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Denne_projektmappe"/>
  <mc:AlternateContent xmlns:mc="http://schemas.openxmlformats.org/markup-compatibility/2006">
    <mc:Choice Requires="x15">
      <x15ac:absPath xmlns:x15ac="http://schemas.microsoft.com/office/spreadsheetml/2010/11/ac" url="B:\EAD\EU Innovation Fund\Oprettelse af tilskudsordning proINNOVFUNDING\Ansøgningsmateriale\PIF26 Gældende ansøgningsmateriale\"/>
    </mc:Choice>
  </mc:AlternateContent>
  <xr:revisionPtr revIDLastSave="0" documentId="13_ncr:1_{8AE60306-8245-428B-972C-B8D57AEC5222}" xr6:coauthVersionLast="47" xr6:coauthVersionMax="47" xr10:uidLastSave="{00000000-0000-0000-0000-000000000000}"/>
  <bookViews>
    <workbookView xWindow="-108" yWindow="-108" windowWidth="23256" windowHeight="13896" tabRatio="754" firstSheet="1" activeTab="1" xr2:uid="{00000000-000D-0000-FFFF-FFFF00000000}"/>
  </bookViews>
  <sheets>
    <sheet name="TAS" sheetId="71" state="hidden" r:id="rId1"/>
    <sheet name="Budget &amp; Total" sheetId="2" r:id="rId2"/>
    <sheet name="P1" sheetId="49" r:id="rId3"/>
    <sheet name="P2" sheetId="56" state="hidden" r:id="rId4"/>
    <sheet name="P3" sheetId="59" state="hidden" r:id="rId5"/>
    <sheet name="P4" sheetId="58" state="hidden" r:id="rId6"/>
    <sheet name="P5" sheetId="57" state="hidden" r:id="rId7"/>
    <sheet name="P6" sheetId="60" state="hidden" r:id="rId8"/>
    <sheet name="P7" sheetId="61" state="hidden" r:id="rId9"/>
    <sheet name="P8" sheetId="62" state="hidden" r:id="rId10"/>
    <sheet name="P9" sheetId="63" state="hidden" r:id="rId11"/>
    <sheet name="P10" sheetId="64" state="hidden" r:id="rId12"/>
    <sheet name="P11" sheetId="65" state="hidden" r:id="rId13"/>
    <sheet name="P12" sheetId="66" state="hidden" r:id="rId14"/>
    <sheet name="P13" sheetId="67" state="hidden" r:id="rId15"/>
    <sheet name="P14" sheetId="68" state="hidden" r:id="rId16"/>
    <sheet name="P15" sheetId="69" state="hidden" r:id="rId17"/>
    <sheet name="Partner-period(er)" sheetId="50" state="hidden" r:id="rId18"/>
    <sheet name="Period(er)" sheetId="55" state="hidden" r:id="rId19"/>
    <sheet name="Data" sheetId="51" state="hidden" r:id="rId20"/>
  </sheets>
  <definedNames>
    <definedName name="_xlnm._FilterDatabase" localSheetId="1" hidden="1">'Budget &amp; Total'!$AA$70:$AA$75</definedName>
    <definedName name="A" localSheetId="1">'Budget &amp; Total'!$B$3:$W$60</definedName>
    <definedName name="AB" localSheetId="12">'P11'!$B$1:$X$67</definedName>
    <definedName name="ActivityType" localSheetId="0">#REF!</definedName>
    <definedName name="ActivityType">#REF!</definedName>
    <definedName name="B" localSheetId="1">'Budget &amp; Total'!$B$3:$AS$60</definedName>
    <definedName name="BB" localSheetId="12">'P11'!$B$1:$AM$67</definedName>
    <definedName name="CB" localSheetId="13">'P12'!$B$1:$X$67</definedName>
    <definedName name="D" localSheetId="1">'Budget &amp; Total'!$B$3:$BO$60</definedName>
    <definedName name="DB" localSheetId="13">'P12'!$B$1:$AM$67</definedName>
    <definedName name="E" localSheetId="1">'Budget &amp; Total'!$B$3:$CJ$60</definedName>
    <definedName name="EB" localSheetId="14">'P13'!$B$1:$X$67</definedName>
    <definedName name="Energistyrelsen">'Budget &amp; Total'!$U$71:$U$76</definedName>
    <definedName name="EUDP">'Budget &amp; Total'!$T$71:$T$76</definedName>
    <definedName name="F" localSheetId="2">'P1'!$B$1:$X$63</definedName>
    <definedName name="FB" localSheetId="14">'P13'!$B$1:$AM$67</definedName>
    <definedName name="G" localSheetId="2">'P1'!$B$1:$AM$63</definedName>
    <definedName name="GB" localSheetId="15">'P14'!$B$1:$X$67</definedName>
    <definedName name="H" localSheetId="3">'P2'!$B$1:$X$62</definedName>
    <definedName name="HB" localSheetId="15">'P14'!$B$1:$AM$67</definedName>
    <definedName name="I" localSheetId="3">'P2'!$B$1:$AM$62</definedName>
    <definedName name="IB" localSheetId="16">'P15'!$B$1:$X$67</definedName>
    <definedName name="IEA">'Budget &amp; Total'!$V$71</definedName>
    <definedName name="J" localSheetId="4">'P3'!$B$1:$X$63</definedName>
    <definedName name="JB" localSheetId="16">'P15'!$B$1:$AM$67</definedName>
    <definedName name="K" localSheetId="4">'P3'!$B$1:$AM$63</definedName>
    <definedName name="L" localSheetId="5">'P4'!$B$1:$X$67</definedName>
    <definedName name="M" localSheetId="5">'P4'!$B$1:$AM$67</definedName>
    <definedName name="N" localSheetId="6">'P5'!$B$1:$X$67</definedName>
    <definedName name="O" localSheetId="6">'P5'!$B$1:$AM$67</definedName>
    <definedName name="P" localSheetId="7">'P6'!$B$1:$X$67</definedName>
    <definedName name="Pyrolysepuljen">'Budget &amp; Total'!$W$71:$W$74</definedName>
    <definedName name="Q" localSheetId="7">'P6'!$B$1:$AM$67</definedName>
    <definedName name="S" localSheetId="8">'P7'!$B$1:$X$67</definedName>
    <definedName name="T" localSheetId="8">'P7'!$B$1:$AM$67</definedName>
    <definedName name="U" localSheetId="9">'P8'!$B$1:$X$67</definedName>
    <definedName name="_xlnm.Print_Area" localSheetId="1">'Budget &amp; Total'!$B$3:$CI$60</definedName>
    <definedName name="_xlnm.Print_Area" localSheetId="19">Data!$A$1:$P$99</definedName>
    <definedName name="_xlnm.Print_Area" localSheetId="2">INDIRECT('P1'!$C$62)</definedName>
    <definedName name="_xlnm.Print_Area" localSheetId="11">INDIRECT('P10'!$C$62)</definedName>
    <definedName name="_xlnm.Print_Area" localSheetId="12">INDIRECT('P11'!$C$62)</definedName>
    <definedName name="_xlnm.Print_Area" localSheetId="13">INDIRECT('P12'!$C$62)</definedName>
    <definedName name="_xlnm.Print_Area" localSheetId="14">INDIRECT('P13'!$C$62)</definedName>
    <definedName name="_xlnm.Print_Area" localSheetId="15">INDIRECT('P14'!$C$62)</definedName>
    <definedName name="_xlnm.Print_Area" localSheetId="16">INDIRECT('P15'!$C$62)</definedName>
    <definedName name="_xlnm.Print_Area" localSheetId="3">INDIRECT('P2'!$C$60)</definedName>
    <definedName name="_xlnm.Print_Area" localSheetId="4">INDIRECT('P3'!$C$61)</definedName>
    <definedName name="_xlnm.Print_Area" localSheetId="5">INDIRECT('P4'!$C$61)</definedName>
    <definedName name="_xlnm.Print_Area" localSheetId="6">INDIRECT('P5'!$C$61)</definedName>
    <definedName name="_xlnm.Print_Area" localSheetId="7">INDIRECT('P6'!$C$62)</definedName>
    <definedName name="_xlnm.Print_Area" localSheetId="8">INDIRECT('P7'!$C$62)</definedName>
    <definedName name="_xlnm.Print_Area" localSheetId="9">INDIRECT('P8'!$C$62)</definedName>
    <definedName name="_xlnm.Print_Area" localSheetId="10">INDIRECT('P9'!$C$62)</definedName>
    <definedName name="_xlnm.Print_Area" localSheetId="17">'Partner-period(er)'!$C:$X</definedName>
    <definedName name="_xlnm.Print_Area" localSheetId="18">'Period(er)'!$A$1:$V$32</definedName>
    <definedName name="V" localSheetId="9">'P8'!$B$1:$AM$67</definedName>
    <definedName name="W" localSheetId="10">'P9'!$B$1:$X$67</definedName>
    <definedName name="X" localSheetId="10">'P9'!$B$1:$AM$67</definedName>
    <definedName name="Y" localSheetId="11">'P10'!$B$1:$X$67</definedName>
    <definedName name="Z" localSheetId="11">'P10'!$B$1:$AM$67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Z13" i="2" l="1"/>
  <c r="J50" i="2"/>
  <c r="B115" i="51" l="1"/>
  <c r="E5" i="64" s="1"/>
  <c r="B114" i="51"/>
  <c r="B113" i="51"/>
  <c r="H22" i="51" s="1"/>
  <c r="E5" i="69" l="1"/>
  <c r="E5" i="58"/>
  <c r="E5" i="65"/>
  <c r="E5" i="66"/>
  <c r="E5" i="67"/>
  <c r="E5" i="68"/>
  <c r="E5" i="62"/>
  <c r="E5" i="56"/>
  <c r="E5" i="57"/>
  <c r="E5" i="61"/>
  <c r="E5" i="63"/>
  <c r="E5" i="49"/>
  <c r="E5" i="59"/>
  <c r="E5" i="60"/>
  <c r="H24" i="51"/>
  <c r="B112" i="51" l="1"/>
  <c r="N55" i="2" s="1"/>
  <c r="B111" i="51"/>
  <c r="N56" i="2" s="1"/>
  <c r="S50" i="69" l="1"/>
  <c r="S50" i="49"/>
  <c r="S50" i="63"/>
  <c r="S50" i="66"/>
  <c r="S50" i="67"/>
  <c r="S50" i="56"/>
  <c r="S50" i="59"/>
  <c r="S50" i="58"/>
  <c r="S50" i="60"/>
  <c r="S50" i="61"/>
  <c r="S50" i="62"/>
  <c r="S50" i="64"/>
  <c r="S50" i="68"/>
  <c r="S50" i="57"/>
  <c r="S50" i="65"/>
  <c r="CH9" i="2" l="1"/>
  <c r="CF9" i="2"/>
  <c r="CD9" i="2"/>
  <c r="CB9" i="2"/>
  <c r="BZ9" i="2"/>
  <c r="BX9" i="2"/>
  <c r="BV9" i="2"/>
  <c r="BN9" i="2"/>
  <c r="BL9" i="2"/>
  <c r="BJ9" i="2"/>
  <c r="BH9" i="2"/>
  <c r="BF9" i="2"/>
  <c r="BD9" i="2"/>
  <c r="BB9" i="2"/>
  <c r="AZ9" i="2"/>
  <c r="AR9" i="2"/>
  <c r="AP9" i="2"/>
  <c r="AN9" i="2"/>
  <c r="AL9" i="2"/>
  <c r="AJ9" i="2"/>
  <c r="AH9" i="2"/>
  <c r="AF9" i="2"/>
  <c r="AD9" i="2"/>
  <c r="B110" i="51" l="1"/>
  <c r="F3" i="2" s="1"/>
  <c r="B109" i="51"/>
  <c r="CJ2" i="2" l="1"/>
  <c r="BO2" i="2"/>
  <c r="AS2" i="2"/>
  <c r="W2" i="2"/>
  <c r="I25" i="58" l="1"/>
  <c r="G101" i="2" l="1"/>
  <c r="G100" i="2"/>
  <c r="G99" i="2"/>
  <c r="G98" i="2"/>
  <c r="G102" i="2" l="1"/>
  <c r="H102" i="2" s="1"/>
  <c r="C1472" i="50"/>
  <c r="C1456" i="50"/>
  <c r="AN1454" i="50"/>
  <c r="AM1454" i="50"/>
  <c r="AL1454" i="50"/>
  <c r="AK1454" i="50"/>
  <c r="AJ1454" i="50"/>
  <c r="AI1454" i="50"/>
  <c r="AH1454" i="50"/>
  <c r="AG1454" i="50"/>
  <c r="AF1454" i="50"/>
  <c r="AE1454" i="50"/>
  <c r="AD1454" i="50"/>
  <c r="AC1454" i="50"/>
  <c r="AB1454" i="50"/>
  <c r="H1454" i="50"/>
  <c r="F1453" i="50"/>
  <c r="E1453" i="50"/>
  <c r="C1422" i="50"/>
  <c r="C1406" i="50"/>
  <c r="AN1404" i="50"/>
  <c r="AM1404" i="50"/>
  <c r="AL1404" i="50"/>
  <c r="AK1404" i="50"/>
  <c r="AJ1404" i="50"/>
  <c r="AI1404" i="50"/>
  <c r="AH1404" i="50"/>
  <c r="AG1404" i="50"/>
  <c r="AF1404" i="50"/>
  <c r="AE1404" i="50"/>
  <c r="AD1404" i="50"/>
  <c r="AC1404" i="50"/>
  <c r="AB1404" i="50"/>
  <c r="H1404" i="50"/>
  <c r="F1403" i="50"/>
  <c r="E1403" i="50"/>
  <c r="C1372" i="50"/>
  <c r="C1356" i="50"/>
  <c r="AN1354" i="50"/>
  <c r="AM1354" i="50"/>
  <c r="AL1354" i="50"/>
  <c r="AK1354" i="50"/>
  <c r="AJ1354" i="50"/>
  <c r="AI1354" i="50"/>
  <c r="AH1354" i="50"/>
  <c r="AG1354" i="50"/>
  <c r="AF1354" i="50"/>
  <c r="AE1354" i="50"/>
  <c r="AD1354" i="50"/>
  <c r="AC1354" i="50"/>
  <c r="AB1354" i="50"/>
  <c r="H1354" i="50"/>
  <c r="F1353" i="50"/>
  <c r="E1353" i="50"/>
  <c r="C1322" i="50"/>
  <c r="C1306" i="50"/>
  <c r="AN1304" i="50"/>
  <c r="AM1304" i="50"/>
  <c r="AL1304" i="50"/>
  <c r="AK1304" i="50"/>
  <c r="AJ1304" i="50"/>
  <c r="AI1304" i="50"/>
  <c r="AH1304" i="50"/>
  <c r="AG1304" i="50"/>
  <c r="AF1304" i="50"/>
  <c r="AE1304" i="50"/>
  <c r="AD1304" i="50"/>
  <c r="AC1304" i="50"/>
  <c r="AB1304" i="50"/>
  <c r="H1304" i="50"/>
  <c r="F1303" i="50"/>
  <c r="E1303" i="50"/>
  <c r="C1272" i="50"/>
  <c r="C1256" i="50"/>
  <c r="AN1254" i="50"/>
  <c r="AM1254" i="50"/>
  <c r="AL1254" i="50"/>
  <c r="AK1254" i="50"/>
  <c r="AJ1254" i="50"/>
  <c r="AI1254" i="50"/>
  <c r="AH1254" i="50"/>
  <c r="AG1254" i="50"/>
  <c r="AF1254" i="50"/>
  <c r="AE1254" i="50"/>
  <c r="AD1254" i="50"/>
  <c r="AC1254" i="50"/>
  <c r="AB1254" i="50"/>
  <c r="H1254" i="50"/>
  <c r="F1253" i="50"/>
  <c r="E1253" i="50"/>
  <c r="C1222" i="50"/>
  <c r="C1206" i="50"/>
  <c r="AN1204" i="50"/>
  <c r="AM1204" i="50"/>
  <c r="AL1204" i="50"/>
  <c r="AK1204" i="50"/>
  <c r="AJ1204" i="50"/>
  <c r="AI1204" i="50"/>
  <c r="AH1204" i="50"/>
  <c r="AG1204" i="50"/>
  <c r="AF1204" i="50"/>
  <c r="AE1204" i="50"/>
  <c r="AD1204" i="50"/>
  <c r="AC1204" i="50"/>
  <c r="AB1204" i="50"/>
  <c r="H1204" i="50"/>
  <c r="F1203" i="50"/>
  <c r="E1203" i="50"/>
  <c r="C1172" i="50"/>
  <c r="C1156" i="50"/>
  <c r="AN1154" i="50"/>
  <c r="AM1154" i="50"/>
  <c r="AL1154" i="50"/>
  <c r="AK1154" i="50"/>
  <c r="AJ1154" i="50"/>
  <c r="AI1154" i="50"/>
  <c r="AH1154" i="50"/>
  <c r="AG1154" i="50"/>
  <c r="AF1154" i="50"/>
  <c r="AE1154" i="50"/>
  <c r="AD1154" i="50"/>
  <c r="AC1154" i="50"/>
  <c r="AB1154" i="50"/>
  <c r="H1154" i="50"/>
  <c r="F1153" i="50"/>
  <c r="E1153" i="50"/>
  <c r="C1122" i="50"/>
  <c r="C1106" i="50"/>
  <c r="AN1104" i="50"/>
  <c r="AM1104" i="50"/>
  <c r="AL1104" i="50"/>
  <c r="AK1104" i="50"/>
  <c r="AJ1104" i="50"/>
  <c r="AI1104" i="50"/>
  <c r="AH1104" i="50"/>
  <c r="AG1104" i="50"/>
  <c r="AF1104" i="50"/>
  <c r="AE1104" i="50"/>
  <c r="AD1104" i="50"/>
  <c r="AC1104" i="50"/>
  <c r="AB1104" i="50"/>
  <c r="H1104" i="50"/>
  <c r="F1103" i="50"/>
  <c r="E1103" i="50"/>
  <c r="C1072" i="50"/>
  <c r="C1056" i="50"/>
  <c r="AN1054" i="50"/>
  <c r="AM1054" i="50"/>
  <c r="AL1054" i="50"/>
  <c r="AK1054" i="50"/>
  <c r="AJ1054" i="50"/>
  <c r="AI1054" i="50"/>
  <c r="AH1054" i="50"/>
  <c r="AG1054" i="50"/>
  <c r="AF1054" i="50"/>
  <c r="AE1054" i="50"/>
  <c r="AD1054" i="50"/>
  <c r="AC1054" i="50"/>
  <c r="AB1054" i="50"/>
  <c r="H1054" i="50"/>
  <c r="F1053" i="50"/>
  <c r="E1053" i="50"/>
  <c r="C1022" i="50"/>
  <c r="C1006" i="50"/>
  <c r="AN1004" i="50"/>
  <c r="AM1004" i="50"/>
  <c r="AL1004" i="50"/>
  <c r="AK1004" i="50"/>
  <c r="AJ1004" i="50"/>
  <c r="AI1004" i="50"/>
  <c r="AH1004" i="50"/>
  <c r="AG1004" i="50"/>
  <c r="AF1004" i="50"/>
  <c r="AE1004" i="50"/>
  <c r="AD1004" i="50"/>
  <c r="AC1004" i="50"/>
  <c r="AB1004" i="50"/>
  <c r="H1004" i="50"/>
  <c r="F1003" i="50"/>
  <c r="E1003" i="50"/>
  <c r="C972" i="50"/>
  <c r="C956" i="50"/>
  <c r="AN954" i="50"/>
  <c r="AM954" i="50"/>
  <c r="AL954" i="50"/>
  <c r="AK954" i="50"/>
  <c r="AJ954" i="50"/>
  <c r="AI954" i="50"/>
  <c r="AH954" i="50"/>
  <c r="AG954" i="50"/>
  <c r="AF954" i="50"/>
  <c r="AE954" i="50"/>
  <c r="AD954" i="50"/>
  <c r="AC954" i="50"/>
  <c r="AB954" i="50"/>
  <c r="H954" i="50"/>
  <c r="F953" i="50"/>
  <c r="E953" i="50"/>
  <c r="C922" i="50"/>
  <c r="C906" i="50"/>
  <c r="AN904" i="50"/>
  <c r="AM904" i="50"/>
  <c r="AL904" i="50"/>
  <c r="AK904" i="50"/>
  <c r="AJ904" i="50"/>
  <c r="AI904" i="50"/>
  <c r="AH904" i="50"/>
  <c r="AG904" i="50"/>
  <c r="AF904" i="50"/>
  <c r="AE904" i="50"/>
  <c r="AD904" i="50"/>
  <c r="AC904" i="50"/>
  <c r="AB904" i="50"/>
  <c r="H904" i="50"/>
  <c r="F903" i="50"/>
  <c r="E903" i="50"/>
  <c r="E2" i="50"/>
  <c r="F10" i="50"/>
  <c r="C872" i="50"/>
  <c r="C856" i="50"/>
  <c r="AN854" i="50"/>
  <c r="AM854" i="50"/>
  <c r="AL854" i="50"/>
  <c r="AK854" i="50"/>
  <c r="AJ854" i="50"/>
  <c r="AI854" i="50"/>
  <c r="AH854" i="50"/>
  <c r="AG854" i="50"/>
  <c r="AF854" i="50"/>
  <c r="AE854" i="50"/>
  <c r="AD854" i="50"/>
  <c r="AC854" i="50"/>
  <c r="AB854" i="50"/>
  <c r="H854" i="50"/>
  <c r="F853" i="50"/>
  <c r="E853" i="50"/>
  <c r="C822" i="50"/>
  <c r="C806" i="50"/>
  <c r="AN804" i="50"/>
  <c r="AM804" i="50"/>
  <c r="AL804" i="50"/>
  <c r="AK804" i="50"/>
  <c r="AJ804" i="50"/>
  <c r="AI804" i="50"/>
  <c r="AH804" i="50"/>
  <c r="AG804" i="50"/>
  <c r="AF804" i="50"/>
  <c r="AE804" i="50"/>
  <c r="AD804" i="50"/>
  <c r="AC804" i="50"/>
  <c r="AB804" i="50"/>
  <c r="H804" i="50"/>
  <c r="F803" i="50"/>
  <c r="E803" i="50"/>
  <c r="I39" i="69"/>
  <c r="I35" i="69"/>
  <c r="I29" i="69"/>
  <c r="I28" i="69"/>
  <c r="I27" i="69"/>
  <c r="I26" i="69"/>
  <c r="I25" i="69"/>
  <c r="I24" i="69"/>
  <c r="I20" i="69"/>
  <c r="I19" i="69"/>
  <c r="I17" i="69"/>
  <c r="I16" i="69"/>
  <c r="AM12" i="69"/>
  <c r="AL12" i="69"/>
  <c r="AK12" i="69"/>
  <c r="AJ12" i="69"/>
  <c r="AI12" i="69"/>
  <c r="AH12" i="69"/>
  <c r="AG12" i="69"/>
  <c r="AF12" i="69"/>
  <c r="AE12" i="69"/>
  <c r="AD12" i="69"/>
  <c r="AC12" i="69"/>
  <c r="AB12" i="69"/>
  <c r="AA12" i="69"/>
  <c r="Z12" i="69"/>
  <c r="Y12" i="69"/>
  <c r="X12" i="69"/>
  <c r="W12" i="69"/>
  <c r="V12" i="69"/>
  <c r="U12" i="69"/>
  <c r="T12" i="69"/>
  <c r="S12" i="69"/>
  <c r="R12" i="69"/>
  <c r="Q12" i="69"/>
  <c r="P12" i="69"/>
  <c r="O12" i="69"/>
  <c r="N12" i="69"/>
  <c r="M12" i="69"/>
  <c r="L12" i="69"/>
  <c r="K12" i="69"/>
  <c r="AM11" i="69"/>
  <c r="AM30" i="69" s="1"/>
  <c r="AM31" i="69" s="1"/>
  <c r="AL11" i="69"/>
  <c r="AL30" i="69" s="1"/>
  <c r="AL31" i="69" s="1"/>
  <c r="AK11" i="69"/>
  <c r="AK30" i="69" s="1"/>
  <c r="AK31" i="69" s="1"/>
  <c r="AJ11" i="69"/>
  <c r="AJ30" i="69" s="1"/>
  <c r="AJ31" i="69" s="1"/>
  <c r="AI11" i="69"/>
  <c r="AI30" i="69" s="1"/>
  <c r="AI31" i="69" s="1"/>
  <c r="AH11" i="69"/>
  <c r="AH30" i="69" s="1"/>
  <c r="AH31" i="69" s="1"/>
  <c r="AG11" i="69"/>
  <c r="AG30" i="69" s="1"/>
  <c r="AG31" i="69" s="1"/>
  <c r="AF11" i="69"/>
  <c r="AF30" i="69" s="1"/>
  <c r="AF31" i="69" s="1"/>
  <c r="AE11" i="69"/>
  <c r="AE30" i="69" s="1"/>
  <c r="AE31" i="69" s="1"/>
  <c r="AD11" i="69"/>
  <c r="AD30" i="69" s="1"/>
  <c r="AD31" i="69" s="1"/>
  <c r="AC11" i="69"/>
  <c r="AC30" i="69" s="1"/>
  <c r="AC31" i="69" s="1"/>
  <c r="AB11" i="69"/>
  <c r="AB30" i="69" s="1"/>
  <c r="AB31" i="69" s="1"/>
  <c r="AA11" i="69"/>
  <c r="AA30" i="69" s="1"/>
  <c r="AA31" i="69" s="1"/>
  <c r="Z11" i="69"/>
  <c r="Z30" i="69" s="1"/>
  <c r="Z31" i="69" s="1"/>
  <c r="Y11" i="69"/>
  <c r="Y30" i="69" s="1"/>
  <c r="Y31" i="69" s="1"/>
  <c r="X11" i="69"/>
  <c r="X30" i="69" s="1"/>
  <c r="X31" i="69" s="1"/>
  <c r="W11" i="69"/>
  <c r="W30" i="69" s="1"/>
  <c r="W31" i="69" s="1"/>
  <c r="V11" i="69"/>
  <c r="V30" i="69" s="1"/>
  <c r="V31" i="69" s="1"/>
  <c r="U11" i="69"/>
  <c r="U30" i="69" s="1"/>
  <c r="U31" i="69" s="1"/>
  <c r="T11" i="69"/>
  <c r="T30" i="69" s="1"/>
  <c r="T31" i="69" s="1"/>
  <c r="S11" i="69"/>
  <c r="S30" i="69" s="1"/>
  <c r="S31" i="69" s="1"/>
  <c r="R11" i="69"/>
  <c r="R30" i="69" s="1"/>
  <c r="R31" i="69" s="1"/>
  <c r="Q11" i="69"/>
  <c r="Q30" i="69" s="1"/>
  <c r="Q31" i="69" s="1"/>
  <c r="P11" i="69"/>
  <c r="P30" i="69" s="1"/>
  <c r="P31" i="69" s="1"/>
  <c r="O11" i="69"/>
  <c r="O30" i="69" s="1"/>
  <c r="O31" i="69" s="1"/>
  <c r="N11" i="69"/>
  <c r="N30" i="69" s="1"/>
  <c r="N31" i="69" s="1"/>
  <c r="M11" i="69"/>
  <c r="M30" i="69" s="1"/>
  <c r="M31" i="69" s="1"/>
  <c r="L11" i="69"/>
  <c r="L30" i="69" s="1"/>
  <c r="L31" i="69" s="1"/>
  <c r="K11" i="69"/>
  <c r="K30" i="69" s="1"/>
  <c r="K31" i="69" s="1"/>
  <c r="J11" i="69"/>
  <c r="J30" i="69" s="1"/>
  <c r="AM10" i="69"/>
  <c r="AM21" i="69" s="1"/>
  <c r="AM22" i="69" s="1"/>
  <c r="AL10" i="69"/>
  <c r="AL21" i="69" s="1"/>
  <c r="AL22" i="69" s="1"/>
  <c r="AK10" i="69"/>
  <c r="AK21" i="69" s="1"/>
  <c r="AK22" i="69" s="1"/>
  <c r="AJ10" i="69"/>
  <c r="AJ21" i="69" s="1"/>
  <c r="AJ22" i="69" s="1"/>
  <c r="AI10" i="69"/>
  <c r="AI21" i="69" s="1"/>
  <c r="AI22" i="69" s="1"/>
  <c r="AH10" i="69"/>
  <c r="AH21" i="69" s="1"/>
  <c r="AH22" i="69" s="1"/>
  <c r="AG10" i="69"/>
  <c r="AG21" i="69" s="1"/>
  <c r="AG22" i="69" s="1"/>
  <c r="AF10" i="69"/>
  <c r="AF21" i="69" s="1"/>
  <c r="AF22" i="69" s="1"/>
  <c r="AE10" i="69"/>
  <c r="AE21" i="69" s="1"/>
  <c r="AE22" i="69" s="1"/>
  <c r="AD10" i="69"/>
  <c r="AD21" i="69" s="1"/>
  <c r="AD22" i="69" s="1"/>
  <c r="AC10" i="69"/>
  <c r="AC21" i="69" s="1"/>
  <c r="AC22" i="69" s="1"/>
  <c r="AB10" i="69"/>
  <c r="AB21" i="69" s="1"/>
  <c r="AB22" i="69" s="1"/>
  <c r="AA10" i="69"/>
  <c r="AA21" i="69" s="1"/>
  <c r="AA22" i="69" s="1"/>
  <c r="Z10" i="69"/>
  <c r="Z21" i="69" s="1"/>
  <c r="Z22" i="69" s="1"/>
  <c r="Y10" i="69"/>
  <c r="Y21" i="69" s="1"/>
  <c r="Y22" i="69" s="1"/>
  <c r="X10" i="69"/>
  <c r="X21" i="69" s="1"/>
  <c r="X22" i="69" s="1"/>
  <c r="W10" i="69"/>
  <c r="W21" i="69" s="1"/>
  <c r="W22" i="69" s="1"/>
  <c r="V10" i="69"/>
  <c r="V21" i="69" s="1"/>
  <c r="V22" i="69" s="1"/>
  <c r="U10" i="69"/>
  <c r="U21" i="69" s="1"/>
  <c r="U22" i="69" s="1"/>
  <c r="T10" i="69"/>
  <c r="T21" i="69" s="1"/>
  <c r="T22" i="69" s="1"/>
  <c r="S10" i="69"/>
  <c r="S21" i="69" s="1"/>
  <c r="S22" i="69" s="1"/>
  <c r="R10" i="69"/>
  <c r="R21" i="69" s="1"/>
  <c r="R22" i="69" s="1"/>
  <c r="Q10" i="69"/>
  <c r="Q21" i="69" s="1"/>
  <c r="Q22" i="69" s="1"/>
  <c r="P10" i="69"/>
  <c r="P21" i="69" s="1"/>
  <c r="P22" i="69" s="1"/>
  <c r="O10" i="69"/>
  <c r="O21" i="69" s="1"/>
  <c r="O22" i="69" s="1"/>
  <c r="N10" i="69"/>
  <c r="N21" i="69" s="1"/>
  <c r="N22" i="69" s="1"/>
  <c r="M10" i="69"/>
  <c r="M21" i="69" s="1"/>
  <c r="M22" i="69" s="1"/>
  <c r="L10" i="69"/>
  <c r="L21" i="69" s="1"/>
  <c r="L22" i="69" s="1"/>
  <c r="K10" i="69"/>
  <c r="K21" i="69" s="1"/>
  <c r="K22" i="69" s="1"/>
  <c r="J10" i="69"/>
  <c r="J21" i="69" s="1"/>
  <c r="J22" i="69" s="1"/>
  <c r="AM4" i="69"/>
  <c r="AL4" i="69"/>
  <c r="AK4" i="69"/>
  <c r="AJ4" i="69"/>
  <c r="AI4" i="69"/>
  <c r="AH4" i="69"/>
  <c r="AG4" i="69"/>
  <c r="AF4" i="69"/>
  <c r="AE4" i="69"/>
  <c r="AD4" i="69"/>
  <c r="AC4" i="69"/>
  <c r="AB4" i="69"/>
  <c r="AA4" i="69"/>
  <c r="Z4" i="69"/>
  <c r="Y4" i="69"/>
  <c r="X4" i="69"/>
  <c r="W4" i="69"/>
  <c r="V4" i="69"/>
  <c r="U4" i="69"/>
  <c r="T4" i="69"/>
  <c r="S4" i="69"/>
  <c r="R4" i="69"/>
  <c r="Q4" i="69"/>
  <c r="P4" i="69"/>
  <c r="O4" i="69"/>
  <c r="N4" i="69"/>
  <c r="M4" i="69"/>
  <c r="L4" i="69"/>
  <c r="K4" i="69"/>
  <c r="AM3" i="69"/>
  <c r="AL3" i="69"/>
  <c r="AK3" i="69"/>
  <c r="AJ3" i="69"/>
  <c r="AI3" i="69"/>
  <c r="AH3" i="69"/>
  <c r="AG3" i="69"/>
  <c r="AF3" i="69"/>
  <c r="AE3" i="69"/>
  <c r="AD3" i="69"/>
  <c r="AC3" i="69"/>
  <c r="AB3" i="69"/>
  <c r="AA3" i="69"/>
  <c r="Z3" i="69"/>
  <c r="Y3" i="69"/>
  <c r="X3" i="69"/>
  <c r="W3" i="69"/>
  <c r="V3" i="69"/>
  <c r="U3" i="69"/>
  <c r="T3" i="69"/>
  <c r="S3" i="69"/>
  <c r="R3" i="69"/>
  <c r="Q3" i="69"/>
  <c r="P3" i="69"/>
  <c r="O3" i="69"/>
  <c r="N3" i="69"/>
  <c r="M3" i="69"/>
  <c r="L3" i="69"/>
  <c r="K3" i="69"/>
  <c r="J3" i="69"/>
  <c r="I39" i="68"/>
  <c r="I35" i="68"/>
  <c r="I29" i="68"/>
  <c r="I28" i="68"/>
  <c r="I27" i="68"/>
  <c r="I26" i="68"/>
  <c r="I25" i="68"/>
  <c r="I24" i="68"/>
  <c r="I20" i="68"/>
  <c r="I19" i="68"/>
  <c r="I17" i="68"/>
  <c r="I16" i="68"/>
  <c r="AM12" i="68"/>
  <c r="AL12" i="68"/>
  <c r="AK12" i="68"/>
  <c r="AJ12" i="68"/>
  <c r="AI12" i="68"/>
  <c r="AH12" i="68"/>
  <c r="AG12" i="68"/>
  <c r="AF12" i="68"/>
  <c r="AE12" i="68"/>
  <c r="AD12" i="68"/>
  <c r="AC12" i="68"/>
  <c r="AB12" i="68"/>
  <c r="AA12" i="68"/>
  <c r="Z12" i="68"/>
  <c r="Y12" i="68"/>
  <c r="X12" i="68"/>
  <c r="W12" i="68"/>
  <c r="V12" i="68"/>
  <c r="U12" i="68"/>
  <c r="T12" i="68"/>
  <c r="S12" i="68"/>
  <c r="R12" i="68"/>
  <c r="Q12" i="68"/>
  <c r="P12" i="68"/>
  <c r="O12" i="68"/>
  <c r="N12" i="68"/>
  <c r="M12" i="68"/>
  <c r="L12" i="68"/>
  <c r="K12" i="68"/>
  <c r="AM11" i="68"/>
  <c r="AM30" i="68" s="1"/>
  <c r="AM31" i="68" s="1"/>
  <c r="AL11" i="68"/>
  <c r="AL30" i="68" s="1"/>
  <c r="AL31" i="68" s="1"/>
  <c r="AK11" i="68"/>
  <c r="AK30" i="68" s="1"/>
  <c r="AK31" i="68" s="1"/>
  <c r="AJ11" i="68"/>
  <c r="AJ30" i="68" s="1"/>
  <c r="AJ31" i="68" s="1"/>
  <c r="AI11" i="68"/>
  <c r="AI30" i="68" s="1"/>
  <c r="AI31" i="68" s="1"/>
  <c r="AH11" i="68"/>
  <c r="AH30" i="68" s="1"/>
  <c r="AH31" i="68" s="1"/>
  <c r="AG11" i="68"/>
  <c r="AG30" i="68" s="1"/>
  <c r="AG31" i="68" s="1"/>
  <c r="AF11" i="68"/>
  <c r="AF30" i="68" s="1"/>
  <c r="AF31" i="68" s="1"/>
  <c r="AE11" i="68"/>
  <c r="AE30" i="68" s="1"/>
  <c r="AE31" i="68" s="1"/>
  <c r="AD11" i="68"/>
  <c r="AD30" i="68" s="1"/>
  <c r="AD31" i="68" s="1"/>
  <c r="AC11" i="68"/>
  <c r="AC30" i="68" s="1"/>
  <c r="AC31" i="68" s="1"/>
  <c r="AB11" i="68"/>
  <c r="AB30" i="68" s="1"/>
  <c r="AB31" i="68" s="1"/>
  <c r="AA11" i="68"/>
  <c r="AA30" i="68" s="1"/>
  <c r="AA31" i="68" s="1"/>
  <c r="Z11" i="68"/>
  <c r="Z30" i="68" s="1"/>
  <c r="Z31" i="68" s="1"/>
  <c r="Y11" i="68"/>
  <c r="Y30" i="68" s="1"/>
  <c r="Y31" i="68" s="1"/>
  <c r="X11" i="68"/>
  <c r="X30" i="68" s="1"/>
  <c r="X31" i="68" s="1"/>
  <c r="W11" i="68"/>
  <c r="W30" i="68" s="1"/>
  <c r="W31" i="68" s="1"/>
  <c r="V11" i="68"/>
  <c r="V30" i="68" s="1"/>
  <c r="V31" i="68" s="1"/>
  <c r="U11" i="68"/>
  <c r="U30" i="68" s="1"/>
  <c r="U31" i="68" s="1"/>
  <c r="T11" i="68"/>
  <c r="T30" i="68" s="1"/>
  <c r="T31" i="68" s="1"/>
  <c r="S11" i="68"/>
  <c r="S30" i="68" s="1"/>
  <c r="S31" i="68" s="1"/>
  <c r="R11" i="68"/>
  <c r="R30" i="68" s="1"/>
  <c r="R31" i="68" s="1"/>
  <c r="Q11" i="68"/>
  <c r="Q30" i="68" s="1"/>
  <c r="Q31" i="68" s="1"/>
  <c r="P11" i="68"/>
  <c r="P30" i="68" s="1"/>
  <c r="P31" i="68" s="1"/>
  <c r="O11" i="68"/>
  <c r="O30" i="68" s="1"/>
  <c r="O31" i="68" s="1"/>
  <c r="N11" i="68"/>
  <c r="N30" i="68" s="1"/>
  <c r="N31" i="68" s="1"/>
  <c r="M11" i="68"/>
  <c r="M30" i="68" s="1"/>
  <c r="M31" i="68" s="1"/>
  <c r="L11" i="68"/>
  <c r="L30" i="68" s="1"/>
  <c r="L31" i="68" s="1"/>
  <c r="K11" i="68"/>
  <c r="K30" i="68" s="1"/>
  <c r="K31" i="68" s="1"/>
  <c r="J11" i="68"/>
  <c r="J30" i="68" s="1"/>
  <c r="AM10" i="68"/>
  <c r="AM21" i="68" s="1"/>
  <c r="AM22" i="68" s="1"/>
  <c r="AL10" i="68"/>
  <c r="AL21" i="68" s="1"/>
  <c r="AL22" i="68" s="1"/>
  <c r="AK10" i="68"/>
  <c r="AK21" i="68" s="1"/>
  <c r="AK22" i="68" s="1"/>
  <c r="AJ10" i="68"/>
  <c r="AJ21" i="68" s="1"/>
  <c r="AJ22" i="68" s="1"/>
  <c r="AI10" i="68"/>
  <c r="AI21" i="68" s="1"/>
  <c r="AI22" i="68" s="1"/>
  <c r="AH10" i="68"/>
  <c r="AH21" i="68" s="1"/>
  <c r="AH22" i="68" s="1"/>
  <c r="AG10" i="68"/>
  <c r="AG21" i="68" s="1"/>
  <c r="AG22" i="68" s="1"/>
  <c r="AF10" i="68"/>
  <c r="AF21" i="68" s="1"/>
  <c r="AF22" i="68" s="1"/>
  <c r="AE10" i="68"/>
  <c r="AE21" i="68" s="1"/>
  <c r="AE22" i="68" s="1"/>
  <c r="AD10" i="68"/>
  <c r="AD21" i="68" s="1"/>
  <c r="AD22" i="68" s="1"/>
  <c r="AC10" i="68"/>
  <c r="AC21" i="68" s="1"/>
  <c r="AC22" i="68" s="1"/>
  <c r="AB10" i="68"/>
  <c r="AB21" i="68" s="1"/>
  <c r="AB22" i="68" s="1"/>
  <c r="AA10" i="68"/>
  <c r="AA21" i="68" s="1"/>
  <c r="AA22" i="68" s="1"/>
  <c r="Z10" i="68"/>
  <c r="Z21" i="68" s="1"/>
  <c r="Z22" i="68" s="1"/>
  <c r="Y10" i="68"/>
  <c r="Y21" i="68" s="1"/>
  <c r="Y22" i="68" s="1"/>
  <c r="X10" i="68"/>
  <c r="X21" i="68" s="1"/>
  <c r="X22" i="68" s="1"/>
  <c r="W10" i="68"/>
  <c r="W21" i="68" s="1"/>
  <c r="W22" i="68" s="1"/>
  <c r="V10" i="68"/>
  <c r="V21" i="68" s="1"/>
  <c r="V22" i="68" s="1"/>
  <c r="U10" i="68"/>
  <c r="U21" i="68" s="1"/>
  <c r="U22" i="68" s="1"/>
  <c r="T10" i="68"/>
  <c r="T21" i="68" s="1"/>
  <c r="T22" i="68" s="1"/>
  <c r="S10" i="68"/>
  <c r="S21" i="68" s="1"/>
  <c r="S22" i="68" s="1"/>
  <c r="R10" i="68"/>
  <c r="R21" i="68" s="1"/>
  <c r="R22" i="68" s="1"/>
  <c r="Q10" i="68"/>
  <c r="Q21" i="68" s="1"/>
  <c r="Q22" i="68" s="1"/>
  <c r="P10" i="68"/>
  <c r="P21" i="68" s="1"/>
  <c r="P22" i="68" s="1"/>
  <c r="O10" i="68"/>
  <c r="O21" i="68" s="1"/>
  <c r="O22" i="68" s="1"/>
  <c r="N10" i="68"/>
  <c r="N21" i="68" s="1"/>
  <c r="N22" i="68" s="1"/>
  <c r="M10" i="68"/>
  <c r="M21" i="68" s="1"/>
  <c r="L10" i="68"/>
  <c r="L21" i="68" s="1"/>
  <c r="L22" i="68" s="1"/>
  <c r="K10" i="68"/>
  <c r="K21" i="68" s="1"/>
  <c r="K22" i="68" s="1"/>
  <c r="J10" i="68"/>
  <c r="J21" i="68" s="1"/>
  <c r="J22" i="68" s="1"/>
  <c r="AM4" i="68"/>
  <c r="AL4" i="68"/>
  <c r="AK4" i="68"/>
  <c r="AJ4" i="68"/>
  <c r="AI4" i="68"/>
  <c r="AH4" i="68"/>
  <c r="AG4" i="68"/>
  <c r="AF4" i="68"/>
  <c r="AE4" i="68"/>
  <c r="AD4" i="68"/>
  <c r="AC4" i="68"/>
  <c r="AB4" i="68"/>
  <c r="AA4" i="68"/>
  <c r="Z4" i="68"/>
  <c r="Y4" i="68"/>
  <c r="X4" i="68"/>
  <c r="W4" i="68"/>
  <c r="V4" i="68"/>
  <c r="U4" i="68"/>
  <c r="T4" i="68"/>
  <c r="S4" i="68"/>
  <c r="R4" i="68"/>
  <c r="Q4" i="68"/>
  <c r="P4" i="68"/>
  <c r="O4" i="68"/>
  <c r="N4" i="68"/>
  <c r="M4" i="68"/>
  <c r="L4" i="68"/>
  <c r="K4" i="68"/>
  <c r="AM3" i="68"/>
  <c r="AL3" i="68"/>
  <c r="AK3" i="68"/>
  <c r="AJ3" i="68"/>
  <c r="AI3" i="68"/>
  <c r="AH3" i="68"/>
  <c r="AG3" i="68"/>
  <c r="AF3" i="68"/>
  <c r="AE3" i="68"/>
  <c r="AD3" i="68"/>
  <c r="AC3" i="68"/>
  <c r="AB3" i="68"/>
  <c r="AA3" i="68"/>
  <c r="Z3" i="68"/>
  <c r="Y3" i="68"/>
  <c r="X3" i="68"/>
  <c r="W3" i="68"/>
  <c r="V3" i="68"/>
  <c r="U3" i="68"/>
  <c r="T3" i="68"/>
  <c r="S3" i="68"/>
  <c r="R3" i="68"/>
  <c r="Q3" i="68"/>
  <c r="P3" i="68"/>
  <c r="O3" i="68"/>
  <c r="N3" i="68"/>
  <c r="M3" i="68"/>
  <c r="L3" i="68"/>
  <c r="K3" i="68"/>
  <c r="J3" i="68"/>
  <c r="I39" i="67"/>
  <c r="I35" i="67"/>
  <c r="I29" i="67"/>
  <c r="I28" i="67"/>
  <c r="I27" i="67"/>
  <c r="I26" i="67"/>
  <c r="I25" i="67"/>
  <c r="I24" i="67"/>
  <c r="I20" i="67"/>
  <c r="I19" i="67"/>
  <c r="I17" i="67"/>
  <c r="I16" i="67"/>
  <c r="AM12" i="67"/>
  <c r="AL12" i="67"/>
  <c r="AK12" i="67"/>
  <c r="AJ12" i="67"/>
  <c r="AI12" i="67"/>
  <c r="AH12" i="67"/>
  <c r="AG12" i="67"/>
  <c r="AF12" i="67"/>
  <c r="AE12" i="67"/>
  <c r="AD12" i="67"/>
  <c r="AC12" i="67"/>
  <c r="AB12" i="67"/>
  <c r="AA12" i="67"/>
  <c r="Z12" i="67"/>
  <c r="Y12" i="67"/>
  <c r="X12" i="67"/>
  <c r="W12" i="67"/>
  <c r="V12" i="67"/>
  <c r="U12" i="67"/>
  <c r="T12" i="67"/>
  <c r="S12" i="67"/>
  <c r="R12" i="67"/>
  <c r="Q12" i="67"/>
  <c r="P12" i="67"/>
  <c r="O12" i="67"/>
  <c r="N12" i="67"/>
  <c r="M12" i="67"/>
  <c r="L12" i="67"/>
  <c r="K12" i="67"/>
  <c r="AM11" i="67"/>
  <c r="AM30" i="67" s="1"/>
  <c r="AM31" i="67" s="1"/>
  <c r="AL11" i="67"/>
  <c r="AL30" i="67" s="1"/>
  <c r="AL31" i="67" s="1"/>
  <c r="AK11" i="67"/>
  <c r="AK30" i="67" s="1"/>
  <c r="AK31" i="67" s="1"/>
  <c r="AJ11" i="67"/>
  <c r="AJ30" i="67" s="1"/>
  <c r="AJ31" i="67" s="1"/>
  <c r="AI11" i="67"/>
  <c r="AI30" i="67" s="1"/>
  <c r="AI31" i="67" s="1"/>
  <c r="AH11" i="67"/>
  <c r="AH30" i="67" s="1"/>
  <c r="AH31" i="67" s="1"/>
  <c r="AG11" i="67"/>
  <c r="AG30" i="67" s="1"/>
  <c r="AG31" i="67" s="1"/>
  <c r="AF11" i="67"/>
  <c r="AF30" i="67" s="1"/>
  <c r="AF31" i="67" s="1"/>
  <c r="AE11" i="67"/>
  <c r="AE30" i="67" s="1"/>
  <c r="AE31" i="67" s="1"/>
  <c r="AD11" i="67"/>
  <c r="AD30" i="67" s="1"/>
  <c r="AD31" i="67" s="1"/>
  <c r="AC11" i="67"/>
  <c r="AC30" i="67" s="1"/>
  <c r="AC31" i="67" s="1"/>
  <c r="AB11" i="67"/>
  <c r="AB30" i="67" s="1"/>
  <c r="AB31" i="67" s="1"/>
  <c r="AA11" i="67"/>
  <c r="AA30" i="67" s="1"/>
  <c r="AA31" i="67" s="1"/>
  <c r="Z11" i="67"/>
  <c r="Z30" i="67" s="1"/>
  <c r="Z31" i="67" s="1"/>
  <c r="Y11" i="67"/>
  <c r="Y30" i="67" s="1"/>
  <c r="Y31" i="67" s="1"/>
  <c r="X11" i="67"/>
  <c r="X30" i="67" s="1"/>
  <c r="X31" i="67" s="1"/>
  <c r="W11" i="67"/>
  <c r="W30" i="67" s="1"/>
  <c r="W31" i="67" s="1"/>
  <c r="V11" i="67"/>
  <c r="V30" i="67" s="1"/>
  <c r="V31" i="67" s="1"/>
  <c r="U11" i="67"/>
  <c r="U30" i="67" s="1"/>
  <c r="U31" i="67" s="1"/>
  <c r="T11" i="67"/>
  <c r="T30" i="67" s="1"/>
  <c r="T31" i="67" s="1"/>
  <c r="S11" i="67"/>
  <c r="S30" i="67" s="1"/>
  <c r="S31" i="67" s="1"/>
  <c r="R11" i="67"/>
  <c r="R30" i="67" s="1"/>
  <c r="R31" i="67" s="1"/>
  <c r="Q11" i="67"/>
  <c r="Q30" i="67" s="1"/>
  <c r="Q31" i="67" s="1"/>
  <c r="P11" i="67"/>
  <c r="P30" i="67" s="1"/>
  <c r="P31" i="67" s="1"/>
  <c r="O11" i="67"/>
  <c r="O30" i="67" s="1"/>
  <c r="O31" i="67" s="1"/>
  <c r="N11" i="67"/>
  <c r="N30" i="67" s="1"/>
  <c r="N31" i="67" s="1"/>
  <c r="M11" i="67"/>
  <c r="M30" i="67" s="1"/>
  <c r="M31" i="67" s="1"/>
  <c r="L11" i="67"/>
  <c r="L30" i="67" s="1"/>
  <c r="L31" i="67" s="1"/>
  <c r="K11" i="67"/>
  <c r="K30" i="67" s="1"/>
  <c r="K31" i="67" s="1"/>
  <c r="J11" i="67"/>
  <c r="J30" i="67" s="1"/>
  <c r="AM10" i="67"/>
  <c r="AM21" i="67" s="1"/>
  <c r="AM22" i="67" s="1"/>
  <c r="AL10" i="67"/>
  <c r="AL21" i="67" s="1"/>
  <c r="AL22" i="67" s="1"/>
  <c r="AK10" i="67"/>
  <c r="AK21" i="67" s="1"/>
  <c r="AK22" i="67" s="1"/>
  <c r="AJ10" i="67"/>
  <c r="AJ21" i="67" s="1"/>
  <c r="AJ22" i="67" s="1"/>
  <c r="AI10" i="67"/>
  <c r="AI21" i="67" s="1"/>
  <c r="AI22" i="67" s="1"/>
  <c r="AH10" i="67"/>
  <c r="AH21" i="67" s="1"/>
  <c r="AH22" i="67" s="1"/>
  <c r="AG10" i="67"/>
  <c r="AG21" i="67" s="1"/>
  <c r="AG22" i="67" s="1"/>
  <c r="AF10" i="67"/>
  <c r="AF21" i="67" s="1"/>
  <c r="AF22" i="67" s="1"/>
  <c r="AE10" i="67"/>
  <c r="AE21" i="67" s="1"/>
  <c r="AE22" i="67" s="1"/>
  <c r="AD10" i="67"/>
  <c r="AD21" i="67" s="1"/>
  <c r="AD22" i="67" s="1"/>
  <c r="AC10" i="67"/>
  <c r="AC21" i="67" s="1"/>
  <c r="AC22" i="67" s="1"/>
  <c r="AB10" i="67"/>
  <c r="AB21" i="67" s="1"/>
  <c r="AB22" i="67" s="1"/>
  <c r="AA10" i="67"/>
  <c r="AA21" i="67" s="1"/>
  <c r="AA22" i="67" s="1"/>
  <c r="Z10" i="67"/>
  <c r="Z21" i="67" s="1"/>
  <c r="Z22" i="67" s="1"/>
  <c r="Y10" i="67"/>
  <c r="Y21" i="67" s="1"/>
  <c r="Y22" i="67" s="1"/>
  <c r="X10" i="67"/>
  <c r="X21" i="67" s="1"/>
  <c r="X22" i="67" s="1"/>
  <c r="W10" i="67"/>
  <c r="W21" i="67" s="1"/>
  <c r="W22" i="67" s="1"/>
  <c r="V10" i="67"/>
  <c r="V21" i="67" s="1"/>
  <c r="V22" i="67" s="1"/>
  <c r="U10" i="67"/>
  <c r="U21" i="67" s="1"/>
  <c r="U22" i="67" s="1"/>
  <c r="T10" i="67"/>
  <c r="T21" i="67" s="1"/>
  <c r="T22" i="67" s="1"/>
  <c r="S10" i="67"/>
  <c r="S21" i="67" s="1"/>
  <c r="S22" i="67" s="1"/>
  <c r="R10" i="67"/>
  <c r="R21" i="67" s="1"/>
  <c r="R22" i="67" s="1"/>
  <c r="Q10" i="67"/>
  <c r="Q21" i="67" s="1"/>
  <c r="Q22" i="67" s="1"/>
  <c r="P10" i="67"/>
  <c r="P21" i="67" s="1"/>
  <c r="P22" i="67" s="1"/>
  <c r="O10" i="67"/>
  <c r="O21" i="67" s="1"/>
  <c r="O22" i="67" s="1"/>
  <c r="N10" i="67"/>
  <c r="N21" i="67" s="1"/>
  <c r="N22" i="67" s="1"/>
  <c r="M10" i="67"/>
  <c r="M21" i="67" s="1"/>
  <c r="M22" i="67" s="1"/>
  <c r="L10" i="67"/>
  <c r="L21" i="67" s="1"/>
  <c r="L22" i="67" s="1"/>
  <c r="K10" i="67"/>
  <c r="K21" i="67" s="1"/>
  <c r="K22" i="67" s="1"/>
  <c r="J10" i="67"/>
  <c r="J21" i="67" s="1"/>
  <c r="AM4" i="67"/>
  <c r="AL4" i="67"/>
  <c r="AK4" i="67"/>
  <c r="AJ4" i="67"/>
  <c r="AI4" i="67"/>
  <c r="AH4" i="67"/>
  <c r="AG4" i="67"/>
  <c r="AF4" i="67"/>
  <c r="AE4" i="67"/>
  <c r="AD4" i="67"/>
  <c r="AC4" i="67"/>
  <c r="AB4" i="67"/>
  <c r="AA4" i="67"/>
  <c r="Z4" i="67"/>
  <c r="Y4" i="67"/>
  <c r="X4" i="67"/>
  <c r="W4" i="67"/>
  <c r="V4" i="67"/>
  <c r="U4" i="67"/>
  <c r="T4" i="67"/>
  <c r="S4" i="67"/>
  <c r="R4" i="67"/>
  <c r="Q4" i="67"/>
  <c r="P4" i="67"/>
  <c r="O4" i="67"/>
  <c r="N4" i="67"/>
  <c r="M4" i="67"/>
  <c r="L4" i="67"/>
  <c r="K4" i="67"/>
  <c r="AM3" i="67"/>
  <c r="AL3" i="67"/>
  <c r="AK3" i="67"/>
  <c r="AJ3" i="67"/>
  <c r="AI3" i="67"/>
  <c r="AH3" i="67"/>
  <c r="AG3" i="67"/>
  <c r="AF3" i="67"/>
  <c r="AE3" i="67"/>
  <c r="AD3" i="67"/>
  <c r="AC3" i="67"/>
  <c r="AB3" i="67"/>
  <c r="AA3" i="67"/>
  <c r="Z3" i="67"/>
  <c r="Y3" i="67"/>
  <c r="X3" i="67"/>
  <c r="W3" i="67"/>
  <c r="V3" i="67"/>
  <c r="U3" i="67"/>
  <c r="T3" i="67"/>
  <c r="S3" i="67"/>
  <c r="R3" i="67"/>
  <c r="Q3" i="67"/>
  <c r="P3" i="67"/>
  <c r="O3" i="67"/>
  <c r="N3" i="67"/>
  <c r="M3" i="67"/>
  <c r="L3" i="67"/>
  <c r="K3" i="67"/>
  <c r="J3" i="67"/>
  <c r="I39" i="66"/>
  <c r="I35" i="66"/>
  <c r="I29" i="66"/>
  <c r="I28" i="66"/>
  <c r="I27" i="66"/>
  <c r="I26" i="66"/>
  <c r="I25" i="66"/>
  <c r="I24" i="66"/>
  <c r="I20" i="66"/>
  <c r="I19" i="66"/>
  <c r="I17" i="66"/>
  <c r="I16" i="66"/>
  <c r="AM12" i="66"/>
  <c r="AL12" i="66"/>
  <c r="AK12" i="66"/>
  <c r="AJ12" i="66"/>
  <c r="AI12" i="66"/>
  <c r="AH12" i="66"/>
  <c r="AG12" i="66"/>
  <c r="AF12" i="66"/>
  <c r="AE12" i="66"/>
  <c r="AD12" i="66"/>
  <c r="AC12" i="66"/>
  <c r="AB12" i="66"/>
  <c r="AA12" i="66"/>
  <c r="Z12" i="66"/>
  <c r="Y12" i="66"/>
  <c r="X12" i="66"/>
  <c r="W12" i="66"/>
  <c r="V12" i="66"/>
  <c r="U12" i="66"/>
  <c r="T12" i="66"/>
  <c r="S12" i="66"/>
  <c r="R12" i="66"/>
  <c r="Q12" i="66"/>
  <c r="P12" i="66"/>
  <c r="O12" i="66"/>
  <c r="N12" i="66"/>
  <c r="M12" i="66"/>
  <c r="L12" i="66"/>
  <c r="K12" i="66"/>
  <c r="AM11" i="66"/>
  <c r="AM30" i="66" s="1"/>
  <c r="AM31" i="66" s="1"/>
  <c r="AL11" i="66"/>
  <c r="AL30" i="66" s="1"/>
  <c r="AL31" i="66" s="1"/>
  <c r="AK11" i="66"/>
  <c r="AK30" i="66" s="1"/>
  <c r="AK31" i="66" s="1"/>
  <c r="AJ11" i="66"/>
  <c r="AJ30" i="66" s="1"/>
  <c r="AJ31" i="66" s="1"/>
  <c r="AI11" i="66"/>
  <c r="AI30" i="66" s="1"/>
  <c r="AI31" i="66" s="1"/>
  <c r="AH11" i="66"/>
  <c r="AH30" i="66" s="1"/>
  <c r="AH31" i="66" s="1"/>
  <c r="AG11" i="66"/>
  <c r="AG30" i="66" s="1"/>
  <c r="AG31" i="66" s="1"/>
  <c r="AF11" i="66"/>
  <c r="AF30" i="66" s="1"/>
  <c r="AF31" i="66" s="1"/>
  <c r="AE11" i="66"/>
  <c r="AE30" i="66" s="1"/>
  <c r="AE31" i="66" s="1"/>
  <c r="AD11" i="66"/>
  <c r="AD30" i="66" s="1"/>
  <c r="AD31" i="66" s="1"/>
  <c r="AC11" i="66"/>
  <c r="AC30" i="66" s="1"/>
  <c r="AC31" i="66" s="1"/>
  <c r="AB11" i="66"/>
  <c r="AB30" i="66" s="1"/>
  <c r="AB31" i="66" s="1"/>
  <c r="AA11" i="66"/>
  <c r="AA30" i="66" s="1"/>
  <c r="AA31" i="66" s="1"/>
  <c r="Z11" i="66"/>
  <c r="Z30" i="66" s="1"/>
  <c r="Z31" i="66" s="1"/>
  <c r="Y11" i="66"/>
  <c r="Y30" i="66" s="1"/>
  <c r="Y31" i="66" s="1"/>
  <c r="X11" i="66"/>
  <c r="X30" i="66" s="1"/>
  <c r="X31" i="66" s="1"/>
  <c r="W11" i="66"/>
  <c r="W30" i="66" s="1"/>
  <c r="W31" i="66" s="1"/>
  <c r="V11" i="66"/>
  <c r="V30" i="66" s="1"/>
  <c r="V31" i="66" s="1"/>
  <c r="U11" i="66"/>
  <c r="U30" i="66" s="1"/>
  <c r="U31" i="66" s="1"/>
  <c r="T11" i="66"/>
  <c r="T30" i="66" s="1"/>
  <c r="T31" i="66" s="1"/>
  <c r="S11" i="66"/>
  <c r="S30" i="66" s="1"/>
  <c r="S31" i="66" s="1"/>
  <c r="R11" i="66"/>
  <c r="R30" i="66" s="1"/>
  <c r="R31" i="66" s="1"/>
  <c r="Q11" i="66"/>
  <c r="Q30" i="66" s="1"/>
  <c r="Q31" i="66" s="1"/>
  <c r="P11" i="66"/>
  <c r="P30" i="66" s="1"/>
  <c r="P31" i="66" s="1"/>
  <c r="O11" i="66"/>
  <c r="O30" i="66" s="1"/>
  <c r="O31" i="66" s="1"/>
  <c r="N11" i="66"/>
  <c r="N30" i="66" s="1"/>
  <c r="N31" i="66" s="1"/>
  <c r="M11" i="66"/>
  <c r="M30" i="66" s="1"/>
  <c r="M31" i="66" s="1"/>
  <c r="L11" i="66"/>
  <c r="L30" i="66" s="1"/>
  <c r="L31" i="66" s="1"/>
  <c r="K11" i="66"/>
  <c r="K30" i="66" s="1"/>
  <c r="K31" i="66" s="1"/>
  <c r="J11" i="66"/>
  <c r="J30" i="66" s="1"/>
  <c r="AM10" i="66"/>
  <c r="AM21" i="66" s="1"/>
  <c r="AM22" i="66" s="1"/>
  <c r="AL10" i="66"/>
  <c r="AL21" i="66" s="1"/>
  <c r="AL22" i="66" s="1"/>
  <c r="AK10" i="66"/>
  <c r="AK21" i="66" s="1"/>
  <c r="AK22" i="66" s="1"/>
  <c r="AJ10" i="66"/>
  <c r="AJ21" i="66" s="1"/>
  <c r="AJ22" i="66" s="1"/>
  <c r="AI10" i="66"/>
  <c r="AI21" i="66" s="1"/>
  <c r="AI22" i="66" s="1"/>
  <c r="AH10" i="66"/>
  <c r="AH21" i="66" s="1"/>
  <c r="AH22" i="66" s="1"/>
  <c r="AG10" i="66"/>
  <c r="AG21" i="66" s="1"/>
  <c r="AG22" i="66" s="1"/>
  <c r="AF10" i="66"/>
  <c r="AF21" i="66" s="1"/>
  <c r="AF22" i="66" s="1"/>
  <c r="AE10" i="66"/>
  <c r="AE21" i="66" s="1"/>
  <c r="AE22" i="66" s="1"/>
  <c r="AD10" i="66"/>
  <c r="AD21" i="66" s="1"/>
  <c r="AD22" i="66" s="1"/>
  <c r="AC10" i="66"/>
  <c r="AC21" i="66" s="1"/>
  <c r="AC22" i="66" s="1"/>
  <c r="AB10" i="66"/>
  <c r="AB21" i="66" s="1"/>
  <c r="AB22" i="66" s="1"/>
  <c r="AA10" i="66"/>
  <c r="AA21" i="66" s="1"/>
  <c r="AA22" i="66" s="1"/>
  <c r="Z10" i="66"/>
  <c r="Z21" i="66" s="1"/>
  <c r="Z22" i="66" s="1"/>
  <c r="Y10" i="66"/>
  <c r="Y21" i="66" s="1"/>
  <c r="Y22" i="66" s="1"/>
  <c r="X10" i="66"/>
  <c r="X21" i="66" s="1"/>
  <c r="X22" i="66" s="1"/>
  <c r="W10" i="66"/>
  <c r="W21" i="66" s="1"/>
  <c r="W22" i="66" s="1"/>
  <c r="V10" i="66"/>
  <c r="V21" i="66" s="1"/>
  <c r="V22" i="66" s="1"/>
  <c r="U10" i="66"/>
  <c r="U21" i="66" s="1"/>
  <c r="U22" i="66" s="1"/>
  <c r="T10" i="66"/>
  <c r="T21" i="66" s="1"/>
  <c r="T22" i="66" s="1"/>
  <c r="S10" i="66"/>
  <c r="S21" i="66" s="1"/>
  <c r="S22" i="66" s="1"/>
  <c r="R10" i="66"/>
  <c r="R21" i="66" s="1"/>
  <c r="R22" i="66" s="1"/>
  <c r="Q10" i="66"/>
  <c r="Q21" i="66" s="1"/>
  <c r="Q22" i="66" s="1"/>
  <c r="P10" i="66"/>
  <c r="P21" i="66" s="1"/>
  <c r="P22" i="66" s="1"/>
  <c r="O10" i="66"/>
  <c r="O21" i="66" s="1"/>
  <c r="O22" i="66" s="1"/>
  <c r="N10" i="66"/>
  <c r="N21" i="66" s="1"/>
  <c r="N22" i="66" s="1"/>
  <c r="M10" i="66"/>
  <c r="M21" i="66" s="1"/>
  <c r="M22" i="66" s="1"/>
  <c r="L10" i="66"/>
  <c r="L21" i="66" s="1"/>
  <c r="L22" i="66" s="1"/>
  <c r="K10" i="66"/>
  <c r="K21" i="66" s="1"/>
  <c r="K22" i="66" s="1"/>
  <c r="J10" i="66"/>
  <c r="J21" i="66" s="1"/>
  <c r="AM4" i="66"/>
  <c r="AL4" i="66"/>
  <c r="AK4" i="66"/>
  <c r="AJ4" i="66"/>
  <c r="AI4" i="66"/>
  <c r="AH4" i="66"/>
  <c r="AG4" i="66"/>
  <c r="AF4" i="66"/>
  <c r="AE4" i="66"/>
  <c r="AD4" i="66"/>
  <c r="AC4" i="66"/>
  <c r="AB4" i="66"/>
  <c r="AA4" i="66"/>
  <c r="Z4" i="66"/>
  <c r="Y4" i="66"/>
  <c r="X4" i="66"/>
  <c r="W4" i="66"/>
  <c r="V4" i="66"/>
  <c r="U4" i="66"/>
  <c r="T4" i="66"/>
  <c r="S4" i="66"/>
  <c r="R4" i="66"/>
  <c r="Q4" i="66"/>
  <c r="P4" i="66"/>
  <c r="O4" i="66"/>
  <c r="N4" i="66"/>
  <c r="M4" i="66"/>
  <c r="L4" i="66"/>
  <c r="K4" i="66"/>
  <c r="AM3" i="66"/>
  <c r="AL3" i="66"/>
  <c r="AK3" i="66"/>
  <c r="AJ3" i="66"/>
  <c r="AI3" i="66"/>
  <c r="AH3" i="66"/>
  <c r="AG3" i="66"/>
  <c r="AF3" i="66"/>
  <c r="AE3" i="66"/>
  <c r="AD3" i="66"/>
  <c r="AC3" i="66"/>
  <c r="AB3" i="66"/>
  <c r="AA3" i="66"/>
  <c r="Z3" i="66"/>
  <c r="Y3" i="66"/>
  <c r="X3" i="66"/>
  <c r="W3" i="66"/>
  <c r="V3" i="66"/>
  <c r="U3" i="66"/>
  <c r="T3" i="66"/>
  <c r="S3" i="66"/>
  <c r="R3" i="66"/>
  <c r="Q3" i="66"/>
  <c r="P3" i="66"/>
  <c r="O3" i="66"/>
  <c r="N3" i="66"/>
  <c r="M3" i="66"/>
  <c r="L3" i="66"/>
  <c r="K3" i="66"/>
  <c r="J3" i="66"/>
  <c r="I39" i="65"/>
  <c r="I35" i="65"/>
  <c r="I29" i="65"/>
  <c r="I28" i="65"/>
  <c r="I27" i="65"/>
  <c r="I26" i="65"/>
  <c r="I25" i="65"/>
  <c r="I24" i="65"/>
  <c r="I20" i="65"/>
  <c r="I19" i="65"/>
  <c r="I17" i="65"/>
  <c r="I16" i="65"/>
  <c r="AM12" i="65"/>
  <c r="AL12" i="65"/>
  <c r="AK12" i="65"/>
  <c r="AJ12" i="65"/>
  <c r="AI12" i="65"/>
  <c r="AH12" i="65"/>
  <c r="AG12" i="65"/>
  <c r="AF12" i="65"/>
  <c r="AE12" i="65"/>
  <c r="AD12" i="65"/>
  <c r="AC12" i="65"/>
  <c r="AB12" i="65"/>
  <c r="AA12" i="65"/>
  <c r="Z12" i="65"/>
  <c r="Y12" i="65"/>
  <c r="X12" i="65"/>
  <c r="W12" i="65"/>
  <c r="V12" i="65"/>
  <c r="U12" i="65"/>
  <c r="T12" i="65"/>
  <c r="S12" i="65"/>
  <c r="R12" i="65"/>
  <c r="Q12" i="65"/>
  <c r="P12" i="65"/>
  <c r="O12" i="65"/>
  <c r="N12" i="65"/>
  <c r="M12" i="65"/>
  <c r="L12" i="65"/>
  <c r="K12" i="65"/>
  <c r="AM11" i="65"/>
  <c r="AM30" i="65" s="1"/>
  <c r="AM31" i="65" s="1"/>
  <c r="AL11" i="65"/>
  <c r="AL30" i="65" s="1"/>
  <c r="AL31" i="65" s="1"/>
  <c r="AK11" i="65"/>
  <c r="AK30" i="65" s="1"/>
  <c r="AK31" i="65" s="1"/>
  <c r="AJ11" i="65"/>
  <c r="AJ30" i="65" s="1"/>
  <c r="AJ31" i="65" s="1"/>
  <c r="AI11" i="65"/>
  <c r="AI30" i="65" s="1"/>
  <c r="AI31" i="65" s="1"/>
  <c r="AH11" i="65"/>
  <c r="AH30" i="65" s="1"/>
  <c r="AH31" i="65" s="1"/>
  <c r="AG11" i="65"/>
  <c r="AG30" i="65" s="1"/>
  <c r="AG31" i="65" s="1"/>
  <c r="AF11" i="65"/>
  <c r="AF30" i="65" s="1"/>
  <c r="AF31" i="65" s="1"/>
  <c r="AE11" i="65"/>
  <c r="AE30" i="65" s="1"/>
  <c r="AE31" i="65" s="1"/>
  <c r="AD11" i="65"/>
  <c r="AD30" i="65" s="1"/>
  <c r="AD31" i="65" s="1"/>
  <c r="AC11" i="65"/>
  <c r="AC30" i="65" s="1"/>
  <c r="AC31" i="65" s="1"/>
  <c r="AB11" i="65"/>
  <c r="AB30" i="65" s="1"/>
  <c r="AB31" i="65" s="1"/>
  <c r="AA11" i="65"/>
  <c r="AA30" i="65" s="1"/>
  <c r="AA31" i="65" s="1"/>
  <c r="Z11" i="65"/>
  <c r="Z30" i="65" s="1"/>
  <c r="Z31" i="65" s="1"/>
  <c r="Y11" i="65"/>
  <c r="Y30" i="65" s="1"/>
  <c r="Y31" i="65" s="1"/>
  <c r="X11" i="65"/>
  <c r="X30" i="65" s="1"/>
  <c r="X31" i="65" s="1"/>
  <c r="W11" i="65"/>
  <c r="W30" i="65" s="1"/>
  <c r="W31" i="65" s="1"/>
  <c r="V11" i="65"/>
  <c r="V30" i="65" s="1"/>
  <c r="V31" i="65" s="1"/>
  <c r="U11" i="65"/>
  <c r="U30" i="65" s="1"/>
  <c r="U31" i="65" s="1"/>
  <c r="T11" i="65"/>
  <c r="T30" i="65" s="1"/>
  <c r="T31" i="65" s="1"/>
  <c r="S11" i="65"/>
  <c r="S30" i="65" s="1"/>
  <c r="S31" i="65" s="1"/>
  <c r="R11" i="65"/>
  <c r="R30" i="65" s="1"/>
  <c r="R31" i="65" s="1"/>
  <c r="Q11" i="65"/>
  <c r="Q30" i="65" s="1"/>
  <c r="Q31" i="65" s="1"/>
  <c r="P11" i="65"/>
  <c r="P30" i="65" s="1"/>
  <c r="P31" i="65" s="1"/>
  <c r="O11" i="65"/>
  <c r="O30" i="65" s="1"/>
  <c r="O31" i="65" s="1"/>
  <c r="N11" i="65"/>
  <c r="N30" i="65" s="1"/>
  <c r="N31" i="65" s="1"/>
  <c r="M11" i="65"/>
  <c r="M30" i="65" s="1"/>
  <c r="M31" i="65" s="1"/>
  <c r="L11" i="65"/>
  <c r="L30" i="65" s="1"/>
  <c r="L31" i="65" s="1"/>
  <c r="K11" i="65"/>
  <c r="K30" i="65" s="1"/>
  <c r="K31" i="65" s="1"/>
  <c r="J11" i="65"/>
  <c r="J30" i="65" s="1"/>
  <c r="AM10" i="65"/>
  <c r="AM21" i="65" s="1"/>
  <c r="AM22" i="65" s="1"/>
  <c r="AL10" i="65"/>
  <c r="AL21" i="65" s="1"/>
  <c r="AL22" i="65" s="1"/>
  <c r="AK10" i="65"/>
  <c r="AK21" i="65" s="1"/>
  <c r="AK22" i="65" s="1"/>
  <c r="AJ10" i="65"/>
  <c r="AJ21" i="65" s="1"/>
  <c r="AJ22" i="65" s="1"/>
  <c r="AI10" i="65"/>
  <c r="AI21" i="65" s="1"/>
  <c r="AI22" i="65" s="1"/>
  <c r="AH10" i="65"/>
  <c r="AH21" i="65" s="1"/>
  <c r="AH22" i="65" s="1"/>
  <c r="AG10" i="65"/>
  <c r="AG21" i="65" s="1"/>
  <c r="AG22" i="65" s="1"/>
  <c r="AF10" i="65"/>
  <c r="AF21" i="65" s="1"/>
  <c r="AF22" i="65" s="1"/>
  <c r="AE10" i="65"/>
  <c r="AE21" i="65" s="1"/>
  <c r="AE22" i="65" s="1"/>
  <c r="AD10" i="65"/>
  <c r="AD21" i="65" s="1"/>
  <c r="AD22" i="65" s="1"/>
  <c r="AC10" i="65"/>
  <c r="AC21" i="65" s="1"/>
  <c r="AC22" i="65" s="1"/>
  <c r="AB10" i="65"/>
  <c r="AB21" i="65" s="1"/>
  <c r="AB22" i="65" s="1"/>
  <c r="AA10" i="65"/>
  <c r="AA21" i="65" s="1"/>
  <c r="AA22" i="65" s="1"/>
  <c r="Z10" i="65"/>
  <c r="Z21" i="65" s="1"/>
  <c r="Z22" i="65" s="1"/>
  <c r="Y10" i="65"/>
  <c r="Y21" i="65" s="1"/>
  <c r="Y22" i="65" s="1"/>
  <c r="X10" i="65"/>
  <c r="X21" i="65" s="1"/>
  <c r="X22" i="65" s="1"/>
  <c r="W10" i="65"/>
  <c r="W21" i="65" s="1"/>
  <c r="W22" i="65" s="1"/>
  <c r="V10" i="65"/>
  <c r="V21" i="65" s="1"/>
  <c r="V22" i="65" s="1"/>
  <c r="U10" i="65"/>
  <c r="U21" i="65" s="1"/>
  <c r="U22" i="65" s="1"/>
  <c r="T10" i="65"/>
  <c r="T21" i="65" s="1"/>
  <c r="T22" i="65" s="1"/>
  <c r="S10" i="65"/>
  <c r="S21" i="65" s="1"/>
  <c r="S22" i="65" s="1"/>
  <c r="R10" i="65"/>
  <c r="R21" i="65" s="1"/>
  <c r="R22" i="65" s="1"/>
  <c r="Q10" i="65"/>
  <c r="Q21" i="65" s="1"/>
  <c r="Q22" i="65" s="1"/>
  <c r="P10" i="65"/>
  <c r="P21" i="65" s="1"/>
  <c r="P22" i="65" s="1"/>
  <c r="O10" i="65"/>
  <c r="O21" i="65" s="1"/>
  <c r="O22" i="65" s="1"/>
  <c r="N10" i="65"/>
  <c r="N21" i="65" s="1"/>
  <c r="N22" i="65" s="1"/>
  <c r="M10" i="65"/>
  <c r="M21" i="65" s="1"/>
  <c r="M22" i="65" s="1"/>
  <c r="L10" i="65"/>
  <c r="L21" i="65" s="1"/>
  <c r="L22" i="65" s="1"/>
  <c r="K10" i="65"/>
  <c r="K21" i="65" s="1"/>
  <c r="K22" i="65" s="1"/>
  <c r="J10" i="65"/>
  <c r="J21" i="65" s="1"/>
  <c r="AM4" i="65"/>
  <c r="AL4" i="65"/>
  <c r="AK4" i="65"/>
  <c r="AJ4" i="65"/>
  <c r="AI4" i="65"/>
  <c r="AH4" i="65"/>
  <c r="AG4" i="65"/>
  <c r="AF4" i="65"/>
  <c r="AE4" i="65"/>
  <c r="AD4" i="65"/>
  <c r="AC4" i="65"/>
  <c r="AB4" i="65"/>
  <c r="AA4" i="65"/>
  <c r="Z4" i="65"/>
  <c r="Y4" i="65"/>
  <c r="X4" i="65"/>
  <c r="W4" i="65"/>
  <c r="V4" i="65"/>
  <c r="U4" i="65"/>
  <c r="T4" i="65"/>
  <c r="S4" i="65"/>
  <c r="R4" i="65"/>
  <c r="Q4" i="65"/>
  <c r="P4" i="65"/>
  <c r="O4" i="65"/>
  <c r="N4" i="65"/>
  <c r="M4" i="65"/>
  <c r="L4" i="65"/>
  <c r="K4" i="65"/>
  <c r="AM3" i="65"/>
  <c r="AL3" i="65"/>
  <c r="AK3" i="65"/>
  <c r="AJ3" i="65"/>
  <c r="AI3" i="65"/>
  <c r="AH3" i="65"/>
  <c r="AG3" i="65"/>
  <c r="AF3" i="65"/>
  <c r="AE3" i="65"/>
  <c r="AD3" i="65"/>
  <c r="AC3" i="65"/>
  <c r="AB3" i="65"/>
  <c r="AA3" i="65"/>
  <c r="Z3" i="65"/>
  <c r="Y3" i="65"/>
  <c r="X3" i="65"/>
  <c r="W3" i="65"/>
  <c r="V3" i="65"/>
  <c r="U3" i="65"/>
  <c r="T3" i="65"/>
  <c r="S3" i="65"/>
  <c r="R3" i="65"/>
  <c r="Q3" i="65"/>
  <c r="P3" i="65"/>
  <c r="O3" i="65"/>
  <c r="N3" i="65"/>
  <c r="M3" i="65"/>
  <c r="L3" i="65"/>
  <c r="K3" i="65"/>
  <c r="J3" i="65"/>
  <c r="L9" i="51" l="1"/>
  <c r="C62" i="69" s="1"/>
  <c r="BG45" i="65"/>
  <c r="BG45" i="66"/>
  <c r="BG45" i="67"/>
  <c r="BG45" i="69"/>
  <c r="X32" i="66"/>
  <c r="X34" i="66" s="1"/>
  <c r="U32" i="65"/>
  <c r="U34" i="65" s="1"/>
  <c r="K32" i="68"/>
  <c r="K34" i="68" s="1"/>
  <c r="S32" i="68"/>
  <c r="S34" i="68" s="1"/>
  <c r="L32" i="67"/>
  <c r="L34" i="67" s="1"/>
  <c r="T32" i="67"/>
  <c r="T34" i="67" s="1"/>
  <c r="AB32" i="67"/>
  <c r="AB34" i="67" s="1"/>
  <c r="AJ32" i="67"/>
  <c r="AJ34" i="67" s="1"/>
  <c r="BG45" i="68"/>
  <c r="L32" i="68"/>
  <c r="L34" i="68" s="1"/>
  <c r="T32" i="68"/>
  <c r="T34" i="68" s="1"/>
  <c r="AB32" i="68"/>
  <c r="AB34" i="68" s="1"/>
  <c r="AJ32" i="68"/>
  <c r="AJ34" i="68" s="1"/>
  <c r="P32" i="65"/>
  <c r="P34" i="65" s="1"/>
  <c r="AF32" i="65"/>
  <c r="AF34" i="65" s="1"/>
  <c r="Z32" i="65"/>
  <c r="Z34" i="65" s="1"/>
  <c r="AH32" i="65"/>
  <c r="AH34" i="65" s="1"/>
  <c r="K32" i="65"/>
  <c r="K34" i="65" s="1"/>
  <c r="S32" i="65"/>
  <c r="S34" i="65" s="1"/>
  <c r="AA32" i="65"/>
  <c r="AA34" i="65" s="1"/>
  <c r="AI32" i="65"/>
  <c r="AI34" i="65" s="1"/>
  <c r="L32" i="65"/>
  <c r="L34" i="65" s="1"/>
  <c r="T32" i="65"/>
  <c r="T34" i="65" s="1"/>
  <c r="AB32" i="65"/>
  <c r="AB34" i="65" s="1"/>
  <c r="AJ32" i="65"/>
  <c r="AJ34" i="65" s="1"/>
  <c r="K32" i="69"/>
  <c r="K34" i="69" s="1"/>
  <c r="S32" i="69"/>
  <c r="S34" i="69" s="1"/>
  <c r="AA32" i="69"/>
  <c r="AA34" i="69" s="1"/>
  <c r="AI32" i="69"/>
  <c r="AI34" i="69" s="1"/>
  <c r="L32" i="69"/>
  <c r="L34" i="69" s="1"/>
  <c r="T32" i="69"/>
  <c r="T34" i="69" s="1"/>
  <c r="AB32" i="69"/>
  <c r="AB34" i="69" s="1"/>
  <c r="AJ32" i="69"/>
  <c r="AJ34" i="69" s="1"/>
  <c r="M32" i="69"/>
  <c r="M34" i="69" s="1"/>
  <c r="U32" i="69"/>
  <c r="U34" i="69" s="1"/>
  <c r="AC32" i="69"/>
  <c r="AC34" i="69" s="1"/>
  <c r="AK32" i="69"/>
  <c r="AK34" i="69" s="1"/>
  <c r="O32" i="69"/>
  <c r="O34" i="69" s="1"/>
  <c r="W32" i="69"/>
  <c r="W34" i="69" s="1"/>
  <c r="AE32" i="69"/>
  <c r="AE34" i="69" s="1"/>
  <c r="AM32" i="69"/>
  <c r="AM34" i="69" s="1"/>
  <c r="AA32" i="68"/>
  <c r="AA34" i="68" s="1"/>
  <c r="AI32" i="68"/>
  <c r="AI34" i="68" s="1"/>
  <c r="P32" i="69"/>
  <c r="P34" i="69" s="1"/>
  <c r="X32" i="69"/>
  <c r="X34" i="69" s="1"/>
  <c r="AF32" i="69"/>
  <c r="AF34" i="69" s="1"/>
  <c r="Q32" i="69"/>
  <c r="Y32" i="69"/>
  <c r="AG32" i="69"/>
  <c r="I30" i="69"/>
  <c r="R32" i="69"/>
  <c r="Z32" i="69"/>
  <c r="AH32" i="69"/>
  <c r="I22" i="69"/>
  <c r="N32" i="69"/>
  <c r="AD32" i="69"/>
  <c r="J31" i="69"/>
  <c r="I21" i="69"/>
  <c r="AL32" i="69"/>
  <c r="V32" i="69"/>
  <c r="X32" i="68"/>
  <c r="AF32" i="68"/>
  <c r="M22" i="68"/>
  <c r="M32" i="68" s="1"/>
  <c r="I21" i="68"/>
  <c r="O32" i="68"/>
  <c r="Q32" i="68"/>
  <c r="Y32" i="68"/>
  <c r="AG32" i="68"/>
  <c r="AM32" i="68"/>
  <c r="J31" i="68"/>
  <c r="I30" i="68"/>
  <c r="R32" i="68"/>
  <c r="Z32" i="68"/>
  <c r="AH32" i="68"/>
  <c r="P32" i="68"/>
  <c r="AE32" i="68"/>
  <c r="U32" i="68"/>
  <c r="AC32" i="68"/>
  <c r="AK32" i="68"/>
  <c r="W32" i="68"/>
  <c r="N32" i="68"/>
  <c r="V32" i="68"/>
  <c r="AD32" i="68"/>
  <c r="AL32" i="68"/>
  <c r="X32" i="67"/>
  <c r="AF32" i="67"/>
  <c r="J22" i="67"/>
  <c r="I21" i="67"/>
  <c r="K32" i="67"/>
  <c r="AA32" i="67"/>
  <c r="AI32" i="67"/>
  <c r="M32" i="67"/>
  <c r="N32" i="67"/>
  <c r="V32" i="67"/>
  <c r="AD32" i="67"/>
  <c r="AL32" i="67"/>
  <c r="O32" i="67"/>
  <c r="W32" i="67"/>
  <c r="AE32" i="67"/>
  <c r="AM32" i="67"/>
  <c r="AK32" i="67"/>
  <c r="Q32" i="67"/>
  <c r="Y32" i="67"/>
  <c r="AG32" i="67"/>
  <c r="AC32" i="67"/>
  <c r="J31" i="67"/>
  <c r="I30" i="67"/>
  <c r="R32" i="67"/>
  <c r="Z32" i="67"/>
  <c r="AH32" i="67"/>
  <c r="U32" i="67"/>
  <c r="S32" i="67"/>
  <c r="P32" i="67"/>
  <c r="AF32" i="66"/>
  <c r="J22" i="66"/>
  <c r="I21" i="66"/>
  <c r="K32" i="66"/>
  <c r="AA32" i="66"/>
  <c r="AI32" i="66"/>
  <c r="L32" i="66"/>
  <c r="T32" i="66"/>
  <c r="AB32" i="66"/>
  <c r="AJ32" i="66"/>
  <c r="M32" i="66"/>
  <c r="U32" i="66"/>
  <c r="AC32" i="66"/>
  <c r="AK32" i="66"/>
  <c r="N32" i="66"/>
  <c r="V32" i="66"/>
  <c r="AD32" i="66"/>
  <c r="AL32" i="66"/>
  <c r="O32" i="66"/>
  <c r="W32" i="66"/>
  <c r="AE32" i="66"/>
  <c r="AM32" i="66"/>
  <c r="P32" i="66"/>
  <c r="Q32" i="66"/>
  <c r="Y32" i="66"/>
  <c r="AG32" i="66"/>
  <c r="J31" i="66"/>
  <c r="I30" i="66"/>
  <c r="R32" i="66"/>
  <c r="Z32" i="66"/>
  <c r="AH32" i="66"/>
  <c r="S32" i="66"/>
  <c r="J22" i="65"/>
  <c r="I21" i="65"/>
  <c r="M32" i="65"/>
  <c r="J31" i="65"/>
  <c r="I30" i="65"/>
  <c r="X32" i="65"/>
  <c r="AC32" i="65"/>
  <c r="AK32" i="65"/>
  <c r="N32" i="65"/>
  <c r="V32" i="65"/>
  <c r="AD32" i="65"/>
  <c r="AL32" i="65"/>
  <c r="O32" i="65"/>
  <c r="W32" i="65"/>
  <c r="AE32" i="65"/>
  <c r="AM32" i="65"/>
  <c r="R32" i="65"/>
  <c r="Q32" i="65"/>
  <c r="Y32" i="65"/>
  <c r="AG32" i="65"/>
  <c r="I39" i="64"/>
  <c r="I35" i="64"/>
  <c r="I29" i="64"/>
  <c r="I28" i="64"/>
  <c r="I27" i="64"/>
  <c r="I26" i="64"/>
  <c r="I25" i="64"/>
  <c r="I24" i="64"/>
  <c r="I20" i="64"/>
  <c r="I19" i="64"/>
  <c r="I17" i="64"/>
  <c r="I16" i="64"/>
  <c r="AM12" i="64"/>
  <c r="AL12" i="64"/>
  <c r="AK12" i="64"/>
  <c r="AJ12" i="64"/>
  <c r="AI12" i="64"/>
  <c r="AH12" i="64"/>
  <c r="AG12" i="64"/>
  <c r="AF12" i="64"/>
  <c r="AE12" i="64"/>
  <c r="AD12" i="64"/>
  <c r="AC12" i="64"/>
  <c r="AB12" i="64"/>
  <c r="AA12" i="64"/>
  <c r="Z12" i="64"/>
  <c r="Y12" i="64"/>
  <c r="X12" i="64"/>
  <c r="W12" i="64"/>
  <c r="V12" i="64"/>
  <c r="U12" i="64"/>
  <c r="T12" i="64"/>
  <c r="S12" i="64"/>
  <c r="R12" i="64"/>
  <c r="Q12" i="64"/>
  <c r="P12" i="64"/>
  <c r="O12" i="64"/>
  <c r="N12" i="64"/>
  <c r="M12" i="64"/>
  <c r="L12" i="64"/>
  <c r="K12" i="64"/>
  <c r="AM11" i="64"/>
  <c r="AM30" i="64" s="1"/>
  <c r="AM31" i="64" s="1"/>
  <c r="AL11" i="64"/>
  <c r="AL30" i="64" s="1"/>
  <c r="AL31" i="64" s="1"/>
  <c r="AK11" i="64"/>
  <c r="AK30" i="64" s="1"/>
  <c r="AK31" i="64" s="1"/>
  <c r="AJ11" i="64"/>
  <c r="AJ30" i="64" s="1"/>
  <c r="AJ31" i="64" s="1"/>
  <c r="AI11" i="64"/>
  <c r="AI30" i="64" s="1"/>
  <c r="AI31" i="64" s="1"/>
  <c r="AH11" i="64"/>
  <c r="AH30" i="64" s="1"/>
  <c r="AH31" i="64" s="1"/>
  <c r="AG11" i="64"/>
  <c r="AG30" i="64" s="1"/>
  <c r="AG31" i="64" s="1"/>
  <c r="AF11" i="64"/>
  <c r="AF30" i="64" s="1"/>
  <c r="AF31" i="64" s="1"/>
  <c r="AE11" i="64"/>
  <c r="AE30" i="64" s="1"/>
  <c r="AE31" i="64" s="1"/>
  <c r="AD11" i="64"/>
  <c r="AD30" i="64" s="1"/>
  <c r="AD31" i="64" s="1"/>
  <c r="AC11" i="64"/>
  <c r="AC30" i="64" s="1"/>
  <c r="AC31" i="64" s="1"/>
  <c r="AB11" i="64"/>
  <c r="AB30" i="64" s="1"/>
  <c r="AB31" i="64" s="1"/>
  <c r="AA11" i="64"/>
  <c r="AA30" i="64" s="1"/>
  <c r="AA31" i="64" s="1"/>
  <c r="Z11" i="64"/>
  <c r="Z30" i="64" s="1"/>
  <c r="Z31" i="64" s="1"/>
  <c r="Y11" i="64"/>
  <c r="Y30" i="64" s="1"/>
  <c r="Y31" i="64" s="1"/>
  <c r="X11" i="64"/>
  <c r="X30" i="64" s="1"/>
  <c r="X31" i="64" s="1"/>
  <c r="W11" i="64"/>
  <c r="W30" i="64" s="1"/>
  <c r="W31" i="64" s="1"/>
  <c r="V11" i="64"/>
  <c r="V30" i="64" s="1"/>
  <c r="V31" i="64" s="1"/>
  <c r="U11" i="64"/>
  <c r="U30" i="64" s="1"/>
  <c r="U31" i="64" s="1"/>
  <c r="T11" i="64"/>
  <c r="T30" i="64" s="1"/>
  <c r="T31" i="64" s="1"/>
  <c r="S11" i="64"/>
  <c r="S30" i="64" s="1"/>
  <c r="S31" i="64" s="1"/>
  <c r="R11" i="64"/>
  <c r="R30" i="64" s="1"/>
  <c r="R31" i="64" s="1"/>
  <c r="Q11" i="64"/>
  <c r="Q30" i="64" s="1"/>
  <c r="Q31" i="64" s="1"/>
  <c r="P11" i="64"/>
  <c r="P30" i="64" s="1"/>
  <c r="P31" i="64" s="1"/>
  <c r="O11" i="64"/>
  <c r="O30" i="64" s="1"/>
  <c r="O31" i="64" s="1"/>
  <c r="N11" i="64"/>
  <c r="N30" i="64" s="1"/>
  <c r="N31" i="64" s="1"/>
  <c r="M11" i="64"/>
  <c r="M30" i="64" s="1"/>
  <c r="M31" i="64" s="1"/>
  <c r="L11" i="64"/>
  <c r="L30" i="64" s="1"/>
  <c r="L31" i="64" s="1"/>
  <c r="K11" i="64"/>
  <c r="K30" i="64" s="1"/>
  <c r="K31" i="64" s="1"/>
  <c r="J11" i="64"/>
  <c r="J30" i="64" s="1"/>
  <c r="AM10" i="64"/>
  <c r="AM21" i="64" s="1"/>
  <c r="AM22" i="64" s="1"/>
  <c r="AL10" i="64"/>
  <c r="AL21" i="64" s="1"/>
  <c r="AL22" i="64" s="1"/>
  <c r="AK10" i="64"/>
  <c r="AK21" i="64" s="1"/>
  <c r="AK22" i="64" s="1"/>
  <c r="AJ10" i="64"/>
  <c r="AJ21" i="64" s="1"/>
  <c r="AJ22" i="64" s="1"/>
  <c r="AI10" i="64"/>
  <c r="AI21" i="64" s="1"/>
  <c r="AI22" i="64" s="1"/>
  <c r="AH10" i="64"/>
  <c r="AH21" i="64" s="1"/>
  <c r="AH22" i="64" s="1"/>
  <c r="AG10" i="64"/>
  <c r="AG21" i="64" s="1"/>
  <c r="AG22" i="64" s="1"/>
  <c r="AF10" i="64"/>
  <c r="AF21" i="64" s="1"/>
  <c r="AF22" i="64" s="1"/>
  <c r="AE10" i="64"/>
  <c r="AE21" i="64" s="1"/>
  <c r="AE22" i="64" s="1"/>
  <c r="AD10" i="64"/>
  <c r="AD21" i="64" s="1"/>
  <c r="AD22" i="64" s="1"/>
  <c r="AC10" i="64"/>
  <c r="AC21" i="64" s="1"/>
  <c r="AC22" i="64" s="1"/>
  <c r="AB10" i="64"/>
  <c r="AB21" i="64" s="1"/>
  <c r="AB22" i="64" s="1"/>
  <c r="AA10" i="64"/>
  <c r="AA21" i="64" s="1"/>
  <c r="AA22" i="64" s="1"/>
  <c r="Z10" i="64"/>
  <c r="Z21" i="64" s="1"/>
  <c r="Z22" i="64" s="1"/>
  <c r="Y10" i="64"/>
  <c r="Y21" i="64" s="1"/>
  <c r="Y22" i="64" s="1"/>
  <c r="X10" i="64"/>
  <c r="X21" i="64" s="1"/>
  <c r="X22" i="64" s="1"/>
  <c r="W10" i="64"/>
  <c r="W21" i="64" s="1"/>
  <c r="W22" i="64" s="1"/>
  <c r="V10" i="64"/>
  <c r="V21" i="64" s="1"/>
  <c r="V22" i="64" s="1"/>
  <c r="U10" i="64"/>
  <c r="U21" i="64" s="1"/>
  <c r="U22" i="64" s="1"/>
  <c r="T10" i="64"/>
  <c r="T21" i="64" s="1"/>
  <c r="T22" i="64" s="1"/>
  <c r="S10" i="64"/>
  <c r="S21" i="64" s="1"/>
  <c r="S22" i="64" s="1"/>
  <c r="R10" i="64"/>
  <c r="R21" i="64" s="1"/>
  <c r="R22" i="64" s="1"/>
  <c r="Q10" i="64"/>
  <c r="Q21" i="64" s="1"/>
  <c r="Q22" i="64" s="1"/>
  <c r="P10" i="64"/>
  <c r="P21" i="64" s="1"/>
  <c r="P22" i="64" s="1"/>
  <c r="O10" i="64"/>
  <c r="O21" i="64" s="1"/>
  <c r="O22" i="64" s="1"/>
  <c r="N10" i="64"/>
  <c r="N21" i="64" s="1"/>
  <c r="N22" i="64" s="1"/>
  <c r="M10" i="64"/>
  <c r="M21" i="64" s="1"/>
  <c r="L10" i="64"/>
  <c r="L21" i="64" s="1"/>
  <c r="L22" i="64" s="1"/>
  <c r="K10" i="64"/>
  <c r="K21" i="64" s="1"/>
  <c r="K22" i="64" s="1"/>
  <c r="J10" i="64"/>
  <c r="J21" i="64" s="1"/>
  <c r="J22" i="64" s="1"/>
  <c r="AM4" i="64"/>
  <c r="AL4" i="64"/>
  <c r="AK4" i="64"/>
  <c r="AJ4" i="64"/>
  <c r="AI4" i="64"/>
  <c r="AH4" i="64"/>
  <c r="AG4" i="64"/>
  <c r="AF4" i="64"/>
  <c r="AE4" i="64"/>
  <c r="AD4" i="64"/>
  <c r="AC4" i="64"/>
  <c r="AB4" i="64"/>
  <c r="AA4" i="64"/>
  <c r="Z4" i="64"/>
  <c r="Y4" i="64"/>
  <c r="X4" i="64"/>
  <c r="W4" i="64"/>
  <c r="V4" i="64"/>
  <c r="U4" i="64"/>
  <c r="T4" i="64"/>
  <c r="S4" i="64"/>
  <c r="R4" i="64"/>
  <c r="Q4" i="64"/>
  <c r="P4" i="64"/>
  <c r="O4" i="64"/>
  <c r="N4" i="64"/>
  <c r="M4" i="64"/>
  <c r="L4" i="64"/>
  <c r="K4" i="64"/>
  <c r="AM3" i="64"/>
  <c r="AL3" i="64"/>
  <c r="AK3" i="64"/>
  <c r="AJ3" i="64"/>
  <c r="AI3" i="64"/>
  <c r="AH3" i="64"/>
  <c r="AG3" i="64"/>
  <c r="AF3" i="64"/>
  <c r="AE3" i="64"/>
  <c r="AD3" i="64"/>
  <c r="AC3" i="64"/>
  <c r="AB3" i="64"/>
  <c r="AA3" i="64"/>
  <c r="Z3" i="64"/>
  <c r="Y3" i="64"/>
  <c r="X3" i="64"/>
  <c r="W3" i="64"/>
  <c r="V3" i="64"/>
  <c r="U3" i="64"/>
  <c r="T3" i="64"/>
  <c r="S3" i="64"/>
  <c r="R3" i="64"/>
  <c r="Q3" i="64"/>
  <c r="P3" i="64"/>
  <c r="O3" i="64"/>
  <c r="N3" i="64"/>
  <c r="M3" i="64"/>
  <c r="L3" i="64"/>
  <c r="K3" i="64"/>
  <c r="J3" i="64"/>
  <c r="I39" i="63"/>
  <c r="I35" i="63"/>
  <c r="I29" i="63"/>
  <c r="I28" i="63"/>
  <c r="I27" i="63"/>
  <c r="I26" i="63"/>
  <c r="I25" i="63"/>
  <c r="I24" i="63"/>
  <c r="I20" i="63"/>
  <c r="I19" i="63"/>
  <c r="I17" i="63"/>
  <c r="I16" i="63"/>
  <c r="AM12" i="63"/>
  <c r="AL12" i="63"/>
  <c r="AK12" i="63"/>
  <c r="AJ12" i="63"/>
  <c r="AI12" i="63"/>
  <c r="AH12" i="63"/>
  <c r="AG12" i="63"/>
  <c r="AF12" i="63"/>
  <c r="AE12" i="63"/>
  <c r="AD12" i="63"/>
  <c r="AC12" i="63"/>
  <c r="AB12" i="63"/>
  <c r="AA12" i="63"/>
  <c r="Z12" i="63"/>
  <c r="Y12" i="63"/>
  <c r="X12" i="63"/>
  <c r="W12" i="63"/>
  <c r="V12" i="63"/>
  <c r="U12" i="63"/>
  <c r="T12" i="63"/>
  <c r="S12" i="63"/>
  <c r="R12" i="63"/>
  <c r="Q12" i="63"/>
  <c r="P12" i="63"/>
  <c r="O12" i="63"/>
  <c r="N12" i="63"/>
  <c r="M12" i="63"/>
  <c r="L12" i="63"/>
  <c r="K12" i="63"/>
  <c r="AM11" i="63"/>
  <c r="AM30" i="63" s="1"/>
  <c r="AM31" i="63" s="1"/>
  <c r="AL11" i="63"/>
  <c r="AL30" i="63" s="1"/>
  <c r="AL31" i="63" s="1"/>
  <c r="AK11" i="63"/>
  <c r="AK30" i="63" s="1"/>
  <c r="AK31" i="63" s="1"/>
  <c r="AJ11" i="63"/>
  <c r="AJ30" i="63" s="1"/>
  <c r="AJ31" i="63" s="1"/>
  <c r="AI11" i="63"/>
  <c r="AI30" i="63" s="1"/>
  <c r="AI31" i="63" s="1"/>
  <c r="AH11" i="63"/>
  <c r="AH30" i="63" s="1"/>
  <c r="AH31" i="63" s="1"/>
  <c r="AG11" i="63"/>
  <c r="AG30" i="63" s="1"/>
  <c r="AG31" i="63" s="1"/>
  <c r="AF11" i="63"/>
  <c r="AF30" i="63" s="1"/>
  <c r="AF31" i="63" s="1"/>
  <c r="AE11" i="63"/>
  <c r="AE30" i="63" s="1"/>
  <c r="AE31" i="63" s="1"/>
  <c r="AD11" i="63"/>
  <c r="AD30" i="63" s="1"/>
  <c r="AD31" i="63" s="1"/>
  <c r="AC11" i="63"/>
  <c r="AC30" i="63" s="1"/>
  <c r="AC31" i="63" s="1"/>
  <c r="AB11" i="63"/>
  <c r="AB30" i="63" s="1"/>
  <c r="AB31" i="63" s="1"/>
  <c r="AA11" i="63"/>
  <c r="AA30" i="63" s="1"/>
  <c r="AA31" i="63" s="1"/>
  <c r="Z11" i="63"/>
  <c r="Z30" i="63" s="1"/>
  <c r="Z31" i="63" s="1"/>
  <c r="Y11" i="63"/>
  <c r="Y30" i="63" s="1"/>
  <c r="Y31" i="63" s="1"/>
  <c r="X11" i="63"/>
  <c r="X30" i="63" s="1"/>
  <c r="X31" i="63" s="1"/>
  <c r="W11" i="63"/>
  <c r="W30" i="63" s="1"/>
  <c r="W31" i="63" s="1"/>
  <c r="V11" i="63"/>
  <c r="V30" i="63" s="1"/>
  <c r="V31" i="63" s="1"/>
  <c r="U11" i="63"/>
  <c r="U30" i="63" s="1"/>
  <c r="U31" i="63" s="1"/>
  <c r="T11" i="63"/>
  <c r="T30" i="63" s="1"/>
  <c r="T31" i="63" s="1"/>
  <c r="S11" i="63"/>
  <c r="S30" i="63" s="1"/>
  <c r="S31" i="63" s="1"/>
  <c r="R11" i="63"/>
  <c r="R30" i="63" s="1"/>
  <c r="R31" i="63" s="1"/>
  <c r="Q11" i="63"/>
  <c r="Q30" i="63" s="1"/>
  <c r="Q31" i="63" s="1"/>
  <c r="P11" i="63"/>
  <c r="P30" i="63" s="1"/>
  <c r="P31" i="63" s="1"/>
  <c r="O11" i="63"/>
  <c r="O30" i="63" s="1"/>
  <c r="O31" i="63" s="1"/>
  <c r="N11" i="63"/>
  <c r="N30" i="63" s="1"/>
  <c r="N31" i="63" s="1"/>
  <c r="M11" i="63"/>
  <c r="M30" i="63" s="1"/>
  <c r="M31" i="63" s="1"/>
  <c r="L11" i="63"/>
  <c r="L30" i="63" s="1"/>
  <c r="L31" i="63" s="1"/>
  <c r="K11" i="63"/>
  <c r="K30" i="63" s="1"/>
  <c r="K31" i="63" s="1"/>
  <c r="J11" i="63"/>
  <c r="J30" i="63" s="1"/>
  <c r="AM10" i="63"/>
  <c r="AM21" i="63" s="1"/>
  <c r="AM22" i="63" s="1"/>
  <c r="AL10" i="63"/>
  <c r="AL21" i="63" s="1"/>
  <c r="AL22" i="63" s="1"/>
  <c r="AK10" i="63"/>
  <c r="AK21" i="63" s="1"/>
  <c r="AK22" i="63" s="1"/>
  <c r="AJ10" i="63"/>
  <c r="AJ21" i="63" s="1"/>
  <c r="AJ22" i="63" s="1"/>
  <c r="AI10" i="63"/>
  <c r="AI21" i="63" s="1"/>
  <c r="AI22" i="63" s="1"/>
  <c r="AH10" i="63"/>
  <c r="AH21" i="63" s="1"/>
  <c r="AH22" i="63" s="1"/>
  <c r="AG10" i="63"/>
  <c r="AG21" i="63" s="1"/>
  <c r="AG22" i="63" s="1"/>
  <c r="AF10" i="63"/>
  <c r="AF21" i="63" s="1"/>
  <c r="AF22" i="63" s="1"/>
  <c r="AE10" i="63"/>
  <c r="AE21" i="63" s="1"/>
  <c r="AE22" i="63" s="1"/>
  <c r="AD10" i="63"/>
  <c r="AD21" i="63" s="1"/>
  <c r="AD22" i="63" s="1"/>
  <c r="AC10" i="63"/>
  <c r="AC21" i="63" s="1"/>
  <c r="AC22" i="63" s="1"/>
  <c r="AB10" i="63"/>
  <c r="AB21" i="63" s="1"/>
  <c r="AB22" i="63" s="1"/>
  <c r="AA10" i="63"/>
  <c r="AA21" i="63" s="1"/>
  <c r="AA22" i="63" s="1"/>
  <c r="Z10" i="63"/>
  <c r="Z21" i="63" s="1"/>
  <c r="Z22" i="63" s="1"/>
  <c r="Y10" i="63"/>
  <c r="Y21" i="63" s="1"/>
  <c r="Y22" i="63" s="1"/>
  <c r="X10" i="63"/>
  <c r="X21" i="63" s="1"/>
  <c r="X22" i="63" s="1"/>
  <c r="W10" i="63"/>
  <c r="W21" i="63" s="1"/>
  <c r="W22" i="63" s="1"/>
  <c r="V10" i="63"/>
  <c r="V21" i="63" s="1"/>
  <c r="V22" i="63" s="1"/>
  <c r="U10" i="63"/>
  <c r="U21" i="63" s="1"/>
  <c r="U22" i="63" s="1"/>
  <c r="T10" i="63"/>
  <c r="T21" i="63" s="1"/>
  <c r="T22" i="63" s="1"/>
  <c r="S10" i="63"/>
  <c r="S21" i="63" s="1"/>
  <c r="S22" i="63" s="1"/>
  <c r="R10" i="63"/>
  <c r="R21" i="63" s="1"/>
  <c r="R22" i="63" s="1"/>
  <c r="Q10" i="63"/>
  <c r="Q21" i="63" s="1"/>
  <c r="Q22" i="63" s="1"/>
  <c r="P10" i="63"/>
  <c r="P21" i="63" s="1"/>
  <c r="P22" i="63" s="1"/>
  <c r="O10" i="63"/>
  <c r="O21" i="63" s="1"/>
  <c r="O22" i="63" s="1"/>
  <c r="N10" i="63"/>
  <c r="N21" i="63" s="1"/>
  <c r="N22" i="63" s="1"/>
  <c r="M10" i="63"/>
  <c r="M21" i="63" s="1"/>
  <c r="M22" i="63" s="1"/>
  <c r="L10" i="63"/>
  <c r="L21" i="63" s="1"/>
  <c r="L22" i="63" s="1"/>
  <c r="K10" i="63"/>
  <c r="K21" i="63" s="1"/>
  <c r="K22" i="63" s="1"/>
  <c r="J10" i="63"/>
  <c r="J21" i="63" s="1"/>
  <c r="J22" i="63" s="1"/>
  <c r="AM4" i="63"/>
  <c r="AL4" i="63"/>
  <c r="AK4" i="63"/>
  <c r="AJ4" i="63"/>
  <c r="AI4" i="63"/>
  <c r="AH4" i="63"/>
  <c r="AG4" i="63"/>
  <c r="AF4" i="63"/>
  <c r="AE4" i="63"/>
  <c r="AD4" i="63"/>
  <c r="AC4" i="63"/>
  <c r="AB4" i="63"/>
  <c r="AA4" i="63"/>
  <c r="Z4" i="63"/>
  <c r="Y4" i="63"/>
  <c r="X4" i="63"/>
  <c r="W4" i="63"/>
  <c r="V4" i="63"/>
  <c r="U4" i="63"/>
  <c r="T4" i="63"/>
  <c r="S4" i="63"/>
  <c r="R4" i="63"/>
  <c r="Q4" i="63"/>
  <c r="P4" i="63"/>
  <c r="O4" i="63"/>
  <c r="N4" i="63"/>
  <c r="M4" i="63"/>
  <c r="L4" i="63"/>
  <c r="K4" i="63"/>
  <c r="AM3" i="63"/>
  <c r="AL3" i="63"/>
  <c r="AK3" i="63"/>
  <c r="AJ3" i="63"/>
  <c r="AI3" i="63"/>
  <c r="AH3" i="63"/>
  <c r="AG3" i="63"/>
  <c r="AF3" i="63"/>
  <c r="AE3" i="63"/>
  <c r="AD3" i="63"/>
  <c r="AC3" i="63"/>
  <c r="AB3" i="63"/>
  <c r="AA3" i="63"/>
  <c r="Z3" i="63"/>
  <c r="Y3" i="63"/>
  <c r="X3" i="63"/>
  <c r="W3" i="63"/>
  <c r="V3" i="63"/>
  <c r="U3" i="63"/>
  <c r="T3" i="63"/>
  <c r="S3" i="63"/>
  <c r="R3" i="63"/>
  <c r="Q3" i="63"/>
  <c r="P3" i="63"/>
  <c r="O3" i="63"/>
  <c r="N3" i="63"/>
  <c r="M3" i="63"/>
  <c r="L3" i="63"/>
  <c r="K3" i="63"/>
  <c r="J3" i="63"/>
  <c r="I39" i="62"/>
  <c r="I35" i="62"/>
  <c r="I29" i="62"/>
  <c r="I28" i="62"/>
  <c r="I27" i="62"/>
  <c r="I26" i="62"/>
  <c r="I25" i="62"/>
  <c r="I24" i="62"/>
  <c r="I20" i="62"/>
  <c r="I19" i="62"/>
  <c r="I17" i="62"/>
  <c r="I16" i="62"/>
  <c r="AM12" i="62"/>
  <c r="AL12" i="62"/>
  <c r="AK12" i="62"/>
  <c r="AJ12" i="62"/>
  <c r="AI12" i="62"/>
  <c r="AH12" i="62"/>
  <c r="AG12" i="62"/>
  <c r="AF12" i="62"/>
  <c r="AE12" i="62"/>
  <c r="AD12" i="62"/>
  <c r="AC12" i="62"/>
  <c r="AB12" i="62"/>
  <c r="AA12" i="62"/>
  <c r="Z12" i="62"/>
  <c r="Y12" i="62"/>
  <c r="X12" i="62"/>
  <c r="W12" i="62"/>
  <c r="V12" i="62"/>
  <c r="U12" i="62"/>
  <c r="T12" i="62"/>
  <c r="S12" i="62"/>
  <c r="R12" i="62"/>
  <c r="Q12" i="62"/>
  <c r="P12" i="62"/>
  <c r="O12" i="62"/>
  <c r="N12" i="62"/>
  <c r="M12" i="62"/>
  <c r="L12" i="62"/>
  <c r="K12" i="62"/>
  <c r="AM11" i="62"/>
  <c r="AM30" i="62" s="1"/>
  <c r="AM31" i="62" s="1"/>
  <c r="AL11" i="62"/>
  <c r="AL30" i="62" s="1"/>
  <c r="AL31" i="62" s="1"/>
  <c r="AK11" i="62"/>
  <c r="AK30" i="62" s="1"/>
  <c r="AK31" i="62" s="1"/>
  <c r="AJ11" i="62"/>
  <c r="AJ30" i="62" s="1"/>
  <c r="AJ31" i="62" s="1"/>
  <c r="AI11" i="62"/>
  <c r="AI30" i="62" s="1"/>
  <c r="AI31" i="62" s="1"/>
  <c r="AH11" i="62"/>
  <c r="AH30" i="62" s="1"/>
  <c r="AH31" i="62" s="1"/>
  <c r="AG11" i="62"/>
  <c r="AG30" i="62" s="1"/>
  <c r="AG31" i="62" s="1"/>
  <c r="AF11" i="62"/>
  <c r="AF30" i="62" s="1"/>
  <c r="AF31" i="62" s="1"/>
  <c r="AE11" i="62"/>
  <c r="AE30" i="62" s="1"/>
  <c r="AE31" i="62" s="1"/>
  <c r="AD11" i="62"/>
  <c r="AD30" i="62" s="1"/>
  <c r="AD31" i="62" s="1"/>
  <c r="AC11" i="62"/>
  <c r="AC30" i="62" s="1"/>
  <c r="AC31" i="62" s="1"/>
  <c r="AB11" i="62"/>
  <c r="AB30" i="62" s="1"/>
  <c r="AB31" i="62" s="1"/>
  <c r="AA11" i="62"/>
  <c r="AA30" i="62" s="1"/>
  <c r="AA31" i="62" s="1"/>
  <c r="Z11" i="62"/>
  <c r="Z30" i="62" s="1"/>
  <c r="Z31" i="62" s="1"/>
  <c r="Y11" i="62"/>
  <c r="Y30" i="62" s="1"/>
  <c r="Y31" i="62" s="1"/>
  <c r="X11" i="62"/>
  <c r="X30" i="62" s="1"/>
  <c r="X31" i="62" s="1"/>
  <c r="W11" i="62"/>
  <c r="W30" i="62" s="1"/>
  <c r="W31" i="62" s="1"/>
  <c r="V11" i="62"/>
  <c r="V30" i="62" s="1"/>
  <c r="V31" i="62" s="1"/>
  <c r="U11" i="62"/>
  <c r="U30" i="62" s="1"/>
  <c r="U31" i="62" s="1"/>
  <c r="T11" i="62"/>
  <c r="T30" i="62" s="1"/>
  <c r="T31" i="62" s="1"/>
  <c r="S11" i="62"/>
  <c r="S30" i="62" s="1"/>
  <c r="S31" i="62" s="1"/>
  <c r="R11" i="62"/>
  <c r="R30" i="62" s="1"/>
  <c r="R31" i="62" s="1"/>
  <c r="Q11" i="62"/>
  <c r="Q30" i="62" s="1"/>
  <c r="Q31" i="62" s="1"/>
  <c r="P11" i="62"/>
  <c r="P30" i="62" s="1"/>
  <c r="P31" i="62" s="1"/>
  <c r="O11" i="62"/>
  <c r="O30" i="62" s="1"/>
  <c r="O31" i="62" s="1"/>
  <c r="N11" i="62"/>
  <c r="N30" i="62" s="1"/>
  <c r="N31" i="62" s="1"/>
  <c r="M11" i="62"/>
  <c r="M30" i="62" s="1"/>
  <c r="M31" i="62" s="1"/>
  <c r="L11" i="62"/>
  <c r="L30" i="62" s="1"/>
  <c r="L31" i="62" s="1"/>
  <c r="K11" i="62"/>
  <c r="K30" i="62" s="1"/>
  <c r="K31" i="62" s="1"/>
  <c r="J11" i="62"/>
  <c r="J30" i="62" s="1"/>
  <c r="AM10" i="62"/>
  <c r="AM21" i="62" s="1"/>
  <c r="AM22" i="62" s="1"/>
  <c r="AL10" i="62"/>
  <c r="AL21" i="62" s="1"/>
  <c r="AL22" i="62" s="1"/>
  <c r="AK10" i="62"/>
  <c r="AK21" i="62" s="1"/>
  <c r="AK22" i="62" s="1"/>
  <c r="AJ10" i="62"/>
  <c r="AJ21" i="62" s="1"/>
  <c r="AJ22" i="62" s="1"/>
  <c r="AI10" i="62"/>
  <c r="AI21" i="62" s="1"/>
  <c r="AI22" i="62" s="1"/>
  <c r="AH10" i="62"/>
  <c r="AH21" i="62" s="1"/>
  <c r="AH22" i="62" s="1"/>
  <c r="AG10" i="62"/>
  <c r="AG21" i="62" s="1"/>
  <c r="AG22" i="62" s="1"/>
  <c r="AF10" i="62"/>
  <c r="AF21" i="62" s="1"/>
  <c r="AF22" i="62" s="1"/>
  <c r="AE10" i="62"/>
  <c r="AE21" i="62" s="1"/>
  <c r="AE22" i="62" s="1"/>
  <c r="AD10" i="62"/>
  <c r="AD21" i="62" s="1"/>
  <c r="AD22" i="62" s="1"/>
  <c r="AC10" i="62"/>
  <c r="AC21" i="62" s="1"/>
  <c r="AC22" i="62" s="1"/>
  <c r="AB10" i="62"/>
  <c r="AB21" i="62" s="1"/>
  <c r="AB22" i="62" s="1"/>
  <c r="AA10" i="62"/>
  <c r="AA21" i="62" s="1"/>
  <c r="AA22" i="62" s="1"/>
  <c r="Z10" i="62"/>
  <c r="Z21" i="62" s="1"/>
  <c r="Z22" i="62" s="1"/>
  <c r="Y10" i="62"/>
  <c r="Y21" i="62" s="1"/>
  <c r="Y22" i="62" s="1"/>
  <c r="X10" i="62"/>
  <c r="X21" i="62" s="1"/>
  <c r="X22" i="62" s="1"/>
  <c r="W10" i="62"/>
  <c r="W21" i="62" s="1"/>
  <c r="W22" i="62" s="1"/>
  <c r="V10" i="62"/>
  <c r="V21" i="62" s="1"/>
  <c r="V22" i="62" s="1"/>
  <c r="U10" i="62"/>
  <c r="U21" i="62" s="1"/>
  <c r="U22" i="62" s="1"/>
  <c r="T10" i="62"/>
  <c r="T21" i="62" s="1"/>
  <c r="T22" i="62" s="1"/>
  <c r="S10" i="62"/>
  <c r="S21" i="62" s="1"/>
  <c r="S22" i="62" s="1"/>
  <c r="R10" i="62"/>
  <c r="R21" i="62" s="1"/>
  <c r="R22" i="62" s="1"/>
  <c r="Q10" i="62"/>
  <c r="Q21" i="62" s="1"/>
  <c r="Q22" i="62" s="1"/>
  <c r="P10" i="62"/>
  <c r="P21" i="62" s="1"/>
  <c r="P22" i="62" s="1"/>
  <c r="O10" i="62"/>
  <c r="O21" i="62" s="1"/>
  <c r="O22" i="62" s="1"/>
  <c r="N10" i="62"/>
  <c r="N21" i="62" s="1"/>
  <c r="N22" i="62" s="1"/>
  <c r="M10" i="62"/>
  <c r="M21" i="62" s="1"/>
  <c r="M22" i="62" s="1"/>
  <c r="L10" i="62"/>
  <c r="L21" i="62" s="1"/>
  <c r="L22" i="62" s="1"/>
  <c r="K10" i="62"/>
  <c r="K21" i="62" s="1"/>
  <c r="K22" i="62" s="1"/>
  <c r="J10" i="62"/>
  <c r="J21" i="62" s="1"/>
  <c r="AM4" i="62"/>
  <c r="AL4" i="62"/>
  <c r="AK4" i="62"/>
  <c r="AJ4" i="62"/>
  <c r="AI4" i="62"/>
  <c r="AH4" i="62"/>
  <c r="AG4" i="62"/>
  <c r="AF4" i="62"/>
  <c r="AE4" i="62"/>
  <c r="AD4" i="62"/>
  <c r="AC4" i="62"/>
  <c r="AB4" i="62"/>
  <c r="AA4" i="62"/>
  <c r="Z4" i="62"/>
  <c r="Y4" i="62"/>
  <c r="X4" i="62"/>
  <c r="W4" i="62"/>
  <c r="V4" i="62"/>
  <c r="U4" i="62"/>
  <c r="T4" i="62"/>
  <c r="S4" i="62"/>
  <c r="R4" i="62"/>
  <c r="Q4" i="62"/>
  <c r="P4" i="62"/>
  <c r="O4" i="62"/>
  <c r="N4" i="62"/>
  <c r="M4" i="62"/>
  <c r="L4" i="62"/>
  <c r="K4" i="62"/>
  <c r="AM3" i="62"/>
  <c r="AL3" i="62"/>
  <c r="AK3" i="62"/>
  <c r="AJ3" i="62"/>
  <c r="AI3" i="62"/>
  <c r="AH3" i="62"/>
  <c r="AG3" i="62"/>
  <c r="AF3" i="62"/>
  <c r="AE3" i="62"/>
  <c r="AD3" i="62"/>
  <c r="AC3" i="62"/>
  <c r="AB3" i="62"/>
  <c r="AA3" i="62"/>
  <c r="Z3" i="62"/>
  <c r="Y3" i="62"/>
  <c r="X3" i="62"/>
  <c r="W3" i="62"/>
  <c r="V3" i="62"/>
  <c r="U3" i="62"/>
  <c r="T3" i="62"/>
  <c r="S3" i="62"/>
  <c r="R3" i="62"/>
  <c r="Q3" i="62"/>
  <c r="P3" i="62"/>
  <c r="O3" i="62"/>
  <c r="N3" i="62"/>
  <c r="M3" i="62"/>
  <c r="L3" i="62"/>
  <c r="K3" i="62"/>
  <c r="J3" i="62"/>
  <c r="I39" i="61"/>
  <c r="I35" i="61"/>
  <c r="I29" i="61"/>
  <c r="I28" i="61"/>
  <c r="I27" i="61"/>
  <c r="I26" i="61"/>
  <c r="I25" i="61"/>
  <c r="I24" i="61"/>
  <c r="I20" i="61"/>
  <c r="I19" i="61"/>
  <c r="I17" i="61"/>
  <c r="I16" i="61"/>
  <c r="AM12" i="61"/>
  <c r="AL12" i="61"/>
  <c r="AK12" i="61"/>
  <c r="AJ12" i="61"/>
  <c r="AI12" i="61"/>
  <c r="AH12" i="61"/>
  <c r="AG12" i="61"/>
  <c r="AF12" i="61"/>
  <c r="AE12" i="61"/>
  <c r="AD12" i="61"/>
  <c r="AC12" i="61"/>
  <c r="AB12" i="61"/>
  <c r="AA12" i="61"/>
  <c r="Z12" i="61"/>
  <c r="Y12" i="61"/>
  <c r="X12" i="61"/>
  <c r="W12" i="61"/>
  <c r="V12" i="61"/>
  <c r="U12" i="61"/>
  <c r="T12" i="61"/>
  <c r="S12" i="61"/>
  <c r="R12" i="61"/>
  <c r="Q12" i="61"/>
  <c r="P12" i="61"/>
  <c r="O12" i="61"/>
  <c r="N12" i="61"/>
  <c r="M12" i="61"/>
  <c r="L12" i="61"/>
  <c r="K12" i="61"/>
  <c r="AM11" i="61"/>
  <c r="AM30" i="61" s="1"/>
  <c r="AM31" i="61" s="1"/>
  <c r="AL11" i="61"/>
  <c r="AL30" i="61" s="1"/>
  <c r="AL31" i="61" s="1"/>
  <c r="AK11" i="61"/>
  <c r="AK30" i="61" s="1"/>
  <c r="AK31" i="61" s="1"/>
  <c r="AJ11" i="61"/>
  <c r="AJ30" i="61" s="1"/>
  <c r="AJ31" i="61" s="1"/>
  <c r="AI11" i="61"/>
  <c r="AI30" i="61" s="1"/>
  <c r="AI31" i="61" s="1"/>
  <c r="AH11" i="61"/>
  <c r="AH30" i="61" s="1"/>
  <c r="AH31" i="61" s="1"/>
  <c r="AG11" i="61"/>
  <c r="AG30" i="61" s="1"/>
  <c r="AG31" i="61" s="1"/>
  <c r="AF11" i="61"/>
  <c r="AF30" i="61" s="1"/>
  <c r="AF31" i="61" s="1"/>
  <c r="AE11" i="61"/>
  <c r="AE30" i="61" s="1"/>
  <c r="AE31" i="61" s="1"/>
  <c r="AD11" i="61"/>
  <c r="AD30" i="61" s="1"/>
  <c r="AD31" i="61" s="1"/>
  <c r="AC11" i="61"/>
  <c r="AC30" i="61" s="1"/>
  <c r="AC31" i="61" s="1"/>
  <c r="AB11" i="61"/>
  <c r="AB30" i="61" s="1"/>
  <c r="AB31" i="61" s="1"/>
  <c r="AA11" i="61"/>
  <c r="AA30" i="61" s="1"/>
  <c r="AA31" i="61" s="1"/>
  <c r="Z11" i="61"/>
  <c r="Z30" i="61" s="1"/>
  <c r="Z31" i="61" s="1"/>
  <c r="Y11" i="61"/>
  <c r="Y30" i="61" s="1"/>
  <c r="Y31" i="61" s="1"/>
  <c r="X11" i="61"/>
  <c r="X30" i="61" s="1"/>
  <c r="X31" i="61" s="1"/>
  <c r="W11" i="61"/>
  <c r="W30" i="61" s="1"/>
  <c r="W31" i="61" s="1"/>
  <c r="V11" i="61"/>
  <c r="V30" i="61" s="1"/>
  <c r="V31" i="61" s="1"/>
  <c r="U11" i="61"/>
  <c r="U30" i="61" s="1"/>
  <c r="U31" i="61" s="1"/>
  <c r="T11" i="61"/>
  <c r="T30" i="61" s="1"/>
  <c r="T31" i="61" s="1"/>
  <c r="S11" i="61"/>
  <c r="S30" i="61" s="1"/>
  <c r="S31" i="61" s="1"/>
  <c r="R11" i="61"/>
  <c r="R30" i="61" s="1"/>
  <c r="R31" i="61" s="1"/>
  <c r="Q11" i="61"/>
  <c r="Q30" i="61" s="1"/>
  <c r="Q31" i="61" s="1"/>
  <c r="P11" i="61"/>
  <c r="P30" i="61" s="1"/>
  <c r="P31" i="61" s="1"/>
  <c r="O11" i="61"/>
  <c r="O30" i="61" s="1"/>
  <c r="O31" i="61" s="1"/>
  <c r="N11" i="61"/>
  <c r="N30" i="61" s="1"/>
  <c r="N31" i="61" s="1"/>
  <c r="M11" i="61"/>
  <c r="M30" i="61" s="1"/>
  <c r="M31" i="61" s="1"/>
  <c r="L11" i="61"/>
  <c r="L30" i="61" s="1"/>
  <c r="L31" i="61" s="1"/>
  <c r="K11" i="61"/>
  <c r="K30" i="61" s="1"/>
  <c r="K31" i="61" s="1"/>
  <c r="J11" i="61"/>
  <c r="J30" i="61" s="1"/>
  <c r="AM10" i="61"/>
  <c r="AM21" i="61" s="1"/>
  <c r="AM22" i="61" s="1"/>
  <c r="AL10" i="61"/>
  <c r="AL21" i="61" s="1"/>
  <c r="AL22" i="61" s="1"/>
  <c r="AK10" i="61"/>
  <c r="AK21" i="61" s="1"/>
  <c r="AK22" i="61" s="1"/>
  <c r="AJ10" i="61"/>
  <c r="AJ21" i="61" s="1"/>
  <c r="AJ22" i="61" s="1"/>
  <c r="AI10" i="61"/>
  <c r="AI21" i="61" s="1"/>
  <c r="AI22" i="61" s="1"/>
  <c r="AH10" i="61"/>
  <c r="AH21" i="61" s="1"/>
  <c r="AH22" i="61" s="1"/>
  <c r="AG10" i="61"/>
  <c r="AG21" i="61" s="1"/>
  <c r="AG22" i="61" s="1"/>
  <c r="AF10" i="61"/>
  <c r="AF21" i="61" s="1"/>
  <c r="AF22" i="61" s="1"/>
  <c r="AE10" i="61"/>
  <c r="AE21" i="61" s="1"/>
  <c r="AE22" i="61" s="1"/>
  <c r="AD10" i="61"/>
  <c r="AD21" i="61" s="1"/>
  <c r="AD22" i="61" s="1"/>
  <c r="AC10" i="61"/>
  <c r="AC21" i="61" s="1"/>
  <c r="AC22" i="61" s="1"/>
  <c r="AB10" i="61"/>
  <c r="AB21" i="61" s="1"/>
  <c r="AB22" i="61" s="1"/>
  <c r="AA10" i="61"/>
  <c r="AA21" i="61" s="1"/>
  <c r="AA22" i="61" s="1"/>
  <c r="Z10" i="61"/>
  <c r="Z21" i="61" s="1"/>
  <c r="Z22" i="61" s="1"/>
  <c r="Y10" i="61"/>
  <c r="Y21" i="61" s="1"/>
  <c r="Y22" i="61" s="1"/>
  <c r="X10" i="61"/>
  <c r="X21" i="61" s="1"/>
  <c r="X22" i="61" s="1"/>
  <c r="W10" i="61"/>
  <c r="W21" i="61" s="1"/>
  <c r="W22" i="61" s="1"/>
  <c r="V10" i="61"/>
  <c r="V21" i="61" s="1"/>
  <c r="V22" i="61" s="1"/>
  <c r="U10" i="61"/>
  <c r="U21" i="61" s="1"/>
  <c r="U22" i="61" s="1"/>
  <c r="T10" i="61"/>
  <c r="T21" i="61" s="1"/>
  <c r="T22" i="61" s="1"/>
  <c r="S10" i="61"/>
  <c r="S21" i="61" s="1"/>
  <c r="S22" i="61" s="1"/>
  <c r="R10" i="61"/>
  <c r="R21" i="61" s="1"/>
  <c r="R22" i="61" s="1"/>
  <c r="Q10" i="61"/>
  <c r="Q21" i="61" s="1"/>
  <c r="Q22" i="61" s="1"/>
  <c r="P10" i="61"/>
  <c r="P21" i="61" s="1"/>
  <c r="P22" i="61" s="1"/>
  <c r="O10" i="61"/>
  <c r="O21" i="61" s="1"/>
  <c r="O22" i="61" s="1"/>
  <c r="N10" i="61"/>
  <c r="N21" i="61" s="1"/>
  <c r="N22" i="61" s="1"/>
  <c r="M10" i="61"/>
  <c r="M21" i="61" s="1"/>
  <c r="M22" i="61" s="1"/>
  <c r="L10" i="61"/>
  <c r="L21" i="61" s="1"/>
  <c r="L22" i="61" s="1"/>
  <c r="K10" i="61"/>
  <c r="K21" i="61" s="1"/>
  <c r="K22" i="61" s="1"/>
  <c r="J10" i="61"/>
  <c r="J21" i="61" s="1"/>
  <c r="AM4" i="61"/>
  <c r="AL4" i="61"/>
  <c r="AK4" i="61"/>
  <c r="AJ4" i="61"/>
  <c r="AI4" i="61"/>
  <c r="AH4" i="61"/>
  <c r="AG4" i="61"/>
  <c r="AF4" i="61"/>
  <c r="AE4" i="61"/>
  <c r="AD4" i="61"/>
  <c r="AC4" i="61"/>
  <c r="AB4" i="61"/>
  <c r="AA4" i="61"/>
  <c r="Z4" i="61"/>
  <c r="Y4" i="61"/>
  <c r="X4" i="61"/>
  <c r="W4" i="61"/>
  <c r="V4" i="61"/>
  <c r="U4" i="61"/>
  <c r="T4" i="61"/>
  <c r="S4" i="61"/>
  <c r="R4" i="61"/>
  <c r="Q4" i="61"/>
  <c r="P4" i="61"/>
  <c r="O4" i="61"/>
  <c r="N4" i="61"/>
  <c r="M4" i="61"/>
  <c r="L4" i="61"/>
  <c r="K4" i="61"/>
  <c r="AM3" i="61"/>
  <c r="AL3" i="61"/>
  <c r="AK3" i="61"/>
  <c r="AJ3" i="61"/>
  <c r="AI3" i="61"/>
  <c r="AH3" i="61"/>
  <c r="AG3" i="61"/>
  <c r="AF3" i="61"/>
  <c r="AE3" i="61"/>
  <c r="AD3" i="61"/>
  <c r="AC3" i="61"/>
  <c r="AB3" i="61"/>
  <c r="AA3" i="61"/>
  <c r="Z3" i="61"/>
  <c r="Y3" i="61"/>
  <c r="X3" i="61"/>
  <c r="W3" i="61"/>
  <c r="V3" i="61"/>
  <c r="U3" i="61"/>
  <c r="T3" i="61"/>
  <c r="S3" i="61"/>
  <c r="R3" i="61"/>
  <c r="Q3" i="61"/>
  <c r="P3" i="61"/>
  <c r="O3" i="61"/>
  <c r="N3" i="61"/>
  <c r="M3" i="61"/>
  <c r="L3" i="61"/>
  <c r="K3" i="61"/>
  <c r="J3" i="61"/>
  <c r="I39" i="60"/>
  <c r="I35" i="60"/>
  <c r="I29" i="60"/>
  <c r="I28" i="60"/>
  <c r="I27" i="60"/>
  <c r="I26" i="60"/>
  <c r="I25" i="60"/>
  <c r="I24" i="60"/>
  <c r="I20" i="60"/>
  <c r="I19" i="60"/>
  <c r="I17" i="60"/>
  <c r="I16" i="60"/>
  <c r="AM12" i="60"/>
  <c r="AL12" i="60"/>
  <c r="AK12" i="60"/>
  <c r="AJ12" i="60"/>
  <c r="AI12" i="60"/>
  <c r="AH12" i="60"/>
  <c r="AG12" i="60"/>
  <c r="AF12" i="60"/>
  <c r="AE12" i="60"/>
  <c r="AD12" i="60"/>
  <c r="AC12" i="60"/>
  <c r="AB12" i="60"/>
  <c r="AA12" i="60"/>
  <c r="Z12" i="60"/>
  <c r="Y12" i="60"/>
  <c r="X12" i="60"/>
  <c r="W12" i="60"/>
  <c r="V12" i="60"/>
  <c r="U12" i="60"/>
  <c r="T12" i="60"/>
  <c r="S12" i="60"/>
  <c r="R12" i="60"/>
  <c r="Q12" i="60"/>
  <c r="P12" i="60"/>
  <c r="O12" i="60"/>
  <c r="N12" i="60"/>
  <c r="M12" i="60"/>
  <c r="L12" i="60"/>
  <c r="K12" i="60"/>
  <c r="AM11" i="60"/>
  <c r="AM30" i="60" s="1"/>
  <c r="AM31" i="60" s="1"/>
  <c r="AL11" i="60"/>
  <c r="AL30" i="60" s="1"/>
  <c r="AL31" i="60" s="1"/>
  <c r="AK11" i="60"/>
  <c r="AK30" i="60" s="1"/>
  <c r="AK31" i="60" s="1"/>
  <c r="AJ11" i="60"/>
  <c r="AJ30" i="60" s="1"/>
  <c r="AJ31" i="60" s="1"/>
  <c r="AI11" i="60"/>
  <c r="AI30" i="60" s="1"/>
  <c r="AI31" i="60" s="1"/>
  <c r="AH11" i="60"/>
  <c r="AH30" i="60" s="1"/>
  <c r="AH31" i="60" s="1"/>
  <c r="AG11" i="60"/>
  <c r="AG30" i="60" s="1"/>
  <c r="AG31" i="60" s="1"/>
  <c r="AF11" i="60"/>
  <c r="AF30" i="60" s="1"/>
  <c r="AF31" i="60" s="1"/>
  <c r="AE11" i="60"/>
  <c r="AE30" i="60" s="1"/>
  <c r="AE31" i="60" s="1"/>
  <c r="AD11" i="60"/>
  <c r="AD30" i="60" s="1"/>
  <c r="AD31" i="60" s="1"/>
  <c r="AC11" i="60"/>
  <c r="AC30" i="60" s="1"/>
  <c r="AC31" i="60" s="1"/>
  <c r="AB11" i="60"/>
  <c r="AB30" i="60" s="1"/>
  <c r="AB31" i="60" s="1"/>
  <c r="AA11" i="60"/>
  <c r="AA30" i="60" s="1"/>
  <c r="AA31" i="60" s="1"/>
  <c r="Z11" i="60"/>
  <c r="Z30" i="60" s="1"/>
  <c r="Z31" i="60" s="1"/>
  <c r="Y11" i="60"/>
  <c r="Y30" i="60" s="1"/>
  <c r="Y31" i="60" s="1"/>
  <c r="X11" i="60"/>
  <c r="X30" i="60" s="1"/>
  <c r="X31" i="60" s="1"/>
  <c r="W11" i="60"/>
  <c r="W30" i="60" s="1"/>
  <c r="W31" i="60" s="1"/>
  <c r="V11" i="60"/>
  <c r="V30" i="60" s="1"/>
  <c r="V31" i="60" s="1"/>
  <c r="U11" i="60"/>
  <c r="U30" i="60" s="1"/>
  <c r="U31" i="60" s="1"/>
  <c r="T11" i="60"/>
  <c r="T30" i="60" s="1"/>
  <c r="T31" i="60" s="1"/>
  <c r="S11" i="60"/>
  <c r="S30" i="60" s="1"/>
  <c r="S31" i="60" s="1"/>
  <c r="R11" i="60"/>
  <c r="R30" i="60" s="1"/>
  <c r="R31" i="60" s="1"/>
  <c r="Q11" i="60"/>
  <c r="Q30" i="60" s="1"/>
  <c r="Q31" i="60" s="1"/>
  <c r="P11" i="60"/>
  <c r="P30" i="60" s="1"/>
  <c r="P31" i="60" s="1"/>
  <c r="O11" i="60"/>
  <c r="O30" i="60" s="1"/>
  <c r="O31" i="60" s="1"/>
  <c r="N11" i="60"/>
  <c r="N30" i="60" s="1"/>
  <c r="N31" i="60" s="1"/>
  <c r="M11" i="60"/>
  <c r="M30" i="60" s="1"/>
  <c r="M31" i="60" s="1"/>
  <c r="L11" i="60"/>
  <c r="L30" i="60" s="1"/>
  <c r="L31" i="60" s="1"/>
  <c r="K11" i="60"/>
  <c r="K30" i="60" s="1"/>
  <c r="K31" i="60" s="1"/>
  <c r="J11" i="60"/>
  <c r="J30" i="60" s="1"/>
  <c r="AM10" i="60"/>
  <c r="AM21" i="60" s="1"/>
  <c r="AM22" i="60" s="1"/>
  <c r="AL10" i="60"/>
  <c r="AL21" i="60" s="1"/>
  <c r="AL22" i="60" s="1"/>
  <c r="AK10" i="60"/>
  <c r="AK21" i="60" s="1"/>
  <c r="AK22" i="60" s="1"/>
  <c r="AJ10" i="60"/>
  <c r="AJ21" i="60" s="1"/>
  <c r="AJ22" i="60" s="1"/>
  <c r="AI10" i="60"/>
  <c r="AI21" i="60" s="1"/>
  <c r="AI22" i="60" s="1"/>
  <c r="AH10" i="60"/>
  <c r="AH21" i="60" s="1"/>
  <c r="AH22" i="60" s="1"/>
  <c r="AG10" i="60"/>
  <c r="AG21" i="60" s="1"/>
  <c r="AG22" i="60" s="1"/>
  <c r="AF10" i="60"/>
  <c r="AF21" i="60" s="1"/>
  <c r="AF22" i="60" s="1"/>
  <c r="AE10" i="60"/>
  <c r="AE21" i="60" s="1"/>
  <c r="AE22" i="60" s="1"/>
  <c r="AD10" i="60"/>
  <c r="AD21" i="60" s="1"/>
  <c r="AD22" i="60" s="1"/>
  <c r="AC10" i="60"/>
  <c r="AC21" i="60" s="1"/>
  <c r="AC22" i="60" s="1"/>
  <c r="AB10" i="60"/>
  <c r="AB21" i="60" s="1"/>
  <c r="AB22" i="60" s="1"/>
  <c r="AA10" i="60"/>
  <c r="AA21" i="60" s="1"/>
  <c r="AA22" i="60" s="1"/>
  <c r="Z10" i="60"/>
  <c r="Z21" i="60" s="1"/>
  <c r="Z22" i="60" s="1"/>
  <c r="Y10" i="60"/>
  <c r="Y21" i="60" s="1"/>
  <c r="Y22" i="60" s="1"/>
  <c r="X10" i="60"/>
  <c r="X21" i="60" s="1"/>
  <c r="X22" i="60" s="1"/>
  <c r="W10" i="60"/>
  <c r="W21" i="60" s="1"/>
  <c r="W22" i="60" s="1"/>
  <c r="V10" i="60"/>
  <c r="V21" i="60" s="1"/>
  <c r="V22" i="60" s="1"/>
  <c r="U10" i="60"/>
  <c r="U21" i="60" s="1"/>
  <c r="U22" i="60" s="1"/>
  <c r="T10" i="60"/>
  <c r="T21" i="60" s="1"/>
  <c r="T22" i="60" s="1"/>
  <c r="S10" i="60"/>
  <c r="S21" i="60" s="1"/>
  <c r="S22" i="60" s="1"/>
  <c r="R10" i="60"/>
  <c r="R21" i="60" s="1"/>
  <c r="R22" i="60" s="1"/>
  <c r="Q10" i="60"/>
  <c r="Q21" i="60" s="1"/>
  <c r="Q22" i="60" s="1"/>
  <c r="P10" i="60"/>
  <c r="P21" i="60" s="1"/>
  <c r="P22" i="60" s="1"/>
  <c r="O10" i="60"/>
  <c r="O21" i="60" s="1"/>
  <c r="O22" i="60" s="1"/>
  <c r="N10" i="60"/>
  <c r="N21" i="60" s="1"/>
  <c r="N22" i="60" s="1"/>
  <c r="M10" i="60"/>
  <c r="M21" i="60" s="1"/>
  <c r="M22" i="60" s="1"/>
  <c r="L10" i="60"/>
  <c r="L21" i="60" s="1"/>
  <c r="L22" i="60" s="1"/>
  <c r="K10" i="60"/>
  <c r="K21" i="60" s="1"/>
  <c r="K22" i="60" s="1"/>
  <c r="J10" i="60"/>
  <c r="J21" i="60" s="1"/>
  <c r="J22" i="60" s="1"/>
  <c r="AM4" i="60"/>
  <c r="AL4" i="60"/>
  <c r="AK4" i="60"/>
  <c r="AJ4" i="60"/>
  <c r="AI4" i="60"/>
  <c r="AH4" i="60"/>
  <c r="AG4" i="60"/>
  <c r="AF4" i="60"/>
  <c r="AE4" i="60"/>
  <c r="AD4" i="60"/>
  <c r="AC4" i="60"/>
  <c r="AB4" i="60"/>
  <c r="AA4" i="60"/>
  <c r="Z4" i="60"/>
  <c r="Y4" i="60"/>
  <c r="X4" i="60"/>
  <c r="W4" i="60"/>
  <c r="V4" i="60"/>
  <c r="U4" i="60"/>
  <c r="T4" i="60"/>
  <c r="S4" i="60"/>
  <c r="R4" i="60"/>
  <c r="Q4" i="60"/>
  <c r="P4" i="60"/>
  <c r="O4" i="60"/>
  <c r="N4" i="60"/>
  <c r="M4" i="60"/>
  <c r="L4" i="60"/>
  <c r="K4" i="60"/>
  <c r="AM3" i="60"/>
  <c r="AL3" i="60"/>
  <c r="AK3" i="60"/>
  <c r="AJ3" i="60"/>
  <c r="AI3" i="60"/>
  <c r="AH3" i="60"/>
  <c r="AG3" i="60"/>
  <c r="AF3" i="60"/>
  <c r="AE3" i="60"/>
  <c r="AD3" i="60"/>
  <c r="AC3" i="60"/>
  <c r="AB3" i="60"/>
  <c r="AA3" i="60"/>
  <c r="Z3" i="60"/>
  <c r="Y3" i="60"/>
  <c r="X3" i="60"/>
  <c r="W3" i="60"/>
  <c r="V3" i="60"/>
  <c r="U3" i="60"/>
  <c r="T3" i="60"/>
  <c r="S3" i="60"/>
  <c r="R3" i="60"/>
  <c r="Q3" i="60"/>
  <c r="P3" i="60"/>
  <c r="O3" i="60"/>
  <c r="N3" i="60"/>
  <c r="M3" i="60"/>
  <c r="L3" i="60"/>
  <c r="K3" i="60"/>
  <c r="J3" i="60"/>
  <c r="I16" i="57"/>
  <c r="I39" i="57"/>
  <c r="I35" i="57"/>
  <c r="I29" i="57"/>
  <c r="I28" i="57"/>
  <c r="I27" i="57"/>
  <c r="I26" i="57"/>
  <c r="I25" i="57"/>
  <c r="I24" i="57"/>
  <c r="I20" i="57"/>
  <c r="I19" i="57"/>
  <c r="I17" i="57"/>
  <c r="AM12" i="57"/>
  <c r="AL12" i="57"/>
  <c r="AK12" i="57"/>
  <c r="AJ12" i="57"/>
  <c r="AI12" i="57"/>
  <c r="AH12" i="57"/>
  <c r="AG12" i="57"/>
  <c r="AF12" i="57"/>
  <c r="AE12" i="57"/>
  <c r="AD12" i="57"/>
  <c r="AC12" i="57"/>
  <c r="AB12" i="57"/>
  <c r="AA12" i="57"/>
  <c r="Z12" i="57"/>
  <c r="Y12" i="57"/>
  <c r="X12" i="57"/>
  <c r="W12" i="57"/>
  <c r="V12" i="57"/>
  <c r="U12" i="57"/>
  <c r="T12" i="57"/>
  <c r="S12" i="57"/>
  <c r="R12" i="57"/>
  <c r="Q12" i="57"/>
  <c r="P12" i="57"/>
  <c r="O12" i="57"/>
  <c r="N12" i="57"/>
  <c r="M12" i="57"/>
  <c r="L12" i="57"/>
  <c r="K12" i="57"/>
  <c r="AM11" i="57"/>
  <c r="AM30" i="57" s="1"/>
  <c r="AM31" i="57" s="1"/>
  <c r="AL11" i="57"/>
  <c r="AL30" i="57" s="1"/>
  <c r="AL31" i="57" s="1"/>
  <c r="AK11" i="57"/>
  <c r="AK30" i="57" s="1"/>
  <c r="AK31" i="57" s="1"/>
  <c r="AJ11" i="57"/>
  <c r="AJ30" i="57" s="1"/>
  <c r="AJ31" i="57" s="1"/>
  <c r="AI11" i="57"/>
  <c r="AI30" i="57" s="1"/>
  <c r="AI31" i="57" s="1"/>
  <c r="AH11" i="57"/>
  <c r="AH30" i="57" s="1"/>
  <c r="AH31" i="57" s="1"/>
  <c r="AG11" i="57"/>
  <c r="AG30" i="57" s="1"/>
  <c r="AG31" i="57" s="1"/>
  <c r="AF11" i="57"/>
  <c r="AF30" i="57" s="1"/>
  <c r="AF31" i="57" s="1"/>
  <c r="AE11" i="57"/>
  <c r="AE30" i="57" s="1"/>
  <c r="AE31" i="57" s="1"/>
  <c r="AD11" i="57"/>
  <c r="AD30" i="57" s="1"/>
  <c r="AD31" i="57" s="1"/>
  <c r="AC11" i="57"/>
  <c r="AC30" i="57" s="1"/>
  <c r="AC31" i="57" s="1"/>
  <c r="AB11" i="57"/>
  <c r="AB30" i="57" s="1"/>
  <c r="AB31" i="57" s="1"/>
  <c r="AA11" i="57"/>
  <c r="AA30" i="57" s="1"/>
  <c r="AA31" i="57" s="1"/>
  <c r="Z11" i="57"/>
  <c r="Z30" i="57" s="1"/>
  <c r="Z31" i="57" s="1"/>
  <c r="Y11" i="57"/>
  <c r="Y30" i="57" s="1"/>
  <c r="Y31" i="57" s="1"/>
  <c r="X11" i="57"/>
  <c r="X30" i="57" s="1"/>
  <c r="X31" i="57" s="1"/>
  <c r="W11" i="57"/>
  <c r="W30" i="57" s="1"/>
  <c r="W31" i="57" s="1"/>
  <c r="V11" i="57"/>
  <c r="V30" i="57" s="1"/>
  <c r="V31" i="57" s="1"/>
  <c r="U11" i="57"/>
  <c r="U30" i="57" s="1"/>
  <c r="U31" i="57" s="1"/>
  <c r="T11" i="57"/>
  <c r="T30" i="57" s="1"/>
  <c r="T31" i="57" s="1"/>
  <c r="S11" i="57"/>
  <c r="S30" i="57" s="1"/>
  <c r="S31" i="57" s="1"/>
  <c r="R11" i="57"/>
  <c r="R30" i="57" s="1"/>
  <c r="R31" i="57" s="1"/>
  <c r="Q11" i="57"/>
  <c r="Q30" i="57" s="1"/>
  <c r="Q31" i="57" s="1"/>
  <c r="P11" i="57"/>
  <c r="P30" i="57" s="1"/>
  <c r="P31" i="57" s="1"/>
  <c r="O11" i="57"/>
  <c r="O30" i="57" s="1"/>
  <c r="O31" i="57" s="1"/>
  <c r="N11" i="57"/>
  <c r="N30" i="57" s="1"/>
  <c r="N31" i="57" s="1"/>
  <c r="M11" i="57"/>
  <c r="M30" i="57" s="1"/>
  <c r="M31" i="57" s="1"/>
  <c r="L11" i="57"/>
  <c r="L30" i="57" s="1"/>
  <c r="L31" i="57" s="1"/>
  <c r="K11" i="57"/>
  <c r="K30" i="57" s="1"/>
  <c r="K31" i="57" s="1"/>
  <c r="J11" i="57"/>
  <c r="J30" i="57" s="1"/>
  <c r="AM10" i="57"/>
  <c r="AM21" i="57" s="1"/>
  <c r="AM22" i="57" s="1"/>
  <c r="AL10" i="57"/>
  <c r="AL21" i="57" s="1"/>
  <c r="AL22" i="57" s="1"/>
  <c r="AK10" i="57"/>
  <c r="AK21" i="57" s="1"/>
  <c r="AK22" i="57" s="1"/>
  <c r="AJ10" i="57"/>
  <c r="AJ21" i="57" s="1"/>
  <c r="AJ22" i="57" s="1"/>
  <c r="AI10" i="57"/>
  <c r="AI21" i="57" s="1"/>
  <c r="AI22" i="57" s="1"/>
  <c r="AH10" i="57"/>
  <c r="AH21" i="57" s="1"/>
  <c r="AH22" i="57" s="1"/>
  <c r="AG10" i="57"/>
  <c r="AG21" i="57" s="1"/>
  <c r="AG22" i="57" s="1"/>
  <c r="AF10" i="57"/>
  <c r="AF21" i="57" s="1"/>
  <c r="AF22" i="57" s="1"/>
  <c r="AE10" i="57"/>
  <c r="AE21" i="57" s="1"/>
  <c r="AE22" i="57" s="1"/>
  <c r="AD10" i="57"/>
  <c r="AD21" i="57" s="1"/>
  <c r="AD22" i="57" s="1"/>
  <c r="AC10" i="57"/>
  <c r="AC21" i="57" s="1"/>
  <c r="AC22" i="57" s="1"/>
  <c r="AB10" i="57"/>
  <c r="AB21" i="57" s="1"/>
  <c r="AB22" i="57" s="1"/>
  <c r="AA10" i="57"/>
  <c r="AA21" i="57" s="1"/>
  <c r="AA22" i="57" s="1"/>
  <c r="Z10" i="57"/>
  <c r="Z21" i="57" s="1"/>
  <c r="Z22" i="57" s="1"/>
  <c r="Y10" i="57"/>
  <c r="Y21" i="57" s="1"/>
  <c r="Y22" i="57" s="1"/>
  <c r="X10" i="57"/>
  <c r="X21" i="57" s="1"/>
  <c r="X22" i="57" s="1"/>
  <c r="W10" i="57"/>
  <c r="W21" i="57" s="1"/>
  <c r="W22" i="57" s="1"/>
  <c r="V10" i="57"/>
  <c r="V21" i="57" s="1"/>
  <c r="V22" i="57" s="1"/>
  <c r="U10" i="57"/>
  <c r="U21" i="57" s="1"/>
  <c r="U22" i="57" s="1"/>
  <c r="T10" i="57"/>
  <c r="T21" i="57" s="1"/>
  <c r="T22" i="57" s="1"/>
  <c r="S10" i="57"/>
  <c r="S21" i="57" s="1"/>
  <c r="S22" i="57" s="1"/>
  <c r="R10" i="57"/>
  <c r="R21" i="57" s="1"/>
  <c r="R22" i="57" s="1"/>
  <c r="Q10" i="57"/>
  <c r="Q21" i="57" s="1"/>
  <c r="Q22" i="57" s="1"/>
  <c r="P10" i="57"/>
  <c r="P21" i="57" s="1"/>
  <c r="P22" i="57" s="1"/>
  <c r="O10" i="57"/>
  <c r="O21" i="57" s="1"/>
  <c r="O22" i="57" s="1"/>
  <c r="N10" i="57"/>
  <c r="N21" i="57" s="1"/>
  <c r="N22" i="57" s="1"/>
  <c r="M10" i="57"/>
  <c r="M21" i="57" s="1"/>
  <c r="M22" i="57" s="1"/>
  <c r="L10" i="57"/>
  <c r="L21" i="57" s="1"/>
  <c r="L22" i="57" s="1"/>
  <c r="K10" i="57"/>
  <c r="K21" i="57" s="1"/>
  <c r="K22" i="57" s="1"/>
  <c r="J10" i="57"/>
  <c r="J21" i="57" s="1"/>
  <c r="AM4" i="57"/>
  <c r="AL4" i="57"/>
  <c r="AK4" i="57"/>
  <c r="AJ4" i="57"/>
  <c r="AI4" i="57"/>
  <c r="AH4" i="57"/>
  <c r="AG4" i="57"/>
  <c r="AF4" i="57"/>
  <c r="AE4" i="57"/>
  <c r="AD4" i="57"/>
  <c r="AC4" i="57"/>
  <c r="AB4" i="57"/>
  <c r="AA4" i="57"/>
  <c r="Z4" i="57"/>
  <c r="Y4" i="57"/>
  <c r="X4" i="57"/>
  <c r="W4" i="57"/>
  <c r="V4" i="57"/>
  <c r="U4" i="57"/>
  <c r="T4" i="57"/>
  <c r="S4" i="57"/>
  <c r="R4" i="57"/>
  <c r="Q4" i="57"/>
  <c r="P4" i="57"/>
  <c r="O4" i="57"/>
  <c r="N4" i="57"/>
  <c r="M4" i="57"/>
  <c r="L4" i="57"/>
  <c r="K4" i="57"/>
  <c r="AM3" i="57"/>
  <c r="AL3" i="57"/>
  <c r="AK3" i="57"/>
  <c r="AJ3" i="57"/>
  <c r="AI3" i="57"/>
  <c r="AH3" i="57"/>
  <c r="AG3" i="57"/>
  <c r="AF3" i="57"/>
  <c r="AE3" i="57"/>
  <c r="AD3" i="57"/>
  <c r="AC3" i="57"/>
  <c r="AB3" i="57"/>
  <c r="AA3" i="57"/>
  <c r="Z3" i="57"/>
  <c r="Y3" i="57"/>
  <c r="X3" i="57"/>
  <c r="W3" i="57"/>
  <c r="V3" i="57"/>
  <c r="U3" i="57"/>
  <c r="T3" i="57"/>
  <c r="S3" i="57"/>
  <c r="R3" i="57"/>
  <c r="Q3" i="57"/>
  <c r="P3" i="57"/>
  <c r="O3" i="57"/>
  <c r="N3" i="57"/>
  <c r="M3" i="57"/>
  <c r="L3" i="57"/>
  <c r="K3" i="57"/>
  <c r="J3" i="57"/>
  <c r="I39" i="58"/>
  <c r="I35" i="58"/>
  <c r="I29" i="58"/>
  <c r="I28" i="58"/>
  <c r="I27" i="58"/>
  <c r="I26" i="58"/>
  <c r="I24" i="58"/>
  <c r="I20" i="58"/>
  <c r="I19" i="58"/>
  <c r="I17" i="58"/>
  <c r="I16" i="58"/>
  <c r="AM12" i="58"/>
  <c r="AL12" i="58"/>
  <c r="AK12" i="58"/>
  <c r="AJ12" i="58"/>
  <c r="AI12" i="58"/>
  <c r="AH12" i="58"/>
  <c r="AG12" i="58"/>
  <c r="AF12" i="58"/>
  <c r="AE12" i="58"/>
  <c r="AD12" i="58"/>
  <c r="AC12" i="58"/>
  <c r="AB12" i="58"/>
  <c r="AA12" i="58"/>
  <c r="Z12" i="58"/>
  <c r="Y12" i="58"/>
  <c r="X12" i="58"/>
  <c r="W12" i="58"/>
  <c r="V12" i="58"/>
  <c r="U12" i="58"/>
  <c r="T12" i="58"/>
  <c r="S12" i="58"/>
  <c r="R12" i="58"/>
  <c r="Q12" i="58"/>
  <c r="P12" i="58"/>
  <c r="O12" i="58"/>
  <c r="N12" i="58"/>
  <c r="M12" i="58"/>
  <c r="L12" i="58"/>
  <c r="K12" i="58"/>
  <c r="AM11" i="58"/>
  <c r="AM30" i="58" s="1"/>
  <c r="AM31" i="58" s="1"/>
  <c r="AL11" i="58"/>
  <c r="AL30" i="58" s="1"/>
  <c r="AL31" i="58" s="1"/>
  <c r="AK11" i="58"/>
  <c r="AK30" i="58" s="1"/>
  <c r="AK31" i="58" s="1"/>
  <c r="AJ11" i="58"/>
  <c r="AJ30" i="58" s="1"/>
  <c r="AJ31" i="58" s="1"/>
  <c r="AI11" i="58"/>
  <c r="AI30" i="58" s="1"/>
  <c r="AI31" i="58" s="1"/>
  <c r="AH11" i="58"/>
  <c r="AH30" i="58" s="1"/>
  <c r="AH31" i="58" s="1"/>
  <c r="AG11" i="58"/>
  <c r="AG30" i="58" s="1"/>
  <c r="AG31" i="58" s="1"/>
  <c r="AF11" i="58"/>
  <c r="AF30" i="58" s="1"/>
  <c r="AF31" i="58" s="1"/>
  <c r="AE11" i="58"/>
  <c r="AE30" i="58" s="1"/>
  <c r="AE31" i="58" s="1"/>
  <c r="AD11" i="58"/>
  <c r="AD30" i="58" s="1"/>
  <c r="AD31" i="58" s="1"/>
  <c r="AC11" i="58"/>
  <c r="AC30" i="58" s="1"/>
  <c r="AC31" i="58" s="1"/>
  <c r="AB11" i="58"/>
  <c r="AB30" i="58" s="1"/>
  <c r="AB31" i="58" s="1"/>
  <c r="AA11" i="58"/>
  <c r="AA30" i="58" s="1"/>
  <c r="AA31" i="58" s="1"/>
  <c r="Z11" i="58"/>
  <c r="Z30" i="58" s="1"/>
  <c r="Z31" i="58" s="1"/>
  <c r="Y11" i="58"/>
  <c r="Y30" i="58" s="1"/>
  <c r="Y31" i="58" s="1"/>
  <c r="X11" i="58"/>
  <c r="X30" i="58" s="1"/>
  <c r="X31" i="58" s="1"/>
  <c r="W11" i="58"/>
  <c r="W30" i="58" s="1"/>
  <c r="W31" i="58" s="1"/>
  <c r="V11" i="58"/>
  <c r="V30" i="58" s="1"/>
  <c r="V31" i="58" s="1"/>
  <c r="U11" i="58"/>
  <c r="U30" i="58" s="1"/>
  <c r="U31" i="58" s="1"/>
  <c r="T11" i="58"/>
  <c r="T30" i="58" s="1"/>
  <c r="T31" i="58" s="1"/>
  <c r="S11" i="58"/>
  <c r="S30" i="58" s="1"/>
  <c r="S31" i="58" s="1"/>
  <c r="R11" i="58"/>
  <c r="R30" i="58" s="1"/>
  <c r="R31" i="58" s="1"/>
  <c r="Q11" i="58"/>
  <c r="Q30" i="58" s="1"/>
  <c r="Q31" i="58" s="1"/>
  <c r="P11" i="58"/>
  <c r="P30" i="58" s="1"/>
  <c r="P31" i="58" s="1"/>
  <c r="O11" i="58"/>
  <c r="O30" i="58" s="1"/>
  <c r="O31" i="58" s="1"/>
  <c r="N11" i="58"/>
  <c r="N30" i="58" s="1"/>
  <c r="N31" i="58" s="1"/>
  <c r="M11" i="58"/>
  <c r="M30" i="58" s="1"/>
  <c r="M31" i="58" s="1"/>
  <c r="L11" i="58"/>
  <c r="L30" i="58" s="1"/>
  <c r="L31" i="58" s="1"/>
  <c r="K11" i="58"/>
  <c r="K30" i="58" s="1"/>
  <c r="K31" i="58" s="1"/>
  <c r="J11" i="58"/>
  <c r="J30" i="58" s="1"/>
  <c r="AM10" i="58"/>
  <c r="AM21" i="58" s="1"/>
  <c r="AM22" i="58" s="1"/>
  <c r="AL10" i="58"/>
  <c r="AL21" i="58" s="1"/>
  <c r="AL22" i="58" s="1"/>
  <c r="AK10" i="58"/>
  <c r="AK21" i="58" s="1"/>
  <c r="AK22" i="58" s="1"/>
  <c r="AJ10" i="58"/>
  <c r="AJ21" i="58" s="1"/>
  <c r="AJ22" i="58" s="1"/>
  <c r="AI10" i="58"/>
  <c r="AI21" i="58" s="1"/>
  <c r="AI22" i="58" s="1"/>
  <c r="AH10" i="58"/>
  <c r="AH21" i="58" s="1"/>
  <c r="AH22" i="58" s="1"/>
  <c r="AG10" i="58"/>
  <c r="AG21" i="58" s="1"/>
  <c r="AG22" i="58" s="1"/>
  <c r="AF10" i="58"/>
  <c r="AF21" i="58" s="1"/>
  <c r="AF22" i="58" s="1"/>
  <c r="AE10" i="58"/>
  <c r="AE21" i="58" s="1"/>
  <c r="AE22" i="58" s="1"/>
  <c r="AD10" i="58"/>
  <c r="AD21" i="58" s="1"/>
  <c r="AD22" i="58" s="1"/>
  <c r="AC10" i="58"/>
  <c r="AC21" i="58" s="1"/>
  <c r="AC22" i="58" s="1"/>
  <c r="AB10" i="58"/>
  <c r="AB21" i="58" s="1"/>
  <c r="AB22" i="58" s="1"/>
  <c r="AA10" i="58"/>
  <c r="AA21" i="58" s="1"/>
  <c r="AA22" i="58" s="1"/>
  <c r="Z10" i="58"/>
  <c r="Z21" i="58" s="1"/>
  <c r="Z22" i="58" s="1"/>
  <c r="Y10" i="58"/>
  <c r="Y21" i="58" s="1"/>
  <c r="Y22" i="58" s="1"/>
  <c r="X10" i="58"/>
  <c r="X21" i="58" s="1"/>
  <c r="X22" i="58" s="1"/>
  <c r="W10" i="58"/>
  <c r="W21" i="58" s="1"/>
  <c r="W22" i="58" s="1"/>
  <c r="V10" i="58"/>
  <c r="V21" i="58" s="1"/>
  <c r="V22" i="58" s="1"/>
  <c r="U10" i="58"/>
  <c r="U21" i="58" s="1"/>
  <c r="U22" i="58" s="1"/>
  <c r="T10" i="58"/>
  <c r="T21" i="58" s="1"/>
  <c r="T22" i="58" s="1"/>
  <c r="S10" i="58"/>
  <c r="S21" i="58" s="1"/>
  <c r="S22" i="58" s="1"/>
  <c r="R10" i="58"/>
  <c r="R21" i="58" s="1"/>
  <c r="R22" i="58" s="1"/>
  <c r="Q10" i="58"/>
  <c r="Q21" i="58" s="1"/>
  <c r="Q22" i="58" s="1"/>
  <c r="P10" i="58"/>
  <c r="P21" i="58" s="1"/>
  <c r="P22" i="58" s="1"/>
  <c r="O10" i="58"/>
  <c r="O21" i="58" s="1"/>
  <c r="O22" i="58" s="1"/>
  <c r="N10" i="58"/>
  <c r="N21" i="58" s="1"/>
  <c r="N22" i="58" s="1"/>
  <c r="M10" i="58"/>
  <c r="M21" i="58" s="1"/>
  <c r="M22" i="58" s="1"/>
  <c r="L10" i="58"/>
  <c r="L21" i="58" s="1"/>
  <c r="L22" i="58" s="1"/>
  <c r="K10" i="58"/>
  <c r="K21" i="58" s="1"/>
  <c r="K22" i="58" s="1"/>
  <c r="J10" i="58"/>
  <c r="J21" i="58" s="1"/>
  <c r="AM4" i="58"/>
  <c r="AL4" i="58"/>
  <c r="AK4" i="58"/>
  <c r="AJ4" i="58"/>
  <c r="AI4" i="58"/>
  <c r="AH4" i="58"/>
  <c r="AG4" i="58"/>
  <c r="AF4" i="58"/>
  <c r="AE4" i="58"/>
  <c r="AD4" i="58"/>
  <c r="AC4" i="58"/>
  <c r="AB4" i="58"/>
  <c r="AA4" i="58"/>
  <c r="Z4" i="58"/>
  <c r="Y4" i="58"/>
  <c r="X4" i="58"/>
  <c r="W4" i="58"/>
  <c r="V4" i="58"/>
  <c r="U4" i="58"/>
  <c r="T4" i="58"/>
  <c r="S4" i="58"/>
  <c r="R4" i="58"/>
  <c r="Q4" i="58"/>
  <c r="P4" i="58"/>
  <c r="O4" i="58"/>
  <c r="N4" i="58"/>
  <c r="M4" i="58"/>
  <c r="L4" i="58"/>
  <c r="K4" i="58"/>
  <c r="AM3" i="58"/>
  <c r="AL3" i="58"/>
  <c r="AK3" i="58"/>
  <c r="AJ3" i="58"/>
  <c r="AI3" i="58"/>
  <c r="AH3" i="58"/>
  <c r="AG3" i="58"/>
  <c r="AF3" i="58"/>
  <c r="AE3" i="58"/>
  <c r="AD3" i="58"/>
  <c r="AC3" i="58"/>
  <c r="AB3" i="58"/>
  <c r="AA3" i="58"/>
  <c r="Z3" i="58"/>
  <c r="Y3" i="58"/>
  <c r="X3" i="58"/>
  <c r="W3" i="58"/>
  <c r="V3" i="58"/>
  <c r="U3" i="58"/>
  <c r="T3" i="58"/>
  <c r="S3" i="58"/>
  <c r="R3" i="58"/>
  <c r="Q3" i="58"/>
  <c r="P3" i="58"/>
  <c r="O3" i="58"/>
  <c r="N3" i="58"/>
  <c r="M3" i="58"/>
  <c r="L3" i="58"/>
  <c r="K3" i="58"/>
  <c r="J3" i="58"/>
  <c r="I16" i="59"/>
  <c r="I39" i="59"/>
  <c r="I35" i="59"/>
  <c r="I29" i="59"/>
  <c r="I28" i="59"/>
  <c r="I27" i="59"/>
  <c r="I26" i="59"/>
  <c r="I25" i="59"/>
  <c r="I24" i="59"/>
  <c r="I20" i="59"/>
  <c r="I19" i="59"/>
  <c r="I17" i="59"/>
  <c r="AM12" i="59"/>
  <c r="AL12" i="59"/>
  <c r="AK12" i="59"/>
  <c r="AJ12" i="59"/>
  <c r="AI12" i="59"/>
  <c r="AH12" i="59"/>
  <c r="AG12" i="59"/>
  <c r="AF12" i="59"/>
  <c r="AE12" i="59"/>
  <c r="AD12" i="59"/>
  <c r="AC12" i="59"/>
  <c r="AB12" i="59"/>
  <c r="AA12" i="59"/>
  <c r="Z12" i="59"/>
  <c r="Y12" i="59"/>
  <c r="AM11" i="59"/>
  <c r="AM30" i="59" s="1"/>
  <c r="AM31" i="59" s="1"/>
  <c r="AL11" i="59"/>
  <c r="AL30" i="59" s="1"/>
  <c r="AL31" i="59" s="1"/>
  <c r="AK11" i="59"/>
  <c r="AK30" i="59" s="1"/>
  <c r="AK31" i="59" s="1"/>
  <c r="AJ11" i="59"/>
  <c r="AJ30" i="59" s="1"/>
  <c r="AJ31" i="59" s="1"/>
  <c r="AI11" i="59"/>
  <c r="AI30" i="59" s="1"/>
  <c r="AI31" i="59" s="1"/>
  <c r="AH11" i="59"/>
  <c r="AH30" i="59" s="1"/>
  <c r="AH31" i="59" s="1"/>
  <c r="AG11" i="59"/>
  <c r="AG30" i="59" s="1"/>
  <c r="AG31" i="59" s="1"/>
  <c r="AF11" i="59"/>
  <c r="AF30" i="59" s="1"/>
  <c r="AF31" i="59" s="1"/>
  <c r="AE11" i="59"/>
  <c r="AE30" i="59" s="1"/>
  <c r="AE31" i="59" s="1"/>
  <c r="AD11" i="59"/>
  <c r="AD30" i="59" s="1"/>
  <c r="AD31" i="59" s="1"/>
  <c r="AC11" i="59"/>
  <c r="AC30" i="59" s="1"/>
  <c r="AC31" i="59" s="1"/>
  <c r="AB11" i="59"/>
  <c r="AB30" i="59" s="1"/>
  <c r="AB31" i="59" s="1"/>
  <c r="AA11" i="59"/>
  <c r="AA30" i="59" s="1"/>
  <c r="AA31" i="59" s="1"/>
  <c r="Z11" i="59"/>
  <c r="Z30" i="59" s="1"/>
  <c r="Z31" i="59" s="1"/>
  <c r="Y11" i="59"/>
  <c r="Y30" i="59" s="1"/>
  <c r="Y31" i="59" s="1"/>
  <c r="AM10" i="59"/>
  <c r="AM21" i="59" s="1"/>
  <c r="AM22" i="59" s="1"/>
  <c r="AL10" i="59"/>
  <c r="AL21" i="59" s="1"/>
  <c r="AL22" i="59" s="1"/>
  <c r="AK10" i="59"/>
  <c r="AK21" i="59" s="1"/>
  <c r="AK22" i="59" s="1"/>
  <c r="AJ10" i="59"/>
  <c r="AJ21" i="59" s="1"/>
  <c r="AJ22" i="59" s="1"/>
  <c r="AI10" i="59"/>
  <c r="AI21" i="59" s="1"/>
  <c r="AI22" i="59" s="1"/>
  <c r="AH10" i="59"/>
  <c r="AH21" i="59" s="1"/>
  <c r="AH22" i="59" s="1"/>
  <c r="AG10" i="59"/>
  <c r="AG21" i="59" s="1"/>
  <c r="AG22" i="59" s="1"/>
  <c r="AF10" i="59"/>
  <c r="AF21" i="59" s="1"/>
  <c r="AF22" i="59" s="1"/>
  <c r="AE10" i="59"/>
  <c r="AE21" i="59" s="1"/>
  <c r="AE22" i="59" s="1"/>
  <c r="AD10" i="59"/>
  <c r="AD21" i="59" s="1"/>
  <c r="AD22" i="59" s="1"/>
  <c r="AC10" i="59"/>
  <c r="AC21" i="59" s="1"/>
  <c r="AC22" i="59" s="1"/>
  <c r="AB10" i="59"/>
  <c r="AB21" i="59" s="1"/>
  <c r="AB22" i="59" s="1"/>
  <c r="AA10" i="59"/>
  <c r="AA21" i="59" s="1"/>
  <c r="AA22" i="59" s="1"/>
  <c r="Z10" i="59"/>
  <c r="Z21" i="59" s="1"/>
  <c r="Z22" i="59" s="1"/>
  <c r="Y10" i="59"/>
  <c r="Y21" i="59" s="1"/>
  <c r="Y22" i="59" s="1"/>
  <c r="AM4" i="59"/>
  <c r="AL4" i="59"/>
  <c r="AK4" i="59"/>
  <c r="AJ4" i="59"/>
  <c r="AI4" i="59"/>
  <c r="AH4" i="59"/>
  <c r="AG4" i="59"/>
  <c r="AF4" i="59"/>
  <c r="AE4" i="59"/>
  <c r="AD4" i="59"/>
  <c r="AC4" i="59"/>
  <c r="AB4" i="59"/>
  <c r="AA4" i="59"/>
  <c r="Z4" i="59"/>
  <c r="Y4" i="59"/>
  <c r="AM3" i="59"/>
  <c r="AL3" i="59"/>
  <c r="AK3" i="59"/>
  <c r="AJ3" i="59"/>
  <c r="AI3" i="59"/>
  <c r="AH3" i="59"/>
  <c r="AG3" i="59"/>
  <c r="AF3" i="59"/>
  <c r="AE3" i="59"/>
  <c r="AD3" i="59"/>
  <c r="AC3" i="59"/>
  <c r="AB3" i="59"/>
  <c r="AA3" i="59"/>
  <c r="Z3" i="59"/>
  <c r="Y3" i="59"/>
  <c r="J3" i="59"/>
  <c r="K3" i="59"/>
  <c r="L3" i="59"/>
  <c r="M3" i="59"/>
  <c r="N3" i="59"/>
  <c r="O3" i="59"/>
  <c r="P3" i="59"/>
  <c r="Q3" i="59"/>
  <c r="R3" i="59"/>
  <c r="S3" i="59"/>
  <c r="T3" i="59"/>
  <c r="U3" i="59"/>
  <c r="V3" i="59"/>
  <c r="W3" i="59"/>
  <c r="X3" i="59"/>
  <c r="K4" i="59"/>
  <c r="L4" i="59"/>
  <c r="M4" i="59"/>
  <c r="N4" i="59"/>
  <c r="O4" i="59"/>
  <c r="P4" i="59"/>
  <c r="Q4" i="59"/>
  <c r="R4" i="59"/>
  <c r="S4" i="59"/>
  <c r="T4" i="59"/>
  <c r="U4" i="59"/>
  <c r="V4" i="59"/>
  <c r="W4" i="59"/>
  <c r="X4" i="59"/>
  <c r="J10" i="59"/>
  <c r="K10" i="59"/>
  <c r="K21" i="59" s="1"/>
  <c r="K22" i="59" s="1"/>
  <c r="L10" i="59"/>
  <c r="L21" i="59" s="1"/>
  <c r="L22" i="59" s="1"/>
  <c r="M10" i="59"/>
  <c r="M21" i="59" s="1"/>
  <c r="M22" i="59" s="1"/>
  <c r="N10" i="59"/>
  <c r="N21" i="59" s="1"/>
  <c r="N22" i="59" s="1"/>
  <c r="O10" i="59"/>
  <c r="O21" i="59" s="1"/>
  <c r="O22" i="59" s="1"/>
  <c r="P10" i="59"/>
  <c r="P21" i="59" s="1"/>
  <c r="P22" i="59" s="1"/>
  <c r="Q10" i="59"/>
  <c r="Q21" i="59" s="1"/>
  <c r="Q22" i="59" s="1"/>
  <c r="R10" i="59"/>
  <c r="R21" i="59" s="1"/>
  <c r="R22" i="59" s="1"/>
  <c r="S10" i="59"/>
  <c r="S21" i="59" s="1"/>
  <c r="S22" i="59" s="1"/>
  <c r="T10" i="59"/>
  <c r="T21" i="59" s="1"/>
  <c r="T22" i="59" s="1"/>
  <c r="U10" i="59"/>
  <c r="U21" i="59" s="1"/>
  <c r="U22" i="59" s="1"/>
  <c r="V10" i="59"/>
  <c r="V21" i="59" s="1"/>
  <c r="V22" i="59" s="1"/>
  <c r="W10" i="59"/>
  <c r="W21" i="59" s="1"/>
  <c r="W22" i="59" s="1"/>
  <c r="X10" i="59"/>
  <c r="X21" i="59" s="1"/>
  <c r="X22" i="59" s="1"/>
  <c r="J11" i="59"/>
  <c r="J30" i="59" s="1"/>
  <c r="K11" i="59"/>
  <c r="K30" i="59" s="1"/>
  <c r="K31" i="59" s="1"/>
  <c r="L11" i="59"/>
  <c r="L30" i="59" s="1"/>
  <c r="L31" i="59" s="1"/>
  <c r="M11" i="59"/>
  <c r="M30" i="59" s="1"/>
  <c r="M31" i="59" s="1"/>
  <c r="N11" i="59"/>
  <c r="N30" i="59" s="1"/>
  <c r="N31" i="59" s="1"/>
  <c r="O11" i="59"/>
  <c r="O30" i="59" s="1"/>
  <c r="O31" i="59" s="1"/>
  <c r="P11" i="59"/>
  <c r="P30" i="59" s="1"/>
  <c r="P31" i="59" s="1"/>
  <c r="Q11" i="59"/>
  <c r="Q30" i="59" s="1"/>
  <c r="Q31" i="59" s="1"/>
  <c r="R11" i="59"/>
  <c r="R30" i="59" s="1"/>
  <c r="R31" i="59" s="1"/>
  <c r="S11" i="59"/>
  <c r="S30" i="59" s="1"/>
  <c r="S31" i="59" s="1"/>
  <c r="T11" i="59"/>
  <c r="T30" i="59" s="1"/>
  <c r="T31" i="59" s="1"/>
  <c r="U11" i="59"/>
  <c r="U30" i="59" s="1"/>
  <c r="U31" i="59" s="1"/>
  <c r="V11" i="59"/>
  <c r="V30" i="59" s="1"/>
  <c r="V31" i="59" s="1"/>
  <c r="W11" i="59"/>
  <c r="W30" i="59" s="1"/>
  <c r="W31" i="59" s="1"/>
  <c r="X11" i="59"/>
  <c r="X30" i="59" s="1"/>
  <c r="X31" i="59" s="1"/>
  <c r="K12" i="59"/>
  <c r="L12" i="59"/>
  <c r="M12" i="59"/>
  <c r="N12" i="59"/>
  <c r="O12" i="59"/>
  <c r="P12" i="59"/>
  <c r="Q12" i="59"/>
  <c r="R12" i="59"/>
  <c r="S12" i="59"/>
  <c r="T12" i="59"/>
  <c r="U12" i="59"/>
  <c r="V12" i="59"/>
  <c r="W12" i="59"/>
  <c r="X12" i="59"/>
  <c r="I39" i="56"/>
  <c r="I35" i="56"/>
  <c r="I29" i="56"/>
  <c r="I28" i="56"/>
  <c r="I27" i="56"/>
  <c r="I26" i="56"/>
  <c r="I25" i="56"/>
  <c r="I24" i="56"/>
  <c r="I20" i="56"/>
  <c r="I19" i="56"/>
  <c r="I17" i="56"/>
  <c r="I16" i="56"/>
  <c r="AM12" i="56"/>
  <c r="AL12" i="56"/>
  <c r="AK12" i="56"/>
  <c r="AJ12" i="56"/>
  <c r="AI12" i="56"/>
  <c r="AH12" i="56"/>
  <c r="AG12" i="56"/>
  <c r="AF12" i="56"/>
  <c r="AE12" i="56"/>
  <c r="AD12" i="56"/>
  <c r="AC12" i="56"/>
  <c r="AB12" i="56"/>
  <c r="AA12" i="56"/>
  <c r="Z12" i="56"/>
  <c r="Y12" i="56"/>
  <c r="AM11" i="56"/>
  <c r="AM30" i="56" s="1"/>
  <c r="AM31" i="56" s="1"/>
  <c r="AL11" i="56"/>
  <c r="AL30" i="56" s="1"/>
  <c r="AL31" i="56" s="1"/>
  <c r="AK11" i="56"/>
  <c r="AK30" i="56" s="1"/>
  <c r="AK31" i="56" s="1"/>
  <c r="AJ11" i="56"/>
  <c r="AJ30" i="56" s="1"/>
  <c r="AJ31" i="56" s="1"/>
  <c r="AI11" i="56"/>
  <c r="AI30" i="56" s="1"/>
  <c r="AI31" i="56" s="1"/>
  <c r="AH11" i="56"/>
  <c r="AH30" i="56" s="1"/>
  <c r="AH31" i="56" s="1"/>
  <c r="AG11" i="56"/>
  <c r="AG30" i="56" s="1"/>
  <c r="AG31" i="56" s="1"/>
  <c r="AF11" i="56"/>
  <c r="AF30" i="56" s="1"/>
  <c r="AF31" i="56" s="1"/>
  <c r="AE11" i="56"/>
  <c r="AE30" i="56" s="1"/>
  <c r="AE31" i="56" s="1"/>
  <c r="AD11" i="56"/>
  <c r="AD30" i="56" s="1"/>
  <c r="AD31" i="56" s="1"/>
  <c r="AC11" i="56"/>
  <c r="AC30" i="56" s="1"/>
  <c r="AC31" i="56" s="1"/>
  <c r="AB11" i="56"/>
  <c r="AB30" i="56" s="1"/>
  <c r="AB31" i="56" s="1"/>
  <c r="AA11" i="56"/>
  <c r="AA30" i="56" s="1"/>
  <c r="AA31" i="56" s="1"/>
  <c r="Z11" i="56"/>
  <c r="Z30" i="56" s="1"/>
  <c r="Z31" i="56" s="1"/>
  <c r="Y11" i="56"/>
  <c r="Y30" i="56" s="1"/>
  <c r="Y31" i="56" s="1"/>
  <c r="AM10" i="56"/>
  <c r="AM21" i="56" s="1"/>
  <c r="AM22" i="56" s="1"/>
  <c r="AL10" i="56"/>
  <c r="AL21" i="56" s="1"/>
  <c r="AL22" i="56" s="1"/>
  <c r="AK10" i="56"/>
  <c r="AK21" i="56" s="1"/>
  <c r="AK22" i="56" s="1"/>
  <c r="AJ10" i="56"/>
  <c r="AJ21" i="56" s="1"/>
  <c r="AJ22" i="56" s="1"/>
  <c r="AI10" i="56"/>
  <c r="AI21" i="56" s="1"/>
  <c r="AI22" i="56" s="1"/>
  <c r="AH10" i="56"/>
  <c r="AH21" i="56" s="1"/>
  <c r="AH22" i="56" s="1"/>
  <c r="AG10" i="56"/>
  <c r="AG21" i="56" s="1"/>
  <c r="AG22" i="56" s="1"/>
  <c r="AF10" i="56"/>
  <c r="AF21" i="56" s="1"/>
  <c r="AF22" i="56" s="1"/>
  <c r="AE10" i="56"/>
  <c r="AE21" i="56" s="1"/>
  <c r="AE22" i="56" s="1"/>
  <c r="AD10" i="56"/>
  <c r="AD21" i="56" s="1"/>
  <c r="AD22" i="56" s="1"/>
  <c r="AC10" i="56"/>
  <c r="AC21" i="56" s="1"/>
  <c r="AC22" i="56" s="1"/>
  <c r="AB10" i="56"/>
  <c r="AB21" i="56" s="1"/>
  <c r="AB22" i="56" s="1"/>
  <c r="AA10" i="56"/>
  <c r="AA21" i="56" s="1"/>
  <c r="AA22" i="56" s="1"/>
  <c r="Z10" i="56"/>
  <c r="Z21" i="56" s="1"/>
  <c r="Z22" i="56" s="1"/>
  <c r="Y10" i="56"/>
  <c r="Y21" i="56" s="1"/>
  <c r="Y22" i="56" s="1"/>
  <c r="AM4" i="56"/>
  <c r="AL4" i="56"/>
  <c r="AK4" i="56"/>
  <c r="AJ4" i="56"/>
  <c r="AI4" i="56"/>
  <c r="AH4" i="56"/>
  <c r="AG4" i="56"/>
  <c r="AF4" i="56"/>
  <c r="AE4" i="56"/>
  <c r="AD4" i="56"/>
  <c r="AC4" i="56"/>
  <c r="AB4" i="56"/>
  <c r="AA4" i="56"/>
  <c r="Z4" i="56"/>
  <c r="Y4" i="56"/>
  <c r="AM3" i="56"/>
  <c r="AL3" i="56"/>
  <c r="AK3" i="56"/>
  <c r="AJ3" i="56"/>
  <c r="AI3" i="56"/>
  <c r="AH3" i="56"/>
  <c r="AG3" i="56"/>
  <c r="AF3" i="56"/>
  <c r="AE3" i="56"/>
  <c r="AD3" i="56"/>
  <c r="AC3" i="56"/>
  <c r="AB3" i="56"/>
  <c r="AA3" i="56"/>
  <c r="Z3" i="56"/>
  <c r="Y3" i="56"/>
  <c r="G5" i="49"/>
  <c r="C772" i="50"/>
  <c r="C756" i="50"/>
  <c r="AN754" i="50"/>
  <c r="AM754" i="50"/>
  <c r="AL754" i="50"/>
  <c r="AK754" i="50"/>
  <c r="AJ754" i="50"/>
  <c r="AI754" i="50"/>
  <c r="AH754" i="50"/>
  <c r="AG754" i="50"/>
  <c r="AF754" i="50"/>
  <c r="AE754" i="50"/>
  <c r="AD754" i="50"/>
  <c r="AC754" i="50"/>
  <c r="AB754" i="50"/>
  <c r="H754" i="50"/>
  <c r="F753" i="50"/>
  <c r="E753" i="50"/>
  <c r="J21" i="59" l="1"/>
  <c r="J22" i="59" s="1"/>
  <c r="C62" i="67"/>
  <c r="C62" i="68"/>
  <c r="C62" i="65"/>
  <c r="C62" i="66"/>
  <c r="C62" i="63"/>
  <c r="C62" i="64"/>
  <c r="C62" i="61"/>
  <c r="C62" i="62"/>
  <c r="C61" i="57"/>
  <c r="C62" i="60"/>
  <c r="C61" i="59"/>
  <c r="C61" i="58"/>
  <c r="C62" i="49"/>
  <c r="C60" i="56"/>
  <c r="L32" i="61"/>
  <c r="L34" i="61" s="1"/>
  <c r="T32" i="61"/>
  <c r="T34" i="61" s="1"/>
  <c r="BG45" i="56"/>
  <c r="BG45" i="59"/>
  <c r="BG45" i="58"/>
  <c r="BG45" i="62"/>
  <c r="BG45" i="63"/>
  <c r="BG45" i="64"/>
  <c r="AM32" i="60"/>
  <c r="AM34" i="60" s="1"/>
  <c r="R32" i="57"/>
  <c r="R34" i="57" s="1"/>
  <c r="Z32" i="57"/>
  <c r="Z34" i="57" s="1"/>
  <c r="AH32" i="57"/>
  <c r="AH34" i="57" s="1"/>
  <c r="BG45" i="60"/>
  <c r="BG45" i="61"/>
  <c r="M32" i="61"/>
  <c r="M34" i="61" s="1"/>
  <c r="U32" i="61"/>
  <c r="U34" i="61" s="1"/>
  <c r="AK32" i="61"/>
  <c r="AK34" i="61" s="1"/>
  <c r="R32" i="58"/>
  <c r="R34" i="58" s="1"/>
  <c r="Z32" i="58"/>
  <c r="Z34" i="58" s="1"/>
  <c r="N32" i="60"/>
  <c r="N34" i="60" s="1"/>
  <c r="V32" i="60"/>
  <c r="V34" i="60" s="1"/>
  <c r="AD32" i="60"/>
  <c r="AD34" i="60" s="1"/>
  <c r="AL32" i="60"/>
  <c r="AL34" i="60" s="1"/>
  <c r="N32" i="62"/>
  <c r="N34" i="62" s="1"/>
  <c r="V32" i="62"/>
  <c r="V34" i="62" s="1"/>
  <c r="AF32" i="64"/>
  <c r="AF34" i="64" s="1"/>
  <c r="K32" i="57"/>
  <c r="K34" i="57" s="1"/>
  <c r="AA32" i="57"/>
  <c r="AA34" i="57" s="1"/>
  <c r="AI32" i="57"/>
  <c r="AI34" i="57" s="1"/>
  <c r="O32" i="62"/>
  <c r="O34" i="62" s="1"/>
  <c r="W32" i="62"/>
  <c r="W34" i="62" s="1"/>
  <c r="Y32" i="60"/>
  <c r="Y34" i="60" s="1"/>
  <c r="S32" i="63"/>
  <c r="S34" i="63" s="1"/>
  <c r="Q32" i="58"/>
  <c r="Q34" i="58" s="1"/>
  <c r="S32" i="64"/>
  <c r="S34" i="64" s="1"/>
  <c r="AA32" i="60"/>
  <c r="AA34" i="60" s="1"/>
  <c r="Q32" i="61"/>
  <c r="Q34" i="61" s="1"/>
  <c r="L32" i="64"/>
  <c r="L34" i="64" s="1"/>
  <c r="T32" i="64"/>
  <c r="T34" i="64" s="1"/>
  <c r="AB32" i="64"/>
  <c r="AB34" i="64" s="1"/>
  <c r="AK32" i="56"/>
  <c r="AK34" i="56" s="1"/>
  <c r="AJ32" i="60"/>
  <c r="AJ34" i="60" s="1"/>
  <c r="Z32" i="61"/>
  <c r="Z34" i="61" s="1"/>
  <c r="J31" i="59"/>
  <c r="I31" i="59" s="1"/>
  <c r="I30" i="59"/>
  <c r="BG45" i="57"/>
  <c r="L32" i="57"/>
  <c r="L34" i="57" s="1"/>
  <c r="T32" i="57"/>
  <c r="T34" i="57" s="1"/>
  <c r="AB32" i="57"/>
  <c r="AB34" i="57" s="1"/>
  <c r="AJ32" i="57"/>
  <c r="AJ34" i="57" s="1"/>
  <c r="AE32" i="61"/>
  <c r="AE34" i="61" s="1"/>
  <c r="AM32" i="61"/>
  <c r="AM34" i="61" s="1"/>
  <c r="I22" i="68"/>
  <c r="AJ32" i="64"/>
  <c r="AJ34" i="64" s="1"/>
  <c r="L32" i="58"/>
  <c r="L34" i="58" s="1"/>
  <c r="T32" i="58"/>
  <c r="T34" i="58" s="1"/>
  <c r="AB32" i="58"/>
  <c r="AB34" i="58" s="1"/>
  <c r="AJ32" i="58"/>
  <c r="AJ34" i="58" s="1"/>
  <c r="X32" i="60"/>
  <c r="X34" i="60" s="1"/>
  <c r="P32" i="61"/>
  <c r="P34" i="61" s="1"/>
  <c r="AG32" i="58"/>
  <c r="AG34" i="58" s="1"/>
  <c r="Y32" i="59"/>
  <c r="Y34" i="59" s="1"/>
  <c r="AG32" i="59"/>
  <c r="AG34" i="59" s="1"/>
  <c r="M32" i="58"/>
  <c r="M34" i="58" s="1"/>
  <c r="U32" i="58"/>
  <c r="U34" i="58" s="1"/>
  <c r="AC32" i="58"/>
  <c r="AC34" i="58" s="1"/>
  <c r="AK32" i="58"/>
  <c r="AK34" i="58" s="1"/>
  <c r="N32" i="57"/>
  <c r="N34" i="57" s="1"/>
  <c r="V32" i="57"/>
  <c r="V34" i="57" s="1"/>
  <c r="AD32" i="57"/>
  <c r="AD34" i="57" s="1"/>
  <c r="AL32" i="57"/>
  <c r="AL34" i="57" s="1"/>
  <c r="Y32" i="61"/>
  <c r="Y34" i="61" s="1"/>
  <c r="AA32" i="62"/>
  <c r="AA34" i="62" s="1"/>
  <c r="X32" i="64"/>
  <c r="X34" i="64" s="1"/>
  <c r="R32" i="60"/>
  <c r="R34" i="60" s="1"/>
  <c r="Z32" i="60"/>
  <c r="Z34" i="60" s="1"/>
  <c r="AH32" i="60"/>
  <c r="AH34" i="60" s="1"/>
  <c r="R32" i="61"/>
  <c r="R34" i="61" s="1"/>
  <c r="AH32" i="61"/>
  <c r="AH34" i="61" s="1"/>
  <c r="L32" i="63"/>
  <c r="L34" i="63" s="1"/>
  <c r="Y32" i="58"/>
  <c r="Y34" i="58" s="1"/>
  <c r="Z32" i="56"/>
  <c r="Z34" i="56" s="1"/>
  <c r="AH32" i="56"/>
  <c r="AH34" i="56" s="1"/>
  <c r="O32" i="58"/>
  <c r="O34" i="58" s="1"/>
  <c r="P32" i="57"/>
  <c r="P34" i="57" s="1"/>
  <c r="AF32" i="57"/>
  <c r="AF34" i="57" s="1"/>
  <c r="K32" i="60"/>
  <c r="K34" i="60" s="1"/>
  <c r="S32" i="60"/>
  <c r="S34" i="60" s="1"/>
  <c r="AI32" i="60"/>
  <c r="AI34" i="60" s="1"/>
  <c r="AA32" i="61"/>
  <c r="AA34" i="61" s="1"/>
  <c r="AI32" i="61"/>
  <c r="AI34" i="61" s="1"/>
  <c r="M32" i="62"/>
  <c r="M34" i="62" s="1"/>
  <c r="U32" i="62"/>
  <c r="U34" i="62" s="1"/>
  <c r="AC32" i="62"/>
  <c r="AC34" i="62" s="1"/>
  <c r="AK32" i="62"/>
  <c r="AK34" i="62" s="1"/>
  <c r="AC32" i="61"/>
  <c r="AC34" i="61" s="1"/>
  <c r="P32" i="58"/>
  <c r="P34" i="58" s="1"/>
  <c r="T32" i="60"/>
  <c r="T34" i="60" s="1"/>
  <c r="AB32" i="61"/>
  <c r="AB34" i="61" s="1"/>
  <c r="AJ32" i="61"/>
  <c r="AJ34" i="61" s="1"/>
  <c r="N32" i="63"/>
  <c r="N34" i="63" s="1"/>
  <c r="V32" i="63"/>
  <c r="V34" i="63" s="1"/>
  <c r="AD32" i="63"/>
  <c r="AD34" i="63" s="1"/>
  <c r="AL32" i="63"/>
  <c r="AL34" i="63" s="1"/>
  <c r="AA32" i="64"/>
  <c r="AA34" i="64" s="1"/>
  <c r="AI32" i="64"/>
  <c r="AI34" i="64" s="1"/>
  <c r="AG34" i="69"/>
  <c r="Y34" i="69"/>
  <c r="V34" i="69"/>
  <c r="Q34" i="69"/>
  <c r="AL34" i="69"/>
  <c r="AH34" i="69"/>
  <c r="J32" i="69"/>
  <c r="I31" i="69"/>
  <c r="Z34" i="69"/>
  <c r="N34" i="69"/>
  <c r="AD34" i="69"/>
  <c r="R34" i="69"/>
  <c r="W34" i="68"/>
  <c r="P34" i="68"/>
  <c r="Y34" i="68"/>
  <c r="AK34" i="68"/>
  <c r="AH34" i="68"/>
  <c r="Q34" i="68"/>
  <c r="AC34" i="68"/>
  <c r="Z34" i="68"/>
  <c r="O34" i="68"/>
  <c r="N34" i="68"/>
  <c r="AG34" i="68"/>
  <c r="U34" i="68"/>
  <c r="R34" i="68"/>
  <c r="AL34" i="68"/>
  <c r="M34" i="68"/>
  <c r="AD34" i="68"/>
  <c r="AE34" i="68"/>
  <c r="J32" i="68"/>
  <c r="I31" i="68"/>
  <c r="AF34" i="68"/>
  <c r="V34" i="68"/>
  <c r="AM34" i="68"/>
  <c r="X34" i="68"/>
  <c r="AE34" i="67"/>
  <c r="AI34" i="67"/>
  <c r="J32" i="67"/>
  <c r="I31" i="67"/>
  <c r="W34" i="67"/>
  <c r="AA34" i="67"/>
  <c r="M34" i="67"/>
  <c r="P34" i="67"/>
  <c r="AC34" i="67"/>
  <c r="O34" i="67"/>
  <c r="K34" i="67"/>
  <c r="R34" i="67"/>
  <c r="AM34" i="67"/>
  <c r="S34" i="67"/>
  <c r="AG34" i="67"/>
  <c r="AL34" i="67"/>
  <c r="AF34" i="67"/>
  <c r="U34" i="67"/>
  <c r="Y34" i="67"/>
  <c r="AD34" i="67"/>
  <c r="I22" i="67"/>
  <c r="X34" i="67"/>
  <c r="AH34" i="67"/>
  <c r="Q34" i="67"/>
  <c r="V34" i="67"/>
  <c r="Z34" i="67"/>
  <c r="AK34" i="67"/>
  <c r="N34" i="67"/>
  <c r="AK34" i="66"/>
  <c r="AA34" i="66"/>
  <c r="W34" i="66"/>
  <c r="U34" i="66"/>
  <c r="K34" i="66"/>
  <c r="AI34" i="66"/>
  <c r="AC34" i="66"/>
  <c r="J32" i="66"/>
  <c r="I31" i="66"/>
  <c r="O34" i="66"/>
  <c r="M34" i="66"/>
  <c r="AM34" i="66"/>
  <c r="AE34" i="66"/>
  <c r="AG34" i="66"/>
  <c r="AL34" i="66"/>
  <c r="AJ34" i="66"/>
  <c r="I22" i="66"/>
  <c r="R34" i="66"/>
  <c r="Y34" i="66"/>
  <c r="AD34" i="66"/>
  <c r="AB34" i="66"/>
  <c r="AF34" i="66"/>
  <c r="S34" i="66"/>
  <c r="Q34" i="66"/>
  <c r="V34" i="66"/>
  <c r="T34" i="66"/>
  <c r="Z34" i="66"/>
  <c r="AH34" i="66"/>
  <c r="P34" i="66"/>
  <c r="N34" i="66"/>
  <c r="L34" i="66"/>
  <c r="AM34" i="65"/>
  <c r="AK34" i="65"/>
  <c r="AE34" i="65"/>
  <c r="AC34" i="65"/>
  <c r="J32" i="65"/>
  <c r="I31" i="65"/>
  <c r="I22" i="65"/>
  <c r="W34" i="65"/>
  <c r="X34" i="65"/>
  <c r="M34" i="65"/>
  <c r="Y34" i="65"/>
  <c r="AL34" i="65"/>
  <c r="N34" i="65"/>
  <c r="AG34" i="65"/>
  <c r="O34" i="65"/>
  <c r="Q34" i="65"/>
  <c r="AD34" i="65"/>
  <c r="R34" i="65"/>
  <c r="V34" i="65"/>
  <c r="M22" i="64"/>
  <c r="M32" i="64" s="1"/>
  <c r="I21" i="64"/>
  <c r="AE32" i="64"/>
  <c r="P32" i="64"/>
  <c r="AM32" i="64"/>
  <c r="Q32" i="64"/>
  <c r="Y32" i="64"/>
  <c r="AG32" i="64"/>
  <c r="J31" i="64"/>
  <c r="I30" i="64"/>
  <c r="R32" i="64"/>
  <c r="Z32" i="64"/>
  <c r="AH32" i="64"/>
  <c r="O32" i="64"/>
  <c r="W32" i="64"/>
  <c r="U32" i="64"/>
  <c r="AC32" i="64"/>
  <c r="AK32" i="64"/>
  <c r="N32" i="64"/>
  <c r="V32" i="64"/>
  <c r="AD32" i="64"/>
  <c r="AL32" i="64"/>
  <c r="K32" i="64"/>
  <c r="X32" i="63"/>
  <c r="AF32" i="63"/>
  <c r="K32" i="63"/>
  <c r="AA32" i="63"/>
  <c r="AI32" i="63"/>
  <c r="T32" i="63"/>
  <c r="AB32" i="63"/>
  <c r="AJ32" i="63"/>
  <c r="M32" i="63"/>
  <c r="U32" i="63"/>
  <c r="AC32" i="63"/>
  <c r="AK32" i="63"/>
  <c r="P32" i="63"/>
  <c r="O32" i="63"/>
  <c r="W32" i="63"/>
  <c r="AE32" i="63"/>
  <c r="AM32" i="63"/>
  <c r="I21" i="63"/>
  <c r="Q32" i="63"/>
  <c r="Y32" i="63"/>
  <c r="AG32" i="63"/>
  <c r="J31" i="63"/>
  <c r="I30" i="63"/>
  <c r="R32" i="63"/>
  <c r="Z32" i="63"/>
  <c r="AH32" i="63"/>
  <c r="I22" i="63"/>
  <c r="AD32" i="62"/>
  <c r="AL32" i="62"/>
  <c r="J22" i="62"/>
  <c r="I21" i="62"/>
  <c r="Z32" i="62"/>
  <c r="AE32" i="62"/>
  <c r="AM32" i="62"/>
  <c r="R32" i="62"/>
  <c r="P32" i="62"/>
  <c r="AF32" i="62"/>
  <c r="X32" i="62"/>
  <c r="Q32" i="62"/>
  <c r="Y32" i="62"/>
  <c r="AG32" i="62"/>
  <c r="K32" i="62"/>
  <c r="AI32" i="62"/>
  <c r="S32" i="62"/>
  <c r="L32" i="62"/>
  <c r="T32" i="62"/>
  <c r="AB32" i="62"/>
  <c r="AJ32" i="62"/>
  <c r="J31" i="62"/>
  <c r="I30" i="62"/>
  <c r="AH32" i="62"/>
  <c r="J22" i="61"/>
  <c r="I21" i="61"/>
  <c r="N32" i="61"/>
  <c r="V32" i="61"/>
  <c r="AD32" i="61"/>
  <c r="AL32" i="61"/>
  <c r="O32" i="61"/>
  <c r="K32" i="61"/>
  <c r="AF32" i="61"/>
  <c r="AG32" i="61"/>
  <c r="S32" i="61"/>
  <c r="W32" i="61"/>
  <c r="J31" i="61"/>
  <c r="I30" i="61"/>
  <c r="X32" i="61"/>
  <c r="I22" i="60"/>
  <c r="L32" i="60"/>
  <c r="AB32" i="60"/>
  <c r="O32" i="60"/>
  <c r="W32" i="60"/>
  <c r="AE32" i="60"/>
  <c r="P32" i="60"/>
  <c r="AF32" i="60"/>
  <c r="Q32" i="60"/>
  <c r="AG32" i="60"/>
  <c r="I30" i="60"/>
  <c r="J31" i="60"/>
  <c r="M32" i="60"/>
  <c r="U32" i="60"/>
  <c r="AC32" i="60"/>
  <c r="AK32" i="60"/>
  <c r="I21" i="60"/>
  <c r="J31" i="57"/>
  <c r="I30" i="57"/>
  <c r="J22" i="57"/>
  <c r="I21" i="57"/>
  <c r="X32" i="57"/>
  <c r="S32" i="57"/>
  <c r="M32" i="57"/>
  <c r="U32" i="57"/>
  <c r="AC32" i="57"/>
  <c r="AK32" i="57"/>
  <c r="O32" i="57"/>
  <c r="W32" i="57"/>
  <c r="AE32" i="57"/>
  <c r="AM32" i="57"/>
  <c r="Q32" i="57"/>
  <c r="Y32" i="57"/>
  <c r="AG32" i="57"/>
  <c r="I30" i="58"/>
  <c r="J31" i="58"/>
  <c r="J22" i="58"/>
  <c r="I21" i="58"/>
  <c r="K32" i="58"/>
  <c r="S32" i="58"/>
  <c r="AA32" i="58"/>
  <c r="AI32" i="58"/>
  <c r="V32" i="58"/>
  <c r="N32" i="58"/>
  <c r="AD32" i="58"/>
  <c r="AH32" i="58"/>
  <c r="W32" i="58"/>
  <c r="AE32" i="58"/>
  <c r="AM32" i="58"/>
  <c r="AL32" i="58"/>
  <c r="X32" i="58"/>
  <c r="AF32" i="58"/>
  <c r="AF32" i="59"/>
  <c r="AF34" i="59" s="1"/>
  <c r="Z32" i="59"/>
  <c r="Z34" i="59" s="1"/>
  <c r="M32" i="59"/>
  <c r="M34" i="59" s="1"/>
  <c r="AB32" i="59"/>
  <c r="AB34" i="59" s="1"/>
  <c r="AJ32" i="59"/>
  <c r="AJ34" i="59" s="1"/>
  <c r="AH32" i="59"/>
  <c r="AA32" i="59"/>
  <c r="AI32" i="59"/>
  <c r="AC32" i="59"/>
  <c r="AE32" i="59"/>
  <c r="AK32" i="59"/>
  <c r="AD32" i="59"/>
  <c r="AL32" i="59"/>
  <c r="AM32" i="59"/>
  <c r="R32" i="59"/>
  <c r="R34" i="59" s="1"/>
  <c r="Q32" i="59"/>
  <c r="Q34" i="59" s="1"/>
  <c r="U32" i="59"/>
  <c r="U34" i="59" s="1"/>
  <c r="K32" i="59"/>
  <c r="K34" i="59" s="1"/>
  <c r="P32" i="59"/>
  <c r="P34" i="59" s="1"/>
  <c r="L32" i="59"/>
  <c r="L34" i="59" s="1"/>
  <c r="O32" i="59"/>
  <c r="O34" i="59" s="1"/>
  <c r="N32" i="59"/>
  <c r="N34" i="59" s="1"/>
  <c r="T32" i="59"/>
  <c r="T34" i="59" s="1"/>
  <c r="V32" i="59"/>
  <c r="V34" i="59" s="1"/>
  <c r="X32" i="59"/>
  <c r="X34" i="59" s="1"/>
  <c r="S32" i="59"/>
  <c r="S34" i="59" s="1"/>
  <c r="W32" i="59"/>
  <c r="W34" i="59" s="1"/>
  <c r="AA32" i="56"/>
  <c r="AA34" i="56" s="1"/>
  <c r="AI32" i="56"/>
  <c r="AI34" i="56" s="1"/>
  <c r="AB32" i="56"/>
  <c r="AB34" i="56" s="1"/>
  <c r="AJ32" i="56"/>
  <c r="AJ34" i="56" s="1"/>
  <c r="AE32" i="56"/>
  <c r="AE34" i="56" s="1"/>
  <c r="AM32" i="56"/>
  <c r="AM34" i="56" s="1"/>
  <c r="AD32" i="56"/>
  <c r="AL32" i="56"/>
  <c r="AF32" i="56"/>
  <c r="Y32" i="56"/>
  <c r="AG32" i="56"/>
  <c r="AC32" i="56"/>
  <c r="I39" i="49"/>
  <c r="I35" i="49"/>
  <c r="I25" i="49"/>
  <c r="I26" i="49"/>
  <c r="I27" i="49"/>
  <c r="I28" i="49"/>
  <c r="I29" i="49"/>
  <c r="I24" i="49"/>
  <c r="I20" i="49"/>
  <c r="I16" i="49"/>
  <c r="I19" i="49"/>
  <c r="I17" i="49"/>
  <c r="G44" i="2"/>
  <c r="G34" i="2"/>
  <c r="G31" i="2"/>
  <c r="G32" i="2"/>
  <c r="G33" i="2"/>
  <c r="G35" i="2"/>
  <c r="G30" i="2"/>
  <c r="G25" i="2"/>
  <c r="G24" i="2"/>
  <c r="G21" i="2"/>
  <c r="G20" i="2"/>
  <c r="F16" i="49" s="1"/>
  <c r="AM12" i="49"/>
  <c r="AL12" i="49"/>
  <c r="AK12" i="49"/>
  <c r="AJ12" i="49"/>
  <c r="AI12" i="49"/>
  <c r="AH12" i="49"/>
  <c r="AG12" i="49"/>
  <c r="AF12" i="49"/>
  <c r="AE12" i="49"/>
  <c r="AD12" i="49"/>
  <c r="AC12" i="49"/>
  <c r="AB12" i="49"/>
  <c r="AA12" i="49"/>
  <c r="Z12" i="49"/>
  <c r="Y12" i="49"/>
  <c r="AM11" i="49"/>
  <c r="AM30" i="49" s="1"/>
  <c r="AM31" i="49" s="1"/>
  <c r="AL11" i="49"/>
  <c r="AL30" i="49" s="1"/>
  <c r="AL31" i="49" s="1"/>
  <c r="AK11" i="49"/>
  <c r="AK30" i="49" s="1"/>
  <c r="AK31" i="49" s="1"/>
  <c r="AJ11" i="49"/>
  <c r="AJ30" i="49" s="1"/>
  <c r="AJ31" i="49" s="1"/>
  <c r="AI11" i="49"/>
  <c r="AI30" i="49" s="1"/>
  <c r="AI31" i="49" s="1"/>
  <c r="AH11" i="49"/>
  <c r="AH30" i="49" s="1"/>
  <c r="AH31" i="49" s="1"/>
  <c r="AG11" i="49"/>
  <c r="AG30" i="49" s="1"/>
  <c r="AG31" i="49" s="1"/>
  <c r="AF11" i="49"/>
  <c r="AF30" i="49" s="1"/>
  <c r="AF31" i="49" s="1"/>
  <c r="AE11" i="49"/>
  <c r="AE30" i="49" s="1"/>
  <c r="AE31" i="49" s="1"/>
  <c r="AD11" i="49"/>
  <c r="AD30" i="49" s="1"/>
  <c r="AD31" i="49" s="1"/>
  <c r="AC11" i="49"/>
  <c r="AC30" i="49" s="1"/>
  <c r="AC31" i="49" s="1"/>
  <c r="AB11" i="49"/>
  <c r="AB30" i="49" s="1"/>
  <c r="AB31" i="49" s="1"/>
  <c r="AA11" i="49"/>
  <c r="AA30" i="49" s="1"/>
  <c r="AA31" i="49" s="1"/>
  <c r="Z11" i="49"/>
  <c r="Z30" i="49" s="1"/>
  <c r="Z31" i="49" s="1"/>
  <c r="Y11" i="49"/>
  <c r="Y30" i="49" s="1"/>
  <c r="Y31" i="49" s="1"/>
  <c r="AM10" i="49"/>
  <c r="AM21" i="49" s="1"/>
  <c r="AM22" i="49" s="1"/>
  <c r="AL10" i="49"/>
  <c r="AL21" i="49" s="1"/>
  <c r="AL22" i="49" s="1"/>
  <c r="AK10" i="49"/>
  <c r="AK21" i="49" s="1"/>
  <c r="AK22" i="49" s="1"/>
  <c r="AJ10" i="49"/>
  <c r="AJ21" i="49" s="1"/>
  <c r="AJ22" i="49" s="1"/>
  <c r="AI10" i="49"/>
  <c r="AI21" i="49" s="1"/>
  <c r="AI22" i="49" s="1"/>
  <c r="AH10" i="49"/>
  <c r="AH21" i="49" s="1"/>
  <c r="AH22" i="49" s="1"/>
  <c r="AG10" i="49"/>
  <c r="AG21" i="49" s="1"/>
  <c r="AG22" i="49" s="1"/>
  <c r="AF10" i="49"/>
  <c r="AF21" i="49" s="1"/>
  <c r="AF22" i="49" s="1"/>
  <c r="AE10" i="49"/>
  <c r="AE21" i="49" s="1"/>
  <c r="AE22" i="49" s="1"/>
  <c r="AD10" i="49"/>
  <c r="AD21" i="49" s="1"/>
  <c r="AD22" i="49" s="1"/>
  <c r="AC10" i="49"/>
  <c r="AC21" i="49" s="1"/>
  <c r="AC22" i="49" s="1"/>
  <c r="AB10" i="49"/>
  <c r="AB21" i="49" s="1"/>
  <c r="AB22" i="49" s="1"/>
  <c r="AA10" i="49"/>
  <c r="AA21" i="49" s="1"/>
  <c r="AA22" i="49" s="1"/>
  <c r="Z10" i="49"/>
  <c r="Z21" i="49" s="1"/>
  <c r="Z22" i="49" s="1"/>
  <c r="Y10" i="49"/>
  <c r="Y21" i="49" s="1"/>
  <c r="Y22" i="49" s="1"/>
  <c r="AM4" i="49"/>
  <c r="AL4" i="49"/>
  <c r="AK4" i="49"/>
  <c r="AJ4" i="49"/>
  <c r="AI4" i="49"/>
  <c r="AH4" i="49"/>
  <c r="AG4" i="49"/>
  <c r="AF4" i="49"/>
  <c r="AE4" i="49"/>
  <c r="AD4" i="49"/>
  <c r="AC4" i="49"/>
  <c r="AB4" i="49"/>
  <c r="AA4" i="49"/>
  <c r="Z4" i="49"/>
  <c r="Y4" i="49"/>
  <c r="AM3" i="49"/>
  <c r="AL3" i="49"/>
  <c r="AK3" i="49"/>
  <c r="AJ3" i="49"/>
  <c r="AI3" i="49"/>
  <c r="AH3" i="49"/>
  <c r="AG3" i="49"/>
  <c r="AF3" i="49"/>
  <c r="AE3" i="49"/>
  <c r="AD3" i="49"/>
  <c r="AC3" i="49"/>
  <c r="AB3" i="49"/>
  <c r="AA3" i="49"/>
  <c r="Z3" i="49"/>
  <c r="Y3" i="49"/>
  <c r="CH53" i="2"/>
  <c r="CF53" i="2"/>
  <c r="CD53" i="2"/>
  <c r="CB53" i="2"/>
  <c r="BZ53" i="2"/>
  <c r="BX53" i="2"/>
  <c r="BV53" i="2"/>
  <c r="CH51" i="2"/>
  <c r="CF51" i="2"/>
  <c r="CD51" i="2"/>
  <c r="CB51" i="2"/>
  <c r="BZ51" i="2"/>
  <c r="BX51" i="2"/>
  <c r="BV51" i="2"/>
  <c r="CH50" i="2"/>
  <c r="CF50" i="2"/>
  <c r="CD50" i="2"/>
  <c r="CB50" i="2"/>
  <c r="BZ50" i="2"/>
  <c r="BX50" i="2"/>
  <c r="BV50" i="2"/>
  <c r="BQ49" i="2"/>
  <c r="BQ41" i="2"/>
  <c r="CH37" i="2"/>
  <c r="CH38" i="2" s="1"/>
  <c r="CF37" i="2"/>
  <c r="CF38" i="2" s="1"/>
  <c r="CD37" i="2"/>
  <c r="CD38" i="2" s="1"/>
  <c r="CB37" i="2"/>
  <c r="CB38" i="2" s="1"/>
  <c r="BZ37" i="2"/>
  <c r="BZ38" i="2" s="1"/>
  <c r="BX37" i="2"/>
  <c r="BX38" i="2" s="1"/>
  <c r="BV37" i="2"/>
  <c r="BV38" i="2" s="1"/>
  <c r="CH27" i="2"/>
  <c r="CH28" i="2" s="1"/>
  <c r="CF27" i="2"/>
  <c r="CF28" i="2" s="1"/>
  <c r="CD27" i="2"/>
  <c r="CD28" i="2" s="1"/>
  <c r="CB27" i="2"/>
  <c r="CB28" i="2" s="1"/>
  <c r="BZ27" i="2"/>
  <c r="BZ28" i="2" s="1"/>
  <c r="BX27" i="2"/>
  <c r="BX28" i="2" s="1"/>
  <c r="BV27" i="2"/>
  <c r="BV28" i="2" s="1"/>
  <c r="BQ19" i="2"/>
  <c r="CH18" i="2"/>
  <c r="CF18" i="2"/>
  <c r="CD18" i="2"/>
  <c r="CB18" i="2"/>
  <c r="BZ18" i="2"/>
  <c r="BX18" i="2"/>
  <c r="BV18" i="2"/>
  <c r="CD16" i="2"/>
  <c r="CB16" i="2"/>
  <c r="BX16" i="2"/>
  <c r="AU49" i="2"/>
  <c r="AU41" i="2"/>
  <c r="AU19" i="2"/>
  <c r="Y49" i="2"/>
  <c r="Y41" i="2"/>
  <c r="Y19" i="2"/>
  <c r="BN53" i="2"/>
  <c r="BL53" i="2"/>
  <c r="BJ53" i="2"/>
  <c r="BH53" i="2"/>
  <c r="BF53" i="2"/>
  <c r="BN51" i="2"/>
  <c r="BL51" i="2"/>
  <c r="BJ51" i="2"/>
  <c r="BH51" i="2"/>
  <c r="BF51" i="2"/>
  <c r="BD51" i="2"/>
  <c r="BB51" i="2"/>
  <c r="AZ51" i="2"/>
  <c r="BN50" i="2"/>
  <c r="BL50" i="2"/>
  <c r="BJ50" i="2"/>
  <c r="BH50" i="2"/>
  <c r="BF50" i="2"/>
  <c r="BD50" i="2"/>
  <c r="BB50" i="2"/>
  <c r="AZ50" i="2"/>
  <c r="BN37" i="2"/>
  <c r="BN38" i="2" s="1"/>
  <c r="BL37" i="2"/>
  <c r="BL38" i="2" s="1"/>
  <c r="BJ37" i="2"/>
  <c r="BJ38" i="2" s="1"/>
  <c r="BH37" i="2"/>
  <c r="BH38" i="2" s="1"/>
  <c r="BF37" i="2"/>
  <c r="BF38" i="2" s="1"/>
  <c r="BD37" i="2"/>
  <c r="BD38" i="2" s="1"/>
  <c r="BB37" i="2"/>
  <c r="BB38" i="2" s="1"/>
  <c r="AZ37" i="2"/>
  <c r="AZ38" i="2" s="1"/>
  <c r="BN27" i="2"/>
  <c r="BN28" i="2" s="1"/>
  <c r="BL27" i="2"/>
  <c r="BL28" i="2" s="1"/>
  <c r="BJ27" i="2"/>
  <c r="BJ28" i="2" s="1"/>
  <c r="BH27" i="2"/>
  <c r="BH28" i="2" s="1"/>
  <c r="BF27" i="2"/>
  <c r="BF28" i="2" s="1"/>
  <c r="BD27" i="2"/>
  <c r="BD28" i="2" s="1"/>
  <c r="BD53" i="2" s="1"/>
  <c r="BB27" i="2"/>
  <c r="BB28" i="2" s="1"/>
  <c r="BB53" i="2" s="1"/>
  <c r="AZ27" i="2"/>
  <c r="AZ28" i="2" s="1"/>
  <c r="AZ53" i="2" s="1"/>
  <c r="BN18" i="2"/>
  <c r="BL18" i="2"/>
  <c r="BJ18" i="2"/>
  <c r="BH18" i="2"/>
  <c r="BF18" i="2"/>
  <c r="BD18" i="2"/>
  <c r="BB18" i="2"/>
  <c r="AZ18" i="2"/>
  <c r="BJ16" i="2"/>
  <c r="H5" i="55"/>
  <c r="G51" i="2" l="1"/>
  <c r="I21" i="59"/>
  <c r="I22" i="59"/>
  <c r="BH39" i="2"/>
  <c r="BH52" i="2" s="1"/>
  <c r="J32" i="59"/>
  <c r="I32" i="69"/>
  <c r="I32" i="68"/>
  <c r="I32" i="67"/>
  <c r="I32" i="66"/>
  <c r="I32" i="65"/>
  <c r="M34" i="64"/>
  <c r="N34" i="64"/>
  <c r="Z34" i="64"/>
  <c r="I22" i="64"/>
  <c r="Y34" i="64"/>
  <c r="AK34" i="64"/>
  <c r="R34" i="64"/>
  <c r="AM34" i="64"/>
  <c r="AL34" i="64"/>
  <c r="AC34" i="64"/>
  <c r="P34" i="64"/>
  <c r="AD34" i="64"/>
  <c r="Q34" i="64"/>
  <c r="AH34" i="64"/>
  <c r="U34" i="64"/>
  <c r="J32" i="64"/>
  <c r="I31" i="64"/>
  <c r="AE34" i="64"/>
  <c r="W34" i="64"/>
  <c r="O34" i="64"/>
  <c r="V34" i="64"/>
  <c r="K34" i="64"/>
  <c r="AG34" i="64"/>
  <c r="O34" i="63"/>
  <c r="Q34" i="63"/>
  <c r="AC34" i="63"/>
  <c r="AI34" i="63"/>
  <c r="X34" i="63"/>
  <c r="AH34" i="63"/>
  <c r="U34" i="63"/>
  <c r="AA34" i="63"/>
  <c r="AF34" i="63"/>
  <c r="AK34" i="63"/>
  <c r="Z34" i="63"/>
  <c r="AM34" i="63"/>
  <c r="M34" i="63"/>
  <c r="T34" i="63"/>
  <c r="P34" i="63"/>
  <c r="Y34" i="63"/>
  <c r="R34" i="63"/>
  <c r="AE34" i="63"/>
  <c r="AJ34" i="63"/>
  <c r="J32" i="63"/>
  <c r="I31" i="63"/>
  <c r="AG34" i="63"/>
  <c r="W34" i="63"/>
  <c r="AB34" i="63"/>
  <c r="K34" i="63"/>
  <c r="J32" i="62"/>
  <c r="I31" i="62"/>
  <c r="R34" i="62"/>
  <c r="AL34" i="62"/>
  <c r="AJ34" i="62"/>
  <c r="K34" i="62"/>
  <c r="AM34" i="62"/>
  <c r="T34" i="62"/>
  <c r="L34" i="62"/>
  <c r="Q34" i="62"/>
  <c r="AE34" i="62"/>
  <c r="S34" i="62"/>
  <c r="X34" i="62"/>
  <c r="AD34" i="62"/>
  <c r="AG34" i="62"/>
  <c r="Y34" i="62"/>
  <c r="AH34" i="62"/>
  <c r="AI34" i="62"/>
  <c r="AF34" i="62"/>
  <c r="AB34" i="62"/>
  <c r="Z34" i="62"/>
  <c r="P34" i="62"/>
  <c r="I22" i="62"/>
  <c r="S34" i="61"/>
  <c r="AG34" i="61"/>
  <c r="K34" i="61"/>
  <c r="AL34" i="61"/>
  <c r="W34" i="61"/>
  <c r="AD34" i="61"/>
  <c r="I22" i="61"/>
  <c r="X34" i="61"/>
  <c r="O34" i="61"/>
  <c r="N34" i="61"/>
  <c r="AF34" i="61"/>
  <c r="V34" i="61"/>
  <c r="J32" i="61"/>
  <c r="I31" i="61"/>
  <c r="AG34" i="60"/>
  <c r="AK34" i="60"/>
  <c r="Q34" i="60"/>
  <c r="AE34" i="60"/>
  <c r="L34" i="60"/>
  <c r="AC34" i="60"/>
  <c r="W34" i="60"/>
  <c r="AF34" i="60"/>
  <c r="O34" i="60"/>
  <c r="J32" i="60"/>
  <c r="I31" i="60"/>
  <c r="U34" i="60"/>
  <c r="M34" i="60"/>
  <c r="P34" i="60"/>
  <c r="AB34" i="60"/>
  <c r="AG34" i="57"/>
  <c r="AC34" i="57"/>
  <c r="I22" i="57"/>
  <c r="Y34" i="57"/>
  <c r="U34" i="57"/>
  <c r="Q34" i="57"/>
  <c r="M34" i="57"/>
  <c r="AK34" i="57"/>
  <c r="X34" i="57"/>
  <c r="J32" i="57"/>
  <c r="I31" i="57"/>
  <c r="W34" i="57"/>
  <c r="AM34" i="57"/>
  <c r="S34" i="57"/>
  <c r="AE34" i="57"/>
  <c r="O34" i="57"/>
  <c r="I31" i="58"/>
  <c r="J32" i="58"/>
  <c r="K34" i="58"/>
  <c r="AF34" i="58"/>
  <c r="AH34" i="58"/>
  <c r="X34" i="58"/>
  <c r="AD34" i="58"/>
  <c r="I22" i="58"/>
  <c r="AL34" i="58"/>
  <c r="N34" i="58"/>
  <c r="V34" i="58"/>
  <c r="AE34" i="58"/>
  <c r="AI34" i="58"/>
  <c r="S34" i="58"/>
  <c r="AM34" i="58"/>
  <c r="W34" i="58"/>
  <c r="AA34" i="58"/>
  <c r="AM34" i="59"/>
  <c r="AE34" i="59"/>
  <c r="AL34" i="59"/>
  <c r="AD34" i="59"/>
  <c r="AK34" i="59"/>
  <c r="AH34" i="59"/>
  <c r="AC34" i="59"/>
  <c r="AA34" i="59"/>
  <c r="AI34" i="59"/>
  <c r="Y34" i="56"/>
  <c r="AC34" i="56"/>
  <c r="AG34" i="56"/>
  <c r="AF34" i="56"/>
  <c r="AL34" i="56"/>
  <c r="AD34" i="56"/>
  <c r="CF39" i="2"/>
  <c r="CF43" i="2" s="1"/>
  <c r="CF45" i="2" s="1"/>
  <c r="BL39" i="2"/>
  <c r="BL43" i="2" s="1"/>
  <c r="BL45" i="2" s="1"/>
  <c r="BX39" i="2"/>
  <c r="BX43" i="2" s="1"/>
  <c r="BX45" i="2" s="1"/>
  <c r="G50" i="2"/>
  <c r="BG45" i="49"/>
  <c r="BB39" i="2"/>
  <c r="BB43" i="2" s="1"/>
  <c r="BB45" i="2" s="1"/>
  <c r="AJ32" i="49"/>
  <c r="AJ34" i="49" s="1"/>
  <c r="BN39" i="2"/>
  <c r="BN43" i="2" s="1"/>
  <c r="BF39" i="2"/>
  <c r="BF43" i="2" s="1"/>
  <c r="BF45" i="2" s="1"/>
  <c r="BZ39" i="2"/>
  <c r="BZ43" i="2" s="1"/>
  <c r="BZ45" i="2" s="1"/>
  <c r="BJ39" i="2"/>
  <c r="BJ41" i="2" s="1"/>
  <c r="CB39" i="2"/>
  <c r="CB43" i="2" s="1"/>
  <c r="CB45" i="2" s="1"/>
  <c r="BV39" i="2"/>
  <c r="BV52" i="2" s="1"/>
  <c r="CF16" i="2"/>
  <c r="AA32" i="49"/>
  <c r="AA34" i="49" s="1"/>
  <c r="CH16" i="2"/>
  <c r="BD39" i="2"/>
  <c r="BD52" i="2" s="1"/>
  <c r="CD39" i="2"/>
  <c r="CD41" i="2" s="1"/>
  <c r="BL16" i="2"/>
  <c r="AE32" i="49"/>
  <c r="AE34" i="49" s="1"/>
  <c r="AM32" i="49"/>
  <c r="AM34" i="49" s="1"/>
  <c r="CH39" i="2"/>
  <c r="CH41" i="2" s="1"/>
  <c r="AI32" i="49"/>
  <c r="AI34" i="49" s="1"/>
  <c r="AC32" i="49"/>
  <c r="AC34" i="49" s="1"/>
  <c r="AK32" i="49"/>
  <c r="AK34" i="49" s="1"/>
  <c r="AG32" i="49"/>
  <c r="AG34" i="49" s="1"/>
  <c r="AD32" i="49"/>
  <c r="AL32" i="49"/>
  <c r="AH32" i="49"/>
  <c r="AF32" i="49"/>
  <c r="Y32" i="49"/>
  <c r="AB32" i="49"/>
  <c r="Z32" i="49"/>
  <c r="BV16" i="2"/>
  <c r="BZ16" i="2"/>
  <c r="BH41" i="2"/>
  <c r="AZ39" i="2"/>
  <c r="BN16" i="2"/>
  <c r="BD16" i="2"/>
  <c r="BF16" i="2"/>
  <c r="BH16" i="2"/>
  <c r="B104" i="51"/>
  <c r="B105" i="51"/>
  <c r="B106" i="51"/>
  <c r="B107" i="51"/>
  <c r="B108" i="51"/>
  <c r="C42" i="2"/>
  <c r="B21" i="51"/>
  <c r="BD41" i="2" l="1"/>
  <c r="BX41" i="2"/>
  <c r="BX52" i="2"/>
  <c r="BL41" i="2"/>
  <c r="BJ52" i="2"/>
  <c r="CD52" i="2"/>
  <c r="BJ43" i="2"/>
  <c r="BJ45" i="2" s="1"/>
  <c r="CB41" i="2"/>
  <c r="CB52" i="2"/>
  <c r="BH43" i="2"/>
  <c r="BH45" i="2" s="1"/>
  <c r="BL52" i="2"/>
  <c r="I32" i="59"/>
  <c r="I32" i="64"/>
  <c r="I32" i="63"/>
  <c r="I32" i="62"/>
  <c r="I32" i="61"/>
  <c r="I32" i="60"/>
  <c r="I32" i="57"/>
  <c r="I32" i="58"/>
  <c r="BD43" i="2"/>
  <c r="BD45" i="2" s="1"/>
  <c r="CH43" i="2"/>
  <c r="CH45" i="2" s="1"/>
  <c r="CF52" i="2"/>
  <c r="BF41" i="2"/>
  <c r="BZ41" i="2"/>
  <c r="CF41" i="2"/>
  <c r="BZ52" i="2"/>
  <c r="BF52" i="2"/>
  <c r="CD43" i="2"/>
  <c r="CD45" i="2" s="1"/>
  <c r="BB52" i="2"/>
  <c r="BB41" i="2"/>
  <c r="Z42" i="2"/>
  <c r="BR42" i="2"/>
  <c r="AV42" i="2"/>
  <c r="BV43" i="2"/>
  <c r="BV45" i="2" s="1"/>
  <c r="BN52" i="2"/>
  <c r="BN45" i="2"/>
  <c r="BN41" i="2"/>
  <c r="CH52" i="2"/>
  <c r="Z34" i="49"/>
  <c r="AH34" i="49"/>
  <c r="AD34" i="49"/>
  <c r="AL34" i="49"/>
  <c r="AB34" i="49"/>
  <c r="AF34" i="49"/>
  <c r="Y34" i="49"/>
  <c r="AZ52" i="2"/>
  <c r="AZ43" i="2"/>
  <c r="B2" i="69"/>
  <c r="R48" i="65"/>
  <c r="BV41" i="2" l="1"/>
  <c r="AZ45" i="2"/>
  <c r="AZ41" i="2"/>
  <c r="B2" i="60"/>
  <c r="B2" i="62"/>
  <c r="B2" i="56"/>
  <c r="B2" i="64"/>
  <c r="B2" i="59"/>
  <c r="B2" i="65"/>
  <c r="B2" i="58"/>
  <c r="B2" i="66"/>
  <c r="B2" i="68"/>
  <c r="B2" i="49"/>
  <c r="B2" i="63"/>
  <c r="B2" i="57"/>
  <c r="B2" i="67"/>
  <c r="B2" i="61"/>
  <c r="R48" i="62"/>
  <c r="R48" i="49"/>
  <c r="R48" i="63"/>
  <c r="R48" i="58"/>
  <c r="R48" i="66"/>
  <c r="R48" i="57"/>
  <c r="R48" i="67"/>
  <c r="R48" i="60"/>
  <c r="R48" i="68"/>
  <c r="R48" i="61"/>
  <c r="R48" i="69"/>
  <c r="R48" i="56"/>
  <c r="R48" i="64"/>
  <c r="R48" i="59"/>
  <c r="J27" i="2"/>
  <c r="J28" i="2" s="1"/>
  <c r="T54" i="2" l="1"/>
  <c r="C62" i="2"/>
  <c r="C63" i="2" l="1"/>
  <c r="G28" i="50" l="1"/>
  <c r="G20" i="50"/>
  <c r="G18" i="50"/>
  <c r="G17" i="50"/>
  <c r="G16" i="50"/>
  <c r="G15" i="50"/>
  <c r="G14" i="50"/>
  <c r="G13" i="50"/>
  <c r="G9" i="50"/>
  <c r="G8" i="50"/>
  <c r="G6" i="50"/>
  <c r="G5" i="50"/>
  <c r="K12" i="56" l="1"/>
  <c r="L12" i="56"/>
  <c r="M12" i="56"/>
  <c r="N12" i="56"/>
  <c r="O12" i="56"/>
  <c r="P12" i="56"/>
  <c r="Q12" i="56"/>
  <c r="R12" i="56"/>
  <c r="S12" i="56"/>
  <c r="T12" i="56"/>
  <c r="U12" i="56"/>
  <c r="V12" i="56"/>
  <c r="W12" i="56"/>
  <c r="X12" i="56"/>
  <c r="K12" i="49"/>
  <c r="L12" i="49"/>
  <c r="M12" i="49"/>
  <c r="N12" i="49"/>
  <c r="O12" i="49"/>
  <c r="P12" i="49"/>
  <c r="Q12" i="49"/>
  <c r="R12" i="49"/>
  <c r="S12" i="49"/>
  <c r="T12" i="49"/>
  <c r="U12" i="49"/>
  <c r="V12" i="49"/>
  <c r="W12" i="49"/>
  <c r="X12" i="49"/>
  <c r="K11" i="56"/>
  <c r="L11" i="56"/>
  <c r="M11" i="56"/>
  <c r="N11" i="56"/>
  <c r="O11" i="56"/>
  <c r="P11" i="56"/>
  <c r="Q11" i="56"/>
  <c r="R11" i="56"/>
  <c r="S11" i="56"/>
  <c r="T11" i="56"/>
  <c r="U11" i="56"/>
  <c r="V11" i="56"/>
  <c r="W11" i="56"/>
  <c r="X11" i="56"/>
  <c r="J11" i="56"/>
  <c r="K10" i="56"/>
  <c r="L10" i="56"/>
  <c r="M10" i="56"/>
  <c r="N10" i="56"/>
  <c r="O10" i="56"/>
  <c r="P10" i="56"/>
  <c r="Q10" i="56"/>
  <c r="R10" i="56"/>
  <c r="S10" i="56"/>
  <c r="T10" i="56"/>
  <c r="U10" i="56"/>
  <c r="V10" i="56"/>
  <c r="W10" i="56"/>
  <c r="X10" i="56"/>
  <c r="J10" i="56"/>
  <c r="J21" i="56" s="1"/>
  <c r="K11" i="49"/>
  <c r="L11" i="49"/>
  <c r="M11" i="49"/>
  <c r="N11" i="49"/>
  <c r="O11" i="49"/>
  <c r="P11" i="49"/>
  <c r="Q11" i="49"/>
  <c r="R11" i="49"/>
  <c r="S11" i="49"/>
  <c r="T11" i="49"/>
  <c r="U11" i="49"/>
  <c r="V11" i="49"/>
  <c r="W11" i="49"/>
  <c r="X11" i="49"/>
  <c r="K10" i="49"/>
  <c r="L10" i="49"/>
  <c r="M10" i="49"/>
  <c r="N10" i="49"/>
  <c r="O10" i="49"/>
  <c r="P10" i="49"/>
  <c r="Q10" i="49"/>
  <c r="R10" i="49"/>
  <c r="S10" i="49"/>
  <c r="T10" i="49"/>
  <c r="U10" i="49"/>
  <c r="V10" i="49"/>
  <c r="W10" i="49"/>
  <c r="X10" i="49"/>
  <c r="J11" i="49"/>
  <c r="J10" i="49"/>
  <c r="J21" i="49" s="1"/>
  <c r="AF18" i="2"/>
  <c r="AH18" i="2"/>
  <c r="AJ18" i="2"/>
  <c r="AL18" i="2"/>
  <c r="AN18" i="2"/>
  <c r="AP18" i="2"/>
  <c r="AR18" i="2"/>
  <c r="AD18" i="2"/>
  <c r="AN36" i="49" l="1"/>
  <c r="BE36" i="49"/>
  <c r="G9" i="69"/>
  <c r="G9" i="68"/>
  <c r="G9" i="67"/>
  <c r="G9" i="66"/>
  <c r="G9" i="65"/>
  <c r="G9" i="64"/>
  <c r="G9" i="63"/>
  <c r="G9" i="62"/>
  <c r="G9" i="61"/>
  <c r="G9" i="60"/>
  <c r="G9" i="57"/>
  <c r="G9" i="58"/>
  <c r="G9" i="59"/>
  <c r="G9" i="56"/>
  <c r="D9" i="69"/>
  <c r="D9" i="68"/>
  <c r="D9" i="67"/>
  <c r="D9" i="66"/>
  <c r="D9" i="65"/>
  <c r="D9" i="64"/>
  <c r="D9" i="63"/>
  <c r="D9" i="62"/>
  <c r="D9" i="61"/>
  <c r="D9" i="60"/>
  <c r="D9" i="57"/>
  <c r="D9" i="58"/>
  <c r="D9" i="59"/>
  <c r="D9" i="56"/>
  <c r="D8" i="69"/>
  <c r="D8" i="68"/>
  <c r="D8" i="67"/>
  <c r="D8" i="66"/>
  <c r="D8" i="65"/>
  <c r="D8" i="64"/>
  <c r="D8" i="63"/>
  <c r="D8" i="62"/>
  <c r="D8" i="61"/>
  <c r="D8" i="60"/>
  <c r="D8" i="57"/>
  <c r="D8" i="58"/>
  <c r="D8" i="59"/>
  <c r="D8" i="56"/>
  <c r="J37" i="2" l="1"/>
  <c r="J38" i="2" s="1"/>
  <c r="G21" i="50" l="1"/>
  <c r="G19" i="50"/>
  <c r="G10" i="50"/>
  <c r="L27" i="2"/>
  <c r="AD27" i="2" l="1"/>
  <c r="E85" i="2" l="1"/>
  <c r="C85" i="2"/>
  <c r="E84" i="2"/>
  <c r="J64" i="2" s="1"/>
  <c r="C84" i="2"/>
  <c r="E83" i="2"/>
  <c r="C83" i="2"/>
  <c r="AD64" i="2" l="1"/>
  <c r="BN64" i="2"/>
  <c r="BN13" i="2" s="1"/>
  <c r="BB64" i="2"/>
  <c r="BV64" i="2"/>
  <c r="BV13" i="2" s="1"/>
  <c r="CH64" i="2"/>
  <c r="CH13" i="2" s="1"/>
  <c r="BL64" i="2"/>
  <c r="BL13" i="2" s="1"/>
  <c r="CF64" i="2"/>
  <c r="CF13" i="2" s="1"/>
  <c r="BJ64" i="2"/>
  <c r="BJ13" i="2" s="1"/>
  <c r="AZ64" i="2"/>
  <c r="CD64" i="2"/>
  <c r="CD13" i="2" s="1"/>
  <c r="BH64" i="2"/>
  <c r="BH13" i="2" s="1"/>
  <c r="CB64" i="2"/>
  <c r="CB13" i="2" s="1"/>
  <c r="BF64" i="2"/>
  <c r="BF13" i="2" s="1"/>
  <c r="BZ64" i="2"/>
  <c r="BZ13" i="2" s="1"/>
  <c r="BD64" i="2"/>
  <c r="BD13" i="2" s="1"/>
  <c r="BX64" i="2"/>
  <c r="BX13" i="2" s="1"/>
  <c r="P64" i="2"/>
  <c r="AP64" i="2"/>
  <c r="T64" i="2"/>
  <c r="AN64" i="2"/>
  <c r="R64" i="2"/>
  <c r="AL64" i="2"/>
  <c r="AJ64" i="2"/>
  <c r="N64" i="2"/>
  <c r="AH64" i="2"/>
  <c r="L64" i="2"/>
  <c r="V64" i="2"/>
  <c r="AF64" i="2"/>
  <c r="AR64" i="2"/>
  <c r="G5" i="68"/>
  <c r="G5" i="59"/>
  <c r="G5" i="58"/>
  <c r="G5" i="57"/>
  <c r="G5" i="60"/>
  <c r="G5" i="61"/>
  <c r="G5" i="62"/>
  <c r="G5" i="63"/>
  <c r="G5" i="64"/>
  <c r="G5" i="65"/>
  <c r="G5" i="66"/>
  <c r="G5" i="67"/>
  <c r="G5" i="69"/>
  <c r="G5" i="56"/>
  <c r="BB13" i="2" l="1"/>
  <c r="BB16" i="2"/>
  <c r="AZ13" i="2"/>
  <c r="AZ16" i="2"/>
  <c r="BE36" i="69"/>
  <c r="AN36" i="69"/>
  <c r="BE36" i="68"/>
  <c r="AN36" i="68"/>
  <c r="BE36" i="67"/>
  <c r="AN36" i="67"/>
  <c r="BE36" i="66"/>
  <c r="AN36" i="66"/>
  <c r="BE36" i="65"/>
  <c r="AN36" i="65"/>
  <c r="BE36" i="64"/>
  <c r="AN36" i="64"/>
  <c r="BE36" i="63"/>
  <c r="AN36" i="63"/>
  <c r="BE36" i="62"/>
  <c r="AN36" i="62"/>
  <c r="BE36" i="61"/>
  <c r="AN36" i="61"/>
  <c r="BE36" i="60"/>
  <c r="AN36" i="60"/>
  <c r="BE36" i="57"/>
  <c r="AN36" i="57"/>
  <c r="BE36" i="58"/>
  <c r="AN36" i="58"/>
  <c r="BE36" i="59"/>
  <c r="AN36" i="59"/>
  <c r="BE36" i="56"/>
  <c r="AN36" i="56"/>
  <c r="B5" i="49"/>
  <c r="A40" i="71"/>
  <c r="G54" i="71"/>
  <c r="E54" i="71"/>
  <c r="B54" i="71"/>
  <c r="A54" i="71"/>
  <c r="G53" i="71"/>
  <c r="E53" i="71"/>
  <c r="B53" i="71"/>
  <c r="A53" i="71"/>
  <c r="G52" i="71"/>
  <c r="E52" i="71"/>
  <c r="B52" i="71"/>
  <c r="A52" i="71"/>
  <c r="G51" i="71"/>
  <c r="E51" i="71"/>
  <c r="B51" i="71"/>
  <c r="A51" i="71"/>
  <c r="G50" i="71"/>
  <c r="E50" i="71"/>
  <c r="B50" i="71"/>
  <c r="A50" i="71"/>
  <c r="G49" i="71"/>
  <c r="E49" i="71"/>
  <c r="B49" i="71"/>
  <c r="A49" i="71"/>
  <c r="G48" i="71"/>
  <c r="E48" i="71"/>
  <c r="B48" i="71"/>
  <c r="A48" i="71"/>
  <c r="G47" i="71"/>
  <c r="E47" i="71"/>
  <c r="B47" i="71"/>
  <c r="A47" i="71"/>
  <c r="G46" i="71"/>
  <c r="E46" i="71"/>
  <c r="B46" i="71"/>
  <c r="A46" i="71"/>
  <c r="G45" i="71"/>
  <c r="E45" i="71"/>
  <c r="B45" i="71"/>
  <c r="A45" i="71"/>
  <c r="G44" i="71"/>
  <c r="E44" i="71"/>
  <c r="B44" i="71"/>
  <c r="A44" i="71"/>
  <c r="G43" i="71"/>
  <c r="E43" i="71"/>
  <c r="B43" i="71"/>
  <c r="A43" i="71"/>
  <c r="G42" i="71"/>
  <c r="E42" i="71"/>
  <c r="B42" i="71"/>
  <c r="A42" i="71"/>
  <c r="G41" i="71"/>
  <c r="E41" i="71"/>
  <c r="B41" i="71"/>
  <c r="A41" i="71"/>
  <c r="G40" i="71"/>
  <c r="E40" i="71"/>
  <c r="B40" i="71"/>
  <c r="B6" i="71"/>
  <c r="B4" i="71"/>
  <c r="B5" i="71"/>
  <c r="G9" i="49"/>
  <c r="D9" i="49"/>
  <c r="D8" i="49"/>
  <c r="L37" i="2"/>
  <c r="L38" i="2" s="1"/>
  <c r="N37" i="2"/>
  <c r="N38" i="2" s="1"/>
  <c r="AN704" i="50"/>
  <c r="AM704" i="50"/>
  <c r="AL704" i="50"/>
  <c r="AK704" i="50"/>
  <c r="AJ704" i="50"/>
  <c r="AI704" i="50"/>
  <c r="AH704" i="50"/>
  <c r="AG704" i="50"/>
  <c r="AF704" i="50"/>
  <c r="AE704" i="50"/>
  <c r="AD704" i="50"/>
  <c r="AC704" i="50"/>
  <c r="AB704" i="50"/>
  <c r="AN654" i="50"/>
  <c r="AM654" i="50"/>
  <c r="AL654" i="50"/>
  <c r="AK654" i="50"/>
  <c r="AJ654" i="50"/>
  <c r="AI654" i="50"/>
  <c r="AH654" i="50"/>
  <c r="AG654" i="50"/>
  <c r="AF654" i="50"/>
  <c r="AE654" i="50"/>
  <c r="AD654" i="50"/>
  <c r="AC654" i="50"/>
  <c r="AB654" i="50"/>
  <c r="AN604" i="50"/>
  <c r="AM604" i="50"/>
  <c r="AL604" i="50"/>
  <c r="AK604" i="50"/>
  <c r="AJ604" i="50"/>
  <c r="AI604" i="50"/>
  <c r="AH604" i="50"/>
  <c r="AG604" i="50"/>
  <c r="AF604" i="50"/>
  <c r="AE604" i="50"/>
  <c r="AD604" i="50"/>
  <c r="AC604" i="50"/>
  <c r="AB604" i="50"/>
  <c r="AN554" i="50"/>
  <c r="AM554" i="50"/>
  <c r="AL554" i="50"/>
  <c r="AK554" i="50"/>
  <c r="AJ554" i="50"/>
  <c r="AI554" i="50"/>
  <c r="AH554" i="50"/>
  <c r="AG554" i="50"/>
  <c r="AF554" i="50"/>
  <c r="AE554" i="50"/>
  <c r="AD554" i="50"/>
  <c r="AC554" i="50"/>
  <c r="AB554" i="50"/>
  <c r="AN504" i="50"/>
  <c r="AM504" i="50"/>
  <c r="AL504" i="50"/>
  <c r="AK504" i="50"/>
  <c r="AJ504" i="50"/>
  <c r="AI504" i="50"/>
  <c r="AH504" i="50"/>
  <c r="AG504" i="50"/>
  <c r="AF504" i="50"/>
  <c r="AE504" i="50"/>
  <c r="AD504" i="50"/>
  <c r="AC504" i="50"/>
  <c r="AB504" i="50"/>
  <c r="AN454" i="50"/>
  <c r="AM454" i="50"/>
  <c r="AL454" i="50"/>
  <c r="AK454" i="50"/>
  <c r="AJ454" i="50"/>
  <c r="AI454" i="50"/>
  <c r="AH454" i="50"/>
  <c r="AG454" i="50"/>
  <c r="AF454" i="50"/>
  <c r="AE454" i="50"/>
  <c r="AD454" i="50"/>
  <c r="AC454" i="50"/>
  <c r="AB454" i="50"/>
  <c r="AN404" i="50"/>
  <c r="AM404" i="50"/>
  <c r="AL404" i="50"/>
  <c r="AK404" i="50"/>
  <c r="AJ404" i="50"/>
  <c r="AI404" i="50"/>
  <c r="AH404" i="50"/>
  <c r="AG404" i="50"/>
  <c r="AF404" i="50"/>
  <c r="AE404" i="50"/>
  <c r="AD404" i="50"/>
  <c r="AC404" i="50"/>
  <c r="AB404" i="50"/>
  <c r="AN354" i="50"/>
  <c r="AM354" i="50"/>
  <c r="AL354" i="50"/>
  <c r="AK354" i="50"/>
  <c r="AJ354" i="50"/>
  <c r="AI354" i="50"/>
  <c r="AH354" i="50"/>
  <c r="AG354" i="50"/>
  <c r="AF354" i="50"/>
  <c r="AE354" i="50"/>
  <c r="AD354" i="50"/>
  <c r="AC354" i="50"/>
  <c r="AB354" i="50"/>
  <c r="AN304" i="50"/>
  <c r="AM304" i="50"/>
  <c r="AL304" i="50"/>
  <c r="AK304" i="50"/>
  <c r="AJ304" i="50"/>
  <c r="AI304" i="50"/>
  <c r="AH304" i="50"/>
  <c r="AG304" i="50"/>
  <c r="AF304" i="50"/>
  <c r="AE304" i="50"/>
  <c r="AD304" i="50"/>
  <c r="AC304" i="50"/>
  <c r="AB304" i="50"/>
  <c r="AN254" i="50"/>
  <c r="AM254" i="50"/>
  <c r="AL254" i="50"/>
  <c r="AK254" i="50"/>
  <c r="AJ254" i="50"/>
  <c r="AI254" i="50"/>
  <c r="AH254" i="50"/>
  <c r="AG254" i="50"/>
  <c r="AF254" i="50"/>
  <c r="AE254" i="50"/>
  <c r="AD254" i="50"/>
  <c r="AC254" i="50"/>
  <c r="AB254" i="50"/>
  <c r="AN204" i="50"/>
  <c r="AM204" i="50"/>
  <c r="AL204" i="50"/>
  <c r="AK204" i="50"/>
  <c r="AJ204" i="50"/>
  <c r="AI204" i="50"/>
  <c r="AH204" i="50"/>
  <c r="AG204" i="50"/>
  <c r="AF204" i="50"/>
  <c r="AE204" i="50"/>
  <c r="AD204" i="50"/>
  <c r="AC204" i="50"/>
  <c r="AB204" i="50"/>
  <c r="AN154" i="50"/>
  <c r="AM154" i="50"/>
  <c r="AL154" i="50"/>
  <c r="AK154" i="50"/>
  <c r="AJ154" i="50"/>
  <c r="AI154" i="50"/>
  <c r="AH154" i="50"/>
  <c r="AG154" i="50"/>
  <c r="AF154" i="50"/>
  <c r="AE154" i="50"/>
  <c r="AD154" i="50"/>
  <c r="AC154" i="50"/>
  <c r="AB154" i="50"/>
  <c r="AN104" i="50"/>
  <c r="AM104" i="50"/>
  <c r="AL104" i="50"/>
  <c r="AK104" i="50"/>
  <c r="AJ104" i="50"/>
  <c r="AI104" i="50"/>
  <c r="AH104" i="50"/>
  <c r="AG104" i="50"/>
  <c r="AF104" i="50"/>
  <c r="AE104" i="50"/>
  <c r="AD104" i="50"/>
  <c r="AC104" i="50"/>
  <c r="AB104" i="50"/>
  <c r="AN54" i="50"/>
  <c r="AM54" i="50"/>
  <c r="AL54" i="50"/>
  <c r="AK54" i="50"/>
  <c r="AJ54" i="50"/>
  <c r="AI54" i="50"/>
  <c r="AH54" i="50"/>
  <c r="AG54" i="50"/>
  <c r="AF54" i="50"/>
  <c r="AE54" i="50"/>
  <c r="AD54" i="50"/>
  <c r="AC54" i="50"/>
  <c r="AB54" i="50"/>
  <c r="C706" i="50"/>
  <c r="H704" i="50"/>
  <c r="F703" i="50"/>
  <c r="E703" i="50"/>
  <c r="C656" i="50"/>
  <c r="H654" i="50"/>
  <c r="F653" i="50"/>
  <c r="E653" i="50"/>
  <c r="C606" i="50"/>
  <c r="H604" i="50"/>
  <c r="F603" i="50"/>
  <c r="E603" i="50"/>
  <c r="C556" i="50"/>
  <c r="H554" i="50"/>
  <c r="F553" i="50"/>
  <c r="E553" i="50"/>
  <c r="C506" i="50"/>
  <c r="H504" i="50"/>
  <c r="F503" i="50"/>
  <c r="E503" i="50"/>
  <c r="C456" i="50"/>
  <c r="H454" i="50"/>
  <c r="F453" i="50"/>
  <c r="E453" i="50"/>
  <c r="C406" i="50"/>
  <c r="H404" i="50"/>
  <c r="F403" i="50"/>
  <c r="E403" i="50"/>
  <c r="C356" i="50"/>
  <c r="H354" i="50"/>
  <c r="F353" i="50"/>
  <c r="E353" i="50"/>
  <c r="C306" i="50"/>
  <c r="H304" i="50"/>
  <c r="F303" i="50"/>
  <c r="E303" i="50"/>
  <c r="C256" i="50"/>
  <c r="H254" i="50"/>
  <c r="F253" i="50"/>
  <c r="E253" i="50"/>
  <c r="C206" i="50"/>
  <c r="H204" i="50"/>
  <c r="F203" i="50"/>
  <c r="E203" i="50"/>
  <c r="C156" i="50"/>
  <c r="H154" i="50"/>
  <c r="F153" i="50"/>
  <c r="E153" i="50"/>
  <c r="C106" i="50"/>
  <c r="F103" i="50"/>
  <c r="E103" i="50"/>
  <c r="C56" i="50"/>
  <c r="F53" i="50"/>
  <c r="E53" i="50"/>
  <c r="B53" i="50"/>
  <c r="B98" i="51"/>
  <c r="B99" i="51"/>
  <c r="B100" i="51"/>
  <c r="C49" i="2" s="1"/>
  <c r="B101" i="51"/>
  <c r="B102" i="51"/>
  <c r="B103" i="51"/>
  <c r="H104" i="50" s="1"/>
  <c r="B97" i="51"/>
  <c r="B48" i="69" s="1"/>
  <c r="B54" i="50"/>
  <c r="B55" i="50" s="1"/>
  <c r="G55" i="50" s="1"/>
  <c r="AR53" i="2"/>
  <c r="F39" i="67"/>
  <c r="F29" i="69"/>
  <c r="F28" i="60"/>
  <c r="F27" i="63"/>
  <c r="F26" i="66"/>
  <c r="F25" i="59"/>
  <c r="F24" i="64"/>
  <c r="F20" i="67"/>
  <c r="F19" i="60"/>
  <c r="F17" i="62"/>
  <c r="F16" i="56"/>
  <c r="B85" i="51"/>
  <c r="R3" i="2" s="1"/>
  <c r="B94" i="51"/>
  <c r="G15" i="59" s="1"/>
  <c r="B95" i="51"/>
  <c r="B96" i="51"/>
  <c r="B90" i="51"/>
  <c r="B91" i="51"/>
  <c r="B92" i="51"/>
  <c r="B93" i="51"/>
  <c r="B89" i="51"/>
  <c r="B48" i="2" s="1"/>
  <c r="B88" i="51"/>
  <c r="B86" i="51"/>
  <c r="B54" i="2" s="1"/>
  <c r="B87" i="51"/>
  <c r="G90" i="2"/>
  <c r="AD16" i="2"/>
  <c r="AF16" i="2"/>
  <c r="AH16" i="2"/>
  <c r="AJ16" i="2"/>
  <c r="AL16" i="2"/>
  <c r="AN16" i="2"/>
  <c r="AP16" i="2"/>
  <c r="AR16" i="2"/>
  <c r="L28" i="2"/>
  <c r="L50" i="2"/>
  <c r="L51" i="2"/>
  <c r="G2" i="51"/>
  <c r="N27" i="2"/>
  <c r="P27" i="2"/>
  <c r="R27" i="2"/>
  <c r="T27" i="2"/>
  <c r="D7" i="69"/>
  <c r="D3" i="69"/>
  <c r="B3" i="69"/>
  <c r="B5" i="68"/>
  <c r="D7" i="68"/>
  <c r="D3" i="68"/>
  <c r="B3" i="68"/>
  <c r="D7" i="67"/>
  <c r="D3" i="67"/>
  <c r="B3" i="67"/>
  <c r="D7" i="66"/>
  <c r="D3" i="66"/>
  <c r="B3" i="66"/>
  <c r="T1" i="50"/>
  <c r="D7" i="65"/>
  <c r="D3" i="65"/>
  <c r="B3" i="65"/>
  <c r="B5" i="64"/>
  <c r="D7" i="64"/>
  <c r="D3" i="64"/>
  <c r="B3" i="64"/>
  <c r="B5" i="63"/>
  <c r="D7" i="63"/>
  <c r="D3" i="63"/>
  <c r="B3" i="63"/>
  <c r="D7" i="62"/>
  <c r="D3" i="62"/>
  <c r="B3" i="62"/>
  <c r="D7" i="61"/>
  <c r="D3" i="61"/>
  <c r="B3" i="61"/>
  <c r="B5" i="60"/>
  <c r="D7" i="60"/>
  <c r="D3" i="60"/>
  <c r="B3" i="60"/>
  <c r="D7" i="59"/>
  <c r="D3" i="59"/>
  <c r="B3" i="59"/>
  <c r="M1" i="50"/>
  <c r="D7" i="58"/>
  <c r="D3" i="58"/>
  <c r="B3" i="58"/>
  <c r="N1" i="50"/>
  <c r="D7" i="57"/>
  <c r="D3" i="57"/>
  <c r="B3" i="57"/>
  <c r="B81" i="51"/>
  <c r="S52" i="56" s="1"/>
  <c r="B82" i="51"/>
  <c r="B83" i="51"/>
  <c r="B80" i="51"/>
  <c r="S49" i="59" s="1"/>
  <c r="B78" i="51"/>
  <c r="B79" i="51"/>
  <c r="B75" i="51"/>
  <c r="B4" i="2" s="1"/>
  <c r="B76" i="51"/>
  <c r="B7" i="2" s="1"/>
  <c r="B77" i="51"/>
  <c r="Y30" i="55"/>
  <c r="Z30" i="55"/>
  <c r="AA30" i="55"/>
  <c r="AB30" i="55"/>
  <c r="AC30" i="55"/>
  <c r="G6" i="61" s="1"/>
  <c r="AD30" i="55"/>
  <c r="AE30" i="55"/>
  <c r="AF30" i="55"/>
  <c r="AG30" i="55"/>
  <c r="AH30" i="55"/>
  <c r="AI30" i="55"/>
  <c r="AJ30" i="55"/>
  <c r="AK30" i="55"/>
  <c r="G6" i="69" s="1"/>
  <c r="AL30" i="55"/>
  <c r="X30" i="55"/>
  <c r="X30" i="56"/>
  <c r="X31" i="56" s="1"/>
  <c r="W30" i="56"/>
  <c r="W31" i="56" s="1"/>
  <c r="V30" i="56"/>
  <c r="V31" i="56" s="1"/>
  <c r="U30" i="56"/>
  <c r="U31" i="56" s="1"/>
  <c r="T30" i="56"/>
  <c r="T31" i="56" s="1"/>
  <c r="S30" i="56"/>
  <c r="S31" i="56" s="1"/>
  <c r="R30" i="56"/>
  <c r="R31" i="56" s="1"/>
  <c r="Q30" i="56"/>
  <c r="Q31" i="56" s="1"/>
  <c r="P30" i="56"/>
  <c r="P31" i="56" s="1"/>
  <c r="O30" i="56"/>
  <c r="N30" i="56"/>
  <c r="N31" i="56" s="1"/>
  <c r="M30" i="56"/>
  <c r="M31" i="56" s="1"/>
  <c r="L30" i="56"/>
  <c r="L31" i="56" s="1"/>
  <c r="K30" i="56"/>
  <c r="K31" i="56" s="1"/>
  <c r="J30" i="56"/>
  <c r="X21" i="56"/>
  <c r="X22" i="56" s="1"/>
  <c r="V21" i="56"/>
  <c r="V22" i="56" s="1"/>
  <c r="U21" i="56"/>
  <c r="U22" i="56" s="1"/>
  <c r="S21" i="56"/>
  <c r="S22" i="56" s="1"/>
  <c r="R21" i="56"/>
  <c r="R22" i="56" s="1"/>
  <c r="M21" i="56"/>
  <c r="M22" i="56" s="1"/>
  <c r="L21" i="56"/>
  <c r="L22" i="56" s="1"/>
  <c r="B5" i="56"/>
  <c r="X4" i="56"/>
  <c r="W4" i="56"/>
  <c r="V4" i="56"/>
  <c r="U4" i="56"/>
  <c r="T4" i="56"/>
  <c r="S4" i="56"/>
  <c r="R4" i="56"/>
  <c r="Q4" i="56"/>
  <c r="P4" i="56"/>
  <c r="O4" i="56"/>
  <c r="N4" i="56"/>
  <c r="M4" i="56"/>
  <c r="L4" i="56"/>
  <c r="K4" i="56"/>
  <c r="X3" i="56"/>
  <c r="W3" i="56"/>
  <c r="V3" i="56"/>
  <c r="U3" i="56"/>
  <c r="T3" i="56"/>
  <c r="S3" i="56"/>
  <c r="R3" i="56"/>
  <c r="Q3" i="56"/>
  <c r="P3" i="56"/>
  <c r="O3" i="56"/>
  <c r="N3" i="56"/>
  <c r="M3" i="56"/>
  <c r="L3" i="56"/>
  <c r="K3" i="56"/>
  <c r="J3" i="56"/>
  <c r="D7" i="56" s="1"/>
  <c r="D3" i="56"/>
  <c r="B3" i="56"/>
  <c r="L4" i="49"/>
  <c r="M4" i="49"/>
  <c r="N4" i="49"/>
  <c r="O4" i="49"/>
  <c r="P4" i="49"/>
  <c r="Q4" i="49"/>
  <c r="R4" i="49"/>
  <c r="S4" i="49"/>
  <c r="T4" i="49"/>
  <c r="U4" i="49"/>
  <c r="V4" i="49"/>
  <c r="W4" i="49"/>
  <c r="X4" i="49"/>
  <c r="P21" i="49"/>
  <c r="P22" i="49" s="1"/>
  <c r="R21" i="49"/>
  <c r="R22" i="49" s="1"/>
  <c r="T21" i="49"/>
  <c r="T22" i="49" s="1"/>
  <c r="L30" i="49"/>
  <c r="M30" i="49"/>
  <c r="M31" i="49" s="1"/>
  <c r="N30" i="49"/>
  <c r="N31" i="49" s="1"/>
  <c r="O30" i="49"/>
  <c r="O31" i="49" s="1"/>
  <c r="P30" i="49"/>
  <c r="P31" i="49" s="1"/>
  <c r="Q30" i="49"/>
  <c r="Q31" i="49" s="1"/>
  <c r="R30" i="49"/>
  <c r="R31" i="49" s="1"/>
  <c r="S30" i="49"/>
  <c r="S31" i="49" s="1"/>
  <c r="T30" i="49"/>
  <c r="T31" i="49" s="1"/>
  <c r="U30" i="49"/>
  <c r="U31" i="49" s="1"/>
  <c r="V30" i="49"/>
  <c r="V31" i="49" s="1"/>
  <c r="W30" i="49"/>
  <c r="W31" i="49" s="1"/>
  <c r="X30" i="49"/>
  <c r="X31" i="49" s="1"/>
  <c r="M3" i="49"/>
  <c r="N3" i="49"/>
  <c r="O3" i="49"/>
  <c r="P3" i="49"/>
  <c r="Q3" i="49"/>
  <c r="R3" i="49"/>
  <c r="S3" i="49"/>
  <c r="T3" i="49"/>
  <c r="U3" i="49"/>
  <c r="V3" i="49"/>
  <c r="W3" i="49"/>
  <c r="X3" i="49"/>
  <c r="K3" i="49"/>
  <c r="L3" i="49"/>
  <c r="K4" i="49"/>
  <c r="E7" i="55"/>
  <c r="E12" i="55"/>
  <c r="E22" i="55"/>
  <c r="E23" i="55"/>
  <c r="E24" i="55"/>
  <c r="E25" i="55"/>
  <c r="E26" i="55"/>
  <c r="AR51" i="2"/>
  <c r="AP51" i="2"/>
  <c r="AR50" i="2"/>
  <c r="AP50" i="2"/>
  <c r="AR37" i="2"/>
  <c r="AR38" i="2" s="1"/>
  <c r="AP37" i="2"/>
  <c r="AP38" i="2" s="1"/>
  <c r="AR27" i="2"/>
  <c r="AP27" i="2"/>
  <c r="AD28" i="2"/>
  <c r="AN51" i="2"/>
  <c r="AL51" i="2"/>
  <c r="AJ51" i="2"/>
  <c r="AH51" i="2"/>
  <c r="AF51" i="2"/>
  <c r="AD51" i="2"/>
  <c r="AN50" i="2"/>
  <c r="AL50" i="2"/>
  <c r="AJ50" i="2"/>
  <c r="AH50" i="2"/>
  <c r="AF50" i="2"/>
  <c r="AD50" i="2"/>
  <c r="AN37" i="2"/>
  <c r="AN38" i="2" s="1"/>
  <c r="AL37" i="2"/>
  <c r="AL38" i="2" s="1"/>
  <c r="AJ37" i="2"/>
  <c r="AJ38" i="2" s="1"/>
  <c r="AH37" i="2"/>
  <c r="AH38" i="2" s="1"/>
  <c r="AF37" i="2"/>
  <c r="AF38" i="2" s="1"/>
  <c r="AD37" i="2"/>
  <c r="AD38" i="2" s="1"/>
  <c r="AN27" i="2"/>
  <c r="AL27" i="2"/>
  <c r="AJ27" i="2"/>
  <c r="AH27" i="2"/>
  <c r="AF27" i="2"/>
  <c r="J3" i="49"/>
  <c r="D7" i="49" s="1"/>
  <c r="D3" i="49"/>
  <c r="B3" i="49"/>
  <c r="K30" i="49"/>
  <c r="K31" i="49" s="1"/>
  <c r="J30" i="49"/>
  <c r="B74" i="51"/>
  <c r="B17" i="2" s="1"/>
  <c r="Y17" i="2" s="1"/>
  <c r="V51" i="2"/>
  <c r="V50" i="2"/>
  <c r="T51" i="2"/>
  <c r="T50" i="2"/>
  <c r="R51" i="2"/>
  <c r="R50" i="2"/>
  <c r="P51" i="2"/>
  <c r="P50" i="2"/>
  <c r="N51" i="2"/>
  <c r="N50" i="2"/>
  <c r="B73" i="51"/>
  <c r="G8" i="2" s="1"/>
  <c r="Z16" i="2" s="1"/>
  <c r="B42" i="51"/>
  <c r="C42" i="61" s="1"/>
  <c r="B43" i="51"/>
  <c r="C7" i="67" s="1"/>
  <c r="I3" i="67" s="1"/>
  <c r="B44" i="51"/>
  <c r="C8" i="59" s="1"/>
  <c r="B45" i="51"/>
  <c r="C9" i="56" s="1"/>
  <c r="B46" i="51"/>
  <c r="B6" i="57" s="1"/>
  <c r="B47" i="51"/>
  <c r="C5" i="69" s="1"/>
  <c r="B48" i="51"/>
  <c r="B49" i="51"/>
  <c r="B50" i="51"/>
  <c r="F9" i="65" s="1"/>
  <c r="B51" i="51"/>
  <c r="B52" i="51"/>
  <c r="B53" i="51"/>
  <c r="B54" i="51"/>
  <c r="F3" i="55" s="1"/>
  <c r="B55" i="51"/>
  <c r="B56" i="51"/>
  <c r="B57" i="51"/>
  <c r="C53" i="2" s="1"/>
  <c r="B58" i="51"/>
  <c r="B59" i="51"/>
  <c r="B60" i="51"/>
  <c r="C36" i="2" s="1"/>
  <c r="B61" i="51"/>
  <c r="C50" i="2" s="1"/>
  <c r="B62" i="51"/>
  <c r="C51" i="2" s="1"/>
  <c r="B63" i="51"/>
  <c r="C52" i="2" s="1"/>
  <c r="B64" i="51"/>
  <c r="G5" i="2" s="1"/>
  <c r="B65" i="51"/>
  <c r="G6" i="2" s="1"/>
  <c r="B66" i="51"/>
  <c r="B67" i="51"/>
  <c r="B68" i="51"/>
  <c r="B69" i="51"/>
  <c r="B70" i="51"/>
  <c r="B71" i="51"/>
  <c r="B72" i="51"/>
  <c r="G15" i="2" s="1"/>
  <c r="Z15" i="2" s="1"/>
  <c r="B41" i="51"/>
  <c r="B41" i="67" s="1"/>
  <c r="J51" i="2"/>
  <c r="F9" i="50" s="1"/>
  <c r="F8" i="50"/>
  <c r="T37" i="2"/>
  <c r="T38" i="2" s="1"/>
  <c r="V37" i="2"/>
  <c r="V38" i="2" s="1"/>
  <c r="R37" i="2"/>
  <c r="R38" i="2" s="1"/>
  <c r="V27" i="2"/>
  <c r="P37" i="2"/>
  <c r="P38" i="2" s="1"/>
  <c r="B2" i="51"/>
  <c r="U3" i="2" s="1"/>
  <c r="B3" i="51"/>
  <c r="B4" i="51"/>
  <c r="B5" i="51"/>
  <c r="B6" i="51"/>
  <c r="C30" i="2" s="1"/>
  <c r="B7" i="51"/>
  <c r="B8" i="51"/>
  <c r="B9" i="51"/>
  <c r="B10" i="51"/>
  <c r="B11" i="51"/>
  <c r="B12" i="51"/>
  <c r="B13" i="51"/>
  <c r="B14" i="51"/>
  <c r="B15" i="51"/>
  <c r="B16" i="51"/>
  <c r="B17" i="51"/>
  <c r="B18" i="51"/>
  <c r="B19" i="51"/>
  <c r="B20" i="51"/>
  <c r="B40" i="2" s="1"/>
  <c r="C43" i="2"/>
  <c r="B22" i="51"/>
  <c r="C44" i="2" s="1"/>
  <c r="B23" i="51"/>
  <c r="C45" i="2" s="1"/>
  <c r="B24" i="51"/>
  <c r="B25" i="51"/>
  <c r="C21" i="67" s="1"/>
  <c r="B26" i="51"/>
  <c r="B27" i="51"/>
  <c r="B28" i="51"/>
  <c r="B29" i="51"/>
  <c r="B30" i="51"/>
  <c r="B31" i="51"/>
  <c r="B32" i="51"/>
  <c r="B33" i="51"/>
  <c r="B34" i="51"/>
  <c r="B35" i="51"/>
  <c r="B36" i="51"/>
  <c r="B37" i="51"/>
  <c r="B38" i="51"/>
  <c r="B39" i="51"/>
  <c r="B40" i="51"/>
  <c r="B12" i="69" s="1"/>
  <c r="E3" i="50"/>
  <c r="F3" i="50"/>
  <c r="B92" i="2"/>
  <c r="C92" i="2"/>
  <c r="C622" i="50"/>
  <c r="C422" i="50"/>
  <c r="C572" i="50"/>
  <c r="C372" i="50"/>
  <c r="C722" i="50"/>
  <c r="C672" i="50"/>
  <c r="C222" i="50"/>
  <c r="C122" i="50"/>
  <c r="C172" i="50"/>
  <c r="C522" i="50"/>
  <c r="C472" i="50"/>
  <c r="C272" i="50"/>
  <c r="C22" i="50"/>
  <c r="C72" i="50"/>
  <c r="C322" i="50"/>
  <c r="A22" i="55"/>
  <c r="AD53" i="2"/>
  <c r="J1" i="50"/>
  <c r="G6" i="62"/>
  <c r="S56" i="49" l="1"/>
  <c r="L2" i="51"/>
  <c r="S53" i="49"/>
  <c r="S53" i="56"/>
  <c r="U53" i="64"/>
  <c r="U53" i="56"/>
  <c r="CF17" i="2"/>
  <c r="AN17" i="2"/>
  <c r="CD17" i="2"/>
  <c r="AL17" i="2"/>
  <c r="CB17" i="2"/>
  <c r="AJ17" i="2"/>
  <c r="BZ17" i="2"/>
  <c r="AH17" i="2"/>
  <c r="BX17" i="2"/>
  <c r="AF17" i="2"/>
  <c r="BV17" i="2"/>
  <c r="AD17" i="2"/>
  <c r="BN17" i="2"/>
  <c r="AR17" i="2"/>
  <c r="BL17" i="2"/>
  <c r="AZ17" i="2"/>
  <c r="BJ17" i="2"/>
  <c r="BB17" i="2"/>
  <c r="BH17" i="2"/>
  <c r="AP17" i="2"/>
  <c r="BF17" i="2"/>
  <c r="BD17" i="2"/>
  <c r="CH17" i="2"/>
  <c r="F52" i="50"/>
  <c r="E52" i="50"/>
  <c r="S56" i="65"/>
  <c r="S56" i="59"/>
  <c r="S56" i="64"/>
  <c r="S56" i="56"/>
  <c r="S56" i="63"/>
  <c r="S56" i="67"/>
  <c r="S56" i="58"/>
  <c r="S56" i="62"/>
  <c r="S56" i="69"/>
  <c r="S56" i="61"/>
  <c r="S56" i="68"/>
  <c r="S56" i="60"/>
  <c r="S56" i="57"/>
  <c r="S56" i="66"/>
  <c r="AD4" i="50"/>
  <c r="AC4" i="50"/>
  <c r="AJ4" i="50"/>
  <c r="L10" i="51"/>
  <c r="D1170" i="50"/>
  <c r="D1020" i="50"/>
  <c r="D920" i="50"/>
  <c r="D870" i="50"/>
  <c r="D1320" i="50"/>
  <c r="D1420" i="50"/>
  <c r="D1070" i="50"/>
  <c r="D1220" i="50"/>
  <c r="D820" i="50"/>
  <c r="D970" i="50"/>
  <c r="D1470" i="50"/>
  <c r="D1120" i="50"/>
  <c r="D1370" i="50"/>
  <c r="D1270" i="50"/>
  <c r="D770" i="50"/>
  <c r="C39" i="56"/>
  <c r="D1178" i="50"/>
  <c r="D1028" i="50"/>
  <c r="D928" i="50"/>
  <c r="D878" i="50"/>
  <c r="D1328" i="50"/>
  <c r="D1428" i="50"/>
  <c r="D1078" i="50"/>
  <c r="D1228" i="50"/>
  <c r="D828" i="50"/>
  <c r="D978" i="50"/>
  <c r="D1478" i="50"/>
  <c r="D1128" i="50"/>
  <c r="D1378" i="50"/>
  <c r="D1278" i="50"/>
  <c r="D778" i="50"/>
  <c r="D614" i="50"/>
  <c r="D1314" i="50"/>
  <c r="D1414" i="50"/>
  <c r="D1064" i="50"/>
  <c r="D1214" i="50"/>
  <c r="D814" i="50"/>
  <c r="D964" i="50"/>
  <c r="D1464" i="50"/>
  <c r="D1114" i="50"/>
  <c r="D1364" i="50"/>
  <c r="D1264" i="50"/>
  <c r="D1164" i="50"/>
  <c r="D1014" i="50"/>
  <c r="D914" i="50"/>
  <c r="D864" i="50"/>
  <c r="D764" i="50"/>
  <c r="I10" i="59"/>
  <c r="I10" i="69"/>
  <c r="I10" i="68"/>
  <c r="I10" i="67"/>
  <c r="I10" i="66"/>
  <c r="I10" i="65"/>
  <c r="I10" i="64"/>
  <c r="I10" i="63"/>
  <c r="I10" i="62"/>
  <c r="I10" i="61"/>
  <c r="I10" i="60"/>
  <c r="I10" i="57"/>
  <c r="I10" i="58"/>
  <c r="F44" i="58"/>
  <c r="F1498" i="50"/>
  <c r="F1148" i="50"/>
  <c r="F1398" i="50"/>
  <c r="F1298" i="50"/>
  <c r="F1198" i="50"/>
  <c r="F1048" i="50"/>
  <c r="F948" i="50"/>
  <c r="F898" i="50"/>
  <c r="F1348" i="50"/>
  <c r="F1448" i="50"/>
  <c r="F1098" i="50"/>
  <c r="F1248" i="50"/>
  <c r="F848" i="50"/>
  <c r="F998" i="50"/>
  <c r="F798" i="50"/>
  <c r="D261" i="50"/>
  <c r="D1361" i="50"/>
  <c r="D1261" i="50"/>
  <c r="D1161" i="50"/>
  <c r="D1011" i="50"/>
  <c r="D911" i="50"/>
  <c r="D861" i="50"/>
  <c r="D1311" i="50"/>
  <c r="D1411" i="50"/>
  <c r="D1061" i="50"/>
  <c r="D1211" i="50"/>
  <c r="D811" i="50"/>
  <c r="D961" i="50"/>
  <c r="D1461" i="50"/>
  <c r="D1111" i="50"/>
  <c r="D761" i="50"/>
  <c r="D1208" i="50"/>
  <c r="D808" i="50"/>
  <c r="D958" i="50"/>
  <c r="D1458" i="50"/>
  <c r="D1108" i="50"/>
  <c r="D1358" i="50"/>
  <c r="D1258" i="50"/>
  <c r="D1158" i="50"/>
  <c r="D1008" i="50"/>
  <c r="D908" i="50"/>
  <c r="D858" i="50"/>
  <c r="D1308" i="50"/>
  <c r="D1408" i="50"/>
  <c r="D1058" i="50"/>
  <c r="D758" i="50"/>
  <c r="D627" i="50"/>
  <c r="D1377" i="50"/>
  <c r="D1277" i="50"/>
  <c r="D1177" i="50"/>
  <c r="D1027" i="50"/>
  <c r="D927" i="50"/>
  <c r="D877" i="50"/>
  <c r="D1327" i="50"/>
  <c r="D1427" i="50"/>
  <c r="D1077" i="50"/>
  <c r="D1227" i="50"/>
  <c r="D827" i="50"/>
  <c r="D977" i="50"/>
  <c r="D1477" i="50"/>
  <c r="D1127" i="50"/>
  <c r="D777" i="50"/>
  <c r="D456" i="50"/>
  <c r="D1306" i="50"/>
  <c r="D1406" i="50"/>
  <c r="D1056" i="50"/>
  <c r="D1206" i="50"/>
  <c r="D806" i="50"/>
  <c r="D956" i="50"/>
  <c r="D1456" i="50"/>
  <c r="D1106" i="50"/>
  <c r="D1356" i="50"/>
  <c r="D1256" i="50"/>
  <c r="D1156" i="50"/>
  <c r="D1006" i="50"/>
  <c r="D906" i="50"/>
  <c r="D856" i="50"/>
  <c r="D756" i="50"/>
  <c r="D613" i="50"/>
  <c r="D1163" i="50"/>
  <c r="D1013" i="50"/>
  <c r="D913" i="50"/>
  <c r="D863" i="50"/>
  <c r="D1313" i="50"/>
  <c r="D1413" i="50"/>
  <c r="D1063" i="50"/>
  <c r="D1213" i="50"/>
  <c r="D813" i="50"/>
  <c r="D963" i="50"/>
  <c r="D1463" i="50"/>
  <c r="D1113" i="50"/>
  <c r="D1363" i="50"/>
  <c r="D1263" i="50"/>
  <c r="D763" i="50"/>
  <c r="C1402" i="50"/>
  <c r="C1302" i="50"/>
  <c r="C902" i="50"/>
  <c r="C802" i="50"/>
  <c r="C1202" i="50"/>
  <c r="C1052" i="50"/>
  <c r="C952" i="50"/>
  <c r="C1352" i="50"/>
  <c r="C1452" i="50"/>
  <c r="C1102" i="50"/>
  <c r="C1252" i="50"/>
  <c r="C852" i="50"/>
  <c r="C1002" i="50"/>
  <c r="C1152" i="50"/>
  <c r="C752" i="50"/>
  <c r="F43" i="63"/>
  <c r="F997" i="50"/>
  <c r="F1497" i="50"/>
  <c r="F1147" i="50"/>
  <c r="F1397" i="50"/>
  <c r="F1297" i="50"/>
  <c r="F1197" i="50"/>
  <c r="F1047" i="50"/>
  <c r="F947" i="50"/>
  <c r="F897" i="50"/>
  <c r="F1347" i="50"/>
  <c r="F1447" i="50"/>
  <c r="F1097" i="50"/>
  <c r="F1247" i="50"/>
  <c r="F847" i="50"/>
  <c r="F797" i="50"/>
  <c r="C37" i="67"/>
  <c r="D1476" i="50"/>
  <c r="D1126" i="50"/>
  <c r="D1376" i="50"/>
  <c r="D1276" i="50"/>
  <c r="D1176" i="50"/>
  <c r="D1026" i="50"/>
  <c r="D926" i="50"/>
  <c r="D876" i="50"/>
  <c r="D1326" i="50"/>
  <c r="D1426" i="50"/>
  <c r="D1076" i="50"/>
  <c r="D1226" i="50"/>
  <c r="D826" i="50"/>
  <c r="D976" i="50"/>
  <c r="D776" i="50"/>
  <c r="C16" i="68"/>
  <c r="D1155" i="50"/>
  <c r="D1005" i="50"/>
  <c r="D905" i="50"/>
  <c r="D855" i="50"/>
  <c r="D1305" i="50"/>
  <c r="D1405" i="50"/>
  <c r="D1055" i="50"/>
  <c r="D1205" i="50"/>
  <c r="D805" i="50"/>
  <c r="D955" i="50"/>
  <c r="D1455" i="50"/>
  <c r="D1105" i="50"/>
  <c r="D1355" i="50"/>
  <c r="D1255" i="50"/>
  <c r="D755" i="50"/>
  <c r="C607" i="50"/>
  <c r="C1407" i="50"/>
  <c r="C1057" i="50"/>
  <c r="C1207" i="50"/>
  <c r="C807" i="50"/>
  <c r="C957" i="50"/>
  <c r="C1457" i="50"/>
  <c r="C1107" i="50"/>
  <c r="C1357" i="50"/>
  <c r="C1257" i="50"/>
  <c r="C1157" i="50"/>
  <c r="C1007" i="50"/>
  <c r="C907" i="50"/>
  <c r="C857" i="50"/>
  <c r="C1307" i="50"/>
  <c r="C757" i="50"/>
  <c r="C653" i="50"/>
  <c r="C1453" i="50"/>
  <c r="C1353" i="50"/>
  <c r="C1253" i="50"/>
  <c r="C1103" i="50"/>
  <c r="C1153" i="50"/>
  <c r="C1003" i="50"/>
  <c r="C853" i="50"/>
  <c r="C903" i="50"/>
  <c r="C1403" i="50"/>
  <c r="C1303" i="50"/>
  <c r="C1203" i="50"/>
  <c r="C1053" i="50"/>
  <c r="C803" i="50"/>
  <c r="C953" i="50"/>
  <c r="C753" i="50"/>
  <c r="D625" i="50"/>
  <c r="D975" i="50"/>
  <c r="D1475" i="50"/>
  <c r="D1125" i="50"/>
  <c r="D1375" i="50"/>
  <c r="D1275" i="50"/>
  <c r="D1175" i="50"/>
  <c r="D1025" i="50"/>
  <c r="D925" i="50"/>
  <c r="D875" i="50"/>
  <c r="D1325" i="50"/>
  <c r="D1425" i="50"/>
  <c r="D1075" i="50"/>
  <c r="D1225" i="50"/>
  <c r="D825" i="50"/>
  <c r="D775" i="50"/>
  <c r="D569" i="50"/>
  <c r="D1369" i="50"/>
  <c r="D1269" i="50"/>
  <c r="D1169" i="50"/>
  <c r="D1019" i="50"/>
  <c r="D919" i="50"/>
  <c r="D869" i="50"/>
  <c r="D1319" i="50"/>
  <c r="D1419" i="50"/>
  <c r="D1069" i="50"/>
  <c r="D1219" i="50"/>
  <c r="D819" i="50"/>
  <c r="D969" i="50"/>
  <c r="D1469" i="50"/>
  <c r="D1119" i="50"/>
  <c r="D769" i="50"/>
  <c r="I4" i="69"/>
  <c r="I4" i="68"/>
  <c r="I4" i="67"/>
  <c r="I4" i="66"/>
  <c r="I4" i="65"/>
  <c r="I4" i="64"/>
  <c r="I4" i="63"/>
  <c r="I4" i="62"/>
  <c r="I4" i="61"/>
  <c r="I4" i="60"/>
  <c r="I4" i="57"/>
  <c r="I4" i="58"/>
  <c r="I12" i="49"/>
  <c r="I12" i="69"/>
  <c r="I12" i="68"/>
  <c r="I12" i="67"/>
  <c r="I12" i="66"/>
  <c r="I12" i="65"/>
  <c r="I12" i="64"/>
  <c r="I12" i="63"/>
  <c r="I12" i="62"/>
  <c r="I12" i="61"/>
  <c r="I12" i="60"/>
  <c r="I12" i="57"/>
  <c r="I12" i="58"/>
  <c r="D174" i="50"/>
  <c r="D1224" i="50"/>
  <c r="D824" i="50"/>
  <c r="D974" i="50"/>
  <c r="D1474" i="50"/>
  <c r="D1124" i="50"/>
  <c r="D1374" i="50"/>
  <c r="D1274" i="50"/>
  <c r="D1174" i="50"/>
  <c r="D1024" i="50"/>
  <c r="D924" i="50"/>
  <c r="D874" i="50"/>
  <c r="D1324" i="50"/>
  <c r="D1424" i="50"/>
  <c r="D1074" i="50"/>
  <c r="D774" i="50"/>
  <c r="D418" i="50"/>
  <c r="D1468" i="50"/>
  <c r="D1118" i="50"/>
  <c r="D1368" i="50"/>
  <c r="D1268" i="50"/>
  <c r="D1168" i="50"/>
  <c r="D1018" i="50"/>
  <c r="D918" i="50"/>
  <c r="D868" i="50"/>
  <c r="D1318" i="50"/>
  <c r="D1418" i="50"/>
  <c r="D1068" i="50"/>
  <c r="D1218" i="50"/>
  <c r="D818" i="50"/>
  <c r="D968" i="50"/>
  <c r="D768" i="50"/>
  <c r="I11" i="69"/>
  <c r="I11" i="68"/>
  <c r="I11" i="67"/>
  <c r="I11" i="66"/>
  <c r="I11" i="65"/>
  <c r="I11" i="64"/>
  <c r="I11" i="63"/>
  <c r="I11" i="62"/>
  <c r="I11" i="61"/>
  <c r="I11" i="60"/>
  <c r="I11" i="57"/>
  <c r="I11" i="58"/>
  <c r="C312" i="50"/>
  <c r="C1162" i="50"/>
  <c r="C1012" i="50"/>
  <c r="C912" i="50"/>
  <c r="C862" i="50"/>
  <c r="C1312" i="50"/>
  <c r="C1412" i="50"/>
  <c r="C1062" i="50"/>
  <c r="C1212" i="50"/>
  <c r="C812" i="50"/>
  <c r="C962" i="50"/>
  <c r="C1462" i="50"/>
  <c r="C1112" i="50"/>
  <c r="C1362" i="50"/>
  <c r="C1262" i="50"/>
  <c r="C762" i="50"/>
  <c r="I9" i="59"/>
  <c r="I9" i="69"/>
  <c r="I9" i="68"/>
  <c r="I9" i="67"/>
  <c r="I9" i="66"/>
  <c r="I9" i="65"/>
  <c r="I9" i="64"/>
  <c r="I9" i="63"/>
  <c r="I9" i="62"/>
  <c r="I9" i="61"/>
  <c r="I9" i="60"/>
  <c r="I9" i="57"/>
  <c r="I9" i="58"/>
  <c r="F695" i="50"/>
  <c r="F1445" i="50"/>
  <c r="F1095" i="50"/>
  <c r="F1245" i="50"/>
  <c r="F845" i="50"/>
  <c r="F995" i="50"/>
  <c r="F1495" i="50"/>
  <c r="F1145" i="50"/>
  <c r="F1395" i="50"/>
  <c r="F1295" i="50"/>
  <c r="F1195" i="50"/>
  <c r="F1045" i="50"/>
  <c r="F945" i="50"/>
  <c r="F895" i="50"/>
  <c r="F1345" i="50"/>
  <c r="F795" i="50"/>
  <c r="C34" i="61"/>
  <c r="D1423" i="50"/>
  <c r="D1073" i="50"/>
  <c r="D1223" i="50"/>
  <c r="D823" i="50"/>
  <c r="D973" i="50"/>
  <c r="D1473" i="50"/>
  <c r="D1123" i="50"/>
  <c r="D1373" i="50"/>
  <c r="D1273" i="50"/>
  <c r="D1173" i="50"/>
  <c r="D1023" i="50"/>
  <c r="D923" i="50"/>
  <c r="D873" i="50"/>
  <c r="D1323" i="50"/>
  <c r="D773" i="50"/>
  <c r="C34" i="2"/>
  <c r="Z34" i="2" s="1"/>
  <c r="D967" i="50"/>
  <c r="D1467" i="50"/>
  <c r="D1117" i="50"/>
  <c r="D1367" i="50"/>
  <c r="D1267" i="50"/>
  <c r="D1167" i="50"/>
  <c r="D1017" i="50"/>
  <c r="D917" i="50"/>
  <c r="D867" i="50"/>
  <c r="D1317" i="50"/>
  <c r="D1417" i="50"/>
  <c r="D1067" i="50"/>
  <c r="D1217" i="50"/>
  <c r="D817" i="50"/>
  <c r="D767" i="50"/>
  <c r="F42" i="58"/>
  <c r="F1246" i="50"/>
  <c r="F846" i="50"/>
  <c r="F996" i="50"/>
  <c r="F1496" i="50"/>
  <c r="F1146" i="50"/>
  <c r="F1396" i="50"/>
  <c r="F1296" i="50"/>
  <c r="F1196" i="50"/>
  <c r="F1046" i="50"/>
  <c r="F946" i="50"/>
  <c r="F896" i="50"/>
  <c r="F1346" i="50"/>
  <c r="F1446" i="50"/>
  <c r="F1096" i="50"/>
  <c r="F796" i="50"/>
  <c r="D460" i="50"/>
  <c r="D1460" i="50"/>
  <c r="D1110" i="50"/>
  <c r="D1360" i="50"/>
  <c r="D1260" i="50"/>
  <c r="D1160" i="50"/>
  <c r="D1010" i="50"/>
  <c r="D910" i="50"/>
  <c r="D860" i="50"/>
  <c r="D1310" i="50"/>
  <c r="D1410" i="50"/>
  <c r="D1060" i="50"/>
  <c r="D1210" i="50"/>
  <c r="D810" i="50"/>
  <c r="D960" i="50"/>
  <c r="D760" i="50"/>
  <c r="D266" i="50"/>
  <c r="D1216" i="50"/>
  <c r="D816" i="50"/>
  <c r="D966" i="50"/>
  <c r="D1466" i="50"/>
  <c r="D1116" i="50"/>
  <c r="D1366" i="50"/>
  <c r="D1266" i="50"/>
  <c r="D1166" i="50"/>
  <c r="D1016" i="50"/>
  <c r="D916" i="50"/>
  <c r="D866" i="50"/>
  <c r="D1316" i="50"/>
  <c r="D1416" i="50"/>
  <c r="D1066" i="50"/>
  <c r="D766" i="50"/>
  <c r="C40" i="66"/>
  <c r="D1179" i="50"/>
  <c r="D1029" i="50"/>
  <c r="D929" i="50"/>
  <c r="D879" i="50"/>
  <c r="D1329" i="50"/>
  <c r="D1429" i="50"/>
  <c r="D1079" i="50"/>
  <c r="D1229" i="50"/>
  <c r="D829" i="50"/>
  <c r="D979" i="50"/>
  <c r="D1479" i="50"/>
  <c r="D1129" i="50"/>
  <c r="D1379" i="50"/>
  <c r="D1279" i="50"/>
  <c r="D779" i="50"/>
  <c r="C5" i="50"/>
  <c r="C1355" i="50"/>
  <c r="C1255" i="50"/>
  <c r="C1155" i="50"/>
  <c r="C1005" i="50"/>
  <c r="C905" i="50"/>
  <c r="C855" i="50"/>
  <c r="C1305" i="50"/>
  <c r="C1405" i="50"/>
  <c r="C1055" i="50"/>
  <c r="C1205" i="50"/>
  <c r="C805" i="50"/>
  <c r="C955" i="50"/>
  <c r="C1455" i="50"/>
  <c r="C1105" i="50"/>
  <c r="C755" i="50"/>
  <c r="B9" i="55"/>
  <c r="D959" i="50"/>
  <c r="D1459" i="50"/>
  <c r="D1109" i="50"/>
  <c r="D1359" i="50"/>
  <c r="D1259" i="50"/>
  <c r="D1159" i="50"/>
  <c r="D1009" i="50"/>
  <c r="D909" i="50"/>
  <c r="D859" i="50"/>
  <c r="D1309" i="50"/>
  <c r="D1409" i="50"/>
  <c r="D1059" i="50"/>
  <c r="D1209" i="50"/>
  <c r="D809" i="50"/>
  <c r="D759" i="50"/>
  <c r="D165" i="50"/>
  <c r="D1415" i="50"/>
  <c r="D1065" i="50"/>
  <c r="D1215" i="50"/>
  <c r="D815" i="50"/>
  <c r="D965" i="50"/>
  <c r="D1465" i="50"/>
  <c r="D1115" i="50"/>
  <c r="D1365" i="50"/>
  <c r="D1265" i="50"/>
  <c r="D1165" i="50"/>
  <c r="D1015" i="50"/>
  <c r="D915" i="50"/>
  <c r="D865" i="50"/>
  <c r="D1315" i="50"/>
  <c r="D765" i="50"/>
  <c r="C521" i="50"/>
  <c r="C1171" i="50"/>
  <c r="C1021" i="50"/>
  <c r="C921" i="50"/>
  <c r="C871" i="50"/>
  <c r="C1321" i="50"/>
  <c r="C1421" i="50"/>
  <c r="C1071" i="50"/>
  <c r="C1221" i="50"/>
  <c r="C821" i="50"/>
  <c r="C971" i="50"/>
  <c r="C1471" i="50"/>
  <c r="C1121" i="50"/>
  <c r="C1371" i="50"/>
  <c r="C1271" i="50"/>
  <c r="C771" i="50"/>
  <c r="C280" i="50"/>
  <c r="C1330" i="50"/>
  <c r="C1430" i="50"/>
  <c r="C1080" i="50"/>
  <c r="C1230" i="50"/>
  <c r="C830" i="50"/>
  <c r="C980" i="50"/>
  <c r="C1480" i="50"/>
  <c r="C1130" i="50"/>
  <c r="C1380" i="50"/>
  <c r="C1280" i="50"/>
  <c r="C1180" i="50"/>
  <c r="C1030" i="50"/>
  <c r="C930" i="50"/>
  <c r="C880" i="50"/>
  <c r="C780" i="50"/>
  <c r="M1452" i="50"/>
  <c r="T1452" i="50"/>
  <c r="J1452" i="50"/>
  <c r="N1452" i="50"/>
  <c r="M1402" i="50"/>
  <c r="T1402" i="50"/>
  <c r="J1402" i="50"/>
  <c r="N1402" i="50"/>
  <c r="J1352" i="50"/>
  <c r="N1352" i="50"/>
  <c r="M1352" i="50"/>
  <c r="T1352" i="50"/>
  <c r="M1302" i="50"/>
  <c r="J1302" i="50"/>
  <c r="N1302" i="50"/>
  <c r="T1302" i="50"/>
  <c r="M1252" i="50"/>
  <c r="T1252" i="50"/>
  <c r="J1252" i="50"/>
  <c r="N1252" i="50"/>
  <c r="M1202" i="50"/>
  <c r="T1202" i="50"/>
  <c r="J1202" i="50"/>
  <c r="N1202" i="50"/>
  <c r="J1152" i="50"/>
  <c r="N1152" i="50"/>
  <c r="M1152" i="50"/>
  <c r="T1152" i="50"/>
  <c r="M1102" i="50"/>
  <c r="T1102" i="50"/>
  <c r="J1102" i="50"/>
  <c r="N1102" i="50"/>
  <c r="M1052" i="50"/>
  <c r="T1052" i="50"/>
  <c r="J1052" i="50"/>
  <c r="N1052" i="50"/>
  <c r="M1002" i="50"/>
  <c r="T1002" i="50"/>
  <c r="J1002" i="50"/>
  <c r="N1002" i="50"/>
  <c r="J952" i="50"/>
  <c r="N952" i="50"/>
  <c r="M952" i="50"/>
  <c r="T952" i="50"/>
  <c r="T902" i="50"/>
  <c r="J902" i="50"/>
  <c r="N902" i="50"/>
  <c r="M902" i="50"/>
  <c r="M852" i="50"/>
  <c r="T852" i="50"/>
  <c r="J852" i="50"/>
  <c r="N852" i="50"/>
  <c r="M802" i="50"/>
  <c r="T802" i="50"/>
  <c r="J802" i="50"/>
  <c r="N802" i="50"/>
  <c r="J31" i="56"/>
  <c r="I30" i="56"/>
  <c r="J752" i="50"/>
  <c r="N752" i="50"/>
  <c r="T752" i="50"/>
  <c r="M752" i="50"/>
  <c r="G37" i="2"/>
  <c r="G27" i="2"/>
  <c r="J31" i="49"/>
  <c r="I30" i="49"/>
  <c r="BO36" i="49"/>
  <c r="BR36" i="49"/>
  <c r="BH36" i="49"/>
  <c r="BQ36" i="49"/>
  <c r="BK36" i="49"/>
  <c r="BG36" i="49"/>
  <c r="BN36" i="49"/>
  <c r="BT36" i="49"/>
  <c r="BP36" i="49"/>
  <c r="BF36" i="49"/>
  <c r="BU36" i="49"/>
  <c r="BL36" i="49"/>
  <c r="BI36" i="49"/>
  <c r="BM36" i="49"/>
  <c r="BJ36" i="49"/>
  <c r="BS36" i="49"/>
  <c r="K19" i="2"/>
  <c r="CC19" i="2"/>
  <c r="BO19" i="2"/>
  <c r="BG19" i="2"/>
  <c r="CI19" i="2"/>
  <c r="CA19" i="2"/>
  <c r="BM19" i="2"/>
  <c r="BE19" i="2"/>
  <c r="CG19" i="2"/>
  <c r="BY19" i="2"/>
  <c r="BK19" i="2"/>
  <c r="BC19" i="2"/>
  <c r="CE19" i="2"/>
  <c r="BW19" i="2"/>
  <c r="BI19" i="2"/>
  <c r="BA19" i="2"/>
  <c r="AV7" i="2"/>
  <c r="Z7" i="2"/>
  <c r="BR7" i="2"/>
  <c r="AV6" i="2"/>
  <c r="Z6" i="2"/>
  <c r="BR6" i="2"/>
  <c r="Z53" i="2"/>
  <c r="BR53" i="2"/>
  <c r="AV53" i="2"/>
  <c r="BR16" i="2"/>
  <c r="AV16" i="2"/>
  <c r="BR15" i="2"/>
  <c r="AV15" i="2"/>
  <c r="AV5" i="2"/>
  <c r="BR5" i="2"/>
  <c r="Z5" i="2"/>
  <c r="AV52" i="2"/>
  <c r="Z52" i="2"/>
  <c r="BR52" i="2"/>
  <c r="Z45" i="2"/>
  <c r="AV45" i="2"/>
  <c r="BR45" i="2"/>
  <c r="BR12" i="2"/>
  <c r="AV12" i="2"/>
  <c r="Z12" i="2"/>
  <c r="AV51" i="2"/>
  <c r="BR51" i="2"/>
  <c r="Z51" i="2"/>
  <c r="AU17" i="2"/>
  <c r="BQ17" i="2"/>
  <c r="Z44" i="2"/>
  <c r="AV44" i="2"/>
  <c r="BR44" i="2"/>
  <c r="Z11" i="2"/>
  <c r="BR11" i="2"/>
  <c r="AV11" i="2"/>
  <c r="AV50" i="2"/>
  <c r="BR50" i="2"/>
  <c r="Z50" i="2"/>
  <c r="Z43" i="2"/>
  <c r="BR43" i="2"/>
  <c r="AV43" i="2"/>
  <c r="Z10" i="2"/>
  <c r="BR10" i="2"/>
  <c r="AV10" i="2"/>
  <c r="AV36" i="2"/>
  <c r="Z36" i="2"/>
  <c r="BR36" i="2"/>
  <c r="R19" i="2"/>
  <c r="CB19" i="2"/>
  <c r="BN19" i="2"/>
  <c r="BF19" i="2"/>
  <c r="BH19" i="2"/>
  <c r="CH19" i="2"/>
  <c r="BZ19" i="2"/>
  <c r="BL19" i="2"/>
  <c r="BD19" i="2"/>
  <c r="BV19" i="2"/>
  <c r="CF19" i="2"/>
  <c r="BX19" i="2"/>
  <c r="BJ19" i="2"/>
  <c r="BB19" i="2"/>
  <c r="CD19" i="2"/>
  <c r="AZ19" i="2"/>
  <c r="Z8" i="2"/>
  <c r="AV8" i="2"/>
  <c r="BR8" i="2"/>
  <c r="AZ36" i="49"/>
  <c r="AU36" i="49"/>
  <c r="AV36" i="49"/>
  <c r="AR36" i="49"/>
  <c r="AS36" i="49"/>
  <c r="AY36" i="49"/>
  <c r="AQ36" i="49"/>
  <c r="BA36" i="49"/>
  <c r="AO36" i="49"/>
  <c r="AP36" i="49"/>
  <c r="AW36" i="49"/>
  <c r="AX36" i="49"/>
  <c r="AT36" i="49"/>
  <c r="J2" i="51"/>
  <c r="K2" i="51"/>
  <c r="B84" i="51" s="1"/>
  <c r="S58" i="65" s="1"/>
  <c r="I2" i="51"/>
  <c r="R51" i="57" s="1"/>
  <c r="H2" i="51"/>
  <c r="AR28" i="2"/>
  <c r="AP28" i="2"/>
  <c r="AP39" i="2" s="1"/>
  <c r="AN28" i="2"/>
  <c r="AL28" i="2"/>
  <c r="AJ28" i="2"/>
  <c r="AF28" i="2"/>
  <c r="V28" i="2"/>
  <c r="T28" i="2"/>
  <c r="R28" i="2"/>
  <c r="B48" i="60"/>
  <c r="L53" i="2"/>
  <c r="P28" i="2"/>
  <c r="N28" i="2"/>
  <c r="J352" i="50"/>
  <c r="G15" i="69"/>
  <c r="G15" i="60"/>
  <c r="G15" i="68"/>
  <c r="G15" i="57"/>
  <c r="G15" i="61"/>
  <c r="G15" i="67"/>
  <c r="G15" i="58"/>
  <c r="G15" i="66"/>
  <c r="G15" i="65"/>
  <c r="G15" i="56"/>
  <c r="G15" i="64"/>
  <c r="G15" i="63"/>
  <c r="G15" i="62"/>
  <c r="F17" i="58"/>
  <c r="F17" i="65"/>
  <c r="F17" i="68"/>
  <c r="F17" i="49"/>
  <c r="F17" i="60"/>
  <c r="F29" i="49"/>
  <c r="F29" i="59"/>
  <c r="F29" i="62"/>
  <c r="F29" i="58"/>
  <c r="F29" i="56"/>
  <c r="AJ13" i="2"/>
  <c r="AH13" i="2"/>
  <c r="AP13" i="2"/>
  <c r="AR13" i="2"/>
  <c r="AF13" i="2"/>
  <c r="AN13" i="2"/>
  <c r="B56" i="50"/>
  <c r="G56" i="50" s="1"/>
  <c r="C130" i="50"/>
  <c r="F16" i="63"/>
  <c r="S52" i="60"/>
  <c r="S52" i="49"/>
  <c r="D659" i="50"/>
  <c r="D214" i="50"/>
  <c r="B19" i="71"/>
  <c r="F28" i="67"/>
  <c r="F24" i="69"/>
  <c r="F9" i="62"/>
  <c r="F29" i="66"/>
  <c r="C20" i="58"/>
  <c r="T19" i="2"/>
  <c r="F19" i="56"/>
  <c r="V19" i="2"/>
  <c r="D269" i="50"/>
  <c r="F26" i="67"/>
  <c r="F29" i="60"/>
  <c r="F29" i="68"/>
  <c r="C18" i="71"/>
  <c r="F19" i="57"/>
  <c r="F26" i="59"/>
  <c r="F26" i="63"/>
  <c r="F26" i="60"/>
  <c r="F26" i="64"/>
  <c r="C380" i="50"/>
  <c r="F19" i="58"/>
  <c r="F27" i="69"/>
  <c r="C630" i="50"/>
  <c r="B6" i="65"/>
  <c r="F26" i="58"/>
  <c r="F26" i="56"/>
  <c r="D59" i="50"/>
  <c r="F26" i="49"/>
  <c r="C40" i="64"/>
  <c r="F26" i="69"/>
  <c r="F20" i="49"/>
  <c r="F20" i="65"/>
  <c r="C680" i="50"/>
  <c r="C33" i="2"/>
  <c r="F28" i="64"/>
  <c r="F24" i="66"/>
  <c r="C230" i="50"/>
  <c r="C430" i="50"/>
  <c r="B6" i="68"/>
  <c r="B18" i="60"/>
  <c r="F29" i="57"/>
  <c r="F29" i="67"/>
  <c r="F24" i="60"/>
  <c r="C180" i="50"/>
  <c r="B6" i="49"/>
  <c r="F28" i="56"/>
  <c r="F9" i="63"/>
  <c r="C7" i="63"/>
  <c r="I3" i="63" s="1"/>
  <c r="F27" i="58"/>
  <c r="F27" i="61"/>
  <c r="F24" i="57"/>
  <c r="F24" i="61"/>
  <c r="F39" i="63"/>
  <c r="F16" i="65"/>
  <c r="F17" i="59"/>
  <c r="F17" i="64"/>
  <c r="F27" i="62"/>
  <c r="F27" i="64"/>
  <c r="F27" i="66"/>
  <c r="F24" i="68"/>
  <c r="F24" i="63"/>
  <c r="F16" i="68"/>
  <c r="D65" i="50"/>
  <c r="F24" i="58"/>
  <c r="F9" i="49"/>
  <c r="F24" i="59"/>
  <c r="F39" i="57"/>
  <c r="F29" i="61"/>
  <c r="F16" i="64"/>
  <c r="F29" i="65"/>
  <c r="F26" i="68"/>
  <c r="B20" i="71"/>
  <c r="B25" i="71"/>
  <c r="F27" i="68"/>
  <c r="F24" i="65"/>
  <c r="F16" i="69"/>
  <c r="C16" i="71"/>
  <c r="F27" i="49"/>
  <c r="F27" i="56"/>
  <c r="B22" i="71"/>
  <c r="F24" i="62"/>
  <c r="F24" i="67"/>
  <c r="F16" i="66"/>
  <c r="F24" i="49"/>
  <c r="F39" i="59"/>
  <c r="F24" i="56"/>
  <c r="S52" i="67"/>
  <c r="S52" i="65"/>
  <c r="S52" i="63"/>
  <c r="C8" i="49"/>
  <c r="C17" i="56"/>
  <c r="C17" i="65"/>
  <c r="C34" i="56"/>
  <c r="C8" i="67"/>
  <c r="C8" i="65"/>
  <c r="C16" i="64"/>
  <c r="D463" i="50"/>
  <c r="C42" i="56"/>
  <c r="B41" i="64"/>
  <c r="D719" i="50"/>
  <c r="B13" i="2"/>
  <c r="B15" i="55"/>
  <c r="D716" i="50"/>
  <c r="D579" i="50"/>
  <c r="E16" i="68"/>
  <c r="B41" i="66"/>
  <c r="B41" i="69"/>
  <c r="D714" i="50"/>
  <c r="D14" i="50"/>
  <c r="B41" i="58"/>
  <c r="F347" i="50"/>
  <c r="B41" i="57"/>
  <c r="C38" i="62"/>
  <c r="C34" i="67"/>
  <c r="B41" i="61"/>
  <c r="D64" i="50"/>
  <c r="C107" i="50"/>
  <c r="S52" i="64"/>
  <c r="S52" i="68"/>
  <c r="C8" i="64"/>
  <c r="C8" i="66"/>
  <c r="D167" i="50"/>
  <c r="C703" i="50"/>
  <c r="F495" i="50"/>
  <c r="S52" i="66"/>
  <c r="S52" i="59"/>
  <c r="C8" i="57"/>
  <c r="B18" i="59"/>
  <c r="C8" i="63"/>
  <c r="C17" i="64"/>
  <c r="C17" i="68"/>
  <c r="C38" i="69"/>
  <c r="C34" i="64"/>
  <c r="S52" i="57"/>
  <c r="D706" i="50"/>
  <c r="D127" i="50"/>
  <c r="C5" i="60"/>
  <c r="C17" i="69"/>
  <c r="C38" i="61"/>
  <c r="D123" i="50"/>
  <c r="S52" i="69"/>
  <c r="C8" i="61"/>
  <c r="C34" i="59"/>
  <c r="C21" i="2"/>
  <c r="B11" i="2"/>
  <c r="C17" i="57"/>
  <c r="C17" i="67"/>
  <c r="S52" i="62"/>
  <c r="D110" i="50"/>
  <c r="B33" i="59"/>
  <c r="B18" i="56"/>
  <c r="D205" i="50"/>
  <c r="C42" i="59"/>
  <c r="D415" i="50"/>
  <c r="D19" i="50"/>
  <c r="D359" i="50"/>
  <c r="C21" i="60"/>
  <c r="AL19" i="2"/>
  <c r="B6" i="66"/>
  <c r="I4" i="56"/>
  <c r="X1" i="66"/>
  <c r="F9" i="66"/>
  <c r="F9" i="69"/>
  <c r="F9" i="59"/>
  <c r="B18" i="68"/>
  <c r="C37" i="60"/>
  <c r="C20" i="65"/>
  <c r="C36" i="57"/>
  <c r="F346" i="50"/>
  <c r="D209" i="50"/>
  <c r="C42" i="67"/>
  <c r="B48" i="64"/>
  <c r="C21" i="66"/>
  <c r="B18" i="63"/>
  <c r="C16" i="65"/>
  <c r="D566" i="50"/>
  <c r="D260" i="50"/>
  <c r="C5" i="65"/>
  <c r="C305" i="50"/>
  <c r="D115" i="50"/>
  <c r="D119" i="50"/>
  <c r="D709" i="50"/>
  <c r="C21" i="68"/>
  <c r="C5" i="49"/>
  <c r="AF19" i="2"/>
  <c r="B6" i="64"/>
  <c r="C20" i="56"/>
  <c r="B6" i="56"/>
  <c r="X1" i="49"/>
  <c r="F9" i="57"/>
  <c r="I10" i="56"/>
  <c r="B18" i="69"/>
  <c r="C37" i="66"/>
  <c r="B15" i="65"/>
  <c r="F42" i="64"/>
  <c r="D529" i="50"/>
  <c r="C42" i="60"/>
  <c r="C5" i="66"/>
  <c r="D15" i="50"/>
  <c r="D615" i="50"/>
  <c r="C20" i="64"/>
  <c r="D259" i="50"/>
  <c r="AN19" i="2"/>
  <c r="B15" i="58"/>
  <c r="C36" i="58"/>
  <c r="D3" i="2"/>
  <c r="C7" i="61"/>
  <c r="I3" i="61" s="1"/>
  <c r="C32" i="2"/>
  <c r="B15" i="67"/>
  <c r="E16" i="60"/>
  <c r="B12" i="65"/>
  <c r="C36" i="67"/>
  <c r="S49" i="57"/>
  <c r="D419" i="50"/>
  <c r="C505" i="50"/>
  <c r="C5" i="57"/>
  <c r="C5" i="64"/>
  <c r="D125" i="50"/>
  <c r="B41" i="65"/>
  <c r="AP19" i="2"/>
  <c r="J19" i="2"/>
  <c r="AD19" i="2"/>
  <c r="D265" i="50"/>
  <c r="D515" i="50"/>
  <c r="D715" i="50"/>
  <c r="D169" i="50"/>
  <c r="D319" i="50"/>
  <c r="D369" i="50"/>
  <c r="C20" i="61"/>
  <c r="C20" i="57"/>
  <c r="D409" i="50"/>
  <c r="D159" i="50"/>
  <c r="D309" i="50"/>
  <c r="AH19" i="2"/>
  <c r="B6" i="69"/>
  <c r="B6" i="61"/>
  <c r="B6" i="67"/>
  <c r="B6" i="62"/>
  <c r="X1" i="58"/>
  <c r="X1" i="68"/>
  <c r="X1" i="59"/>
  <c r="B12" i="56"/>
  <c r="F9" i="56"/>
  <c r="F9" i="60"/>
  <c r="F9" i="64"/>
  <c r="B12" i="59"/>
  <c r="I10" i="49"/>
  <c r="C25" i="2"/>
  <c r="B6" i="63"/>
  <c r="C20" i="63"/>
  <c r="C20" i="67"/>
  <c r="E17" i="57"/>
  <c r="E17" i="58"/>
  <c r="B12" i="61"/>
  <c r="X1" i="69"/>
  <c r="B41" i="60"/>
  <c r="B41" i="63"/>
  <c r="B19" i="55"/>
  <c r="D514" i="50"/>
  <c r="D564" i="50"/>
  <c r="D75" i="50"/>
  <c r="C42" i="65"/>
  <c r="C5" i="63"/>
  <c r="C5" i="59"/>
  <c r="D275" i="50"/>
  <c r="G19" i="2"/>
  <c r="AR19" i="2"/>
  <c r="D315" i="50"/>
  <c r="C37" i="2"/>
  <c r="D219" i="50"/>
  <c r="D619" i="50"/>
  <c r="C20" i="60"/>
  <c r="D509" i="50"/>
  <c r="D609" i="50"/>
  <c r="L19" i="2"/>
  <c r="C20" i="59"/>
  <c r="X1" i="62"/>
  <c r="C27" i="2"/>
  <c r="C40" i="58"/>
  <c r="C20" i="68"/>
  <c r="G60" i="71"/>
  <c r="C42" i="58"/>
  <c r="D179" i="50"/>
  <c r="B41" i="68"/>
  <c r="P19" i="2"/>
  <c r="N19" i="2"/>
  <c r="D565" i="50"/>
  <c r="D665" i="50"/>
  <c r="D215" i="50"/>
  <c r="D69" i="50"/>
  <c r="D469" i="50"/>
  <c r="D669" i="50"/>
  <c r="D519" i="50"/>
  <c r="C20" i="66"/>
  <c r="C20" i="69"/>
  <c r="D109" i="50"/>
  <c r="D559" i="50"/>
  <c r="C20" i="49"/>
  <c r="AJ19" i="2"/>
  <c r="B6" i="58"/>
  <c r="B6" i="59"/>
  <c r="B6" i="60"/>
  <c r="J4" i="2"/>
  <c r="X1" i="56"/>
  <c r="X1" i="67"/>
  <c r="B41" i="49"/>
  <c r="F9" i="67"/>
  <c r="F9" i="68"/>
  <c r="F9" i="58"/>
  <c r="F9" i="61"/>
  <c r="C7" i="56"/>
  <c r="I3" i="56" s="1"/>
  <c r="C20" i="62"/>
  <c r="E17" i="69"/>
  <c r="C40" i="60"/>
  <c r="E17" i="49"/>
  <c r="B41" i="59"/>
  <c r="D164" i="50"/>
  <c r="D629" i="50"/>
  <c r="C42" i="57"/>
  <c r="C42" i="49"/>
  <c r="C5" i="58"/>
  <c r="C5" i="56"/>
  <c r="C5" i="61"/>
  <c r="B24" i="71"/>
  <c r="F25" i="66"/>
  <c r="F25" i="60"/>
  <c r="F25" i="56"/>
  <c r="F25" i="58"/>
  <c r="F25" i="65"/>
  <c r="F25" i="49"/>
  <c r="F25" i="64"/>
  <c r="F25" i="62"/>
  <c r="F25" i="67"/>
  <c r="F25" i="57"/>
  <c r="F19" i="63"/>
  <c r="F19" i="69"/>
  <c r="F19" i="68"/>
  <c r="F19" i="59"/>
  <c r="F19" i="49"/>
  <c r="F19" i="67"/>
  <c r="B18" i="71"/>
  <c r="F19" i="61"/>
  <c r="F19" i="65"/>
  <c r="F19" i="66"/>
  <c r="F25" i="63"/>
  <c r="F19" i="64"/>
  <c r="F25" i="68"/>
  <c r="F25" i="69"/>
  <c r="B16" i="71"/>
  <c r="F28" i="66"/>
  <c r="F28" i="49"/>
  <c r="F28" i="59"/>
  <c r="F28" i="62"/>
  <c r="F28" i="57"/>
  <c r="F28" i="58"/>
  <c r="B26" i="71"/>
  <c r="F28" i="68"/>
  <c r="F28" i="61"/>
  <c r="C28" i="60"/>
  <c r="F19" i="62"/>
  <c r="F28" i="63"/>
  <c r="F28" i="69"/>
  <c r="F28" i="65"/>
  <c r="F43" i="58"/>
  <c r="F147" i="50"/>
  <c r="F43" i="49"/>
  <c r="F43" i="60"/>
  <c r="F647" i="50"/>
  <c r="F97" i="50"/>
  <c r="F43" i="65"/>
  <c r="F397" i="50"/>
  <c r="D277" i="50"/>
  <c r="C38" i="65"/>
  <c r="C38" i="60"/>
  <c r="C38" i="56"/>
  <c r="D227" i="50"/>
  <c r="C38" i="63"/>
  <c r="C38" i="58"/>
  <c r="D677" i="50"/>
  <c r="D427" i="50"/>
  <c r="D723" i="50"/>
  <c r="D73" i="50"/>
  <c r="C34" i="69"/>
  <c r="D323" i="50"/>
  <c r="D273" i="50"/>
  <c r="B23" i="55"/>
  <c r="C34" i="63"/>
  <c r="C34" i="58"/>
  <c r="D473" i="50"/>
  <c r="C412" i="50"/>
  <c r="B29" i="2"/>
  <c r="C462" i="50"/>
  <c r="C262" i="50"/>
  <c r="C512" i="50"/>
  <c r="D56" i="50"/>
  <c r="C17" i="66"/>
  <c r="C17" i="61"/>
  <c r="C17" i="60"/>
  <c r="C17" i="58"/>
  <c r="D506" i="50"/>
  <c r="B6" i="55"/>
  <c r="C17" i="62"/>
  <c r="C17" i="63"/>
  <c r="C17" i="59"/>
  <c r="D206" i="50"/>
  <c r="D517" i="50"/>
  <c r="D417" i="50"/>
  <c r="D267" i="50"/>
  <c r="D467" i="50"/>
  <c r="D263" i="50"/>
  <c r="D213" i="50"/>
  <c r="D713" i="50"/>
  <c r="D63" i="50"/>
  <c r="D513" i="50"/>
  <c r="C52" i="50"/>
  <c r="C552" i="50"/>
  <c r="H54" i="50"/>
  <c r="I9" i="49"/>
  <c r="I9" i="56"/>
  <c r="F25" i="61"/>
  <c r="F20" i="62"/>
  <c r="C21" i="58"/>
  <c r="C8" i="68"/>
  <c r="C8" i="56"/>
  <c r="C16" i="56"/>
  <c r="C16" i="59"/>
  <c r="B18" i="58"/>
  <c r="C8" i="69"/>
  <c r="C8" i="62"/>
  <c r="B18" i="64"/>
  <c r="C16" i="57"/>
  <c r="C21" i="57"/>
  <c r="C37" i="68"/>
  <c r="D560" i="50"/>
  <c r="C503" i="50"/>
  <c r="C157" i="50"/>
  <c r="F20" i="59"/>
  <c r="B17" i="71"/>
  <c r="B33" i="65"/>
  <c r="C21" i="65"/>
  <c r="C8" i="60"/>
  <c r="C8" i="58"/>
  <c r="C26" i="2"/>
  <c r="B18" i="57"/>
  <c r="B18" i="65"/>
  <c r="C16" i="61"/>
  <c r="C37" i="69"/>
  <c r="D166" i="50"/>
  <c r="D610" i="50"/>
  <c r="C603" i="50"/>
  <c r="D55" i="50"/>
  <c r="C37" i="59"/>
  <c r="B18" i="61"/>
  <c r="B18" i="67"/>
  <c r="C16" i="60"/>
  <c r="C37" i="63"/>
  <c r="D326" i="50"/>
  <c r="F43" i="59"/>
  <c r="F43" i="68"/>
  <c r="F43" i="66"/>
  <c r="F247" i="50"/>
  <c r="D727" i="50"/>
  <c r="D27" i="50"/>
  <c r="D573" i="50"/>
  <c r="D23" i="50"/>
  <c r="C712" i="50"/>
  <c r="C362" i="50"/>
  <c r="D606" i="50"/>
  <c r="D156" i="50"/>
  <c r="D317" i="50"/>
  <c r="D117" i="50"/>
  <c r="D413" i="50"/>
  <c r="D163" i="50"/>
  <c r="S49" i="60"/>
  <c r="S49" i="65"/>
  <c r="S49" i="66"/>
  <c r="S49" i="62"/>
  <c r="F42" i="61"/>
  <c r="F96" i="50"/>
  <c r="D210" i="50"/>
  <c r="D60" i="50"/>
  <c r="D155" i="50"/>
  <c r="D355" i="50"/>
  <c r="D405" i="50"/>
  <c r="D255" i="50"/>
  <c r="D216" i="50"/>
  <c r="D616" i="50"/>
  <c r="D66" i="50"/>
  <c r="C507" i="50"/>
  <c r="C557" i="50"/>
  <c r="C257" i="50"/>
  <c r="C457" i="50"/>
  <c r="C253" i="50"/>
  <c r="C203" i="50"/>
  <c r="C42" i="62"/>
  <c r="C42" i="69"/>
  <c r="C42" i="66"/>
  <c r="C42" i="64"/>
  <c r="D725" i="50"/>
  <c r="E60" i="71"/>
  <c r="AZ1" i="50"/>
  <c r="X1" i="65"/>
  <c r="X1" i="57"/>
  <c r="X1" i="63"/>
  <c r="X1" i="60"/>
  <c r="X1" i="61"/>
  <c r="X1" i="64"/>
  <c r="K21" i="56"/>
  <c r="K22" i="56" s="1"/>
  <c r="K32" i="56" s="1"/>
  <c r="W21" i="49"/>
  <c r="W22" i="49" s="1"/>
  <c r="W32" i="49" s="1"/>
  <c r="O21" i="49"/>
  <c r="O22" i="49" s="1"/>
  <c r="O32" i="49" s="1"/>
  <c r="L32" i="56"/>
  <c r="F39" i="49"/>
  <c r="F39" i="64"/>
  <c r="F39" i="69"/>
  <c r="F39" i="58"/>
  <c r="F27" i="60"/>
  <c r="F27" i="67"/>
  <c r="F27" i="65"/>
  <c r="F27" i="59"/>
  <c r="F27" i="57"/>
  <c r="F20" i="61"/>
  <c r="F20" i="66"/>
  <c r="F20" i="58"/>
  <c r="F20" i="69"/>
  <c r="F20" i="56"/>
  <c r="F17" i="67"/>
  <c r="F17" i="56"/>
  <c r="F17" i="57"/>
  <c r="F16" i="60"/>
  <c r="F16" i="57"/>
  <c r="F16" i="59"/>
  <c r="F17" i="66"/>
  <c r="F17" i="63"/>
  <c r="F17" i="69"/>
  <c r="F17" i="61"/>
  <c r="F16" i="61"/>
  <c r="F16" i="62"/>
  <c r="F16" i="67"/>
  <c r="F16" i="58"/>
  <c r="C17" i="71"/>
  <c r="L21" i="49"/>
  <c r="L22" i="49" s="1"/>
  <c r="K21" i="49"/>
  <c r="S21" i="49"/>
  <c r="S22" i="49" s="1"/>
  <c r="S32" i="49" s="1"/>
  <c r="O21" i="56"/>
  <c r="O22" i="56" s="1"/>
  <c r="T21" i="56"/>
  <c r="T22" i="56" s="1"/>
  <c r="T32" i="56" s="1"/>
  <c r="N21" i="56"/>
  <c r="N22" i="56" s="1"/>
  <c r="N32" i="56" s="1"/>
  <c r="M32" i="56"/>
  <c r="U21" i="49"/>
  <c r="U22" i="49" s="1"/>
  <c r="U32" i="49" s="1"/>
  <c r="Q21" i="49"/>
  <c r="Q22" i="49" s="1"/>
  <c r="Q32" i="49" s="1"/>
  <c r="M21" i="49"/>
  <c r="M22" i="49" s="1"/>
  <c r="M32" i="49" s="1"/>
  <c r="M34" i="49" s="1"/>
  <c r="Q21" i="56"/>
  <c r="Q22" i="56" s="1"/>
  <c r="Q32" i="56" s="1"/>
  <c r="W1" i="50"/>
  <c r="R32" i="49"/>
  <c r="V32" i="56"/>
  <c r="S32" i="56"/>
  <c r="G6" i="68"/>
  <c r="U32" i="56"/>
  <c r="V21" i="49"/>
  <c r="V22" i="49" s="1"/>
  <c r="V32" i="49" s="1"/>
  <c r="N21" i="49"/>
  <c r="N22" i="49" s="1"/>
  <c r="N32" i="49" s="1"/>
  <c r="F44" i="59"/>
  <c r="F44" i="65"/>
  <c r="F548" i="50"/>
  <c r="F48" i="50"/>
  <c r="F44" i="67"/>
  <c r="F44" i="62"/>
  <c r="F448" i="50"/>
  <c r="F298" i="50"/>
  <c r="F44" i="60"/>
  <c r="F248" i="50"/>
  <c r="F648" i="50"/>
  <c r="F348" i="50"/>
  <c r="F44" i="69"/>
  <c r="F44" i="56"/>
  <c r="F598" i="50"/>
  <c r="F44" i="49"/>
  <c r="F44" i="63"/>
  <c r="F398" i="50"/>
  <c r="F98" i="50"/>
  <c r="F44" i="64"/>
  <c r="F498" i="50"/>
  <c r="D474" i="50"/>
  <c r="D574" i="50"/>
  <c r="D524" i="50"/>
  <c r="D374" i="50"/>
  <c r="D624" i="50"/>
  <c r="C35" i="68"/>
  <c r="C35" i="65"/>
  <c r="C35" i="57"/>
  <c r="D224" i="50"/>
  <c r="C35" i="69"/>
  <c r="C35" i="67"/>
  <c r="C35" i="61"/>
  <c r="C35" i="58"/>
  <c r="C35" i="49"/>
  <c r="D674" i="50"/>
  <c r="C35" i="66"/>
  <c r="B24" i="55"/>
  <c r="C35" i="56"/>
  <c r="C35" i="59"/>
  <c r="D424" i="50"/>
  <c r="D274" i="50"/>
  <c r="C35" i="62"/>
  <c r="C35" i="63"/>
  <c r="D74" i="50"/>
  <c r="C571" i="50"/>
  <c r="C171" i="50"/>
  <c r="B32" i="49"/>
  <c r="C21" i="50"/>
  <c r="A21" i="55"/>
  <c r="B32" i="62"/>
  <c r="B32" i="56"/>
  <c r="C471" i="50"/>
  <c r="C271" i="50"/>
  <c r="B32" i="64"/>
  <c r="B32" i="58"/>
  <c r="C371" i="50"/>
  <c r="B32" i="60"/>
  <c r="B32" i="68"/>
  <c r="C9" i="66"/>
  <c r="C9" i="65"/>
  <c r="C9" i="58"/>
  <c r="C9" i="59"/>
  <c r="C9" i="63"/>
  <c r="C9" i="67"/>
  <c r="C9" i="68"/>
  <c r="C9" i="60"/>
  <c r="C9" i="57"/>
  <c r="O31" i="56"/>
  <c r="S53" i="60"/>
  <c r="S53" i="65"/>
  <c r="S53" i="57"/>
  <c r="S53" i="64"/>
  <c r="S53" i="59"/>
  <c r="S53" i="58"/>
  <c r="S53" i="62"/>
  <c r="S53" i="63"/>
  <c r="S53" i="61"/>
  <c r="S53" i="69"/>
  <c r="S53" i="67"/>
  <c r="D278" i="50"/>
  <c r="D511" i="50"/>
  <c r="C9" i="64"/>
  <c r="C9" i="61"/>
  <c r="B28" i="55"/>
  <c r="C35" i="60"/>
  <c r="S53" i="68"/>
  <c r="F44" i="61"/>
  <c r="F148" i="50"/>
  <c r="B33" i="62"/>
  <c r="C9" i="62"/>
  <c r="B32" i="66"/>
  <c r="C35" i="64"/>
  <c r="D561" i="50"/>
  <c r="D61" i="50"/>
  <c r="C22" i="60"/>
  <c r="C22" i="56"/>
  <c r="D611" i="50"/>
  <c r="D211" i="50"/>
  <c r="C22" i="57"/>
  <c r="C22" i="69"/>
  <c r="D361" i="50"/>
  <c r="C22" i="62"/>
  <c r="C28" i="2"/>
  <c r="D461" i="50"/>
  <c r="D11" i="50"/>
  <c r="C22" i="49"/>
  <c r="D161" i="50"/>
  <c r="D311" i="50"/>
  <c r="C22" i="64"/>
  <c r="C22" i="65"/>
  <c r="B11" i="55"/>
  <c r="C22" i="67"/>
  <c r="C22" i="61"/>
  <c r="D411" i="50"/>
  <c r="C22" i="59"/>
  <c r="D578" i="50"/>
  <c r="D128" i="50"/>
  <c r="D628" i="50"/>
  <c r="D528" i="50"/>
  <c r="D678" i="50"/>
  <c r="D78" i="50"/>
  <c r="C39" i="66"/>
  <c r="C39" i="63"/>
  <c r="C39" i="65"/>
  <c r="C39" i="58"/>
  <c r="D728" i="50"/>
  <c r="D328" i="50"/>
  <c r="C39" i="64"/>
  <c r="C39" i="61"/>
  <c r="C39" i="59"/>
  <c r="C39" i="49"/>
  <c r="C39" i="60"/>
  <c r="C39" i="67"/>
  <c r="D378" i="50"/>
  <c r="C39" i="69"/>
  <c r="C39" i="68"/>
  <c r="C39" i="62"/>
  <c r="D478" i="50"/>
  <c r="I4" i="49"/>
  <c r="I4" i="59"/>
  <c r="B33" i="58"/>
  <c r="B33" i="67"/>
  <c r="B33" i="61"/>
  <c r="I12" i="56"/>
  <c r="B33" i="64"/>
  <c r="B33" i="60"/>
  <c r="B33" i="56"/>
  <c r="B33" i="63"/>
  <c r="B33" i="57"/>
  <c r="I12" i="59"/>
  <c r="B33" i="49"/>
  <c r="B33" i="66"/>
  <c r="B33" i="68"/>
  <c r="D124" i="50"/>
  <c r="C22" i="58"/>
  <c r="B33" i="69"/>
  <c r="C39" i="57"/>
  <c r="S53" i="66"/>
  <c r="D428" i="50"/>
  <c r="F445" i="50"/>
  <c r="F345" i="50"/>
  <c r="F295" i="50"/>
  <c r="F745" i="50"/>
  <c r="F145" i="50"/>
  <c r="C330" i="50"/>
  <c r="C80" i="50"/>
  <c r="C480" i="50"/>
  <c r="C21" i="63"/>
  <c r="C21" i="69"/>
  <c r="C21" i="49"/>
  <c r="F42" i="49"/>
  <c r="C7" i="64"/>
  <c r="I3" i="64" s="1"/>
  <c r="C21" i="62"/>
  <c r="C37" i="62"/>
  <c r="F496" i="50"/>
  <c r="F45" i="50"/>
  <c r="F42" i="59"/>
  <c r="F42" i="69"/>
  <c r="F42" i="68"/>
  <c r="F42" i="63"/>
  <c r="F696" i="50"/>
  <c r="F146" i="50"/>
  <c r="F46" i="50"/>
  <c r="F42" i="62"/>
  <c r="F42" i="66"/>
  <c r="F296" i="50"/>
  <c r="F246" i="50"/>
  <c r="F42" i="65"/>
  <c r="F42" i="56"/>
  <c r="F746" i="50"/>
  <c r="F396" i="50"/>
  <c r="D526" i="50"/>
  <c r="C37" i="49"/>
  <c r="D676" i="50"/>
  <c r="D476" i="50"/>
  <c r="D376" i="50"/>
  <c r="D126" i="50"/>
  <c r="D576" i="50"/>
  <c r="B26" i="55"/>
  <c r="C37" i="65"/>
  <c r="C37" i="61"/>
  <c r="C37" i="58"/>
  <c r="D626" i="50"/>
  <c r="C602" i="50"/>
  <c r="C452" i="50"/>
  <c r="C2" i="50"/>
  <c r="C502" i="50"/>
  <c r="C652" i="50"/>
  <c r="C7" i="59"/>
  <c r="I3" i="59" s="1"/>
  <c r="C7" i="66"/>
  <c r="I3" i="66" s="1"/>
  <c r="S49" i="69"/>
  <c r="S49" i="63"/>
  <c r="S49" i="56"/>
  <c r="S49" i="49"/>
  <c r="S49" i="61"/>
  <c r="S49" i="64"/>
  <c r="S49" i="58"/>
  <c r="B48" i="62"/>
  <c r="B48" i="65"/>
  <c r="B48" i="63"/>
  <c r="B48" i="58"/>
  <c r="B48" i="67"/>
  <c r="B48" i="66"/>
  <c r="B48" i="57"/>
  <c r="B48" i="68"/>
  <c r="F395" i="50"/>
  <c r="C530" i="50"/>
  <c r="C730" i="50"/>
  <c r="S49" i="68"/>
  <c r="C21" i="59"/>
  <c r="C21" i="61"/>
  <c r="C21" i="64"/>
  <c r="C37" i="56"/>
  <c r="C7" i="68"/>
  <c r="I3" i="68" s="1"/>
  <c r="C21" i="56"/>
  <c r="C7" i="58"/>
  <c r="I3" i="58" s="1"/>
  <c r="C7" i="62"/>
  <c r="I3" i="62" s="1"/>
  <c r="C37" i="57"/>
  <c r="C37" i="64"/>
  <c r="S49" i="67"/>
  <c r="C202" i="50"/>
  <c r="F196" i="50"/>
  <c r="F42" i="67"/>
  <c r="D26" i="50"/>
  <c r="B48" i="61"/>
  <c r="C562" i="50"/>
  <c r="A12" i="55"/>
  <c r="C612" i="50"/>
  <c r="C112" i="50"/>
  <c r="D656" i="50"/>
  <c r="C17" i="49"/>
  <c r="D256" i="50"/>
  <c r="D106" i="50"/>
  <c r="D717" i="50"/>
  <c r="B17" i="55"/>
  <c r="D617" i="50"/>
  <c r="D567" i="50"/>
  <c r="D217" i="50"/>
  <c r="D663" i="50"/>
  <c r="D313" i="50"/>
  <c r="D363" i="50"/>
  <c r="D113" i="50"/>
  <c r="B41" i="62"/>
  <c r="B41" i="56"/>
  <c r="D13" i="50"/>
  <c r="D563" i="50"/>
  <c r="B13" i="55"/>
  <c r="D17" i="50"/>
  <c r="D667" i="50"/>
  <c r="D6" i="50"/>
  <c r="D406" i="50"/>
  <c r="C62" i="50"/>
  <c r="C162" i="50"/>
  <c r="D459" i="50"/>
  <c r="D9" i="50"/>
  <c r="D365" i="50"/>
  <c r="D465" i="50"/>
  <c r="F747" i="50"/>
  <c r="F697" i="50"/>
  <c r="AH28" i="2"/>
  <c r="U1" i="50"/>
  <c r="G6" i="66"/>
  <c r="AF39" i="2"/>
  <c r="G15" i="49"/>
  <c r="C16" i="58"/>
  <c r="C16" i="63"/>
  <c r="B5" i="55"/>
  <c r="E16" i="67"/>
  <c r="E16" i="61"/>
  <c r="E17" i="66"/>
  <c r="C36" i="63"/>
  <c r="D666" i="50"/>
  <c r="D660" i="50"/>
  <c r="C407" i="50"/>
  <c r="F43" i="56"/>
  <c r="F43" i="67"/>
  <c r="F43" i="62"/>
  <c r="F497" i="50"/>
  <c r="F547" i="50"/>
  <c r="F197" i="50"/>
  <c r="F47" i="50"/>
  <c r="F43" i="64"/>
  <c r="F43" i="61"/>
  <c r="F43" i="57"/>
  <c r="F43" i="69"/>
  <c r="F447" i="50"/>
  <c r="F597" i="50"/>
  <c r="F297" i="50"/>
  <c r="D527" i="50"/>
  <c r="D577" i="50"/>
  <c r="D377" i="50"/>
  <c r="D327" i="50"/>
  <c r="C38" i="68"/>
  <c r="C38" i="57"/>
  <c r="C38" i="64"/>
  <c r="C38" i="49"/>
  <c r="D477" i="50"/>
  <c r="D77" i="50"/>
  <c r="D177" i="50"/>
  <c r="B27" i="55"/>
  <c r="C38" i="66"/>
  <c r="C38" i="67"/>
  <c r="C38" i="59"/>
  <c r="D373" i="50"/>
  <c r="D173" i="50"/>
  <c r="D223" i="50"/>
  <c r="D673" i="50"/>
  <c r="C34" i="66"/>
  <c r="C34" i="57"/>
  <c r="C34" i="68"/>
  <c r="C34" i="49"/>
  <c r="D523" i="50"/>
  <c r="D423" i="50"/>
  <c r="D623" i="50"/>
  <c r="C34" i="65"/>
  <c r="C34" i="62"/>
  <c r="C34" i="60"/>
  <c r="D414" i="50"/>
  <c r="D464" i="50"/>
  <c r="D664" i="50"/>
  <c r="D314" i="50"/>
  <c r="B14" i="55"/>
  <c r="D364" i="50"/>
  <c r="D114" i="50"/>
  <c r="D264" i="50"/>
  <c r="C31" i="2"/>
  <c r="C352" i="50"/>
  <c r="C102" i="50"/>
  <c r="C702" i="50"/>
  <c r="C402" i="50"/>
  <c r="C302" i="50"/>
  <c r="C152" i="50"/>
  <c r="C252" i="50"/>
  <c r="C7" i="69"/>
  <c r="I3" i="69" s="1"/>
  <c r="C7" i="49"/>
  <c r="I3" i="49" s="1"/>
  <c r="C7" i="57"/>
  <c r="I3" i="57" s="1"/>
  <c r="C7" i="65"/>
  <c r="I3" i="65" s="1"/>
  <c r="C7" i="60"/>
  <c r="I3" i="60" s="1"/>
  <c r="S52" i="61"/>
  <c r="S52" i="58"/>
  <c r="B12" i="63"/>
  <c r="B12" i="64"/>
  <c r="D429" i="50"/>
  <c r="C40" i="68"/>
  <c r="C40" i="62"/>
  <c r="D79" i="50"/>
  <c r="B29" i="55"/>
  <c r="D375" i="50"/>
  <c r="B25" i="55"/>
  <c r="C36" i="61"/>
  <c r="D525" i="50"/>
  <c r="C36" i="65"/>
  <c r="C36" i="59"/>
  <c r="C605" i="50"/>
  <c r="E17" i="62"/>
  <c r="E16" i="64"/>
  <c r="B15" i="66"/>
  <c r="E17" i="67"/>
  <c r="E16" i="63"/>
  <c r="C105" i="50"/>
  <c r="E16" i="49"/>
  <c r="B15" i="59"/>
  <c r="E16" i="56"/>
  <c r="E17" i="61"/>
  <c r="E16" i="69"/>
  <c r="B15" i="60"/>
  <c r="B15" i="57"/>
  <c r="D360" i="50"/>
  <c r="D160" i="50"/>
  <c r="D10" i="50"/>
  <c r="D410" i="50"/>
  <c r="D710" i="50"/>
  <c r="D310" i="50"/>
  <c r="D510" i="50"/>
  <c r="B10" i="55"/>
  <c r="D605" i="50"/>
  <c r="D505" i="50"/>
  <c r="D655" i="50"/>
  <c r="D455" i="50"/>
  <c r="C16" i="49"/>
  <c r="D305" i="50"/>
  <c r="D705" i="50"/>
  <c r="C16" i="69"/>
  <c r="D555" i="50"/>
  <c r="D105" i="50"/>
  <c r="D5" i="50"/>
  <c r="C16" i="67"/>
  <c r="C16" i="62"/>
  <c r="C16" i="66"/>
  <c r="C20" i="2"/>
  <c r="D416" i="50"/>
  <c r="D116" i="50"/>
  <c r="D316" i="50"/>
  <c r="D516" i="50"/>
  <c r="B16" i="55"/>
  <c r="D366" i="50"/>
  <c r="D466" i="50"/>
  <c r="D16" i="50"/>
  <c r="B18" i="49"/>
  <c r="C307" i="50"/>
  <c r="C57" i="50"/>
  <c r="C7" i="50"/>
  <c r="C707" i="50"/>
  <c r="C657" i="50"/>
  <c r="C357" i="50"/>
  <c r="C207" i="50"/>
  <c r="A7" i="55"/>
  <c r="B18" i="62"/>
  <c r="B18" i="66"/>
  <c r="B23" i="2"/>
  <c r="C721" i="50"/>
  <c r="C621" i="50"/>
  <c r="C71" i="50"/>
  <c r="C221" i="50"/>
  <c r="B32" i="69"/>
  <c r="B32" i="65"/>
  <c r="B32" i="61"/>
  <c r="C671" i="50"/>
  <c r="C321" i="50"/>
  <c r="C421" i="50"/>
  <c r="C121" i="50"/>
  <c r="B32" i="67"/>
  <c r="B32" i="63"/>
  <c r="B32" i="57"/>
  <c r="B32" i="59"/>
  <c r="C9" i="69"/>
  <c r="C9" i="49"/>
  <c r="C153" i="50"/>
  <c r="C42" i="63"/>
  <c r="C42" i="68"/>
  <c r="C580" i="50"/>
  <c r="C30" i="50"/>
  <c r="F20" i="57"/>
  <c r="F20" i="68"/>
  <c r="F20" i="64"/>
  <c r="F20" i="63"/>
  <c r="F20" i="60"/>
  <c r="B103" i="50"/>
  <c r="G6" i="67"/>
  <c r="F39" i="66"/>
  <c r="F39" i="65"/>
  <c r="F39" i="62"/>
  <c r="F39" i="61"/>
  <c r="F39" i="68"/>
  <c r="F39" i="60"/>
  <c r="F39" i="56"/>
  <c r="G6" i="57"/>
  <c r="F26" i="57"/>
  <c r="F26" i="61"/>
  <c r="F26" i="62"/>
  <c r="F29" i="63"/>
  <c r="F29" i="64"/>
  <c r="F26" i="65"/>
  <c r="F95" i="50"/>
  <c r="G6" i="56"/>
  <c r="G6" i="59"/>
  <c r="G6" i="63"/>
  <c r="R1" i="50"/>
  <c r="D470" i="50"/>
  <c r="D670" i="50"/>
  <c r="D70" i="50"/>
  <c r="D570" i="50"/>
  <c r="D270" i="50"/>
  <c r="D370" i="50"/>
  <c r="D620" i="50"/>
  <c r="D120" i="50"/>
  <c r="D320" i="50"/>
  <c r="D720" i="50"/>
  <c r="D420" i="50"/>
  <c r="B20" i="55"/>
  <c r="D170" i="50"/>
  <c r="D220" i="50"/>
  <c r="C38" i="2"/>
  <c r="D658" i="50"/>
  <c r="D358" i="50"/>
  <c r="D308" i="50"/>
  <c r="D8" i="50"/>
  <c r="D708" i="50"/>
  <c r="D558" i="50"/>
  <c r="D208" i="50"/>
  <c r="C19" i="67"/>
  <c r="C19" i="63"/>
  <c r="C19" i="57"/>
  <c r="C24" i="2"/>
  <c r="D458" i="50"/>
  <c r="D58" i="50"/>
  <c r="D108" i="50"/>
  <c r="C19" i="69"/>
  <c r="C19" i="65"/>
  <c r="C19" i="61"/>
  <c r="C19" i="59"/>
  <c r="C19" i="58"/>
  <c r="C19" i="56"/>
  <c r="C19" i="49"/>
  <c r="D408" i="50"/>
  <c r="C19" i="64"/>
  <c r="D608" i="50"/>
  <c r="C19" i="68"/>
  <c r="C19" i="60"/>
  <c r="D508" i="50"/>
  <c r="C19" i="66"/>
  <c r="D158" i="50"/>
  <c r="D258" i="50"/>
  <c r="C19" i="62"/>
  <c r="B8" i="55"/>
  <c r="D568" i="50"/>
  <c r="D518" i="50"/>
  <c r="D268" i="50"/>
  <c r="D18" i="50"/>
  <c r="D618" i="50"/>
  <c r="D668" i="50"/>
  <c r="D68" i="50"/>
  <c r="D368" i="50"/>
  <c r="D118" i="50"/>
  <c r="D318" i="50"/>
  <c r="C35" i="2"/>
  <c r="D718" i="50"/>
  <c r="B18" i="55"/>
  <c r="D168" i="50"/>
  <c r="D218" i="50"/>
  <c r="D468" i="50"/>
  <c r="F4" i="55"/>
  <c r="AM19" i="2"/>
  <c r="Q19" i="2"/>
  <c r="AQ19" i="2"/>
  <c r="U19" i="2"/>
  <c r="H19" i="2"/>
  <c r="S19" i="2"/>
  <c r="AG19" i="2"/>
  <c r="AE19" i="2"/>
  <c r="O19" i="2"/>
  <c r="AS19" i="2"/>
  <c r="M19" i="2"/>
  <c r="AO19" i="2"/>
  <c r="AK19" i="2"/>
  <c r="W19" i="2"/>
  <c r="AI19" i="2"/>
  <c r="D20" i="50"/>
  <c r="D520" i="50"/>
  <c r="H4" i="50"/>
  <c r="N502" i="50"/>
  <c r="N252" i="50"/>
  <c r="AD1" i="50"/>
  <c r="N52" i="50"/>
  <c r="W21" i="56"/>
  <c r="W22" i="56" s="1"/>
  <c r="W32" i="56" s="1"/>
  <c r="U53" i="59"/>
  <c r="U53" i="69"/>
  <c r="T56" i="2"/>
  <c r="U53" i="63"/>
  <c r="U53" i="62"/>
  <c r="U53" i="66"/>
  <c r="U53" i="60"/>
  <c r="U53" i="49"/>
  <c r="U53" i="57"/>
  <c r="U53" i="58"/>
  <c r="U53" i="67"/>
  <c r="U53" i="61"/>
  <c r="U53" i="68"/>
  <c r="T32" i="49"/>
  <c r="P32" i="49"/>
  <c r="L31" i="49"/>
  <c r="R32" i="56"/>
  <c r="X32" i="56"/>
  <c r="I11" i="56"/>
  <c r="I11" i="59"/>
  <c r="I11" i="49"/>
  <c r="B5" i="62"/>
  <c r="Q1" i="50"/>
  <c r="P21" i="56"/>
  <c r="X21" i="49"/>
  <c r="U53" i="65"/>
  <c r="B12" i="66"/>
  <c r="B12" i="67"/>
  <c r="B12" i="62"/>
  <c r="B12" i="68"/>
  <c r="B12" i="57"/>
  <c r="B12" i="60"/>
  <c r="B12" i="49"/>
  <c r="B12" i="58"/>
  <c r="C40" i="49"/>
  <c r="D279" i="50"/>
  <c r="D329" i="50"/>
  <c r="D479" i="50"/>
  <c r="D129" i="50"/>
  <c r="C40" i="65"/>
  <c r="C40" i="63"/>
  <c r="C40" i="57"/>
  <c r="D679" i="50"/>
  <c r="D729" i="50"/>
  <c r="D29" i="50"/>
  <c r="D379" i="50"/>
  <c r="C40" i="67"/>
  <c r="C40" i="69"/>
  <c r="C40" i="61"/>
  <c r="C40" i="56"/>
  <c r="C40" i="59"/>
  <c r="D229" i="50"/>
  <c r="C36" i="49"/>
  <c r="D325" i="50"/>
  <c r="D175" i="50"/>
  <c r="D425" i="50"/>
  <c r="D675" i="50"/>
  <c r="C36" i="68"/>
  <c r="C36" i="64"/>
  <c r="C36" i="60"/>
  <c r="D575" i="50"/>
  <c r="D225" i="50"/>
  <c r="D475" i="50"/>
  <c r="C36" i="66"/>
  <c r="C36" i="62"/>
  <c r="C36" i="69"/>
  <c r="C36" i="56"/>
  <c r="D25" i="50"/>
  <c r="C655" i="50"/>
  <c r="C555" i="50"/>
  <c r="C705" i="50"/>
  <c r="C455" i="50"/>
  <c r="C205" i="50"/>
  <c r="C55" i="50"/>
  <c r="B15" i="49"/>
  <c r="E17" i="60"/>
  <c r="E17" i="68"/>
  <c r="E16" i="62"/>
  <c r="E17" i="59"/>
  <c r="B15" i="69"/>
  <c r="E16" i="65"/>
  <c r="E17" i="63"/>
  <c r="B15" i="64"/>
  <c r="B15" i="61"/>
  <c r="B15" i="63"/>
  <c r="B15" i="56"/>
  <c r="C405" i="50"/>
  <c r="C255" i="50"/>
  <c r="C155" i="50"/>
  <c r="E17" i="56"/>
  <c r="E17" i="64"/>
  <c r="E16" i="58"/>
  <c r="E16" i="66"/>
  <c r="E17" i="65"/>
  <c r="E16" i="59"/>
  <c r="A5" i="55"/>
  <c r="B15" i="68"/>
  <c r="E16" i="57"/>
  <c r="B15" i="62"/>
  <c r="C355" i="50"/>
  <c r="C403" i="50"/>
  <c r="C303" i="50"/>
  <c r="C353" i="50"/>
  <c r="C453" i="50"/>
  <c r="C553" i="50"/>
  <c r="C103" i="50"/>
  <c r="C53" i="50"/>
  <c r="A1" i="55"/>
  <c r="C3" i="50"/>
  <c r="D67" i="50"/>
  <c r="D367" i="50"/>
  <c r="D556" i="50"/>
  <c r="D306" i="50"/>
  <c r="D356" i="50"/>
  <c r="C212" i="50"/>
  <c r="C12" i="50"/>
  <c r="C662" i="50"/>
  <c r="F596" i="50"/>
  <c r="F446" i="50"/>
  <c r="F646" i="50"/>
  <c r="F546" i="50"/>
  <c r="F42" i="57"/>
  <c r="F42" i="60"/>
  <c r="D226" i="50"/>
  <c r="D426" i="50"/>
  <c r="D661" i="50"/>
  <c r="D111" i="50"/>
  <c r="D711" i="50"/>
  <c r="C22" i="63"/>
  <c r="C22" i="66"/>
  <c r="C22" i="68"/>
  <c r="F44" i="57"/>
  <c r="F44" i="66"/>
  <c r="F44" i="68"/>
  <c r="F748" i="50"/>
  <c r="F198" i="50"/>
  <c r="F698" i="50"/>
  <c r="D228" i="50"/>
  <c r="D178" i="50"/>
  <c r="D28" i="50"/>
  <c r="D724" i="50"/>
  <c r="D324" i="50"/>
  <c r="D24" i="50"/>
  <c r="D726" i="50"/>
  <c r="D176" i="50"/>
  <c r="D276" i="50"/>
  <c r="D76" i="50"/>
  <c r="C5" i="62"/>
  <c r="C5" i="67"/>
  <c r="C5" i="68"/>
  <c r="F245" i="50"/>
  <c r="F195" i="50"/>
  <c r="F595" i="50"/>
  <c r="F645" i="50"/>
  <c r="F545" i="50"/>
  <c r="B5" i="59"/>
  <c r="N402" i="50"/>
  <c r="T302" i="50"/>
  <c r="J302" i="50"/>
  <c r="G6" i="60"/>
  <c r="B5" i="69"/>
  <c r="B5" i="65"/>
  <c r="T602" i="50"/>
  <c r="T452" i="50"/>
  <c r="T502" i="50"/>
  <c r="T152" i="50"/>
  <c r="T352" i="50"/>
  <c r="T702" i="50"/>
  <c r="T252" i="50"/>
  <c r="T202" i="50"/>
  <c r="AJ1" i="50"/>
  <c r="T52" i="50"/>
  <c r="T552" i="50"/>
  <c r="T2" i="50"/>
  <c r="T652" i="50"/>
  <c r="T402" i="50"/>
  <c r="T102" i="50"/>
  <c r="O1" i="50"/>
  <c r="J52" i="50"/>
  <c r="X1" i="50"/>
  <c r="B5" i="61"/>
  <c r="L1" i="50"/>
  <c r="J202" i="50"/>
  <c r="V1" i="50"/>
  <c r="G6" i="65"/>
  <c r="S1" i="50"/>
  <c r="B5" i="67"/>
  <c r="B5" i="57"/>
  <c r="K1" i="50"/>
  <c r="P1" i="50"/>
  <c r="G6" i="64"/>
  <c r="B5" i="66"/>
  <c r="Z1" i="50"/>
  <c r="N152" i="50"/>
  <c r="M452" i="50"/>
  <c r="M202" i="50"/>
  <c r="M252" i="50"/>
  <c r="AC1" i="50"/>
  <c r="M552" i="50"/>
  <c r="M652" i="50"/>
  <c r="M302" i="50"/>
  <c r="M602" i="50"/>
  <c r="M102" i="50"/>
  <c r="M402" i="50"/>
  <c r="M502" i="50"/>
  <c r="M2" i="50"/>
  <c r="M352" i="50"/>
  <c r="AS1" i="50"/>
  <c r="M702" i="50"/>
  <c r="M52" i="50"/>
  <c r="M152" i="50"/>
  <c r="B5" i="58"/>
  <c r="N702" i="50"/>
  <c r="N102" i="50"/>
  <c r="J552" i="50"/>
  <c r="J452" i="50"/>
  <c r="J402" i="50"/>
  <c r="J652" i="50"/>
  <c r="AT1" i="50"/>
  <c r="N202" i="50"/>
  <c r="BC36" i="49"/>
  <c r="G6" i="58"/>
  <c r="N302" i="50"/>
  <c r="N2" i="50"/>
  <c r="N602" i="50"/>
  <c r="AP1" i="50"/>
  <c r="J602" i="50"/>
  <c r="J2" i="50"/>
  <c r="J102" i="50"/>
  <c r="N652" i="50"/>
  <c r="N352" i="50"/>
  <c r="N552" i="50"/>
  <c r="J702" i="50"/>
  <c r="N452" i="50"/>
  <c r="J152" i="50"/>
  <c r="J252" i="50"/>
  <c r="BD36" i="49"/>
  <c r="BB36" i="49"/>
  <c r="J502" i="50"/>
  <c r="J4" i="68" l="1"/>
  <c r="E7" i="68" s="1"/>
  <c r="J4" i="69"/>
  <c r="E7" i="69" s="1"/>
  <c r="J4" i="67"/>
  <c r="E7" i="67" s="1"/>
  <c r="F2" i="50"/>
  <c r="J4" i="66"/>
  <c r="E7" i="66" s="1"/>
  <c r="J4" i="65"/>
  <c r="E7" i="65" s="1"/>
  <c r="J4" i="63"/>
  <c r="E7" i="63" s="1"/>
  <c r="J4" i="62"/>
  <c r="E7" i="62" s="1"/>
  <c r="J4" i="61"/>
  <c r="E7" i="61" s="1"/>
  <c r="J4" i="60"/>
  <c r="E7" i="60" s="1"/>
  <c r="J4" i="57"/>
  <c r="E7" i="57" s="1"/>
  <c r="J4" i="58"/>
  <c r="E7" i="58" s="1"/>
  <c r="J4" i="64"/>
  <c r="E7" i="64" s="1"/>
  <c r="J4" i="59"/>
  <c r="E7" i="59" s="1"/>
  <c r="J4" i="49"/>
  <c r="E7" i="49" s="1"/>
  <c r="J4" i="56"/>
  <c r="E7" i="56" s="1"/>
  <c r="AP52" i="2"/>
  <c r="F53" i="71"/>
  <c r="G36" i="2"/>
  <c r="G38" i="2"/>
  <c r="G12" i="66"/>
  <c r="C28" i="68"/>
  <c r="C28" i="56"/>
  <c r="C28" i="69"/>
  <c r="C28" i="61"/>
  <c r="C28" i="66"/>
  <c r="C28" i="65"/>
  <c r="C28" i="57"/>
  <c r="C28" i="59"/>
  <c r="C28" i="58"/>
  <c r="C28" i="49"/>
  <c r="C28" i="62"/>
  <c r="C28" i="64"/>
  <c r="F102" i="50"/>
  <c r="E102" i="50"/>
  <c r="C28" i="67"/>
  <c r="C28" i="63"/>
  <c r="AI4" i="50"/>
  <c r="AE4" i="50"/>
  <c r="AL4" i="50"/>
  <c r="AH4" i="50"/>
  <c r="AG4" i="50"/>
  <c r="AF4" i="50"/>
  <c r="AB4" i="50"/>
  <c r="AM4" i="50"/>
  <c r="AN4" i="50"/>
  <c r="AK4" i="50"/>
  <c r="BR34" i="2"/>
  <c r="AV34" i="2"/>
  <c r="AJ39" i="2"/>
  <c r="AJ43" i="2" s="1"/>
  <c r="V1452" i="50"/>
  <c r="R1452" i="50"/>
  <c r="Q1452" i="50"/>
  <c r="P1452" i="50"/>
  <c r="L1452" i="50"/>
  <c r="K1452" i="50"/>
  <c r="X1452" i="50"/>
  <c r="U1452" i="50"/>
  <c r="W1452" i="50"/>
  <c r="S1452" i="50"/>
  <c r="O1452" i="50"/>
  <c r="V1402" i="50"/>
  <c r="R1402" i="50"/>
  <c r="P1402" i="50"/>
  <c r="L1402" i="50"/>
  <c r="K1402" i="50"/>
  <c r="Q1402" i="50"/>
  <c r="U1402" i="50"/>
  <c r="X1402" i="50"/>
  <c r="W1402" i="50"/>
  <c r="S1402" i="50"/>
  <c r="O1402" i="50"/>
  <c r="Q1352" i="50"/>
  <c r="P1352" i="50"/>
  <c r="L1352" i="50"/>
  <c r="K1352" i="50"/>
  <c r="X1352" i="50"/>
  <c r="U1352" i="50"/>
  <c r="W1352" i="50"/>
  <c r="S1352" i="50"/>
  <c r="O1352" i="50"/>
  <c r="V1352" i="50"/>
  <c r="R1352" i="50"/>
  <c r="V1302" i="50"/>
  <c r="R1302" i="50"/>
  <c r="Q1302" i="50"/>
  <c r="P1302" i="50"/>
  <c r="L1302" i="50"/>
  <c r="K1302" i="50"/>
  <c r="X1302" i="50"/>
  <c r="U1302" i="50"/>
  <c r="W1302" i="50"/>
  <c r="S1302" i="50"/>
  <c r="O1302" i="50"/>
  <c r="Q1252" i="50"/>
  <c r="P1252" i="50"/>
  <c r="L1252" i="50"/>
  <c r="K1252" i="50"/>
  <c r="X1252" i="50"/>
  <c r="U1252" i="50"/>
  <c r="W1252" i="50"/>
  <c r="S1252" i="50"/>
  <c r="O1252" i="50"/>
  <c r="V1252" i="50"/>
  <c r="R1252" i="50"/>
  <c r="V1202" i="50"/>
  <c r="R1202" i="50"/>
  <c r="Q1202" i="50"/>
  <c r="P1202" i="50"/>
  <c r="L1202" i="50"/>
  <c r="K1202" i="50"/>
  <c r="X1202" i="50"/>
  <c r="U1202" i="50"/>
  <c r="W1202" i="50"/>
  <c r="S1202" i="50"/>
  <c r="O1202" i="50"/>
  <c r="K1152" i="50"/>
  <c r="X1152" i="50"/>
  <c r="U1152" i="50"/>
  <c r="W1152" i="50"/>
  <c r="S1152" i="50"/>
  <c r="O1152" i="50"/>
  <c r="V1152" i="50"/>
  <c r="R1152" i="50"/>
  <c r="Q1152" i="50"/>
  <c r="P1152" i="50"/>
  <c r="L1152" i="50"/>
  <c r="O1102" i="50"/>
  <c r="V1102" i="50"/>
  <c r="R1102" i="50"/>
  <c r="Q1102" i="50"/>
  <c r="S1102" i="50"/>
  <c r="P1102" i="50"/>
  <c r="L1102" i="50"/>
  <c r="K1102" i="50"/>
  <c r="X1102" i="50"/>
  <c r="U1102" i="50"/>
  <c r="W1102" i="50"/>
  <c r="Q1052" i="50"/>
  <c r="P1052" i="50"/>
  <c r="L1052" i="50"/>
  <c r="K1052" i="50"/>
  <c r="X1052" i="50"/>
  <c r="U1052" i="50"/>
  <c r="W1052" i="50"/>
  <c r="S1052" i="50"/>
  <c r="O1052" i="50"/>
  <c r="V1052" i="50"/>
  <c r="R1052" i="50"/>
  <c r="K1002" i="50"/>
  <c r="X1002" i="50"/>
  <c r="U1002" i="50"/>
  <c r="S1002" i="50"/>
  <c r="O1002" i="50"/>
  <c r="W1002" i="50"/>
  <c r="V1002" i="50"/>
  <c r="R1002" i="50"/>
  <c r="Q1002" i="50"/>
  <c r="P1002" i="50"/>
  <c r="L1002" i="50"/>
  <c r="V952" i="50"/>
  <c r="R952" i="50"/>
  <c r="O952" i="50"/>
  <c r="Q952" i="50"/>
  <c r="P952" i="50"/>
  <c r="L952" i="50"/>
  <c r="K952" i="50"/>
  <c r="S952" i="50"/>
  <c r="X952" i="50"/>
  <c r="U952" i="50"/>
  <c r="W952" i="50"/>
  <c r="W902" i="50"/>
  <c r="S902" i="50"/>
  <c r="O902" i="50"/>
  <c r="V902" i="50"/>
  <c r="R902" i="50"/>
  <c r="Q902" i="50"/>
  <c r="P902" i="50"/>
  <c r="L902" i="50"/>
  <c r="K902" i="50"/>
  <c r="X902" i="50"/>
  <c r="U902" i="50"/>
  <c r="K852" i="50"/>
  <c r="X852" i="50"/>
  <c r="S852" i="50"/>
  <c r="O852" i="50"/>
  <c r="U852" i="50"/>
  <c r="W852" i="50"/>
  <c r="V852" i="50"/>
  <c r="R852" i="50"/>
  <c r="Q852" i="50"/>
  <c r="P852" i="50"/>
  <c r="L852" i="50"/>
  <c r="S802" i="50"/>
  <c r="O802" i="50"/>
  <c r="U802" i="50"/>
  <c r="W802" i="50"/>
  <c r="V802" i="50"/>
  <c r="R802" i="50"/>
  <c r="Q802" i="50"/>
  <c r="P802" i="50"/>
  <c r="L802" i="50"/>
  <c r="J22" i="56"/>
  <c r="I21" i="56"/>
  <c r="K802" i="50"/>
  <c r="I31" i="56"/>
  <c r="X802" i="50"/>
  <c r="BI36" i="69"/>
  <c r="BS36" i="69"/>
  <c r="AW36" i="69"/>
  <c r="BG36" i="69"/>
  <c r="BC36" i="69"/>
  <c r="BT36" i="69"/>
  <c r="BP36" i="69"/>
  <c r="BH36" i="69"/>
  <c r="AO36" i="69"/>
  <c r="AX36" i="69"/>
  <c r="BQ36" i="69"/>
  <c r="BO36" i="69"/>
  <c r="BU36" i="69"/>
  <c r="BM36" i="69"/>
  <c r="AQ36" i="69"/>
  <c r="AU36" i="69"/>
  <c r="BN36" i="69"/>
  <c r="AZ36" i="69"/>
  <c r="AR36" i="69"/>
  <c r="BJ36" i="69"/>
  <c r="AY36" i="69"/>
  <c r="AT36" i="69"/>
  <c r="AS36" i="69"/>
  <c r="AP36" i="69"/>
  <c r="BL36" i="69"/>
  <c r="BD36" i="69"/>
  <c r="BB36" i="69"/>
  <c r="BR36" i="69"/>
  <c r="BA36" i="69"/>
  <c r="AV36" i="69"/>
  <c r="BK36" i="69"/>
  <c r="BF36" i="69"/>
  <c r="BT36" i="68"/>
  <c r="AY36" i="68"/>
  <c r="BS36" i="68"/>
  <c r="AT36" i="68"/>
  <c r="AW36" i="68"/>
  <c r="AX36" i="68"/>
  <c r="BJ36" i="68"/>
  <c r="BM36" i="68"/>
  <c r="BK36" i="68"/>
  <c r="BC36" i="68"/>
  <c r="AZ36" i="68"/>
  <c r="BA36" i="68"/>
  <c r="AV36" i="68"/>
  <c r="BG36" i="68"/>
  <c r="BB36" i="68"/>
  <c r="AQ36" i="68"/>
  <c r="AO36" i="68"/>
  <c r="BP36" i="68"/>
  <c r="AU36" i="68"/>
  <c r="BF36" i="68"/>
  <c r="BD36" i="68"/>
  <c r="BL36" i="68"/>
  <c r="BO36" i="68"/>
  <c r="AP36" i="68"/>
  <c r="BQ36" i="68"/>
  <c r="AR36" i="68"/>
  <c r="BN36" i="68"/>
  <c r="BI36" i="68"/>
  <c r="BH36" i="68"/>
  <c r="AS36" i="68"/>
  <c r="BR36" i="68"/>
  <c r="BU36" i="68"/>
  <c r="AW36" i="67"/>
  <c r="AZ36" i="67"/>
  <c r="BN36" i="67"/>
  <c r="BF36" i="67"/>
  <c r="BK36" i="67"/>
  <c r="AR36" i="67"/>
  <c r="BO36" i="67"/>
  <c r="BC36" i="67"/>
  <c r="AU36" i="67"/>
  <c r="AX36" i="67"/>
  <c r="AP36" i="67"/>
  <c r="BQ36" i="67"/>
  <c r="BH36" i="67"/>
  <c r="AY36" i="67"/>
  <c r="BU36" i="67"/>
  <c r="BS36" i="67"/>
  <c r="BI36" i="67"/>
  <c r="AQ36" i="67"/>
  <c r="BB36" i="67"/>
  <c r="AO36" i="67"/>
  <c r="BR36" i="67"/>
  <c r="BJ36" i="67"/>
  <c r="BM36" i="67"/>
  <c r="BG36" i="67"/>
  <c r="BT36" i="67"/>
  <c r="AV36" i="67"/>
  <c r="BA36" i="67"/>
  <c r="AS36" i="67"/>
  <c r="AT36" i="67"/>
  <c r="BP36" i="67"/>
  <c r="BL36" i="67"/>
  <c r="BD36" i="67"/>
  <c r="AT36" i="66"/>
  <c r="AU36" i="66"/>
  <c r="BU36" i="66"/>
  <c r="BR36" i="66"/>
  <c r="AW36" i="66"/>
  <c r="BS36" i="66"/>
  <c r="AQ36" i="66"/>
  <c r="AO36" i="66"/>
  <c r="BK36" i="66"/>
  <c r="BP36" i="66"/>
  <c r="BI36" i="66"/>
  <c r="AS36" i="66"/>
  <c r="AY36" i="66"/>
  <c r="BD36" i="66"/>
  <c r="BA36" i="66"/>
  <c r="BJ36" i="66"/>
  <c r="BB36" i="66"/>
  <c r="BO36" i="66"/>
  <c r="BM36" i="66"/>
  <c r="BT36" i="66"/>
  <c r="BG36" i="66"/>
  <c r="BC36" i="66"/>
  <c r="AP36" i="66"/>
  <c r="BL36" i="66"/>
  <c r="BQ36" i="66"/>
  <c r="BN36" i="66"/>
  <c r="BH36" i="66"/>
  <c r="AZ36" i="66"/>
  <c r="BF36" i="66"/>
  <c r="AX36" i="66"/>
  <c r="AV36" i="66"/>
  <c r="AR36" i="66"/>
  <c r="AR36" i="65"/>
  <c r="AP36" i="65"/>
  <c r="BJ36" i="65"/>
  <c r="AS36" i="65"/>
  <c r="BL36" i="65"/>
  <c r="BH36" i="65"/>
  <c r="BC36" i="65"/>
  <c r="AZ36" i="65"/>
  <c r="AV36" i="65"/>
  <c r="AO36" i="65"/>
  <c r="AU36" i="65"/>
  <c r="BM36" i="65"/>
  <c r="BS36" i="65"/>
  <c r="BO36" i="65"/>
  <c r="AY36" i="65"/>
  <c r="BN36" i="65"/>
  <c r="BR36" i="65"/>
  <c r="BB36" i="65"/>
  <c r="BQ36" i="65"/>
  <c r="BD36" i="65"/>
  <c r="BU36" i="65"/>
  <c r="BI36" i="65"/>
  <c r="AQ36" i="65"/>
  <c r="BP36" i="65"/>
  <c r="BK36" i="65"/>
  <c r="BF36" i="65"/>
  <c r="BT36" i="65"/>
  <c r="BG36" i="65"/>
  <c r="BA36" i="65"/>
  <c r="AW36" i="65"/>
  <c r="AX36" i="65"/>
  <c r="AT36" i="65"/>
  <c r="BN36" i="64"/>
  <c r="BT36" i="64"/>
  <c r="AT36" i="64"/>
  <c r="BK36" i="64"/>
  <c r="BP36" i="64"/>
  <c r="BC36" i="64"/>
  <c r="AX36" i="64"/>
  <c r="AQ36" i="64"/>
  <c r="AR36" i="64"/>
  <c r="AW36" i="64"/>
  <c r="AO36" i="64"/>
  <c r="AS36" i="64"/>
  <c r="BH36" i="64"/>
  <c r="AU36" i="64"/>
  <c r="BL36" i="64"/>
  <c r="BU36" i="64"/>
  <c r="BF36" i="64"/>
  <c r="BO36" i="64"/>
  <c r="BG36" i="64"/>
  <c r="AP36" i="64"/>
  <c r="BR36" i="64"/>
  <c r="BJ36" i="64"/>
  <c r="BM36" i="64"/>
  <c r="BB36" i="64"/>
  <c r="BQ36" i="64"/>
  <c r="BS36" i="64"/>
  <c r="BA36" i="64"/>
  <c r="AY36" i="64"/>
  <c r="AZ36" i="64"/>
  <c r="BI36" i="64"/>
  <c r="BD36" i="64"/>
  <c r="AV36" i="64"/>
  <c r="BM36" i="63"/>
  <c r="BH36" i="63"/>
  <c r="AS36" i="63"/>
  <c r="AV36" i="63"/>
  <c r="BG36" i="63"/>
  <c r="BU36" i="63"/>
  <c r="BK36" i="63"/>
  <c r="AY36" i="63"/>
  <c r="AU36" i="63"/>
  <c r="AO36" i="63"/>
  <c r="BJ36" i="63"/>
  <c r="BS36" i="63"/>
  <c r="BT36" i="63"/>
  <c r="BQ36" i="63"/>
  <c r="BN36" i="63"/>
  <c r="AX36" i="63"/>
  <c r="AQ36" i="63"/>
  <c r="BR36" i="63"/>
  <c r="AZ36" i="63"/>
  <c r="BB36" i="63"/>
  <c r="BO36" i="63"/>
  <c r="AT36" i="63"/>
  <c r="BC36" i="63"/>
  <c r="BP36" i="63"/>
  <c r="BL36" i="63"/>
  <c r="AW36" i="63"/>
  <c r="BF36" i="63"/>
  <c r="AP36" i="63"/>
  <c r="BA36" i="63"/>
  <c r="BD36" i="63"/>
  <c r="BI36" i="63"/>
  <c r="AR36" i="63"/>
  <c r="BK36" i="62"/>
  <c r="AS36" i="62"/>
  <c r="AQ36" i="62"/>
  <c r="AY36" i="62"/>
  <c r="BI36" i="62"/>
  <c r="BD36" i="62"/>
  <c r="BO36" i="62"/>
  <c r="BL36" i="62"/>
  <c r="AO36" i="62"/>
  <c r="BG36" i="62"/>
  <c r="BJ36" i="62"/>
  <c r="AZ36" i="62"/>
  <c r="BQ36" i="62"/>
  <c r="BU36" i="62"/>
  <c r="BF36" i="62"/>
  <c r="AX36" i="62"/>
  <c r="BB36" i="62"/>
  <c r="BT36" i="62"/>
  <c r="BM36" i="62"/>
  <c r="AW36" i="62"/>
  <c r="AU36" i="62"/>
  <c r="AT36" i="62"/>
  <c r="BC36" i="62"/>
  <c r="BR36" i="62"/>
  <c r="BH36" i="62"/>
  <c r="BP36" i="62"/>
  <c r="AR36" i="62"/>
  <c r="BA36" i="62"/>
  <c r="BS36" i="62"/>
  <c r="AV36" i="62"/>
  <c r="AP36" i="62"/>
  <c r="BN36" i="62"/>
  <c r="BF36" i="61"/>
  <c r="BR36" i="61"/>
  <c r="AO36" i="61"/>
  <c r="BU36" i="61"/>
  <c r="BP36" i="61"/>
  <c r="BH36" i="61"/>
  <c r="AT36" i="61"/>
  <c r="AQ36" i="61"/>
  <c r="BB36" i="61"/>
  <c r="BL36" i="61"/>
  <c r="BO36" i="61"/>
  <c r="BQ36" i="61"/>
  <c r="BM36" i="61"/>
  <c r="AY36" i="61"/>
  <c r="BA36" i="61"/>
  <c r="BI36" i="61"/>
  <c r="AX36" i="61"/>
  <c r="BD36" i="61"/>
  <c r="AV36" i="61"/>
  <c r="BG36" i="61"/>
  <c r="AU36" i="61"/>
  <c r="BS36" i="61"/>
  <c r="BC36" i="61"/>
  <c r="AZ36" i="61"/>
  <c r="AP36" i="61"/>
  <c r="BJ36" i="61"/>
  <c r="BN36" i="61"/>
  <c r="AR36" i="61"/>
  <c r="AS36" i="61"/>
  <c r="AW36" i="61"/>
  <c r="BT36" i="61"/>
  <c r="BK36" i="61"/>
  <c r="AW36" i="60"/>
  <c r="BJ36" i="60"/>
  <c r="BD36" i="60"/>
  <c r="BK36" i="60"/>
  <c r="BO36" i="60"/>
  <c r="AZ36" i="60"/>
  <c r="BU36" i="60"/>
  <c r="AX36" i="60"/>
  <c r="BS36" i="60"/>
  <c r="BH36" i="60"/>
  <c r="BB36" i="60"/>
  <c r="AR36" i="60"/>
  <c r="BL36" i="60"/>
  <c r="BT36" i="60"/>
  <c r="AP36" i="60"/>
  <c r="BC36" i="60"/>
  <c r="BA36" i="60"/>
  <c r="AY36" i="60"/>
  <c r="BG36" i="60"/>
  <c r="AV36" i="60"/>
  <c r="BP36" i="60"/>
  <c r="AT36" i="60"/>
  <c r="BM36" i="60"/>
  <c r="BN36" i="60"/>
  <c r="BR36" i="60"/>
  <c r="BQ36" i="60"/>
  <c r="AS36" i="60"/>
  <c r="AQ36" i="60"/>
  <c r="AU36" i="60"/>
  <c r="AO36" i="60"/>
  <c r="BI36" i="60"/>
  <c r="BF36" i="60"/>
  <c r="BB36" i="57"/>
  <c r="BD36" i="57"/>
  <c r="BS36" i="57"/>
  <c r="BP36" i="57"/>
  <c r="BK36" i="57"/>
  <c r="BF36" i="57"/>
  <c r="BM36" i="57"/>
  <c r="AW36" i="57"/>
  <c r="BT36" i="57"/>
  <c r="AV36" i="57"/>
  <c r="BG36" i="57"/>
  <c r="BQ36" i="57"/>
  <c r="AY36" i="57"/>
  <c r="AT36" i="57"/>
  <c r="BH36" i="57"/>
  <c r="BC36" i="57"/>
  <c r="AX36" i="57"/>
  <c r="BR36" i="57"/>
  <c r="BI36" i="57"/>
  <c r="BU36" i="57"/>
  <c r="AQ36" i="57"/>
  <c r="AO36" i="57"/>
  <c r="AZ36" i="57"/>
  <c r="BA36" i="57"/>
  <c r="BH36" i="56"/>
  <c r="AS36" i="57"/>
  <c r="AU36" i="57"/>
  <c r="BL36" i="57"/>
  <c r="AP36" i="57"/>
  <c r="BO36" i="57"/>
  <c r="BN36" i="57"/>
  <c r="AR36" i="57"/>
  <c r="BJ36" i="57"/>
  <c r="AP36" i="58"/>
  <c r="BU36" i="58"/>
  <c r="AZ36" i="58"/>
  <c r="BF36" i="58"/>
  <c r="AQ36" i="58"/>
  <c r="BM36" i="58"/>
  <c r="BK36" i="58"/>
  <c r="AV36" i="58"/>
  <c r="BO36" i="58"/>
  <c r="BN36" i="58"/>
  <c r="AY36" i="58"/>
  <c r="BB36" i="58"/>
  <c r="AU36" i="58"/>
  <c r="AX36" i="58"/>
  <c r="BQ36" i="58"/>
  <c r="BS36" i="58"/>
  <c r="BT36" i="58"/>
  <c r="BI36" i="58"/>
  <c r="BR36" i="58"/>
  <c r="BG36" i="58"/>
  <c r="BJ36" i="58"/>
  <c r="BH36" i="58"/>
  <c r="BC36" i="58"/>
  <c r="BA36" i="58"/>
  <c r="BL36" i="58"/>
  <c r="AW36" i="58"/>
  <c r="BD36" i="58"/>
  <c r="AO36" i="58"/>
  <c r="AR36" i="58"/>
  <c r="AS36" i="58"/>
  <c r="AT36" i="58"/>
  <c r="BP36" i="58"/>
  <c r="BH36" i="59"/>
  <c r="BI36" i="59"/>
  <c r="AW36" i="59"/>
  <c r="AQ36" i="59"/>
  <c r="BM36" i="59"/>
  <c r="AZ36" i="59"/>
  <c r="BN36" i="59"/>
  <c r="AP36" i="59"/>
  <c r="BT36" i="59"/>
  <c r="AV36" i="59"/>
  <c r="AU36" i="59"/>
  <c r="BR36" i="59"/>
  <c r="BU36" i="59"/>
  <c r="AO36" i="59"/>
  <c r="AS36" i="59"/>
  <c r="BJ36" i="59"/>
  <c r="BL36" i="59"/>
  <c r="BC36" i="59"/>
  <c r="BG36" i="59"/>
  <c r="BP36" i="59"/>
  <c r="BD36" i="59"/>
  <c r="BA36" i="59"/>
  <c r="BF36" i="59"/>
  <c r="BS36" i="59"/>
  <c r="BK36" i="59"/>
  <c r="AR36" i="59"/>
  <c r="AY36" i="59"/>
  <c r="BB36" i="59"/>
  <c r="AT36" i="59"/>
  <c r="BO36" i="59"/>
  <c r="AX36" i="59"/>
  <c r="BQ36" i="59"/>
  <c r="BG36" i="56"/>
  <c r="BF36" i="56"/>
  <c r="AO36" i="56"/>
  <c r="BT36" i="56"/>
  <c r="BL36" i="56"/>
  <c r="BM36" i="56"/>
  <c r="BS36" i="56"/>
  <c r="BK36" i="56"/>
  <c r="AR36" i="56"/>
  <c r="BU36" i="56"/>
  <c r="BR36" i="56"/>
  <c r="AS36" i="56"/>
  <c r="BC36" i="56"/>
  <c r="AW36" i="56"/>
  <c r="BP36" i="56"/>
  <c r="BD36" i="56"/>
  <c r="BA36" i="56"/>
  <c r="AQ36" i="56"/>
  <c r="AZ36" i="56"/>
  <c r="BO36" i="56"/>
  <c r="AY36" i="56"/>
  <c r="AT36" i="56"/>
  <c r="AU36" i="56"/>
  <c r="BN36" i="56"/>
  <c r="BJ36" i="56"/>
  <c r="AP36" i="56"/>
  <c r="AV36" i="56"/>
  <c r="BI36" i="56"/>
  <c r="AX36" i="56"/>
  <c r="BB36" i="56"/>
  <c r="BQ36" i="56"/>
  <c r="L752" i="50"/>
  <c r="S752" i="50"/>
  <c r="O752" i="50"/>
  <c r="W752" i="50"/>
  <c r="P752" i="50"/>
  <c r="R752" i="50"/>
  <c r="V752" i="50"/>
  <c r="U752" i="50"/>
  <c r="K752" i="50"/>
  <c r="Q752" i="50"/>
  <c r="X752" i="50"/>
  <c r="G26" i="2"/>
  <c r="G28" i="2"/>
  <c r="G39" i="2" s="1"/>
  <c r="G52" i="2" s="1"/>
  <c r="W152" i="50"/>
  <c r="U352" i="50"/>
  <c r="K22" i="49"/>
  <c r="K32" i="49" s="1"/>
  <c r="I21" i="49"/>
  <c r="I31" i="49"/>
  <c r="BL28" i="49"/>
  <c r="BR28" i="49"/>
  <c r="BJ28" i="49"/>
  <c r="BS28" i="49"/>
  <c r="BH28" i="49"/>
  <c r="BK28" i="49"/>
  <c r="BG28" i="49"/>
  <c r="BO28" i="49"/>
  <c r="BQ28" i="49"/>
  <c r="BF28" i="49"/>
  <c r="BI28" i="49"/>
  <c r="BN28" i="49"/>
  <c r="BM28" i="49"/>
  <c r="BP28" i="49"/>
  <c r="BT28" i="49"/>
  <c r="Z35" i="2"/>
  <c r="BR35" i="2"/>
  <c r="AV35" i="2"/>
  <c r="BR24" i="2"/>
  <c r="Z24" i="2"/>
  <c r="AV24" i="2"/>
  <c r="Z27" i="2"/>
  <c r="AV27" i="2"/>
  <c r="BR27" i="2"/>
  <c r="BR25" i="2"/>
  <c r="Z25" i="2"/>
  <c r="AV25" i="2"/>
  <c r="C27" i="57"/>
  <c r="Z33" i="2"/>
  <c r="BR33" i="2"/>
  <c r="AV33" i="2"/>
  <c r="BR20" i="2"/>
  <c r="AV20" i="2"/>
  <c r="Z20" i="2"/>
  <c r="C30" i="63"/>
  <c r="AV37" i="2"/>
  <c r="BR37" i="2"/>
  <c r="Z37" i="2"/>
  <c r="AV21" i="2"/>
  <c r="BR21" i="2"/>
  <c r="Z21" i="2"/>
  <c r="BR28" i="2"/>
  <c r="AV28" i="2"/>
  <c r="Z28" i="2"/>
  <c r="C24" i="56"/>
  <c r="AV30" i="2"/>
  <c r="BR30" i="2"/>
  <c r="Z30" i="2"/>
  <c r="AV38" i="2"/>
  <c r="BR38" i="2"/>
  <c r="Z38" i="2"/>
  <c r="BQ23" i="2"/>
  <c r="Y23" i="2"/>
  <c r="AU23" i="2"/>
  <c r="C26" i="59"/>
  <c r="BR32" i="2"/>
  <c r="Z32" i="2"/>
  <c r="AV32" i="2"/>
  <c r="BR13" i="2"/>
  <c r="AV13" i="2"/>
  <c r="B23" i="59"/>
  <c r="BQ29" i="2"/>
  <c r="AU29" i="2"/>
  <c r="Y29" i="2"/>
  <c r="C25" i="67"/>
  <c r="BR31" i="2"/>
  <c r="AV31" i="2"/>
  <c r="Z31" i="2"/>
  <c r="BR26" i="2"/>
  <c r="Z26" i="2"/>
  <c r="AV26" i="2"/>
  <c r="AY28" i="49"/>
  <c r="AW28" i="49"/>
  <c r="AT28" i="49"/>
  <c r="AR28" i="49"/>
  <c r="AV28" i="49"/>
  <c r="AX28" i="49"/>
  <c r="AO28" i="49"/>
  <c r="AZ28" i="49"/>
  <c r="AU28" i="49"/>
  <c r="AP28" i="49"/>
  <c r="AS28" i="49"/>
  <c r="AQ28" i="49"/>
  <c r="BA28" i="49"/>
  <c r="AD13" i="2"/>
  <c r="AL13" i="2"/>
  <c r="AL39" i="2"/>
  <c r="AL43" i="2" s="1"/>
  <c r="AL41" i="2" s="1"/>
  <c r="V39" i="2"/>
  <c r="F46" i="71" s="1"/>
  <c r="T39" i="2"/>
  <c r="F45" i="71" s="1"/>
  <c r="AN39" i="2"/>
  <c r="AN52" i="2" s="1"/>
  <c r="AD39" i="2"/>
  <c r="F47" i="71" s="1"/>
  <c r="R39" i="2"/>
  <c r="F44" i="71" s="1"/>
  <c r="P39" i="2"/>
  <c r="F43" i="71" s="1"/>
  <c r="AR39" i="2"/>
  <c r="AP53" i="2"/>
  <c r="AN53" i="2"/>
  <c r="AL53" i="2"/>
  <c r="AJ53" i="2"/>
  <c r="AH39" i="2"/>
  <c r="AH52" i="2" s="1"/>
  <c r="AH53" i="2"/>
  <c r="AF53" i="2"/>
  <c r="V53" i="2"/>
  <c r="T53" i="2"/>
  <c r="R53" i="2"/>
  <c r="L39" i="2"/>
  <c r="L43" i="2" s="1"/>
  <c r="J39" i="2"/>
  <c r="G11" i="50"/>
  <c r="P53" i="2"/>
  <c r="N39" i="2"/>
  <c r="N52" i="2" s="1"/>
  <c r="N53" i="2"/>
  <c r="J53" i="2"/>
  <c r="B57" i="50"/>
  <c r="B58" i="50" s="1"/>
  <c r="C27" i="49"/>
  <c r="R51" i="66"/>
  <c r="Q602" i="50"/>
  <c r="G12" i="57"/>
  <c r="C6" i="50"/>
  <c r="C27" i="68"/>
  <c r="C27" i="65"/>
  <c r="AJ41" i="2"/>
  <c r="C27" i="66"/>
  <c r="AJ52" i="2"/>
  <c r="C27" i="63"/>
  <c r="C27" i="62"/>
  <c r="C27" i="67"/>
  <c r="C27" i="59"/>
  <c r="C27" i="56"/>
  <c r="C27" i="69"/>
  <c r="C27" i="60"/>
  <c r="F50" i="71"/>
  <c r="C27" i="64"/>
  <c r="C27" i="61"/>
  <c r="C27" i="58"/>
  <c r="G12" i="59"/>
  <c r="AP43" i="2"/>
  <c r="G12" i="61"/>
  <c r="C30" i="64"/>
  <c r="C26" i="61"/>
  <c r="C26" i="68"/>
  <c r="C30" i="62"/>
  <c r="C26" i="57"/>
  <c r="C30" i="69"/>
  <c r="C26" i="65"/>
  <c r="C30" i="49"/>
  <c r="C30" i="67"/>
  <c r="C26" i="49"/>
  <c r="C26" i="62"/>
  <c r="C30" i="56"/>
  <c r="R51" i="69"/>
  <c r="R51" i="61"/>
  <c r="R51" i="62"/>
  <c r="R51" i="60"/>
  <c r="S62" i="49"/>
  <c r="S58" i="63"/>
  <c r="C24" i="59"/>
  <c r="G12" i="62"/>
  <c r="G12" i="56"/>
  <c r="G12" i="65"/>
  <c r="P3" i="2"/>
  <c r="G12" i="69"/>
  <c r="G12" i="67"/>
  <c r="G12" i="63"/>
  <c r="A6" i="55"/>
  <c r="G12" i="60"/>
  <c r="C26" i="56"/>
  <c r="S59" i="56"/>
  <c r="C30" i="58"/>
  <c r="G12" i="49"/>
  <c r="G12" i="58"/>
  <c r="G12" i="64"/>
  <c r="G12" i="68"/>
  <c r="R51" i="64"/>
  <c r="R51" i="58"/>
  <c r="R51" i="65"/>
  <c r="C30" i="61"/>
  <c r="C30" i="60"/>
  <c r="C30" i="68"/>
  <c r="C26" i="58"/>
  <c r="C26" i="60"/>
  <c r="C26" i="64"/>
  <c r="C26" i="67"/>
  <c r="S60" i="57"/>
  <c r="S58" i="64"/>
  <c r="C30" i="59"/>
  <c r="R51" i="68"/>
  <c r="C26" i="63"/>
  <c r="R51" i="49"/>
  <c r="M55" i="2"/>
  <c r="R51" i="67"/>
  <c r="C30" i="57"/>
  <c r="C30" i="66"/>
  <c r="C26" i="69"/>
  <c r="C26" i="66"/>
  <c r="S58" i="57"/>
  <c r="C30" i="65"/>
  <c r="R51" i="56"/>
  <c r="R51" i="63"/>
  <c r="B23" i="58"/>
  <c r="B23" i="64"/>
  <c r="B23" i="62"/>
  <c r="C24" i="57"/>
  <c r="C24" i="61"/>
  <c r="C24" i="63"/>
  <c r="C24" i="65"/>
  <c r="C24" i="67"/>
  <c r="C24" i="66"/>
  <c r="C24" i="64"/>
  <c r="C24" i="58"/>
  <c r="B23" i="56"/>
  <c r="B23" i="61"/>
  <c r="B23" i="60"/>
  <c r="B23" i="63"/>
  <c r="B23" i="49"/>
  <c r="B23" i="65"/>
  <c r="B23" i="69"/>
  <c r="C24" i="62"/>
  <c r="C24" i="60"/>
  <c r="B23" i="67"/>
  <c r="B23" i="68"/>
  <c r="B23" i="66"/>
  <c r="C24" i="49"/>
  <c r="C24" i="68"/>
  <c r="B23" i="57"/>
  <c r="C24" i="69"/>
  <c r="C25" i="63"/>
  <c r="C25" i="60"/>
  <c r="C25" i="49"/>
  <c r="C25" i="56"/>
  <c r="C25" i="68"/>
  <c r="C25" i="61"/>
  <c r="C25" i="66"/>
  <c r="C25" i="65"/>
  <c r="C25" i="59"/>
  <c r="C25" i="62"/>
  <c r="U34" i="49"/>
  <c r="U34" i="56"/>
  <c r="S62" i="63"/>
  <c r="X34" i="56"/>
  <c r="N34" i="56"/>
  <c r="N34" i="49"/>
  <c r="S62" i="67"/>
  <c r="V502" i="50"/>
  <c r="S60" i="63"/>
  <c r="S58" i="69"/>
  <c r="S62" i="62"/>
  <c r="S61" i="56"/>
  <c r="S58" i="68"/>
  <c r="S62" i="61"/>
  <c r="S60" i="67"/>
  <c r="S62" i="68"/>
  <c r="S58" i="61"/>
  <c r="S60" i="64"/>
  <c r="S58" i="66"/>
  <c r="S58" i="60"/>
  <c r="S60" i="61"/>
  <c r="S58" i="49"/>
  <c r="S62" i="66"/>
  <c r="S62" i="58"/>
  <c r="S60" i="62"/>
  <c r="S62" i="65"/>
  <c r="S62" i="59"/>
  <c r="S60" i="59"/>
  <c r="S60" i="49"/>
  <c r="S62" i="64"/>
  <c r="S58" i="59"/>
  <c r="S60" i="58"/>
  <c r="S58" i="62"/>
  <c r="S57" i="56"/>
  <c r="S60" i="69"/>
  <c r="S60" i="60"/>
  <c r="S58" i="67"/>
  <c r="S62" i="60"/>
  <c r="S58" i="58"/>
  <c r="S62" i="57"/>
  <c r="S60" i="68"/>
  <c r="S62" i="69"/>
  <c r="S60" i="66"/>
  <c r="S60" i="65"/>
  <c r="O32" i="56"/>
  <c r="Q52" i="50"/>
  <c r="Q502" i="50"/>
  <c r="V652" i="50"/>
  <c r="W702" i="50"/>
  <c r="W552" i="50"/>
  <c r="BC1" i="50"/>
  <c r="U52" i="50"/>
  <c r="J22" i="49"/>
  <c r="U152" i="50"/>
  <c r="W302" i="50"/>
  <c r="W402" i="50"/>
  <c r="W352" i="50"/>
  <c r="W202" i="50"/>
  <c r="W52" i="50"/>
  <c r="U502" i="50"/>
  <c r="W502" i="50"/>
  <c r="AM1" i="50"/>
  <c r="W2" i="50"/>
  <c r="W602" i="50"/>
  <c r="U202" i="50"/>
  <c r="W652" i="50"/>
  <c r="W102" i="50"/>
  <c r="W452" i="50"/>
  <c r="W252" i="50"/>
  <c r="AK1" i="50"/>
  <c r="U302" i="50"/>
  <c r="U2" i="50"/>
  <c r="U552" i="50"/>
  <c r="Q702" i="50"/>
  <c r="BA1" i="50"/>
  <c r="U402" i="50"/>
  <c r="U452" i="50"/>
  <c r="U252" i="50"/>
  <c r="Q452" i="50"/>
  <c r="U102" i="50"/>
  <c r="U602" i="50"/>
  <c r="U702" i="50"/>
  <c r="U652" i="50"/>
  <c r="R652" i="50"/>
  <c r="AH1" i="50"/>
  <c r="R402" i="50"/>
  <c r="R502" i="50"/>
  <c r="R202" i="50"/>
  <c r="R352" i="50"/>
  <c r="R152" i="50"/>
  <c r="B104" i="50"/>
  <c r="B105" i="50" s="1"/>
  <c r="G105" i="50" s="1"/>
  <c r="B153" i="50"/>
  <c r="AX1" i="50"/>
  <c r="AF52" i="2"/>
  <c r="F48" i="71"/>
  <c r="AF43" i="2"/>
  <c r="P652" i="50"/>
  <c r="Q352" i="50"/>
  <c r="Q302" i="50"/>
  <c r="Q2" i="50"/>
  <c r="Q202" i="50"/>
  <c r="Q402" i="50"/>
  <c r="Q152" i="50"/>
  <c r="Q652" i="50"/>
  <c r="Q102" i="50"/>
  <c r="Q252" i="50"/>
  <c r="Q552" i="50"/>
  <c r="R452" i="50"/>
  <c r="V202" i="50"/>
  <c r="X152" i="50"/>
  <c r="F30" i="69"/>
  <c r="F30" i="49"/>
  <c r="F30" i="64"/>
  <c r="F30" i="59"/>
  <c r="F30" i="63"/>
  <c r="F30" i="56"/>
  <c r="F30" i="67"/>
  <c r="F30" i="57"/>
  <c r="F30" i="61"/>
  <c r="F30" i="60"/>
  <c r="F30" i="65"/>
  <c r="F30" i="66"/>
  <c r="F30" i="58"/>
  <c r="F30" i="68"/>
  <c r="F30" i="62"/>
  <c r="C25" i="64"/>
  <c r="C25" i="69"/>
  <c r="C25" i="58"/>
  <c r="C25" i="57"/>
  <c r="AJ45" i="2"/>
  <c r="C50" i="71"/>
  <c r="B27" i="71"/>
  <c r="F21" i="60"/>
  <c r="F21" i="59"/>
  <c r="F21" i="61"/>
  <c r="F21" i="69"/>
  <c r="F21" i="58"/>
  <c r="F21" i="65"/>
  <c r="F21" i="63"/>
  <c r="F21" i="56"/>
  <c r="F21" i="64"/>
  <c r="F21" i="49"/>
  <c r="F21" i="57"/>
  <c r="F21" i="62"/>
  <c r="F21" i="68"/>
  <c r="F21" i="66"/>
  <c r="F21" i="67"/>
  <c r="BC28" i="49"/>
  <c r="R52" i="50"/>
  <c r="R2" i="50"/>
  <c r="R602" i="50"/>
  <c r="R102" i="50"/>
  <c r="R702" i="50"/>
  <c r="R552" i="50"/>
  <c r="R302" i="50"/>
  <c r="R252" i="50"/>
  <c r="L32" i="49"/>
  <c r="L34" i="49" s="1"/>
  <c r="C29" i="69"/>
  <c r="C29" i="62"/>
  <c r="C29" i="61"/>
  <c r="C29" i="64"/>
  <c r="C29" i="66"/>
  <c r="C29" i="57"/>
  <c r="C29" i="59"/>
  <c r="C29" i="49"/>
  <c r="C29" i="67"/>
  <c r="C29" i="63"/>
  <c r="C29" i="58"/>
  <c r="C29" i="68"/>
  <c r="C29" i="60"/>
  <c r="C29" i="65"/>
  <c r="C29" i="56"/>
  <c r="V402" i="50"/>
  <c r="X22" i="49"/>
  <c r="C31" i="49"/>
  <c r="C31" i="63"/>
  <c r="C31" i="64"/>
  <c r="C31" i="62"/>
  <c r="C31" i="59"/>
  <c r="C31" i="68"/>
  <c r="C31" i="65"/>
  <c r="C31" i="66"/>
  <c r="C31" i="56"/>
  <c r="C31" i="57"/>
  <c r="C31" i="60"/>
  <c r="C31" i="58"/>
  <c r="C31" i="69"/>
  <c r="C31" i="61"/>
  <c r="C31" i="67"/>
  <c r="V452" i="50"/>
  <c r="P22" i="56"/>
  <c r="V252" i="50"/>
  <c r="AG1" i="50"/>
  <c r="AW1" i="50"/>
  <c r="V2" i="50"/>
  <c r="V602" i="50"/>
  <c r="AL1" i="50"/>
  <c r="V702" i="50"/>
  <c r="P452" i="50"/>
  <c r="V352" i="50"/>
  <c r="V552" i="50"/>
  <c r="V152" i="50"/>
  <c r="V52" i="50"/>
  <c r="BB1" i="50"/>
  <c r="P402" i="50"/>
  <c r="P702" i="50"/>
  <c r="P352" i="50"/>
  <c r="P502" i="50"/>
  <c r="P252" i="50"/>
  <c r="P202" i="50"/>
  <c r="P102" i="50"/>
  <c r="AV1" i="50"/>
  <c r="P152" i="50"/>
  <c r="P302" i="50"/>
  <c r="P52" i="50"/>
  <c r="P2" i="50"/>
  <c r="AF1" i="50"/>
  <c r="S552" i="50"/>
  <c r="S302" i="50"/>
  <c r="AY1" i="50"/>
  <c r="S652" i="50"/>
  <c r="S102" i="50"/>
  <c r="S252" i="50"/>
  <c r="S602" i="50"/>
  <c r="S352" i="50"/>
  <c r="S202" i="50"/>
  <c r="S502" i="50"/>
  <c r="AI1" i="50"/>
  <c r="S152" i="50"/>
  <c r="S402" i="50"/>
  <c r="S452" i="50"/>
  <c r="S52" i="50"/>
  <c r="S702" i="50"/>
  <c r="S2" i="50"/>
  <c r="X402" i="50"/>
  <c r="X552" i="50"/>
  <c r="X2" i="50"/>
  <c r="X702" i="50"/>
  <c r="X302" i="50"/>
  <c r="X652" i="50"/>
  <c r="X452" i="50"/>
  <c r="X102" i="50"/>
  <c r="X352" i="50"/>
  <c r="X252" i="50"/>
  <c r="AN1" i="50"/>
  <c r="X202" i="50"/>
  <c r="X502" i="50"/>
  <c r="X52" i="50"/>
  <c r="X602" i="50"/>
  <c r="P552" i="50"/>
  <c r="BB28" i="49"/>
  <c r="BD1" i="50"/>
  <c r="P602" i="50"/>
  <c r="K352" i="50"/>
  <c r="K152" i="50"/>
  <c r="AA1" i="50"/>
  <c r="K452" i="50"/>
  <c r="K202" i="50"/>
  <c r="AQ1" i="50"/>
  <c r="K2" i="50"/>
  <c r="K252" i="50"/>
  <c r="K652" i="50"/>
  <c r="K52" i="50"/>
  <c r="K502" i="50"/>
  <c r="K102" i="50"/>
  <c r="K302" i="50"/>
  <c r="K602" i="50"/>
  <c r="K552" i="50"/>
  <c r="K402" i="50"/>
  <c r="K702" i="50"/>
  <c r="V302" i="50"/>
  <c r="V102" i="50"/>
  <c r="L402" i="50"/>
  <c r="L502" i="50"/>
  <c r="AR1" i="50"/>
  <c r="L152" i="50"/>
  <c r="L102" i="50"/>
  <c r="L302" i="50"/>
  <c r="L602" i="50"/>
  <c r="L452" i="50"/>
  <c r="L552" i="50"/>
  <c r="L652" i="50"/>
  <c r="L252" i="50"/>
  <c r="L2" i="50"/>
  <c r="L52" i="50"/>
  <c r="L702" i="50"/>
  <c r="AB1" i="50"/>
  <c r="L202" i="50"/>
  <c r="L352" i="50"/>
  <c r="AU1" i="50"/>
  <c r="O402" i="50"/>
  <c r="AE1" i="50"/>
  <c r="O552" i="50"/>
  <c r="O302" i="50"/>
  <c r="O652" i="50"/>
  <c r="O352" i="50"/>
  <c r="O452" i="50"/>
  <c r="O602" i="50"/>
  <c r="O702" i="50"/>
  <c r="O252" i="50"/>
  <c r="O2" i="50"/>
  <c r="O502" i="50"/>
  <c r="O102" i="50"/>
  <c r="O202" i="50"/>
  <c r="O152" i="50"/>
  <c r="O52" i="50"/>
  <c r="J43" i="2" l="1"/>
  <c r="J41" i="2" s="1"/>
  <c r="F51" i="71"/>
  <c r="F52" i="71"/>
  <c r="F152" i="50"/>
  <c r="E152" i="50"/>
  <c r="F60" i="50"/>
  <c r="F59" i="50"/>
  <c r="F58" i="50"/>
  <c r="AD52" i="2"/>
  <c r="F49" i="71"/>
  <c r="AL52" i="2"/>
  <c r="J32" i="56"/>
  <c r="I22" i="56"/>
  <c r="BH28" i="69"/>
  <c r="AS28" i="69"/>
  <c r="AR28" i="69"/>
  <c r="BF28" i="69"/>
  <c r="BI28" i="69"/>
  <c r="AY28" i="69"/>
  <c r="BO28" i="69"/>
  <c r="BJ28" i="69"/>
  <c r="AU28" i="69"/>
  <c r="AV28" i="69"/>
  <c r="AW28" i="69"/>
  <c r="AP28" i="69"/>
  <c r="AT28" i="69"/>
  <c r="BK28" i="69"/>
  <c r="BQ28" i="69"/>
  <c r="BA28" i="69"/>
  <c r="BT28" i="69"/>
  <c r="AO28" i="69"/>
  <c r="AX28" i="69"/>
  <c r="BB28" i="69"/>
  <c r="BL28" i="69"/>
  <c r="BP28" i="69"/>
  <c r="BC28" i="69"/>
  <c r="BG28" i="69"/>
  <c r="BS28" i="69"/>
  <c r="AZ28" i="69"/>
  <c r="AQ28" i="69"/>
  <c r="BN28" i="69"/>
  <c r="BM28" i="69"/>
  <c r="BR28" i="69"/>
  <c r="BO28" i="68"/>
  <c r="BL28" i="68"/>
  <c r="BF28" i="68"/>
  <c r="AS28" i="68"/>
  <c r="AT28" i="68"/>
  <c r="BN28" i="68"/>
  <c r="AU28" i="68"/>
  <c r="BT28" i="68"/>
  <c r="BJ28" i="68"/>
  <c r="BR28" i="68"/>
  <c r="BG28" i="68"/>
  <c r="AR28" i="68"/>
  <c r="BP28" i="68"/>
  <c r="BC28" i="68"/>
  <c r="AZ28" i="68"/>
  <c r="AY28" i="68"/>
  <c r="BS28" i="68"/>
  <c r="BM28" i="68"/>
  <c r="AW28" i="68"/>
  <c r="BA28" i="68"/>
  <c r="AQ28" i="68"/>
  <c r="BI28" i="68"/>
  <c r="BK28" i="68"/>
  <c r="BB28" i="68"/>
  <c r="AV28" i="68"/>
  <c r="BQ28" i="68"/>
  <c r="AP28" i="68"/>
  <c r="AX28" i="68"/>
  <c r="BH28" i="68"/>
  <c r="AO28" i="68"/>
  <c r="AT28" i="67"/>
  <c r="BB28" i="67"/>
  <c r="BN28" i="67"/>
  <c r="AZ28" i="67"/>
  <c r="AW28" i="67"/>
  <c r="BO28" i="67"/>
  <c r="AX28" i="67"/>
  <c r="BG28" i="67"/>
  <c r="AR28" i="67"/>
  <c r="BH28" i="67"/>
  <c r="BS28" i="67"/>
  <c r="BF28" i="67"/>
  <c r="AO28" i="67"/>
  <c r="BQ28" i="67"/>
  <c r="BJ28" i="67"/>
  <c r="BT28" i="67"/>
  <c r="BR28" i="67"/>
  <c r="AP28" i="67"/>
  <c r="BA28" i="67"/>
  <c r="AV28" i="67"/>
  <c r="BP28" i="67"/>
  <c r="AS28" i="67"/>
  <c r="BL28" i="67"/>
  <c r="BI28" i="67"/>
  <c r="BM28" i="67"/>
  <c r="AQ28" i="67"/>
  <c r="AY28" i="67"/>
  <c r="AU28" i="67"/>
  <c r="BC28" i="67"/>
  <c r="BK28" i="67"/>
  <c r="AU28" i="66"/>
  <c r="BI28" i="66"/>
  <c r="BQ28" i="66"/>
  <c r="BG28" i="66"/>
  <c r="AS28" i="66"/>
  <c r="AW28" i="66"/>
  <c r="AV28" i="66"/>
  <c r="AP28" i="66"/>
  <c r="BB28" i="66"/>
  <c r="BP28" i="66"/>
  <c r="BS28" i="66"/>
  <c r="BN28" i="66"/>
  <c r="BR28" i="66"/>
  <c r="BL28" i="66"/>
  <c r="BT28" i="66"/>
  <c r="BA28" i="66"/>
  <c r="AT28" i="66"/>
  <c r="BM28" i="66"/>
  <c r="AY28" i="66"/>
  <c r="BO28" i="66"/>
  <c r="AQ28" i="66"/>
  <c r="AX28" i="66"/>
  <c r="BH28" i="66"/>
  <c r="BK28" i="66"/>
  <c r="BJ28" i="66"/>
  <c r="AR28" i="66"/>
  <c r="BF28" i="66"/>
  <c r="BC28" i="66"/>
  <c r="AO28" i="66"/>
  <c r="AZ28" i="66"/>
  <c r="BC28" i="65"/>
  <c r="AX28" i="65"/>
  <c r="BP28" i="65"/>
  <c r="BO28" i="65"/>
  <c r="BI28" i="65"/>
  <c r="AS28" i="65"/>
  <c r="BB28" i="65"/>
  <c r="BN28" i="65"/>
  <c r="BK28" i="65"/>
  <c r="BM28" i="65"/>
  <c r="BA28" i="65"/>
  <c r="BF28" i="65"/>
  <c r="AQ28" i="65"/>
  <c r="AT28" i="65"/>
  <c r="AO28" i="65"/>
  <c r="AW28" i="65"/>
  <c r="AP28" i="65"/>
  <c r="BQ28" i="65"/>
  <c r="BG28" i="65"/>
  <c r="BS28" i="65"/>
  <c r="BL28" i="65"/>
  <c r="AR28" i="65"/>
  <c r="BT28" i="65"/>
  <c r="AZ28" i="65"/>
  <c r="AU28" i="65"/>
  <c r="BR28" i="65"/>
  <c r="AY28" i="65"/>
  <c r="AV28" i="65"/>
  <c r="BH28" i="65"/>
  <c r="BJ28" i="65"/>
  <c r="BJ28" i="64"/>
  <c r="BO28" i="64"/>
  <c r="AT28" i="64"/>
  <c r="BL28" i="64"/>
  <c r="BN28" i="64"/>
  <c r="AW28" i="64"/>
  <c r="AP28" i="64"/>
  <c r="AS28" i="64"/>
  <c r="BI28" i="64"/>
  <c r="AO28" i="64"/>
  <c r="BA28" i="64"/>
  <c r="BC28" i="64"/>
  <c r="BF28" i="64"/>
  <c r="BM28" i="64"/>
  <c r="BR28" i="64"/>
  <c r="BK28" i="64"/>
  <c r="BS28" i="64"/>
  <c r="AU28" i="64"/>
  <c r="BG28" i="64"/>
  <c r="AZ28" i="64"/>
  <c r="BT28" i="64"/>
  <c r="AY28" i="64"/>
  <c r="BH28" i="64"/>
  <c r="AR28" i="64"/>
  <c r="BB28" i="64"/>
  <c r="AV28" i="64"/>
  <c r="AQ28" i="64"/>
  <c r="AX28" i="64"/>
  <c r="BQ28" i="64"/>
  <c r="BP28" i="64"/>
  <c r="BI28" i="63"/>
  <c r="AY28" i="63"/>
  <c r="AW28" i="63"/>
  <c r="AT28" i="63"/>
  <c r="BQ28" i="63"/>
  <c r="AX28" i="63"/>
  <c r="BG28" i="63"/>
  <c r="BK28" i="63"/>
  <c r="BO28" i="63"/>
  <c r="AZ28" i="63"/>
  <c r="BJ28" i="63"/>
  <c r="BR28" i="63"/>
  <c r="BC28" i="63"/>
  <c r="BN28" i="63"/>
  <c r="BH28" i="63"/>
  <c r="BP28" i="63"/>
  <c r="AS28" i="63"/>
  <c r="BS28" i="63"/>
  <c r="BA28" i="63"/>
  <c r="BM28" i="63"/>
  <c r="AP28" i="63"/>
  <c r="BB28" i="63"/>
  <c r="AV28" i="63"/>
  <c r="BF28" i="63"/>
  <c r="AR28" i="63"/>
  <c r="BL28" i="63"/>
  <c r="BT28" i="63"/>
  <c r="AO28" i="63"/>
  <c r="AU28" i="63"/>
  <c r="AQ28" i="63"/>
  <c r="AV28" i="62"/>
  <c r="BJ28" i="62"/>
  <c r="AZ28" i="62"/>
  <c r="BA28" i="62"/>
  <c r="BR28" i="62"/>
  <c r="BQ28" i="62"/>
  <c r="AQ28" i="62"/>
  <c r="BK28" i="62"/>
  <c r="AX28" i="62"/>
  <c r="BI28" i="62"/>
  <c r="BT28" i="62"/>
  <c r="AT28" i="62"/>
  <c r="BG28" i="62"/>
  <c r="BO28" i="62"/>
  <c r="AO28" i="62"/>
  <c r="BB28" i="62"/>
  <c r="AS28" i="62"/>
  <c r="AP28" i="62"/>
  <c r="BL28" i="62"/>
  <c r="BM28" i="62"/>
  <c r="AR28" i="62"/>
  <c r="AY28" i="62"/>
  <c r="BH28" i="62"/>
  <c r="AU28" i="62"/>
  <c r="BF28" i="62"/>
  <c r="BN28" i="62"/>
  <c r="BP28" i="62"/>
  <c r="BC28" i="62"/>
  <c r="BS28" i="62"/>
  <c r="AW28" i="62"/>
  <c r="BG28" i="61"/>
  <c r="AP28" i="61"/>
  <c r="AZ28" i="61"/>
  <c r="BI28" i="61"/>
  <c r="BB28" i="61"/>
  <c r="AU28" i="61"/>
  <c r="BL28" i="61"/>
  <c r="BT28" i="61"/>
  <c r="BP28" i="61"/>
  <c r="AQ28" i="61"/>
  <c r="AY28" i="61"/>
  <c r="BJ28" i="61"/>
  <c r="AX28" i="61"/>
  <c r="BC28" i="61"/>
  <c r="BK28" i="61"/>
  <c r="BF28" i="61"/>
  <c r="BH28" i="61"/>
  <c r="BS28" i="61"/>
  <c r="BO28" i="61"/>
  <c r="BM28" i="61"/>
  <c r="AR28" i="61"/>
  <c r="AT28" i="61"/>
  <c r="AS28" i="61"/>
  <c r="BQ28" i="61"/>
  <c r="BA28" i="61"/>
  <c r="BN28" i="61"/>
  <c r="BR28" i="61"/>
  <c r="AV28" i="61"/>
  <c r="AO28" i="61"/>
  <c r="AW28" i="61"/>
  <c r="BC28" i="60"/>
  <c r="AO28" i="60"/>
  <c r="BG28" i="60"/>
  <c r="BA28" i="60"/>
  <c r="BL28" i="60"/>
  <c r="BJ28" i="60"/>
  <c r="AW28" i="60"/>
  <c r="AY28" i="60"/>
  <c r="BN28" i="60"/>
  <c r="BM28" i="60"/>
  <c r="BP28" i="60"/>
  <c r="AQ28" i="60"/>
  <c r="AS28" i="60"/>
  <c r="BQ28" i="60"/>
  <c r="BS28" i="60"/>
  <c r="BK28" i="60"/>
  <c r="AP28" i="60"/>
  <c r="BF28" i="60"/>
  <c r="BT28" i="60"/>
  <c r="AZ28" i="60"/>
  <c r="AX28" i="60"/>
  <c r="AU28" i="60"/>
  <c r="AT28" i="60"/>
  <c r="BO28" i="60"/>
  <c r="AV28" i="60"/>
  <c r="BR28" i="60"/>
  <c r="BI28" i="60"/>
  <c r="AR28" i="60"/>
  <c r="BB28" i="60"/>
  <c r="BH28" i="60"/>
  <c r="BT28" i="57"/>
  <c r="BI28" i="57"/>
  <c r="AS28" i="57"/>
  <c r="BA28" i="57"/>
  <c r="BR28" i="57"/>
  <c r="AY28" i="57"/>
  <c r="AP28" i="57"/>
  <c r="BM28" i="57"/>
  <c r="AX28" i="57"/>
  <c r="BP28" i="57"/>
  <c r="AW28" i="57"/>
  <c r="BH28" i="57"/>
  <c r="BF28" i="57"/>
  <c r="AU28" i="57"/>
  <c r="BN28" i="57"/>
  <c r="BQ28" i="57"/>
  <c r="BB28" i="57"/>
  <c r="AT28" i="57"/>
  <c r="AR28" i="57"/>
  <c r="BS28" i="57"/>
  <c r="BC28" i="57"/>
  <c r="AO28" i="57"/>
  <c r="BJ28" i="57"/>
  <c r="BO28" i="57"/>
  <c r="AZ28" i="57"/>
  <c r="AQ28" i="57"/>
  <c r="AV28" i="57"/>
  <c r="BL28" i="57"/>
  <c r="BK28" i="57"/>
  <c r="BG28" i="57"/>
  <c r="BF28" i="58"/>
  <c r="BL28" i="58"/>
  <c r="BO28" i="58"/>
  <c r="AQ28" i="58"/>
  <c r="AT28" i="58"/>
  <c r="BK28" i="58"/>
  <c r="BM28" i="58"/>
  <c r="BJ28" i="58"/>
  <c r="BC28" i="58"/>
  <c r="BT28" i="58"/>
  <c r="AS28" i="58"/>
  <c r="AZ28" i="58"/>
  <c r="AY28" i="58"/>
  <c r="BP28" i="58"/>
  <c r="BS28" i="58"/>
  <c r="AO28" i="58"/>
  <c r="AP28" i="58"/>
  <c r="BB28" i="58"/>
  <c r="AW28" i="58"/>
  <c r="BI28" i="58"/>
  <c r="AX28" i="58"/>
  <c r="AR28" i="58"/>
  <c r="BR28" i="58"/>
  <c r="BA28" i="58"/>
  <c r="AV28" i="58"/>
  <c r="BN28" i="58"/>
  <c r="BG28" i="58"/>
  <c r="BQ28" i="58"/>
  <c r="BH28" i="58"/>
  <c r="AU28" i="58"/>
  <c r="BK28" i="59"/>
  <c r="AV28" i="59"/>
  <c r="AO28" i="59"/>
  <c r="AT28" i="59"/>
  <c r="AR28" i="59"/>
  <c r="BL28" i="59"/>
  <c r="AX28" i="59"/>
  <c r="BR28" i="59"/>
  <c r="BP28" i="59"/>
  <c r="AS28" i="59"/>
  <c r="AU28" i="59"/>
  <c r="BF28" i="59"/>
  <c r="BQ28" i="59"/>
  <c r="BA28" i="59"/>
  <c r="AP28" i="59"/>
  <c r="AZ28" i="59"/>
  <c r="AW28" i="59"/>
  <c r="AY28" i="59"/>
  <c r="BB28" i="59"/>
  <c r="BJ28" i="59"/>
  <c r="BS28" i="59"/>
  <c r="BT28" i="59"/>
  <c r="BC28" i="59"/>
  <c r="BH28" i="59"/>
  <c r="BM28" i="59"/>
  <c r="AQ28" i="59"/>
  <c r="BI28" i="59"/>
  <c r="BN28" i="59"/>
  <c r="BG28" i="59"/>
  <c r="BO28" i="59"/>
  <c r="AS28" i="56"/>
  <c r="AP28" i="56"/>
  <c r="BG28" i="56"/>
  <c r="AW28" i="56"/>
  <c r="BM28" i="56"/>
  <c r="BJ28" i="56"/>
  <c r="BS28" i="56"/>
  <c r="BH28" i="56"/>
  <c r="AY28" i="56"/>
  <c r="BI28" i="56"/>
  <c r="AZ28" i="56"/>
  <c r="BK28" i="56"/>
  <c r="BL28" i="56"/>
  <c r="BN28" i="56"/>
  <c r="AU28" i="56"/>
  <c r="AQ28" i="56"/>
  <c r="AR28" i="56"/>
  <c r="BA28" i="56"/>
  <c r="BB28" i="56"/>
  <c r="BF28" i="56"/>
  <c r="BR28" i="56"/>
  <c r="BO28" i="56"/>
  <c r="BQ28" i="56"/>
  <c r="AT28" i="56"/>
  <c r="AX28" i="56"/>
  <c r="AO28" i="56"/>
  <c r="BP28" i="56"/>
  <c r="AV28" i="56"/>
  <c r="BT28" i="56"/>
  <c r="BC28" i="56"/>
  <c r="G58" i="50"/>
  <c r="C41" i="71"/>
  <c r="I22" i="49"/>
  <c r="P43" i="2"/>
  <c r="P45" i="2" s="1"/>
  <c r="V43" i="2"/>
  <c r="C46" i="71" s="1"/>
  <c r="V52" i="2"/>
  <c r="AH43" i="2"/>
  <c r="AH45" i="2" s="1"/>
  <c r="T52" i="2"/>
  <c r="T43" i="2"/>
  <c r="T41" i="2" s="1"/>
  <c r="O34" i="49" s="1"/>
  <c r="AD43" i="2"/>
  <c r="AD41" i="2" s="1"/>
  <c r="R43" i="2"/>
  <c r="R45" i="2" s="1"/>
  <c r="R52" i="2"/>
  <c r="P52" i="2"/>
  <c r="AN43" i="2"/>
  <c r="AN41" i="2" s="1"/>
  <c r="AL45" i="2"/>
  <c r="D51" i="71" s="1"/>
  <c r="AR52" i="2"/>
  <c r="F54" i="71"/>
  <c r="AR43" i="2"/>
  <c r="C53" i="71"/>
  <c r="AP41" i="2"/>
  <c r="C51" i="71"/>
  <c r="D50" i="71"/>
  <c r="AH41" i="2"/>
  <c r="C48" i="71"/>
  <c r="AF41" i="2"/>
  <c r="V41" i="2"/>
  <c r="L52" i="2"/>
  <c r="L41" i="2"/>
  <c r="L45" i="2"/>
  <c r="F41" i="71"/>
  <c r="F40" i="71"/>
  <c r="J52" i="2"/>
  <c r="F42" i="71"/>
  <c r="N43" i="2"/>
  <c r="C42" i="71" s="1"/>
  <c r="O34" i="56"/>
  <c r="W34" i="49"/>
  <c r="V34" i="56"/>
  <c r="W34" i="56"/>
  <c r="V34" i="49"/>
  <c r="P34" i="49"/>
  <c r="L34" i="56"/>
  <c r="T34" i="49"/>
  <c r="T34" i="56"/>
  <c r="K34" i="56"/>
  <c r="K34" i="49"/>
  <c r="P41" i="2"/>
  <c r="B59" i="50"/>
  <c r="G59" i="50" s="1"/>
  <c r="AP45" i="2"/>
  <c r="AF45" i="2"/>
  <c r="R34" i="56"/>
  <c r="R34" i="49"/>
  <c r="S34" i="56"/>
  <c r="S34" i="49"/>
  <c r="Q34" i="49"/>
  <c r="Q34" i="56"/>
  <c r="J32" i="49"/>
  <c r="F31" i="68"/>
  <c r="F31" i="69"/>
  <c r="F31" i="61"/>
  <c r="F31" i="49"/>
  <c r="F31" i="65"/>
  <c r="F31" i="60"/>
  <c r="F31" i="56"/>
  <c r="F31" i="62"/>
  <c r="F31" i="67"/>
  <c r="F31" i="58"/>
  <c r="F31" i="64"/>
  <c r="F31" i="57"/>
  <c r="F31" i="66"/>
  <c r="F31" i="63"/>
  <c r="F31" i="59"/>
  <c r="B154" i="50"/>
  <c r="B155" i="50" s="1"/>
  <c r="G155" i="50" s="1"/>
  <c r="B203" i="50"/>
  <c r="C40" i="71"/>
  <c r="B106" i="50"/>
  <c r="G106" i="50" s="1"/>
  <c r="F22" i="62"/>
  <c r="F22" i="68"/>
  <c r="F22" i="57"/>
  <c r="F22" i="58"/>
  <c r="F22" i="49"/>
  <c r="F22" i="66"/>
  <c r="F22" i="60"/>
  <c r="F22" i="64"/>
  <c r="F22" i="67"/>
  <c r="F22" i="56"/>
  <c r="F22" i="65"/>
  <c r="F22" i="61"/>
  <c r="F22" i="59"/>
  <c r="F22" i="63"/>
  <c r="F22" i="69"/>
  <c r="J45" i="2"/>
  <c r="G29" i="50" s="1"/>
  <c r="P32" i="56"/>
  <c r="X32" i="49"/>
  <c r="G27" i="50" l="1"/>
  <c r="J12" i="69"/>
  <c r="F23" i="50"/>
  <c r="J12" i="68"/>
  <c r="J12" i="67"/>
  <c r="J12" i="66"/>
  <c r="J12" i="65"/>
  <c r="J12" i="59"/>
  <c r="J12" i="63"/>
  <c r="J12" i="64"/>
  <c r="J12" i="62"/>
  <c r="J12" i="61"/>
  <c r="J12" i="60"/>
  <c r="J12" i="57"/>
  <c r="J12" i="58"/>
  <c r="J12" i="56"/>
  <c r="AP45" i="56" s="1"/>
  <c r="J12" i="49"/>
  <c r="AP45" i="49" s="1"/>
  <c r="F202" i="50"/>
  <c r="E202" i="50"/>
  <c r="I32" i="56"/>
  <c r="G43" i="2"/>
  <c r="F43" i="2" s="1"/>
  <c r="D41" i="71"/>
  <c r="I32" i="49"/>
  <c r="C45" i="71"/>
  <c r="CD49" i="2"/>
  <c r="BB49" i="2"/>
  <c r="CB49" i="2"/>
  <c r="AZ49" i="2"/>
  <c r="BZ49" i="2"/>
  <c r="BN49" i="2"/>
  <c r="BD49" i="2"/>
  <c r="BX49" i="2"/>
  <c r="BL49" i="2"/>
  <c r="BV49" i="2"/>
  <c r="BJ49" i="2"/>
  <c r="BH49" i="2"/>
  <c r="CF49" i="2"/>
  <c r="CH49" i="2"/>
  <c r="BF49" i="2"/>
  <c r="C49" i="71"/>
  <c r="C47" i="71"/>
  <c r="AD45" i="2"/>
  <c r="D47" i="71" s="1"/>
  <c r="C43" i="71"/>
  <c r="V45" i="2"/>
  <c r="D46" i="71" s="1"/>
  <c r="R41" i="2"/>
  <c r="T45" i="2"/>
  <c r="D45" i="71" s="1"/>
  <c r="C44" i="71"/>
  <c r="AN45" i="2"/>
  <c r="C52" i="71"/>
  <c r="C54" i="71"/>
  <c r="AR45" i="2"/>
  <c r="AR41" i="2"/>
  <c r="D53" i="71"/>
  <c r="D49" i="71"/>
  <c r="D48" i="71"/>
  <c r="D44" i="71"/>
  <c r="F60" i="71"/>
  <c r="N45" i="2"/>
  <c r="N41" i="2"/>
  <c r="D43" i="71"/>
  <c r="M34" i="56"/>
  <c r="B60" i="50"/>
  <c r="G60" i="50" s="1"/>
  <c r="D40" i="71"/>
  <c r="F32" i="59"/>
  <c r="AF49" i="2"/>
  <c r="N49" i="2"/>
  <c r="AL49" i="2"/>
  <c r="F32" i="64"/>
  <c r="F32" i="63"/>
  <c r="T49" i="2"/>
  <c r="B28" i="71"/>
  <c r="F44" i="2"/>
  <c r="F32" i="69"/>
  <c r="F32" i="66"/>
  <c r="F32" i="56"/>
  <c r="AP49" i="2"/>
  <c r="R49" i="2"/>
  <c r="V49" i="2"/>
  <c r="F32" i="67"/>
  <c r="F32" i="62"/>
  <c r="AN49" i="2"/>
  <c r="F32" i="65"/>
  <c r="J49" i="2"/>
  <c r="AJ49" i="2"/>
  <c r="AH49" i="2"/>
  <c r="F32" i="57"/>
  <c r="F32" i="61"/>
  <c r="AR49" i="2"/>
  <c r="L49" i="2"/>
  <c r="P49" i="2"/>
  <c r="F32" i="60"/>
  <c r="AD49" i="2"/>
  <c r="F32" i="68"/>
  <c r="F32" i="49"/>
  <c r="F32" i="58"/>
  <c r="B107" i="50"/>
  <c r="B156" i="50"/>
  <c r="G156" i="50" s="1"/>
  <c r="B253" i="50"/>
  <c r="B204" i="50"/>
  <c r="B205" i="50" s="1"/>
  <c r="G205" i="50" s="1"/>
  <c r="X34" i="49"/>
  <c r="P34" i="56"/>
  <c r="J34" i="49" l="1"/>
  <c r="I34" i="49" s="1"/>
  <c r="AP45" i="60"/>
  <c r="J34" i="60"/>
  <c r="I34" i="60" s="1"/>
  <c r="AP45" i="66"/>
  <c r="J34" i="66"/>
  <c r="I34" i="66" s="1"/>
  <c r="AP45" i="64"/>
  <c r="J34" i="64"/>
  <c r="I34" i="64" s="1"/>
  <c r="AP45" i="67"/>
  <c r="J34" i="67"/>
  <c r="I34" i="67" s="1"/>
  <c r="AP45" i="58"/>
  <c r="J34" i="58"/>
  <c r="I34" i="58" s="1"/>
  <c r="AP45" i="65"/>
  <c r="J34" i="65"/>
  <c r="I34" i="65" s="1"/>
  <c r="AP45" i="68"/>
  <c r="J34" i="68"/>
  <c r="I34" i="68" s="1"/>
  <c r="AP45" i="57"/>
  <c r="J34" i="57"/>
  <c r="I34" i="57" s="1"/>
  <c r="AP45" i="62"/>
  <c r="J34" i="62"/>
  <c r="I34" i="62" s="1"/>
  <c r="AP45" i="59"/>
  <c r="J34" i="59"/>
  <c r="I34" i="59" s="1"/>
  <c r="AP45" i="61"/>
  <c r="J34" i="61"/>
  <c r="I34" i="61" s="1"/>
  <c r="AP45" i="69"/>
  <c r="J34" i="69"/>
  <c r="I34" i="69" s="1"/>
  <c r="AP45" i="63"/>
  <c r="J34" i="63"/>
  <c r="I34" i="63" s="1"/>
  <c r="F252" i="50"/>
  <c r="E252" i="50"/>
  <c r="G45" i="2"/>
  <c r="G42" i="2" s="1"/>
  <c r="D52" i="71"/>
  <c r="C60" i="71"/>
  <c r="D54" i="71"/>
  <c r="D42" i="71"/>
  <c r="B29" i="71"/>
  <c r="F38" i="59"/>
  <c r="F38" i="65"/>
  <c r="F38" i="64"/>
  <c r="F38" i="69"/>
  <c r="F38" i="62"/>
  <c r="F38" i="49"/>
  <c r="F38" i="56"/>
  <c r="F38" i="67"/>
  <c r="F38" i="68"/>
  <c r="F38" i="57"/>
  <c r="F38" i="61"/>
  <c r="F38" i="63"/>
  <c r="F38" i="60"/>
  <c r="F38" i="58"/>
  <c r="F38" i="66"/>
  <c r="J34" i="56"/>
  <c r="I34" i="56" s="1"/>
  <c r="B61" i="50"/>
  <c r="G61" i="50" s="1"/>
  <c r="B206" i="50"/>
  <c r="G206" i="50" s="1"/>
  <c r="B157" i="50"/>
  <c r="B303" i="50"/>
  <c r="B254" i="50"/>
  <c r="B255" i="50" s="1"/>
  <c r="G255" i="50" s="1"/>
  <c r="B108" i="50"/>
  <c r="F110" i="50" l="1"/>
  <c r="F108" i="50"/>
  <c r="F109" i="50"/>
  <c r="F302" i="50"/>
  <c r="E302" i="50"/>
  <c r="F40" i="65"/>
  <c r="G108" i="50"/>
  <c r="F40" i="66"/>
  <c r="F45" i="2"/>
  <c r="F40" i="57"/>
  <c r="F40" i="68"/>
  <c r="F40" i="69"/>
  <c r="F40" i="63"/>
  <c r="F40" i="62"/>
  <c r="F40" i="56"/>
  <c r="F40" i="67"/>
  <c r="F40" i="60"/>
  <c r="F40" i="64"/>
  <c r="F40" i="61"/>
  <c r="G53" i="2"/>
  <c r="F40" i="49"/>
  <c r="F40" i="58"/>
  <c r="D60" i="71"/>
  <c r="F40" i="59"/>
  <c r="B62" i="50"/>
  <c r="B158" i="50"/>
  <c r="B109" i="50"/>
  <c r="G109" i="50" s="1"/>
  <c r="B304" i="50"/>
  <c r="B305" i="50" s="1"/>
  <c r="G305" i="50" s="1"/>
  <c r="B353" i="50"/>
  <c r="B207" i="50"/>
  <c r="B256" i="50"/>
  <c r="G256" i="50" s="1"/>
  <c r="F352" i="50" l="1"/>
  <c r="E352" i="50"/>
  <c r="F160" i="50"/>
  <c r="F158" i="50"/>
  <c r="F159" i="50"/>
  <c r="G158" i="50"/>
  <c r="B63" i="50"/>
  <c r="G63" i="50" s="1"/>
  <c r="B257" i="50"/>
  <c r="B159" i="50"/>
  <c r="G159" i="50" s="1"/>
  <c r="B110" i="50"/>
  <c r="G110" i="50" s="1"/>
  <c r="B306" i="50"/>
  <c r="G306" i="50" s="1"/>
  <c r="B208" i="50"/>
  <c r="B403" i="50"/>
  <c r="B354" i="50"/>
  <c r="B355" i="50" s="1"/>
  <c r="G355" i="50" s="1"/>
  <c r="J1453" i="50"/>
  <c r="J753" i="50"/>
  <c r="J1354" i="50"/>
  <c r="J1353" i="50"/>
  <c r="J1204" i="50"/>
  <c r="L24" i="50"/>
  <c r="J954" i="50"/>
  <c r="J1004" i="50"/>
  <c r="J803" i="50"/>
  <c r="J1003" i="50"/>
  <c r="J1404" i="50"/>
  <c r="J1403" i="50"/>
  <c r="J1203" i="50"/>
  <c r="J804" i="50"/>
  <c r="J853" i="50"/>
  <c r="J903" i="50"/>
  <c r="J1153" i="50"/>
  <c r="J1303" i="50"/>
  <c r="J1054" i="50"/>
  <c r="J1103" i="50"/>
  <c r="J754" i="50"/>
  <c r="J1104" i="50"/>
  <c r="J1304" i="50"/>
  <c r="J904" i="50"/>
  <c r="J953" i="50"/>
  <c r="J1253" i="50"/>
  <c r="J1454" i="50"/>
  <c r="J1053" i="50"/>
  <c r="J5" i="50"/>
  <c r="J1254" i="50"/>
  <c r="J854" i="50"/>
  <c r="J1154" i="50"/>
  <c r="F402" i="50" l="1"/>
  <c r="E402" i="50"/>
  <c r="F210" i="50"/>
  <c r="F209" i="50"/>
  <c r="F208" i="50"/>
  <c r="Z904" i="50"/>
  <c r="Z1154" i="50"/>
  <c r="Z1354" i="50"/>
  <c r="Z954" i="50"/>
  <c r="Z754" i="50"/>
  <c r="Z1204" i="50"/>
  <c r="Z1104" i="50"/>
  <c r="Z1454" i="50"/>
  <c r="Z1254" i="50"/>
  <c r="Z1304" i="50"/>
  <c r="Z804" i="50"/>
  <c r="Z1404" i="50"/>
  <c r="Z1054" i="50"/>
  <c r="Z1004" i="50"/>
  <c r="Z854" i="50"/>
  <c r="G208" i="50"/>
  <c r="B64" i="50"/>
  <c r="G64" i="50" s="1"/>
  <c r="B404" i="50"/>
  <c r="B405" i="50" s="1"/>
  <c r="G405" i="50" s="1"/>
  <c r="B453" i="50"/>
  <c r="B111" i="50"/>
  <c r="G111" i="50" s="1"/>
  <c r="B209" i="50"/>
  <c r="G209" i="50" s="1"/>
  <c r="B307" i="50"/>
  <c r="B160" i="50"/>
  <c r="G160" i="50" s="1"/>
  <c r="B356" i="50"/>
  <c r="G356" i="50" s="1"/>
  <c r="B258" i="50"/>
  <c r="F260" i="50" l="1"/>
  <c r="F258" i="50"/>
  <c r="F259" i="50"/>
  <c r="F452" i="50"/>
  <c r="E452" i="50"/>
  <c r="G258" i="50"/>
  <c r="B65" i="50"/>
  <c r="G65" i="50" s="1"/>
  <c r="B259" i="50"/>
  <c r="G259" i="50" s="1"/>
  <c r="B357" i="50"/>
  <c r="B308" i="50"/>
  <c r="B161" i="50"/>
  <c r="G161" i="50" s="1"/>
  <c r="B112" i="50"/>
  <c r="B406" i="50"/>
  <c r="G406" i="50" s="1"/>
  <c r="B210" i="50"/>
  <c r="G210" i="50" s="1"/>
  <c r="B454" i="50"/>
  <c r="B455" i="50" s="1"/>
  <c r="G455" i="50" s="1"/>
  <c r="B503" i="50"/>
  <c r="F310" i="50" l="1"/>
  <c r="F308" i="50"/>
  <c r="F309" i="50"/>
  <c r="F502" i="50"/>
  <c r="E502" i="50"/>
  <c r="G308" i="50"/>
  <c r="B66" i="50"/>
  <c r="G66" i="50" s="1"/>
  <c r="B162" i="50"/>
  <c r="B358" i="50"/>
  <c r="B553" i="50"/>
  <c r="B504" i="50"/>
  <c r="B505" i="50" s="1"/>
  <c r="G505" i="50" s="1"/>
  <c r="B456" i="50"/>
  <c r="G456" i="50" s="1"/>
  <c r="B211" i="50"/>
  <c r="G211" i="50" s="1"/>
  <c r="B407" i="50"/>
  <c r="B113" i="50"/>
  <c r="G113" i="50" s="1"/>
  <c r="B309" i="50"/>
  <c r="G309" i="50" s="1"/>
  <c r="B260" i="50"/>
  <c r="G260" i="50" s="1"/>
  <c r="F552" i="50" l="1"/>
  <c r="E552" i="50"/>
  <c r="F360" i="50"/>
  <c r="F359" i="50"/>
  <c r="F358" i="50"/>
  <c r="G358" i="50"/>
  <c r="B67" i="50"/>
  <c r="G67" i="50" s="1"/>
  <c r="B261" i="50"/>
  <c r="G261" i="50" s="1"/>
  <c r="B114" i="50"/>
  <c r="G114" i="50" s="1"/>
  <c r="B408" i="50"/>
  <c r="B212" i="50"/>
  <c r="B457" i="50"/>
  <c r="B506" i="50"/>
  <c r="G506" i="50" s="1"/>
  <c r="B163" i="50"/>
  <c r="G163" i="50" s="1"/>
  <c r="B603" i="50"/>
  <c r="B554" i="50"/>
  <c r="B555" i="50" s="1"/>
  <c r="G555" i="50" s="1"/>
  <c r="B359" i="50"/>
  <c r="G359" i="50" s="1"/>
  <c r="B310" i="50"/>
  <c r="G310" i="50" s="1"/>
  <c r="F602" i="50" l="1"/>
  <c r="E602" i="50"/>
  <c r="F410" i="50"/>
  <c r="F408" i="50"/>
  <c r="F409" i="50"/>
  <c r="G408" i="50"/>
  <c r="B68" i="50"/>
  <c r="G68" i="50" s="1"/>
  <c r="B360" i="50"/>
  <c r="G360" i="50" s="1"/>
  <c r="B653" i="50"/>
  <c r="B604" i="50"/>
  <c r="B605" i="50" s="1"/>
  <c r="G605" i="50" s="1"/>
  <c r="B311" i="50"/>
  <c r="G311" i="50" s="1"/>
  <c r="B164" i="50"/>
  <c r="G164" i="50" s="1"/>
  <c r="B507" i="50"/>
  <c r="B458" i="50"/>
  <c r="B556" i="50"/>
  <c r="G556" i="50" s="1"/>
  <c r="B213" i="50"/>
  <c r="G213" i="50" s="1"/>
  <c r="B409" i="50"/>
  <c r="G409" i="50" s="1"/>
  <c r="B115" i="50"/>
  <c r="G115" i="50" s="1"/>
  <c r="B262" i="50"/>
  <c r="F460" i="50" l="1"/>
  <c r="F458" i="50"/>
  <c r="F459" i="50"/>
  <c r="F652" i="50"/>
  <c r="E652" i="50"/>
  <c r="B703" i="50"/>
  <c r="G458" i="50"/>
  <c r="B69" i="50"/>
  <c r="G69" i="50" s="1"/>
  <c r="B606" i="50"/>
  <c r="G606" i="50" s="1"/>
  <c r="B116" i="50"/>
  <c r="G116" i="50" s="1"/>
  <c r="B410" i="50"/>
  <c r="G410" i="50" s="1"/>
  <c r="B214" i="50"/>
  <c r="G214" i="50" s="1"/>
  <c r="B557" i="50"/>
  <c r="B165" i="50"/>
  <c r="G165" i="50" s="1"/>
  <c r="B312" i="50"/>
  <c r="B263" i="50"/>
  <c r="G263" i="50" s="1"/>
  <c r="B459" i="50"/>
  <c r="G459" i="50" s="1"/>
  <c r="B508" i="50"/>
  <c r="B654" i="50"/>
  <c r="B655" i="50" s="1"/>
  <c r="G655" i="50" s="1"/>
  <c r="B361" i="50"/>
  <c r="G361" i="50" s="1"/>
  <c r="F702" i="50" l="1"/>
  <c r="E702" i="50"/>
  <c r="B753" i="50"/>
  <c r="F510" i="50"/>
  <c r="F509" i="50"/>
  <c r="F508" i="50"/>
  <c r="G508" i="50"/>
  <c r="B70" i="50"/>
  <c r="G70" i="50" s="1"/>
  <c r="B656" i="50"/>
  <c r="G656" i="50" s="1"/>
  <c r="B460" i="50"/>
  <c r="G460" i="50" s="1"/>
  <c r="B264" i="50"/>
  <c r="G264" i="50" s="1"/>
  <c r="B117" i="50"/>
  <c r="G117" i="50" s="1"/>
  <c r="B607" i="50"/>
  <c r="B704" i="50"/>
  <c r="B705" i="50" s="1"/>
  <c r="B509" i="50"/>
  <c r="G509" i="50" s="1"/>
  <c r="B313" i="50"/>
  <c r="G313" i="50" s="1"/>
  <c r="B215" i="50"/>
  <c r="G215" i="50" s="1"/>
  <c r="B362" i="50"/>
  <c r="B558" i="50"/>
  <c r="B166" i="50"/>
  <c r="G166" i="50" s="1"/>
  <c r="B411" i="50"/>
  <c r="G411" i="50" s="1"/>
  <c r="F560" i="50" l="1"/>
  <c r="F559" i="50"/>
  <c r="F558" i="50"/>
  <c r="G705" i="50"/>
  <c r="E5" i="55" s="1"/>
  <c r="B754" i="50"/>
  <c r="B755" i="50" s="1"/>
  <c r="B803" i="50"/>
  <c r="F752" i="50"/>
  <c r="E752" i="50"/>
  <c r="G558" i="50"/>
  <c r="B71" i="50"/>
  <c r="G71" i="50" s="1"/>
  <c r="B363" i="50"/>
  <c r="G363" i="50" s="1"/>
  <c r="B118" i="50"/>
  <c r="G118" i="50" s="1"/>
  <c r="B412" i="50"/>
  <c r="B167" i="50"/>
  <c r="G167" i="50" s="1"/>
  <c r="B706" i="50"/>
  <c r="G706" i="50" s="1"/>
  <c r="B461" i="50"/>
  <c r="G461" i="50" s="1"/>
  <c r="B657" i="50"/>
  <c r="B559" i="50"/>
  <c r="G559" i="50" s="1"/>
  <c r="B216" i="50"/>
  <c r="G216" i="50" s="1"/>
  <c r="B314" i="50"/>
  <c r="G314" i="50" s="1"/>
  <c r="B510" i="50"/>
  <c r="G510" i="50" s="1"/>
  <c r="B608" i="50"/>
  <c r="B265" i="50"/>
  <c r="G265" i="50" s="1"/>
  <c r="J705" i="50"/>
  <c r="G755" i="50" l="1"/>
  <c r="B756" i="50"/>
  <c r="F610" i="50"/>
  <c r="F609" i="50"/>
  <c r="F608" i="50"/>
  <c r="B853" i="50"/>
  <c r="F802" i="50"/>
  <c r="E802" i="50"/>
  <c r="B804" i="50"/>
  <c r="B805" i="50" s="1"/>
  <c r="G608" i="50"/>
  <c r="B72" i="50"/>
  <c r="F73" i="50" s="1"/>
  <c r="B266" i="50"/>
  <c r="G266" i="50" s="1"/>
  <c r="B609" i="50"/>
  <c r="G609" i="50" s="1"/>
  <c r="B413" i="50"/>
  <c r="G413" i="50" s="1"/>
  <c r="B364" i="50"/>
  <c r="G364" i="50" s="1"/>
  <c r="B511" i="50"/>
  <c r="G511" i="50" s="1"/>
  <c r="B560" i="50"/>
  <c r="G560" i="50" s="1"/>
  <c r="B119" i="50"/>
  <c r="G119" i="50" s="1"/>
  <c r="B315" i="50"/>
  <c r="G315" i="50" s="1"/>
  <c r="B658" i="50"/>
  <c r="B462" i="50"/>
  <c r="B707" i="50"/>
  <c r="E6" i="55"/>
  <c r="B168" i="50"/>
  <c r="G168" i="50" s="1"/>
  <c r="B217" i="50"/>
  <c r="G217" i="50" s="1"/>
  <c r="V755" i="50"/>
  <c r="L755" i="50"/>
  <c r="P755" i="50"/>
  <c r="J755" i="50"/>
  <c r="X755" i="50"/>
  <c r="Q755" i="50"/>
  <c r="N755" i="50"/>
  <c r="M755" i="50"/>
  <c r="R755" i="50"/>
  <c r="S755" i="50"/>
  <c r="O755" i="50"/>
  <c r="U755" i="50"/>
  <c r="W755" i="50"/>
  <c r="T755" i="50"/>
  <c r="P787" i="50" l="1"/>
  <c r="X787" i="50"/>
  <c r="R787" i="50"/>
  <c r="W787" i="50"/>
  <c r="Q787" i="50"/>
  <c r="Z755" i="50"/>
  <c r="J781" i="50"/>
  <c r="V787" i="50"/>
  <c r="N787" i="50"/>
  <c r="T787" i="50"/>
  <c r="O787" i="50"/>
  <c r="S787" i="50"/>
  <c r="M787" i="50"/>
  <c r="U787" i="50"/>
  <c r="B806" i="50"/>
  <c r="G805" i="50"/>
  <c r="B903" i="50"/>
  <c r="F852" i="50"/>
  <c r="E852" i="50"/>
  <c r="B854" i="50"/>
  <c r="B855" i="50" s="1"/>
  <c r="G756" i="50"/>
  <c r="B757" i="50"/>
  <c r="F660" i="50"/>
  <c r="F659" i="50"/>
  <c r="F658" i="50"/>
  <c r="G658" i="50"/>
  <c r="B73" i="50"/>
  <c r="G77" i="50" s="1"/>
  <c r="B218" i="50"/>
  <c r="G218" i="50" s="1"/>
  <c r="B169" i="50"/>
  <c r="G169" i="50" s="1"/>
  <c r="B708" i="50"/>
  <c r="B659" i="50"/>
  <c r="G659" i="50" s="1"/>
  <c r="B610" i="50"/>
  <c r="G610" i="50" s="1"/>
  <c r="B120" i="50"/>
  <c r="G120" i="50" s="1"/>
  <c r="B463" i="50"/>
  <c r="G463" i="50" s="1"/>
  <c r="B316" i="50"/>
  <c r="G316" i="50" s="1"/>
  <c r="B512" i="50"/>
  <c r="B414" i="50"/>
  <c r="G414" i="50" s="1"/>
  <c r="B561" i="50"/>
  <c r="G561" i="50" s="1"/>
  <c r="B365" i="50"/>
  <c r="G365" i="50" s="1"/>
  <c r="B267" i="50"/>
  <c r="G267" i="50" s="1"/>
  <c r="S756" i="50"/>
  <c r="W756" i="50"/>
  <c r="M805" i="50"/>
  <c r="T756" i="50"/>
  <c r="M756" i="50"/>
  <c r="T805" i="50"/>
  <c r="N805" i="50"/>
  <c r="K756" i="50"/>
  <c r="R756" i="50"/>
  <c r="L756" i="50"/>
  <c r="N756" i="50"/>
  <c r="J805" i="50"/>
  <c r="O756" i="50"/>
  <c r="J756" i="50"/>
  <c r="P756" i="50"/>
  <c r="V756" i="50"/>
  <c r="X756" i="50"/>
  <c r="U756" i="50"/>
  <c r="Q756" i="50"/>
  <c r="H756" i="50" l="1"/>
  <c r="BA21" i="2" s="1"/>
  <c r="BA51" i="2" s="1"/>
  <c r="AN756" i="50"/>
  <c r="AK756" i="50"/>
  <c r="AI756" i="50"/>
  <c r="AG756" i="50"/>
  <c r="AH756" i="50"/>
  <c r="AC756" i="50"/>
  <c r="Z756" i="50"/>
  <c r="AA756" i="50"/>
  <c r="AM756" i="50"/>
  <c r="AL756" i="50"/>
  <c r="AD756" i="50"/>
  <c r="AJ756" i="50"/>
  <c r="AB756" i="50"/>
  <c r="AF756" i="50"/>
  <c r="AE756" i="50"/>
  <c r="J788" i="50"/>
  <c r="K788" i="50" s="1"/>
  <c r="L788" i="50" s="1"/>
  <c r="N837" i="50"/>
  <c r="J831" i="50"/>
  <c r="Z805" i="50"/>
  <c r="T837" i="50"/>
  <c r="M837" i="50"/>
  <c r="B758" i="50"/>
  <c r="B856" i="50"/>
  <c r="G855" i="50"/>
  <c r="B953" i="50"/>
  <c r="B904" i="50"/>
  <c r="B905" i="50" s="1"/>
  <c r="F902" i="50"/>
  <c r="E902" i="50"/>
  <c r="B807" i="50"/>
  <c r="G806" i="50"/>
  <c r="F710" i="50"/>
  <c r="F709" i="50"/>
  <c r="F708" i="50"/>
  <c r="G708" i="50"/>
  <c r="E8" i="55" s="1"/>
  <c r="B74" i="50"/>
  <c r="B75" i="50" s="1"/>
  <c r="B76" i="50" s="1"/>
  <c r="B77" i="50" s="1"/>
  <c r="B78" i="50" s="1"/>
  <c r="G78" i="50" s="1"/>
  <c r="B366" i="50"/>
  <c r="G366" i="50" s="1"/>
  <c r="B219" i="50"/>
  <c r="G219" i="50" s="1"/>
  <c r="B562" i="50"/>
  <c r="B513" i="50"/>
  <c r="G513" i="50" s="1"/>
  <c r="B464" i="50"/>
  <c r="G464" i="50" s="1"/>
  <c r="B709" i="50"/>
  <c r="G709" i="50" s="1"/>
  <c r="B268" i="50"/>
  <c r="G268" i="50" s="1"/>
  <c r="B317" i="50"/>
  <c r="G317" i="50" s="1"/>
  <c r="B660" i="50"/>
  <c r="G660" i="50" s="1"/>
  <c r="B415" i="50"/>
  <c r="G415" i="50" s="1"/>
  <c r="B121" i="50"/>
  <c r="G121" i="50" s="1"/>
  <c r="B611" i="50"/>
  <c r="G611" i="50" s="1"/>
  <c r="B170" i="50"/>
  <c r="G170" i="50" s="1"/>
  <c r="P757" i="50"/>
  <c r="V757" i="50"/>
  <c r="R757" i="50"/>
  <c r="X757" i="50"/>
  <c r="M806" i="50"/>
  <c r="N757" i="50"/>
  <c r="N855" i="50"/>
  <c r="J855" i="50"/>
  <c r="W757" i="50"/>
  <c r="J806" i="50"/>
  <c r="T757" i="50"/>
  <c r="M757" i="50"/>
  <c r="Q757" i="50"/>
  <c r="J757" i="50"/>
  <c r="L757" i="50"/>
  <c r="T806" i="50"/>
  <c r="K757" i="50"/>
  <c r="M855" i="50"/>
  <c r="S757" i="50"/>
  <c r="T855" i="50"/>
  <c r="U757" i="50"/>
  <c r="N806" i="50"/>
  <c r="O757" i="50"/>
  <c r="AE757" i="50" l="1"/>
  <c r="AH757" i="50"/>
  <c r="AB757" i="50"/>
  <c r="AJ757" i="50"/>
  <c r="AL757" i="50"/>
  <c r="AK757" i="50"/>
  <c r="AF757" i="50"/>
  <c r="AN757" i="50"/>
  <c r="AA757" i="50"/>
  <c r="AM757" i="50"/>
  <c r="Z757" i="50"/>
  <c r="AG757" i="50"/>
  <c r="H757" i="50"/>
  <c r="AD757" i="50"/>
  <c r="AI757" i="50"/>
  <c r="AC757" i="50"/>
  <c r="J881" i="50"/>
  <c r="Z855" i="50"/>
  <c r="T887" i="50"/>
  <c r="M887" i="50"/>
  <c r="N887" i="50"/>
  <c r="J838" i="50"/>
  <c r="Z806" i="50"/>
  <c r="M788" i="50"/>
  <c r="B808" i="50"/>
  <c r="F760" i="50"/>
  <c r="F759" i="50"/>
  <c r="J790" i="50" s="1"/>
  <c r="F758" i="50"/>
  <c r="J783" i="50" s="1"/>
  <c r="G758" i="50"/>
  <c r="B759" i="50"/>
  <c r="B857" i="50"/>
  <c r="G856" i="50"/>
  <c r="E952" i="50"/>
  <c r="B1003" i="50"/>
  <c r="F952" i="50"/>
  <c r="B954" i="50"/>
  <c r="B955" i="50" s="1"/>
  <c r="G905" i="50"/>
  <c r="B906" i="50"/>
  <c r="B122" i="50"/>
  <c r="F123" i="50" s="1"/>
  <c r="B416" i="50"/>
  <c r="G416" i="50" s="1"/>
  <c r="B514" i="50"/>
  <c r="G514" i="50" s="1"/>
  <c r="B171" i="50"/>
  <c r="G171" i="50" s="1"/>
  <c r="B612" i="50"/>
  <c r="B661" i="50"/>
  <c r="G661" i="50" s="1"/>
  <c r="B79" i="50"/>
  <c r="G79" i="50" s="1"/>
  <c r="B220" i="50"/>
  <c r="G220" i="50" s="1"/>
  <c r="B318" i="50"/>
  <c r="G318" i="50" s="1"/>
  <c r="B269" i="50"/>
  <c r="G269" i="50" s="1"/>
  <c r="B710" i="50"/>
  <c r="G710" i="50" s="1"/>
  <c r="E9" i="55"/>
  <c r="B563" i="50"/>
  <c r="G563" i="50" s="1"/>
  <c r="B465" i="50"/>
  <c r="G465" i="50" s="1"/>
  <c r="B367" i="50"/>
  <c r="G367" i="50" s="1"/>
  <c r="R758" i="50"/>
  <c r="X758" i="50"/>
  <c r="O758" i="50"/>
  <c r="S758" i="50"/>
  <c r="M905" i="50"/>
  <c r="N905" i="50"/>
  <c r="U758" i="50"/>
  <c r="T856" i="50"/>
  <c r="L758" i="50"/>
  <c r="N807" i="50"/>
  <c r="M807" i="50"/>
  <c r="J905" i="50"/>
  <c r="T758" i="50"/>
  <c r="J856" i="50"/>
  <c r="T905" i="50"/>
  <c r="T807" i="50"/>
  <c r="W758" i="50"/>
  <c r="K758" i="50"/>
  <c r="N856" i="50"/>
  <c r="N758" i="50"/>
  <c r="V758" i="50"/>
  <c r="M856" i="50"/>
  <c r="J758" i="50"/>
  <c r="P758" i="50"/>
  <c r="Q758" i="50"/>
  <c r="J807" i="50"/>
  <c r="M758" i="50"/>
  <c r="K790" i="50" l="1"/>
  <c r="L790" i="50"/>
  <c r="Z807" i="50"/>
  <c r="Z856" i="50"/>
  <c r="J888" i="50"/>
  <c r="T937" i="50"/>
  <c r="J931" i="50"/>
  <c r="Z905" i="50"/>
  <c r="J782" i="50"/>
  <c r="K782" i="50" s="1"/>
  <c r="L782" i="50" s="1"/>
  <c r="M782" i="50" s="1"/>
  <c r="N782" i="50" s="1"/>
  <c r="O782" i="50" s="1"/>
  <c r="P782" i="50" s="1"/>
  <c r="Q782" i="50" s="1"/>
  <c r="R782" i="50" s="1"/>
  <c r="S782" i="50" s="1"/>
  <c r="T782" i="50" s="1"/>
  <c r="U782" i="50" s="1"/>
  <c r="V782" i="50" s="1"/>
  <c r="W782" i="50" s="1"/>
  <c r="X782" i="50" s="1"/>
  <c r="H758" i="50"/>
  <c r="BA24" i="2" s="1"/>
  <c r="N937" i="50"/>
  <c r="M937" i="50"/>
  <c r="B1053" i="50"/>
  <c r="F1002" i="50"/>
  <c r="E1002" i="50"/>
  <c r="B1004" i="50"/>
  <c r="B1005" i="50" s="1"/>
  <c r="G955" i="50"/>
  <c r="B956" i="50"/>
  <c r="F810" i="50"/>
  <c r="F809" i="50"/>
  <c r="J840" i="50" s="1"/>
  <c r="F808" i="50"/>
  <c r="J833" i="50" s="1"/>
  <c r="G808" i="50"/>
  <c r="B809" i="50"/>
  <c r="M790" i="50"/>
  <c r="N788" i="50"/>
  <c r="B858" i="50"/>
  <c r="G759" i="50"/>
  <c r="B760" i="50"/>
  <c r="G906" i="50"/>
  <c r="B907" i="50"/>
  <c r="B466" i="50"/>
  <c r="G466" i="50" s="1"/>
  <c r="E10" i="55"/>
  <c r="B711" i="50"/>
  <c r="G711" i="50" s="1"/>
  <c r="B270" i="50"/>
  <c r="G270" i="50" s="1"/>
  <c r="B662" i="50"/>
  <c r="B417" i="50"/>
  <c r="G417" i="50" s="1"/>
  <c r="B515" i="50"/>
  <c r="G515" i="50" s="1"/>
  <c r="B368" i="50"/>
  <c r="G368" i="50" s="1"/>
  <c r="B123" i="50"/>
  <c r="G127" i="50" s="1"/>
  <c r="B564" i="50"/>
  <c r="G564" i="50" s="1"/>
  <c r="B319" i="50"/>
  <c r="G319" i="50" s="1"/>
  <c r="B221" i="50"/>
  <c r="G221" i="50" s="1"/>
  <c r="B613" i="50"/>
  <c r="G613" i="50" s="1"/>
  <c r="B172" i="50"/>
  <c r="F173" i="50" s="1"/>
  <c r="J808" i="50"/>
  <c r="M906" i="50"/>
  <c r="M808" i="50"/>
  <c r="T808" i="50"/>
  <c r="J906" i="50"/>
  <c r="U759" i="50"/>
  <c r="S759" i="50"/>
  <c r="N857" i="50"/>
  <c r="M955" i="50"/>
  <c r="V759" i="50"/>
  <c r="J759" i="50"/>
  <c r="T906" i="50"/>
  <c r="L759" i="50"/>
  <c r="J955" i="50"/>
  <c r="M857" i="50"/>
  <c r="N906" i="50"/>
  <c r="P759" i="50"/>
  <c r="N759" i="50"/>
  <c r="K759" i="50"/>
  <c r="X759" i="50"/>
  <c r="Q759" i="50"/>
  <c r="J857" i="50"/>
  <c r="O759" i="50"/>
  <c r="M759" i="50"/>
  <c r="N808" i="50"/>
  <c r="T759" i="50"/>
  <c r="W759" i="50"/>
  <c r="R759" i="50"/>
  <c r="T857" i="50"/>
  <c r="N955" i="50"/>
  <c r="T955" i="50"/>
  <c r="J784" i="50" l="1"/>
  <c r="Z758" i="50" s="1"/>
  <c r="H759" i="50"/>
  <c r="BA25" i="2" s="1"/>
  <c r="J789" i="50"/>
  <c r="J791" i="50" s="1"/>
  <c r="M987" i="50"/>
  <c r="T987" i="50"/>
  <c r="J938" i="50"/>
  <c r="Z906" i="50"/>
  <c r="J981" i="50"/>
  <c r="Z955" i="50"/>
  <c r="Z857" i="50"/>
  <c r="J832" i="50"/>
  <c r="J834" i="50" s="1"/>
  <c r="N987" i="50"/>
  <c r="N790" i="50"/>
  <c r="O788" i="50"/>
  <c r="B957" i="50"/>
  <c r="G956" i="50"/>
  <c r="F860" i="50"/>
  <c r="F858" i="50"/>
  <c r="J883" i="50" s="1"/>
  <c r="F859" i="50"/>
  <c r="J890" i="50" s="1"/>
  <c r="G858" i="50"/>
  <c r="B859" i="50"/>
  <c r="B1006" i="50"/>
  <c r="G1005" i="50"/>
  <c r="B1103" i="50"/>
  <c r="B1054" i="50"/>
  <c r="B1055" i="50" s="1"/>
  <c r="F1052" i="50"/>
  <c r="E1052" i="50"/>
  <c r="B908" i="50"/>
  <c r="B761" i="50"/>
  <c r="G760" i="50"/>
  <c r="B810" i="50"/>
  <c r="G809" i="50"/>
  <c r="Z5" i="50"/>
  <c r="J31" i="50"/>
  <c r="J33" i="50" s="1"/>
  <c r="B320" i="50"/>
  <c r="G320" i="50" s="1"/>
  <c r="B369" i="50"/>
  <c r="G369" i="50" s="1"/>
  <c r="B614" i="50"/>
  <c r="G614" i="50" s="1"/>
  <c r="B516" i="50"/>
  <c r="G516" i="50" s="1"/>
  <c r="B418" i="50"/>
  <c r="G418" i="50" s="1"/>
  <c r="B663" i="50"/>
  <c r="G663" i="50" s="1"/>
  <c r="B271" i="50"/>
  <c r="G271" i="50" s="1"/>
  <c r="B467" i="50"/>
  <c r="G467" i="50" s="1"/>
  <c r="B173" i="50"/>
  <c r="G177" i="50" s="1"/>
  <c r="B222" i="50"/>
  <c r="F223" i="50" s="1"/>
  <c r="B565" i="50"/>
  <c r="G565" i="50" s="1"/>
  <c r="B124" i="50"/>
  <c r="E11" i="55"/>
  <c r="B712" i="50"/>
  <c r="N809" i="50"/>
  <c r="N956" i="50"/>
  <c r="J907" i="50"/>
  <c r="M1005" i="50"/>
  <c r="U760" i="50"/>
  <c r="M858" i="50"/>
  <c r="J858" i="50"/>
  <c r="M956" i="50"/>
  <c r="M760" i="50"/>
  <c r="W760" i="50"/>
  <c r="O760" i="50"/>
  <c r="N1005" i="50"/>
  <c r="R760" i="50"/>
  <c r="S760" i="50"/>
  <c r="N858" i="50"/>
  <c r="V760" i="50"/>
  <c r="J760" i="50"/>
  <c r="T809" i="50"/>
  <c r="Q760" i="50"/>
  <c r="J956" i="50"/>
  <c r="L760" i="50"/>
  <c r="N760" i="50"/>
  <c r="X760" i="50"/>
  <c r="T1005" i="50"/>
  <c r="T907" i="50"/>
  <c r="M809" i="50"/>
  <c r="N907" i="50"/>
  <c r="J809" i="50"/>
  <c r="P760" i="50"/>
  <c r="K760" i="50"/>
  <c r="T956" i="50"/>
  <c r="T760" i="50"/>
  <c r="T858" i="50"/>
  <c r="M907" i="50"/>
  <c r="J1005" i="50"/>
  <c r="J785" i="50" l="1"/>
  <c r="J786" i="50" s="1"/>
  <c r="K789" i="50"/>
  <c r="L789" i="50" s="1"/>
  <c r="T1037" i="50"/>
  <c r="M1037" i="50"/>
  <c r="Z956" i="50"/>
  <c r="J988" i="50"/>
  <c r="H760" i="50"/>
  <c r="BA27" i="2" s="1"/>
  <c r="BA28" i="2" s="1"/>
  <c r="Z907" i="50"/>
  <c r="J882" i="50"/>
  <c r="J884" i="50" s="1"/>
  <c r="N1037" i="50"/>
  <c r="J839" i="50"/>
  <c r="J841" i="50" s="1"/>
  <c r="Z1005" i="50"/>
  <c r="J1031" i="50"/>
  <c r="B958" i="50"/>
  <c r="AP758" i="50"/>
  <c r="B1007" i="50"/>
  <c r="G1006" i="50"/>
  <c r="O790" i="50"/>
  <c r="P788" i="50"/>
  <c r="G810" i="50"/>
  <c r="B811" i="50"/>
  <c r="B762" i="50"/>
  <c r="G761" i="50"/>
  <c r="B909" i="50"/>
  <c r="F908" i="50"/>
  <c r="J933" i="50" s="1"/>
  <c r="F910" i="50"/>
  <c r="F909" i="50"/>
  <c r="J940" i="50" s="1"/>
  <c r="G908" i="50"/>
  <c r="G859" i="50"/>
  <c r="B860" i="50"/>
  <c r="E1102" i="50"/>
  <c r="B1104" i="50"/>
  <c r="B1105" i="50" s="1"/>
  <c r="B1153" i="50"/>
  <c r="F1102" i="50"/>
  <c r="Z808" i="50"/>
  <c r="J835" i="50"/>
  <c r="Z759" i="50"/>
  <c r="AP759" i="50" s="1"/>
  <c r="J795" i="50"/>
  <c r="J792" i="50"/>
  <c r="B1056" i="50"/>
  <c r="G1055" i="50"/>
  <c r="B272" i="50"/>
  <c r="F273" i="50" s="1"/>
  <c r="B566" i="50"/>
  <c r="G566" i="50" s="1"/>
  <c r="B419" i="50"/>
  <c r="G419" i="50" s="1"/>
  <c r="B468" i="50"/>
  <c r="G468" i="50" s="1"/>
  <c r="B664" i="50"/>
  <c r="G664" i="50" s="1"/>
  <c r="B517" i="50"/>
  <c r="G517" i="50" s="1"/>
  <c r="B321" i="50"/>
  <c r="G321" i="50" s="1"/>
  <c r="B713" i="50"/>
  <c r="G713" i="50" s="1"/>
  <c r="B125" i="50"/>
  <c r="B126" i="50" s="1"/>
  <c r="B127" i="50" s="1"/>
  <c r="B223" i="50"/>
  <c r="G227" i="50" s="1"/>
  <c r="B174" i="50"/>
  <c r="B615" i="50"/>
  <c r="G615" i="50" s="1"/>
  <c r="B370" i="50"/>
  <c r="G370" i="50" s="1"/>
  <c r="W909" i="50"/>
  <c r="R957" i="50"/>
  <c r="U906" i="50"/>
  <c r="N957" i="50"/>
  <c r="R909" i="50"/>
  <c r="U909" i="50"/>
  <c r="U809" i="50"/>
  <c r="K1254" i="50"/>
  <c r="Q807" i="50"/>
  <c r="P810" i="50"/>
  <c r="Q808" i="50"/>
  <c r="X855" i="50"/>
  <c r="P956" i="50"/>
  <c r="P1005" i="50"/>
  <c r="L810" i="50"/>
  <c r="X858" i="50"/>
  <c r="Q855" i="50"/>
  <c r="Q909" i="50"/>
  <c r="O858" i="50"/>
  <c r="L1006" i="50"/>
  <c r="P811" i="50"/>
  <c r="V1056" i="50"/>
  <c r="V858" i="50"/>
  <c r="W957" i="50"/>
  <c r="S909" i="50"/>
  <c r="P909" i="50"/>
  <c r="K807" i="50"/>
  <c r="K957" i="50"/>
  <c r="K808" i="50"/>
  <c r="L808" i="50"/>
  <c r="P908" i="50"/>
  <c r="Q1056" i="50"/>
  <c r="X1005" i="50"/>
  <c r="U810" i="50"/>
  <c r="W855" i="50"/>
  <c r="U956" i="50"/>
  <c r="R761" i="50"/>
  <c r="N1006" i="50"/>
  <c r="S1007" i="50"/>
  <c r="Q811" i="50"/>
  <c r="K1354" i="50"/>
  <c r="V905" i="50"/>
  <c r="M1055" i="50"/>
  <c r="L860" i="50"/>
  <c r="V806" i="50"/>
  <c r="L907" i="50"/>
  <c r="W860" i="50"/>
  <c r="X809" i="50"/>
  <c r="R808" i="50"/>
  <c r="S1006" i="50"/>
  <c r="L811" i="50"/>
  <c r="R859" i="50"/>
  <c r="Q906" i="50"/>
  <c r="Q859" i="50"/>
  <c r="Q856" i="50"/>
  <c r="X1006" i="50"/>
  <c r="Q1055" i="50"/>
  <c r="Q908" i="50"/>
  <c r="O1007" i="50"/>
  <c r="Q805" i="50"/>
  <c r="M859" i="50"/>
  <c r="P1006" i="50"/>
  <c r="W805" i="50"/>
  <c r="J810" i="50"/>
  <c r="S955" i="50"/>
  <c r="V857" i="50"/>
  <c r="Q955" i="50"/>
  <c r="W1006" i="50"/>
  <c r="P805" i="50"/>
  <c r="U907" i="50"/>
  <c r="X1007" i="50"/>
  <c r="W907" i="50"/>
  <c r="V807" i="50"/>
  <c r="O859" i="50"/>
  <c r="L807" i="50"/>
  <c r="O761" i="50"/>
  <c r="K761" i="50"/>
  <c r="P906" i="50"/>
  <c r="U806" i="50"/>
  <c r="L856" i="50"/>
  <c r="J908" i="50"/>
  <c r="U857" i="50"/>
  <c r="U807" i="50"/>
  <c r="X957" i="50"/>
  <c r="S907" i="50"/>
  <c r="K1055" i="50"/>
  <c r="P1105" i="50"/>
  <c r="Q806" i="50"/>
  <c r="S957" i="50"/>
  <c r="K908" i="50"/>
  <c r="K1054" i="50"/>
  <c r="W808" i="50"/>
  <c r="Q907" i="50"/>
  <c r="P761" i="50"/>
  <c r="R1005" i="50"/>
  <c r="P858" i="50"/>
  <c r="R811" i="50"/>
  <c r="K805" i="50"/>
  <c r="W1105" i="50"/>
  <c r="W1005" i="50"/>
  <c r="K1154" i="50"/>
  <c r="Q858" i="50"/>
  <c r="U1006" i="50"/>
  <c r="X909" i="50"/>
  <c r="L956" i="50"/>
  <c r="X908" i="50"/>
  <c r="U859" i="50"/>
  <c r="L805" i="50"/>
  <c r="O807" i="50"/>
  <c r="V956" i="50"/>
  <c r="O1056" i="50"/>
  <c r="K1204" i="50"/>
  <c r="K754" i="50"/>
  <c r="L955" i="50"/>
  <c r="O860" i="50"/>
  <c r="P806" i="50"/>
  <c r="L1007" i="50"/>
  <c r="K955" i="50"/>
  <c r="O906" i="50"/>
  <c r="U905" i="50"/>
  <c r="R858" i="50"/>
  <c r="N859" i="50"/>
  <c r="X955" i="50"/>
  <c r="K1007" i="50"/>
  <c r="S810" i="50"/>
  <c r="L1105" i="50"/>
  <c r="J957" i="50"/>
  <c r="W809" i="50"/>
  <c r="R1105" i="50"/>
  <c r="J859" i="50"/>
  <c r="V805" i="50"/>
  <c r="S761" i="50"/>
  <c r="Q956" i="50"/>
  <c r="P808" i="50"/>
  <c r="T761" i="50"/>
  <c r="P855" i="50"/>
  <c r="Q860" i="50"/>
  <c r="M908" i="50"/>
  <c r="O811" i="50"/>
  <c r="U1005" i="50"/>
  <c r="K1404" i="50"/>
  <c r="W761" i="50"/>
  <c r="T1055" i="50"/>
  <c r="R857" i="50"/>
  <c r="L906" i="50"/>
  <c r="V855" i="50"/>
  <c r="O857" i="50"/>
  <c r="U957" i="50"/>
  <c r="O805" i="50"/>
  <c r="W811" i="50"/>
  <c r="K954" i="50"/>
  <c r="M957" i="50"/>
  <c r="K905" i="50"/>
  <c r="L761" i="50"/>
  <c r="X1105" i="50"/>
  <c r="P955" i="50"/>
  <c r="O1105" i="50"/>
  <c r="X811" i="50"/>
  <c r="P860" i="50"/>
  <c r="T810" i="50"/>
  <c r="V906" i="50"/>
  <c r="S809" i="50"/>
  <c r="X810" i="50"/>
  <c r="L909" i="50"/>
  <c r="X805" i="50"/>
  <c r="W956" i="50"/>
  <c r="W905" i="50"/>
  <c r="U805" i="50"/>
  <c r="S858" i="50"/>
  <c r="N761" i="50"/>
  <c r="R908" i="50"/>
  <c r="R856" i="50"/>
  <c r="K855" i="50"/>
  <c r="O907" i="50"/>
  <c r="V908" i="50"/>
  <c r="O810" i="50"/>
  <c r="R810" i="50"/>
  <c r="V1005" i="50"/>
  <c r="Q761" i="50"/>
  <c r="V1055" i="50"/>
  <c r="K1104" i="50"/>
  <c r="N810" i="50"/>
  <c r="T957" i="50"/>
  <c r="L809" i="50"/>
  <c r="O905" i="50"/>
  <c r="R860" i="50"/>
  <c r="O808" i="50"/>
  <c r="R806" i="50"/>
  <c r="P859" i="50"/>
  <c r="K1005" i="50"/>
  <c r="O806" i="50"/>
  <c r="R907" i="50"/>
  <c r="K810" i="50"/>
  <c r="W810" i="50"/>
  <c r="O957" i="50"/>
  <c r="K755" i="50"/>
  <c r="P907" i="50"/>
  <c r="V859" i="50"/>
  <c r="O856" i="50"/>
  <c r="K1006" i="50"/>
  <c r="R1056" i="50"/>
  <c r="Q905" i="50"/>
  <c r="V957" i="50"/>
  <c r="U860" i="50"/>
  <c r="X1055" i="50"/>
  <c r="W806" i="50"/>
  <c r="U858" i="50"/>
  <c r="V909" i="50"/>
  <c r="K907" i="50"/>
  <c r="K804" i="50"/>
  <c r="M761" i="50"/>
  <c r="P905" i="50"/>
  <c r="K860" i="50"/>
  <c r="V1006" i="50"/>
  <c r="R906" i="50"/>
  <c r="V809" i="50"/>
  <c r="K1304" i="50"/>
  <c r="K1454" i="50"/>
  <c r="K956" i="50"/>
  <c r="V955" i="50"/>
  <c r="K859" i="50"/>
  <c r="M1006" i="50"/>
  <c r="L957" i="50"/>
  <c r="K858" i="50"/>
  <c r="U761" i="50"/>
  <c r="W858" i="50"/>
  <c r="Q1105" i="50"/>
  <c r="S855" i="50"/>
  <c r="P857" i="50"/>
  <c r="W856" i="50"/>
  <c r="O1005" i="50"/>
  <c r="S811" i="50"/>
  <c r="S905" i="50"/>
  <c r="S908" i="50"/>
  <c r="W955" i="50"/>
  <c r="K904" i="50"/>
  <c r="R956" i="50"/>
  <c r="V1105" i="50"/>
  <c r="J23" i="50"/>
  <c r="J1006" i="50"/>
  <c r="R905" i="50"/>
  <c r="S958" i="50"/>
  <c r="W906" i="50"/>
  <c r="R955" i="50"/>
  <c r="O908" i="50"/>
  <c r="Q1005" i="50"/>
  <c r="L1055" i="50"/>
  <c r="N908" i="50"/>
  <c r="R805" i="50"/>
  <c r="P809" i="50"/>
  <c r="X806" i="50"/>
  <c r="W859" i="50"/>
  <c r="K854" i="50"/>
  <c r="U811" i="50"/>
  <c r="Q810" i="50"/>
  <c r="L858" i="50"/>
  <c r="K806" i="50"/>
  <c r="S857" i="50"/>
  <c r="V860" i="50"/>
  <c r="Q957" i="50"/>
  <c r="R1055" i="50"/>
  <c r="S956" i="50"/>
  <c r="P807" i="50"/>
  <c r="S906" i="50"/>
  <c r="O855" i="50"/>
  <c r="R1007" i="50"/>
  <c r="P957" i="50"/>
  <c r="W857" i="50"/>
  <c r="S860" i="50"/>
  <c r="L855" i="50"/>
  <c r="V856" i="50"/>
  <c r="U855" i="50"/>
  <c r="V810" i="50"/>
  <c r="S1105" i="50"/>
  <c r="R1006" i="50"/>
  <c r="S805" i="50"/>
  <c r="U1105" i="50"/>
  <c r="R855" i="50"/>
  <c r="J761" i="50"/>
  <c r="S1005" i="50"/>
  <c r="L908" i="50"/>
  <c r="W1055" i="50"/>
  <c r="S807" i="50"/>
  <c r="T908" i="50"/>
  <c r="X860" i="50"/>
  <c r="O909" i="50"/>
  <c r="N1055" i="50"/>
  <c r="Q857" i="50"/>
  <c r="O955" i="50"/>
  <c r="S859" i="50"/>
  <c r="K1004" i="50"/>
  <c r="K906" i="50"/>
  <c r="S1055" i="50"/>
  <c r="Q809" i="50"/>
  <c r="W1007" i="50"/>
  <c r="L859" i="50"/>
  <c r="V811" i="50"/>
  <c r="J1055" i="50"/>
  <c r="X761" i="50"/>
  <c r="K856" i="50"/>
  <c r="S808" i="50"/>
  <c r="U1055" i="50"/>
  <c r="U1007" i="50"/>
  <c r="X859" i="50"/>
  <c r="X856" i="50"/>
  <c r="L806" i="50"/>
  <c r="U808" i="50"/>
  <c r="S856" i="50"/>
  <c r="O956" i="50"/>
  <c r="O809" i="50"/>
  <c r="X808" i="50"/>
  <c r="X905" i="50"/>
  <c r="V808" i="50"/>
  <c r="R809" i="50"/>
  <c r="Q1007" i="50"/>
  <c r="X906" i="50"/>
  <c r="X956" i="50"/>
  <c r="W908" i="50"/>
  <c r="W807" i="50"/>
  <c r="Q1006" i="50"/>
  <c r="V1007" i="50"/>
  <c r="K909" i="50"/>
  <c r="K857" i="50"/>
  <c r="X907" i="50"/>
  <c r="T859" i="50"/>
  <c r="R807" i="50"/>
  <c r="S806" i="50"/>
  <c r="M810" i="50"/>
  <c r="L1005" i="50"/>
  <c r="K1105" i="50"/>
  <c r="P1007" i="50"/>
  <c r="X857" i="50"/>
  <c r="P856" i="50"/>
  <c r="P1055" i="50"/>
  <c r="O1006" i="50"/>
  <c r="X807" i="50"/>
  <c r="T1006" i="50"/>
  <c r="U955" i="50"/>
  <c r="L857" i="50"/>
  <c r="V907" i="50"/>
  <c r="V761" i="50"/>
  <c r="U856" i="50"/>
  <c r="O1055" i="50"/>
  <c r="L905" i="50"/>
  <c r="U908" i="50"/>
  <c r="K1056" i="50"/>
  <c r="K809" i="50"/>
  <c r="K791" i="50" l="1"/>
  <c r="K792" i="50" s="1"/>
  <c r="K793" i="50" s="1"/>
  <c r="T1087" i="50"/>
  <c r="Z1055" i="50"/>
  <c r="J1081" i="50"/>
  <c r="K1081" i="50" s="1"/>
  <c r="J932" i="50"/>
  <c r="J934" i="50" s="1"/>
  <c r="N1087" i="50"/>
  <c r="M1087" i="50"/>
  <c r="J1038" i="50"/>
  <c r="K1038" i="50" s="1"/>
  <c r="Z1006" i="50"/>
  <c r="J889" i="50"/>
  <c r="H761" i="50"/>
  <c r="Z957" i="50"/>
  <c r="B812" i="50"/>
  <c r="G811" i="50"/>
  <c r="J836" i="50"/>
  <c r="F958" i="50"/>
  <c r="J983" i="50" s="1"/>
  <c r="G958" i="50"/>
  <c r="F960" i="50"/>
  <c r="F959" i="50"/>
  <c r="J990" i="50" s="1"/>
  <c r="B959" i="50"/>
  <c r="AP808" i="50"/>
  <c r="P790" i="50"/>
  <c r="Q788" i="50"/>
  <c r="G1056" i="50"/>
  <c r="B1057" i="50"/>
  <c r="B1154" i="50"/>
  <c r="B1155" i="50" s="1"/>
  <c r="E1152" i="50"/>
  <c r="B1203" i="50"/>
  <c r="F1152" i="50"/>
  <c r="G1105" i="50"/>
  <c r="B1106" i="50"/>
  <c r="J845" i="50"/>
  <c r="J842" i="50"/>
  <c r="Z809" i="50"/>
  <c r="AP809" i="50" s="1"/>
  <c r="G909" i="50"/>
  <c r="B910" i="50"/>
  <c r="M789" i="50"/>
  <c r="L791" i="50"/>
  <c r="B1008" i="50"/>
  <c r="J885" i="50"/>
  <c r="Z858" i="50"/>
  <c r="B763" i="50"/>
  <c r="BF19" i="49"/>
  <c r="J794" i="50"/>
  <c r="Z760" i="50" s="1"/>
  <c r="AP760" i="50" s="1"/>
  <c r="AP761" i="50" s="1"/>
  <c r="J793" i="50"/>
  <c r="G860" i="50"/>
  <c r="B861" i="50"/>
  <c r="P1087" i="50"/>
  <c r="AA1154" i="50"/>
  <c r="W837" i="50"/>
  <c r="AI905" i="50"/>
  <c r="AK905" i="50"/>
  <c r="AG905" i="50"/>
  <c r="AB905" i="50"/>
  <c r="AF905" i="50"/>
  <c r="AE905" i="50"/>
  <c r="AM905" i="50"/>
  <c r="H905" i="50"/>
  <c r="BG20" i="2" s="1"/>
  <c r="BG50" i="2" s="1"/>
  <c r="AD905" i="50"/>
  <c r="AJ905" i="50"/>
  <c r="K931" i="50"/>
  <c r="K933" i="50" s="1"/>
  <c r="AL905" i="50"/>
  <c r="AH905" i="50"/>
  <c r="AA905" i="50"/>
  <c r="AC905" i="50"/>
  <c r="AN905" i="50"/>
  <c r="AA804" i="50"/>
  <c r="O837" i="50"/>
  <c r="AA1354" i="50"/>
  <c r="AA1054" i="50"/>
  <c r="P837" i="50"/>
  <c r="Q1137" i="50"/>
  <c r="S1087" i="50"/>
  <c r="X1037" i="50"/>
  <c r="S1037" i="50"/>
  <c r="R1037" i="50"/>
  <c r="V937" i="50"/>
  <c r="AD956" i="50"/>
  <c r="AN956" i="50"/>
  <c r="AM956" i="50"/>
  <c r="AB956" i="50"/>
  <c r="AE956" i="50"/>
  <c r="AF956" i="50"/>
  <c r="AJ956" i="50"/>
  <c r="AC956" i="50"/>
  <c r="AG956" i="50"/>
  <c r="H956" i="50"/>
  <c r="BI21" i="2" s="1"/>
  <c r="AK956" i="50"/>
  <c r="AA956" i="50"/>
  <c r="K988" i="50"/>
  <c r="AL956" i="50"/>
  <c r="AH956" i="50"/>
  <c r="AI956" i="50"/>
  <c r="W1037" i="50"/>
  <c r="AA1104" i="50"/>
  <c r="W987" i="50"/>
  <c r="R837" i="50"/>
  <c r="AF857" i="50"/>
  <c r="AB857" i="50"/>
  <c r="AK857" i="50"/>
  <c r="AD857" i="50"/>
  <c r="AA857" i="50"/>
  <c r="AI857" i="50"/>
  <c r="AM857" i="50"/>
  <c r="AC857" i="50"/>
  <c r="AG857" i="50"/>
  <c r="AH857" i="50"/>
  <c r="AN857" i="50"/>
  <c r="AE857" i="50"/>
  <c r="H857" i="50"/>
  <c r="AL857" i="50"/>
  <c r="AJ857" i="50"/>
  <c r="V1137" i="50"/>
  <c r="X837" i="50"/>
  <c r="S937" i="50"/>
  <c r="S987" i="50"/>
  <c r="O987" i="50"/>
  <c r="W887" i="50"/>
  <c r="AA806" i="50"/>
  <c r="AC806" i="50"/>
  <c r="K838" i="50"/>
  <c r="K840" i="50" s="1"/>
  <c r="AI806" i="50"/>
  <c r="AB806" i="50"/>
  <c r="AM806" i="50"/>
  <c r="AE806" i="50"/>
  <c r="AL806" i="50"/>
  <c r="AD806" i="50"/>
  <c r="AN806" i="50"/>
  <c r="AG806" i="50"/>
  <c r="AF806" i="50"/>
  <c r="AH806" i="50"/>
  <c r="H806" i="50"/>
  <c r="BC21" i="2" s="1"/>
  <c r="BC51" i="2" s="1"/>
  <c r="AJ806" i="50"/>
  <c r="AK806" i="50"/>
  <c r="H906" i="50"/>
  <c r="BG21" i="2" s="1"/>
  <c r="BG51" i="2" s="1"/>
  <c r="AI906" i="50"/>
  <c r="K938" i="50"/>
  <c r="K940" i="50" s="1"/>
  <c r="AA906" i="50"/>
  <c r="AN906" i="50"/>
  <c r="AF906" i="50"/>
  <c r="AM906" i="50"/>
  <c r="AL906" i="50"/>
  <c r="AC906" i="50"/>
  <c r="AE906" i="50"/>
  <c r="AJ906" i="50"/>
  <c r="AD906" i="50"/>
  <c r="AB906" i="50"/>
  <c r="AH906" i="50"/>
  <c r="AG906" i="50"/>
  <c r="AK906" i="50"/>
  <c r="H805" i="50"/>
  <c r="BC20" i="2" s="1"/>
  <c r="BC50" i="2" s="1"/>
  <c r="AL805" i="50"/>
  <c r="AC805" i="50"/>
  <c r="AD805" i="50"/>
  <c r="K831" i="50"/>
  <c r="AG805" i="50"/>
  <c r="AB805" i="50"/>
  <c r="AN805" i="50"/>
  <c r="AH805" i="50"/>
  <c r="AM805" i="50"/>
  <c r="AF805" i="50"/>
  <c r="AK805" i="50"/>
  <c r="AE805" i="50"/>
  <c r="AA805" i="50"/>
  <c r="AJ805" i="50"/>
  <c r="AI805" i="50"/>
  <c r="K832" i="50"/>
  <c r="H808" i="50"/>
  <c r="BC24" i="2" s="1"/>
  <c r="AE855" i="50"/>
  <c r="AL855" i="50"/>
  <c r="AD855" i="50"/>
  <c r="K881" i="50"/>
  <c r="K883" i="50" s="1"/>
  <c r="AK855" i="50"/>
  <c r="AA855" i="50"/>
  <c r="AC855" i="50"/>
  <c r="AN855" i="50"/>
  <c r="AM855" i="50"/>
  <c r="AF855" i="50"/>
  <c r="AI855" i="50"/>
  <c r="AG855" i="50"/>
  <c r="AB855" i="50"/>
  <c r="AJ855" i="50"/>
  <c r="H855" i="50"/>
  <c r="BE20" i="2" s="1"/>
  <c r="BE50" i="2" s="1"/>
  <c r="AH855" i="50"/>
  <c r="P1137" i="50"/>
  <c r="X987" i="50"/>
  <c r="AA854" i="50"/>
  <c r="AC807" i="50"/>
  <c r="AA807" i="50"/>
  <c r="AM807" i="50"/>
  <c r="AJ807" i="50"/>
  <c r="AE807" i="50"/>
  <c r="AF807" i="50"/>
  <c r="AL807" i="50"/>
  <c r="AN807" i="50"/>
  <c r="AG807" i="50"/>
  <c r="H807" i="50"/>
  <c r="AK807" i="50"/>
  <c r="AD807" i="50"/>
  <c r="AB807" i="50"/>
  <c r="AI807" i="50"/>
  <c r="AH807" i="50"/>
  <c r="U887" i="50"/>
  <c r="O937" i="50"/>
  <c r="O1037" i="50"/>
  <c r="V987" i="50"/>
  <c r="U837" i="50"/>
  <c r="H810" i="50"/>
  <c r="BC27" i="2" s="1"/>
  <c r="AI955" i="50"/>
  <c r="AB955" i="50"/>
  <c r="AL955" i="50"/>
  <c r="H955" i="50"/>
  <c r="BI20" i="2" s="1"/>
  <c r="BI50" i="2" s="1"/>
  <c r="AH955" i="50"/>
  <c r="AA955" i="50"/>
  <c r="AJ955" i="50"/>
  <c r="AE955" i="50"/>
  <c r="AD955" i="50"/>
  <c r="K981" i="50"/>
  <c r="AG955" i="50"/>
  <c r="AC955" i="50"/>
  <c r="AK955" i="50"/>
  <c r="AF955" i="50"/>
  <c r="AN955" i="50"/>
  <c r="AM955" i="50"/>
  <c r="R1087" i="50"/>
  <c r="U1087" i="50"/>
  <c r="W1087" i="50"/>
  <c r="AA1304" i="50"/>
  <c r="X937" i="50"/>
  <c r="S837" i="50"/>
  <c r="R987" i="50"/>
  <c r="AH907" i="50"/>
  <c r="AM907" i="50"/>
  <c r="AB907" i="50"/>
  <c r="AF907" i="50"/>
  <c r="AI907" i="50"/>
  <c r="AE907" i="50"/>
  <c r="AJ907" i="50"/>
  <c r="H907" i="50"/>
  <c r="AK907" i="50"/>
  <c r="AG907" i="50"/>
  <c r="AL907" i="50"/>
  <c r="AA907" i="50"/>
  <c r="AD907" i="50"/>
  <c r="AC907" i="50"/>
  <c r="AN907" i="50"/>
  <c r="V1087" i="50"/>
  <c r="AA1454" i="50"/>
  <c r="P937" i="50"/>
  <c r="AA1004" i="50"/>
  <c r="P1037" i="50"/>
  <c r="H908" i="50"/>
  <c r="BG24" i="2" s="1"/>
  <c r="P887" i="50"/>
  <c r="V1037" i="50"/>
  <c r="R1137" i="50"/>
  <c r="X887" i="50"/>
  <c r="AA1404" i="50"/>
  <c r="O1137" i="50"/>
  <c r="W937" i="50"/>
  <c r="X1087" i="50"/>
  <c r="AA1204" i="50"/>
  <c r="Q837" i="50"/>
  <c r="K882" i="50"/>
  <c r="H858" i="50"/>
  <c r="BE24" i="2" s="1"/>
  <c r="U937" i="50"/>
  <c r="AI755" i="50"/>
  <c r="AE755" i="50"/>
  <c r="AG755" i="50"/>
  <c r="AK755" i="50"/>
  <c r="AC755" i="50"/>
  <c r="K781" i="50"/>
  <c r="K783" i="50" s="1"/>
  <c r="H755" i="50"/>
  <c r="BA20" i="2" s="1"/>
  <c r="BA53" i="2" s="1"/>
  <c r="AB755" i="50"/>
  <c r="AH755" i="50"/>
  <c r="AM755" i="50"/>
  <c r="AJ755" i="50"/>
  <c r="AD755" i="50"/>
  <c r="AN755" i="50"/>
  <c r="AL755" i="50"/>
  <c r="AA755" i="50"/>
  <c r="AF755" i="50"/>
  <c r="X1137" i="50"/>
  <c r="AA954" i="50"/>
  <c r="O887" i="50"/>
  <c r="Q887" i="50"/>
  <c r="AA754" i="50"/>
  <c r="V887" i="50"/>
  <c r="R887" i="50"/>
  <c r="Q1037" i="50"/>
  <c r="AE1005" i="50"/>
  <c r="AM1005" i="50"/>
  <c r="AF1005" i="50"/>
  <c r="AI1005" i="50"/>
  <c r="AC1005" i="50"/>
  <c r="AA1005" i="50"/>
  <c r="AL1005" i="50"/>
  <c r="AB1005" i="50"/>
  <c r="AJ1005" i="50"/>
  <c r="AN1005" i="50"/>
  <c r="AG1005" i="50"/>
  <c r="K1031" i="50"/>
  <c r="AD1005" i="50"/>
  <c r="AH1005" i="50"/>
  <c r="H1005" i="50"/>
  <c r="BK20" i="2" s="1"/>
  <c r="BK50" i="2" s="1"/>
  <c r="AK1005" i="50"/>
  <c r="Q987" i="50"/>
  <c r="U1137" i="50"/>
  <c r="H1006" i="50"/>
  <c r="BK21" i="2" s="1"/>
  <c r="AJ1006" i="50"/>
  <c r="AL1006" i="50"/>
  <c r="AM1006" i="50"/>
  <c r="AG1006" i="50"/>
  <c r="AB1006" i="50"/>
  <c r="AH1006" i="50"/>
  <c r="AE1006" i="50"/>
  <c r="AA1006" i="50"/>
  <c r="AI1006" i="50"/>
  <c r="AK1006" i="50"/>
  <c r="AF1006" i="50"/>
  <c r="AD1006" i="50"/>
  <c r="AC1006" i="50"/>
  <c r="AN1006" i="50"/>
  <c r="U1037" i="50"/>
  <c r="K839" i="50"/>
  <c r="L839" i="50" s="1"/>
  <c r="M839" i="50" s="1"/>
  <c r="N839" i="50" s="1"/>
  <c r="O839" i="50" s="1"/>
  <c r="P839" i="50" s="1"/>
  <c r="Q839" i="50" s="1"/>
  <c r="R839" i="50" s="1"/>
  <c r="S839" i="50" s="1"/>
  <c r="T839" i="50" s="1"/>
  <c r="U839" i="50" s="1"/>
  <c r="V839" i="50" s="1"/>
  <c r="W839" i="50" s="1"/>
  <c r="X839" i="50" s="1"/>
  <c r="H809" i="50"/>
  <c r="BC25" i="2" s="1"/>
  <c r="H859" i="50"/>
  <c r="BE25" i="2" s="1"/>
  <c r="AA904" i="50"/>
  <c r="P987" i="50"/>
  <c r="AA1254" i="50"/>
  <c r="W1137" i="50"/>
  <c r="AK957" i="50"/>
  <c r="AH957" i="50"/>
  <c r="AE957" i="50"/>
  <c r="AC957" i="50"/>
  <c r="AI957" i="50"/>
  <c r="AJ957" i="50"/>
  <c r="AB957" i="50"/>
  <c r="AG957" i="50"/>
  <c r="AL957" i="50"/>
  <c r="AA957" i="50"/>
  <c r="H957" i="50"/>
  <c r="AF957" i="50"/>
  <c r="AN957" i="50"/>
  <c r="AD957" i="50"/>
  <c r="AM957" i="50"/>
  <c r="O1087" i="50"/>
  <c r="Q937" i="50"/>
  <c r="U987" i="50"/>
  <c r="AM856" i="50"/>
  <c r="AC856" i="50"/>
  <c r="H856" i="50"/>
  <c r="BE21" i="2" s="1"/>
  <c r="AA856" i="50"/>
  <c r="AJ856" i="50"/>
  <c r="AF856" i="50"/>
  <c r="AI856" i="50"/>
  <c r="AL856" i="50"/>
  <c r="AK856" i="50"/>
  <c r="AH856" i="50"/>
  <c r="K888" i="50"/>
  <c r="AG856" i="50"/>
  <c r="AD856" i="50"/>
  <c r="AB856" i="50"/>
  <c r="AN856" i="50"/>
  <c r="AE856" i="50"/>
  <c r="Q1087" i="50"/>
  <c r="S887" i="50"/>
  <c r="S1137" i="50"/>
  <c r="V837" i="50"/>
  <c r="AF1055" i="50"/>
  <c r="AK1055" i="50"/>
  <c r="AB1055" i="50"/>
  <c r="AE1055" i="50"/>
  <c r="H1055" i="50"/>
  <c r="BM20" i="2" s="1"/>
  <c r="BM50" i="2" s="1"/>
  <c r="AI1055" i="50"/>
  <c r="AM1055" i="50"/>
  <c r="AL1055" i="50"/>
  <c r="AJ1055" i="50"/>
  <c r="AA1055" i="50"/>
  <c r="AC1055" i="50"/>
  <c r="AD1055" i="50"/>
  <c r="AG1055" i="50"/>
  <c r="AN1055" i="50"/>
  <c r="AH1055" i="50"/>
  <c r="R937" i="50"/>
  <c r="BF20" i="49"/>
  <c r="B616" i="50"/>
  <c r="G616" i="50" s="1"/>
  <c r="B224" i="50"/>
  <c r="B420" i="50"/>
  <c r="G420" i="50" s="1"/>
  <c r="B322" i="50"/>
  <c r="F323" i="50" s="1"/>
  <c r="B665" i="50"/>
  <c r="G665" i="50" s="1"/>
  <c r="B371" i="50"/>
  <c r="G371" i="50" s="1"/>
  <c r="B518" i="50"/>
  <c r="G518" i="50" s="1"/>
  <c r="B175" i="50"/>
  <c r="B176" i="50" s="1"/>
  <c r="B177" i="50" s="1"/>
  <c r="B128" i="50"/>
  <c r="G128" i="50" s="1"/>
  <c r="B714" i="50"/>
  <c r="G714" i="50" s="1"/>
  <c r="E13" i="55"/>
  <c r="B469" i="50"/>
  <c r="G469" i="50" s="1"/>
  <c r="B567" i="50"/>
  <c r="G567" i="50" s="1"/>
  <c r="B273" i="50"/>
  <c r="G277" i="50" s="1"/>
  <c r="L958" i="50"/>
  <c r="W1056" i="50"/>
  <c r="X1056" i="50"/>
  <c r="R958" i="50"/>
  <c r="L1056" i="50"/>
  <c r="W958" i="50"/>
  <c r="S1056" i="50"/>
  <c r="U1056" i="50"/>
  <c r="Q958" i="50"/>
  <c r="X958" i="50"/>
  <c r="U958" i="50"/>
  <c r="O958" i="50"/>
  <c r="P958" i="50"/>
  <c r="V958" i="50"/>
  <c r="K958" i="50"/>
  <c r="P1056" i="50"/>
  <c r="K990" i="50" l="1"/>
  <c r="AB759" i="50"/>
  <c r="AR759" i="50" s="1"/>
  <c r="BF20" i="59" s="1"/>
  <c r="AA759" i="50"/>
  <c r="AQ759" i="50" s="1"/>
  <c r="BF20" i="56" s="1"/>
  <c r="J891" i="50"/>
  <c r="Z859" i="50" s="1"/>
  <c r="AP859" i="50" s="1"/>
  <c r="K889" i="50"/>
  <c r="L889" i="50" s="1"/>
  <c r="M889" i="50" s="1"/>
  <c r="N889" i="50" s="1"/>
  <c r="O889" i="50" s="1"/>
  <c r="P889" i="50" s="1"/>
  <c r="Q889" i="50" s="1"/>
  <c r="R889" i="50" s="1"/>
  <c r="S889" i="50" s="1"/>
  <c r="T889" i="50" s="1"/>
  <c r="U889" i="50" s="1"/>
  <c r="V889" i="50" s="1"/>
  <c r="W889" i="50" s="1"/>
  <c r="X889" i="50" s="1"/>
  <c r="L938" i="50"/>
  <c r="M938" i="50" s="1"/>
  <c r="K983" i="50"/>
  <c r="Z761" i="50"/>
  <c r="BG53" i="2"/>
  <c r="L931" i="50"/>
  <c r="K932" i="50"/>
  <c r="K934" i="50" s="1"/>
  <c r="K935" i="50" s="1"/>
  <c r="B1107" i="50"/>
  <c r="G1106" i="50"/>
  <c r="G763" i="50"/>
  <c r="B764" i="50"/>
  <c r="B911" i="50"/>
  <c r="G910" i="50"/>
  <c r="B813" i="50"/>
  <c r="G861" i="50"/>
  <c r="B862" i="50"/>
  <c r="B1204" i="50"/>
  <c r="B1205" i="50" s="1"/>
  <c r="B1253" i="50"/>
  <c r="F1202" i="50"/>
  <c r="E1202" i="50"/>
  <c r="AP858" i="50"/>
  <c r="B1156" i="50"/>
  <c r="G1155" i="50"/>
  <c r="B960" i="50"/>
  <c r="G959" i="50"/>
  <c r="J886" i="50"/>
  <c r="J843" i="50"/>
  <c r="J844" i="50"/>
  <c r="Z810" i="50" s="1"/>
  <c r="AP810" i="50" s="1"/>
  <c r="AP811" i="50" s="1"/>
  <c r="B1058" i="50"/>
  <c r="J935" i="50"/>
  <c r="Z908" i="50"/>
  <c r="B1009" i="50"/>
  <c r="F1010" i="50"/>
  <c r="F1009" i="50"/>
  <c r="J1040" i="50" s="1"/>
  <c r="G1008" i="50"/>
  <c r="F1008" i="50"/>
  <c r="J1033" i="50" s="1"/>
  <c r="L792" i="50"/>
  <c r="N789" i="50"/>
  <c r="M791" i="50"/>
  <c r="AC759" i="50" s="1"/>
  <c r="AS759" i="50" s="1"/>
  <c r="BF20" i="58" s="1"/>
  <c r="Q790" i="50"/>
  <c r="R788" i="50"/>
  <c r="K841" i="50"/>
  <c r="AA809" i="50" s="1"/>
  <c r="BC28" i="2"/>
  <c r="L988" i="50"/>
  <c r="BA50" i="2"/>
  <c r="L1038" i="50"/>
  <c r="M1038" i="50" s="1"/>
  <c r="L781" i="50"/>
  <c r="L783" i="50" s="1"/>
  <c r="L981" i="50"/>
  <c r="L1081" i="50"/>
  <c r="M1081" i="50" s="1"/>
  <c r="BK51" i="2"/>
  <c r="BK53" i="2"/>
  <c r="K833" i="50"/>
  <c r="L831" i="50"/>
  <c r="K890" i="50"/>
  <c r="L888" i="50"/>
  <c r="L890" i="50" s="1"/>
  <c r="L882" i="50"/>
  <c r="M882" i="50" s="1"/>
  <c r="N882" i="50" s="1"/>
  <c r="O882" i="50" s="1"/>
  <c r="P882" i="50" s="1"/>
  <c r="K884" i="50"/>
  <c r="L832" i="50"/>
  <c r="M832" i="50" s="1"/>
  <c r="N832" i="50" s="1"/>
  <c r="O832" i="50" s="1"/>
  <c r="P832" i="50" s="1"/>
  <c r="Q832" i="50" s="1"/>
  <c r="R832" i="50" s="1"/>
  <c r="S832" i="50" s="1"/>
  <c r="T832" i="50" s="1"/>
  <c r="U832" i="50" s="1"/>
  <c r="V832" i="50" s="1"/>
  <c r="W832" i="50" s="1"/>
  <c r="X832" i="50" s="1"/>
  <c r="L881" i="50"/>
  <c r="BI51" i="2"/>
  <c r="BI53" i="2"/>
  <c r="BE53" i="2"/>
  <c r="BE51" i="2"/>
  <c r="L838" i="50"/>
  <c r="L1031" i="50"/>
  <c r="K784" i="50"/>
  <c r="B519" i="50"/>
  <c r="G519" i="50" s="1"/>
  <c r="B421" i="50"/>
  <c r="G421" i="50" s="1"/>
  <c r="B225" i="50"/>
  <c r="B226" i="50" s="1"/>
  <c r="B227" i="50" s="1"/>
  <c r="B274" i="50"/>
  <c r="E14" i="55"/>
  <c r="B715" i="50"/>
  <c r="G715" i="50" s="1"/>
  <c r="B470" i="50"/>
  <c r="G470" i="50" s="1"/>
  <c r="B129" i="50"/>
  <c r="G129" i="50" s="1"/>
  <c r="B178" i="50"/>
  <c r="G178" i="50" s="1"/>
  <c r="B617" i="50"/>
  <c r="G617" i="50" s="1"/>
  <c r="B568" i="50"/>
  <c r="G568" i="50" s="1"/>
  <c r="B372" i="50"/>
  <c r="F373" i="50" s="1"/>
  <c r="B323" i="50"/>
  <c r="G327" i="50" s="1"/>
  <c r="B666" i="50"/>
  <c r="G666" i="50" s="1"/>
  <c r="L940" i="50" l="1"/>
  <c r="J895" i="50"/>
  <c r="J892" i="50"/>
  <c r="J894" i="50" s="1"/>
  <c r="K936" i="50"/>
  <c r="AA908" i="50"/>
  <c r="AQ908" i="50" s="1"/>
  <c r="BI19" i="56" s="1"/>
  <c r="K842" i="50"/>
  <c r="K843" i="50" s="1"/>
  <c r="M931" i="50"/>
  <c r="L933" i="50"/>
  <c r="L932" i="50"/>
  <c r="M932" i="50" s="1"/>
  <c r="N932" i="50" s="1"/>
  <c r="O932" i="50" s="1"/>
  <c r="P932" i="50" s="1"/>
  <c r="Q932" i="50" s="1"/>
  <c r="R932" i="50" s="1"/>
  <c r="S932" i="50" s="1"/>
  <c r="T932" i="50" s="1"/>
  <c r="U932" i="50" s="1"/>
  <c r="V932" i="50" s="1"/>
  <c r="W932" i="50" s="1"/>
  <c r="X932" i="50" s="1"/>
  <c r="R790" i="50"/>
  <c r="S788" i="50"/>
  <c r="G1009" i="50"/>
  <c r="B1010" i="50"/>
  <c r="B961" i="50"/>
  <c r="G960" i="50"/>
  <c r="K1033" i="50"/>
  <c r="M792" i="50"/>
  <c r="AP908" i="50"/>
  <c r="B1157" i="50"/>
  <c r="G1156" i="50"/>
  <c r="O789" i="50"/>
  <c r="N791" i="50"/>
  <c r="AD759" i="50" s="1"/>
  <c r="AT759" i="50" s="1"/>
  <c r="BF20" i="57" s="1"/>
  <c r="J936" i="50"/>
  <c r="F1058" i="50"/>
  <c r="M1083" i="50" s="1"/>
  <c r="F1060" i="50"/>
  <c r="F1059" i="50"/>
  <c r="G1058" i="50"/>
  <c r="B1059" i="50"/>
  <c r="K1040" i="50"/>
  <c r="B1254" i="50"/>
  <c r="B1255" i="50" s="1"/>
  <c r="B1303" i="50"/>
  <c r="F1252" i="50"/>
  <c r="E1252" i="50"/>
  <c r="M781" i="50"/>
  <c r="M783" i="50" s="1"/>
  <c r="B1206" i="50"/>
  <c r="G1205" i="50"/>
  <c r="B863" i="50"/>
  <c r="B814" i="50"/>
  <c r="G813" i="50"/>
  <c r="L793" i="50"/>
  <c r="G911" i="50"/>
  <c r="B912" i="50"/>
  <c r="G764" i="50"/>
  <c r="B765" i="50"/>
  <c r="Z811" i="50"/>
  <c r="B1108" i="50"/>
  <c r="K834" i="50"/>
  <c r="K845" i="50" s="1"/>
  <c r="M988" i="50"/>
  <c r="L990" i="50"/>
  <c r="L1040" i="50"/>
  <c r="M981" i="50"/>
  <c r="L983" i="50"/>
  <c r="M888" i="50"/>
  <c r="M890" i="50" s="1"/>
  <c r="L840" i="50"/>
  <c r="L841" i="50" s="1"/>
  <c r="AB809" i="50" s="1"/>
  <c r="AR809" i="50" s="1"/>
  <c r="BG20" i="59" s="1"/>
  <c r="M838" i="50"/>
  <c r="L1033" i="50"/>
  <c r="M1031" i="50"/>
  <c r="L883" i="50"/>
  <c r="L884" i="50" s="1"/>
  <c r="M881" i="50"/>
  <c r="K885" i="50"/>
  <c r="K886" i="50" s="1"/>
  <c r="AA858" i="50"/>
  <c r="AQ858" i="50" s="1"/>
  <c r="BH19" i="56" s="1"/>
  <c r="L833" i="50"/>
  <c r="M831" i="50"/>
  <c r="K891" i="50"/>
  <c r="L784" i="50"/>
  <c r="AQ809" i="50"/>
  <c r="M1040" i="50"/>
  <c r="N1038" i="50"/>
  <c r="N938" i="50"/>
  <c r="M940" i="50"/>
  <c r="L891" i="50"/>
  <c r="K795" i="50"/>
  <c r="K785" i="50"/>
  <c r="AA758" i="50"/>
  <c r="AQ758" i="50" s="1"/>
  <c r="BF19" i="56" s="1"/>
  <c r="N1081" i="50"/>
  <c r="Q882" i="50"/>
  <c r="B716" i="50"/>
  <c r="G716" i="50" s="1"/>
  <c r="E15" i="55"/>
  <c r="B422" i="50"/>
  <c r="F423" i="50" s="1"/>
  <c r="B667" i="50"/>
  <c r="G667" i="50" s="1"/>
  <c r="B179" i="50"/>
  <c r="G179" i="50" s="1"/>
  <c r="B471" i="50"/>
  <c r="G471" i="50" s="1"/>
  <c r="B520" i="50"/>
  <c r="G520" i="50" s="1"/>
  <c r="B275" i="50"/>
  <c r="B276" i="50" s="1"/>
  <c r="B277" i="50" s="1"/>
  <c r="B228" i="50"/>
  <c r="G228" i="50" s="1"/>
  <c r="B324" i="50"/>
  <c r="B373" i="50"/>
  <c r="G377" i="50" s="1"/>
  <c r="B569" i="50"/>
  <c r="G569" i="50" s="1"/>
  <c r="B618" i="50"/>
  <c r="G618" i="50" s="1"/>
  <c r="J893" i="50" l="1"/>
  <c r="L934" i="50"/>
  <c r="L935" i="50" s="1"/>
  <c r="L936" i="50" s="1"/>
  <c r="L1083" i="50"/>
  <c r="BI19" i="49"/>
  <c r="M933" i="50"/>
  <c r="M934" i="50" s="1"/>
  <c r="M935" i="50" s="1"/>
  <c r="N931" i="50"/>
  <c r="N781" i="50"/>
  <c r="O781" i="50" s="1"/>
  <c r="B1207" i="50"/>
  <c r="G1206" i="50"/>
  <c r="G1059" i="50"/>
  <c r="B1060" i="50"/>
  <c r="M793" i="50"/>
  <c r="B766" i="50"/>
  <c r="G765" i="50"/>
  <c r="B913" i="50"/>
  <c r="G961" i="50"/>
  <c r="B962" i="50"/>
  <c r="E1302" i="50"/>
  <c r="F1302" i="50"/>
  <c r="B1353" i="50"/>
  <c r="B1304" i="50"/>
  <c r="B1305" i="50" s="1"/>
  <c r="K1083" i="50"/>
  <c r="J1083" i="50"/>
  <c r="B1256" i="50"/>
  <c r="G1255" i="50"/>
  <c r="N792" i="50"/>
  <c r="G1010" i="50"/>
  <c r="B1011" i="50"/>
  <c r="P789" i="50"/>
  <c r="O791" i="50"/>
  <c r="B815" i="50"/>
  <c r="G814" i="50"/>
  <c r="B1158" i="50"/>
  <c r="T788" i="50"/>
  <c r="S790" i="50"/>
  <c r="F1110" i="50"/>
  <c r="G1108" i="50"/>
  <c r="F1109" i="50"/>
  <c r="B1109" i="50"/>
  <c r="F1108" i="50"/>
  <c r="G863" i="50"/>
  <c r="B864" i="50"/>
  <c r="N888" i="50"/>
  <c r="O888" i="50" s="1"/>
  <c r="L842" i="50"/>
  <c r="L843" i="50" s="1"/>
  <c r="K835" i="50"/>
  <c r="K844" i="50" s="1"/>
  <c r="AA810" i="50" s="1"/>
  <c r="AQ810" i="50" s="1"/>
  <c r="AA808" i="50"/>
  <c r="AQ808" i="50" s="1"/>
  <c r="BG19" i="56" s="1"/>
  <c r="M990" i="50"/>
  <c r="N988" i="50"/>
  <c r="M983" i="50"/>
  <c r="N981" i="50"/>
  <c r="M883" i="50"/>
  <c r="M884" i="50" s="1"/>
  <c r="M885" i="50" s="1"/>
  <c r="N881" i="50"/>
  <c r="AB858" i="50"/>
  <c r="AR858" i="50" s="1"/>
  <c r="BH19" i="59" s="1"/>
  <c r="L885" i="50"/>
  <c r="AA859" i="50"/>
  <c r="K892" i="50"/>
  <c r="K895" i="50"/>
  <c r="M1033" i="50"/>
  <c r="N1031" i="50"/>
  <c r="N831" i="50"/>
  <c r="M833" i="50"/>
  <c r="L834" i="50"/>
  <c r="M840" i="50"/>
  <c r="M841" i="50" s="1"/>
  <c r="N838" i="50"/>
  <c r="N1083" i="50"/>
  <c r="O1081" i="50"/>
  <c r="M891" i="50"/>
  <c r="AC859" i="50" s="1"/>
  <c r="AS859" i="50" s="1"/>
  <c r="BH20" i="58" s="1"/>
  <c r="M784" i="50"/>
  <c r="K786" i="50"/>
  <c r="K794" i="50"/>
  <c r="AA760" i="50" s="1"/>
  <c r="N940" i="50"/>
  <c r="O938" i="50"/>
  <c r="O1038" i="50"/>
  <c r="N1040" i="50"/>
  <c r="BG20" i="56"/>
  <c r="AB758" i="50"/>
  <c r="AR758" i="50" s="1"/>
  <c r="BF19" i="59" s="1"/>
  <c r="L795" i="50"/>
  <c r="L785" i="50"/>
  <c r="L895" i="50"/>
  <c r="L892" i="50"/>
  <c r="AB859" i="50"/>
  <c r="R882" i="50"/>
  <c r="B374" i="50"/>
  <c r="B229" i="50"/>
  <c r="G229" i="50" s="1"/>
  <c r="B278" i="50"/>
  <c r="G278" i="50" s="1"/>
  <c r="B619" i="50"/>
  <c r="G619" i="50" s="1"/>
  <c r="B325" i="50"/>
  <c r="B326" i="50" s="1"/>
  <c r="B327" i="50" s="1"/>
  <c r="B570" i="50"/>
  <c r="G570" i="50" s="1"/>
  <c r="B472" i="50"/>
  <c r="F473" i="50" s="1"/>
  <c r="B423" i="50"/>
  <c r="G427" i="50" s="1"/>
  <c r="B521" i="50"/>
  <c r="G521" i="50" s="1"/>
  <c r="B668" i="50"/>
  <c r="G668" i="50" s="1"/>
  <c r="E16" i="55"/>
  <c r="B717" i="50"/>
  <c r="G717" i="50" s="1"/>
  <c r="T205" i="50"/>
  <c r="M23" i="55"/>
  <c r="J1056" i="50"/>
  <c r="S959" i="50"/>
  <c r="W1106" i="50"/>
  <c r="V112" i="50"/>
  <c r="I23" i="55"/>
  <c r="I11" i="55"/>
  <c r="X406" i="50"/>
  <c r="U1009" i="50"/>
  <c r="U61" i="50"/>
  <c r="R255" i="50"/>
  <c r="N9" i="55"/>
  <c r="V762" i="50"/>
  <c r="AF4" i="55"/>
  <c r="P14" i="55"/>
  <c r="Q764" i="50"/>
  <c r="U159" i="50"/>
  <c r="K105" i="50"/>
  <c r="Z4" i="55"/>
  <c r="M1056" i="50"/>
  <c r="J22" i="50"/>
  <c r="N56" i="50"/>
  <c r="K19" i="55"/>
  <c r="K1108" i="50"/>
  <c r="J155" i="50"/>
  <c r="N961" i="50"/>
  <c r="K704" i="50"/>
  <c r="M8" i="55"/>
  <c r="N206" i="50"/>
  <c r="X405" i="50"/>
  <c r="M63" i="50"/>
  <c r="K205" i="50"/>
  <c r="L910" i="50"/>
  <c r="V259" i="50"/>
  <c r="T15" i="50"/>
  <c r="U56" i="50"/>
  <c r="O59" i="50"/>
  <c r="X306" i="50"/>
  <c r="O455" i="50"/>
  <c r="J1206" i="50"/>
  <c r="N355" i="50"/>
  <c r="S8" i="50"/>
  <c r="V14" i="55"/>
  <c r="T861" i="50"/>
  <c r="Q6" i="55"/>
  <c r="U1107" i="50"/>
  <c r="W14" i="50"/>
  <c r="U18" i="55"/>
  <c r="M24" i="55"/>
  <c r="J16" i="55"/>
  <c r="V66" i="50"/>
  <c r="U14" i="55"/>
  <c r="L57" i="50"/>
  <c r="K959" i="50"/>
  <c r="T157" i="50"/>
  <c r="J1205" i="50"/>
  <c r="T1059" i="50"/>
  <c r="P57" i="50"/>
  <c r="O911" i="50"/>
  <c r="X13" i="55"/>
  <c r="J17" i="50"/>
  <c r="L12" i="50"/>
  <c r="S21" i="50"/>
  <c r="J4" i="55"/>
  <c r="L15" i="55"/>
  <c r="J23" i="55"/>
  <c r="J1010" i="50"/>
  <c r="W256" i="50"/>
  <c r="Q11" i="55"/>
  <c r="S16" i="50"/>
  <c r="X66" i="50"/>
  <c r="K911" i="50"/>
  <c r="X22" i="55"/>
  <c r="K108" i="50"/>
  <c r="U16" i="50"/>
  <c r="O959" i="50"/>
  <c r="N17" i="55"/>
  <c r="U158" i="50"/>
  <c r="L8" i="50"/>
  <c r="K54" i="50"/>
  <c r="L9" i="55"/>
  <c r="J204" i="50"/>
  <c r="N9" i="50"/>
  <c r="O16" i="55"/>
  <c r="S22" i="55"/>
  <c r="S111" i="50"/>
  <c r="K1106" i="50"/>
  <c r="R814" i="50"/>
  <c r="V5" i="50"/>
  <c r="N10" i="55"/>
  <c r="V67" i="50"/>
  <c r="J1156" i="50"/>
  <c r="M306" i="50"/>
  <c r="S24" i="55"/>
  <c r="O406" i="50"/>
  <c r="M22" i="50"/>
  <c r="W455" i="50"/>
  <c r="N255" i="50"/>
  <c r="X959" i="50"/>
  <c r="Q910" i="50"/>
  <c r="S62" i="50"/>
  <c r="N765" i="50"/>
  <c r="Q112" i="50"/>
  <c r="V9" i="55"/>
  <c r="K19" i="50"/>
  <c r="J863" i="50"/>
  <c r="N14" i="50"/>
  <c r="W960" i="50"/>
  <c r="X307" i="50"/>
  <c r="P455" i="50"/>
  <c r="P764" i="50"/>
  <c r="M958" i="50"/>
  <c r="M9" i="55"/>
  <c r="T357" i="50"/>
  <c r="P862" i="50"/>
  <c r="T16" i="55"/>
  <c r="M1058" i="50"/>
  <c r="S862" i="50"/>
  <c r="N8" i="50"/>
  <c r="U961" i="50"/>
  <c r="X1106" i="50"/>
  <c r="Q12" i="55"/>
  <c r="O7" i="50"/>
  <c r="W65" i="50"/>
  <c r="Q406" i="50"/>
  <c r="O19" i="50"/>
  <c r="O67" i="50"/>
  <c r="Q455" i="50"/>
  <c r="T764" i="50"/>
  <c r="S762" i="50"/>
  <c r="U23" i="50"/>
  <c r="O156" i="50"/>
  <c r="T258" i="50"/>
  <c r="Q207" i="50"/>
  <c r="L1206" i="50"/>
  <c r="W357" i="50"/>
  <c r="J11" i="50"/>
  <c r="W110" i="50"/>
  <c r="S18" i="55"/>
  <c r="S19" i="50"/>
  <c r="I12" i="55"/>
  <c r="L357" i="50"/>
  <c r="U405" i="50"/>
  <c r="J5" i="55"/>
  <c r="P210" i="50"/>
  <c r="I4" i="55"/>
  <c r="P1156" i="50"/>
  <c r="W355" i="50"/>
  <c r="U1156" i="50"/>
  <c r="Q107" i="50"/>
  <c r="M1255" i="50"/>
  <c r="W764" i="50"/>
  <c r="R158" i="50"/>
  <c r="L13" i="50"/>
  <c r="X112" i="50"/>
  <c r="K6" i="55"/>
  <c r="S8" i="55"/>
  <c r="S1206" i="50"/>
  <c r="X64" i="50"/>
  <c r="V357" i="50"/>
  <c r="N66" i="50"/>
  <c r="J208" i="50"/>
  <c r="T1205" i="50"/>
  <c r="X3" i="55"/>
  <c r="J59" i="50"/>
  <c r="M308" i="50"/>
  <c r="U305" i="50"/>
  <c r="Q19" i="50"/>
  <c r="N813" i="50"/>
  <c r="N155" i="50"/>
  <c r="S56" i="50"/>
  <c r="V159" i="50"/>
  <c r="L66" i="50"/>
  <c r="N24" i="55"/>
  <c r="V1008" i="50"/>
  <c r="U9" i="50"/>
  <c r="O1057" i="50"/>
  <c r="S1057" i="50"/>
  <c r="W1058" i="50"/>
  <c r="S67" i="50"/>
  <c r="M19" i="55"/>
  <c r="AH4" i="55"/>
  <c r="V1009" i="50"/>
  <c r="L19" i="55"/>
  <c r="W209" i="50"/>
  <c r="N18" i="55"/>
  <c r="J403" i="50"/>
  <c r="W1206" i="50"/>
  <c r="J61" i="50"/>
  <c r="O1255" i="50"/>
  <c r="Q257" i="50"/>
  <c r="X11" i="55"/>
  <c r="L1205" i="50"/>
  <c r="S14" i="50"/>
  <c r="M959" i="50"/>
  <c r="K13" i="55"/>
  <c r="L1255" i="50"/>
  <c r="P813" i="50"/>
  <c r="P19" i="50"/>
  <c r="J307" i="50"/>
  <c r="N958" i="50"/>
  <c r="R306" i="50"/>
  <c r="P1255" i="50"/>
  <c r="N763" i="50"/>
  <c r="P207" i="50"/>
  <c r="M59" i="50"/>
  <c r="V16" i="55"/>
  <c r="Q959" i="50"/>
  <c r="O21" i="55"/>
  <c r="K504" i="50"/>
  <c r="W863" i="50"/>
  <c r="R66" i="50"/>
  <c r="S61" i="50"/>
  <c r="N1105" i="50"/>
  <c r="Q16" i="50"/>
  <c r="P356" i="50"/>
  <c r="N107" i="50"/>
  <c r="Q157" i="50"/>
  <c r="R205" i="50"/>
  <c r="V109" i="50"/>
  <c r="W57" i="50"/>
  <c r="L812" i="50"/>
  <c r="U911" i="50"/>
  <c r="O105" i="50"/>
  <c r="T406" i="50"/>
  <c r="L455" i="50"/>
  <c r="V16" i="50"/>
  <c r="J12" i="50"/>
  <c r="R23" i="55"/>
  <c r="W912" i="50"/>
  <c r="L209" i="50"/>
  <c r="T1056" i="50"/>
  <c r="L305" i="50"/>
  <c r="J554" i="50"/>
  <c r="P961" i="50"/>
  <c r="U356" i="50"/>
  <c r="X765" i="50"/>
  <c r="X158" i="50"/>
  <c r="N812" i="50"/>
  <c r="M8" i="50"/>
  <c r="N21" i="50"/>
  <c r="U765" i="50"/>
  <c r="Q17" i="50"/>
  <c r="P17" i="50"/>
  <c r="M156" i="50"/>
  <c r="X19" i="50"/>
  <c r="M862" i="50"/>
  <c r="R206" i="50"/>
  <c r="J305" i="50"/>
  <c r="M765" i="50"/>
  <c r="J15" i="55"/>
  <c r="P863" i="50"/>
  <c r="S355" i="50"/>
  <c r="X208" i="50"/>
  <c r="N210" i="50"/>
  <c r="K406" i="50"/>
  <c r="M20" i="55"/>
  <c r="S58" i="50"/>
  <c r="L1108" i="50"/>
  <c r="Q20" i="55"/>
  <c r="N10" i="50"/>
  <c r="P4" i="55"/>
  <c r="O20" i="55"/>
  <c r="W210" i="50"/>
  <c r="P55" i="50"/>
  <c r="H10" i="55"/>
  <c r="T1106" i="50"/>
  <c r="K8" i="55"/>
  <c r="R22" i="55"/>
  <c r="Q22" i="50"/>
  <c r="L405" i="50"/>
  <c r="R55" i="50"/>
  <c r="I9" i="55"/>
  <c r="W1010" i="50"/>
  <c r="O1108" i="50"/>
  <c r="T55" i="50"/>
  <c r="X111" i="50"/>
  <c r="O20" i="50"/>
  <c r="P1107" i="50"/>
  <c r="L20" i="55"/>
  <c r="V65" i="50"/>
  <c r="P24" i="50"/>
  <c r="M106" i="50"/>
  <c r="Q210" i="50"/>
  <c r="V11" i="55"/>
  <c r="N17" i="50"/>
  <c r="R961" i="50"/>
  <c r="U22" i="55"/>
  <c r="I18" i="55"/>
  <c r="O9" i="50"/>
  <c r="S109" i="50"/>
  <c r="N110" i="50"/>
  <c r="W812" i="50"/>
  <c r="S11" i="55"/>
  <c r="W23" i="50"/>
  <c r="U64" i="50"/>
  <c r="Q28" i="55"/>
  <c r="M13" i="55"/>
  <c r="U11" i="50"/>
  <c r="N16" i="50"/>
  <c r="S207" i="50"/>
  <c r="L1155" i="50"/>
  <c r="J110" i="50"/>
  <c r="N58" i="50"/>
  <c r="J1105" i="50"/>
  <c r="U406" i="50"/>
  <c r="U23" i="55"/>
  <c r="P308" i="50"/>
  <c r="M208" i="50"/>
  <c r="S455" i="50"/>
  <c r="R912" i="50"/>
  <c r="V23" i="50"/>
  <c r="I15" i="55"/>
  <c r="R208" i="50"/>
  <c r="Q259" i="50"/>
  <c r="O63" i="50"/>
  <c r="M210" i="50"/>
  <c r="U156" i="50"/>
  <c r="V1057" i="50"/>
  <c r="W161" i="50"/>
  <c r="M355" i="50"/>
  <c r="V56" i="50"/>
  <c r="W160" i="50"/>
  <c r="S911" i="50"/>
  <c r="L67" i="50"/>
  <c r="R355" i="50"/>
  <c r="V61" i="50"/>
  <c r="N912" i="50"/>
  <c r="Q1058" i="50"/>
  <c r="K764" i="50"/>
  <c r="R12" i="50"/>
  <c r="N57" i="50"/>
  <c r="N65" i="50"/>
  <c r="P209" i="50"/>
  <c r="K765" i="50"/>
  <c r="K7" i="50"/>
  <c r="T17" i="55"/>
  <c r="T812" i="50"/>
  <c r="X159" i="50"/>
  <c r="M6" i="55"/>
  <c r="N814" i="50"/>
  <c r="J304" i="50"/>
  <c r="M57" i="50"/>
  <c r="O5" i="55"/>
  <c r="K208" i="50"/>
  <c r="P406" i="50"/>
  <c r="O8" i="50"/>
  <c r="S9" i="55"/>
  <c r="T1107" i="50"/>
  <c r="X255" i="50"/>
  <c r="L64" i="50"/>
  <c r="S357" i="50"/>
  <c r="K67" i="50"/>
  <c r="T158" i="50"/>
  <c r="M207" i="50"/>
  <c r="M15" i="50"/>
  <c r="M18" i="55"/>
  <c r="K160" i="50"/>
  <c r="O1009" i="50"/>
  <c r="N15" i="50"/>
  <c r="L19" i="50"/>
  <c r="L23" i="50"/>
  <c r="Q863" i="50"/>
  <c r="Q765" i="50"/>
  <c r="S306" i="50"/>
  <c r="M257" i="50"/>
  <c r="U12" i="50"/>
  <c r="V961" i="50"/>
  <c r="S19" i="55"/>
  <c r="U208" i="50"/>
  <c r="K110" i="50"/>
  <c r="U257" i="50"/>
  <c r="W106" i="50"/>
  <c r="S15" i="50"/>
  <c r="X4" i="55"/>
  <c r="L111" i="50"/>
  <c r="J308" i="50"/>
  <c r="T1009" i="50"/>
  <c r="U24" i="55"/>
  <c r="T909" i="50"/>
  <c r="S13" i="50"/>
  <c r="M860" i="50"/>
  <c r="S1108" i="50"/>
  <c r="M307" i="50"/>
  <c r="N1206" i="50"/>
  <c r="R308" i="50"/>
  <c r="J453" i="50"/>
  <c r="R17" i="50"/>
  <c r="K111" i="50"/>
  <c r="S13" i="55"/>
  <c r="V22" i="50"/>
  <c r="J108" i="50"/>
  <c r="N258" i="50"/>
  <c r="T207" i="50"/>
  <c r="N259" i="50"/>
  <c r="M1156" i="50"/>
  <c r="J909" i="50"/>
  <c r="N62" i="50"/>
  <c r="M206" i="50"/>
  <c r="N24" i="50"/>
  <c r="O13" i="50"/>
  <c r="M9" i="50"/>
  <c r="R305" i="50"/>
  <c r="S9" i="50"/>
  <c r="S1107" i="50"/>
  <c r="R11" i="55"/>
  <c r="S256" i="50"/>
  <c r="M762" i="50"/>
  <c r="X13" i="50"/>
  <c r="H11" i="55"/>
  <c r="AK4" i="55"/>
  <c r="X812" i="50"/>
  <c r="M1007" i="50"/>
  <c r="X24" i="50"/>
  <c r="J257" i="50"/>
  <c r="U308" i="50"/>
  <c r="M1205" i="50"/>
  <c r="O257" i="50"/>
  <c r="P107" i="50"/>
  <c r="R11" i="50"/>
  <c r="X157" i="50"/>
  <c r="O208" i="50"/>
  <c r="X161" i="50"/>
  <c r="O1157" i="50"/>
  <c r="Q108" i="50"/>
  <c r="T305" i="50"/>
  <c r="K254" i="50"/>
  <c r="R960" i="50"/>
  <c r="R8" i="55"/>
  <c r="Q1255" i="50"/>
  <c r="O58" i="50"/>
  <c r="K57" i="50"/>
  <c r="M28" i="50"/>
  <c r="S961" i="50"/>
  <c r="J604" i="50"/>
  <c r="R14" i="55"/>
  <c r="O28" i="55"/>
  <c r="R14" i="50"/>
  <c r="L112" i="50"/>
  <c r="W20" i="50"/>
  <c r="X1009" i="50"/>
  <c r="W105" i="50"/>
  <c r="O106" i="50"/>
  <c r="X861" i="50"/>
  <c r="L1107" i="50"/>
  <c r="J22" i="55"/>
  <c r="X14" i="50"/>
  <c r="U1008" i="50"/>
  <c r="M14" i="55"/>
  <c r="P159" i="50"/>
  <c r="S65" i="50"/>
  <c r="K18" i="50"/>
  <c r="H15" i="55"/>
  <c r="W961" i="50"/>
  <c r="M11" i="55"/>
  <c r="K8" i="50"/>
  <c r="T23" i="55"/>
  <c r="J103" i="50"/>
  <c r="X10" i="50"/>
  <c r="H8" i="55"/>
  <c r="W1255" i="50"/>
  <c r="K355" i="50"/>
  <c r="M67" i="50"/>
  <c r="L56" i="50"/>
  <c r="L959" i="50"/>
  <c r="T356" i="50"/>
  <c r="R911" i="50"/>
  <c r="P58" i="50"/>
  <c r="X20" i="55"/>
  <c r="J210" i="50"/>
  <c r="P56" i="50"/>
  <c r="J24" i="50"/>
  <c r="O28" i="50"/>
  <c r="K1009" i="50"/>
  <c r="R207" i="50"/>
  <c r="J154" i="50"/>
  <c r="R5" i="55"/>
  <c r="M58" i="50"/>
  <c r="V4" i="55"/>
  <c r="N12" i="50"/>
  <c r="R110" i="50"/>
  <c r="R256" i="50"/>
  <c r="W19" i="50"/>
  <c r="Q1010" i="50"/>
  <c r="L764" i="50"/>
  <c r="S7" i="55"/>
  <c r="K762" i="50"/>
  <c r="Q21" i="50"/>
  <c r="K1057" i="50"/>
  <c r="K405" i="50"/>
  <c r="Q60" i="50"/>
  <c r="V405" i="50"/>
  <c r="T1255" i="50"/>
  <c r="R159" i="50"/>
  <c r="T108" i="50"/>
  <c r="X355" i="50"/>
  <c r="L9" i="50"/>
  <c r="T862" i="50"/>
  <c r="X1206" i="50"/>
  <c r="T355" i="50"/>
  <c r="V18" i="55"/>
  <c r="AA4" i="55"/>
  <c r="N1009" i="50"/>
  <c r="P158" i="50"/>
  <c r="J55" i="50"/>
  <c r="L65" i="50"/>
  <c r="T308" i="50"/>
  <c r="M961" i="50"/>
  <c r="J67" i="50"/>
  <c r="H4" i="55"/>
  <c r="N1010" i="50"/>
  <c r="H23" i="55"/>
  <c r="Q862" i="50"/>
  <c r="J209" i="50"/>
  <c r="S1008" i="50"/>
  <c r="L6" i="55"/>
  <c r="S22" i="50"/>
  <c r="K258" i="50"/>
  <c r="V20" i="55"/>
  <c r="N909" i="50"/>
  <c r="O66" i="50"/>
  <c r="AC4" i="55"/>
  <c r="P405" i="50"/>
  <c r="K4" i="50"/>
  <c r="Q209" i="50"/>
  <c r="X14" i="55"/>
  <c r="S158" i="50"/>
  <c r="X455" i="50"/>
  <c r="Q256" i="50"/>
  <c r="T62" i="50"/>
  <c r="X8" i="55"/>
  <c r="M1105" i="50"/>
  <c r="U155" i="50"/>
  <c r="W1156" i="50"/>
  <c r="Q4" i="55"/>
  <c r="R22" i="50"/>
  <c r="V764" i="50"/>
  <c r="Q762" i="50"/>
  <c r="W762" i="50"/>
  <c r="L406" i="50"/>
  <c r="O405" i="50"/>
  <c r="L62" i="50"/>
  <c r="V110" i="50"/>
  <c r="R1106" i="50"/>
  <c r="O61" i="50"/>
  <c r="AI4" i="55"/>
  <c r="P205" i="50"/>
  <c r="P22" i="55"/>
  <c r="M62" i="50"/>
  <c r="AG4" i="55"/>
  <c r="R910" i="50"/>
  <c r="U256" i="50"/>
  <c r="O961" i="50"/>
  <c r="X813" i="50"/>
  <c r="T208" i="50"/>
  <c r="R1156" i="50"/>
  <c r="L7" i="55"/>
  <c r="L862" i="50"/>
  <c r="X21" i="50"/>
  <c r="U206" i="50"/>
  <c r="P8" i="55"/>
  <c r="K23" i="55"/>
  <c r="M7" i="55"/>
  <c r="R1205" i="50"/>
  <c r="V8" i="55"/>
  <c r="P1009" i="50"/>
  <c r="M157" i="50"/>
  <c r="M305" i="50"/>
  <c r="V862" i="50"/>
  <c r="N1008" i="50"/>
  <c r="V160" i="50"/>
  <c r="K12" i="55"/>
  <c r="M1008" i="50"/>
  <c r="S960" i="50"/>
  <c r="Q55" i="50"/>
  <c r="U111" i="50"/>
  <c r="U16" i="55"/>
  <c r="P1058" i="50"/>
  <c r="U863" i="50"/>
  <c r="R157" i="50"/>
  <c r="O207" i="50"/>
  <c r="P59" i="50"/>
  <c r="T1058" i="50"/>
  <c r="R4" i="55"/>
  <c r="U15" i="55"/>
  <c r="P20" i="55"/>
  <c r="X65" i="50"/>
  <c r="V308" i="50"/>
  <c r="N63" i="50"/>
  <c r="V111" i="50"/>
  <c r="K861" i="50"/>
  <c r="O259" i="50"/>
  <c r="W11" i="50"/>
  <c r="V206" i="50"/>
  <c r="W111" i="50"/>
  <c r="R6" i="50"/>
  <c r="R762" i="50"/>
  <c r="O812" i="50"/>
  <c r="X206" i="50"/>
  <c r="M1157" i="50"/>
  <c r="T1157" i="50"/>
  <c r="W258" i="50"/>
  <c r="Q105" i="50"/>
  <c r="O10" i="50"/>
  <c r="X961" i="50"/>
  <c r="H22" i="55"/>
  <c r="T18" i="55"/>
  <c r="T160" i="50"/>
  <c r="I5" i="55"/>
  <c r="V355" i="50"/>
  <c r="U24" i="50"/>
  <c r="N1056" i="50"/>
  <c r="J303" i="50"/>
  <c r="U259" i="50"/>
  <c r="R259" i="50"/>
  <c r="S60" i="50"/>
  <c r="Q911" i="50"/>
  <c r="X107" i="50"/>
  <c r="X18" i="55"/>
  <c r="J959" i="50"/>
  <c r="R6" i="55"/>
  <c r="P355" i="50"/>
  <c r="O6" i="50"/>
  <c r="T206" i="50"/>
  <c r="J1057" i="50"/>
  <c r="S16" i="55"/>
  <c r="P6" i="50"/>
  <c r="T863" i="50"/>
  <c r="R20" i="50"/>
  <c r="O210" i="50"/>
  <c r="N55" i="50"/>
  <c r="P15" i="50"/>
  <c r="Q61" i="50"/>
  <c r="H24" i="55"/>
  <c r="J553" i="50"/>
  <c r="R357" i="50"/>
  <c r="K12" i="50"/>
  <c r="X356" i="50"/>
  <c r="M1010" i="50"/>
  <c r="Q57" i="50"/>
  <c r="N161" i="50"/>
  <c r="P256" i="50"/>
  <c r="U1206" i="50"/>
  <c r="X1059" i="50"/>
  <c r="O12" i="55"/>
  <c r="J354" i="50"/>
  <c r="P259" i="50"/>
  <c r="O17" i="55"/>
  <c r="O306" i="50"/>
  <c r="X9" i="50"/>
  <c r="J17" i="55"/>
  <c r="M960" i="50"/>
  <c r="W64" i="50"/>
  <c r="T18" i="50"/>
  <c r="M55" i="50"/>
  <c r="T860" i="50"/>
  <c r="K66" i="50"/>
  <c r="T59" i="50"/>
  <c r="X256" i="50"/>
  <c r="V161" i="50"/>
  <c r="V1010" i="50"/>
  <c r="W910" i="50"/>
  <c r="L861" i="50"/>
  <c r="O19" i="55"/>
  <c r="O22" i="55"/>
  <c r="Q812" i="50"/>
  <c r="T106" i="50"/>
  <c r="V6" i="50"/>
  <c r="U8" i="50"/>
  <c r="K24" i="55"/>
  <c r="L59" i="50"/>
  <c r="Q64" i="50"/>
  <c r="P28" i="50"/>
  <c r="O1107" i="50"/>
  <c r="T960" i="50"/>
  <c r="S17" i="55"/>
  <c r="O355" i="50"/>
  <c r="T21" i="55"/>
  <c r="O16" i="50"/>
  <c r="N1155" i="50"/>
  <c r="N23" i="50"/>
  <c r="M21" i="50"/>
  <c r="O18" i="50"/>
  <c r="K17" i="50"/>
  <c r="L355" i="50"/>
  <c r="V257" i="50"/>
  <c r="O17" i="50"/>
  <c r="L10" i="50"/>
  <c r="L22" i="55"/>
  <c r="I14" i="55"/>
  <c r="V10" i="50"/>
  <c r="T11" i="55"/>
  <c r="L1009" i="50"/>
  <c r="P10" i="50"/>
  <c r="V1206" i="50"/>
  <c r="M1106" i="50"/>
  <c r="H12" i="55"/>
  <c r="J28" i="55"/>
  <c r="J10" i="50"/>
  <c r="X12" i="50"/>
  <c r="U18" i="50"/>
  <c r="W207" i="50"/>
  <c r="N405" i="50"/>
  <c r="M209" i="50"/>
  <c r="O56" i="50"/>
  <c r="M357" i="50"/>
  <c r="T22" i="50"/>
  <c r="R17" i="55"/>
  <c r="K763" i="50"/>
  <c r="J3" i="50"/>
  <c r="J21" i="55"/>
  <c r="R61" i="50"/>
  <c r="M61" i="50"/>
  <c r="P812" i="50"/>
  <c r="S23" i="55"/>
  <c r="W8" i="50"/>
  <c r="Q14" i="55"/>
  <c r="W13" i="50"/>
  <c r="P156" i="50"/>
  <c r="N910" i="50"/>
  <c r="X17" i="50"/>
  <c r="V863" i="50"/>
  <c r="V58" i="50"/>
  <c r="V455" i="50"/>
  <c r="R18" i="50"/>
  <c r="U15" i="50"/>
  <c r="T19" i="50"/>
  <c r="P912" i="50"/>
  <c r="V106" i="50"/>
  <c r="Q205" i="50"/>
  <c r="T1105" i="50"/>
  <c r="J7" i="55"/>
  <c r="L1008" i="50"/>
  <c r="U6" i="55"/>
  <c r="L356" i="50"/>
  <c r="N1057" i="50"/>
  <c r="V5" i="55"/>
  <c r="M812" i="50"/>
  <c r="T961" i="50"/>
  <c r="M22" i="55"/>
  <c r="R1157" i="50"/>
  <c r="I19" i="55"/>
  <c r="K61" i="50"/>
  <c r="K1156" i="50"/>
  <c r="S23" i="50"/>
  <c r="W405" i="50"/>
  <c r="T64" i="50"/>
  <c r="Q159" i="50"/>
  <c r="Q307" i="50"/>
  <c r="K257" i="50"/>
  <c r="V28" i="55"/>
  <c r="K112" i="50"/>
  <c r="K18" i="55"/>
  <c r="R1255" i="50"/>
  <c r="L308" i="50"/>
  <c r="I16" i="55"/>
  <c r="N23" i="55"/>
  <c r="N8" i="55"/>
  <c r="Q1205" i="50"/>
  <c r="U112" i="50"/>
  <c r="X28" i="50"/>
  <c r="U8" i="55"/>
  <c r="T811" i="50"/>
  <c r="P306" i="50"/>
  <c r="P155" i="50"/>
  <c r="J764" i="50"/>
  <c r="P11" i="50"/>
  <c r="V1108" i="50"/>
  <c r="L60" i="50"/>
  <c r="K814" i="50"/>
  <c r="M10" i="50"/>
  <c r="M4" i="55"/>
  <c r="U764" i="50"/>
  <c r="V62" i="50"/>
  <c r="S205" i="50"/>
  <c r="M158" i="50"/>
  <c r="R455" i="50"/>
  <c r="M60" i="50"/>
  <c r="X105" i="50"/>
  <c r="J1107" i="50"/>
  <c r="N1058" i="50"/>
  <c r="P105" i="50"/>
  <c r="W67" i="50"/>
  <c r="P1205" i="50"/>
  <c r="Q155" i="50"/>
  <c r="P305" i="50"/>
  <c r="Q1157" i="50"/>
  <c r="P208" i="50"/>
  <c r="U14" i="50"/>
  <c r="T910" i="50"/>
  <c r="M1059" i="50"/>
  <c r="R59" i="50"/>
  <c r="J504" i="50"/>
  <c r="P763" i="50"/>
  <c r="J960" i="50"/>
  <c r="O24" i="55"/>
  <c r="J1058" i="50"/>
  <c r="W18" i="50"/>
  <c r="U355" i="50"/>
  <c r="X110" i="50"/>
  <c r="U762" i="50"/>
  <c r="Q8" i="55"/>
  <c r="N156" i="50"/>
  <c r="O23" i="55"/>
  <c r="U13" i="55"/>
  <c r="N7" i="50"/>
  <c r="T8" i="55"/>
  <c r="N105" i="50"/>
  <c r="U357" i="50"/>
  <c r="R1107" i="50"/>
  <c r="O205" i="50"/>
  <c r="R356" i="50"/>
  <c r="U812" i="50"/>
  <c r="L257" i="50"/>
  <c r="X15" i="50"/>
  <c r="O1156" i="50"/>
  <c r="T256" i="50"/>
  <c r="Q110" i="50"/>
  <c r="U912" i="50"/>
  <c r="N22" i="55"/>
  <c r="U11" i="55"/>
  <c r="R1206" i="50"/>
  <c r="R28" i="50"/>
  <c r="R861" i="50"/>
  <c r="X1058" i="50"/>
  <c r="U19" i="50"/>
  <c r="R10" i="50"/>
  <c r="P62" i="50"/>
  <c r="M28" i="55"/>
  <c r="R764" i="50"/>
  <c r="S861" i="50"/>
  <c r="Q7" i="55"/>
  <c r="K13" i="50"/>
  <c r="N811" i="50"/>
  <c r="P8" i="50"/>
  <c r="V24" i="55"/>
  <c r="Q22" i="55"/>
  <c r="T4" i="55"/>
  <c r="P61" i="50"/>
  <c r="P357" i="50"/>
  <c r="K4" i="55"/>
  <c r="K862" i="50"/>
  <c r="X305" i="50"/>
  <c r="L1057" i="50"/>
  <c r="W305" i="50"/>
  <c r="S764" i="50"/>
  <c r="R210" i="50"/>
  <c r="S157" i="50"/>
  <c r="W765" i="50"/>
  <c r="J16" i="50"/>
  <c r="S257" i="50"/>
  <c r="W24" i="50"/>
  <c r="O14" i="50"/>
  <c r="J105" i="50"/>
  <c r="N159" i="50"/>
  <c r="M7" i="50"/>
  <c r="T23" i="50"/>
  <c r="J762" i="50"/>
  <c r="S55" i="50"/>
  <c r="P161" i="50"/>
  <c r="J910" i="50"/>
  <c r="S12" i="50"/>
  <c r="K1107" i="50"/>
  <c r="X912" i="50"/>
  <c r="W814" i="50"/>
  <c r="N959" i="50"/>
  <c r="K21" i="55"/>
  <c r="L7" i="50"/>
  <c r="T111" i="50"/>
  <c r="P22" i="50"/>
  <c r="U960" i="50"/>
  <c r="N106" i="50"/>
  <c r="U1205" i="50"/>
  <c r="K24" i="50"/>
  <c r="N862" i="50"/>
  <c r="I22" i="55"/>
  <c r="V1156" i="50"/>
  <c r="J15" i="50"/>
  <c r="O111" i="50"/>
  <c r="N28" i="55"/>
  <c r="P960" i="50"/>
  <c r="R1058" i="50"/>
  <c r="N112" i="50"/>
  <c r="T1008" i="50"/>
  <c r="J14" i="50"/>
  <c r="J20" i="50"/>
  <c r="V406" i="50"/>
  <c r="L1059" i="50"/>
  <c r="V6" i="55"/>
  <c r="L18" i="55"/>
  <c r="O1010" i="50"/>
  <c r="P18" i="55"/>
  <c r="J205" i="50"/>
  <c r="R763" i="50"/>
  <c r="Q56" i="50"/>
  <c r="V255" i="50"/>
  <c r="U1108" i="50"/>
  <c r="T16" i="50"/>
  <c r="P65" i="50"/>
  <c r="Q12" i="50"/>
  <c r="O863" i="50"/>
  <c r="X60" i="50"/>
  <c r="L11" i="50"/>
  <c r="J812" i="50"/>
  <c r="M255" i="50"/>
  <c r="K60" i="50"/>
  <c r="J207" i="50"/>
  <c r="S814" i="50"/>
  <c r="R813" i="50"/>
  <c r="W356" i="50"/>
  <c r="T209" i="50"/>
  <c r="N911" i="50"/>
  <c r="T28" i="50"/>
  <c r="M356" i="50"/>
  <c r="Q23" i="55"/>
  <c r="N13" i="50"/>
  <c r="J109" i="50"/>
  <c r="K5" i="50"/>
  <c r="S12" i="55"/>
  <c r="T257" i="50"/>
  <c r="M1057" i="50"/>
  <c r="J860" i="50"/>
  <c r="J813" i="50"/>
  <c r="O157" i="50"/>
  <c r="M15" i="55"/>
  <c r="M105" i="50"/>
  <c r="Q11" i="50"/>
  <c r="T65" i="50"/>
  <c r="K912" i="50"/>
  <c r="J24" i="55"/>
  <c r="X258" i="50"/>
  <c r="K6" i="50"/>
  <c r="Q208" i="50"/>
  <c r="R155" i="50"/>
  <c r="L911" i="50"/>
  <c r="Q18" i="55"/>
  <c r="U1155" i="50"/>
  <c r="J911" i="50"/>
  <c r="Q258" i="50"/>
  <c r="R7" i="50"/>
  <c r="L5" i="50"/>
  <c r="J9" i="55"/>
  <c r="L16" i="55"/>
  <c r="L208" i="50"/>
  <c r="L106" i="50"/>
  <c r="U22" i="50"/>
  <c r="S107" i="50"/>
  <c r="U157" i="50"/>
  <c r="Q63" i="50"/>
  <c r="U1057" i="50"/>
  <c r="V210" i="50"/>
  <c r="X57" i="50"/>
  <c r="P13" i="50"/>
  <c r="O4" i="55"/>
  <c r="P19" i="55"/>
  <c r="U65" i="50"/>
  <c r="W66" i="50"/>
  <c r="U161" i="50"/>
  <c r="V60" i="50"/>
  <c r="X108" i="50"/>
  <c r="J1059" i="50"/>
  <c r="N15" i="55"/>
  <c r="M861" i="50"/>
  <c r="T24" i="50"/>
  <c r="W56" i="50"/>
  <c r="W208" i="50"/>
  <c r="R24" i="55"/>
  <c r="V13" i="50"/>
  <c r="P111" i="50"/>
  <c r="M160" i="50"/>
  <c r="L8" i="55"/>
  <c r="U17" i="50"/>
  <c r="Q28" i="50"/>
  <c r="V1205" i="50"/>
  <c r="L912" i="50"/>
  <c r="P5" i="50"/>
  <c r="X1157" i="50"/>
  <c r="U13" i="50"/>
  <c r="K22" i="55"/>
  <c r="X109" i="50"/>
  <c r="U210" i="50"/>
  <c r="M56" i="50"/>
  <c r="T813" i="50"/>
  <c r="V12" i="50"/>
  <c r="V107" i="50"/>
  <c r="S1009" i="50"/>
  <c r="H13" i="55"/>
  <c r="W1059" i="50"/>
  <c r="U21" i="50"/>
  <c r="V12" i="55"/>
  <c r="K161" i="50"/>
  <c r="T7" i="50"/>
  <c r="X5" i="50"/>
  <c r="M863" i="50"/>
  <c r="L14" i="50"/>
  <c r="U10" i="50"/>
  <c r="O62" i="50"/>
  <c r="N860" i="50"/>
  <c r="L28" i="55"/>
  <c r="U207" i="50"/>
  <c r="R112" i="50"/>
  <c r="Q161" i="50"/>
  <c r="P24" i="55"/>
  <c r="Q306" i="50"/>
  <c r="P959" i="50"/>
  <c r="N6" i="55"/>
  <c r="K910" i="50"/>
  <c r="L11" i="55"/>
  <c r="P9" i="50"/>
  <c r="U110" i="50"/>
  <c r="S258" i="50"/>
  <c r="W1155" i="50"/>
  <c r="U1059" i="50"/>
  <c r="O764" i="50"/>
  <c r="S255" i="50"/>
  <c r="L20" i="50"/>
  <c r="T1206" i="50"/>
  <c r="R12" i="55"/>
  <c r="U861" i="50"/>
  <c r="P1108" i="50"/>
  <c r="J111" i="50"/>
  <c r="V15" i="55"/>
  <c r="N1007" i="50"/>
  <c r="P21" i="55"/>
  <c r="I20" i="55"/>
  <c r="M5" i="55"/>
  <c r="S21" i="55"/>
  <c r="R5" i="50"/>
  <c r="L255" i="50"/>
  <c r="I10" i="55"/>
  <c r="O763" i="50"/>
  <c r="J703" i="50"/>
  <c r="W1009" i="50"/>
  <c r="K812" i="50"/>
  <c r="T161" i="50"/>
  <c r="J811" i="50"/>
  <c r="M912" i="50"/>
  <c r="P66" i="50"/>
  <c r="J255" i="50"/>
  <c r="S1106" i="50"/>
  <c r="V814" i="50"/>
  <c r="K59" i="50"/>
  <c r="Q357" i="50"/>
  <c r="J254" i="50"/>
  <c r="T110" i="50"/>
  <c r="Q156" i="50"/>
  <c r="T20" i="55"/>
  <c r="S1010" i="50"/>
  <c r="P16" i="50"/>
  <c r="W12" i="50"/>
  <c r="K304" i="50"/>
  <c r="R60" i="50"/>
  <c r="P1008" i="50"/>
  <c r="U307" i="50"/>
  <c r="V861" i="50"/>
  <c r="N209" i="50"/>
  <c r="I6" i="55"/>
  <c r="S20" i="55"/>
  <c r="K155" i="50"/>
  <c r="J1106" i="50"/>
  <c r="X20" i="50"/>
  <c r="O55" i="50"/>
  <c r="T156" i="50"/>
  <c r="M11" i="50"/>
  <c r="L256" i="50"/>
  <c r="L16" i="50"/>
  <c r="S108" i="50"/>
  <c r="O22" i="50"/>
  <c r="V155" i="50"/>
  <c r="J160" i="50"/>
  <c r="P1057" i="50"/>
  <c r="T7" i="55"/>
  <c r="W5" i="50"/>
  <c r="T13" i="55"/>
  <c r="K259" i="50"/>
  <c r="I21" i="55"/>
  <c r="J104" i="50"/>
  <c r="M1009" i="50"/>
  <c r="L28" i="50"/>
  <c r="K63" i="50"/>
  <c r="Q861" i="50"/>
  <c r="N1059" i="50"/>
  <c r="N28" i="50"/>
  <c r="L13" i="55"/>
  <c r="N14" i="55"/>
  <c r="O107" i="50"/>
  <c r="K1155" i="50"/>
  <c r="N12" i="55"/>
  <c r="M12" i="55"/>
  <c r="L863" i="50"/>
  <c r="Q912" i="50"/>
  <c r="M20" i="50"/>
  <c r="T155" i="50"/>
  <c r="V14" i="50"/>
  <c r="J763" i="50"/>
  <c r="O765" i="50"/>
  <c r="M109" i="50"/>
  <c r="M256" i="50"/>
  <c r="T259" i="50"/>
  <c r="H3" i="55"/>
  <c r="Q66" i="50"/>
  <c r="L17" i="55"/>
  <c r="X15" i="55"/>
  <c r="P814" i="50"/>
  <c r="M6" i="50"/>
  <c r="X1057" i="50"/>
  <c r="K654" i="50"/>
  <c r="O158" i="50"/>
  <c r="O161" i="50"/>
  <c r="O110" i="50"/>
  <c r="J306" i="50"/>
  <c r="T405" i="50"/>
  <c r="L10" i="55"/>
  <c r="X1107" i="50"/>
  <c r="M111" i="50"/>
  <c r="L108" i="50"/>
  <c r="Q23" i="50"/>
  <c r="Q109" i="50"/>
  <c r="U455" i="50"/>
  <c r="T12" i="50"/>
  <c r="O159" i="50"/>
  <c r="O21" i="50"/>
  <c r="O1058" i="50"/>
  <c r="H20" i="55"/>
  <c r="K17" i="55"/>
  <c r="V20" i="50"/>
  <c r="M159" i="50"/>
  <c r="X59" i="50"/>
  <c r="N5" i="55"/>
  <c r="K10" i="50"/>
  <c r="S1157" i="50"/>
  <c r="J355" i="50"/>
  <c r="K20" i="50"/>
  <c r="X6" i="55"/>
  <c r="S6" i="50"/>
  <c r="N158" i="50"/>
  <c r="P106" i="50"/>
  <c r="K1157" i="50"/>
  <c r="Q160" i="50"/>
  <c r="P258" i="50"/>
  <c r="T60" i="50"/>
  <c r="K21" i="50"/>
  <c r="W911" i="50"/>
  <c r="K56" i="50"/>
  <c r="P1010" i="50"/>
  <c r="Q10" i="50"/>
  <c r="S910" i="50"/>
  <c r="W7" i="50"/>
  <c r="L21" i="55"/>
  <c r="V207" i="50"/>
  <c r="O109" i="50"/>
  <c r="M13" i="50"/>
  <c r="S1205" i="50"/>
  <c r="O60" i="50"/>
  <c r="S209" i="50"/>
  <c r="K28" i="50"/>
  <c r="M405" i="50"/>
  <c r="U106" i="50"/>
  <c r="L1058" i="50"/>
  <c r="X7" i="50"/>
  <c r="P17" i="55"/>
  <c r="J206" i="50"/>
  <c r="T306" i="50"/>
  <c r="J64" i="50"/>
  <c r="U306" i="50"/>
  <c r="U20" i="55"/>
  <c r="Q15" i="50"/>
  <c r="X55" i="50"/>
  <c r="L22" i="50"/>
  <c r="K1010" i="50"/>
  <c r="S912" i="50"/>
  <c r="V19" i="50"/>
  <c r="U62" i="50"/>
  <c r="L307" i="50"/>
  <c r="K55" i="50"/>
  <c r="K1058" i="50"/>
  <c r="Q18" i="50"/>
  <c r="X28" i="55"/>
  <c r="R18" i="55"/>
  <c r="T1108" i="50"/>
  <c r="N307" i="50"/>
  <c r="P762" i="50"/>
  <c r="X16" i="50"/>
  <c r="O206" i="50"/>
  <c r="H28" i="55"/>
  <c r="N863" i="50"/>
  <c r="L110" i="50"/>
  <c r="O307" i="50"/>
  <c r="K14" i="50"/>
  <c r="K10" i="55"/>
  <c r="V17" i="55"/>
  <c r="L210" i="50"/>
  <c r="K1205" i="50"/>
  <c r="T61" i="50"/>
  <c r="K207" i="50"/>
  <c r="X156" i="50"/>
  <c r="N11" i="55"/>
  <c r="V1106" i="50"/>
  <c r="W15" i="50"/>
  <c r="V13" i="55"/>
  <c r="T959" i="50"/>
  <c r="M17" i="55"/>
  <c r="Q813" i="50"/>
  <c r="Q255" i="50"/>
  <c r="L1157" i="50"/>
  <c r="U10" i="55"/>
  <c r="R10" i="55"/>
  <c r="J912" i="50"/>
  <c r="P911" i="50"/>
  <c r="O912" i="50"/>
  <c r="R23" i="50"/>
  <c r="K7" i="55"/>
  <c r="K255" i="50"/>
  <c r="M763" i="50"/>
  <c r="S11" i="50"/>
  <c r="Q1155" i="50"/>
  <c r="W109" i="50"/>
  <c r="P15" i="55"/>
  <c r="M112" i="50"/>
  <c r="R862" i="50"/>
  <c r="L207" i="50"/>
  <c r="V21" i="55"/>
  <c r="J961" i="50"/>
  <c r="V17" i="50"/>
  <c r="P307" i="50"/>
  <c r="N306" i="50"/>
  <c r="V15" i="50"/>
  <c r="X1205" i="50"/>
  <c r="U255" i="50"/>
  <c r="L206" i="50"/>
  <c r="S4" i="55"/>
  <c r="P12" i="50"/>
  <c r="X17" i="55"/>
  <c r="V10" i="55"/>
  <c r="S59" i="50"/>
  <c r="T255" i="50"/>
  <c r="Q15" i="55"/>
  <c r="T1057" i="50"/>
  <c r="S813" i="50"/>
  <c r="O64" i="50"/>
  <c r="N19" i="50"/>
  <c r="J19" i="50"/>
  <c r="W159" i="50"/>
  <c r="AB4" i="55"/>
  <c r="N19" i="55"/>
  <c r="L960" i="50"/>
  <c r="O65" i="50"/>
  <c r="U4" i="55"/>
  <c r="Q13" i="55"/>
  <c r="X23" i="55"/>
  <c r="S208" i="50"/>
  <c r="T765" i="50"/>
  <c r="X910" i="50"/>
  <c r="J353" i="50"/>
  <c r="R959" i="50"/>
  <c r="Q7" i="50"/>
  <c r="M205" i="50"/>
  <c r="T912" i="50"/>
  <c r="R107" i="50"/>
  <c r="V7" i="50"/>
  <c r="L205" i="50"/>
  <c r="P12" i="55"/>
  <c r="J57" i="50"/>
  <c r="S6" i="55"/>
  <c r="J765" i="50"/>
  <c r="K20" i="55"/>
  <c r="L159" i="50"/>
  <c r="W861" i="50"/>
  <c r="I7" i="55"/>
  <c r="M64" i="50"/>
  <c r="O813" i="50"/>
  <c r="U59" i="50"/>
  <c r="I17" i="55"/>
  <c r="T17" i="50"/>
  <c r="X1108" i="50"/>
  <c r="N11" i="50"/>
  <c r="X911" i="50"/>
  <c r="K15" i="55"/>
  <c r="V960" i="50"/>
  <c r="R209" i="50"/>
  <c r="L12" i="55"/>
  <c r="N64" i="50"/>
  <c r="H18" i="55"/>
  <c r="X6" i="50"/>
  <c r="R13" i="50"/>
  <c r="Q13" i="50"/>
  <c r="Q1108" i="50"/>
  <c r="Q14" i="50"/>
  <c r="L105" i="50"/>
  <c r="R1155" i="50"/>
  <c r="AJ4" i="55"/>
  <c r="J157" i="50"/>
  <c r="P112" i="50"/>
  <c r="Q1057" i="50"/>
  <c r="L155" i="50"/>
  <c r="L18" i="50"/>
  <c r="J18" i="50"/>
  <c r="N111" i="50"/>
  <c r="P13" i="55"/>
  <c r="O255" i="50"/>
  <c r="W6" i="50"/>
  <c r="K960" i="50"/>
  <c r="P160" i="50"/>
  <c r="U107" i="50"/>
  <c r="X814" i="50"/>
  <c r="V1155" i="50"/>
  <c r="W1157" i="50"/>
  <c r="U21" i="55"/>
  <c r="R21" i="55"/>
  <c r="J1007" i="50"/>
  <c r="S159" i="50"/>
  <c r="X23" i="50"/>
  <c r="X106" i="50"/>
  <c r="S161" i="50"/>
  <c r="J18" i="55"/>
  <c r="N7" i="55"/>
  <c r="V258" i="50"/>
  <c r="T19" i="55"/>
  <c r="X9" i="55"/>
  <c r="N18" i="50"/>
  <c r="L961" i="50"/>
  <c r="P11" i="55"/>
  <c r="S1255" i="50"/>
  <c r="Q67" i="50"/>
  <c r="T107" i="50"/>
  <c r="P28" i="55"/>
  <c r="X56" i="50"/>
  <c r="W1205" i="50"/>
  <c r="T1155" i="50"/>
  <c r="R406" i="50"/>
  <c r="K107" i="50"/>
  <c r="V11" i="50"/>
  <c r="W62" i="50"/>
  <c r="M911" i="50"/>
  <c r="W862" i="50"/>
  <c r="L6" i="50"/>
  <c r="O15" i="55"/>
  <c r="Q308" i="50"/>
  <c r="P14" i="50"/>
  <c r="Q355" i="50"/>
  <c r="V8" i="50"/>
  <c r="S1058" i="50"/>
  <c r="J28" i="50"/>
  <c r="S66" i="50"/>
  <c r="U7" i="50"/>
  <c r="M764" i="50"/>
  <c r="L58" i="50"/>
  <c r="M811" i="50"/>
  <c r="X160" i="50"/>
  <c r="V59" i="50"/>
  <c r="N16" i="55"/>
  <c r="R20" i="55"/>
  <c r="S406" i="50"/>
  <c r="T1010" i="50"/>
  <c r="Q5" i="50"/>
  <c r="T14" i="55"/>
  <c r="R15" i="55"/>
  <c r="S155" i="50"/>
  <c r="X763" i="50"/>
  <c r="W22" i="50"/>
  <c r="L1156" i="50"/>
  <c r="X1010" i="50"/>
  <c r="T5" i="50"/>
  <c r="N455" i="50"/>
  <c r="V7" i="55"/>
  <c r="K455" i="50"/>
  <c r="R64" i="50"/>
  <c r="Q58" i="50"/>
  <c r="M5" i="50"/>
  <c r="P257" i="50"/>
  <c r="O160" i="50"/>
  <c r="K357" i="50"/>
  <c r="O155" i="50"/>
  <c r="X67" i="50"/>
  <c r="R111" i="50"/>
  <c r="X62" i="50"/>
  <c r="V209" i="50"/>
  <c r="U959" i="50"/>
  <c r="N1205" i="50"/>
  <c r="L1106" i="50"/>
  <c r="K863" i="50"/>
  <c r="W1108" i="50"/>
  <c r="N208" i="50"/>
  <c r="O1106" i="50"/>
  <c r="M1206" i="50"/>
  <c r="X7" i="55"/>
  <c r="K1008" i="50"/>
  <c r="T762" i="50"/>
  <c r="W1107" i="50"/>
  <c r="V156" i="50"/>
  <c r="J7" i="50"/>
  <c r="S14" i="55"/>
  <c r="T8" i="50"/>
  <c r="O18" i="55"/>
  <c r="W61" i="50"/>
  <c r="U57" i="50"/>
  <c r="V28" i="50"/>
  <c r="V19" i="55"/>
  <c r="M406" i="50"/>
  <c r="K813" i="50"/>
  <c r="I24" i="55"/>
  <c r="T11" i="50"/>
  <c r="K158" i="50"/>
  <c r="X12" i="55"/>
  <c r="V157" i="50"/>
  <c r="Q21" i="55"/>
  <c r="N308" i="50"/>
  <c r="S812" i="50"/>
  <c r="L4" i="55"/>
  <c r="L306" i="50"/>
  <c r="J1009" i="50"/>
  <c r="U60" i="50"/>
  <c r="P64" i="50"/>
  <c r="R16" i="50"/>
  <c r="X357" i="50"/>
  <c r="N20" i="50"/>
  <c r="R156" i="50"/>
  <c r="H9" i="55"/>
  <c r="U6" i="50"/>
  <c r="N20" i="55"/>
  <c r="H6" i="55"/>
  <c r="O960" i="50"/>
  <c r="Q1106" i="50"/>
  <c r="P109" i="50"/>
  <c r="J112" i="50"/>
  <c r="K14" i="55"/>
  <c r="W763" i="50"/>
  <c r="N108" i="50"/>
  <c r="R58" i="50"/>
  <c r="O10" i="55"/>
  <c r="R57" i="50"/>
  <c r="O24" i="50"/>
  <c r="R108" i="50"/>
  <c r="Q9" i="55"/>
  <c r="Q59" i="50"/>
  <c r="J357" i="50"/>
  <c r="L21" i="50"/>
  <c r="P60" i="50"/>
  <c r="W205" i="50"/>
  <c r="N21" i="55"/>
  <c r="T1156" i="50"/>
  <c r="P18" i="50"/>
  <c r="U19" i="55"/>
  <c r="L23" i="55"/>
  <c r="J455" i="50"/>
  <c r="Q20" i="50"/>
  <c r="V18" i="50"/>
  <c r="L765" i="50"/>
  <c r="J62" i="50"/>
  <c r="T21" i="50"/>
  <c r="L17" i="50"/>
  <c r="R67" i="50"/>
  <c r="R9" i="50"/>
  <c r="Q763" i="50"/>
  <c r="T105" i="50"/>
  <c r="P6" i="55"/>
  <c r="J1008" i="50"/>
  <c r="J203" i="50"/>
  <c r="J654" i="50"/>
  <c r="W157" i="50"/>
  <c r="X205" i="50"/>
  <c r="R15" i="50"/>
  <c r="L160" i="50"/>
  <c r="W307" i="50"/>
  <c r="N1255" i="50"/>
  <c r="J814" i="50"/>
  <c r="T1007" i="50"/>
  <c r="J406" i="50"/>
  <c r="X5" i="55"/>
  <c r="P108" i="50"/>
  <c r="V63" i="50"/>
  <c r="O1059" i="50"/>
  <c r="S1155" i="50"/>
  <c r="P20" i="50"/>
  <c r="T814" i="50"/>
  <c r="V307" i="50"/>
  <c r="S305" i="50"/>
  <c r="J9" i="50"/>
  <c r="O1155" i="50"/>
  <c r="Q1008" i="50"/>
  <c r="M1107" i="50"/>
  <c r="N406" i="50"/>
  <c r="M910" i="50"/>
  <c r="O209" i="50"/>
  <c r="J58" i="50"/>
  <c r="O112" i="50"/>
  <c r="P910" i="50"/>
  <c r="Q1156" i="50"/>
  <c r="T56" i="50"/>
  <c r="U17" i="55"/>
  <c r="X1008" i="50"/>
  <c r="X862" i="50"/>
  <c r="W58" i="50"/>
  <c r="T5" i="55"/>
  <c r="N160" i="50"/>
  <c r="M23" i="50"/>
  <c r="W156" i="50"/>
  <c r="O308" i="50"/>
  <c r="L61" i="50"/>
  <c r="J1255" i="50"/>
  <c r="V9" i="50"/>
  <c r="U28" i="55"/>
  <c r="V22" i="55"/>
  <c r="P255" i="50"/>
  <c r="O910" i="50"/>
  <c r="U258" i="50"/>
  <c r="T109" i="50"/>
  <c r="M813" i="50"/>
  <c r="V1255" i="50"/>
  <c r="V813" i="50"/>
  <c r="J66" i="50"/>
  <c r="U5" i="55"/>
  <c r="O8" i="55"/>
  <c r="M18" i="50"/>
  <c r="Q17" i="55"/>
  <c r="Q305" i="50"/>
  <c r="P1059" i="50"/>
  <c r="U63" i="50"/>
  <c r="N960" i="50"/>
  <c r="R13" i="55"/>
  <c r="T210" i="50"/>
  <c r="N257" i="50"/>
  <c r="U67" i="50"/>
  <c r="N764" i="50"/>
  <c r="U1157" i="50"/>
  <c r="N1106" i="50"/>
  <c r="U55" i="50"/>
  <c r="M814" i="50"/>
  <c r="J156" i="50"/>
  <c r="K306" i="50"/>
  <c r="S405" i="50"/>
  <c r="AL4" i="55"/>
  <c r="R307" i="50"/>
  <c r="K104" i="50"/>
  <c r="P110" i="50"/>
  <c r="O11" i="50"/>
  <c r="O9" i="55"/>
  <c r="X8" i="50"/>
  <c r="O356" i="50"/>
  <c r="O1206" i="50"/>
  <c r="T112" i="50"/>
  <c r="Y4" i="55"/>
  <c r="R8" i="50"/>
  <c r="M65" i="50"/>
  <c r="J603" i="50"/>
  <c r="H21" i="55"/>
  <c r="T6" i="55"/>
  <c r="X19" i="55"/>
  <c r="K1255" i="50"/>
  <c r="O1008" i="50"/>
  <c r="L107" i="50"/>
  <c r="S5" i="55"/>
  <c r="L158" i="50"/>
  <c r="H16" i="55"/>
  <c r="J1108" i="50"/>
  <c r="L14" i="55"/>
  <c r="K354" i="50"/>
  <c r="O12" i="50"/>
  <c r="V763" i="50"/>
  <c r="L814" i="50"/>
  <c r="V105" i="50"/>
  <c r="J259" i="50"/>
  <c r="W155" i="50"/>
  <c r="K356" i="50"/>
  <c r="W107" i="50"/>
  <c r="Q24" i="55"/>
  <c r="X308" i="50"/>
  <c r="J861" i="50"/>
  <c r="U20" i="50"/>
  <c r="X762" i="50"/>
  <c r="U209" i="50"/>
  <c r="AE4" i="55"/>
  <c r="S20" i="50"/>
  <c r="X960" i="50"/>
  <c r="P7" i="50"/>
  <c r="M16" i="50"/>
  <c r="N61" i="50"/>
  <c r="J13" i="55"/>
  <c r="N109" i="50"/>
  <c r="N1107" i="50"/>
  <c r="O814" i="50"/>
  <c r="K28" i="55"/>
  <c r="T6" i="50"/>
  <c r="J107" i="50"/>
  <c r="J14" i="55"/>
  <c r="O762" i="50"/>
  <c r="K64" i="50"/>
  <c r="V55" i="50"/>
  <c r="O862" i="50"/>
  <c r="O258" i="50"/>
  <c r="X764" i="50"/>
  <c r="W16" i="50"/>
  <c r="J54" i="50"/>
  <c r="W108" i="50"/>
  <c r="M1155" i="50"/>
  <c r="V1157" i="50"/>
  <c r="Q8" i="50"/>
  <c r="Q960" i="50"/>
  <c r="W306" i="50"/>
  <c r="N22" i="50"/>
  <c r="T958" i="50"/>
  <c r="R1010" i="50"/>
  <c r="T63" i="50"/>
  <c r="T57" i="50"/>
  <c r="S1059" i="50"/>
  <c r="M909" i="50"/>
  <c r="V205" i="50"/>
  <c r="R1108" i="50"/>
  <c r="R28" i="55"/>
  <c r="T763" i="50"/>
  <c r="N1108" i="50"/>
  <c r="K5" i="55"/>
  <c r="O1205" i="50"/>
  <c r="M12" i="50"/>
  <c r="J63" i="50"/>
  <c r="V812" i="50"/>
  <c r="K961" i="50"/>
  <c r="L762" i="50"/>
  <c r="P16" i="55"/>
  <c r="S863" i="50"/>
  <c r="S17" i="50"/>
  <c r="S18" i="50"/>
  <c r="J653" i="50"/>
  <c r="K22" i="50"/>
  <c r="J253" i="50"/>
  <c r="U12" i="55"/>
  <c r="O11" i="55"/>
  <c r="P9" i="55"/>
  <c r="R106" i="50"/>
  <c r="U1010" i="50"/>
  <c r="S106" i="50"/>
  <c r="Q6" i="50"/>
  <c r="V208" i="50"/>
  <c r="N1157" i="50"/>
  <c r="U105" i="50"/>
  <c r="T159" i="50"/>
  <c r="J454" i="50"/>
  <c r="W255" i="50"/>
  <c r="X210" i="50"/>
  <c r="L258" i="50"/>
  <c r="W1057" i="50"/>
  <c r="Q5" i="55"/>
  <c r="Q814" i="50"/>
  <c r="X58" i="50"/>
  <c r="O7" i="55"/>
  <c r="Q10" i="55"/>
  <c r="P1206" i="50"/>
  <c r="J60" i="50"/>
  <c r="I28" i="55"/>
  <c r="R19" i="55"/>
  <c r="M21" i="55"/>
  <c r="X1156" i="50"/>
  <c r="Q19" i="55"/>
  <c r="K11" i="55"/>
  <c r="V912" i="50"/>
  <c r="V24" i="50"/>
  <c r="V910" i="50"/>
  <c r="S156" i="50"/>
  <c r="T15" i="55"/>
  <c r="W813" i="50"/>
  <c r="S57" i="50"/>
  <c r="L157" i="50"/>
  <c r="W259" i="50"/>
  <c r="Q9" i="50"/>
  <c r="W206" i="50"/>
  <c r="S105" i="50"/>
  <c r="J1157" i="50"/>
  <c r="H17" i="55"/>
  <c r="J13" i="50"/>
  <c r="Q961" i="50"/>
  <c r="K159" i="50"/>
  <c r="K404" i="50"/>
  <c r="R765" i="50"/>
  <c r="S259" i="50"/>
  <c r="P21" i="50"/>
  <c r="R21" i="50"/>
  <c r="Q65" i="50"/>
  <c r="Q1107" i="50"/>
  <c r="L161" i="50"/>
  <c r="T24" i="55"/>
  <c r="U1106" i="50"/>
  <c r="V64" i="50"/>
  <c r="N1156" i="50"/>
  <c r="N356" i="50"/>
  <c r="J19" i="55"/>
  <c r="V1058" i="50"/>
  <c r="T22" i="55"/>
  <c r="T13" i="50"/>
  <c r="L24" i="55"/>
  <c r="R16" i="55"/>
  <c r="X21" i="55"/>
  <c r="K604" i="50"/>
  <c r="J8" i="55"/>
  <c r="S10" i="50"/>
  <c r="R65" i="50"/>
  <c r="S1156" i="50"/>
  <c r="V57" i="50"/>
  <c r="O256" i="50"/>
  <c r="K154" i="50"/>
  <c r="P206" i="50"/>
  <c r="V23" i="55"/>
  <c r="W257" i="50"/>
  <c r="J258" i="50"/>
  <c r="S28" i="55"/>
  <c r="J159" i="50"/>
  <c r="O5" i="50"/>
  <c r="S210" i="50"/>
  <c r="T66" i="50"/>
  <c r="O357" i="50"/>
  <c r="P1106" i="50"/>
  <c r="J106" i="50"/>
  <c r="S7" i="50"/>
  <c r="S112" i="50"/>
  <c r="K811" i="50"/>
  <c r="V305" i="50"/>
  <c r="S10" i="55"/>
  <c r="R863" i="50"/>
  <c r="R1059" i="50"/>
  <c r="N157" i="50"/>
  <c r="T58" i="50"/>
  <c r="S24" i="50"/>
  <c r="N762" i="50"/>
  <c r="I13" i="55"/>
  <c r="AD4" i="55"/>
  <c r="O14" i="55"/>
  <c r="T455" i="50"/>
  <c r="L5" i="55"/>
  <c r="K58" i="50"/>
  <c r="K204" i="50"/>
  <c r="K209" i="50"/>
  <c r="U205" i="50"/>
  <c r="R109" i="50"/>
  <c r="V306" i="50"/>
  <c r="P1157" i="50"/>
  <c r="K9" i="55"/>
  <c r="S307" i="50"/>
  <c r="X18" i="50"/>
  <c r="N4" i="55"/>
  <c r="R1057" i="50"/>
  <c r="S206" i="50"/>
  <c r="H19" i="55"/>
  <c r="H7" i="55"/>
  <c r="W17" i="50"/>
  <c r="P63" i="50"/>
  <c r="W10" i="50"/>
  <c r="S160" i="50"/>
  <c r="N5" i="50"/>
  <c r="K106" i="50"/>
  <c r="P861" i="50"/>
  <c r="R161" i="50"/>
  <c r="R160" i="50"/>
  <c r="U1255" i="50"/>
  <c r="O15" i="50"/>
  <c r="T20" i="50"/>
  <c r="X11" i="50"/>
  <c r="R62" i="50"/>
  <c r="P10" i="55"/>
  <c r="R7" i="55"/>
  <c r="Q1009" i="50"/>
  <c r="J65" i="50"/>
  <c r="J405" i="50"/>
  <c r="V1107" i="50"/>
  <c r="L763" i="50"/>
  <c r="J404" i="50"/>
  <c r="N305" i="50"/>
  <c r="Q1206" i="50"/>
  <c r="S765" i="50"/>
  <c r="T14" i="50"/>
  <c r="M161" i="50"/>
  <c r="O6" i="55"/>
  <c r="Q62" i="50"/>
  <c r="T10" i="50"/>
  <c r="K23" i="50"/>
  <c r="L813" i="50"/>
  <c r="L63" i="50"/>
  <c r="N13" i="55"/>
  <c r="R56" i="50"/>
  <c r="N67" i="50"/>
  <c r="P1155" i="50"/>
  <c r="J6" i="55"/>
  <c r="U28" i="50"/>
  <c r="X1155" i="50"/>
  <c r="K305" i="50"/>
  <c r="J704" i="50"/>
  <c r="K554" i="50"/>
  <c r="V158" i="50"/>
  <c r="R63" i="50"/>
  <c r="N357" i="50"/>
  <c r="J256" i="50"/>
  <c r="P157" i="50"/>
  <c r="J10" i="55"/>
  <c r="O57" i="50"/>
  <c r="L109" i="50"/>
  <c r="X22" i="50"/>
  <c r="K109" i="50"/>
  <c r="W158" i="50"/>
  <c r="O13" i="55"/>
  <c r="W60" i="50"/>
  <c r="V959" i="50"/>
  <c r="M108" i="50"/>
  <c r="U1058" i="50"/>
  <c r="M14" i="50"/>
  <c r="P765" i="50"/>
  <c r="J21" i="50"/>
  <c r="J161" i="50"/>
  <c r="K206" i="50"/>
  <c r="K62" i="50"/>
  <c r="U160" i="50"/>
  <c r="O108" i="50"/>
  <c r="V911" i="50"/>
  <c r="L156" i="50"/>
  <c r="Q405" i="50"/>
  <c r="X259" i="50"/>
  <c r="S110" i="50"/>
  <c r="W21" i="50"/>
  <c r="W59" i="50"/>
  <c r="Q206" i="50"/>
  <c r="V108" i="50"/>
  <c r="W406" i="50"/>
  <c r="O305" i="50"/>
  <c r="S63" i="50"/>
  <c r="J8" i="50"/>
  <c r="M66" i="50"/>
  <c r="K210" i="50"/>
  <c r="V765" i="50"/>
  <c r="X63" i="50"/>
  <c r="K157" i="50"/>
  <c r="J1155" i="50"/>
  <c r="X257" i="50"/>
  <c r="N256" i="50"/>
  <c r="N59" i="50"/>
  <c r="M19" i="50"/>
  <c r="U910" i="50"/>
  <c r="U58" i="50"/>
  <c r="U109" i="50"/>
  <c r="X207" i="50"/>
  <c r="M155" i="50"/>
  <c r="J4" i="50"/>
  <c r="J56" i="50"/>
  <c r="T9" i="50"/>
  <c r="J958" i="50"/>
  <c r="T10" i="55"/>
  <c r="R812" i="50"/>
  <c r="K9" i="50"/>
  <c r="J12" i="55"/>
  <c r="W55" i="50"/>
  <c r="K1059" i="50"/>
  <c r="M24" i="50"/>
  <c r="U9" i="55"/>
  <c r="N60" i="50"/>
  <c r="X10" i="55"/>
  <c r="P7" i="55"/>
  <c r="W28" i="50"/>
  <c r="R9" i="55"/>
  <c r="M455" i="50"/>
  <c r="K308" i="50"/>
  <c r="J53" i="50"/>
  <c r="O23" i="50"/>
  <c r="T911" i="50"/>
  <c r="Q356" i="50"/>
  <c r="K65" i="50"/>
  <c r="L1010" i="50"/>
  <c r="T9" i="55"/>
  <c r="N205" i="50"/>
  <c r="W959" i="50"/>
  <c r="J11" i="55"/>
  <c r="U7" i="55"/>
  <c r="Q106" i="50"/>
  <c r="I8" i="55"/>
  <c r="X16" i="55"/>
  <c r="R1009" i="50"/>
  <c r="J158" i="50"/>
  <c r="S356" i="50"/>
  <c r="U5" i="50"/>
  <c r="K156" i="50"/>
  <c r="O861" i="50"/>
  <c r="W308" i="50"/>
  <c r="R1008" i="50"/>
  <c r="X863" i="50"/>
  <c r="W1008" i="50"/>
  <c r="T28" i="55"/>
  <c r="M110" i="50"/>
  <c r="K454" i="50"/>
  <c r="N861" i="50"/>
  <c r="T12" i="55"/>
  <c r="K11" i="50"/>
  <c r="M258" i="50"/>
  <c r="H14" i="55"/>
  <c r="M16" i="55"/>
  <c r="R105" i="50"/>
  <c r="R405" i="50"/>
  <c r="S763" i="50"/>
  <c r="V256" i="50"/>
  <c r="R257" i="50"/>
  <c r="M10" i="55"/>
  <c r="Q1059" i="50"/>
  <c r="M1108" i="50"/>
  <c r="S28" i="50"/>
  <c r="R19" i="50"/>
  <c r="V21" i="50"/>
  <c r="K16" i="50"/>
  <c r="J503" i="50"/>
  <c r="L259" i="50"/>
  <c r="M259" i="50"/>
  <c r="P23" i="55"/>
  <c r="W112" i="50"/>
  <c r="U862" i="50"/>
  <c r="N207" i="50"/>
  <c r="K16" i="55"/>
  <c r="U108" i="50"/>
  <c r="X209" i="50"/>
  <c r="R24" i="50"/>
  <c r="V1059" i="50"/>
  <c r="W63" i="50"/>
  <c r="P23" i="50"/>
  <c r="K256" i="50"/>
  <c r="K1206" i="50"/>
  <c r="S64" i="50"/>
  <c r="Q16" i="55"/>
  <c r="X61" i="50"/>
  <c r="T307" i="50"/>
  <c r="T67" i="50"/>
  <c r="U763" i="50"/>
  <c r="M107" i="50"/>
  <c r="P5" i="55"/>
  <c r="M17" i="50"/>
  <c r="S15" i="55"/>
  <c r="K15" i="50"/>
  <c r="L15" i="50"/>
  <c r="U813" i="50"/>
  <c r="K307" i="50"/>
  <c r="X155" i="50"/>
  <c r="X1255" i="50"/>
  <c r="J153" i="50"/>
  <c r="S308" i="50"/>
  <c r="L55" i="50"/>
  <c r="N6" i="50"/>
  <c r="J356" i="50"/>
  <c r="U66" i="50"/>
  <c r="V356" i="50"/>
  <c r="X24" i="55"/>
  <c r="S5" i="50"/>
  <c r="U814" i="50"/>
  <c r="R258" i="50"/>
  <c r="J862" i="50"/>
  <c r="Q158" i="50"/>
  <c r="Q24" i="50"/>
  <c r="J6" i="50"/>
  <c r="W9" i="50"/>
  <c r="P67" i="50"/>
  <c r="J20" i="55"/>
  <c r="Q111" i="50"/>
  <c r="D5" i="58" l="1"/>
  <c r="G28" i="49"/>
  <c r="G20" i="49"/>
  <c r="G19" i="49"/>
  <c r="H23" i="50"/>
  <c r="D5" i="67"/>
  <c r="D5" i="66"/>
  <c r="G31" i="49"/>
  <c r="D5" i="61"/>
  <c r="D5" i="60"/>
  <c r="G16" i="49"/>
  <c r="D5" i="62"/>
  <c r="G32" i="49"/>
  <c r="AM5" i="50"/>
  <c r="AH5" i="50"/>
  <c r="AL5" i="50"/>
  <c r="AK5" i="50"/>
  <c r="AN5" i="50"/>
  <c r="AD5" i="50"/>
  <c r="AC5" i="50"/>
  <c r="AE5" i="50"/>
  <c r="AJ5" i="50"/>
  <c r="AF5" i="50"/>
  <c r="AA5" i="50"/>
  <c r="AG5" i="50"/>
  <c r="AI5" i="50"/>
  <c r="AB5" i="50"/>
  <c r="H5" i="50"/>
  <c r="K20" i="2" s="1"/>
  <c r="K50" i="2" s="1"/>
  <c r="D5" i="63"/>
  <c r="G26" i="49"/>
  <c r="G35" i="49"/>
  <c r="D5" i="59"/>
  <c r="G30" i="49"/>
  <c r="D5" i="65"/>
  <c r="D5" i="64"/>
  <c r="G24" i="49"/>
  <c r="G18" i="49"/>
  <c r="D5" i="68"/>
  <c r="G39" i="49"/>
  <c r="D5" i="69"/>
  <c r="G34" i="49"/>
  <c r="G27" i="49"/>
  <c r="G29" i="49"/>
  <c r="G25" i="49"/>
  <c r="G21" i="49"/>
  <c r="G22" i="49"/>
  <c r="D5" i="57"/>
  <c r="D5" i="56"/>
  <c r="G17" i="49"/>
  <c r="AC28" i="55"/>
  <c r="G39" i="60" s="1"/>
  <c r="AG28" i="55"/>
  <c r="G39" i="64" s="1"/>
  <c r="AI28" i="55"/>
  <c r="G39" i="66" s="1"/>
  <c r="AF28" i="55"/>
  <c r="G39" i="63" s="1"/>
  <c r="AK28" i="55"/>
  <c r="G39" i="68" s="1"/>
  <c r="AH28" i="55"/>
  <c r="G39" i="65" s="1"/>
  <c r="AB28" i="55"/>
  <c r="G39" i="57" s="1"/>
  <c r="AA28" i="55"/>
  <c r="G39" i="58" s="1"/>
  <c r="AL28" i="55"/>
  <c r="G39" i="69" s="1"/>
  <c r="AD28" i="55"/>
  <c r="G39" i="61" s="1"/>
  <c r="Y28" i="55"/>
  <c r="G39" i="56" s="1"/>
  <c r="Z28" i="55"/>
  <c r="G39" i="59" s="1"/>
  <c r="AJ28" i="55"/>
  <c r="G39" i="67" s="1"/>
  <c r="AE28" i="55"/>
  <c r="G39" i="62" s="1"/>
  <c r="U487" i="50"/>
  <c r="AA554" i="50"/>
  <c r="W37" i="50"/>
  <c r="Z22" i="55"/>
  <c r="AF22" i="55"/>
  <c r="AJ22" i="55"/>
  <c r="AK22" i="55"/>
  <c r="AL22" i="55"/>
  <c r="AC22" i="55"/>
  <c r="AB22" i="55"/>
  <c r="AG22" i="55"/>
  <c r="AI22" i="55"/>
  <c r="AE22" i="55"/>
  <c r="AD22" i="55"/>
  <c r="AH22" i="55"/>
  <c r="Y22" i="55"/>
  <c r="AA22" i="55"/>
  <c r="H7" i="50"/>
  <c r="K22" i="2" s="1"/>
  <c r="AG7" i="50"/>
  <c r="AA7" i="50"/>
  <c r="AB7" i="50"/>
  <c r="AE7" i="50"/>
  <c r="AC7" i="50"/>
  <c r="AL7" i="50"/>
  <c r="AD7" i="50"/>
  <c r="AN7" i="50"/>
  <c r="Z7" i="50"/>
  <c r="AK7" i="50"/>
  <c r="AF7" i="50"/>
  <c r="AH7" i="50"/>
  <c r="AM7" i="50"/>
  <c r="AI7" i="50"/>
  <c r="AJ7" i="50"/>
  <c r="AE24" i="55"/>
  <c r="G35" i="62" s="1"/>
  <c r="AB24" i="55"/>
  <c r="G35" i="57" s="1"/>
  <c r="AC24" i="55"/>
  <c r="G35" i="60" s="1"/>
  <c r="AA24" i="55"/>
  <c r="G35" i="58" s="1"/>
  <c r="AF24" i="55"/>
  <c r="G35" i="63" s="1"/>
  <c r="AI24" i="55"/>
  <c r="G35" i="66" s="1"/>
  <c r="AH24" i="55"/>
  <c r="G35" i="65" s="1"/>
  <c r="AK24" i="55"/>
  <c r="G35" i="68" s="1"/>
  <c r="AD24" i="55"/>
  <c r="G35" i="61" s="1"/>
  <c r="AL24" i="55"/>
  <c r="G35" i="69" s="1"/>
  <c r="Y24" i="55"/>
  <c r="G35" i="56" s="1"/>
  <c r="Z24" i="55"/>
  <c r="G35" i="59" s="1"/>
  <c r="AJ24" i="55"/>
  <c r="G35" i="67" s="1"/>
  <c r="AG24" i="55"/>
  <c r="G35" i="64" s="1"/>
  <c r="M387" i="50"/>
  <c r="X337" i="50"/>
  <c r="X87" i="50"/>
  <c r="J1082" i="50"/>
  <c r="K1082" i="50" s="1"/>
  <c r="L1082" i="50" s="1"/>
  <c r="M1082" i="50" s="1"/>
  <c r="H1058" i="50"/>
  <c r="BM24" i="2" s="1"/>
  <c r="J132" i="50"/>
  <c r="K132" i="50" s="1"/>
  <c r="L132" i="50" s="1"/>
  <c r="M132" i="50" s="1"/>
  <c r="N132" i="50" s="1"/>
  <c r="O132" i="50" s="1"/>
  <c r="P132" i="50" s="1"/>
  <c r="Q132" i="50" s="1"/>
  <c r="R132" i="50" s="1"/>
  <c r="S132" i="50" s="1"/>
  <c r="T132" i="50" s="1"/>
  <c r="U132" i="50" s="1"/>
  <c r="V132" i="50" s="1"/>
  <c r="W132" i="50" s="1"/>
  <c r="X132" i="50" s="1"/>
  <c r="H108" i="50"/>
  <c r="O24" i="2" s="1"/>
  <c r="N137" i="50"/>
  <c r="H59" i="50"/>
  <c r="M25" i="2" s="1"/>
  <c r="J89" i="50"/>
  <c r="K89" i="50" s="1"/>
  <c r="L89" i="50" s="1"/>
  <c r="M89" i="50" s="1"/>
  <c r="N89" i="50" s="1"/>
  <c r="O89" i="50" s="1"/>
  <c r="P89" i="50" s="1"/>
  <c r="Q89" i="50" s="1"/>
  <c r="R89" i="50" s="1"/>
  <c r="S89" i="50" s="1"/>
  <c r="T89" i="50" s="1"/>
  <c r="U89" i="50" s="1"/>
  <c r="V89" i="50" s="1"/>
  <c r="W89" i="50" s="1"/>
  <c r="X89" i="50" s="1"/>
  <c r="R487" i="50"/>
  <c r="R387" i="50"/>
  <c r="T487" i="50"/>
  <c r="Z4" i="50"/>
  <c r="AA154" i="50"/>
  <c r="N487" i="50"/>
  <c r="R237" i="50"/>
  <c r="T437" i="50"/>
  <c r="V187" i="50"/>
  <c r="S1187" i="50"/>
  <c r="T37" i="50"/>
  <c r="O87" i="50"/>
  <c r="Q487" i="50"/>
  <c r="H110" i="50"/>
  <c r="O27" i="2" s="1"/>
  <c r="M37" i="50"/>
  <c r="H11" i="50"/>
  <c r="U437" i="50"/>
  <c r="P287" i="50"/>
  <c r="R1187" i="50"/>
  <c r="Z304" i="50"/>
  <c r="U1237" i="50"/>
  <c r="AA54" i="50"/>
  <c r="T187" i="50"/>
  <c r="P437" i="50"/>
  <c r="H811" i="50"/>
  <c r="AH21" i="55"/>
  <c r="G32" i="65" s="1"/>
  <c r="AJ21" i="55"/>
  <c r="G32" i="67" s="1"/>
  <c r="AL21" i="55"/>
  <c r="G32" i="69" s="1"/>
  <c r="AI21" i="55"/>
  <c r="G32" i="66" s="1"/>
  <c r="Y21" i="55"/>
  <c r="G32" i="56" s="1"/>
  <c r="AB21" i="55"/>
  <c r="G32" i="57" s="1"/>
  <c r="AK21" i="55"/>
  <c r="G32" i="68" s="1"/>
  <c r="AD21" i="55"/>
  <c r="G32" i="61" s="1"/>
  <c r="AE21" i="55"/>
  <c r="G32" i="62" s="1"/>
  <c r="AA21" i="55"/>
  <c r="G32" i="58" s="1"/>
  <c r="Z21" i="55"/>
  <c r="G32" i="59" s="1"/>
  <c r="AC21" i="55"/>
  <c r="G32" i="60" s="1"/>
  <c r="AG21" i="55"/>
  <c r="G32" i="64" s="1"/>
  <c r="AF21" i="55"/>
  <c r="G32" i="63" s="1"/>
  <c r="S287" i="50"/>
  <c r="H209" i="50"/>
  <c r="S25" i="2" s="1"/>
  <c r="J239" i="50"/>
  <c r="K239" i="50" s="1"/>
  <c r="L239" i="50" s="1"/>
  <c r="M239" i="50" s="1"/>
  <c r="N239" i="50" s="1"/>
  <c r="O239" i="50" s="1"/>
  <c r="P239" i="50" s="1"/>
  <c r="Q239" i="50" s="1"/>
  <c r="R239" i="50" s="1"/>
  <c r="S239" i="50" s="1"/>
  <c r="T239" i="50" s="1"/>
  <c r="U239" i="50" s="1"/>
  <c r="V239" i="50" s="1"/>
  <c r="W239" i="50" s="1"/>
  <c r="X239" i="50" s="1"/>
  <c r="W137" i="50"/>
  <c r="AI205" i="50"/>
  <c r="AG205" i="50"/>
  <c r="AB205" i="50"/>
  <c r="H205" i="50"/>
  <c r="S20" i="2" s="1"/>
  <c r="S50" i="2" s="1"/>
  <c r="AL205" i="50"/>
  <c r="J231" i="50"/>
  <c r="J233" i="50" s="1"/>
  <c r="Z205" i="50"/>
  <c r="AN205" i="50"/>
  <c r="AK205" i="50"/>
  <c r="AA205" i="50"/>
  <c r="AF205" i="50"/>
  <c r="AH205" i="50"/>
  <c r="AC205" i="50"/>
  <c r="AE205" i="50"/>
  <c r="AJ205" i="50"/>
  <c r="AM205" i="50"/>
  <c r="AD205" i="50"/>
  <c r="X187" i="50"/>
  <c r="AF64" i="50"/>
  <c r="AV64" i="50" s="1"/>
  <c r="AP25" i="61" s="1"/>
  <c r="AN64" i="50"/>
  <c r="AA64" i="50"/>
  <c r="AQ64" i="50" s="1"/>
  <c r="AP25" i="56" s="1"/>
  <c r="AL64" i="50"/>
  <c r="BB64" i="50" s="1"/>
  <c r="AP25" i="67" s="1"/>
  <c r="AM64" i="50"/>
  <c r="BC64" i="50" s="1"/>
  <c r="AP25" i="68" s="1"/>
  <c r="AB64" i="50"/>
  <c r="AR64" i="50" s="1"/>
  <c r="AP25" i="59" s="1"/>
  <c r="AI64" i="50"/>
  <c r="AY64" i="50" s="1"/>
  <c r="AP25" i="64" s="1"/>
  <c r="AC64" i="50"/>
  <c r="AS64" i="50" s="1"/>
  <c r="AP25" i="58" s="1"/>
  <c r="AD64" i="50"/>
  <c r="AT64" i="50" s="1"/>
  <c r="AP25" i="57" s="1"/>
  <c r="AH64" i="50"/>
  <c r="AX64" i="50" s="1"/>
  <c r="AP25" i="63" s="1"/>
  <c r="AJ64" i="50"/>
  <c r="AZ64" i="50" s="1"/>
  <c r="AP25" i="65" s="1"/>
  <c r="AE64" i="50"/>
  <c r="AU64" i="50" s="1"/>
  <c r="AP25" i="60" s="1"/>
  <c r="AG64" i="50"/>
  <c r="AW64" i="50" s="1"/>
  <c r="AP25" i="62" s="1"/>
  <c r="AK64" i="50"/>
  <c r="BA64" i="50" s="1"/>
  <c r="AP25" i="66" s="1"/>
  <c r="Z64" i="50"/>
  <c r="AP64" i="50" s="1"/>
  <c r="AP25" i="49" s="1"/>
  <c r="H64" i="50"/>
  <c r="M31" i="2" s="1"/>
  <c r="AL10" i="55"/>
  <c r="G21" i="69" s="1"/>
  <c r="AA10" i="55"/>
  <c r="G21" i="58" s="1"/>
  <c r="Z10" i="55"/>
  <c r="G21" i="59" s="1"/>
  <c r="AI10" i="55"/>
  <c r="G21" i="66" s="1"/>
  <c r="AD10" i="55"/>
  <c r="G21" i="61" s="1"/>
  <c r="AE10" i="55"/>
  <c r="G21" i="62" s="1"/>
  <c r="AH10" i="55"/>
  <c r="G21" i="65" s="1"/>
  <c r="AK10" i="55"/>
  <c r="G21" i="68" s="1"/>
  <c r="Y10" i="55"/>
  <c r="G21" i="56" s="1"/>
  <c r="AF10" i="55"/>
  <c r="G21" i="63" s="1"/>
  <c r="AG10" i="55"/>
  <c r="G21" i="64" s="1"/>
  <c r="AJ10" i="55"/>
  <c r="G21" i="67" s="1"/>
  <c r="AC10" i="55"/>
  <c r="G21" i="60" s="1"/>
  <c r="AB10" i="55"/>
  <c r="G21" i="57" s="1"/>
  <c r="H111" i="50"/>
  <c r="X1187" i="50"/>
  <c r="H812" i="50"/>
  <c r="AA204" i="50"/>
  <c r="S1237" i="50"/>
  <c r="X1237" i="50"/>
  <c r="AM63" i="50"/>
  <c r="BC63" i="50" s="1"/>
  <c r="AP24" i="68" s="1"/>
  <c r="AK63" i="50"/>
  <c r="BA63" i="50" s="1"/>
  <c r="AP24" i="66" s="1"/>
  <c r="AA63" i="50"/>
  <c r="AQ63" i="50" s="1"/>
  <c r="AP24" i="56" s="1"/>
  <c r="Z63" i="50"/>
  <c r="AP63" i="50" s="1"/>
  <c r="AP24" i="49" s="1"/>
  <c r="AG63" i="50"/>
  <c r="AW63" i="50" s="1"/>
  <c r="AP24" i="62" s="1"/>
  <c r="AC63" i="50"/>
  <c r="AS63" i="50" s="1"/>
  <c r="AP24" i="58" s="1"/>
  <c r="H63" i="50"/>
  <c r="M30" i="2" s="1"/>
  <c r="AH63" i="50"/>
  <c r="AX63" i="50" s="1"/>
  <c r="AP24" i="63" s="1"/>
  <c r="AJ63" i="50"/>
  <c r="AZ63" i="50" s="1"/>
  <c r="AP24" i="65" s="1"/>
  <c r="AF63" i="50"/>
  <c r="AV63" i="50" s="1"/>
  <c r="AP24" i="61" s="1"/>
  <c r="AB63" i="50"/>
  <c r="AR63" i="50" s="1"/>
  <c r="AP24" i="59" s="1"/>
  <c r="AI63" i="50"/>
  <c r="AY63" i="50" s="1"/>
  <c r="AP24" i="64" s="1"/>
  <c r="AL63" i="50"/>
  <c r="BB63" i="50" s="1"/>
  <c r="AP24" i="67" s="1"/>
  <c r="AN63" i="50"/>
  <c r="AD63" i="50"/>
  <c r="AT63" i="50" s="1"/>
  <c r="AP24" i="57" s="1"/>
  <c r="AE63" i="50"/>
  <c r="AU63" i="50" s="1"/>
  <c r="AP24" i="60" s="1"/>
  <c r="N1137" i="50"/>
  <c r="U337" i="50"/>
  <c r="H58" i="50"/>
  <c r="M24" i="2" s="1"/>
  <c r="J82" i="50"/>
  <c r="M87" i="50"/>
  <c r="AE13" i="50"/>
  <c r="AU13" i="50" s="1"/>
  <c r="AO24" i="60" s="1"/>
  <c r="AL13" i="50"/>
  <c r="BB13" i="50" s="1"/>
  <c r="AO24" i="67" s="1"/>
  <c r="Z13" i="50"/>
  <c r="AP13" i="50" s="1"/>
  <c r="AO24" i="49" s="1"/>
  <c r="AF13" i="50"/>
  <c r="AV13" i="50" s="1"/>
  <c r="AO24" i="61" s="1"/>
  <c r="AG13" i="50"/>
  <c r="AW13" i="50" s="1"/>
  <c r="AO24" i="62" s="1"/>
  <c r="AC13" i="50"/>
  <c r="AS13" i="50" s="1"/>
  <c r="AO24" i="58" s="1"/>
  <c r="AN13" i="50"/>
  <c r="AH13" i="50"/>
  <c r="AX13" i="50" s="1"/>
  <c r="AO24" i="63" s="1"/>
  <c r="AK13" i="50"/>
  <c r="BA13" i="50" s="1"/>
  <c r="AO24" i="66" s="1"/>
  <c r="H13" i="50"/>
  <c r="K30" i="2" s="1"/>
  <c r="AB13" i="50"/>
  <c r="AR13" i="50" s="1"/>
  <c r="AO24" i="59" s="1"/>
  <c r="AD13" i="50"/>
  <c r="AT13" i="50" s="1"/>
  <c r="AO24" i="57" s="1"/>
  <c r="AI13" i="50"/>
  <c r="AY13" i="50" s="1"/>
  <c r="AO24" i="64" s="1"/>
  <c r="AA13" i="50"/>
  <c r="AQ13" i="50" s="1"/>
  <c r="AO24" i="56" s="1"/>
  <c r="AM13" i="50"/>
  <c r="BC13" i="50" s="1"/>
  <c r="AJ13" i="50"/>
  <c r="AZ13" i="50" s="1"/>
  <c r="AO24" i="65" s="1"/>
  <c r="M137" i="50"/>
  <c r="S137" i="50"/>
  <c r="O37" i="50"/>
  <c r="S487" i="50"/>
  <c r="H958" i="50"/>
  <c r="BI24" i="2" s="1"/>
  <c r="J982" i="50"/>
  <c r="K982" i="50" s="1"/>
  <c r="L982" i="50" s="1"/>
  <c r="M982" i="50" s="1"/>
  <c r="N982" i="50" s="1"/>
  <c r="O982" i="50" s="1"/>
  <c r="P982" i="50" s="1"/>
  <c r="X237" i="50"/>
  <c r="AG1156" i="50"/>
  <c r="AD1156" i="50"/>
  <c r="AN1156" i="50"/>
  <c r="AF1156" i="50"/>
  <c r="AC1156" i="50"/>
  <c r="AE1156" i="50"/>
  <c r="AA1156" i="50"/>
  <c r="AH1156" i="50"/>
  <c r="AL1156" i="50"/>
  <c r="AI1156" i="50"/>
  <c r="J1188" i="50"/>
  <c r="K1188" i="50" s="1"/>
  <c r="L1188" i="50" s="1"/>
  <c r="M1188" i="50" s="1"/>
  <c r="H1156" i="50"/>
  <c r="BW21" i="2" s="1"/>
  <c r="Z1156" i="50"/>
  <c r="AK1156" i="50"/>
  <c r="AJ1156" i="50"/>
  <c r="AB1156" i="50"/>
  <c r="AM1156" i="50"/>
  <c r="Q237" i="50"/>
  <c r="Z404" i="50"/>
  <c r="AG56" i="50"/>
  <c r="AC56" i="50"/>
  <c r="AA56" i="50"/>
  <c r="AI56" i="50"/>
  <c r="J88" i="50"/>
  <c r="J90" i="50" s="1"/>
  <c r="AB56" i="50"/>
  <c r="AF56" i="50"/>
  <c r="AJ56" i="50"/>
  <c r="AH56" i="50"/>
  <c r="AD56" i="50"/>
  <c r="AM56" i="50"/>
  <c r="AK56" i="50"/>
  <c r="Z56" i="50"/>
  <c r="H56" i="50"/>
  <c r="M21" i="2" s="1"/>
  <c r="M51" i="2" s="1"/>
  <c r="AL56" i="50"/>
  <c r="AE56" i="50"/>
  <c r="AN56" i="50"/>
  <c r="H155" i="50"/>
  <c r="Q20" i="2" s="1"/>
  <c r="Q50" i="2" s="1"/>
  <c r="AB155" i="50"/>
  <c r="AH155" i="50"/>
  <c r="AD155" i="50"/>
  <c r="AE155" i="50"/>
  <c r="AA155" i="50"/>
  <c r="AN155" i="50"/>
  <c r="AI155" i="50"/>
  <c r="AK155" i="50"/>
  <c r="AF155" i="50"/>
  <c r="AJ155" i="50"/>
  <c r="AM155" i="50"/>
  <c r="J181" i="50"/>
  <c r="J183" i="50" s="1"/>
  <c r="Z155" i="50"/>
  <c r="AG155" i="50"/>
  <c r="AL155" i="50"/>
  <c r="AC155" i="50"/>
  <c r="N87" i="50"/>
  <c r="AC1107" i="50"/>
  <c r="AN1107" i="50"/>
  <c r="AE1107" i="50"/>
  <c r="Z1107" i="50"/>
  <c r="AF1107" i="50"/>
  <c r="AK1107" i="50"/>
  <c r="AJ1107" i="50"/>
  <c r="AL1107" i="50"/>
  <c r="AI1107" i="50"/>
  <c r="AD1107" i="50"/>
  <c r="AH1107" i="50"/>
  <c r="AA1107" i="50"/>
  <c r="H1107" i="50"/>
  <c r="AM1107" i="50"/>
  <c r="AG1107" i="50"/>
  <c r="AB1107" i="50"/>
  <c r="AH6" i="55"/>
  <c r="G17" i="65" s="1"/>
  <c r="AJ6" i="55"/>
  <c r="G17" i="67" s="1"/>
  <c r="AG6" i="55"/>
  <c r="G17" i="64" s="1"/>
  <c r="AL6" i="55"/>
  <c r="G17" i="69" s="1"/>
  <c r="AI6" i="55"/>
  <c r="G17" i="66" s="1"/>
  <c r="AC6" i="55"/>
  <c r="G17" i="60" s="1"/>
  <c r="AF6" i="55"/>
  <c r="G17" i="63" s="1"/>
  <c r="AA6" i="55"/>
  <c r="G17" i="58" s="1"/>
  <c r="AE6" i="55"/>
  <c r="G17" i="62" s="1"/>
  <c r="AK6" i="55"/>
  <c r="G17" i="68" s="1"/>
  <c r="AD6" i="55"/>
  <c r="G17" i="61" s="1"/>
  <c r="AB6" i="55"/>
  <c r="G17" i="57" s="1"/>
  <c r="Y6" i="55"/>
  <c r="G17" i="56" s="1"/>
  <c r="Z6" i="55"/>
  <c r="G17" i="59" s="1"/>
  <c r="H21" i="50"/>
  <c r="AC21" i="50"/>
  <c r="AD21" i="50"/>
  <c r="AM21" i="50"/>
  <c r="AA21" i="50"/>
  <c r="AI21" i="50"/>
  <c r="AE21" i="50"/>
  <c r="AL21" i="50"/>
  <c r="AN21" i="50"/>
  <c r="AJ21" i="50"/>
  <c r="AF21" i="50"/>
  <c r="AB21" i="50"/>
  <c r="Z21" i="50"/>
  <c r="AG21" i="50"/>
  <c r="AH21" i="50"/>
  <c r="AK21" i="50"/>
  <c r="T137" i="50"/>
  <c r="X287" i="50"/>
  <c r="AG106" i="50"/>
  <c r="AL106" i="50"/>
  <c r="AA106" i="50"/>
  <c r="AI106" i="50"/>
  <c r="AB106" i="50"/>
  <c r="AK106" i="50"/>
  <c r="AN106" i="50"/>
  <c r="AE106" i="50"/>
  <c r="J138" i="50"/>
  <c r="J140" i="50" s="1"/>
  <c r="AD106" i="50"/>
  <c r="AM106" i="50"/>
  <c r="AC106" i="50"/>
  <c r="AJ106" i="50"/>
  <c r="AF106" i="50"/>
  <c r="H106" i="50"/>
  <c r="O21" i="2" s="1"/>
  <c r="O51" i="2" s="1"/>
  <c r="AH106" i="50"/>
  <c r="Z106" i="50"/>
  <c r="AA304" i="50"/>
  <c r="AC206" i="50"/>
  <c r="AM206" i="50"/>
  <c r="AA206" i="50"/>
  <c r="AD206" i="50"/>
  <c r="H206" i="50"/>
  <c r="S21" i="2" s="1"/>
  <c r="S51" i="2" s="1"/>
  <c r="AF206" i="50"/>
  <c r="J238" i="50"/>
  <c r="K238" i="50" s="1"/>
  <c r="L238" i="50" s="1"/>
  <c r="L240" i="50" s="1"/>
  <c r="AK206" i="50"/>
  <c r="AI206" i="50"/>
  <c r="AL206" i="50"/>
  <c r="AG206" i="50"/>
  <c r="AN206" i="50"/>
  <c r="AE206" i="50"/>
  <c r="AB206" i="50"/>
  <c r="Z206" i="50"/>
  <c r="AJ206" i="50"/>
  <c r="AH206" i="50"/>
  <c r="M1137" i="50"/>
  <c r="AF107" i="50"/>
  <c r="AL107" i="50"/>
  <c r="AG107" i="50"/>
  <c r="AJ107" i="50"/>
  <c r="Z107" i="50"/>
  <c r="AI107" i="50"/>
  <c r="H107" i="50"/>
  <c r="AB107" i="50"/>
  <c r="AN107" i="50"/>
  <c r="AK107" i="50"/>
  <c r="AH107" i="50"/>
  <c r="AA107" i="50"/>
  <c r="AD107" i="50"/>
  <c r="AE107" i="50"/>
  <c r="AM107" i="50"/>
  <c r="AC107" i="50"/>
  <c r="Z654" i="50"/>
  <c r="AJ1007" i="50"/>
  <c r="AI1007" i="50"/>
  <c r="AL1007" i="50"/>
  <c r="AM1007" i="50"/>
  <c r="Z1007" i="50"/>
  <c r="AC1007" i="50"/>
  <c r="AG1007" i="50"/>
  <c r="AK1007" i="50"/>
  <c r="AB1007" i="50"/>
  <c r="AH1007" i="50"/>
  <c r="AA1007" i="50"/>
  <c r="AD1007" i="50"/>
  <c r="AF1007" i="50"/>
  <c r="AE1007" i="50"/>
  <c r="H1007" i="50"/>
  <c r="AN1007" i="50"/>
  <c r="AF1155" i="50"/>
  <c r="AG1155" i="50"/>
  <c r="AK1155" i="50"/>
  <c r="AD1155" i="50"/>
  <c r="AJ1155" i="50"/>
  <c r="AC1155" i="50"/>
  <c r="AM1155" i="50"/>
  <c r="AL1155" i="50"/>
  <c r="H1155" i="50"/>
  <c r="BW20" i="2" s="1"/>
  <c r="BW50" i="2" s="1"/>
  <c r="AH1155" i="50"/>
  <c r="Z1155" i="50"/>
  <c r="AB1155" i="50"/>
  <c r="AI1155" i="50"/>
  <c r="J1181" i="50"/>
  <c r="K1181" i="50" s="1"/>
  <c r="L1181" i="50" s="1"/>
  <c r="M1181" i="50" s="1"/>
  <c r="AE1155" i="50"/>
  <c r="AA1155" i="50"/>
  <c r="AN1155" i="50"/>
  <c r="M487" i="50"/>
  <c r="AG105" i="50"/>
  <c r="AA105" i="50"/>
  <c r="AD105" i="50"/>
  <c r="AL105" i="50"/>
  <c r="AE105" i="50"/>
  <c r="AI105" i="50"/>
  <c r="AB105" i="50"/>
  <c r="AH105" i="50"/>
  <c r="AN105" i="50"/>
  <c r="H105" i="50"/>
  <c r="O20" i="2" s="1"/>
  <c r="O50" i="2" s="1"/>
  <c r="AC105" i="50"/>
  <c r="AM105" i="50"/>
  <c r="J131" i="50"/>
  <c r="K131" i="50" s="1"/>
  <c r="AK105" i="50"/>
  <c r="AF105" i="50"/>
  <c r="Z105" i="50"/>
  <c r="AJ105" i="50"/>
  <c r="AG8" i="55"/>
  <c r="G19" i="64" s="1"/>
  <c r="AJ8" i="55"/>
  <c r="G19" i="67" s="1"/>
  <c r="Y8" i="55"/>
  <c r="G19" i="56" s="1"/>
  <c r="AA8" i="55"/>
  <c r="G19" i="58" s="1"/>
  <c r="AK8" i="55"/>
  <c r="G19" i="68" s="1"/>
  <c r="AB8" i="55"/>
  <c r="G19" i="57" s="1"/>
  <c r="AE8" i="55"/>
  <c r="G19" i="62" s="1"/>
  <c r="AH8" i="55"/>
  <c r="G19" i="65" s="1"/>
  <c r="AI8" i="55"/>
  <c r="G19" i="66" s="1"/>
  <c r="AF8" i="55"/>
  <c r="G19" i="63" s="1"/>
  <c r="AC8" i="55"/>
  <c r="G19" i="60" s="1"/>
  <c r="AD8" i="55"/>
  <c r="G19" i="61" s="1"/>
  <c r="Z8" i="55"/>
  <c r="G19" i="59" s="1"/>
  <c r="AL8" i="55"/>
  <c r="G19" i="69" s="1"/>
  <c r="J81" i="50"/>
  <c r="J83" i="50" s="1"/>
  <c r="AI55" i="50"/>
  <c r="AD55" i="50"/>
  <c r="Z55" i="50"/>
  <c r="AN55" i="50"/>
  <c r="AJ55" i="50"/>
  <c r="AB55" i="50"/>
  <c r="AF55" i="50"/>
  <c r="H55" i="50"/>
  <c r="M20" i="2" s="1"/>
  <c r="M50" i="2" s="1"/>
  <c r="AC55" i="50"/>
  <c r="AH55" i="50"/>
  <c r="AA55" i="50"/>
  <c r="AE55" i="50"/>
  <c r="AK55" i="50"/>
  <c r="AG55" i="50"/>
  <c r="AL55" i="50"/>
  <c r="AM55" i="50"/>
  <c r="Z19" i="50"/>
  <c r="AP19" i="50" s="1"/>
  <c r="AO30" i="49" s="1"/>
  <c r="AB19" i="50"/>
  <c r="AR19" i="50" s="1"/>
  <c r="AO30" i="59" s="1"/>
  <c r="H19" i="50"/>
  <c r="K37" i="2" s="1"/>
  <c r="AI19" i="50"/>
  <c r="AY19" i="50" s="1"/>
  <c r="AO30" i="64" s="1"/>
  <c r="AM19" i="50"/>
  <c r="AG19" i="50"/>
  <c r="AW19" i="50" s="1"/>
  <c r="AO30" i="62" s="1"/>
  <c r="AK19" i="50"/>
  <c r="BA19" i="50" s="1"/>
  <c r="AO30" i="66" s="1"/>
  <c r="AN19" i="50"/>
  <c r="AL19" i="50"/>
  <c r="BB19" i="50" s="1"/>
  <c r="AO30" i="67" s="1"/>
  <c r="AD19" i="50"/>
  <c r="AT19" i="50" s="1"/>
  <c r="AO30" i="57" s="1"/>
  <c r="AE19" i="50"/>
  <c r="AU19" i="50" s="1"/>
  <c r="AO30" i="60" s="1"/>
  <c r="AC19" i="50"/>
  <c r="AS19" i="50" s="1"/>
  <c r="AO30" i="58" s="1"/>
  <c r="AA19" i="50"/>
  <c r="AQ19" i="50" s="1"/>
  <c r="AO30" i="56" s="1"/>
  <c r="AF19" i="50"/>
  <c r="AV19" i="50" s="1"/>
  <c r="AO30" i="61" s="1"/>
  <c r="AJ19" i="50"/>
  <c r="AZ19" i="50" s="1"/>
  <c r="AO30" i="65" s="1"/>
  <c r="AH19" i="50"/>
  <c r="AX19" i="50" s="1"/>
  <c r="AO30" i="63" s="1"/>
  <c r="W287" i="50"/>
  <c r="H158" i="50"/>
  <c r="Q24" i="2" s="1"/>
  <c r="J182" i="50"/>
  <c r="K182" i="50" s="1"/>
  <c r="L182" i="50" s="1"/>
  <c r="M182" i="50" s="1"/>
  <c r="N182" i="50" s="1"/>
  <c r="O182" i="50" s="1"/>
  <c r="P182" i="50" s="1"/>
  <c r="Q182" i="50" s="1"/>
  <c r="R182" i="50" s="1"/>
  <c r="S182" i="50" s="1"/>
  <c r="T182" i="50" s="1"/>
  <c r="U182" i="50" s="1"/>
  <c r="V182" i="50" s="1"/>
  <c r="W182" i="50" s="1"/>
  <c r="X182" i="50" s="1"/>
  <c r="AF15" i="55"/>
  <c r="G26" i="63" s="1"/>
  <c r="AK15" i="55"/>
  <c r="G26" i="68" s="1"/>
  <c r="AH15" i="55"/>
  <c r="G26" i="65" s="1"/>
  <c r="AB15" i="55"/>
  <c r="G26" i="57" s="1"/>
  <c r="AJ15" i="55"/>
  <c r="G26" i="67" s="1"/>
  <c r="AI15" i="55"/>
  <c r="G26" i="66" s="1"/>
  <c r="AA15" i="55"/>
  <c r="G26" i="58" s="1"/>
  <c r="AC15" i="55"/>
  <c r="G26" i="60" s="1"/>
  <c r="AG15" i="55"/>
  <c r="G26" i="64" s="1"/>
  <c r="Y15" i="55"/>
  <c r="G26" i="56" s="1"/>
  <c r="AL15" i="55"/>
  <c r="G26" i="69" s="1"/>
  <c r="AD15" i="55"/>
  <c r="G26" i="61" s="1"/>
  <c r="AE15" i="55"/>
  <c r="G26" i="62" s="1"/>
  <c r="Z15" i="55"/>
  <c r="G26" i="59" s="1"/>
  <c r="O387" i="50"/>
  <c r="Z454" i="50"/>
  <c r="AA104" i="50"/>
  <c r="AK20" i="55"/>
  <c r="G31" i="68" s="1"/>
  <c r="AI20" i="55"/>
  <c r="G31" i="66" s="1"/>
  <c r="Z20" i="55"/>
  <c r="G31" i="59" s="1"/>
  <c r="AE20" i="55"/>
  <c r="G31" i="62" s="1"/>
  <c r="AJ20" i="55"/>
  <c r="G31" i="67" s="1"/>
  <c r="AD20" i="55"/>
  <c r="G31" i="61" s="1"/>
  <c r="AL20" i="55"/>
  <c r="G31" i="69" s="1"/>
  <c r="AA20" i="55"/>
  <c r="G31" i="58" s="1"/>
  <c r="AH20" i="55"/>
  <c r="G31" i="65" s="1"/>
  <c r="Y20" i="55"/>
  <c r="G31" i="56" s="1"/>
  <c r="AG20" i="55"/>
  <c r="G31" i="64" s="1"/>
  <c r="AF20" i="55"/>
  <c r="G31" i="63" s="1"/>
  <c r="AB20" i="55"/>
  <c r="G31" i="57" s="1"/>
  <c r="AC20" i="55"/>
  <c r="G31" i="60" s="1"/>
  <c r="H210" i="50"/>
  <c r="S27" i="2" s="1"/>
  <c r="AB15" i="50"/>
  <c r="AR15" i="50" s="1"/>
  <c r="AO26" i="59" s="1"/>
  <c r="Z15" i="50"/>
  <c r="AP15" i="50" s="1"/>
  <c r="AO26" i="49" s="1"/>
  <c r="AK15" i="50"/>
  <c r="AC15" i="50"/>
  <c r="AS15" i="50" s="1"/>
  <c r="AO26" i="58" s="1"/>
  <c r="AG15" i="50"/>
  <c r="AW15" i="50" s="1"/>
  <c r="AO26" i="62" s="1"/>
  <c r="AD15" i="50"/>
  <c r="AT15" i="50" s="1"/>
  <c r="AO26" i="57" s="1"/>
  <c r="AJ15" i="50"/>
  <c r="AL15" i="50"/>
  <c r="AI15" i="50"/>
  <c r="AF15" i="50"/>
  <c r="AV15" i="50" s="1"/>
  <c r="AO26" i="61" s="1"/>
  <c r="AA15" i="50"/>
  <c r="AQ15" i="50" s="1"/>
  <c r="AO26" i="56" s="1"/>
  <c r="AE15" i="50"/>
  <c r="AU15" i="50" s="1"/>
  <c r="AO26" i="60" s="1"/>
  <c r="AH15" i="50"/>
  <c r="H15" i="50"/>
  <c r="K32" i="2" s="1"/>
  <c r="AM15" i="50"/>
  <c r="AN15" i="50"/>
  <c r="V137" i="50"/>
  <c r="J282" i="50"/>
  <c r="K282" i="50" s="1"/>
  <c r="L282" i="50" s="1"/>
  <c r="M282" i="50" s="1"/>
  <c r="N282" i="50" s="1"/>
  <c r="O282" i="50" s="1"/>
  <c r="P282" i="50" s="1"/>
  <c r="Q282" i="50" s="1"/>
  <c r="R282" i="50" s="1"/>
  <c r="S282" i="50" s="1"/>
  <c r="T282" i="50" s="1"/>
  <c r="U282" i="50" s="1"/>
  <c r="V282" i="50" s="1"/>
  <c r="W282" i="50" s="1"/>
  <c r="X282" i="50" s="1"/>
  <c r="H258" i="50"/>
  <c r="U24" i="2" s="1"/>
  <c r="H1008" i="50"/>
  <c r="BK24" i="2" s="1"/>
  <c r="J1032" i="50"/>
  <c r="J1034" i="50" s="1"/>
  <c r="V37" i="50"/>
  <c r="R87" i="50"/>
  <c r="S87" i="50"/>
  <c r="AH14" i="55"/>
  <c r="G25" i="65" s="1"/>
  <c r="AB14" i="55"/>
  <c r="G25" i="57" s="1"/>
  <c r="AG14" i="55"/>
  <c r="G25" i="64" s="1"/>
  <c r="AK14" i="55"/>
  <c r="G25" i="68" s="1"/>
  <c r="Z14" i="55"/>
  <c r="G25" i="59" s="1"/>
  <c r="AF14" i="55"/>
  <c r="G25" i="63" s="1"/>
  <c r="Y14" i="55"/>
  <c r="G25" i="56" s="1"/>
  <c r="AD14" i="55"/>
  <c r="G25" i="61" s="1"/>
  <c r="AE14" i="55"/>
  <c r="G25" i="62" s="1"/>
  <c r="AJ14" i="55"/>
  <c r="G25" i="67" s="1"/>
  <c r="AC14" i="55"/>
  <c r="G25" i="60" s="1"/>
  <c r="AL14" i="55"/>
  <c r="G25" i="69" s="1"/>
  <c r="AI14" i="55"/>
  <c r="G25" i="66" s="1"/>
  <c r="AA14" i="55"/>
  <c r="G25" i="58" s="1"/>
  <c r="Z504" i="50"/>
  <c r="T1187" i="50"/>
  <c r="AA704" i="50"/>
  <c r="AA4" i="50"/>
  <c r="N1237" i="50"/>
  <c r="V287" i="50"/>
  <c r="AE16" i="50"/>
  <c r="AA16" i="50"/>
  <c r="AQ16" i="50" s="1"/>
  <c r="AO27" i="56" s="1"/>
  <c r="AG16" i="50"/>
  <c r="AB16" i="50"/>
  <c r="H16" i="50"/>
  <c r="K33" i="2" s="1"/>
  <c r="AI16" i="50"/>
  <c r="AH16" i="50"/>
  <c r="AF16" i="50"/>
  <c r="AL16" i="50"/>
  <c r="AN16" i="50"/>
  <c r="AK16" i="50"/>
  <c r="AM16" i="50"/>
  <c r="AC16" i="50"/>
  <c r="AD16" i="50"/>
  <c r="Z16" i="50"/>
  <c r="AP16" i="50" s="1"/>
  <c r="AO27" i="49" s="1"/>
  <c r="AJ16" i="50"/>
  <c r="X437" i="50"/>
  <c r="AH1056" i="50"/>
  <c r="AM1056" i="50"/>
  <c r="AF1056" i="50"/>
  <c r="AK1056" i="50"/>
  <c r="AJ1056" i="50"/>
  <c r="AL1056" i="50"/>
  <c r="AB1056" i="50"/>
  <c r="AA1056" i="50"/>
  <c r="AG1056" i="50"/>
  <c r="AN1056" i="50"/>
  <c r="AD1056" i="50"/>
  <c r="AC1056" i="50"/>
  <c r="AI1056" i="50"/>
  <c r="J1088" i="50"/>
  <c r="Z1056" i="50"/>
  <c r="H1056" i="50"/>
  <c r="BM21" i="2" s="1"/>
  <c r="BM53" i="2" s="1"/>
  <c r="AE1056" i="50"/>
  <c r="H909" i="50"/>
  <c r="BG25" i="2" s="1"/>
  <c r="J939" i="50"/>
  <c r="J941" i="50" s="1"/>
  <c r="J942" i="50" s="1"/>
  <c r="J943" i="50" s="1"/>
  <c r="AH306" i="50"/>
  <c r="H306" i="50"/>
  <c r="W21" i="2" s="1"/>
  <c r="AC306" i="50"/>
  <c r="AF306" i="50"/>
  <c r="AE306" i="50"/>
  <c r="AB306" i="50"/>
  <c r="Z306" i="50"/>
  <c r="AM306" i="50"/>
  <c r="AJ306" i="50"/>
  <c r="AD306" i="50"/>
  <c r="AG306" i="50"/>
  <c r="AI306" i="50"/>
  <c r="AN306" i="50"/>
  <c r="AL306" i="50"/>
  <c r="AA306" i="50"/>
  <c r="AK306" i="50"/>
  <c r="J338" i="50"/>
  <c r="K338" i="50" s="1"/>
  <c r="K340" i="50" s="1"/>
  <c r="Z354" i="50"/>
  <c r="U1187" i="50"/>
  <c r="H61" i="50"/>
  <c r="U237" i="50"/>
  <c r="H112" i="50"/>
  <c r="J1039" i="50"/>
  <c r="J1041" i="50" s="1"/>
  <c r="J1042" i="50" s="1"/>
  <c r="H1009" i="50"/>
  <c r="BK25" i="2" s="1"/>
  <c r="T49" i="50"/>
  <c r="J45" i="65" s="1"/>
  <c r="O49" i="50"/>
  <c r="J45" i="60" s="1"/>
  <c r="M49" i="50"/>
  <c r="J45" i="58" s="1"/>
  <c r="K49" i="50"/>
  <c r="J45" i="56" s="1"/>
  <c r="R49" i="50"/>
  <c r="J45" i="63" s="1"/>
  <c r="H24" i="50"/>
  <c r="S49" i="50"/>
  <c r="J45" i="64" s="1"/>
  <c r="V49" i="50"/>
  <c r="J45" i="67" s="1"/>
  <c r="Q49" i="50"/>
  <c r="J45" i="62" s="1"/>
  <c r="L49" i="50"/>
  <c r="J45" i="59" s="1"/>
  <c r="P49" i="50"/>
  <c r="J45" i="61" s="1"/>
  <c r="U49" i="50"/>
  <c r="J45" i="66" s="1"/>
  <c r="X49" i="50"/>
  <c r="J45" i="69" s="1"/>
  <c r="W49" i="50"/>
  <c r="J45" i="68" s="1"/>
  <c r="J49" i="50"/>
  <c r="J45" i="49" s="1"/>
  <c r="N49" i="50"/>
  <c r="J45" i="57" s="1"/>
  <c r="V487" i="50"/>
  <c r="O137" i="50"/>
  <c r="AH255" i="50"/>
  <c r="AJ255" i="50"/>
  <c r="AK255" i="50"/>
  <c r="AM255" i="50"/>
  <c r="AE255" i="50"/>
  <c r="AC255" i="50"/>
  <c r="AA255" i="50"/>
  <c r="AG255" i="50"/>
  <c r="AD255" i="50"/>
  <c r="H255" i="50"/>
  <c r="U20" i="2" s="1"/>
  <c r="U50" i="2" s="1"/>
  <c r="AI255" i="50"/>
  <c r="Z255" i="50"/>
  <c r="J281" i="50"/>
  <c r="J283" i="50" s="1"/>
  <c r="AL255" i="50"/>
  <c r="AN255" i="50"/>
  <c r="AF255" i="50"/>
  <c r="AB255" i="50"/>
  <c r="Q37" i="50"/>
  <c r="R187" i="50"/>
  <c r="AJ1106" i="50"/>
  <c r="AE1106" i="50"/>
  <c r="AF1106" i="50"/>
  <c r="Z1106" i="50"/>
  <c r="AD1106" i="50"/>
  <c r="AA1106" i="50"/>
  <c r="AI1106" i="50"/>
  <c r="AN1106" i="50"/>
  <c r="AH1106" i="50"/>
  <c r="AB1106" i="50"/>
  <c r="AG1106" i="50"/>
  <c r="J1138" i="50"/>
  <c r="K1138" i="50" s="1"/>
  <c r="K1140" i="50" s="1"/>
  <c r="AC1106" i="50"/>
  <c r="AM1106" i="50"/>
  <c r="AK1106" i="50"/>
  <c r="H1106" i="50"/>
  <c r="BO21" i="2" s="1"/>
  <c r="AL1106" i="50"/>
  <c r="V87" i="50"/>
  <c r="AL307" i="50"/>
  <c r="AJ307" i="50"/>
  <c r="AF307" i="50"/>
  <c r="AB307" i="50"/>
  <c r="AK307" i="50"/>
  <c r="AH307" i="50"/>
  <c r="AM307" i="50"/>
  <c r="AC307" i="50"/>
  <c r="AE307" i="50"/>
  <c r="Z307" i="50"/>
  <c r="H307" i="50"/>
  <c r="AD307" i="50"/>
  <c r="AI307" i="50"/>
  <c r="AG307" i="50"/>
  <c r="AN307" i="50"/>
  <c r="AA307" i="50"/>
  <c r="AB157" i="50"/>
  <c r="AA157" i="50"/>
  <c r="AC157" i="50"/>
  <c r="AL157" i="50"/>
  <c r="AE157" i="50"/>
  <c r="AH157" i="50"/>
  <c r="AM157" i="50"/>
  <c r="AN157" i="50"/>
  <c r="AG157" i="50"/>
  <c r="AF157" i="50"/>
  <c r="AD157" i="50"/>
  <c r="H157" i="50"/>
  <c r="AJ157" i="50"/>
  <c r="AI157" i="50"/>
  <c r="Z157" i="50"/>
  <c r="AK157" i="50"/>
  <c r="Z554" i="50"/>
  <c r="U287" i="50"/>
  <c r="Z104" i="50"/>
  <c r="Z12" i="55"/>
  <c r="AK12" i="55"/>
  <c r="AC12" i="55"/>
  <c r="AB12" i="55"/>
  <c r="AG12" i="55"/>
  <c r="AD12" i="55"/>
  <c r="AI12" i="55"/>
  <c r="AA12" i="55"/>
  <c r="Y12" i="55"/>
  <c r="AJ12" i="55"/>
  <c r="AF12" i="55"/>
  <c r="AL12" i="55"/>
  <c r="AE12" i="55"/>
  <c r="AH12" i="55"/>
  <c r="AA454" i="50"/>
  <c r="AB356" i="50"/>
  <c r="AG356" i="50"/>
  <c r="H356" i="50"/>
  <c r="AE21" i="2" s="1"/>
  <c r="AF356" i="50"/>
  <c r="AK356" i="50"/>
  <c r="AH356" i="50"/>
  <c r="AM356" i="50"/>
  <c r="AD356" i="50"/>
  <c r="AN356" i="50"/>
  <c r="AE356" i="50"/>
  <c r="AI356" i="50"/>
  <c r="AA356" i="50"/>
  <c r="Z356" i="50"/>
  <c r="AJ356" i="50"/>
  <c r="AL356" i="50"/>
  <c r="J388" i="50"/>
  <c r="J390" i="50" s="1"/>
  <c r="AC356" i="50"/>
  <c r="U87" i="50"/>
  <c r="O287" i="50"/>
  <c r="R337" i="50"/>
  <c r="M437" i="50"/>
  <c r="H160" i="50"/>
  <c r="Q27" i="2" s="1"/>
  <c r="V337" i="50"/>
  <c r="S437" i="50"/>
  <c r="AC763" i="50"/>
  <c r="AS763" i="50" s="1"/>
  <c r="BF24" i="58" s="1"/>
  <c r="AD763" i="50"/>
  <c r="AT763" i="50" s="1"/>
  <c r="BF24" i="57" s="1"/>
  <c r="AF763" i="50"/>
  <c r="AV763" i="50" s="1"/>
  <c r="BF24" i="61" s="1"/>
  <c r="AK763" i="50"/>
  <c r="BA763" i="50" s="1"/>
  <c r="BF24" i="66" s="1"/>
  <c r="AE763" i="50"/>
  <c r="AU763" i="50" s="1"/>
  <c r="BF24" i="60" s="1"/>
  <c r="AN763" i="50"/>
  <c r="BD763" i="50" s="1"/>
  <c r="BF24" i="69" s="1"/>
  <c r="AA763" i="50"/>
  <c r="AQ763" i="50" s="1"/>
  <c r="BF24" i="56" s="1"/>
  <c r="AH763" i="50"/>
  <c r="AX763" i="50" s="1"/>
  <c r="BF24" i="63" s="1"/>
  <c r="H763" i="50"/>
  <c r="BA30" i="2" s="1"/>
  <c r="AM763" i="50"/>
  <c r="BC763" i="50" s="1"/>
  <c r="BF24" i="68" s="1"/>
  <c r="AJ763" i="50"/>
  <c r="AZ763" i="50" s="1"/>
  <c r="BF24" i="65" s="1"/>
  <c r="AI763" i="50"/>
  <c r="AY763" i="50" s="1"/>
  <c r="BF24" i="64" s="1"/>
  <c r="Z763" i="50"/>
  <c r="AP763" i="50" s="1"/>
  <c r="BF24" i="49" s="1"/>
  <c r="AL763" i="50"/>
  <c r="BB763" i="50" s="1"/>
  <c r="BF24" i="67" s="1"/>
  <c r="AB763" i="50"/>
  <c r="AR763" i="50" s="1"/>
  <c r="BF24" i="59" s="1"/>
  <c r="AG763" i="50"/>
  <c r="AW763" i="50" s="1"/>
  <c r="BF24" i="62" s="1"/>
  <c r="P137" i="50"/>
  <c r="R137" i="50"/>
  <c r="Z54" i="50"/>
  <c r="H259" i="50"/>
  <c r="U25" i="2" s="1"/>
  <c r="J289" i="50"/>
  <c r="K289" i="50" s="1"/>
  <c r="L289" i="50" s="1"/>
  <c r="M289" i="50" s="1"/>
  <c r="N289" i="50" s="1"/>
  <c r="O289" i="50" s="1"/>
  <c r="P289" i="50" s="1"/>
  <c r="Q289" i="50" s="1"/>
  <c r="R289" i="50" s="1"/>
  <c r="S289" i="50" s="1"/>
  <c r="T289" i="50" s="1"/>
  <c r="U289" i="50" s="1"/>
  <c r="V289" i="50" s="1"/>
  <c r="W289" i="50" s="1"/>
  <c r="X289" i="50" s="1"/>
  <c r="H860" i="50"/>
  <c r="BE27" i="2" s="1"/>
  <c r="BE28" i="2" s="1"/>
  <c r="Z860" i="50"/>
  <c r="AP860" i="50" s="1"/>
  <c r="AP861" i="50" s="1"/>
  <c r="AA404" i="50"/>
  <c r="W487" i="50"/>
  <c r="H861" i="50"/>
  <c r="N37" i="50"/>
  <c r="AA405" i="50"/>
  <c r="J431" i="50"/>
  <c r="J433" i="50" s="1"/>
  <c r="AE405" i="50"/>
  <c r="Z405" i="50"/>
  <c r="AI405" i="50"/>
  <c r="AH405" i="50"/>
  <c r="AF405" i="50"/>
  <c r="AM405" i="50"/>
  <c r="AB405" i="50"/>
  <c r="AC405" i="50"/>
  <c r="AL405" i="50"/>
  <c r="H405" i="50"/>
  <c r="AG20" i="2" s="1"/>
  <c r="AN405" i="50"/>
  <c r="AD405" i="50"/>
  <c r="AK405" i="50"/>
  <c r="AJ405" i="50"/>
  <c r="AG405" i="50"/>
  <c r="AB18" i="55"/>
  <c r="G29" i="57" s="1"/>
  <c r="AE18" i="55"/>
  <c r="G29" i="62" s="1"/>
  <c r="AF18" i="55"/>
  <c r="G29" i="63" s="1"/>
  <c r="Y18" i="55"/>
  <c r="G29" i="56" s="1"/>
  <c r="AD18" i="55"/>
  <c r="G29" i="61" s="1"/>
  <c r="AL18" i="55"/>
  <c r="G29" i="69" s="1"/>
  <c r="AI18" i="55"/>
  <c r="G29" i="66" s="1"/>
  <c r="AJ18" i="55"/>
  <c r="G29" i="67" s="1"/>
  <c r="AC18" i="55"/>
  <c r="G29" i="60" s="1"/>
  <c r="AK18" i="55"/>
  <c r="G29" i="68" s="1"/>
  <c r="Z18" i="55"/>
  <c r="G29" i="59" s="1"/>
  <c r="AG18" i="55"/>
  <c r="G29" i="64" s="1"/>
  <c r="AH18" i="55"/>
  <c r="G29" i="65" s="1"/>
  <c r="AA18" i="55"/>
  <c r="G29" i="58" s="1"/>
  <c r="AN18" i="50"/>
  <c r="AD18" i="50"/>
  <c r="AT18" i="50" s="1"/>
  <c r="AO29" i="57" s="1"/>
  <c r="AE18" i="50"/>
  <c r="AU18" i="50" s="1"/>
  <c r="AO29" i="60" s="1"/>
  <c r="AA18" i="50"/>
  <c r="AQ18" i="50" s="1"/>
  <c r="AO29" i="56" s="1"/>
  <c r="AI18" i="50"/>
  <c r="AY18" i="50" s="1"/>
  <c r="H18" i="50"/>
  <c r="K35" i="2" s="1"/>
  <c r="AB18" i="50"/>
  <c r="AR18" i="50" s="1"/>
  <c r="AO29" i="59" s="1"/>
  <c r="AC18" i="50"/>
  <c r="AS18" i="50" s="1"/>
  <c r="AO29" i="58" s="1"/>
  <c r="AM18" i="50"/>
  <c r="AK18" i="50"/>
  <c r="AL18" i="50"/>
  <c r="AH18" i="50"/>
  <c r="AX18" i="50" s="1"/>
  <c r="AO29" i="63" s="1"/>
  <c r="Z18" i="50"/>
  <c r="AP18" i="50" s="1"/>
  <c r="AO29" i="49" s="1"/>
  <c r="AG18" i="50"/>
  <c r="AW18" i="50" s="1"/>
  <c r="AO29" i="62" s="1"/>
  <c r="AF18" i="50"/>
  <c r="AV18" i="50" s="1"/>
  <c r="AO29" i="61" s="1"/>
  <c r="AJ18" i="50"/>
  <c r="AM305" i="50"/>
  <c r="AK305" i="50"/>
  <c r="J331" i="50"/>
  <c r="K331" i="50" s="1"/>
  <c r="AN305" i="50"/>
  <c r="AH305" i="50"/>
  <c r="AC305" i="50"/>
  <c r="AD305" i="50"/>
  <c r="AL305" i="50"/>
  <c r="AG305" i="50"/>
  <c r="AJ305" i="50"/>
  <c r="AI305" i="50"/>
  <c r="AB305" i="50"/>
  <c r="AA305" i="50"/>
  <c r="AE305" i="50"/>
  <c r="AF305" i="50"/>
  <c r="Z305" i="50"/>
  <c r="H305" i="50"/>
  <c r="W20" i="2" s="1"/>
  <c r="W50" i="2" s="1"/>
  <c r="V437" i="50"/>
  <c r="V237" i="50"/>
  <c r="AM156" i="50"/>
  <c r="AI156" i="50"/>
  <c r="AG156" i="50"/>
  <c r="AB156" i="50"/>
  <c r="AE156" i="50"/>
  <c r="AK156" i="50"/>
  <c r="AH156" i="50"/>
  <c r="AJ156" i="50"/>
  <c r="AA156" i="50"/>
  <c r="Z156" i="50"/>
  <c r="H156" i="50"/>
  <c r="Q21" i="2" s="1"/>
  <c r="Q51" i="2" s="1"/>
  <c r="AD156" i="50"/>
  <c r="AL156" i="50"/>
  <c r="AF156" i="50"/>
  <c r="AN156" i="50"/>
  <c r="AC156" i="50"/>
  <c r="J188" i="50"/>
  <c r="J190" i="50" s="1"/>
  <c r="S37" i="50"/>
  <c r="H60" i="50"/>
  <c r="M27" i="2" s="1"/>
  <c r="AG13" i="55"/>
  <c r="G24" i="64" s="1"/>
  <c r="AD13" i="55"/>
  <c r="G24" i="61" s="1"/>
  <c r="AF13" i="55"/>
  <c r="G24" i="63" s="1"/>
  <c r="Y13" i="55"/>
  <c r="G24" i="56" s="1"/>
  <c r="AB13" i="55"/>
  <c r="G24" i="57" s="1"/>
  <c r="AH13" i="55"/>
  <c r="G24" i="65" s="1"/>
  <c r="AC13" i="55"/>
  <c r="G24" i="60" s="1"/>
  <c r="AL13" i="55"/>
  <c r="G24" i="69" s="1"/>
  <c r="AK13" i="55"/>
  <c r="G24" i="68" s="1"/>
  <c r="AJ13" i="55"/>
  <c r="G24" i="67" s="1"/>
  <c r="AI13" i="55"/>
  <c r="G24" i="66" s="1"/>
  <c r="AA13" i="55"/>
  <c r="G24" i="58" s="1"/>
  <c r="Z13" i="55"/>
  <c r="G24" i="59" s="1"/>
  <c r="AE13" i="55"/>
  <c r="G24" i="62" s="1"/>
  <c r="T1237" i="50"/>
  <c r="AE17" i="55"/>
  <c r="G28" i="62" s="1"/>
  <c r="AD17" i="55"/>
  <c r="G28" i="61" s="1"/>
  <c r="Y17" i="55"/>
  <c r="G28" i="56" s="1"/>
  <c r="AJ17" i="55"/>
  <c r="G28" i="67" s="1"/>
  <c r="AL17" i="55"/>
  <c r="G28" i="69" s="1"/>
  <c r="AC17" i="55"/>
  <c r="G28" i="60" s="1"/>
  <c r="AH17" i="55"/>
  <c r="G28" i="65" s="1"/>
  <c r="AI17" i="55"/>
  <c r="G28" i="66" s="1"/>
  <c r="AB17" i="55"/>
  <c r="G28" i="57" s="1"/>
  <c r="AK17" i="55"/>
  <c r="G28" i="68" s="1"/>
  <c r="Z17" i="55"/>
  <c r="G28" i="59" s="1"/>
  <c r="AF17" i="55"/>
  <c r="G28" i="63" s="1"/>
  <c r="AA17" i="55"/>
  <c r="G28" i="58" s="1"/>
  <c r="AG17" i="55"/>
  <c r="G28" i="64" s="1"/>
  <c r="M1187" i="50"/>
  <c r="R37" i="50"/>
  <c r="AK455" i="50"/>
  <c r="Z455" i="50"/>
  <c r="AA455" i="50"/>
  <c r="AC455" i="50"/>
  <c r="AL455" i="50"/>
  <c r="AI455" i="50"/>
  <c r="H455" i="50"/>
  <c r="AI20" i="2" s="1"/>
  <c r="AG455" i="50"/>
  <c r="AB455" i="50"/>
  <c r="AJ455" i="50"/>
  <c r="AN455" i="50"/>
  <c r="AD455" i="50"/>
  <c r="AM455" i="50"/>
  <c r="AF455" i="50"/>
  <c r="AH455" i="50"/>
  <c r="AE455" i="50"/>
  <c r="J481" i="50"/>
  <c r="J483" i="50" s="1"/>
  <c r="N437" i="50"/>
  <c r="AI256" i="50"/>
  <c r="AE256" i="50"/>
  <c r="AF256" i="50"/>
  <c r="AJ256" i="50"/>
  <c r="Z256" i="50"/>
  <c r="AL256" i="50"/>
  <c r="AA256" i="50"/>
  <c r="AC256" i="50"/>
  <c r="AB256" i="50"/>
  <c r="AG256" i="50"/>
  <c r="H256" i="50"/>
  <c r="U21" i="2" s="1"/>
  <c r="U51" i="2" s="1"/>
  <c r="AN256" i="50"/>
  <c r="AD256" i="50"/>
  <c r="J288" i="50"/>
  <c r="AH256" i="50"/>
  <c r="AK256" i="50"/>
  <c r="AM256" i="50"/>
  <c r="P237" i="50"/>
  <c r="O437" i="50"/>
  <c r="K31" i="50"/>
  <c r="K33" i="50" s="1"/>
  <c r="AG14" i="50"/>
  <c r="AW14" i="50" s="1"/>
  <c r="AO25" i="62" s="1"/>
  <c r="AM14" i="50"/>
  <c r="AK14" i="50"/>
  <c r="BA14" i="50" s="1"/>
  <c r="AO25" i="66" s="1"/>
  <c r="AB14" i="50"/>
  <c r="AR14" i="50" s="1"/>
  <c r="AO25" i="59" s="1"/>
  <c r="Z14" i="50"/>
  <c r="AP14" i="50" s="1"/>
  <c r="AO25" i="49" s="1"/>
  <c r="AE14" i="50"/>
  <c r="AU14" i="50" s="1"/>
  <c r="AO25" i="60" s="1"/>
  <c r="AJ14" i="50"/>
  <c r="AZ14" i="50" s="1"/>
  <c r="AO25" i="65" s="1"/>
  <c r="AF14" i="50"/>
  <c r="AV14" i="50" s="1"/>
  <c r="AO25" i="61" s="1"/>
  <c r="AI14" i="50"/>
  <c r="AY14" i="50" s="1"/>
  <c r="AO25" i="64" s="1"/>
  <c r="AN14" i="50"/>
  <c r="AH14" i="50"/>
  <c r="AX14" i="50" s="1"/>
  <c r="AO25" i="63" s="1"/>
  <c r="AA14" i="50"/>
  <c r="AQ14" i="50" s="1"/>
  <c r="AO25" i="56" s="1"/>
  <c r="AC14" i="50"/>
  <c r="AS14" i="50" s="1"/>
  <c r="AO25" i="58" s="1"/>
  <c r="AL14" i="50"/>
  <c r="BB14" i="50" s="1"/>
  <c r="AO25" i="67" s="1"/>
  <c r="H14" i="50"/>
  <c r="K31" i="2" s="1"/>
  <c r="AD14" i="50"/>
  <c r="AT14" i="50" s="1"/>
  <c r="AO25" i="57" s="1"/>
  <c r="AF406" i="50"/>
  <c r="AC406" i="50"/>
  <c r="AD406" i="50"/>
  <c r="AB406" i="50"/>
  <c r="AM406" i="50"/>
  <c r="AH406" i="50"/>
  <c r="AG406" i="50"/>
  <c r="AJ406" i="50"/>
  <c r="AL406" i="50"/>
  <c r="H406" i="50"/>
  <c r="AG21" i="2" s="1"/>
  <c r="J438" i="50"/>
  <c r="J440" i="50" s="1"/>
  <c r="Z406" i="50"/>
  <c r="AA406" i="50"/>
  <c r="AI406" i="50"/>
  <c r="AN406" i="50"/>
  <c r="AK406" i="50"/>
  <c r="AE406" i="50"/>
  <c r="H308" i="50"/>
  <c r="W24" i="2" s="1"/>
  <c r="J332" i="50"/>
  <c r="K332" i="50" s="1"/>
  <c r="L332" i="50" s="1"/>
  <c r="M332" i="50" s="1"/>
  <c r="N332" i="50" s="1"/>
  <c r="O332" i="50" s="1"/>
  <c r="P332" i="50" s="1"/>
  <c r="Q332" i="50" s="1"/>
  <c r="R332" i="50" s="1"/>
  <c r="S332" i="50" s="1"/>
  <c r="T332" i="50" s="1"/>
  <c r="U332" i="50" s="1"/>
  <c r="V332" i="50" s="1"/>
  <c r="W332" i="50" s="1"/>
  <c r="X332" i="50" s="1"/>
  <c r="O187" i="50"/>
  <c r="H28" i="50"/>
  <c r="K44" i="2" s="1"/>
  <c r="Z154" i="50"/>
  <c r="O1187" i="50"/>
  <c r="Q437" i="50"/>
  <c r="J989" i="50"/>
  <c r="J991" i="50" s="1"/>
  <c r="H959" i="50"/>
  <c r="BI25" i="2" s="1"/>
  <c r="AL1057" i="50"/>
  <c r="AK1057" i="50"/>
  <c r="AI1057" i="50"/>
  <c r="AG1057" i="50"/>
  <c r="AM1057" i="50"/>
  <c r="AA1057" i="50"/>
  <c r="AD1057" i="50"/>
  <c r="AB1057" i="50"/>
  <c r="H1057" i="50"/>
  <c r="Z1057" i="50"/>
  <c r="AJ1057" i="50"/>
  <c r="AF1057" i="50"/>
  <c r="AC1057" i="50"/>
  <c r="AE1057" i="50"/>
  <c r="AN1057" i="50"/>
  <c r="AH1057" i="50"/>
  <c r="S187" i="50"/>
  <c r="AD1105" i="50"/>
  <c r="AM1105" i="50"/>
  <c r="AA1105" i="50"/>
  <c r="AK1105" i="50"/>
  <c r="AC1105" i="50"/>
  <c r="AH1105" i="50"/>
  <c r="J1131" i="50"/>
  <c r="K1131" i="50" s="1"/>
  <c r="L1131" i="50" s="1"/>
  <c r="M1131" i="50" s="1"/>
  <c r="AL1105" i="50"/>
  <c r="Z1105" i="50"/>
  <c r="AN1105" i="50"/>
  <c r="AB1105" i="50"/>
  <c r="AJ1105" i="50"/>
  <c r="AI1105" i="50"/>
  <c r="AF1105" i="50"/>
  <c r="AG1105" i="50"/>
  <c r="AE1105" i="50"/>
  <c r="H1105" i="50"/>
  <c r="BO20" i="2" s="1"/>
  <c r="BO50" i="2" s="1"/>
  <c r="AK20" i="50"/>
  <c r="AA20" i="50"/>
  <c r="H20" i="50"/>
  <c r="Z20" i="50"/>
  <c r="AJ20" i="50"/>
  <c r="AE20" i="50"/>
  <c r="AC20" i="50"/>
  <c r="AG20" i="50"/>
  <c r="AH20" i="50"/>
  <c r="AN20" i="50"/>
  <c r="AI20" i="50"/>
  <c r="AB20" i="50"/>
  <c r="AF20" i="50"/>
  <c r="AL20" i="50"/>
  <c r="AM20" i="50"/>
  <c r="AD20" i="50"/>
  <c r="O1237" i="50"/>
  <c r="Z604" i="50"/>
  <c r="W237" i="50"/>
  <c r="M1237" i="50"/>
  <c r="T387" i="50"/>
  <c r="W187" i="50"/>
  <c r="AN764" i="50"/>
  <c r="BD764" i="50" s="1"/>
  <c r="BF25" i="69" s="1"/>
  <c r="AE764" i="50"/>
  <c r="AU764" i="50" s="1"/>
  <c r="BF25" i="60" s="1"/>
  <c r="AC764" i="50"/>
  <c r="AS764" i="50" s="1"/>
  <c r="BF25" i="58" s="1"/>
  <c r="AD764" i="50"/>
  <c r="AT764" i="50" s="1"/>
  <c r="BF25" i="57" s="1"/>
  <c r="AJ764" i="50"/>
  <c r="AZ764" i="50" s="1"/>
  <c r="BF25" i="65" s="1"/>
  <c r="AK764" i="50"/>
  <c r="BA764" i="50" s="1"/>
  <c r="BF25" i="66" s="1"/>
  <c r="AG764" i="50"/>
  <c r="AW764" i="50" s="1"/>
  <c r="BF25" i="62" s="1"/>
  <c r="AB764" i="50"/>
  <c r="AR764" i="50" s="1"/>
  <c r="BF25" i="59" s="1"/>
  <c r="AI764" i="50"/>
  <c r="AY764" i="50" s="1"/>
  <c r="BF25" i="64" s="1"/>
  <c r="AM764" i="50"/>
  <c r="BC764" i="50" s="1"/>
  <c r="BF25" i="68" s="1"/>
  <c r="AL764" i="50"/>
  <c r="BB764" i="50" s="1"/>
  <c r="BF25" i="67" s="1"/>
  <c r="H764" i="50"/>
  <c r="BA31" i="2" s="1"/>
  <c r="Z764" i="50"/>
  <c r="AP764" i="50" s="1"/>
  <c r="BF25" i="49" s="1"/>
  <c r="AA764" i="50"/>
  <c r="AQ764" i="50" s="1"/>
  <c r="BF25" i="56" s="1"/>
  <c r="AH764" i="50"/>
  <c r="AX764" i="50" s="1"/>
  <c r="BF25" i="63" s="1"/>
  <c r="AF764" i="50"/>
  <c r="AV764" i="50" s="1"/>
  <c r="BF25" i="61" s="1"/>
  <c r="M337" i="50"/>
  <c r="Q287" i="50"/>
  <c r="AN57" i="50"/>
  <c r="AK57" i="50"/>
  <c r="AC57" i="50"/>
  <c r="AA57" i="50"/>
  <c r="AG57" i="50"/>
  <c r="AI57" i="50"/>
  <c r="H57" i="50"/>
  <c r="AB57" i="50"/>
  <c r="AF57" i="50"/>
  <c r="AH57" i="50"/>
  <c r="AE57" i="50"/>
  <c r="AD57" i="50"/>
  <c r="AJ57" i="50"/>
  <c r="AL57" i="50"/>
  <c r="Z57" i="50"/>
  <c r="AM57" i="50"/>
  <c r="Y23" i="55"/>
  <c r="G34" i="56" s="1"/>
  <c r="AE23" i="55"/>
  <c r="G34" i="62" s="1"/>
  <c r="AB23" i="55"/>
  <c r="G34" i="57" s="1"/>
  <c r="AF23" i="55"/>
  <c r="G34" i="63" s="1"/>
  <c r="AD23" i="55"/>
  <c r="G34" i="61" s="1"/>
  <c r="AC23" i="55"/>
  <c r="G34" i="60" s="1"/>
  <c r="AJ23" i="55"/>
  <c r="G34" i="67" s="1"/>
  <c r="AH23" i="55"/>
  <c r="G34" i="65" s="1"/>
  <c r="AG23" i="55"/>
  <c r="G34" i="64" s="1"/>
  <c r="AI23" i="55"/>
  <c r="G34" i="66" s="1"/>
  <c r="AL23" i="55"/>
  <c r="G34" i="69" s="1"/>
  <c r="AK23" i="55"/>
  <c r="G34" i="68" s="1"/>
  <c r="AA23" i="55"/>
  <c r="G34" i="58" s="1"/>
  <c r="Z23" i="55"/>
  <c r="G34" i="59" s="1"/>
  <c r="T287" i="50"/>
  <c r="S337" i="50"/>
  <c r="AA254" i="50"/>
  <c r="Z6" i="50"/>
  <c r="AK6" i="50"/>
  <c r="AC6" i="50"/>
  <c r="AH6" i="50"/>
  <c r="H6" i="50"/>
  <c r="K21" i="2" s="1"/>
  <c r="K51" i="2" s="1"/>
  <c r="AF6" i="50"/>
  <c r="AI6" i="50"/>
  <c r="AL6" i="50"/>
  <c r="AM6" i="50"/>
  <c r="AG6" i="50"/>
  <c r="AE6" i="50"/>
  <c r="AJ6" i="50"/>
  <c r="AB6" i="50"/>
  <c r="J38" i="50"/>
  <c r="J40" i="50" s="1"/>
  <c r="J46" i="50" s="1"/>
  <c r="J42" i="49" s="1"/>
  <c r="AN6" i="50"/>
  <c r="AD6" i="50"/>
  <c r="AA6" i="50"/>
  <c r="U187" i="50"/>
  <c r="N337" i="50"/>
  <c r="P1187" i="50"/>
  <c r="AA504" i="50"/>
  <c r="Y7" i="55"/>
  <c r="G18" i="56" s="1"/>
  <c r="AG7" i="55"/>
  <c r="G18" i="64" s="1"/>
  <c r="AC7" i="55"/>
  <c r="G18" i="60" s="1"/>
  <c r="AD7" i="55"/>
  <c r="G18" i="61" s="1"/>
  <c r="AI7" i="55"/>
  <c r="G18" i="66" s="1"/>
  <c r="AK7" i="55"/>
  <c r="G18" i="68" s="1"/>
  <c r="AJ7" i="55"/>
  <c r="G18" i="67" s="1"/>
  <c r="AA7" i="55"/>
  <c r="G18" i="58" s="1"/>
  <c r="AL7" i="55"/>
  <c r="G18" i="69" s="1"/>
  <c r="AB7" i="55"/>
  <c r="G18" i="57" s="1"/>
  <c r="Z7" i="55"/>
  <c r="G18" i="59" s="1"/>
  <c r="AH7" i="55"/>
  <c r="G18" i="65" s="1"/>
  <c r="AE7" i="55"/>
  <c r="G18" i="62" s="1"/>
  <c r="AF7" i="55"/>
  <c r="G18" i="63" s="1"/>
  <c r="AL355" i="50"/>
  <c r="AD355" i="50"/>
  <c r="AM355" i="50"/>
  <c r="AF355" i="50"/>
  <c r="AK355" i="50"/>
  <c r="J381" i="50"/>
  <c r="K381" i="50" s="1"/>
  <c r="L381" i="50" s="1"/>
  <c r="M381" i="50" s="1"/>
  <c r="N381" i="50" s="1"/>
  <c r="N383" i="50" s="1"/>
  <c r="Z355" i="50"/>
  <c r="AB355" i="50"/>
  <c r="AE355" i="50"/>
  <c r="H355" i="50"/>
  <c r="AE20" i="2" s="1"/>
  <c r="AN355" i="50"/>
  <c r="AG355" i="50"/>
  <c r="AI355" i="50"/>
  <c r="AJ355" i="50"/>
  <c r="AA355" i="50"/>
  <c r="AH355" i="50"/>
  <c r="AC355" i="50"/>
  <c r="N287" i="50"/>
  <c r="T237" i="50"/>
  <c r="O487" i="50"/>
  <c r="W1237" i="50"/>
  <c r="Q387" i="50"/>
  <c r="W437" i="50"/>
  <c r="H960" i="50"/>
  <c r="BI27" i="2" s="1"/>
  <c r="N237" i="50"/>
  <c r="AI16" i="55"/>
  <c r="G27" i="66" s="1"/>
  <c r="AF16" i="55"/>
  <c r="G27" i="63" s="1"/>
  <c r="AK16" i="55"/>
  <c r="G27" i="68" s="1"/>
  <c r="Y16" i="55"/>
  <c r="G27" i="56" s="1"/>
  <c r="AB16" i="55"/>
  <c r="G27" i="57" s="1"/>
  <c r="Z16" i="55"/>
  <c r="G27" i="59" s="1"/>
  <c r="AH16" i="55"/>
  <c r="G27" i="65" s="1"/>
  <c r="AL16" i="55"/>
  <c r="G27" i="69" s="1"/>
  <c r="AD16" i="55"/>
  <c r="G27" i="61" s="1"/>
  <c r="AJ16" i="55"/>
  <c r="G27" i="67" s="1"/>
  <c r="AA16" i="55"/>
  <c r="G27" i="58" s="1"/>
  <c r="AC16" i="55"/>
  <c r="G27" i="60" s="1"/>
  <c r="AE16" i="55"/>
  <c r="G27" i="62" s="1"/>
  <c r="AG16" i="55"/>
  <c r="G27" i="64" s="1"/>
  <c r="H208" i="50"/>
  <c r="S24" i="2" s="1"/>
  <c r="J232" i="50"/>
  <c r="K232" i="50" s="1"/>
  <c r="L232" i="50" s="1"/>
  <c r="M232" i="50" s="1"/>
  <c r="N232" i="50" s="1"/>
  <c r="O232" i="50" s="1"/>
  <c r="P232" i="50" s="1"/>
  <c r="Q232" i="50" s="1"/>
  <c r="R232" i="50" s="1"/>
  <c r="S232" i="50" s="1"/>
  <c r="T232" i="50" s="1"/>
  <c r="U232" i="50" s="1"/>
  <c r="V232" i="50" s="1"/>
  <c r="W232" i="50" s="1"/>
  <c r="X232" i="50" s="1"/>
  <c r="H12" i="50"/>
  <c r="AK19" i="55"/>
  <c r="G30" i="68" s="1"/>
  <c r="AG19" i="55"/>
  <c r="G30" i="64" s="1"/>
  <c r="AJ19" i="55"/>
  <c r="G30" i="67" s="1"/>
  <c r="AC19" i="55"/>
  <c r="G30" i="60" s="1"/>
  <c r="AE19" i="55"/>
  <c r="G30" i="62" s="1"/>
  <c r="AA19" i="55"/>
  <c r="G30" i="58" s="1"/>
  <c r="AI19" i="55"/>
  <c r="G30" i="66" s="1"/>
  <c r="AF19" i="55"/>
  <c r="G30" i="63" s="1"/>
  <c r="AL19" i="55"/>
  <c r="G30" i="69" s="1"/>
  <c r="AB19" i="55"/>
  <c r="G30" i="57" s="1"/>
  <c r="AH19" i="55"/>
  <c r="G30" i="65" s="1"/>
  <c r="Y19" i="55"/>
  <c r="G30" i="56" s="1"/>
  <c r="AD19" i="55"/>
  <c r="G30" i="61" s="1"/>
  <c r="Z19" i="55"/>
  <c r="G30" i="59" s="1"/>
  <c r="X487" i="50"/>
  <c r="P87" i="50"/>
  <c r="M187" i="50"/>
  <c r="Z254" i="50"/>
  <c r="W1187" i="50"/>
  <c r="H910" i="50"/>
  <c r="BG27" i="2" s="1"/>
  <c r="Q1187" i="50"/>
  <c r="Q337" i="50"/>
  <c r="H159" i="50"/>
  <c r="Q25" i="2" s="1"/>
  <c r="J189" i="50"/>
  <c r="K189" i="50" s="1"/>
  <c r="L189" i="50" s="1"/>
  <c r="M189" i="50" s="1"/>
  <c r="N189" i="50" s="1"/>
  <c r="O189" i="50" s="1"/>
  <c r="P189" i="50" s="1"/>
  <c r="Q189" i="50" s="1"/>
  <c r="R189" i="50" s="1"/>
  <c r="S189" i="50" s="1"/>
  <c r="T189" i="50" s="1"/>
  <c r="U189" i="50" s="1"/>
  <c r="V189" i="50" s="1"/>
  <c r="W189" i="50" s="1"/>
  <c r="X189" i="50" s="1"/>
  <c r="J32" i="50"/>
  <c r="K32" i="50" s="1"/>
  <c r="H8" i="50"/>
  <c r="K24" i="2" s="1"/>
  <c r="X37" i="50"/>
  <c r="AN67" i="50"/>
  <c r="AJ67" i="50"/>
  <c r="AG67" i="50"/>
  <c r="AL67" i="50"/>
  <c r="AI67" i="50"/>
  <c r="AM67" i="50"/>
  <c r="Z67" i="50"/>
  <c r="AE67" i="50"/>
  <c r="AF67" i="50"/>
  <c r="AA67" i="50"/>
  <c r="AD67" i="50"/>
  <c r="H67" i="50"/>
  <c r="M34" i="2" s="1"/>
  <c r="AH67" i="50"/>
  <c r="AC67" i="50"/>
  <c r="AK67" i="50"/>
  <c r="AB67" i="50"/>
  <c r="P337" i="50"/>
  <c r="V387" i="50"/>
  <c r="P187" i="50"/>
  <c r="W337" i="50"/>
  <c r="N1187" i="50"/>
  <c r="H161" i="50"/>
  <c r="H109" i="50"/>
  <c r="O25" i="2" s="1"/>
  <c r="J139" i="50"/>
  <c r="AC5" i="55"/>
  <c r="G16" i="60" s="1"/>
  <c r="AL5" i="55"/>
  <c r="G16" i="69" s="1"/>
  <c r="AD5" i="55"/>
  <c r="G16" i="61" s="1"/>
  <c r="AI5" i="55"/>
  <c r="G16" i="66" s="1"/>
  <c r="AF5" i="55"/>
  <c r="G16" i="63" s="1"/>
  <c r="AJ5" i="55"/>
  <c r="G16" i="67" s="1"/>
  <c r="Y5" i="55"/>
  <c r="G16" i="56" s="1"/>
  <c r="Z5" i="55"/>
  <c r="G16" i="59" s="1"/>
  <c r="AG5" i="55"/>
  <c r="G16" i="64" s="1"/>
  <c r="AH5" i="55"/>
  <c r="G16" i="65" s="1"/>
  <c r="AA5" i="55"/>
  <c r="G16" i="58" s="1"/>
  <c r="AB5" i="55"/>
  <c r="G16" i="57" s="1"/>
  <c r="AE5" i="55"/>
  <c r="G16" i="62" s="1"/>
  <c r="AK5" i="55"/>
  <c r="G16" i="68" s="1"/>
  <c r="P487" i="50"/>
  <c r="Q187" i="50"/>
  <c r="AA654" i="50"/>
  <c r="J39" i="50"/>
  <c r="K39" i="50" s="1"/>
  <c r="L39" i="50" s="1"/>
  <c r="M39" i="50" s="1"/>
  <c r="N39" i="50" s="1"/>
  <c r="O39" i="50" s="1"/>
  <c r="P39" i="50" s="1"/>
  <c r="Q39" i="50" s="1"/>
  <c r="R39" i="50" s="1"/>
  <c r="S39" i="50" s="1"/>
  <c r="T39" i="50" s="1"/>
  <c r="U39" i="50" s="1"/>
  <c r="V39" i="50" s="1"/>
  <c r="W39" i="50" s="1"/>
  <c r="X39" i="50" s="1"/>
  <c r="H9" i="50"/>
  <c r="K25" i="2" s="1"/>
  <c r="T337" i="50"/>
  <c r="R1237" i="50"/>
  <c r="AA604" i="50"/>
  <c r="H762" i="50"/>
  <c r="R287" i="50"/>
  <c r="AB257" i="50"/>
  <c r="AK257" i="50"/>
  <c r="AI257" i="50"/>
  <c r="AA257" i="50"/>
  <c r="H257" i="50"/>
  <c r="AL257" i="50"/>
  <c r="AJ257" i="50"/>
  <c r="AC257" i="50"/>
  <c r="AM257" i="50"/>
  <c r="AG257" i="50"/>
  <c r="AD257" i="50"/>
  <c r="Z257" i="50"/>
  <c r="AH257" i="50"/>
  <c r="AE257" i="50"/>
  <c r="AF257" i="50"/>
  <c r="AN257" i="50"/>
  <c r="AK17" i="50"/>
  <c r="AH17" i="50"/>
  <c r="AN17" i="50"/>
  <c r="AJ17" i="50"/>
  <c r="H17" i="50"/>
  <c r="K34" i="2" s="1"/>
  <c r="AE17" i="50"/>
  <c r="AA17" i="50"/>
  <c r="AC17" i="50"/>
  <c r="AF17" i="50"/>
  <c r="Z17" i="50"/>
  <c r="AD17" i="50"/>
  <c r="AB17" i="50"/>
  <c r="AM17" i="50"/>
  <c r="AG17" i="50"/>
  <c r="AL17" i="50"/>
  <c r="AI17" i="50"/>
  <c r="Q87" i="50"/>
  <c r="P387" i="50"/>
  <c r="T87" i="50"/>
  <c r="AI357" i="50"/>
  <c r="AB357" i="50"/>
  <c r="AL357" i="50"/>
  <c r="AH357" i="50"/>
  <c r="AC357" i="50"/>
  <c r="AJ357" i="50"/>
  <c r="AD357" i="50"/>
  <c r="Z357" i="50"/>
  <c r="AG357" i="50"/>
  <c r="H357" i="50"/>
  <c r="AM357" i="50"/>
  <c r="AF357" i="50"/>
  <c r="AE357" i="50"/>
  <c r="AN357" i="50"/>
  <c r="AK357" i="50"/>
  <c r="AA357" i="50"/>
  <c r="P1237" i="50"/>
  <c r="V1187" i="50"/>
  <c r="Z813" i="50"/>
  <c r="AP813" i="50" s="1"/>
  <c r="BG24" i="49" s="1"/>
  <c r="AA813" i="50"/>
  <c r="AQ813" i="50" s="1"/>
  <c r="BG24" i="56" s="1"/>
  <c r="AK813" i="50"/>
  <c r="BA813" i="50" s="1"/>
  <c r="BG24" i="66" s="1"/>
  <c r="AJ813" i="50"/>
  <c r="AZ813" i="50" s="1"/>
  <c r="BG24" i="65" s="1"/>
  <c r="AB813" i="50"/>
  <c r="AR813" i="50" s="1"/>
  <c r="BG24" i="59" s="1"/>
  <c r="AF813" i="50"/>
  <c r="AV813" i="50" s="1"/>
  <c r="BG24" i="61" s="1"/>
  <c r="AE813" i="50"/>
  <c r="AU813" i="50" s="1"/>
  <c r="BG24" i="60" s="1"/>
  <c r="AN813" i="50"/>
  <c r="BD813" i="50" s="1"/>
  <c r="BG24" i="69" s="1"/>
  <c r="AD813" i="50"/>
  <c r="AT813" i="50" s="1"/>
  <c r="BG24" i="57" s="1"/>
  <c r="AC813" i="50"/>
  <c r="AS813" i="50" s="1"/>
  <c r="BG24" i="58" s="1"/>
  <c r="AI813" i="50"/>
  <c r="AY813" i="50" s="1"/>
  <c r="BG24" i="64" s="1"/>
  <c r="AH813" i="50"/>
  <c r="AX813" i="50" s="1"/>
  <c r="BG24" i="63" s="1"/>
  <c r="H813" i="50"/>
  <c r="BC30" i="2" s="1"/>
  <c r="AM813" i="50"/>
  <c r="BC813" i="50" s="1"/>
  <c r="BG24" i="68" s="1"/>
  <c r="AG813" i="50"/>
  <c r="AW813" i="50" s="1"/>
  <c r="BG24" i="62" s="1"/>
  <c r="AL813" i="50"/>
  <c r="BB813" i="50" s="1"/>
  <c r="BG24" i="67" s="1"/>
  <c r="P37" i="50"/>
  <c r="M287" i="50"/>
  <c r="U387" i="50"/>
  <c r="S387" i="50"/>
  <c r="N387" i="50"/>
  <c r="H862" i="50"/>
  <c r="AA66" i="50"/>
  <c r="AQ66" i="50" s="1"/>
  <c r="AP27" i="56" s="1"/>
  <c r="AH66" i="50"/>
  <c r="AX66" i="50" s="1"/>
  <c r="AP27" i="63" s="1"/>
  <c r="AG66" i="50"/>
  <c r="AW66" i="50" s="1"/>
  <c r="AP27" i="62" s="1"/>
  <c r="AB66" i="50"/>
  <c r="AR66" i="50" s="1"/>
  <c r="AP27" i="59" s="1"/>
  <c r="AM66" i="50"/>
  <c r="AN66" i="50"/>
  <c r="AJ66" i="50"/>
  <c r="AZ66" i="50" s="1"/>
  <c r="AP27" i="65" s="1"/>
  <c r="AC66" i="50"/>
  <c r="AS66" i="50" s="1"/>
  <c r="AP27" i="58" s="1"/>
  <c r="AK66" i="50"/>
  <c r="BA66" i="50" s="1"/>
  <c r="AP27" i="66" s="1"/>
  <c r="AL66" i="50"/>
  <c r="AF66" i="50"/>
  <c r="AV66" i="50" s="1"/>
  <c r="AP27" i="61" s="1"/>
  <c r="Z66" i="50"/>
  <c r="AP66" i="50" s="1"/>
  <c r="AP27" i="49" s="1"/>
  <c r="H66" i="50"/>
  <c r="M33" i="2" s="1"/>
  <c r="AI66" i="50"/>
  <c r="AY66" i="50" s="1"/>
  <c r="AP27" i="64" s="1"/>
  <c r="AD66" i="50"/>
  <c r="AT66" i="50" s="1"/>
  <c r="AP27" i="57" s="1"/>
  <c r="AE66" i="50"/>
  <c r="AU66" i="50" s="1"/>
  <c r="AP27" i="60" s="1"/>
  <c r="N187" i="50"/>
  <c r="O337" i="50"/>
  <c r="O237" i="50"/>
  <c r="AC207" i="50"/>
  <c r="AA207" i="50"/>
  <c r="H207" i="50"/>
  <c r="Z207" i="50"/>
  <c r="AD207" i="50"/>
  <c r="AH207" i="50"/>
  <c r="AM207" i="50"/>
  <c r="AN207" i="50"/>
  <c r="AG207" i="50"/>
  <c r="AI207" i="50"/>
  <c r="AL207" i="50"/>
  <c r="AF207" i="50"/>
  <c r="AB207" i="50"/>
  <c r="AE207" i="50"/>
  <c r="AK207" i="50"/>
  <c r="AJ207" i="50"/>
  <c r="U137" i="50"/>
  <c r="Q1237" i="50"/>
  <c r="H22" i="50"/>
  <c r="AA354" i="50"/>
  <c r="X137" i="50"/>
  <c r="U37" i="50"/>
  <c r="H62" i="50"/>
  <c r="Z204" i="50"/>
  <c r="H911" i="50"/>
  <c r="AB1205" i="50"/>
  <c r="AJ1205" i="50"/>
  <c r="AK1205" i="50"/>
  <c r="AE1205" i="50"/>
  <c r="Z1205" i="50"/>
  <c r="AH1205" i="50"/>
  <c r="J1231" i="50"/>
  <c r="K1231" i="50" s="1"/>
  <c r="L1231" i="50" s="1"/>
  <c r="AA1205" i="50"/>
  <c r="AM1205" i="50"/>
  <c r="AC1205" i="50"/>
  <c r="AG1205" i="50"/>
  <c r="AF1205" i="50"/>
  <c r="H1205" i="50"/>
  <c r="BY20" i="2" s="1"/>
  <c r="BY50" i="2" s="1"/>
  <c r="AL1205" i="50"/>
  <c r="AN1205" i="50"/>
  <c r="AI1205" i="50"/>
  <c r="AD1205" i="50"/>
  <c r="Z704" i="50"/>
  <c r="W387" i="50"/>
  <c r="AH9" i="55"/>
  <c r="G20" i="65" s="1"/>
  <c r="AI9" i="55"/>
  <c r="G20" i="66" s="1"/>
  <c r="AE9" i="55"/>
  <c r="G20" i="62" s="1"/>
  <c r="AL9" i="55"/>
  <c r="G20" i="69" s="1"/>
  <c r="AF9" i="55"/>
  <c r="G20" i="63" s="1"/>
  <c r="AK9" i="55"/>
  <c r="G20" i="68" s="1"/>
  <c r="AB9" i="55"/>
  <c r="G20" i="57" s="1"/>
  <c r="AC9" i="55"/>
  <c r="G20" i="60" s="1"/>
  <c r="AA9" i="55"/>
  <c r="G20" i="58" s="1"/>
  <c r="Z9" i="55"/>
  <c r="G20" i="59" s="1"/>
  <c r="AG9" i="55"/>
  <c r="G20" i="64" s="1"/>
  <c r="AJ9" i="55"/>
  <c r="G20" i="67" s="1"/>
  <c r="AD9" i="55"/>
  <c r="G20" i="61" s="1"/>
  <c r="Y9" i="55"/>
  <c r="G20" i="56" s="1"/>
  <c r="M237" i="50"/>
  <c r="H10" i="50"/>
  <c r="K27" i="2" s="1"/>
  <c r="W87" i="50"/>
  <c r="S237" i="50"/>
  <c r="Q137" i="50"/>
  <c r="AI11" i="55"/>
  <c r="G22" i="66" s="1"/>
  <c r="AB11" i="55"/>
  <c r="G22" i="57" s="1"/>
  <c r="AH11" i="55"/>
  <c r="G22" i="65" s="1"/>
  <c r="AE11" i="55"/>
  <c r="G22" i="62" s="1"/>
  <c r="AC11" i="55"/>
  <c r="G22" i="60" s="1"/>
  <c r="Z11" i="55"/>
  <c r="G22" i="59" s="1"/>
  <c r="AF11" i="55"/>
  <c r="G22" i="63" s="1"/>
  <c r="AK11" i="55"/>
  <c r="G22" i="68" s="1"/>
  <c r="AL11" i="55"/>
  <c r="G22" i="69" s="1"/>
  <c r="AA11" i="55"/>
  <c r="G22" i="58" s="1"/>
  <c r="Y11" i="55"/>
  <c r="G22" i="56" s="1"/>
  <c r="AJ11" i="55"/>
  <c r="G22" i="67" s="1"/>
  <c r="AD11" i="55"/>
  <c r="G22" i="61" s="1"/>
  <c r="AG11" i="55"/>
  <c r="G22" i="64" s="1"/>
  <c r="V1237" i="50"/>
  <c r="T1137" i="50"/>
  <c r="X387" i="50"/>
  <c r="R437" i="50"/>
  <c r="AI65" i="50"/>
  <c r="AY65" i="50" s="1"/>
  <c r="AP26" i="64" s="1"/>
  <c r="AM65" i="50"/>
  <c r="AC65" i="50"/>
  <c r="AS65" i="50" s="1"/>
  <c r="AP26" i="58" s="1"/>
  <c r="AB65" i="50"/>
  <c r="AR65" i="50" s="1"/>
  <c r="AP26" i="59" s="1"/>
  <c r="AJ65" i="50"/>
  <c r="AZ65" i="50" s="1"/>
  <c r="AP26" i="65" s="1"/>
  <c r="AD65" i="50"/>
  <c r="AT65" i="50" s="1"/>
  <c r="AP26" i="57" s="1"/>
  <c r="AG65" i="50"/>
  <c r="AW65" i="50" s="1"/>
  <c r="AP26" i="62" s="1"/>
  <c r="H65" i="50"/>
  <c r="M32" i="2" s="1"/>
  <c r="AF65" i="50"/>
  <c r="AV65" i="50" s="1"/>
  <c r="AP26" i="61" s="1"/>
  <c r="AH65" i="50"/>
  <c r="AX65" i="50" s="1"/>
  <c r="AP26" i="63" s="1"/>
  <c r="AL65" i="50"/>
  <c r="AK65" i="50"/>
  <c r="BA65" i="50" s="1"/>
  <c r="AP26" i="66" s="1"/>
  <c r="AA65" i="50"/>
  <c r="AQ65" i="50" s="1"/>
  <c r="AP26" i="56" s="1"/>
  <c r="AE65" i="50"/>
  <c r="AU65" i="50" s="1"/>
  <c r="AP26" i="60" s="1"/>
  <c r="Z65" i="50"/>
  <c r="AP65" i="50" s="1"/>
  <c r="AP26" i="49" s="1"/>
  <c r="AN65" i="50"/>
  <c r="AB908" i="50"/>
  <c r="AR908" i="50" s="1"/>
  <c r="BI19" i="59" s="1"/>
  <c r="N783" i="50"/>
  <c r="N784" i="50" s="1"/>
  <c r="AC908" i="50"/>
  <c r="AS908" i="50" s="1"/>
  <c r="BI19" i="58" s="1"/>
  <c r="K836" i="50"/>
  <c r="N890" i="50"/>
  <c r="N891" i="50" s="1"/>
  <c r="N933" i="50"/>
  <c r="N934" i="50" s="1"/>
  <c r="O931" i="50"/>
  <c r="X1287" i="50"/>
  <c r="Z814" i="50"/>
  <c r="AP814" i="50" s="1"/>
  <c r="BG25" i="49" s="1"/>
  <c r="AB814" i="50"/>
  <c r="AR814" i="50" s="1"/>
  <c r="BG25" i="59" s="1"/>
  <c r="AA814" i="50"/>
  <c r="AQ814" i="50" s="1"/>
  <c r="BG25" i="56" s="1"/>
  <c r="AG814" i="50"/>
  <c r="AW814" i="50" s="1"/>
  <c r="BG25" i="62" s="1"/>
  <c r="AN814" i="50"/>
  <c r="BD814" i="50" s="1"/>
  <c r="BG25" i="69" s="1"/>
  <c r="AI814" i="50"/>
  <c r="AY814" i="50" s="1"/>
  <c r="BG25" i="64" s="1"/>
  <c r="AC814" i="50"/>
  <c r="AS814" i="50" s="1"/>
  <c r="BG25" i="58" s="1"/>
  <c r="AE814" i="50"/>
  <c r="AU814" i="50" s="1"/>
  <c r="BG25" i="60" s="1"/>
  <c r="AJ814" i="50"/>
  <c r="AZ814" i="50" s="1"/>
  <c r="BG25" i="65" s="1"/>
  <c r="AF814" i="50"/>
  <c r="AV814" i="50" s="1"/>
  <c r="BG25" i="61" s="1"/>
  <c r="AM814" i="50"/>
  <c r="BC814" i="50" s="1"/>
  <c r="BG25" i="68" s="1"/>
  <c r="AL814" i="50"/>
  <c r="BB814" i="50" s="1"/>
  <c r="BG25" i="67" s="1"/>
  <c r="AH814" i="50"/>
  <c r="AX814" i="50" s="1"/>
  <c r="BG25" i="63" s="1"/>
  <c r="H814" i="50"/>
  <c r="BC31" i="2" s="1"/>
  <c r="AK814" i="50"/>
  <c r="BA814" i="50" s="1"/>
  <c r="BG25" i="66" s="1"/>
  <c r="AD814" i="50"/>
  <c r="AT814" i="50" s="1"/>
  <c r="BG25" i="57" s="1"/>
  <c r="J1089" i="50"/>
  <c r="H1059" i="50"/>
  <c r="BM25" i="2" s="1"/>
  <c r="Z1157" i="50"/>
  <c r="AD1157" i="50"/>
  <c r="AK1157" i="50"/>
  <c r="AJ1157" i="50"/>
  <c r="AC1157" i="50"/>
  <c r="AE1157" i="50"/>
  <c r="AH1157" i="50"/>
  <c r="AI1157" i="50"/>
  <c r="AB1157" i="50"/>
  <c r="AG1157" i="50"/>
  <c r="AN1157" i="50"/>
  <c r="AF1157" i="50"/>
  <c r="AM1157" i="50"/>
  <c r="AL1157" i="50"/>
  <c r="H1157" i="50"/>
  <c r="AA1157" i="50"/>
  <c r="Q1287" i="50"/>
  <c r="AD765" i="50"/>
  <c r="AT765" i="50" s="1"/>
  <c r="BF26" i="57" s="1"/>
  <c r="AI765" i="50"/>
  <c r="AY765" i="50" s="1"/>
  <c r="BF26" i="64" s="1"/>
  <c r="AN765" i="50"/>
  <c r="BD765" i="50" s="1"/>
  <c r="BF26" i="69" s="1"/>
  <c r="Z765" i="50"/>
  <c r="AP765" i="50" s="1"/>
  <c r="AJ765" i="50"/>
  <c r="AZ765" i="50" s="1"/>
  <c r="BF26" i="65" s="1"/>
  <c r="AF765" i="50"/>
  <c r="AV765" i="50" s="1"/>
  <c r="BF26" i="61" s="1"/>
  <c r="AM765" i="50"/>
  <c r="BC765" i="50" s="1"/>
  <c r="BF26" i="68" s="1"/>
  <c r="AA765" i="50"/>
  <c r="AQ765" i="50" s="1"/>
  <c r="BF26" i="56" s="1"/>
  <c r="AL765" i="50"/>
  <c r="BB765" i="50" s="1"/>
  <c r="BF26" i="67" s="1"/>
  <c r="AH765" i="50"/>
  <c r="AX765" i="50" s="1"/>
  <c r="BF26" i="63" s="1"/>
  <c r="AK765" i="50"/>
  <c r="BA765" i="50" s="1"/>
  <c r="BF26" i="66" s="1"/>
  <c r="H765" i="50"/>
  <c r="BA32" i="2" s="1"/>
  <c r="AE765" i="50"/>
  <c r="AU765" i="50" s="1"/>
  <c r="BF26" i="60" s="1"/>
  <c r="AG765" i="50"/>
  <c r="AW765" i="50" s="1"/>
  <c r="BF26" i="62" s="1"/>
  <c r="AB765" i="50"/>
  <c r="AR765" i="50" s="1"/>
  <c r="BF26" i="59" s="1"/>
  <c r="AC765" i="50"/>
  <c r="AS765" i="50" s="1"/>
  <c r="BF26" i="58" s="1"/>
  <c r="H1010" i="50"/>
  <c r="BK27" i="2" s="1"/>
  <c r="R1287" i="50"/>
  <c r="V1287" i="50"/>
  <c r="P1287" i="50"/>
  <c r="H961" i="50"/>
  <c r="Z863" i="50"/>
  <c r="AP863" i="50" s="1"/>
  <c r="AC863" i="50"/>
  <c r="AS863" i="50" s="1"/>
  <c r="BH24" i="58" s="1"/>
  <c r="AK863" i="50"/>
  <c r="BA863" i="50" s="1"/>
  <c r="BH24" i="66" s="1"/>
  <c r="AG863" i="50"/>
  <c r="AW863" i="50" s="1"/>
  <c r="BH24" i="62" s="1"/>
  <c r="AD863" i="50"/>
  <c r="AT863" i="50" s="1"/>
  <c r="BH24" i="57" s="1"/>
  <c r="AL863" i="50"/>
  <c r="BB863" i="50" s="1"/>
  <c r="BH24" i="67" s="1"/>
  <c r="AF863" i="50"/>
  <c r="AV863" i="50" s="1"/>
  <c r="BH24" i="61" s="1"/>
  <c r="H863" i="50"/>
  <c r="BE30" i="2" s="1"/>
  <c r="AH863" i="50"/>
  <c r="AX863" i="50" s="1"/>
  <c r="BH24" i="63" s="1"/>
  <c r="AA863" i="50"/>
  <c r="AQ863" i="50" s="1"/>
  <c r="BH24" i="56" s="1"/>
  <c r="AB863" i="50"/>
  <c r="AR863" i="50" s="1"/>
  <c r="BH24" i="59" s="1"/>
  <c r="AI863" i="50"/>
  <c r="AY863" i="50" s="1"/>
  <c r="BH24" i="64" s="1"/>
  <c r="AM863" i="50"/>
  <c r="BC863" i="50" s="1"/>
  <c r="BH24" i="68" s="1"/>
  <c r="AN863" i="50"/>
  <c r="BD863" i="50" s="1"/>
  <c r="BH24" i="69" s="1"/>
  <c r="AJ863" i="50"/>
  <c r="AZ863" i="50" s="1"/>
  <c r="BH24" i="65" s="1"/>
  <c r="AE863" i="50"/>
  <c r="AU863" i="50" s="1"/>
  <c r="BH24" i="60" s="1"/>
  <c r="U1287" i="50"/>
  <c r="J1238" i="50"/>
  <c r="Z1206" i="50"/>
  <c r="AJ1206" i="50"/>
  <c r="AH1206" i="50"/>
  <c r="AE1206" i="50"/>
  <c r="AF1206" i="50"/>
  <c r="AM1206" i="50"/>
  <c r="AA1206" i="50"/>
  <c r="AN1206" i="50"/>
  <c r="H1206" i="50"/>
  <c r="BY21" i="2" s="1"/>
  <c r="AB1206" i="50"/>
  <c r="AD1206" i="50"/>
  <c r="AG1206" i="50"/>
  <c r="AC1206" i="50"/>
  <c r="AL1206" i="50"/>
  <c r="AI1206" i="50"/>
  <c r="AK1206" i="50"/>
  <c r="J1132" i="50"/>
  <c r="H1108" i="50"/>
  <c r="BO24" i="2" s="1"/>
  <c r="S1287" i="50"/>
  <c r="W1287" i="50"/>
  <c r="H912" i="50"/>
  <c r="T1287" i="50"/>
  <c r="N1287" i="50"/>
  <c r="Z1255" i="50"/>
  <c r="J1281" i="50"/>
  <c r="AJ1255" i="50"/>
  <c r="AF1255" i="50"/>
  <c r="AA1255" i="50"/>
  <c r="AD1255" i="50"/>
  <c r="AL1255" i="50"/>
  <c r="AM1255" i="50"/>
  <c r="AC1255" i="50"/>
  <c r="AB1255" i="50"/>
  <c r="AE1255" i="50"/>
  <c r="AG1255" i="50"/>
  <c r="AN1255" i="50"/>
  <c r="AH1255" i="50"/>
  <c r="AK1255" i="50"/>
  <c r="AI1255" i="50"/>
  <c r="H1255" i="50"/>
  <c r="CA20" i="2" s="1"/>
  <c r="CA50" i="2" s="1"/>
  <c r="M1287" i="50"/>
  <c r="O1287" i="50"/>
  <c r="B767" i="50"/>
  <c r="G766" i="50"/>
  <c r="G1060" i="50"/>
  <c r="B1061" i="50"/>
  <c r="U788" i="50"/>
  <c r="T790" i="50"/>
  <c r="B1159" i="50"/>
  <c r="F1158" i="50"/>
  <c r="F1160" i="50"/>
  <c r="G1158" i="50"/>
  <c r="F1159" i="50"/>
  <c r="G815" i="50"/>
  <c r="B816" i="50"/>
  <c r="B1012" i="50"/>
  <c r="G1011" i="50"/>
  <c r="B1306" i="50"/>
  <c r="G1305" i="50"/>
  <c r="B1403" i="50"/>
  <c r="E1352" i="50"/>
  <c r="B1354" i="50"/>
  <c r="B1355" i="50" s="1"/>
  <c r="F1352" i="50"/>
  <c r="B963" i="50"/>
  <c r="G864" i="50"/>
  <c r="B865" i="50"/>
  <c r="O792" i="50"/>
  <c r="O793" i="50" s="1"/>
  <c r="AE759" i="50"/>
  <c r="AU759" i="50" s="1"/>
  <c r="BF20" i="60" s="1"/>
  <c r="N793" i="50"/>
  <c r="G913" i="50"/>
  <c r="B914" i="50"/>
  <c r="B1110" i="50"/>
  <c r="G1109" i="50"/>
  <c r="Q789" i="50"/>
  <c r="P791" i="50"/>
  <c r="B1208" i="50"/>
  <c r="B1257" i="50"/>
  <c r="G1256" i="50"/>
  <c r="AQ811" i="50"/>
  <c r="AC858" i="50"/>
  <c r="AS858" i="50" s="1"/>
  <c r="BH19" i="58" s="1"/>
  <c r="AA811" i="50"/>
  <c r="N990" i="50"/>
  <c r="O988" i="50"/>
  <c r="N983" i="50"/>
  <c r="O981" i="50"/>
  <c r="M936" i="50"/>
  <c r="K894" i="50"/>
  <c r="AA860" i="50" s="1"/>
  <c r="AQ860" i="50" s="1"/>
  <c r="K893" i="50"/>
  <c r="AQ859" i="50"/>
  <c r="L845" i="50"/>
  <c r="L835" i="50"/>
  <c r="AB808" i="50"/>
  <c r="AR808" i="50" s="1"/>
  <c r="BG19" i="59" s="1"/>
  <c r="N1033" i="50"/>
  <c r="O1031" i="50"/>
  <c r="N883" i="50"/>
  <c r="N884" i="50" s="1"/>
  <c r="N885" i="50" s="1"/>
  <c r="N886" i="50" s="1"/>
  <c r="O881" i="50"/>
  <c r="M834" i="50"/>
  <c r="N833" i="50"/>
  <c r="O831" i="50"/>
  <c r="M842" i="50"/>
  <c r="M843" i="50" s="1"/>
  <c r="AC809" i="50"/>
  <c r="AS809" i="50" s="1"/>
  <c r="BG20" i="58" s="1"/>
  <c r="O838" i="50"/>
  <c r="N840" i="50"/>
  <c r="N841" i="50" s="1"/>
  <c r="N842" i="50" s="1"/>
  <c r="L886" i="50"/>
  <c r="M886" i="50"/>
  <c r="AR859" i="50"/>
  <c r="BH20" i="59" s="1"/>
  <c r="O783" i="50"/>
  <c r="P781" i="50"/>
  <c r="AQ760" i="50"/>
  <c r="AQ761" i="50" s="1"/>
  <c r="AA761" i="50"/>
  <c r="O890" i="50"/>
  <c r="P888" i="50"/>
  <c r="P1081" i="50"/>
  <c r="O1083" i="50"/>
  <c r="L893" i="50"/>
  <c r="L894" i="50"/>
  <c r="L786" i="50"/>
  <c r="L794" i="50"/>
  <c r="AB760" i="50" s="1"/>
  <c r="P1038" i="50"/>
  <c r="O1040" i="50"/>
  <c r="O940" i="50"/>
  <c r="P938" i="50"/>
  <c r="M895" i="50"/>
  <c r="M892" i="50"/>
  <c r="M795" i="50"/>
  <c r="AC758" i="50"/>
  <c r="AS758" i="50" s="1"/>
  <c r="BF19" i="58" s="1"/>
  <c r="M785" i="50"/>
  <c r="S882" i="50"/>
  <c r="B669" i="50"/>
  <c r="G669" i="50" s="1"/>
  <c r="B473" i="50"/>
  <c r="G477" i="50" s="1"/>
  <c r="B328" i="50"/>
  <c r="G328" i="50" s="1"/>
  <c r="B571" i="50"/>
  <c r="G571" i="50" s="1"/>
  <c r="B279" i="50"/>
  <c r="G279" i="50" s="1"/>
  <c r="B424" i="50"/>
  <c r="B375" i="50"/>
  <c r="B376" i="50" s="1"/>
  <c r="B377" i="50" s="1"/>
  <c r="B718" i="50"/>
  <c r="G718" i="50" s="1"/>
  <c r="E17" i="55"/>
  <c r="B522" i="50"/>
  <c r="F523" i="50" s="1"/>
  <c r="B620" i="50"/>
  <c r="G620" i="50" s="1"/>
  <c r="K703" i="50"/>
  <c r="X1207" i="50"/>
  <c r="K3" i="55"/>
  <c r="T1256" i="50"/>
  <c r="K1207" i="50"/>
  <c r="O1109" i="50"/>
  <c r="U1109" i="50"/>
  <c r="T962" i="50"/>
  <c r="X1109" i="50"/>
  <c r="T815" i="50"/>
  <c r="K603" i="50"/>
  <c r="R864" i="50"/>
  <c r="N1158" i="50"/>
  <c r="L1109" i="50"/>
  <c r="Q3" i="55"/>
  <c r="X962" i="50"/>
  <c r="L1158" i="50"/>
  <c r="J1207" i="50"/>
  <c r="N3" i="55"/>
  <c r="J1011" i="50"/>
  <c r="AK3" i="55"/>
  <c r="K403" i="50"/>
  <c r="AC3" i="55"/>
  <c r="N1207" i="50"/>
  <c r="L962" i="50"/>
  <c r="K1003" i="50"/>
  <c r="AJ3" i="55"/>
  <c r="K953" i="50"/>
  <c r="K653" i="50"/>
  <c r="S1109" i="50"/>
  <c r="K766" i="50"/>
  <c r="K303" i="50"/>
  <c r="L1305" i="50"/>
  <c r="U864" i="50"/>
  <c r="M1256" i="50"/>
  <c r="X1158" i="50"/>
  <c r="W766" i="50"/>
  <c r="W1109" i="50"/>
  <c r="K753" i="50"/>
  <c r="P1109" i="50"/>
  <c r="N1109" i="50"/>
  <c r="K1060" i="50"/>
  <c r="V1305" i="50"/>
  <c r="M1207" i="50"/>
  <c r="P1060" i="50"/>
  <c r="T1109" i="50"/>
  <c r="Q864" i="50"/>
  <c r="M864" i="50"/>
  <c r="M913" i="50"/>
  <c r="N1060" i="50"/>
  <c r="W1158" i="50"/>
  <c r="O815" i="50"/>
  <c r="Q1158" i="50"/>
  <c r="W1256" i="50"/>
  <c r="O1060" i="50"/>
  <c r="N962" i="50"/>
  <c r="O864" i="50"/>
  <c r="V3" i="55"/>
  <c r="P1011" i="50"/>
  <c r="S1207" i="50"/>
  <c r="K913" i="50"/>
  <c r="AG3" i="55"/>
  <c r="W1305" i="50"/>
  <c r="AI3" i="55"/>
  <c r="S1305" i="50"/>
  <c r="U962" i="50"/>
  <c r="J962" i="50"/>
  <c r="P815" i="50"/>
  <c r="K503" i="50"/>
  <c r="K1403" i="50"/>
  <c r="J3" i="55"/>
  <c r="M1011" i="50"/>
  <c r="W962" i="50"/>
  <c r="Z3" i="55"/>
  <c r="L815" i="50"/>
  <c r="K3" i="50"/>
  <c r="AL3" i="55"/>
  <c r="X1256" i="50"/>
  <c r="Q1109" i="50"/>
  <c r="U913" i="50"/>
  <c r="R766" i="50"/>
  <c r="W1060" i="50"/>
  <c r="U1256" i="50"/>
  <c r="I3" i="55"/>
  <c r="S913" i="50"/>
  <c r="P766" i="50"/>
  <c r="K153" i="50"/>
  <c r="K1158" i="50"/>
  <c r="K803" i="50"/>
  <c r="K903" i="50"/>
  <c r="O913" i="50"/>
  <c r="M1109" i="50"/>
  <c r="P1158" i="50"/>
  <c r="K1109" i="50"/>
  <c r="R1207" i="50"/>
  <c r="U1011" i="50"/>
  <c r="AA3" i="55"/>
  <c r="V1060" i="50"/>
  <c r="T1011" i="50"/>
  <c r="K1203" i="50"/>
  <c r="Q1305" i="50"/>
  <c r="J1305" i="50"/>
  <c r="O3" i="55"/>
  <c r="S1256" i="50"/>
  <c r="M3" i="55"/>
  <c r="K1253" i="50"/>
  <c r="V913" i="50"/>
  <c r="U1158" i="50"/>
  <c r="X1060" i="50"/>
  <c r="Q913" i="50"/>
  <c r="R1158" i="50"/>
  <c r="V766" i="50"/>
  <c r="Q1256" i="50"/>
  <c r="K853" i="50"/>
  <c r="R1305" i="50"/>
  <c r="K1305" i="50"/>
  <c r="T1060" i="50"/>
  <c r="X913" i="50"/>
  <c r="K253" i="50"/>
  <c r="L864" i="50"/>
  <c r="L1011" i="50"/>
  <c r="S962" i="50"/>
  <c r="V1207" i="50"/>
  <c r="S1011" i="50"/>
  <c r="V1256" i="50"/>
  <c r="O1011" i="50"/>
  <c r="X864" i="50"/>
  <c r="X1305" i="50"/>
  <c r="O1256" i="50"/>
  <c r="K1453" i="50"/>
  <c r="V864" i="50"/>
  <c r="K1303" i="50"/>
  <c r="M1060" i="50"/>
  <c r="K203" i="50"/>
  <c r="K1353" i="50"/>
  <c r="O1207" i="50"/>
  <c r="K1256" i="50"/>
  <c r="X815" i="50"/>
  <c r="R1109" i="50"/>
  <c r="T864" i="50"/>
  <c r="R815" i="50"/>
  <c r="K353" i="50"/>
  <c r="Q1011" i="50"/>
  <c r="P1207" i="50"/>
  <c r="R913" i="50"/>
  <c r="X1011" i="50"/>
  <c r="V1109" i="50"/>
  <c r="S766" i="50"/>
  <c r="K1103" i="50"/>
  <c r="L913" i="50"/>
  <c r="P962" i="50"/>
  <c r="S1060" i="50"/>
  <c r="K1053" i="50"/>
  <c r="T766" i="50"/>
  <c r="S864" i="50"/>
  <c r="N1256" i="50"/>
  <c r="AF3" i="55"/>
  <c r="N1305" i="50"/>
  <c r="X766" i="50"/>
  <c r="W864" i="50"/>
  <c r="P1256" i="50"/>
  <c r="J815" i="50"/>
  <c r="U1060" i="50"/>
  <c r="U815" i="50"/>
  <c r="W913" i="50"/>
  <c r="M1305" i="50"/>
  <c r="P864" i="50"/>
  <c r="K815" i="50"/>
  <c r="AB3" i="55"/>
  <c r="N913" i="50"/>
  <c r="M1158" i="50"/>
  <c r="S3" i="55"/>
  <c r="N766" i="50"/>
  <c r="U1305" i="50"/>
  <c r="M815" i="50"/>
  <c r="AD3" i="55"/>
  <c r="R962" i="50"/>
  <c r="T1305" i="50"/>
  <c r="O962" i="50"/>
  <c r="K103" i="50"/>
  <c r="AE3" i="55"/>
  <c r="W815" i="50"/>
  <c r="J913" i="50"/>
  <c r="Q1207" i="50"/>
  <c r="V1011" i="50"/>
  <c r="J1109" i="50"/>
  <c r="N815" i="50"/>
  <c r="J1158" i="50"/>
  <c r="K1153" i="50"/>
  <c r="Q1060" i="50"/>
  <c r="M962" i="50"/>
  <c r="K1011" i="50"/>
  <c r="R1011" i="50"/>
  <c r="W1011" i="50"/>
  <c r="R3" i="55"/>
  <c r="O1305" i="50"/>
  <c r="U766" i="50"/>
  <c r="T1158" i="50"/>
  <c r="J1060" i="50"/>
  <c r="U3" i="55"/>
  <c r="V815" i="50"/>
  <c r="R1256" i="50"/>
  <c r="J766" i="50"/>
  <c r="N1011" i="50"/>
  <c r="AH3" i="55"/>
  <c r="V1158" i="50"/>
  <c r="R1060" i="50"/>
  <c r="Q766" i="50"/>
  <c r="P913" i="50"/>
  <c r="K53" i="50"/>
  <c r="P3" i="55"/>
  <c r="L1256" i="50"/>
  <c r="T1207" i="50"/>
  <c r="Q815" i="50"/>
  <c r="J1256" i="50"/>
  <c r="N864" i="50"/>
  <c r="U1207" i="50"/>
  <c r="K553" i="50"/>
  <c r="K864" i="50"/>
  <c r="P1305" i="50"/>
  <c r="O766" i="50"/>
  <c r="K962" i="50"/>
  <c r="M766" i="50"/>
  <c r="T913" i="50"/>
  <c r="T3" i="55"/>
  <c r="O1158" i="50"/>
  <c r="V962" i="50"/>
  <c r="Q962" i="50"/>
  <c r="J864" i="50"/>
  <c r="Y3" i="55"/>
  <c r="K453" i="50"/>
  <c r="L3" i="55"/>
  <c r="S1158" i="50"/>
  <c r="L1060" i="50"/>
  <c r="W1207" i="50"/>
  <c r="L766" i="50"/>
  <c r="S815" i="50"/>
  <c r="L1207" i="50"/>
  <c r="J91" i="50" l="1"/>
  <c r="Z59" i="50" s="1"/>
  <c r="AP59" i="50" s="1"/>
  <c r="BG20" i="49" s="1"/>
  <c r="BM51" i="2"/>
  <c r="M984" i="50"/>
  <c r="Z861" i="50"/>
  <c r="BG28" i="2"/>
  <c r="J141" i="50"/>
  <c r="S28" i="2"/>
  <c r="K28" i="2"/>
  <c r="J84" i="50"/>
  <c r="J85" i="50" s="1"/>
  <c r="M28" i="2"/>
  <c r="K38" i="2"/>
  <c r="O28" i="2"/>
  <c r="Q28" i="2"/>
  <c r="BI28" i="2"/>
  <c r="J184" i="50"/>
  <c r="Z158" i="50" s="1"/>
  <c r="AP158" i="50" s="1"/>
  <c r="AR19" i="49" s="1"/>
  <c r="K139" i="50"/>
  <c r="L139" i="50" s="1"/>
  <c r="M139" i="50" s="1"/>
  <c r="N139" i="50" s="1"/>
  <c r="O139" i="50" s="1"/>
  <c r="P139" i="50" s="1"/>
  <c r="Q139" i="50" s="1"/>
  <c r="R139" i="50" s="1"/>
  <c r="S139" i="50" s="1"/>
  <c r="T139" i="50" s="1"/>
  <c r="U139" i="50" s="1"/>
  <c r="V139" i="50" s="1"/>
  <c r="W139" i="50" s="1"/>
  <c r="X139" i="50" s="1"/>
  <c r="Z1009" i="50"/>
  <c r="AP1009" i="50" s="1"/>
  <c r="BK20" i="49" s="1"/>
  <c r="J984" i="50"/>
  <c r="Z958" i="50" s="1"/>
  <c r="AP958" i="50" s="1"/>
  <c r="BJ19" i="49" s="1"/>
  <c r="L984" i="50"/>
  <c r="L985" i="50" s="1"/>
  <c r="K1039" i="50"/>
  <c r="K1041" i="50" s="1"/>
  <c r="K984" i="50"/>
  <c r="K985" i="50" s="1"/>
  <c r="K188" i="50"/>
  <c r="L188" i="50" s="1"/>
  <c r="J1045" i="50"/>
  <c r="J240" i="50"/>
  <c r="J246" i="50" s="1"/>
  <c r="N42" i="49" s="1"/>
  <c r="K240" i="50"/>
  <c r="L241" i="50" s="1"/>
  <c r="L242" i="50" s="1"/>
  <c r="J196" i="50"/>
  <c r="M42" i="49" s="1"/>
  <c r="L31" i="50"/>
  <c r="M31" i="50" s="1"/>
  <c r="K231" i="50"/>
  <c r="L231" i="50" s="1"/>
  <c r="K431" i="50"/>
  <c r="L431" i="50" s="1"/>
  <c r="M238" i="50"/>
  <c r="M240" i="50" s="1"/>
  <c r="M241" i="50" s="1"/>
  <c r="M242" i="50" s="1"/>
  <c r="Z909" i="50"/>
  <c r="AP909" i="50" s="1"/>
  <c r="J234" i="50"/>
  <c r="J235" i="50" s="1"/>
  <c r="J236" i="50" s="1"/>
  <c r="K82" i="50"/>
  <c r="L82" i="50" s="1"/>
  <c r="M82" i="50" s="1"/>
  <c r="N82" i="50" s="1"/>
  <c r="O82" i="50" s="1"/>
  <c r="P82" i="50" s="1"/>
  <c r="Q82" i="50" s="1"/>
  <c r="R82" i="50" s="1"/>
  <c r="S82" i="50" s="1"/>
  <c r="T82" i="50" s="1"/>
  <c r="U82" i="50" s="1"/>
  <c r="V82" i="50" s="1"/>
  <c r="W82" i="50" s="1"/>
  <c r="X82" i="50" s="1"/>
  <c r="J945" i="50"/>
  <c r="J944" i="50"/>
  <c r="Z910" i="50" s="1"/>
  <c r="AP910" i="50" s="1"/>
  <c r="L1084" i="50"/>
  <c r="L1085" i="50" s="1"/>
  <c r="L1138" i="50"/>
  <c r="M1138" i="50" s="1"/>
  <c r="K138" i="50"/>
  <c r="K140" i="50" s="1"/>
  <c r="J446" i="50"/>
  <c r="R42" i="49" s="1"/>
  <c r="L338" i="50"/>
  <c r="L340" i="50" s="1"/>
  <c r="BO53" i="2"/>
  <c r="J96" i="50"/>
  <c r="K42" i="49" s="1"/>
  <c r="J191" i="50"/>
  <c r="J192" i="50" s="1"/>
  <c r="J193" i="50" s="1"/>
  <c r="J333" i="50"/>
  <c r="J334" i="50" s="1"/>
  <c r="Z308" i="50" s="1"/>
  <c r="AP308" i="50" s="1"/>
  <c r="AU19" i="49" s="1"/>
  <c r="BW53" i="2"/>
  <c r="K388" i="50"/>
  <c r="K390" i="50" s="1"/>
  <c r="K88" i="50"/>
  <c r="L88" i="50" s="1"/>
  <c r="L90" i="50" s="1"/>
  <c r="J1140" i="50"/>
  <c r="J133" i="50"/>
  <c r="J146" i="50" s="1"/>
  <c r="L42" i="49" s="1"/>
  <c r="L1133" i="50"/>
  <c r="L1190" i="50"/>
  <c r="J1084" i="50"/>
  <c r="L1183" i="50"/>
  <c r="K181" i="50"/>
  <c r="K183" i="50" s="1"/>
  <c r="BW51" i="2"/>
  <c r="K1084" i="50"/>
  <c r="K1085" i="50" s="1"/>
  <c r="J41" i="50"/>
  <c r="Z9" i="50" s="1"/>
  <c r="AP9" i="50" s="1"/>
  <c r="AO20" i="49" s="1"/>
  <c r="J340" i="50"/>
  <c r="K38" i="50"/>
  <c r="L38" i="50" s="1"/>
  <c r="L40" i="50" s="1"/>
  <c r="K81" i="50"/>
  <c r="K481" i="50"/>
  <c r="K483" i="50" s="1"/>
  <c r="J284" i="50"/>
  <c r="J285" i="50" s="1"/>
  <c r="J286" i="50" s="1"/>
  <c r="J383" i="50"/>
  <c r="J396" i="50" s="1"/>
  <c r="Q42" i="49" s="1"/>
  <c r="K939" i="50"/>
  <c r="L939" i="50" s="1"/>
  <c r="M939" i="50" s="1"/>
  <c r="N939" i="50" s="1"/>
  <c r="BK28" i="2"/>
  <c r="J1133" i="50"/>
  <c r="J1134" i="50" s="1"/>
  <c r="Z1108" i="50" s="1"/>
  <c r="K438" i="50"/>
  <c r="M383" i="50"/>
  <c r="BO51" i="2"/>
  <c r="K989" i="50"/>
  <c r="K288" i="50"/>
  <c r="J290" i="50"/>
  <c r="J296" i="50" s="1"/>
  <c r="O42" i="49" s="1"/>
  <c r="K1133" i="50"/>
  <c r="K1032" i="50"/>
  <c r="O381" i="50"/>
  <c r="P381" i="50" s="1"/>
  <c r="P383" i="50" s="1"/>
  <c r="K281" i="50"/>
  <c r="L281" i="50" s="1"/>
  <c r="M281" i="50" s="1"/>
  <c r="N281" i="50" s="1"/>
  <c r="O281" i="50" s="1"/>
  <c r="O283" i="50" s="1"/>
  <c r="J992" i="50"/>
  <c r="J993" i="50" s="1"/>
  <c r="Z959" i="50"/>
  <c r="AP959" i="50" s="1"/>
  <c r="BJ20" i="49" s="1"/>
  <c r="J34" i="50"/>
  <c r="J35" i="50" s="1"/>
  <c r="K383" i="50"/>
  <c r="J1035" i="50"/>
  <c r="J1036" i="50" s="1"/>
  <c r="Z1008" i="50"/>
  <c r="AP1008" i="50" s="1"/>
  <c r="BK19" i="49" s="1"/>
  <c r="L383" i="50"/>
  <c r="K1088" i="50"/>
  <c r="J1090" i="50"/>
  <c r="J1091" i="50" s="1"/>
  <c r="AR16" i="50"/>
  <c r="AO27" i="59" s="1"/>
  <c r="AS16" i="50"/>
  <c r="AT16" i="50" s="1"/>
  <c r="AO27" i="57" s="1"/>
  <c r="J241" i="50"/>
  <c r="Z209" i="50" s="1"/>
  <c r="AP209" i="50" s="1"/>
  <c r="AS20" i="49" s="1"/>
  <c r="AP20" i="49"/>
  <c r="J92" i="50"/>
  <c r="J93" i="50" s="1"/>
  <c r="K333" i="50"/>
  <c r="L331" i="50"/>
  <c r="Z109" i="50"/>
  <c r="AP109" i="50" s="1"/>
  <c r="J142" i="50"/>
  <c r="L32" i="50"/>
  <c r="M32" i="50" s="1"/>
  <c r="N32" i="50" s="1"/>
  <c r="O32" i="50" s="1"/>
  <c r="P32" i="50" s="1"/>
  <c r="Q32" i="50" s="1"/>
  <c r="R32" i="50" s="1"/>
  <c r="S32" i="50" s="1"/>
  <c r="T32" i="50" s="1"/>
  <c r="U32" i="50" s="1"/>
  <c r="V32" i="50" s="1"/>
  <c r="W32" i="50" s="1"/>
  <c r="X32" i="50" s="1"/>
  <c r="K34" i="50"/>
  <c r="K35" i="50" s="1"/>
  <c r="L131" i="50"/>
  <c r="K133" i="50"/>
  <c r="J1190" i="50"/>
  <c r="O891" i="50"/>
  <c r="O892" i="50" s="1"/>
  <c r="K1190" i="50"/>
  <c r="K1089" i="50"/>
  <c r="L1089" i="50" s="1"/>
  <c r="M1089" i="50" s="1"/>
  <c r="N1089" i="50" s="1"/>
  <c r="O1089" i="50" s="1"/>
  <c r="P1089" i="50" s="1"/>
  <c r="Q1089" i="50" s="1"/>
  <c r="R1089" i="50" s="1"/>
  <c r="S1089" i="50" s="1"/>
  <c r="T1089" i="50" s="1"/>
  <c r="U1089" i="50" s="1"/>
  <c r="V1089" i="50" s="1"/>
  <c r="W1089" i="50" s="1"/>
  <c r="X1089" i="50" s="1"/>
  <c r="O933" i="50"/>
  <c r="O934" i="50" s="1"/>
  <c r="P931" i="50"/>
  <c r="N935" i="50"/>
  <c r="N936" i="50" s="1"/>
  <c r="AD908" i="50"/>
  <c r="AT908" i="50" s="1"/>
  <c r="BI19" i="57" s="1"/>
  <c r="Z1256" i="50"/>
  <c r="J1288" i="50"/>
  <c r="K1288" i="50" s="1"/>
  <c r="L1288" i="50" s="1"/>
  <c r="AC1256" i="50"/>
  <c r="AE1256" i="50"/>
  <c r="AM1256" i="50"/>
  <c r="AB1256" i="50"/>
  <c r="AG1256" i="50"/>
  <c r="AL1256" i="50"/>
  <c r="AJ1256" i="50"/>
  <c r="AH1256" i="50"/>
  <c r="AN1256" i="50"/>
  <c r="AI1256" i="50"/>
  <c r="H1256" i="50"/>
  <c r="CA21" i="2" s="1"/>
  <c r="AA1256" i="50"/>
  <c r="AF1256" i="50"/>
  <c r="AK1256" i="50"/>
  <c r="AD1256" i="50"/>
  <c r="S1337" i="50"/>
  <c r="AG766" i="50"/>
  <c r="AW766" i="50" s="1"/>
  <c r="BF27" i="62" s="1"/>
  <c r="Z766" i="50"/>
  <c r="AP766" i="50" s="1"/>
  <c r="BF27" i="49" s="1"/>
  <c r="AH766" i="50"/>
  <c r="AX766" i="50" s="1"/>
  <c r="BF27" i="63" s="1"/>
  <c r="AB766" i="50"/>
  <c r="AR766" i="50" s="1"/>
  <c r="BF27" i="59" s="1"/>
  <c r="AC766" i="50"/>
  <c r="AS766" i="50" s="1"/>
  <c r="BF27" i="58" s="1"/>
  <c r="H766" i="50"/>
  <c r="BA33" i="2" s="1"/>
  <c r="AL766" i="50"/>
  <c r="BB766" i="50" s="1"/>
  <c r="BF27" i="67" s="1"/>
  <c r="AA766" i="50"/>
  <c r="AQ766" i="50" s="1"/>
  <c r="BF27" i="56" s="1"/>
  <c r="AF766" i="50"/>
  <c r="AV766" i="50" s="1"/>
  <c r="BF27" i="61" s="1"/>
  <c r="AJ766" i="50"/>
  <c r="AZ766" i="50" s="1"/>
  <c r="BF27" i="65" s="1"/>
  <c r="AN766" i="50"/>
  <c r="BD766" i="50" s="1"/>
  <c r="BF27" i="69" s="1"/>
  <c r="AK766" i="50"/>
  <c r="BA766" i="50" s="1"/>
  <c r="BF27" i="66" s="1"/>
  <c r="AI766" i="50"/>
  <c r="AY766" i="50" s="1"/>
  <c r="BF27" i="64" s="1"/>
  <c r="AD766" i="50"/>
  <c r="AT766" i="50" s="1"/>
  <c r="BF27" i="57" s="1"/>
  <c r="AM766" i="50"/>
  <c r="BC766" i="50" s="1"/>
  <c r="BF27" i="68" s="1"/>
  <c r="AE766" i="50"/>
  <c r="AU766" i="50" s="1"/>
  <c r="BF27" i="60" s="1"/>
  <c r="O1337" i="50"/>
  <c r="X1337" i="50"/>
  <c r="R1337" i="50"/>
  <c r="U1337" i="50"/>
  <c r="H1060" i="50"/>
  <c r="BM27" i="2" s="1"/>
  <c r="BM28" i="2" s="1"/>
  <c r="J1139" i="50"/>
  <c r="H1109" i="50"/>
  <c r="BO25" i="2" s="1"/>
  <c r="V1337" i="50"/>
  <c r="Z1305" i="50"/>
  <c r="J1331" i="50"/>
  <c r="K1331" i="50" s="1"/>
  <c r="L1331" i="50" s="1"/>
  <c r="H1305" i="50"/>
  <c r="CC20" i="2" s="1"/>
  <c r="CC50" i="2" s="1"/>
  <c r="AE1305" i="50"/>
  <c r="AI1305" i="50"/>
  <c r="AH1305" i="50"/>
  <c r="AF1305" i="50"/>
  <c r="AM1305" i="50"/>
  <c r="AB1305" i="50"/>
  <c r="AJ1305" i="50"/>
  <c r="AA1305" i="50"/>
  <c r="AG1305" i="50"/>
  <c r="AC1305" i="50"/>
  <c r="AD1305" i="50"/>
  <c r="AN1305" i="50"/>
  <c r="AL1305" i="50"/>
  <c r="AK1305" i="50"/>
  <c r="N1337" i="50"/>
  <c r="H1011" i="50"/>
  <c r="Z864" i="50"/>
  <c r="AP864" i="50" s="1"/>
  <c r="AD864" i="50"/>
  <c r="AT864" i="50" s="1"/>
  <c r="BH25" i="57" s="1"/>
  <c r="AB864" i="50"/>
  <c r="AR864" i="50" s="1"/>
  <c r="BH25" i="59" s="1"/>
  <c r="AE864" i="50"/>
  <c r="AU864" i="50" s="1"/>
  <c r="BH25" i="60" s="1"/>
  <c r="AA864" i="50"/>
  <c r="AQ864" i="50" s="1"/>
  <c r="BH25" i="56" s="1"/>
  <c r="H864" i="50"/>
  <c r="BE31" i="2" s="1"/>
  <c r="AK864" i="50"/>
  <c r="BA864" i="50" s="1"/>
  <c r="BH25" i="66" s="1"/>
  <c r="AG864" i="50"/>
  <c r="AW864" i="50" s="1"/>
  <c r="BH25" i="62" s="1"/>
  <c r="AJ864" i="50"/>
  <c r="AZ864" i="50" s="1"/>
  <c r="BH25" i="65" s="1"/>
  <c r="AI864" i="50"/>
  <c r="AY864" i="50" s="1"/>
  <c r="BH25" i="64" s="1"/>
  <c r="AH864" i="50"/>
  <c r="AX864" i="50" s="1"/>
  <c r="BH25" i="63" s="1"/>
  <c r="AL864" i="50"/>
  <c r="BB864" i="50" s="1"/>
  <c r="BH25" i="67" s="1"/>
  <c r="AM864" i="50"/>
  <c r="BC864" i="50" s="1"/>
  <c r="BH25" i="68" s="1"/>
  <c r="AC864" i="50"/>
  <c r="AS864" i="50" s="1"/>
  <c r="BH25" i="58" s="1"/>
  <c r="AF864" i="50"/>
  <c r="AV864" i="50" s="1"/>
  <c r="BH25" i="61" s="1"/>
  <c r="AN864" i="50"/>
  <c r="BD864" i="50" s="1"/>
  <c r="BH25" i="69" s="1"/>
  <c r="H962" i="50"/>
  <c r="T1337" i="50"/>
  <c r="Z1207" i="50"/>
  <c r="AC1207" i="50"/>
  <c r="AB1207" i="50"/>
  <c r="AJ1207" i="50"/>
  <c r="AM1207" i="50"/>
  <c r="AA1207" i="50"/>
  <c r="AK1207" i="50"/>
  <c r="AG1207" i="50"/>
  <c r="AN1207" i="50"/>
  <c r="AD1207" i="50"/>
  <c r="AH1207" i="50"/>
  <c r="AF1207" i="50"/>
  <c r="AI1207" i="50"/>
  <c r="H1207" i="50"/>
  <c r="AE1207" i="50"/>
  <c r="AL1207" i="50"/>
  <c r="Z913" i="50"/>
  <c r="AP913" i="50" s="1"/>
  <c r="AK913" i="50"/>
  <c r="BA913" i="50" s="1"/>
  <c r="BI24" i="66" s="1"/>
  <c r="AN913" i="50"/>
  <c r="BD913" i="50" s="1"/>
  <c r="BI24" i="69" s="1"/>
  <c r="AA913" i="50"/>
  <c r="AQ913" i="50" s="1"/>
  <c r="BI24" i="56" s="1"/>
  <c r="AE913" i="50"/>
  <c r="AU913" i="50" s="1"/>
  <c r="BI24" i="60" s="1"/>
  <c r="AH913" i="50"/>
  <c r="AX913" i="50" s="1"/>
  <c r="BI24" i="63" s="1"/>
  <c r="AB913" i="50"/>
  <c r="AR913" i="50" s="1"/>
  <c r="BI24" i="59" s="1"/>
  <c r="AI913" i="50"/>
  <c r="AY913" i="50" s="1"/>
  <c r="BI24" i="64" s="1"/>
  <c r="AM913" i="50"/>
  <c r="BC913" i="50" s="1"/>
  <c r="BI24" i="68" s="1"/>
  <c r="AF913" i="50"/>
  <c r="AV913" i="50" s="1"/>
  <c r="BI24" i="61" s="1"/>
  <c r="AC913" i="50"/>
  <c r="AS913" i="50" s="1"/>
  <c r="BI24" i="58" s="1"/>
  <c r="H913" i="50"/>
  <c r="BG30" i="2" s="1"/>
  <c r="AG913" i="50"/>
  <c r="AW913" i="50" s="1"/>
  <c r="BI24" i="62" s="1"/>
  <c r="AJ913" i="50"/>
  <c r="AZ913" i="50" s="1"/>
  <c r="BI24" i="65" s="1"/>
  <c r="AL913" i="50"/>
  <c r="BB913" i="50" s="1"/>
  <c r="BI24" i="67" s="1"/>
  <c r="AD913" i="50"/>
  <c r="AT913" i="50" s="1"/>
  <c r="BI24" i="57" s="1"/>
  <c r="M1337" i="50"/>
  <c r="Z815" i="50"/>
  <c r="AP815" i="50" s="1"/>
  <c r="AB815" i="50"/>
  <c r="AR815" i="50" s="1"/>
  <c r="BG26" i="59" s="1"/>
  <c r="AM815" i="50"/>
  <c r="BC815" i="50" s="1"/>
  <c r="BG26" i="68" s="1"/>
  <c r="AE815" i="50"/>
  <c r="AU815" i="50" s="1"/>
  <c r="BG26" i="60" s="1"/>
  <c r="AK815" i="50"/>
  <c r="BA815" i="50" s="1"/>
  <c r="BG26" i="66" s="1"/>
  <c r="AA815" i="50"/>
  <c r="AQ815" i="50" s="1"/>
  <c r="BG26" i="56" s="1"/>
  <c r="H815" i="50"/>
  <c r="BC32" i="2" s="1"/>
  <c r="AL815" i="50"/>
  <c r="BB815" i="50" s="1"/>
  <c r="BG26" i="67" s="1"/>
  <c r="AG815" i="50"/>
  <c r="AW815" i="50" s="1"/>
  <c r="BG26" i="62" s="1"/>
  <c r="AC815" i="50"/>
  <c r="AS815" i="50" s="1"/>
  <c r="BG26" i="58" s="1"/>
  <c r="AF815" i="50"/>
  <c r="AV815" i="50" s="1"/>
  <c r="BG26" i="61" s="1"/>
  <c r="AN815" i="50"/>
  <c r="BD815" i="50" s="1"/>
  <c r="BG26" i="69" s="1"/>
  <c r="AI815" i="50"/>
  <c r="AY815" i="50" s="1"/>
  <c r="BG26" i="64" s="1"/>
  <c r="AD815" i="50"/>
  <c r="AT815" i="50" s="1"/>
  <c r="BG26" i="57" s="1"/>
  <c r="AH815" i="50"/>
  <c r="AX815" i="50" s="1"/>
  <c r="BG26" i="63" s="1"/>
  <c r="AJ815" i="50"/>
  <c r="AZ815" i="50" s="1"/>
  <c r="BG26" i="65" s="1"/>
  <c r="W1337" i="50"/>
  <c r="J1182" i="50"/>
  <c r="H1158" i="50"/>
  <c r="BW24" i="2" s="1"/>
  <c r="P1337" i="50"/>
  <c r="Q1337" i="50"/>
  <c r="J1043" i="50"/>
  <c r="N1131" i="50"/>
  <c r="M1133" i="50"/>
  <c r="K1183" i="50"/>
  <c r="J1183" i="50"/>
  <c r="M1183" i="50"/>
  <c r="N1181" i="50"/>
  <c r="B1160" i="50"/>
  <c r="G1159" i="50"/>
  <c r="B1258" i="50"/>
  <c r="B1356" i="50"/>
  <c r="G1355" i="50"/>
  <c r="P792" i="50"/>
  <c r="P793" i="50" s="1"/>
  <c r="V788" i="50"/>
  <c r="U790" i="50"/>
  <c r="N1082" i="50"/>
  <c r="M1084" i="50"/>
  <c r="BY53" i="2"/>
  <c r="BY51" i="2"/>
  <c r="BF26" i="49"/>
  <c r="R789" i="50"/>
  <c r="Q791" i="50"/>
  <c r="AG759" i="50" s="1"/>
  <c r="AW759" i="50" s="1"/>
  <c r="BF20" i="62" s="1"/>
  <c r="AF759" i="50"/>
  <c r="AV759" i="50" s="1"/>
  <c r="BF20" i="61" s="1"/>
  <c r="E1402" i="50"/>
  <c r="B1453" i="50"/>
  <c r="F1402" i="50"/>
  <c r="B1404" i="50"/>
  <c r="B1405" i="50" s="1"/>
  <c r="M1231" i="50"/>
  <c r="B1111" i="50"/>
  <c r="G1110" i="50"/>
  <c r="G1061" i="50"/>
  <c r="B1062" i="50"/>
  <c r="M1190" i="50"/>
  <c r="N1188" i="50"/>
  <c r="B866" i="50"/>
  <c r="G865" i="50"/>
  <c r="K1132" i="50"/>
  <c r="G914" i="50"/>
  <c r="B915" i="50"/>
  <c r="B1307" i="50"/>
  <c r="G1306" i="50"/>
  <c r="B964" i="50"/>
  <c r="G963" i="50"/>
  <c r="B1013" i="50"/>
  <c r="G816" i="50"/>
  <c r="B817" i="50"/>
  <c r="B1209" i="50"/>
  <c r="F1209" i="50"/>
  <c r="J1240" i="50" s="1"/>
  <c r="G1208" i="50"/>
  <c r="F1208" i="50"/>
  <c r="L1233" i="50" s="1"/>
  <c r="F1210" i="50"/>
  <c r="G767" i="50"/>
  <c r="B768" i="50"/>
  <c r="K1238" i="50"/>
  <c r="K1281" i="50"/>
  <c r="AB860" i="50"/>
  <c r="AR860" i="50" s="1"/>
  <c r="AR861" i="50" s="1"/>
  <c r="N843" i="50"/>
  <c r="AA861" i="50"/>
  <c r="P988" i="50"/>
  <c r="O990" i="50"/>
  <c r="AD858" i="50"/>
  <c r="AT858" i="50" s="1"/>
  <c r="BH19" i="57" s="1"/>
  <c r="M985" i="50"/>
  <c r="O983" i="50"/>
  <c r="P981" i="50"/>
  <c r="N984" i="50"/>
  <c r="O1033" i="50"/>
  <c r="P1031" i="50"/>
  <c r="L836" i="50"/>
  <c r="L844" i="50"/>
  <c r="AB810" i="50" s="1"/>
  <c r="P881" i="50"/>
  <c r="O883" i="50"/>
  <c r="O884" i="50" s="1"/>
  <c r="BH20" i="56"/>
  <c r="AQ861" i="50"/>
  <c r="M835" i="50"/>
  <c r="AC808" i="50"/>
  <c r="AS808" i="50" s="1"/>
  <c r="BG19" i="58" s="1"/>
  <c r="P831" i="50"/>
  <c r="O833" i="50"/>
  <c r="O840" i="50"/>
  <c r="O841" i="50" s="1"/>
  <c r="O842" i="50" s="1"/>
  <c r="O843" i="50" s="1"/>
  <c r="P838" i="50"/>
  <c r="N834" i="50"/>
  <c r="N835" i="50" s="1"/>
  <c r="N844" i="50" s="1"/>
  <c r="M845" i="50"/>
  <c r="AD809" i="50"/>
  <c r="AT809" i="50" s="1"/>
  <c r="BG20" i="57" s="1"/>
  <c r="Q888" i="50"/>
  <c r="P890" i="50"/>
  <c r="N892" i="50"/>
  <c r="N893" i="50" s="1"/>
  <c r="N895" i="50"/>
  <c r="AD758" i="50"/>
  <c r="AT758" i="50" s="1"/>
  <c r="BF19" i="57" s="1"/>
  <c r="N795" i="50"/>
  <c r="N785" i="50"/>
  <c r="M893" i="50"/>
  <c r="M894" i="50"/>
  <c r="AC860" i="50" s="1"/>
  <c r="M786" i="50"/>
  <c r="M794" i="50"/>
  <c r="AC760" i="50" s="1"/>
  <c r="AS760" i="50" s="1"/>
  <c r="AS761" i="50" s="1"/>
  <c r="Q1038" i="50"/>
  <c r="P1040" i="50"/>
  <c r="Q1081" i="50"/>
  <c r="P1083" i="50"/>
  <c r="AD859" i="50"/>
  <c r="Q938" i="50"/>
  <c r="P940" i="50"/>
  <c r="AR760" i="50"/>
  <c r="AR761" i="50" s="1"/>
  <c r="AB761" i="50"/>
  <c r="Q781" i="50"/>
  <c r="P783" i="50"/>
  <c r="O784" i="50"/>
  <c r="Q982" i="50"/>
  <c r="T882" i="50"/>
  <c r="BD13" i="50"/>
  <c r="AO24" i="69" s="1"/>
  <c r="AO24" i="68"/>
  <c r="AZ18" i="50"/>
  <c r="AO29" i="65" s="1"/>
  <c r="AO29" i="64"/>
  <c r="AX15" i="50"/>
  <c r="AO26" i="63" s="1"/>
  <c r="BD14" i="50"/>
  <c r="AO25" i="69" s="1"/>
  <c r="BC14" i="50"/>
  <c r="AO25" i="68" s="1"/>
  <c r="BB66" i="50"/>
  <c r="BB65" i="50"/>
  <c r="AP26" i="67" s="1"/>
  <c r="BC19" i="50"/>
  <c r="AO30" i="68" s="1"/>
  <c r="BA18" i="50"/>
  <c r="AO29" i="66" s="1"/>
  <c r="BD64" i="50"/>
  <c r="AP25" i="69" s="1"/>
  <c r="BD63" i="50"/>
  <c r="AP24" i="69" s="1"/>
  <c r="B523" i="50"/>
  <c r="G527" i="50" s="1"/>
  <c r="B425" i="50"/>
  <c r="B426" i="50" s="1"/>
  <c r="B427" i="50" s="1"/>
  <c r="B572" i="50"/>
  <c r="F573" i="50" s="1"/>
  <c r="B670" i="50"/>
  <c r="G670" i="50" s="1"/>
  <c r="E18" i="55"/>
  <c r="B719" i="50"/>
  <c r="G719" i="50" s="1"/>
  <c r="B378" i="50"/>
  <c r="G378" i="50" s="1"/>
  <c r="B474" i="50"/>
  <c r="B621" i="50"/>
  <c r="G621" i="50" s="1"/>
  <c r="B329" i="50"/>
  <c r="G329" i="50" s="1"/>
  <c r="R816" i="50"/>
  <c r="Q1061" i="50"/>
  <c r="X1061" i="50"/>
  <c r="R1012" i="50"/>
  <c r="U1306" i="50"/>
  <c r="K1110" i="50"/>
  <c r="J1257" i="50"/>
  <c r="J865" i="50"/>
  <c r="R1306" i="50"/>
  <c r="L1355" i="50"/>
  <c r="N914" i="50"/>
  <c r="Q1306" i="50"/>
  <c r="K914" i="50"/>
  <c r="R1159" i="50"/>
  <c r="Q1257" i="50"/>
  <c r="O1061" i="50"/>
  <c r="S865" i="50"/>
  <c r="X1355" i="50"/>
  <c r="V816" i="50"/>
  <c r="K1257" i="50"/>
  <c r="L1110" i="50"/>
  <c r="J1159" i="50"/>
  <c r="T1159" i="50"/>
  <c r="R865" i="50"/>
  <c r="P963" i="50"/>
  <c r="S1110" i="50"/>
  <c r="X767" i="50"/>
  <c r="J1355" i="50"/>
  <c r="K1355" i="50"/>
  <c r="N1257" i="50"/>
  <c r="V1110" i="50"/>
  <c r="S767" i="50"/>
  <c r="N767" i="50"/>
  <c r="R914" i="50"/>
  <c r="L1159" i="50"/>
  <c r="L767" i="50"/>
  <c r="P1306" i="50"/>
  <c r="V767" i="50"/>
  <c r="P1208" i="50"/>
  <c r="X865" i="50"/>
  <c r="W1012" i="50"/>
  <c r="K1306" i="50"/>
  <c r="P1159" i="50"/>
  <c r="O1257" i="50"/>
  <c r="M963" i="50"/>
  <c r="L1257" i="50"/>
  <c r="P816" i="50"/>
  <c r="P1061" i="50"/>
  <c r="O1355" i="50"/>
  <c r="S1012" i="50"/>
  <c r="U1208" i="50"/>
  <c r="V1012" i="50"/>
  <c r="V1306" i="50"/>
  <c r="J1306" i="50"/>
  <c r="M1061" i="50"/>
  <c r="O1012" i="50"/>
  <c r="U1257" i="50"/>
  <c r="W767" i="50"/>
  <c r="T1306" i="50"/>
  <c r="R1061" i="50"/>
  <c r="S1208" i="50"/>
  <c r="V1208" i="50"/>
  <c r="U1110" i="50"/>
  <c r="L963" i="50"/>
  <c r="P1355" i="50"/>
  <c r="W1159" i="50"/>
  <c r="K963" i="50"/>
  <c r="K1159" i="50"/>
  <c r="L914" i="50"/>
  <c r="X1110" i="50"/>
  <c r="K767" i="50"/>
  <c r="T1355" i="50"/>
  <c r="N1012" i="50"/>
  <c r="P1257" i="50"/>
  <c r="K865" i="50"/>
  <c r="L1012" i="50"/>
  <c r="P1012" i="50"/>
  <c r="X914" i="50"/>
  <c r="W1306" i="50"/>
  <c r="V914" i="50"/>
  <c r="O963" i="50"/>
  <c r="X1306" i="50"/>
  <c r="V1257" i="50"/>
  <c r="P767" i="50"/>
  <c r="T865" i="50"/>
  <c r="S1159" i="50"/>
  <c r="M1306" i="50"/>
  <c r="Q816" i="50"/>
  <c r="L1306" i="50"/>
  <c r="W1061" i="50"/>
  <c r="R1208" i="50"/>
  <c r="X1208" i="50"/>
  <c r="S963" i="50"/>
  <c r="T1257" i="50"/>
  <c r="M914" i="50"/>
  <c r="U1012" i="50"/>
  <c r="K1061" i="50"/>
  <c r="V865" i="50"/>
  <c r="S914" i="50"/>
  <c r="M767" i="50"/>
  <c r="J1012" i="50"/>
  <c r="J1110" i="50"/>
  <c r="T1208" i="50"/>
  <c r="T914" i="50"/>
  <c r="U1159" i="50"/>
  <c r="S816" i="50"/>
  <c r="W963" i="50"/>
  <c r="N1355" i="50"/>
  <c r="O1208" i="50"/>
  <c r="N1306" i="50"/>
  <c r="S1257" i="50"/>
  <c r="J767" i="50"/>
  <c r="U1355" i="50"/>
  <c r="N1061" i="50"/>
  <c r="T1110" i="50"/>
  <c r="V1355" i="50"/>
  <c r="T1061" i="50"/>
  <c r="Q1208" i="50"/>
  <c r="J1061" i="50"/>
  <c r="V963" i="50"/>
  <c r="W1110" i="50"/>
  <c r="K1012" i="50"/>
  <c r="T963" i="50"/>
  <c r="T1012" i="50"/>
  <c r="Q1110" i="50"/>
  <c r="L865" i="50"/>
  <c r="R1257" i="50"/>
  <c r="M1208" i="50"/>
  <c r="W914" i="50"/>
  <c r="M1159" i="50"/>
  <c r="W816" i="50"/>
  <c r="J963" i="50"/>
  <c r="X1159" i="50"/>
  <c r="P914" i="50"/>
  <c r="S1061" i="50"/>
  <c r="M1110" i="50"/>
  <c r="T816" i="50"/>
  <c r="Q1355" i="50"/>
  <c r="P865" i="50"/>
  <c r="U767" i="50"/>
  <c r="Q865" i="50"/>
  <c r="K816" i="50"/>
  <c r="N1159" i="50"/>
  <c r="O767" i="50"/>
  <c r="U914" i="50"/>
  <c r="W1257" i="50"/>
  <c r="O865" i="50"/>
  <c r="Q767" i="50"/>
  <c r="O914" i="50"/>
  <c r="M1355" i="50"/>
  <c r="Q914" i="50"/>
  <c r="J914" i="50"/>
  <c r="N816" i="50"/>
  <c r="J816" i="50"/>
  <c r="S1355" i="50"/>
  <c r="X1257" i="50"/>
  <c r="U963" i="50"/>
  <c r="S1306" i="50"/>
  <c r="O1159" i="50"/>
  <c r="Q1159" i="50"/>
  <c r="R963" i="50"/>
  <c r="V1159" i="50"/>
  <c r="O1306" i="50"/>
  <c r="X963" i="50"/>
  <c r="N1110" i="50"/>
  <c r="X816" i="50"/>
  <c r="L816" i="50"/>
  <c r="N963" i="50"/>
  <c r="P1110" i="50"/>
  <c r="R1355" i="50"/>
  <c r="R767" i="50"/>
  <c r="Q1012" i="50"/>
  <c r="O816" i="50"/>
  <c r="X1012" i="50"/>
  <c r="U865" i="50"/>
  <c r="N865" i="50"/>
  <c r="J1208" i="50"/>
  <c r="K1208" i="50"/>
  <c r="M816" i="50"/>
  <c r="L1208" i="50"/>
  <c r="U1061" i="50"/>
  <c r="U816" i="50"/>
  <c r="M865" i="50"/>
  <c r="Q963" i="50"/>
  <c r="N1208" i="50"/>
  <c r="W1208" i="50"/>
  <c r="V1061" i="50"/>
  <c r="O1110" i="50"/>
  <c r="M1012" i="50"/>
  <c r="W865" i="50"/>
  <c r="T767" i="50"/>
  <c r="L1061" i="50"/>
  <c r="R1110" i="50"/>
  <c r="W1355" i="50"/>
  <c r="M1257" i="50"/>
  <c r="AP911" i="50" l="1"/>
  <c r="K241" i="50"/>
  <c r="K242" i="50" s="1"/>
  <c r="J1141" i="50"/>
  <c r="BI20" i="49"/>
  <c r="J95" i="50"/>
  <c r="K141" i="50"/>
  <c r="K142" i="50" s="1"/>
  <c r="K143" i="50" s="1"/>
  <c r="J134" i="50"/>
  <c r="J135" i="50" s="1"/>
  <c r="J144" i="50" s="1"/>
  <c r="K39" i="2"/>
  <c r="K52" i="2" s="1"/>
  <c r="Z58" i="50"/>
  <c r="AP58" i="50" s="1"/>
  <c r="AP19" i="49" s="1"/>
  <c r="J291" i="50"/>
  <c r="J292" i="50" s="1"/>
  <c r="J293" i="50" s="1"/>
  <c r="J298" i="50" s="1"/>
  <c r="O44" i="49" s="1"/>
  <c r="J1092" i="50"/>
  <c r="J1093" i="50" s="1"/>
  <c r="Z1059" i="50"/>
  <c r="AP1059" i="50" s="1"/>
  <c r="J1095" i="50"/>
  <c r="Z911" i="50"/>
  <c r="AB958" i="50"/>
  <c r="AR958" i="50" s="1"/>
  <c r="BJ19" i="59" s="1"/>
  <c r="AC958" i="50"/>
  <c r="AS958" i="50" s="1"/>
  <c r="BJ19" i="58" s="1"/>
  <c r="K433" i="50"/>
  <c r="J995" i="50"/>
  <c r="J185" i="50"/>
  <c r="J186" i="50" s="1"/>
  <c r="J198" i="50" s="1"/>
  <c r="M44" i="49" s="1"/>
  <c r="J985" i="50"/>
  <c r="J986" i="50" s="1"/>
  <c r="AA958" i="50"/>
  <c r="AQ958" i="50" s="1"/>
  <c r="BJ19" i="56" s="1"/>
  <c r="K233" i="50"/>
  <c r="K246" i="50" s="1"/>
  <c r="N42" i="56" s="1"/>
  <c r="L1039" i="50"/>
  <c r="M1039" i="50" s="1"/>
  <c r="L33" i="50"/>
  <c r="L46" i="50" s="1"/>
  <c r="J42" i="59" s="1"/>
  <c r="K190" i="50"/>
  <c r="K191" i="50" s="1"/>
  <c r="K192" i="50" s="1"/>
  <c r="Z208" i="50"/>
  <c r="AP208" i="50" s="1"/>
  <c r="AS19" i="49" s="1"/>
  <c r="L1140" i="50"/>
  <c r="N238" i="50"/>
  <c r="N240" i="50" s="1"/>
  <c r="N241" i="50" s="1"/>
  <c r="N242" i="50" s="1"/>
  <c r="M338" i="50"/>
  <c r="M340" i="50" s="1"/>
  <c r="J42" i="50"/>
  <c r="J43" i="50" s="1"/>
  <c r="L138" i="50"/>
  <c r="L140" i="50" s="1"/>
  <c r="L141" i="50" s="1"/>
  <c r="L142" i="50" s="1"/>
  <c r="J335" i="50"/>
  <c r="J336" i="50" s="1"/>
  <c r="J195" i="50"/>
  <c r="J346" i="50"/>
  <c r="P42" i="49" s="1"/>
  <c r="M88" i="50"/>
  <c r="M90" i="50" s="1"/>
  <c r="M91" i="50" s="1"/>
  <c r="M92" i="50" s="1"/>
  <c r="L388" i="50"/>
  <c r="M388" i="50" s="1"/>
  <c r="Z258" i="50"/>
  <c r="AP258" i="50" s="1"/>
  <c r="AT19" i="49" s="1"/>
  <c r="J1085" i="50"/>
  <c r="M38" i="50"/>
  <c r="N38" i="50" s="1"/>
  <c r="O38" i="50" s="1"/>
  <c r="O40" i="50" s="1"/>
  <c r="Z159" i="50"/>
  <c r="AP159" i="50" s="1"/>
  <c r="AR20" i="49" s="1"/>
  <c r="K40" i="50"/>
  <c r="K46" i="50" s="1"/>
  <c r="J42" i="56" s="1"/>
  <c r="K90" i="50"/>
  <c r="K91" i="50" s="1"/>
  <c r="K92" i="50" s="1"/>
  <c r="K93" i="50" s="1"/>
  <c r="AA1058" i="50"/>
  <c r="AQ1058" i="50" s="1"/>
  <c r="BL19" i="56" s="1"/>
  <c r="M941" i="50"/>
  <c r="M942" i="50" s="1"/>
  <c r="Z1058" i="50"/>
  <c r="AP1058" i="50" s="1"/>
  <c r="L181" i="50"/>
  <c r="L183" i="50" s="1"/>
  <c r="AB1058" i="50"/>
  <c r="AR1058" i="50" s="1"/>
  <c r="BL19" i="59" s="1"/>
  <c r="L941" i="50"/>
  <c r="L942" i="50" s="1"/>
  <c r="L944" i="50" s="1"/>
  <c r="J1044" i="50"/>
  <c r="Z1010" i="50" s="1"/>
  <c r="AP1010" i="50" s="1"/>
  <c r="AP1011" i="50" s="1"/>
  <c r="Z8" i="50"/>
  <c r="AP8" i="50" s="1"/>
  <c r="AO19" i="49" s="1"/>
  <c r="K396" i="50"/>
  <c r="Q42" i="56" s="1"/>
  <c r="L481" i="50"/>
  <c r="L483" i="50" s="1"/>
  <c r="K83" i="50"/>
  <c r="K84" i="50" s="1"/>
  <c r="K85" i="50" s="1"/>
  <c r="K86" i="50" s="1"/>
  <c r="L81" i="50"/>
  <c r="K941" i="50"/>
  <c r="K942" i="50" s="1"/>
  <c r="K944" i="50" s="1"/>
  <c r="AA910" i="50" s="1"/>
  <c r="AQ910" i="50" s="1"/>
  <c r="J45" i="50"/>
  <c r="N283" i="50"/>
  <c r="O284" i="50" s="1"/>
  <c r="O285" i="50" s="1"/>
  <c r="K1034" i="50"/>
  <c r="L1032" i="50"/>
  <c r="K283" i="50"/>
  <c r="K284" i="50" s="1"/>
  <c r="K285" i="50" s="1"/>
  <c r="K286" i="50" s="1"/>
  <c r="M283" i="50"/>
  <c r="L283" i="50"/>
  <c r="K1090" i="50"/>
  <c r="K1091" i="50" s="1"/>
  <c r="L1088" i="50"/>
  <c r="K290" i="50"/>
  <c r="K291" i="50" s="1"/>
  <c r="K292" i="50" s="1"/>
  <c r="L288" i="50"/>
  <c r="O383" i="50"/>
  <c r="P281" i="50"/>
  <c r="Q281" i="50" s="1"/>
  <c r="R281" i="50" s="1"/>
  <c r="R283" i="50" s="1"/>
  <c r="L989" i="50"/>
  <c r="K991" i="50"/>
  <c r="AA959" i="50" s="1"/>
  <c r="AQ959" i="50" s="1"/>
  <c r="BJ20" i="56" s="1"/>
  <c r="Q381" i="50"/>
  <c r="Q383" i="50" s="1"/>
  <c r="K440" i="50"/>
  <c r="L438" i="50"/>
  <c r="AO27" i="58"/>
  <c r="AU16" i="50"/>
  <c r="AV16" i="50" s="1"/>
  <c r="AO27" i="61" s="1"/>
  <c r="J1135" i="50"/>
  <c r="J1136" i="50" s="1"/>
  <c r="AB209" i="50"/>
  <c r="AR209" i="50" s="1"/>
  <c r="AS20" i="59" s="1"/>
  <c r="AC209" i="50"/>
  <c r="AS209" i="50" s="1"/>
  <c r="AS20" i="58" s="1"/>
  <c r="J245" i="50"/>
  <c r="J242" i="50"/>
  <c r="AA8" i="50"/>
  <c r="AQ8" i="50" s="1"/>
  <c r="AO19" i="56" s="1"/>
  <c r="BG19" i="49"/>
  <c r="N31" i="50"/>
  <c r="M33" i="50"/>
  <c r="K146" i="50"/>
  <c r="L42" i="56" s="1"/>
  <c r="K134" i="50"/>
  <c r="M131" i="50"/>
  <c r="L133" i="50"/>
  <c r="L333" i="50"/>
  <c r="M331" i="50"/>
  <c r="K334" i="50"/>
  <c r="K346" i="50"/>
  <c r="P42" i="56" s="1"/>
  <c r="J36" i="50"/>
  <c r="K36" i="50"/>
  <c r="L190" i="50"/>
  <c r="M188" i="50"/>
  <c r="K184" i="50"/>
  <c r="J86" i="50"/>
  <c r="J98" i="50" s="1"/>
  <c r="K44" i="49" s="1"/>
  <c r="J97" i="50"/>
  <c r="K43" i="49" s="1"/>
  <c r="J75" i="50"/>
  <c r="K36" i="49" s="1"/>
  <c r="J94" i="50"/>
  <c r="L233" i="50"/>
  <c r="M231" i="50"/>
  <c r="J143" i="50"/>
  <c r="L433" i="50"/>
  <c r="M431" i="50"/>
  <c r="BH20" i="49"/>
  <c r="AQ20" i="49"/>
  <c r="AE859" i="50"/>
  <c r="AU859" i="50" s="1"/>
  <c r="BH20" i="60" s="1"/>
  <c r="O895" i="50"/>
  <c r="AB861" i="50"/>
  <c r="K1042" i="50"/>
  <c r="AA1009" i="50"/>
  <c r="AQ1009" i="50" s="1"/>
  <c r="BK20" i="56" s="1"/>
  <c r="Q931" i="50"/>
  <c r="P933" i="50"/>
  <c r="P934" i="50" s="1"/>
  <c r="O935" i="50"/>
  <c r="O936" i="50" s="1"/>
  <c r="AE908" i="50"/>
  <c r="AU908" i="50" s="1"/>
  <c r="BI19" i="60" s="1"/>
  <c r="Q1387" i="50"/>
  <c r="Z816" i="50"/>
  <c r="AP816" i="50" s="1"/>
  <c r="BG27" i="49" s="1"/>
  <c r="AI816" i="50"/>
  <c r="AY816" i="50" s="1"/>
  <c r="BG27" i="64" s="1"/>
  <c r="AL816" i="50"/>
  <c r="BB816" i="50" s="1"/>
  <c r="BG27" i="67" s="1"/>
  <c r="AM816" i="50"/>
  <c r="BC816" i="50" s="1"/>
  <c r="BG27" i="68" s="1"/>
  <c r="AJ816" i="50"/>
  <c r="AZ816" i="50" s="1"/>
  <c r="BG27" i="65" s="1"/>
  <c r="AA816" i="50"/>
  <c r="AQ816" i="50" s="1"/>
  <c r="AC816" i="50"/>
  <c r="AS816" i="50" s="1"/>
  <c r="BG27" i="58" s="1"/>
  <c r="AB816" i="50"/>
  <c r="AR816" i="50" s="1"/>
  <c r="BG27" i="59" s="1"/>
  <c r="H816" i="50"/>
  <c r="BC33" i="2" s="1"/>
  <c r="AG816" i="50"/>
  <c r="AW816" i="50" s="1"/>
  <c r="BG27" i="62" s="1"/>
  <c r="AF816" i="50"/>
  <c r="AV816" i="50" s="1"/>
  <c r="BG27" i="61" s="1"/>
  <c r="AK816" i="50"/>
  <c r="BA816" i="50" s="1"/>
  <c r="BG27" i="66" s="1"/>
  <c r="AH816" i="50"/>
  <c r="AX816" i="50" s="1"/>
  <c r="BG27" i="63" s="1"/>
  <c r="AD816" i="50"/>
  <c r="AT816" i="50" s="1"/>
  <c r="BG27" i="57" s="1"/>
  <c r="AN816" i="50"/>
  <c r="BD816" i="50" s="1"/>
  <c r="BG27" i="69" s="1"/>
  <c r="AE816" i="50"/>
  <c r="AU816" i="50" s="1"/>
  <c r="BG27" i="60" s="1"/>
  <c r="Z963" i="50"/>
  <c r="AP963" i="50" s="1"/>
  <c r="AK963" i="50"/>
  <c r="BA963" i="50" s="1"/>
  <c r="BJ24" i="66" s="1"/>
  <c r="AN963" i="50"/>
  <c r="BD963" i="50" s="1"/>
  <c r="BJ24" i="69" s="1"/>
  <c r="AD963" i="50"/>
  <c r="AT963" i="50" s="1"/>
  <c r="BJ24" i="57" s="1"/>
  <c r="AB963" i="50"/>
  <c r="AR963" i="50" s="1"/>
  <c r="BJ24" i="59" s="1"/>
  <c r="AH963" i="50"/>
  <c r="AX963" i="50" s="1"/>
  <c r="BJ24" i="63" s="1"/>
  <c r="AL963" i="50"/>
  <c r="BB963" i="50" s="1"/>
  <c r="BJ24" i="67" s="1"/>
  <c r="AF963" i="50"/>
  <c r="AV963" i="50" s="1"/>
  <c r="BJ24" i="61" s="1"/>
  <c r="H963" i="50"/>
  <c r="BI30" i="2" s="1"/>
  <c r="AA963" i="50"/>
  <c r="AQ963" i="50" s="1"/>
  <c r="BJ24" i="56" s="1"/>
  <c r="AC963" i="50"/>
  <c r="AS963" i="50" s="1"/>
  <c r="BJ24" i="58" s="1"/>
  <c r="AJ963" i="50"/>
  <c r="AZ963" i="50" s="1"/>
  <c r="BJ24" i="65" s="1"/>
  <c r="AI963" i="50"/>
  <c r="AY963" i="50" s="1"/>
  <c r="BJ24" i="64" s="1"/>
  <c r="AE963" i="50"/>
  <c r="AU963" i="50" s="1"/>
  <c r="BJ24" i="60" s="1"/>
  <c r="AM963" i="50"/>
  <c r="BC963" i="50" s="1"/>
  <c r="BJ24" i="68" s="1"/>
  <c r="AG963" i="50"/>
  <c r="AW963" i="50" s="1"/>
  <c r="BJ24" i="62" s="1"/>
  <c r="H1110" i="50"/>
  <c r="BO27" i="2" s="1"/>
  <c r="BO28" i="2" s="1"/>
  <c r="X1387" i="50"/>
  <c r="AI767" i="50"/>
  <c r="AL767" i="50"/>
  <c r="H767" i="50"/>
  <c r="BA34" i="2" s="1"/>
  <c r="AF767" i="50"/>
  <c r="AH767" i="50"/>
  <c r="AJ767" i="50"/>
  <c r="AE767" i="50"/>
  <c r="AK767" i="50"/>
  <c r="AM767" i="50"/>
  <c r="AA767" i="50"/>
  <c r="AG767" i="50"/>
  <c r="Z767" i="50"/>
  <c r="AB767" i="50"/>
  <c r="AN767" i="50"/>
  <c r="AD767" i="50"/>
  <c r="AC767" i="50"/>
  <c r="P1387" i="50"/>
  <c r="H1012" i="50"/>
  <c r="Z1306" i="50"/>
  <c r="J1338" i="50"/>
  <c r="K1338" i="50" s="1"/>
  <c r="AE1306" i="50"/>
  <c r="AJ1306" i="50"/>
  <c r="AC1306" i="50"/>
  <c r="AF1306" i="50"/>
  <c r="AI1306" i="50"/>
  <c r="H1306" i="50"/>
  <c r="CC21" i="2" s="1"/>
  <c r="AG1306" i="50"/>
  <c r="AK1306" i="50"/>
  <c r="AB1306" i="50"/>
  <c r="AN1306" i="50"/>
  <c r="AM1306" i="50"/>
  <c r="AA1306" i="50"/>
  <c r="AH1306" i="50"/>
  <c r="AL1306" i="50"/>
  <c r="AD1306" i="50"/>
  <c r="V1387" i="50"/>
  <c r="U1387" i="50"/>
  <c r="W1387" i="50"/>
  <c r="Z914" i="50"/>
  <c r="AP914" i="50" s="1"/>
  <c r="AG914" i="50"/>
  <c r="AW914" i="50" s="1"/>
  <c r="BI25" i="62" s="1"/>
  <c r="AK914" i="50"/>
  <c r="BA914" i="50" s="1"/>
  <c r="BI25" i="66" s="1"/>
  <c r="AB914" i="50"/>
  <c r="AR914" i="50" s="1"/>
  <c r="BI25" i="59" s="1"/>
  <c r="AF914" i="50"/>
  <c r="AV914" i="50" s="1"/>
  <c r="BI25" i="61" s="1"/>
  <c r="AJ914" i="50"/>
  <c r="AZ914" i="50" s="1"/>
  <c r="BI25" i="65" s="1"/>
  <c r="AC914" i="50"/>
  <c r="AS914" i="50" s="1"/>
  <c r="BI25" i="58" s="1"/>
  <c r="AH914" i="50"/>
  <c r="AX914" i="50" s="1"/>
  <c r="BI25" i="63" s="1"/>
  <c r="AN914" i="50"/>
  <c r="BD914" i="50" s="1"/>
  <c r="BI25" i="69" s="1"/>
  <c r="AD914" i="50"/>
  <c r="AT914" i="50" s="1"/>
  <c r="BI25" i="57" s="1"/>
  <c r="AM914" i="50"/>
  <c r="BC914" i="50" s="1"/>
  <c r="BI25" i="68" s="1"/>
  <c r="AI914" i="50"/>
  <c r="AY914" i="50" s="1"/>
  <c r="BI25" i="64" s="1"/>
  <c r="AA914" i="50"/>
  <c r="AQ914" i="50" s="1"/>
  <c r="BI25" i="56" s="1"/>
  <c r="AE914" i="50"/>
  <c r="AU914" i="50" s="1"/>
  <c r="BI25" i="60" s="1"/>
  <c r="AL914" i="50"/>
  <c r="BB914" i="50" s="1"/>
  <c r="BI25" i="67" s="1"/>
  <c r="H914" i="50"/>
  <c r="BG31" i="2" s="1"/>
  <c r="Z865" i="50"/>
  <c r="AP865" i="50" s="1"/>
  <c r="AC865" i="50"/>
  <c r="AS865" i="50" s="1"/>
  <c r="BH26" i="58" s="1"/>
  <c r="AJ865" i="50"/>
  <c r="AZ865" i="50" s="1"/>
  <c r="BH26" i="65" s="1"/>
  <c r="AB865" i="50"/>
  <c r="AR865" i="50" s="1"/>
  <c r="BH26" i="59" s="1"/>
  <c r="AD865" i="50"/>
  <c r="AT865" i="50" s="1"/>
  <c r="BH26" i="57" s="1"/>
  <c r="AI865" i="50"/>
  <c r="AY865" i="50" s="1"/>
  <c r="BH26" i="64" s="1"/>
  <c r="AN865" i="50"/>
  <c r="BD865" i="50" s="1"/>
  <c r="BH26" i="69" s="1"/>
  <c r="AA865" i="50"/>
  <c r="AQ865" i="50" s="1"/>
  <c r="BH26" i="56" s="1"/>
  <c r="AH865" i="50"/>
  <c r="AX865" i="50" s="1"/>
  <c r="BH26" i="63" s="1"/>
  <c r="AL865" i="50"/>
  <c r="BB865" i="50" s="1"/>
  <c r="BH26" i="67" s="1"/>
  <c r="AK865" i="50"/>
  <c r="BA865" i="50" s="1"/>
  <c r="BH26" i="66" s="1"/>
  <c r="AG865" i="50"/>
  <c r="AW865" i="50" s="1"/>
  <c r="BH26" i="62" s="1"/>
  <c r="AM865" i="50"/>
  <c r="BC865" i="50" s="1"/>
  <c r="BH26" i="68" s="1"/>
  <c r="AF865" i="50"/>
  <c r="AV865" i="50" s="1"/>
  <c r="BH26" i="61" s="1"/>
  <c r="AE865" i="50"/>
  <c r="AU865" i="50" s="1"/>
  <c r="BH26" i="60" s="1"/>
  <c r="H865" i="50"/>
  <c r="BE32" i="2" s="1"/>
  <c r="T1387" i="50"/>
  <c r="H1061" i="50"/>
  <c r="J1381" i="50"/>
  <c r="K1381" i="50" s="1"/>
  <c r="Z1355" i="50"/>
  <c r="AH1355" i="50"/>
  <c r="AE1355" i="50"/>
  <c r="AJ1355" i="50"/>
  <c r="AA1355" i="50"/>
  <c r="AC1355" i="50"/>
  <c r="AI1355" i="50"/>
  <c r="AG1355" i="50"/>
  <c r="AN1355" i="50"/>
  <c r="AF1355" i="50"/>
  <c r="AK1355" i="50"/>
  <c r="AB1355" i="50"/>
  <c r="AM1355" i="50"/>
  <c r="AD1355" i="50"/>
  <c r="AL1355" i="50"/>
  <c r="H1355" i="50"/>
  <c r="CE20" i="2" s="1"/>
  <c r="CE50" i="2" s="1"/>
  <c r="N1387" i="50"/>
  <c r="Z1257" i="50"/>
  <c r="AC1257" i="50"/>
  <c r="AI1257" i="50"/>
  <c r="AB1257" i="50"/>
  <c r="AM1257" i="50"/>
  <c r="AD1257" i="50"/>
  <c r="H1257" i="50"/>
  <c r="AH1257" i="50"/>
  <c r="AA1257" i="50"/>
  <c r="AJ1257" i="50"/>
  <c r="AL1257" i="50"/>
  <c r="AN1257" i="50"/>
  <c r="AE1257" i="50"/>
  <c r="AK1257" i="50"/>
  <c r="AF1257" i="50"/>
  <c r="AG1257" i="50"/>
  <c r="M1387" i="50"/>
  <c r="J1232" i="50"/>
  <c r="H1208" i="50"/>
  <c r="BY24" i="2" s="1"/>
  <c r="R1387" i="50"/>
  <c r="O1387" i="50"/>
  <c r="J1189" i="50"/>
  <c r="J1191" i="50" s="1"/>
  <c r="H1159" i="50"/>
  <c r="BW25" i="2" s="1"/>
  <c r="S1387" i="50"/>
  <c r="M1331" i="50"/>
  <c r="E1452" i="50"/>
  <c r="B1454" i="50"/>
  <c r="B1455" i="50" s="1"/>
  <c r="F1452" i="50"/>
  <c r="AC1058" i="50"/>
  <c r="AS1058" i="50" s="1"/>
  <c r="BL19" i="58" s="1"/>
  <c r="M1085" i="50"/>
  <c r="K1139" i="50"/>
  <c r="B1210" i="50"/>
  <c r="G1209" i="50"/>
  <c r="O1082" i="50"/>
  <c r="N1084" i="50"/>
  <c r="B1161" i="50"/>
  <c r="G1160" i="50"/>
  <c r="N1133" i="50"/>
  <c r="O1131" i="50"/>
  <c r="Q792" i="50"/>
  <c r="V790" i="50"/>
  <c r="W788" i="50"/>
  <c r="CA53" i="2"/>
  <c r="CA51" i="2"/>
  <c r="B818" i="50"/>
  <c r="G817" i="50"/>
  <c r="N1190" i="50"/>
  <c r="O1188" i="50"/>
  <c r="B1112" i="50"/>
  <c r="G1111" i="50"/>
  <c r="S789" i="50"/>
  <c r="R791" i="50"/>
  <c r="J1184" i="50"/>
  <c r="G1013" i="50"/>
  <c r="B1014" i="50"/>
  <c r="M1140" i="50"/>
  <c r="N1138" i="50"/>
  <c r="J1142" i="50"/>
  <c r="J1145" i="50"/>
  <c r="Z1109" i="50"/>
  <c r="AP1109" i="50" s="1"/>
  <c r="L1281" i="50"/>
  <c r="O1181" i="50"/>
  <c r="N1183" i="50"/>
  <c r="B1308" i="50"/>
  <c r="G915" i="50"/>
  <c r="B916" i="50"/>
  <c r="N1231" i="50"/>
  <c r="M1233" i="50"/>
  <c r="BG26" i="49"/>
  <c r="G964" i="50"/>
  <c r="B965" i="50"/>
  <c r="O939" i="50"/>
  <c r="N941" i="50"/>
  <c r="L1132" i="50"/>
  <c r="K1134" i="50"/>
  <c r="B1063" i="50"/>
  <c r="M1288" i="50"/>
  <c r="K1240" i="50"/>
  <c r="L1238" i="50"/>
  <c r="K1182" i="50"/>
  <c r="G768" i="50"/>
  <c r="B769" i="50"/>
  <c r="AP1108" i="50"/>
  <c r="B867" i="50"/>
  <c r="G866" i="50"/>
  <c r="B1357" i="50"/>
  <c r="G1356" i="50"/>
  <c r="F1259" i="50"/>
  <c r="L1290" i="50" s="1"/>
  <c r="B1259" i="50"/>
  <c r="F1258" i="50"/>
  <c r="J1283" i="50" s="1"/>
  <c r="F1260" i="50"/>
  <c r="G1258" i="50"/>
  <c r="J1233" i="50"/>
  <c r="K1233" i="50"/>
  <c r="B1406" i="50"/>
  <c r="G1405" i="50"/>
  <c r="P990" i="50"/>
  <c r="Q988" i="50"/>
  <c r="N836" i="50"/>
  <c r="AD958" i="50"/>
  <c r="AT958" i="50" s="1"/>
  <c r="BJ19" i="57" s="1"/>
  <c r="N985" i="50"/>
  <c r="Q981" i="50"/>
  <c r="P983" i="50"/>
  <c r="O984" i="50"/>
  <c r="AD808" i="50"/>
  <c r="AT808" i="50" s="1"/>
  <c r="BG19" i="57" s="1"/>
  <c r="AE809" i="50"/>
  <c r="AU809" i="50" s="1"/>
  <c r="BG20" i="60" s="1"/>
  <c r="M836" i="50"/>
  <c r="M844" i="50"/>
  <c r="AC810" i="50" s="1"/>
  <c r="O885" i="50"/>
  <c r="O894" i="50" s="1"/>
  <c r="AE858" i="50"/>
  <c r="AU858" i="50" s="1"/>
  <c r="BH19" i="60" s="1"/>
  <c r="Q881" i="50"/>
  <c r="P883" i="50"/>
  <c r="P884" i="50" s="1"/>
  <c r="P885" i="50" s="1"/>
  <c r="Q1031" i="50"/>
  <c r="P1033" i="50"/>
  <c r="Q838" i="50"/>
  <c r="P840" i="50"/>
  <c r="P841" i="50" s="1"/>
  <c r="N845" i="50"/>
  <c r="O834" i="50"/>
  <c r="AB811" i="50"/>
  <c r="AR810" i="50"/>
  <c r="AR811" i="50" s="1"/>
  <c r="Q831" i="50"/>
  <c r="P833" i="50"/>
  <c r="AC761" i="50"/>
  <c r="O795" i="50"/>
  <c r="O785" i="50"/>
  <c r="AE758" i="50"/>
  <c r="AU758" i="50" s="1"/>
  <c r="BF19" i="60" s="1"/>
  <c r="P784" i="50"/>
  <c r="Q1040" i="50"/>
  <c r="R1038" i="50"/>
  <c r="N894" i="50"/>
  <c r="AD860" i="50" s="1"/>
  <c r="AT860" i="50" s="1"/>
  <c r="R781" i="50"/>
  <c r="Q783" i="50"/>
  <c r="AT859" i="50"/>
  <c r="BH20" i="57" s="1"/>
  <c r="R982" i="50"/>
  <c r="P891" i="50"/>
  <c r="N786" i="50"/>
  <c r="N794" i="50"/>
  <c r="AD760" i="50" s="1"/>
  <c r="Q890" i="50"/>
  <c r="R888" i="50"/>
  <c r="O893" i="50"/>
  <c r="Q940" i="50"/>
  <c r="R938" i="50"/>
  <c r="Q1083" i="50"/>
  <c r="R1081" i="50"/>
  <c r="AS860" i="50"/>
  <c r="AS861" i="50" s="1"/>
  <c r="AC861" i="50"/>
  <c r="U882" i="50"/>
  <c r="BC66" i="50"/>
  <c r="AP27" i="68" s="1"/>
  <c r="AP27" i="67"/>
  <c r="AY15" i="50"/>
  <c r="AO26" i="64" s="1"/>
  <c r="BC65" i="50"/>
  <c r="AP26" i="68" s="1"/>
  <c r="BD19" i="50"/>
  <c r="AO30" i="69" s="1"/>
  <c r="BD66" i="50"/>
  <c r="AP27" i="69" s="1"/>
  <c r="BB18" i="50"/>
  <c r="AO29" i="67" s="1"/>
  <c r="B671" i="50"/>
  <c r="G671" i="50" s="1"/>
  <c r="B622" i="50"/>
  <c r="F623" i="50" s="1"/>
  <c r="B475" i="50"/>
  <c r="B476" i="50" s="1"/>
  <c r="B477" i="50" s="1"/>
  <c r="B379" i="50"/>
  <c r="G379" i="50" s="1"/>
  <c r="E19" i="55"/>
  <c r="B720" i="50"/>
  <c r="G720" i="50" s="1"/>
  <c r="B573" i="50"/>
  <c r="G577" i="50" s="1"/>
  <c r="B524" i="50"/>
  <c r="B428" i="50"/>
  <c r="G428" i="50" s="1"/>
  <c r="J964" i="50"/>
  <c r="U1405" i="50"/>
  <c r="M817" i="50"/>
  <c r="T1258" i="50"/>
  <c r="K1013" i="50"/>
  <c r="K866" i="50"/>
  <c r="L1258" i="50"/>
  <c r="O1307" i="50"/>
  <c r="K1307" i="50"/>
  <c r="V915" i="50"/>
  <c r="U866" i="50"/>
  <c r="Q1160" i="50"/>
  <c r="J915" i="50"/>
  <c r="Q1062" i="50"/>
  <c r="U817" i="50"/>
  <c r="M1209" i="50"/>
  <c r="Q817" i="50"/>
  <c r="W1405" i="50"/>
  <c r="Q1405" i="50"/>
  <c r="M1013" i="50"/>
  <c r="S915" i="50"/>
  <c r="S1160" i="50"/>
  <c r="Q1356" i="50"/>
  <c r="Q866" i="50"/>
  <c r="R866" i="50"/>
  <c r="X964" i="50"/>
  <c r="V1062" i="50"/>
  <c r="T1405" i="50"/>
  <c r="N1258" i="50"/>
  <c r="S1405" i="50"/>
  <c r="R1405" i="50"/>
  <c r="P866" i="50"/>
  <c r="J817" i="50"/>
  <c r="K1405" i="50"/>
  <c r="J866" i="50"/>
  <c r="X1307" i="50"/>
  <c r="T1209" i="50"/>
  <c r="J1209" i="50"/>
  <c r="O915" i="50"/>
  <c r="W1307" i="50"/>
  <c r="P1160" i="50"/>
  <c r="T1307" i="50"/>
  <c r="M768" i="50"/>
  <c r="N866" i="50"/>
  <c r="U1013" i="50"/>
  <c r="N1356" i="50"/>
  <c r="V1013" i="50"/>
  <c r="T964" i="50"/>
  <c r="U1160" i="50"/>
  <c r="U768" i="50"/>
  <c r="T817" i="50"/>
  <c r="U1307" i="50"/>
  <c r="U915" i="50"/>
  <c r="O1062" i="50"/>
  <c r="W1209" i="50"/>
  <c r="M915" i="50"/>
  <c r="O1356" i="50"/>
  <c r="L768" i="50"/>
  <c r="T768" i="50"/>
  <c r="O1111" i="50"/>
  <c r="P1356" i="50"/>
  <c r="N1405" i="50"/>
  <c r="T1013" i="50"/>
  <c r="X1111" i="50"/>
  <c r="P964" i="50"/>
  <c r="X768" i="50"/>
  <c r="L1160" i="50"/>
  <c r="X1013" i="50"/>
  <c r="P1307" i="50"/>
  <c r="N1307" i="50"/>
  <c r="N964" i="50"/>
  <c r="R1111" i="50"/>
  <c r="Q1111" i="50"/>
  <c r="K1209" i="50"/>
  <c r="X866" i="50"/>
  <c r="S1209" i="50"/>
  <c r="O866" i="50"/>
  <c r="X1405" i="50"/>
  <c r="J1405" i="50"/>
  <c r="P1013" i="50"/>
  <c r="L866" i="50"/>
  <c r="M964" i="50"/>
  <c r="X817" i="50"/>
  <c r="J1013" i="50"/>
  <c r="R817" i="50"/>
  <c r="K964" i="50"/>
  <c r="M866" i="50"/>
  <c r="K915" i="50"/>
  <c r="N768" i="50"/>
  <c r="X1258" i="50"/>
  <c r="J1307" i="50"/>
  <c r="J768" i="50"/>
  <c r="K768" i="50"/>
  <c r="W1062" i="50"/>
  <c r="V866" i="50"/>
  <c r="M1307" i="50"/>
  <c r="T1356" i="50"/>
  <c r="V1258" i="50"/>
  <c r="M1258" i="50"/>
  <c r="W1013" i="50"/>
  <c r="R768" i="50"/>
  <c r="T1160" i="50"/>
  <c r="N817" i="50"/>
  <c r="O1258" i="50"/>
  <c r="Q768" i="50"/>
  <c r="T915" i="50"/>
  <c r="W964" i="50"/>
  <c r="R964" i="50"/>
  <c r="N1013" i="50"/>
  <c r="K1258" i="50"/>
  <c r="L1111" i="50"/>
  <c r="Q1258" i="50"/>
  <c r="Q1209" i="50"/>
  <c r="V964" i="50"/>
  <c r="U1062" i="50"/>
  <c r="S768" i="50"/>
  <c r="R915" i="50"/>
  <c r="K1160" i="50"/>
  <c r="U1209" i="50"/>
  <c r="W1356" i="50"/>
  <c r="J1356" i="50"/>
  <c r="W817" i="50"/>
  <c r="U1258" i="50"/>
  <c r="V1356" i="50"/>
  <c r="R1258" i="50"/>
  <c r="K1356" i="50"/>
  <c r="L1209" i="50"/>
  <c r="S1307" i="50"/>
  <c r="M1062" i="50"/>
  <c r="U1356" i="50"/>
  <c r="N1209" i="50"/>
  <c r="L1013" i="50"/>
  <c r="P1062" i="50"/>
  <c r="V1405" i="50"/>
  <c r="O1405" i="50"/>
  <c r="O768" i="50"/>
  <c r="V1160" i="50"/>
  <c r="K817" i="50"/>
  <c r="X1209" i="50"/>
  <c r="L1356" i="50"/>
  <c r="V1209" i="50"/>
  <c r="Q1307" i="50"/>
  <c r="R1356" i="50"/>
  <c r="V1111" i="50"/>
  <c r="J1160" i="50"/>
  <c r="X1062" i="50"/>
  <c r="L1307" i="50"/>
  <c r="W768" i="50"/>
  <c r="O1160" i="50"/>
  <c r="P1405" i="50"/>
  <c r="T1111" i="50"/>
  <c r="Q964" i="50"/>
  <c r="V1307" i="50"/>
  <c r="S866" i="50"/>
  <c r="N1160" i="50"/>
  <c r="U1111" i="50"/>
  <c r="R1160" i="50"/>
  <c r="P817" i="50"/>
  <c r="N1111" i="50"/>
  <c r="P1209" i="50"/>
  <c r="L964" i="50"/>
  <c r="K1111" i="50"/>
  <c r="Q915" i="50"/>
  <c r="J1111" i="50"/>
  <c r="R1209" i="50"/>
  <c r="O1209" i="50"/>
  <c r="N915" i="50"/>
  <c r="V768" i="50"/>
  <c r="U964" i="50"/>
  <c r="L817" i="50"/>
  <c r="X1160" i="50"/>
  <c r="W1111" i="50"/>
  <c r="M1160" i="50"/>
  <c r="O964" i="50"/>
  <c r="T1062" i="50"/>
  <c r="S1111" i="50"/>
  <c r="S1062" i="50"/>
  <c r="J1258" i="50"/>
  <c r="S1356" i="50"/>
  <c r="S964" i="50"/>
  <c r="P1258" i="50"/>
  <c r="N1062" i="50"/>
  <c r="K1062" i="50"/>
  <c r="M1405" i="50"/>
  <c r="M1356" i="50"/>
  <c r="W915" i="50"/>
  <c r="J1062" i="50"/>
  <c r="R1307" i="50"/>
  <c r="W1160" i="50"/>
  <c r="O1013" i="50"/>
  <c r="O817" i="50"/>
  <c r="X1356" i="50"/>
  <c r="M1111" i="50"/>
  <c r="Q1013" i="50"/>
  <c r="X915" i="50"/>
  <c r="S1258" i="50"/>
  <c r="P1111" i="50"/>
  <c r="L1062" i="50"/>
  <c r="P915" i="50"/>
  <c r="W1258" i="50"/>
  <c r="T866" i="50"/>
  <c r="S1013" i="50"/>
  <c r="L1405" i="50"/>
  <c r="W866" i="50"/>
  <c r="V817" i="50"/>
  <c r="S817" i="50"/>
  <c r="L915" i="50"/>
  <c r="R1013" i="50"/>
  <c r="R1062" i="50"/>
  <c r="P768" i="50"/>
  <c r="AA209" i="50" l="1"/>
  <c r="AQ209" i="50" s="1"/>
  <c r="AS20" i="56" s="1"/>
  <c r="J294" i="50"/>
  <c r="K243" i="50"/>
  <c r="K196" i="50"/>
  <c r="M42" i="56" s="1"/>
  <c r="J297" i="50"/>
  <c r="O43" i="49" s="1"/>
  <c r="K41" i="50"/>
  <c r="K42" i="50" s="1"/>
  <c r="K44" i="50" s="1"/>
  <c r="L41" i="50"/>
  <c r="L42" i="50" s="1"/>
  <c r="L191" i="50"/>
  <c r="AB159" i="50" s="1"/>
  <c r="AR159" i="50" s="1"/>
  <c r="AR20" i="59" s="1"/>
  <c r="AA159" i="50"/>
  <c r="AQ159" i="50" s="1"/>
  <c r="AR20" i="56" s="1"/>
  <c r="AA109" i="50"/>
  <c r="AQ109" i="50" s="1"/>
  <c r="AQ20" i="56" s="1"/>
  <c r="L143" i="50"/>
  <c r="AB909" i="50"/>
  <c r="AR909" i="50" s="1"/>
  <c r="BI20" i="59" s="1"/>
  <c r="Z108" i="50"/>
  <c r="AP108" i="50" s="1"/>
  <c r="J145" i="50"/>
  <c r="J295" i="50"/>
  <c r="L943" i="50"/>
  <c r="AC909" i="50"/>
  <c r="AS909" i="50" s="1"/>
  <c r="BI20" i="58" s="1"/>
  <c r="AB109" i="50"/>
  <c r="AR109" i="50" s="1"/>
  <c r="AQ20" i="59" s="1"/>
  <c r="L284" i="50"/>
  <c r="L285" i="50" s="1"/>
  <c r="L286" i="50" s="1"/>
  <c r="J275" i="50"/>
  <c r="O36" i="49" s="1"/>
  <c r="K943" i="50"/>
  <c r="M284" i="50"/>
  <c r="M285" i="50" s="1"/>
  <c r="L91" i="50"/>
  <c r="AB59" i="50" s="1"/>
  <c r="AR59" i="50" s="1"/>
  <c r="AP20" i="59" s="1"/>
  <c r="AA108" i="50"/>
  <c r="AQ108" i="50" s="1"/>
  <c r="AQ19" i="56" s="1"/>
  <c r="K293" i="50"/>
  <c r="K298" i="50" s="1"/>
  <c r="O44" i="56" s="1"/>
  <c r="Z259" i="50"/>
  <c r="AP259" i="50" s="1"/>
  <c r="AT20" i="49" s="1"/>
  <c r="J197" i="50"/>
  <c r="M43" i="49" s="1"/>
  <c r="AA909" i="50"/>
  <c r="AQ909" i="50" s="1"/>
  <c r="BI20" i="56" s="1"/>
  <c r="J1094" i="50"/>
  <c r="Z1060" i="50" s="1"/>
  <c r="AB910" i="50"/>
  <c r="AD209" i="50"/>
  <c r="AT209" i="50" s="1"/>
  <c r="AS20" i="57" s="1"/>
  <c r="AA59" i="50"/>
  <c r="AQ59" i="50" s="1"/>
  <c r="AP20" i="56" s="1"/>
  <c r="Z1011" i="50"/>
  <c r="M34" i="50"/>
  <c r="M35" i="50" s="1"/>
  <c r="K1035" i="50"/>
  <c r="K1036" i="50" s="1"/>
  <c r="AA1008" i="50"/>
  <c r="AQ1008" i="50" s="1"/>
  <c r="BK19" i="56" s="1"/>
  <c r="AA259" i="50"/>
  <c r="AQ259" i="50" s="1"/>
  <c r="AT20" i="56" s="1"/>
  <c r="L34" i="50"/>
  <c r="AB8" i="50" s="1"/>
  <c r="AR8" i="50" s="1"/>
  <c r="AO19" i="59" s="1"/>
  <c r="N284" i="50"/>
  <c r="N285" i="50" s="1"/>
  <c r="M943" i="50"/>
  <c r="L1041" i="50"/>
  <c r="AB1009" i="50" s="1"/>
  <c r="AR1009" i="50" s="1"/>
  <c r="BK20" i="59" s="1"/>
  <c r="K234" i="50"/>
  <c r="K235" i="50" s="1"/>
  <c r="J194" i="50"/>
  <c r="Z160" i="50" s="1"/>
  <c r="AP160" i="50" s="1"/>
  <c r="AP161" i="50" s="1"/>
  <c r="AA58" i="50"/>
  <c r="AQ58" i="50" s="1"/>
  <c r="AP19" i="56" s="1"/>
  <c r="AA258" i="50"/>
  <c r="AQ258" i="50" s="1"/>
  <c r="AT19" i="56" s="1"/>
  <c r="K446" i="50"/>
  <c r="R42" i="56" s="1"/>
  <c r="J994" i="50"/>
  <c r="Z960" i="50" s="1"/>
  <c r="AP960" i="50" s="1"/>
  <c r="AP961" i="50" s="1"/>
  <c r="K986" i="50"/>
  <c r="J175" i="50"/>
  <c r="M36" i="49" s="1"/>
  <c r="L986" i="50"/>
  <c r="M986" i="50"/>
  <c r="J44" i="50"/>
  <c r="Z10" i="50" s="1"/>
  <c r="AP10" i="50" s="1"/>
  <c r="AP11" i="50" s="1"/>
  <c r="AP26" i="50" s="1"/>
  <c r="J26" i="50" s="1"/>
  <c r="J25" i="50"/>
  <c r="J36" i="49" s="1"/>
  <c r="K94" i="50"/>
  <c r="AA60" i="50" s="1"/>
  <c r="J48" i="50"/>
  <c r="J44" i="49" s="1"/>
  <c r="AP44" i="49" s="1"/>
  <c r="J47" i="50"/>
  <c r="J43" i="49" s="1"/>
  <c r="O238" i="50"/>
  <c r="O240" i="50" s="1"/>
  <c r="O241" i="50" s="1"/>
  <c r="N338" i="50"/>
  <c r="N340" i="50" s="1"/>
  <c r="L390" i="50"/>
  <c r="L396" i="50" s="1"/>
  <c r="Q42" i="59" s="1"/>
  <c r="K1086" i="50"/>
  <c r="J1086" i="50"/>
  <c r="N40" i="50"/>
  <c r="O41" i="50" s="1"/>
  <c r="N88" i="50"/>
  <c r="N90" i="50" s="1"/>
  <c r="N91" i="50" s="1"/>
  <c r="L945" i="50"/>
  <c r="M138" i="50"/>
  <c r="N138" i="50" s="1"/>
  <c r="N140" i="50" s="1"/>
  <c r="P38" i="50"/>
  <c r="P40" i="50" s="1"/>
  <c r="L1086" i="50"/>
  <c r="K96" i="50"/>
  <c r="K42" i="56" s="1"/>
  <c r="M40" i="50"/>
  <c r="M41" i="50" s="1"/>
  <c r="M42" i="50" s="1"/>
  <c r="M945" i="50"/>
  <c r="K97" i="50"/>
  <c r="K43" i="56" s="1"/>
  <c r="K95" i="50"/>
  <c r="K945" i="50"/>
  <c r="K75" i="50"/>
  <c r="K36" i="56" s="1"/>
  <c r="S281" i="50"/>
  <c r="S283" i="50" s="1"/>
  <c r="S284" i="50" s="1"/>
  <c r="M181" i="50"/>
  <c r="M183" i="50" s="1"/>
  <c r="K1045" i="50"/>
  <c r="K296" i="50"/>
  <c r="O42" i="56" s="1"/>
  <c r="K275" i="50"/>
  <c r="O36" i="56" s="1"/>
  <c r="K295" i="50"/>
  <c r="K297" i="50"/>
  <c r="O43" i="56" s="1"/>
  <c r="L83" i="50"/>
  <c r="M81" i="50"/>
  <c r="M481" i="50"/>
  <c r="N481" i="50" s="1"/>
  <c r="N483" i="50" s="1"/>
  <c r="R381" i="50"/>
  <c r="R383" i="50" s="1"/>
  <c r="L991" i="50"/>
  <c r="M989" i="50"/>
  <c r="M288" i="50"/>
  <c r="L290" i="50"/>
  <c r="L291" i="50" s="1"/>
  <c r="L292" i="50" s="1"/>
  <c r="L293" i="50" s="1"/>
  <c r="P283" i="50"/>
  <c r="P284" i="50" s="1"/>
  <c r="P285" i="50" s="1"/>
  <c r="M1088" i="50"/>
  <c r="L1090" i="50"/>
  <c r="L1091" i="50" s="1"/>
  <c r="L1092" i="50" s="1"/>
  <c r="L1094" i="50" s="1"/>
  <c r="Q283" i="50"/>
  <c r="R284" i="50" s="1"/>
  <c r="R285" i="50" s="1"/>
  <c r="M438" i="50"/>
  <c r="L440" i="50"/>
  <c r="L446" i="50" s="1"/>
  <c r="R42" i="59" s="1"/>
  <c r="M1032" i="50"/>
  <c r="L1034" i="50"/>
  <c r="K294" i="50"/>
  <c r="K992" i="50"/>
  <c r="K995" i="50"/>
  <c r="AO27" i="60"/>
  <c r="AW16" i="50"/>
  <c r="J1144" i="50"/>
  <c r="Z1110" i="50" s="1"/>
  <c r="AP1110" i="50" s="1"/>
  <c r="AP1111" i="50" s="1"/>
  <c r="M243" i="50"/>
  <c r="J225" i="50"/>
  <c r="N36" i="49" s="1"/>
  <c r="N243" i="50"/>
  <c r="J243" i="50"/>
  <c r="J248" i="50" s="1"/>
  <c r="N44" i="49" s="1"/>
  <c r="J244" i="50"/>
  <c r="Z210" i="50" s="1"/>
  <c r="J247" i="50"/>
  <c r="N43" i="49" s="1"/>
  <c r="L243" i="50"/>
  <c r="K98" i="50"/>
  <c r="K44" i="56" s="1"/>
  <c r="K47" i="50"/>
  <c r="J43" i="56" s="1"/>
  <c r="N388" i="50"/>
  <c r="M390" i="50"/>
  <c r="M396" i="50" s="1"/>
  <c r="Q42" i="58" s="1"/>
  <c r="Z60" i="50"/>
  <c r="L134" i="50"/>
  <c r="AB108" i="50" s="1"/>
  <c r="AR108" i="50" s="1"/>
  <c r="AQ19" i="59" s="1"/>
  <c r="L146" i="50"/>
  <c r="L42" i="59" s="1"/>
  <c r="J136" i="50"/>
  <c r="J148" i="50" s="1"/>
  <c r="L44" i="49" s="1"/>
  <c r="J125" i="50"/>
  <c r="L36" i="49" s="1"/>
  <c r="J147" i="50"/>
  <c r="L43" i="49" s="1"/>
  <c r="M133" i="50"/>
  <c r="N131" i="50"/>
  <c r="Z110" i="50"/>
  <c r="AP110" i="50" s="1"/>
  <c r="K185" i="50"/>
  <c r="AA158" i="50"/>
  <c r="K135" i="50"/>
  <c r="K145" i="50"/>
  <c r="M233" i="50"/>
  <c r="N231" i="50"/>
  <c r="K193" i="50"/>
  <c r="L246" i="50"/>
  <c r="N42" i="59" s="1"/>
  <c r="L234" i="50"/>
  <c r="K195" i="50"/>
  <c r="N188" i="50"/>
  <c r="M190" i="50"/>
  <c r="M191" i="50" s="1"/>
  <c r="K335" i="50"/>
  <c r="AA308" i="50"/>
  <c r="AQ308" i="50" s="1"/>
  <c r="AU19" i="56" s="1"/>
  <c r="O31" i="50"/>
  <c r="N33" i="50"/>
  <c r="N331" i="50"/>
  <c r="M333" i="50"/>
  <c r="N431" i="50"/>
  <c r="M433" i="50"/>
  <c r="L196" i="50"/>
  <c r="M42" i="59" s="1"/>
  <c r="L184" i="50"/>
  <c r="AB158" i="50" s="1"/>
  <c r="AR158" i="50" s="1"/>
  <c r="AR19" i="59" s="1"/>
  <c r="L334" i="50"/>
  <c r="AB308" i="50" s="1"/>
  <c r="AR308" i="50" s="1"/>
  <c r="AU19" i="59" s="1"/>
  <c r="L346" i="50"/>
  <c r="P42" i="59" s="1"/>
  <c r="K1092" i="50"/>
  <c r="AA1059" i="50"/>
  <c r="AQ1059" i="50" s="1"/>
  <c r="BL20" i="56" s="1"/>
  <c r="K1095" i="50"/>
  <c r="K1283" i="50"/>
  <c r="K1189" i="50"/>
  <c r="K1191" i="50" s="1"/>
  <c r="AA1159" i="50" s="1"/>
  <c r="AQ1159" i="50" s="1"/>
  <c r="BN20" i="56" s="1"/>
  <c r="AF908" i="50"/>
  <c r="AV908" i="50" s="1"/>
  <c r="BI19" i="61" s="1"/>
  <c r="P935" i="50"/>
  <c r="P936" i="50" s="1"/>
  <c r="Q933" i="50"/>
  <c r="Q934" i="50" s="1"/>
  <c r="R931" i="50"/>
  <c r="K1043" i="50"/>
  <c r="N1039" i="50"/>
  <c r="M1041" i="50"/>
  <c r="V1437" i="50"/>
  <c r="AH768" i="50"/>
  <c r="AX768" i="50" s="1"/>
  <c r="BF29" i="63" s="1"/>
  <c r="AD768" i="50"/>
  <c r="AT768" i="50" s="1"/>
  <c r="BF29" i="57" s="1"/>
  <c r="AJ768" i="50"/>
  <c r="AZ768" i="50" s="1"/>
  <c r="BF29" i="65" s="1"/>
  <c r="AM768" i="50"/>
  <c r="BC768" i="50" s="1"/>
  <c r="BF29" i="68" s="1"/>
  <c r="AI768" i="50"/>
  <c r="AY768" i="50" s="1"/>
  <c r="BF29" i="64" s="1"/>
  <c r="H768" i="50"/>
  <c r="BA35" i="2" s="1"/>
  <c r="AC768" i="50"/>
  <c r="AS768" i="50" s="1"/>
  <c r="AL768" i="50"/>
  <c r="BB768" i="50" s="1"/>
  <c r="BF29" i="67" s="1"/>
  <c r="AK768" i="50"/>
  <c r="BA768" i="50" s="1"/>
  <c r="BF29" i="66" s="1"/>
  <c r="AA768" i="50"/>
  <c r="AQ768" i="50" s="1"/>
  <c r="AB768" i="50"/>
  <c r="AR768" i="50" s="1"/>
  <c r="AN768" i="50"/>
  <c r="BD768" i="50" s="1"/>
  <c r="BF29" i="69" s="1"/>
  <c r="AG768" i="50"/>
  <c r="AW768" i="50" s="1"/>
  <c r="BF29" i="62" s="1"/>
  <c r="AF768" i="50"/>
  <c r="AV768" i="50" s="1"/>
  <c r="BF29" i="61" s="1"/>
  <c r="Z768" i="50"/>
  <c r="AP768" i="50" s="1"/>
  <c r="AE768" i="50"/>
  <c r="AU768" i="50" s="1"/>
  <c r="BF29" i="60" s="1"/>
  <c r="Q1437" i="50"/>
  <c r="X1437" i="50"/>
  <c r="S1437" i="50"/>
  <c r="J1388" i="50"/>
  <c r="K1388" i="50" s="1"/>
  <c r="L1388" i="50" s="1"/>
  <c r="Z1356" i="50"/>
  <c r="AA1356" i="50"/>
  <c r="AI1356" i="50"/>
  <c r="AH1356" i="50"/>
  <c r="AE1356" i="50"/>
  <c r="AK1356" i="50"/>
  <c r="H1356" i="50"/>
  <c r="CE21" i="2" s="1"/>
  <c r="AL1356" i="50"/>
  <c r="AM1356" i="50"/>
  <c r="AC1356" i="50"/>
  <c r="AB1356" i="50"/>
  <c r="AN1356" i="50"/>
  <c r="AD1356" i="50"/>
  <c r="AG1356" i="50"/>
  <c r="AF1356" i="50"/>
  <c r="AJ1356" i="50"/>
  <c r="J1431" i="50"/>
  <c r="K1431" i="50" s="1"/>
  <c r="L1431" i="50" s="1"/>
  <c r="M1431" i="50" s="1"/>
  <c r="Z1405" i="50"/>
  <c r="AC1405" i="50"/>
  <c r="AH1405" i="50"/>
  <c r="AE1405" i="50"/>
  <c r="AD1405" i="50"/>
  <c r="H1405" i="50"/>
  <c r="CG20" i="2" s="1"/>
  <c r="CG50" i="2" s="1"/>
  <c r="AK1405" i="50"/>
  <c r="AI1405" i="50"/>
  <c r="AL1405" i="50"/>
  <c r="AN1405" i="50"/>
  <c r="AJ1405" i="50"/>
  <c r="AG1405" i="50"/>
  <c r="AB1405" i="50"/>
  <c r="AA1405" i="50"/>
  <c r="AF1405" i="50"/>
  <c r="AM1405" i="50"/>
  <c r="N1437" i="50"/>
  <c r="Z1013" i="50"/>
  <c r="AP1013" i="50" s="1"/>
  <c r="AM1013" i="50"/>
  <c r="BC1013" i="50" s="1"/>
  <c r="BK24" i="68" s="1"/>
  <c r="AL1013" i="50"/>
  <c r="BB1013" i="50" s="1"/>
  <c r="BK24" i="67" s="1"/>
  <c r="AH1013" i="50"/>
  <c r="AX1013" i="50" s="1"/>
  <c r="BK24" i="63" s="1"/>
  <c r="AN1013" i="50"/>
  <c r="BD1013" i="50" s="1"/>
  <c r="BK24" i="69" s="1"/>
  <c r="AG1013" i="50"/>
  <c r="AW1013" i="50" s="1"/>
  <c r="BK24" i="62" s="1"/>
  <c r="AA1013" i="50"/>
  <c r="AQ1013" i="50" s="1"/>
  <c r="AE1013" i="50"/>
  <c r="AU1013" i="50" s="1"/>
  <c r="BK24" i="60" s="1"/>
  <c r="H1013" i="50"/>
  <c r="BK30" i="2" s="1"/>
  <c r="AK1013" i="50"/>
  <c r="BA1013" i="50" s="1"/>
  <c r="BK24" i="66" s="1"/>
  <c r="AJ1013" i="50"/>
  <c r="AZ1013" i="50" s="1"/>
  <c r="BK24" i="65" s="1"/>
  <c r="AB1013" i="50"/>
  <c r="AR1013" i="50" s="1"/>
  <c r="BK24" i="59" s="1"/>
  <c r="AC1013" i="50"/>
  <c r="AS1013" i="50" s="1"/>
  <c r="BK24" i="58" s="1"/>
  <c r="AD1013" i="50"/>
  <c r="AT1013" i="50" s="1"/>
  <c r="BK24" i="57" s="1"/>
  <c r="AI1013" i="50"/>
  <c r="AY1013" i="50" s="1"/>
  <c r="BK24" i="64" s="1"/>
  <c r="AF1013" i="50"/>
  <c r="AV1013" i="50" s="1"/>
  <c r="BK24" i="61" s="1"/>
  <c r="M1437" i="50"/>
  <c r="T1437" i="50"/>
  <c r="O1437" i="50"/>
  <c r="J1282" i="50"/>
  <c r="J1284" i="50" s="1"/>
  <c r="H1258" i="50"/>
  <c r="CA24" i="2" s="1"/>
  <c r="H1111" i="50"/>
  <c r="W1437" i="50"/>
  <c r="Z915" i="50"/>
  <c r="AP915" i="50" s="1"/>
  <c r="AG915" i="50"/>
  <c r="AW915" i="50" s="1"/>
  <c r="BI26" i="62" s="1"/>
  <c r="AD915" i="50"/>
  <c r="AT915" i="50" s="1"/>
  <c r="BI26" i="57" s="1"/>
  <c r="AA915" i="50"/>
  <c r="AQ915" i="50" s="1"/>
  <c r="AL915" i="50"/>
  <c r="BB915" i="50" s="1"/>
  <c r="BI26" i="67" s="1"/>
  <c r="AK915" i="50"/>
  <c r="BA915" i="50" s="1"/>
  <c r="BI26" i="66" s="1"/>
  <c r="AN915" i="50"/>
  <c r="BD915" i="50" s="1"/>
  <c r="BI26" i="69" s="1"/>
  <c r="AM915" i="50"/>
  <c r="BC915" i="50" s="1"/>
  <c r="BI26" i="68" s="1"/>
  <c r="AC915" i="50"/>
  <c r="AS915" i="50" s="1"/>
  <c r="BI26" i="58" s="1"/>
  <c r="AF915" i="50"/>
  <c r="AV915" i="50" s="1"/>
  <c r="BI26" i="61" s="1"/>
  <c r="H915" i="50"/>
  <c r="BG32" i="2" s="1"/>
  <c r="AI915" i="50"/>
  <c r="AY915" i="50" s="1"/>
  <c r="BI26" i="64" s="1"/>
  <c r="AB915" i="50"/>
  <c r="AR915" i="50" s="1"/>
  <c r="BI26" i="59" s="1"/>
  <c r="AE915" i="50"/>
  <c r="AU915" i="50" s="1"/>
  <c r="BI26" i="60" s="1"/>
  <c r="AJ915" i="50"/>
  <c r="AZ915" i="50" s="1"/>
  <c r="BI26" i="65" s="1"/>
  <c r="AH915" i="50"/>
  <c r="AX915" i="50" s="1"/>
  <c r="BI26" i="63" s="1"/>
  <c r="H1160" i="50"/>
  <c r="BW27" i="2" s="1"/>
  <c r="BW28" i="2" s="1"/>
  <c r="U1437" i="50"/>
  <c r="Z1307" i="50"/>
  <c r="AD1307" i="50"/>
  <c r="AB1307" i="50"/>
  <c r="AJ1307" i="50"/>
  <c r="AC1307" i="50"/>
  <c r="H1307" i="50"/>
  <c r="AH1307" i="50"/>
  <c r="AE1307" i="50"/>
  <c r="AA1307" i="50"/>
  <c r="AK1307" i="50"/>
  <c r="AN1307" i="50"/>
  <c r="AM1307" i="50"/>
  <c r="AI1307" i="50"/>
  <c r="AF1307" i="50"/>
  <c r="AL1307" i="50"/>
  <c r="AG1307" i="50"/>
  <c r="Z866" i="50"/>
  <c r="AP866" i="50" s="1"/>
  <c r="AM866" i="50"/>
  <c r="BC866" i="50" s="1"/>
  <c r="BH27" i="68" s="1"/>
  <c r="H866" i="50"/>
  <c r="BE33" i="2" s="1"/>
  <c r="AB866" i="50"/>
  <c r="AR866" i="50" s="1"/>
  <c r="AF866" i="50"/>
  <c r="AV866" i="50" s="1"/>
  <c r="BH27" i="61" s="1"/>
  <c r="AA866" i="50"/>
  <c r="AQ866" i="50" s="1"/>
  <c r="BH27" i="56" s="1"/>
  <c r="AK866" i="50"/>
  <c r="BA866" i="50" s="1"/>
  <c r="BH27" i="66" s="1"/>
  <c r="AJ866" i="50"/>
  <c r="AZ866" i="50" s="1"/>
  <c r="BH27" i="65" s="1"/>
  <c r="AG866" i="50"/>
  <c r="AW866" i="50" s="1"/>
  <c r="BH27" i="62" s="1"/>
  <c r="AC866" i="50"/>
  <c r="AS866" i="50" s="1"/>
  <c r="BH27" i="58" s="1"/>
  <c r="AL866" i="50"/>
  <c r="BB866" i="50" s="1"/>
  <c r="BH27" i="67" s="1"/>
  <c r="AH866" i="50"/>
  <c r="AX866" i="50" s="1"/>
  <c r="BH27" i="63" s="1"/>
  <c r="AD866" i="50"/>
  <c r="AT866" i="50" s="1"/>
  <c r="BH27" i="57" s="1"/>
  <c r="AI866" i="50"/>
  <c r="AY866" i="50" s="1"/>
  <c r="BH27" i="64" s="1"/>
  <c r="AN866" i="50"/>
  <c r="BD866" i="50" s="1"/>
  <c r="BH27" i="69" s="1"/>
  <c r="AE866" i="50"/>
  <c r="AU866" i="50" s="1"/>
  <c r="BH27" i="60" s="1"/>
  <c r="P1437" i="50"/>
  <c r="H1062" i="50"/>
  <c r="J1239" i="50"/>
  <c r="J1241" i="50" s="1"/>
  <c r="H1209" i="50"/>
  <c r="BY25" i="2" s="1"/>
  <c r="R1437" i="50"/>
  <c r="Z817" i="50"/>
  <c r="AE817" i="50"/>
  <c r="AL817" i="50"/>
  <c r="AG817" i="50"/>
  <c r="AD817" i="50"/>
  <c r="AM817" i="50"/>
  <c r="AK817" i="50"/>
  <c r="AC817" i="50"/>
  <c r="AH817" i="50"/>
  <c r="AN817" i="50"/>
  <c r="AJ817" i="50"/>
  <c r="AB817" i="50"/>
  <c r="AF817" i="50"/>
  <c r="AI817" i="50"/>
  <c r="AA817" i="50"/>
  <c r="H817" i="50"/>
  <c r="BC34" i="2" s="1"/>
  <c r="Z964" i="50"/>
  <c r="AP964" i="50" s="1"/>
  <c r="AB964" i="50"/>
  <c r="AR964" i="50" s="1"/>
  <c r="BJ25" i="59" s="1"/>
  <c r="AM964" i="50"/>
  <c r="BC964" i="50" s="1"/>
  <c r="BJ25" i="68" s="1"/>
  <c r="AJ964" i="50"/>
  <c r="AZ964" i="50" s="1"/>
  <c r="BJ25" i="65" s="1"/>
  <c r="AN964" i="50"/>
  <c r="BD964" i="50" s="1"/>
  <c r="BJ25" i="69" s="1"/>
  <c r="AC964" i="50"/>
  <c r="AS964" i="50" s="1"/>
  <c r="BJ25" i="58" s="1"/>
  <c r="AL964" i="50"/>
  <c r="BB964" i="50" s="1"/>
  <c r="BJ25" i="67" s="1"/>
  <c r="H964" i="50"/>
  <c r="BI31" i="2" s="1"/>
  <c r="AH964" i="50"/>
  <c r="AX964" i="50" s="1"/>
  <c r="BJ25" i="63" s="1"/>
  <c r="AE964" i="50"/>
  <c r="AU964" i="50" s="1"/>
  <c r="BJ25" i="60" s="1"/>
  <c r="AD964" i="50"/>
  <c r="AT964" i="50" s="1"/>
  <c r="BJ25" i="57" s="1"/>
  <c r="AI964" i="50"/>
  <c r="AY964" i="50" s="1"/>
  <c r="BJ25" i="64" s="1"/>
  <c r="AF964" i="50"/>
  <c r="AV964" i="50" s="1"/>
  <c r="BJ25" i="61" s="1"/>
  <c r="AG964" i="50"/>
  <c r="AW964" i="50" s="1"/>
  <c r="BJ25" i="62" s="1"/>
  <c r="AK964" i="50"/>
  <c r="BA964" i="50" s="1"/>
  <c r="BJ25" i="66" s="1"/>
  <c r="AA964" i="50"/>
  <c r="AQ964" i="50" s="1"/>
  <c r="BJ25" i="56" s="1"/>
  <c r="G1259" i="50"/>
  <c r="B1260" i="50"/>
  <c r="G1210" i="50"/>
  <c r="B1211" i="50"/>
  <c r="B966" i="50"/>
  <c r="G965" i="50"/>
  <c r="B819" i="50"/>
  <c r="G818" i="50"/>
  <c r="N1331" i="50"/>
  <c r="K1290" i="50"/>
  <c r="K1141" i="50"/>
  <c r="L1139" i="50"/>
  <c r="J1234" i="50"/>
  <c r="K1135" i="50"/>
  <c r="AA1108" i="50"/>
  <c r="M1132" i="50"/>
  <c r="L1134" i="50"/>
  <c r="L1135" i="50" s="1"/>
  <c r="P1181" i="50"/>
  <c r="O1183" i="50"/>
  <c r="B1358" i="50"/>
  <c r="N945" i="50"/>
  <c r="N942" i="50"/>
  <c r="N943" i="50" s="1"/>
  <c r="J1143" i="50"/>
  <c r="M1086" i="50"/>
  <c r="L1240" i="50"/>
  <c r="M1238" i="50"/>
  <c r="P939" i="50"/>
  <c r="O941" i="50"/>
  <c r="AE909" i="50" s="1"/>
  <c r="AU909" i="50" s="1"/>
  <c r="BI20" i="60" s="1"/>
  <c r="J1290" i="50"/>
  <c r="N1140" i="50"/>
  <c r="O1138" i="50"/>
  <c r="W790" i="50"/>
  <c r="X788" i="50"/>
  <c r="X790" i="50" s="1"/>
  <c r="K1232" i="50"/>
  <c r="BG27" i="56"/>
  <c r="G1014" i="50"/>
  <c r="B1015" i="50"/>
  <c r="B1456" i="50"/>
  <c r="G1455" i="50"/>
  <c r="B1407" i="50"/>
  <c r="G1406" i="50"/>
  <c r="BL19" i="49"/>
  <c r="AH759" i="50"/>
  <c r="AX759" i="50" s="1"/>
  <c r="BF20" i="63" s="1"/>
  <c r="B868" i="50"/>
  <c r="G867" i="50"/>
  <c r="N1288" i="50"/>
  <c r="M1290" i="50"/>
  <c r="M944" i="50"/>
  <c r="N1233" i="50"/>
  <c r="O1231" i="50"/>
  <c r="J1185" i="50"/>
  <c r="Z1158" i="50"/>
  <c r="AP1158" i="50" s="1"/>
  <c r="O1133" i="50"/>
  <c r="P1131" i="50"/>
  <c r="Z1159" i="50"/>
  <c r="AP1159" i="50" s="1"/>
  <c r="J1195" i="50"/>
  <c r="J1192" i="50"/>
  <c r="AD909" i="50"/>
  <c r="AT909" i="50" s="1"/>
  <c r="BI20" i="57" s="1"/>
  <c r="R792" i="50"/>
  <c r="R793" i="50" s="1"/>
  <c r="Q793" i="50"/>
  <c r="G769" i="50"/>
  <c r="B770" i="50"/>
  <c r="G916" i="50"/>
  <c r="B917" i="50"/>
  <c r="L1283" i="50"/>
  <c r="M1281" i="50"/>
  <c r="T789" i="50"/>
  <c r="S791" i="50"/>
  <c r="B1162" i="50"/>
  <c r="G1161" i="50"/>
  <c r="B1064" i="50"/>
  <c r="G1063" i="50"/>
  <c r="G1308" i="50"/>
  <c r="B1309" i="50"/>
  <c r="F1308" i="50"/>
  <c r="M1333" i="50" s="1"/>
  <c r="F1310" i="50"/>
  <c r="F1309" i="50"/>
  <c r="J1340" i="50" s="1"/>
  <c r="B1113" i="50"/>
  <c r="N1085" i="50"/>
  <c r="AD1058" i="50"/>
  <c r="AT1058" i="50" s="1"/>
  <c r="BL19" i="57" s="1"/>
  <c r="L1338" i="50"/>
  <c r="CC51" i="2"/>
  <c r="CC53" i="2"/>
  <c r="L1182" i="50"/>
  <c r="K1184" i="50"/>
  <c r="P1188" i="50"/>
  <c r="O1190" i="50"/>
  <c r="P1082" i="50"/>
  <c r="O1084" i="50"/>
  <c r="L1381" i="50"/>
  <c r="Q990" i="50"/>
  <c r="R988" i="50"/>
  <c r="AD810" i="50"/>
  <c r="AE958" i="50"/>
  <c r="AU958" i="50" s="1"/>
  <c r="BJ19" i="60" s="1"/>
  <c r="O985" i="50"/>
  <c r="P984" i="50"/>
  <c r="R981" i="50"/>
  <c r="Q983" i="50"/>
  <c r="N986" i="50"/>
  <c r="R831" i="50"/>
  <c r="Q833" i="50"/>
  <c r="P842" i="50"/>
  <c r="P843" i="50" s="1"/>
  <c r="AF809" i="50"/>
  <c r="AV809" i="50" s="1"/>
  <c r="BG20" i="61" s="1"/>
  <c r="R881" i="50"/>
  <c r="Q883" i="50"/>
  <c r="Q884" i="50" s="1"/>
  <c r="Q840" i="50"/>
  <c r="Q841" i="50" s="1"/>
  <c r="R838" i="50"/>
  <c r="O835" i="50"/>
  <c r="AE808" i="50"/>
  <c r="AU808" i="50" s="1"/>
  <c r="BG19" i="60" s="1"/>
  <c r="O845" i="50"/>
  <c r="P834" i="50"/>
  <c r="AF858" i="50"/>
  <c r="AV858" i="50" s="1"/>
  <c r="BH19" i="61" s="1"/>
  <c r="Q1033" i="50"/>
  <c r="R1031" i="50"/>
  <c r="O886" i="50"/>
  <c r="P886" i="50"/>
  <c r="AS810" i="50"/>
  <c r="AS811" i="50" s="1"/>
  <c r="AC811" i="50"/>
  <c r="AT861" i="50"/>
  <c r="AE860" i="50"/>
  <c r="AE861" i="50" s="1"/>
  <c r="S938" i="50"/>
  <c r="R940" i="50"/>
  <c r="R890" i="50"/>
  <c r="S888" i="50"/>
  <c r="R1040" i="50"/>
  <c r="S1038" i="50"/>
  <c r="Q891" i="50"/>
  <c r="AG859" i="50" s="1"/>
  <c r="AW859" i="50" s="1"/>
  <c r="BH20" i="62" s="1"/>
  <c r="AT760" i="50"/>
  <c r="AT761" i="50" s="1"/>
  <c r="AD761" i="50"/>
  <c r="P785" i="50"/>
  <c r="AF758" i="50"/>
  <c r="AV758" i="50" s="1"/>
  <c r="BF19" i="61" s="1"/>
  <c r="P795" i="50"/>
  <c r="AF859" i="50"/>
  <c r="P892" i="50"/>
  <c r="P895" i="50"/>
  <c r="S982" i="50"/>
  <c r="Q784" i="50"/>
  <c r="R1083" i="50"/>
  <c r="S1081" i="50"/>
  <c r="R783" i="50"/>
  <c r="S781" i="50"/>
  <c r="O786" i="50"/>
  <c r="O794" i="50"/>
  <c r="AE760" i="50" s="1"/>
  <c r="AD861" i="50"/>
  <c r="V882" i="50"/>
  <c r="AZ15" i="50"/>
  <c r="AO26" i="65" s="1"/>
  <c r="BD65" i="50"/>
  <c r="AP26" i="69" s="1"/>
  <c r="BC18" i="50"/>
  <c r="AO29" i="68" s="1"/>
  <c r="B525" i="50"/>
  <c r="B526" i="50" s="1"/>
  <c r="B527" i="50" s="1"/>
  <c r="B672" i="50"/>
  <c r="F673" i="50" s="1"/>
  <c r="B429" i="50"/>
  <c r="G429" i="50" s="1"/>
  <c r="B574" i="50"/>
  <c r="E20" i="55"/>
  <c r="B721" i="50"/>
  <c r="G721" i="50" s="1"/>
  <c r="B623" i="50"/>
  <c r="G627" i="50" s="1"/>
  <c r="B478" i="50"/>
  <c r="G478" i="50" s="1"/>
  <c r="N769" i="50"/>
  <c r="P1210" i="50"/>
  <c r="N1455" i="50"/>
  <c r="T916" i="50"/>
  <c r="M1014" i="50"/>
  <c r="P1112" i="50"/>
  <c r="U1112" i="50"/>
  <c r="S769" i="50"/>
  <c r="M1308" i="50"/>
  <c r="X916" i="50"/>
  <c r="Q1259" i="50"/>
  <c r="W916" i="50"/>
  <c r="L1210" i="50"/>
  <c r="W1014" i="50"/>
  <c r="T867" i="50"/>
  <c r="U1308" i="50"/>
  <c r="M1259" i="50"/>
  <c r="S1014" i="50"/>
  <c r="T818" i="50"/>
  <c r="U1161" i="50"/>
  <c r="K1112" i="50"/>
  <c r="U1210" i="50"/>
  <c r="L769" i="50"/>
  <c r="U1357" i="50"/>
  <c r="W1063" i="50"/>
  <c r="J1406" i="50"/>
  <c r="L1161" i="50"/>
  <c r="T1063" i="50"/>
  <c r="Q965" i="50"/>
  <c r="V1161" i="50"/>
  <c r="W1112" i="50"/>
  <c r="V867" i="50"/>
  <c r="M1161" i="50"/>
  <c r="N1357" i="50"/>
  <c r="M916" i="50"/>
  <c r="N1161" i="50"/>
  <c r="V1357" i="50"/>
  <c r="R1161" i="50"/>
  <c r="T965" i="50"/>
  <c r="Q769" i="50"/>
  <c r="Q1112" i="50"/>
  <c r="M1357" i="50"/>
  <c r="N1063" i="50"/>
  <c r="T1357" i="50"/>
  <c r="J818" i="50"/>
  <c r="X1308" i="50"/>
  <c r="J1014" i="50"/>
  <c r="R769" i="50"/>
  <c r="X1112" i="50"/>
  <c r="P1259" i="50"/>
  <c r="K1210" i="50"/>
  <c r="W1161" i="50"/>
  <c r="O1308" i="50"/>
  <c r="R867" i="50"/>
  <c r="K1161" i="50"/>
  <c r="O1455" i="50"/>
  <c r="L1406" i="50"/>
  <c r="P1308" i="50"/>
  <c r="O1112" i="50"/>
  <c r="W1210" i="50"/>
  <c r="O1406" i="50"/>
  <c r="N916" i="50"/>
  <c r="P818" i="50"/>
  <c r="L1455" i="50"/>
  <c r="X965" i="50"/>
  <c r="J769" i="50"/>
  <c r="V1063" i="50"/>
  <c r="K1259" i="50"/>
  <c r="L1112" i="50"/>
  <c r="P1455" i="50"/>
  <c r="L1259" i="50"/>
  <c r="L818" i="50"/>
  <c r="M1112" i="50"/>
  <c r="O965" i="50"/>
  <c r="U1406" i="50"/>
  <c r="R1406" i="50"/>
  <c r="K1308" i="50"/>
  <c r="P916" i="50"/>
  <c r="K916" i="50"/>
  <c r="U1063" i="50"/>
  <c r="T1455" i="50"/>
  <c r="P1063" i="50"/>
  <c r="O916" i="50"/>
  <c r="W1455" i="50"/>
  <c r="X1210" i="50"/>
  <c r="P1161" i="50"/>
  <c r="M818" i="50"/>
  <c r="S965" i="50"/>
  <c r="U1014" i="50"/>
  <c r="V1210" i="50"/>
  <c r="Q1210" i="50"/>
  <c r="J1210" i="50"/>
  <c r="X1406" i="50"/>
  <c r="W965" i="50"/>
  <c r="U818" i="50"/>
  <c r="J1357" i="50"/>
  <c r="S1308" i="50"/>
  <c r="P769" i="50"/>
  <c r="Q818" i="50"/>
  <c r="O1210" i="50"/>
  <c r="Q1063" i="50"/>
  <c r="X1259" i="50"/>
  <c r="Q1406" i="50"/>
  <c r="V818" i="50"/>
  <c r="N1112" i="50"/>
  <c r="V965" i="50"/>
  <c r="O769" i="50"/>
  <c r="M1210" i="50"/>
  <c r="W1406" i="50"/>
  <c r="J1063" i="50"/>
  <c r="M1455" i="50"/>
  <c r="U867" i="50"/>
  <c r="J916" i="50"/>
  <c r="T1161" i="50"/>
  <c r="P965" i="50"/>
  <c r="R1063" i="50"/>
  <c r="K867" i="50"/>
  <c r="S1357" i="50"/>
  <c r="O1259" i="50"/>
  <c r="Q1357" i="50"/>
  <c r="X1455" i="50"/>
  <c r="W1357" i="50"/>
  <c r="T1112" i="50"/>
  <c r="P867" i="50"/>
  <c r="S1112" i="50"/>
  <c r="V1014" i="50"/>
  <c r="N867" i="50"/>
  <c r="R1455" i="50"/>
  <c r="K965" i="50"/>
  <c r="L1014" i="50"/>
  <c r="J1308" i="50"/>
  <c r="S1455" i="50"/>
  <c r="T1308" i="50"/>
  <c r="L1308" i="50"/>
  <c r="S1406" i="50"/>
  <c r="J1112" i="50"/>
  <c r="X818" i="50"/>
  <c r="K1014" i="50"/>
  <c r="T1259" i="50"/>
  <c r="K1406" i="50"/>
  <c r="K818" i="50"/>
  <c r="N1210" i="50"/>
  <c r="P1406" i="50"/>
  <c r="L867" i="50"/>
  <c r="Q916" i="50"/>
  <c r="V916" i="50"/>
  <c r="N1259" i="50"/>
  <c r="S916" i="50"/>
  <c r="N965" i="50"/>
  <c r="T1014" i="50"/>
  <c r="W769" i="50"/>
  <c r="T1406" i="50"/>
  <c r="R1308" i="50"/>
  <c r="R1112" i="50"/>
  <c r="O867" i="50"/>
  <c r="S867" i="50"/>
  <c r="O1014" i="50"/>
  <c r="X1063" i="50"/>
  <c r="U769" i="50"/>
  <c r="R965" i="50"/>
  <c r="R1210" i="50"/>
  <c r="J1161" i="50"/>
  <c r="P1357" i="50"/>
  <c r="M965" i="50"/>
  <c r="S1063" i="50"/>
  <c r="X867" i="50"/>
  <c r="U965" i="50"/>
  <c r="X769" i="50"/>
  <c r="K1357" i="50"/>
  <c r="V1308" i="50"/>
  <c r="R916" i="50"/>
  <c r="X1161" i="50"/>
  <c r="V1455" i="50"/>
  <c r="L1357" i="50"/>
  <c r="R1357" i="50"/>
  <c r="X1357" i="50"/>
  <c r="J965" i="50"/>
  <c r="R1014" i="50"/>
  <c r="M769" i="50"/>
  <c r="K769" i="50"/>
  <c r="T769" i="50"/>
  <c r="L965" i="50"/>
  <c r="J867" i="50"/>
  <c r="M1406" i="50"/>
  <c r="W818" i="50"/>
  <c r="V1406" i="50"/>
  <c r="V769" i="50"/>
  <c r="Q1308" i="50"/>
  <c r="W1308" i="50"/>
  <c r="S818" i="50"/>
  <c r="P1014" i="50"/>
  <c r="U1259" i="50"/>
  <c r="V1259" i="50"/>
  <c r="N1406" i="50"/>
  <c r="S1259" i="50"/>
  <c r="T1210" i="50"/>
  <c r="V1112" i="50"/>
  <c r="S1161" i="50"/>
  <c r="L916" i="50"/>
  <c r="O1161" i="50"/>
  <c r="W1259" i="50"/>
  <c r="R818" i="50"/>
  <c r="M867" i="50"/>
  <c r="J1259" i="50"/>
  <c r="J1455" i="50"/>
  <c r="K1455" i="50"/>
  <c r="S1210" i="50"/>
  <c r="N1308" i="50"/>
  <c r="X1014" i="50"/>
  <c r="Q1455" i="50"/>
  <c r="U916" i="50"/>
  <c r="Q867" i="50"/>
  <c r="U1455" i="50"/>
  <c r="K1063" i="50"/>
  <c r="Q1014" i="50"/>
  <c r="R1259" i="50"/>
  <c r="N1014" i="50"/>
  <c r="O818" i="50"/>
  <c r="O1063" i="50"/>
  <c r="Q1161" i="50"/>
  <c r="W867" i="50"/>
  <c r="L1063" i="50"/>
  <c r="O1357" i="50"/>
  <c r="N818" i="50"/>
  <c r="M1063" i="50"/>
  <c r="L192" i="50" l="1"/>
  <c r="K25" i="50"/>
  <c r="J36" i="56" s="1"/>
  <c r="AA9" i="50"/>
  <c r="AQ9" i="50" s="1"/>
  <c r="AO20" i="56" s="1"/>
  <c r="K45" i="50"/>
  <c r="K43" i="50"/>
  <c r="K48" i="50" s="1"/>
  <c r="J44" i="56" s="1"/>
  <c r="AP44" i="56" s="1"/>
  <c r="AB911" i="50"/>
  <c r="L43" i="50"/>
  <c r="AB9" i="50"/>
  <c r="AR9" i="50" s="1"/>
  <c r="AO20" i="59" s="1"/>
  <c r="AB258" i="50"/>
  <c r="AR258" i="50" s="1"/>
  <c r="AT19" i="59" s="1"/>
  <c r="AR910" i="50"/>
  <c r="AR911" i="50" s="1"/>
  <c r="M286" i="50"/>
  <c r="K1044" i="50"/>
  <c r="AA1010" i="50" s="1"/>
  <c r="L35" i="50"/>
  <c r="M36" i="50" s="1"/>
  <c r="L92" i="50"/>
  <c r="L93" i="50" s="1"/>
  <c r="AC59" i="50"/>
  <c r="AS59" i="50" s="1"/>
  <c r="AP20" i="58" s="1"/>
  <c r="L1042" i="50"/>
  <c r="L1043" i="50" s="1"/>
  <c r="L45" i="50"/>
  <c r="N286" i="50"/>
  <c r="AD258" i="50"/>
  <c r="AT258" i="50" s="1"/>
  <c r="AT19" i="57" s="1"/>
  <c r="AB1059" i="50"/>
  <c r="AR1059" i="50" s="1"/>
  <c r="BL20" i="59" s="1"/>
  <c r="AC258" i="50"/>
  <c r="AS258" i="50" s="1"/>
  <c r="AT19" i="58" s="1"/>
  <c r="L1093" i="50"/>
  <c r="L1095" i="50"/>
  <c r="Z11" i="50"/>
  <c r="AA911" i="50"/>
  <c r="AQ911" i="50"/>
  <c r="O286" i="50"/>
  <c r="K245" i="50"/>
  <c r="AA208" i="50"/>
  <c r="AQ208" i="50" s="1"/>
  <c r="AS19" i="56" s="1"/>
  <c r="AB208" i="50"/>
  <c r="AR208" i="50" s="1"/>
  <c r="AS19" i="59" s="1"/>
  <c r="Z961" i="50"/>
  <c r="AC8" i="50"/>
  <c r="AS8" i="50" s="1"/>
  <c r="AO19" i="58" s="1"/>
  <c r="AE258" i="50"/>
  <c r="AU258" i="50" s="1"/>
  <c r="AT19" i="60" s="1"/>
  <c r="N41" i="50"/>
  <c r="N42" i="50" s="1"/>
  <c r="N43" i="50" s="1"/>
  <c r="AB259" i="50"/>
  <c r="AR259" i="50" s="1"/>
  <c r="AT20" i="59" s="1"/>
  <c r="Q284" i="50"/>
  <c r="Q285" i="50" s="1"/>
  <c r="Q286" i="50" s="1"/>
  <c r="P286" i="50"/>
  <c r="J37" i="49"/>
  <c r="J38" i="49" s="1"/>
  <c r="J40" i="49" s="1"/>
  <c r="J27" i="50"/>
  <c r="J29" i="50" s="1"/>
  <c r="K994" i="50"/>
  <c r="AA960" i="50" s="1"/>
  <c r="AQ960" i="50" s="1"/>
  <c r="AQ961" i="50" s="1"/>
  <c r="K993" i="50"/>
  <c r="AC9" i="50"/>
  <c r="AS9" i="50" s="1"/>
  <c r="AO20" i="58" s="1"/>
  <c r="L96" i="50"/>
  <c r="K42" i="59" s="1"/>
  <c r="L84" i="50"/>
  <c r="AF258" i="50"/>
  <c r="AV258" i="50" s="1"/>
  <c r="AT19" i="61" s="1"/>
  <c r="Z161" i="50"/>
  <c r="AA10" i="50"/>
  <c r="AQ10" i="50" s="1"/>
  <c r="AQ11" i="50" s="1"/>
  <c r="AQ26" i="50" s="1"/>
  <c r="K26" i="50" s="1"/>
  <c r="J37" i="56" s="1"/>
  <c r="J38" i="56" s="1"/>
  <c r="J40" i="56" s="1"/>
  <c r="O338" i="50"/>
  <c r="P338" i="50" s="1"/>
  <c r="P340" i="50" s="1"/>
  <c r="M45" i="50"/>
  <c r="P238" i="50"/>
  <c r="Q238" i="50" s="1"/>
  <c r="Q38" i="50"/>
  <c r="R38" i="50" s="1"/>
  <c r="O88" i="50"/>
  <c r="P88" i="50" s="1"/>
  <c r="M46" i="50"/>
  <c r="J42" i="58" s="1"/>
  <c r="O138" i="50"/>
  <c r="P138" i="50" s="1"/>
  <c r="P140" i="50" s="1"/>
  <c r="M140" i="50"/>
  <c r="M141" i="50" s="1"/>
  <c r="AC109" i="50" s="1"/>
  <c r="AS109" i="50" s="1"/>
  <c r="AQ20" i="58" s="1"/>
  <c r="N181" i="50"/>
  <c r="O181" i="50" s="1"/>
  <c r="T281" i="50"/>
  <c r="T283" i="50" s="1"/>
  <c r="T284" i="50" s="1"/>
  <c r="O481" i="50"/>
  <c r="O483" i="50" s="1"/>
  <c r="L294" i="50"/>
  <c r="S381" i="50"/>
  <c r="T381" i="50" s="1"/>
  <c r="M483" i="50"/>
  <c r="L295" i="50"/>
  <c r="L275" i="50"/>
  <c r="O36" i="59" s="1"/>
  <c r="L298" i="50"/>
  <c r="O44" i="59" s="1"/>
  <c r="N81" i="50"/>
  <c r="M83" i="50"/>
  <c r="AB1008" i="50"/>
  <c r="AR1008" i="50" s="1"/>
  <c r="BK19" i="59" s="1"/>
  <c r="L1035" i="50"/>
  <c r="N1032" i="50"/>
  <c r="M1034" i="50"/>
  <c r="AC1008" i="50" s="1"/>
  <c r="AS1008" i="50" s="1"/>
  <c r="BK19" i="58" s="1"/>
  <c r="M440" i="50"/>
  <c r="M446" i="50" s="1"/>
  <c r="R42" i="58" s="1"/>
  <c r="N438" i="50"/>
  <c r="N1088" i="50"/>
  <c r="M1090" i="50"/>
  <c r="M1091" i="50" s="1"/>
  <c r="N288" i="50"/>
  <c r="M290" i="50"/>
  <c r="L297" i="50"/>
  <c r="O43" i="59" s="1"/>
  <c r="N989" i="50"/>
  <c r="M991" i="50"/>
  <c r="L1045" i="50"/>
  <c r="AB959" i="50"/>
  <c r="AR959" i="50" s="1"/>
  <c r="BJ20" i="59" s="1"/>
  <c r="L995" i="50"/>
  <c r="L992" i="50"/>
  <c r="L296" i="50"/>
  <c r="O42" i="59" s="1"/>
  <c r="AO27" i="62"/>
  <c r="AX16" i="50"/>
  <c r="Z1111" i="50"/>
  <c r="AP210" i="50"/>
  <c r="AP211" i="50" s="1"/>
  <c r="Z211" i="50"/>
  <c r="L195" i="50"/>
  <c r="N92" i="50"/>
  <c r="AD59" i="50"/>
  <c r="AT59" i="50" s="1"/>
  <c r="AP20" i="57" s="1"/>
  <c r="O242" i="50"/>
  <c r="O243" i="50" s="1"/>
  <c r="AE209" i="50"/>
  <c r="AU209" i="50" s="1"/>
  <c r="AS20" i="60" s="1"/>
  <c r="M44" i="50"/>
  <c r="M43" i="50"/>
  <c r="M47" i="50"/>
  <c r="J43" i="58" s="1"/>
  <c r="M25" i="50"/>
  <c r="J36" i="58" s="1"/>
  <c r="Z111" i="50"/>
  <c r="O131" i="50"/>
  <c r="N133" i="50"/>
  <c r="N433" i="50"/>
  <c r="O431" i="50"/>
  <c r="M246" i="50"/>
  <c r="N42" i="58" s="1"/>
  <c r="M234" i="50"/>
  <c r="O231" i="50"/>
  <c r="N233" i="50"/>
  <c r="M334" i="50"/>
  <c r="M346" i="50"/>
  <c r="P42" i="58" s="1"/>
  <c r="K336" i="50"/>
  <c r="N333" i="50"/>
  <c r="O331" i="50"/>
  <c r="M192" i="50"/>
  <c r="M134" i="50"/>
  <c r="AC108" i="50" s="1"/>
  <c r="AS108" i="50" s="1"/>
  <c r="AQ19" i="58" s="1"/>
  <c r="O188" i="50"/>
  <c r="N190" i="50"/>
  <c r="BH19" i="49"/>
  <c r="AQ19" i="49"/>
  <c r="K136" i="50"/>
  <c r="K148" i="50" s="1"/>
  <c r="L44" i="56" s="1"/>
  <c r="K147" i="50"/>
  <c r="L43" i="56" s="1"/>
  <c r="K125" i="50"/>
  <c r="L36" i="56" s="1"/>
  <c r="K144" i="50"/>
  <c r="AA110" i="50" s="1"/>
  <c r="M184" i="50"/>
  <c r="M195" i="50" s="1"/>
  <c r="M196" i="50"/>
  <c r="M42" i="58" s="1"/>
  <c r="N34" i="50"/>
  <c r="N46" i="50"/>
  <c r="J42" i="57" s="1"/>
  <c r="L135" i="50"/>
  <c r="L145" i="50"/>
  <c r="O33" i="50"/>
  <c r="O46" i="50" s="1"/>
  <c r="J42" i="60" s="1"/>
  <c r="P31" i="50"/>
  <c r="K236" i="50"/>
  <c r="K248" i="50" s="1"/>
  <c r="N44" i="56" s="1"/>
  <c r="K247" i="50"/>
  <c r="N43" i="56" s="1"/>
  <c r="K225" i="50"/>
  <c r="N36" i="56" s="1"/>
  <c r="K244" i="50"/>
  <c r="AQ158" i="50"/>
  <c r="AR19" i="56" s="1"/>
  <c r="K186" i="50"/>
  <c r="K198" i="50" s="1"/>
  <c r="M44" i="56" s="1"/>
  <c r="K175" i="50"/>
  <c r="M36" i="56" s="1"/>
  <c r="K197" i="50"/>
  <c r="M43" i="56" s="1"/>
  <c r="AQ60" i="50"/>
  <c r="AQ61" i="50" s="1"/>
  <c r="AA61" i="50"/>
  <c r="L335" i="50"/>
  <c r="L336" i="50" s="1"/>
  <c r="AC159" i="50"/>
  <c r="AS159" i="50" s="1"/>
  <c r="AR20" i="58" s="1"/>
  <c r="L235" i="50"/>
  <c r="L245" i="50"/>
  <c r="AP60" i="50"/>
  <c r="AP61" i="50" s="1"/>
  <c r="Z61" i="50"/>
  <c r="AP111" i="50"/>
  <c r="L185" i="50"/>
  <c r="L194" i="50" s="1"/>
  <c r="L193" i="50"/>
  <c r="K194" i="50"/>
  <c r="N390" i="50"/>
  <c r="N396" i="50" s="1"/>
  <c r="Q42" i="57" s="1"/>
  <c r="O388" i="50"/>
  <c r="L1189" i="50"/>
  <c r="M1189" i="50" s="1"/>
  <c r="N1189" i="50" s="1"/>
  <c r="K1093" i="50"/>
  <c r="K1094" i="50"/>
  <c r="AA1060" i="50" s="1"/>
  <c r="AQ1060" i="50" s="1"/>
  <c r="AQ1061" i="50" s="1"/>
  <c r="K1192" i="50"/>
  <c r="K1193" i="50" s="1"/>
  <c r="M1042" i="50"/>
  <c r="AC1009" i="50"/>
  <c r="O1039" i="50"/>
  <c r="N1041" i="50"/>
  <c r="R933" i="50"/>
  <c r="R934" i="50" s="1"/>
  <c r="S931" i="50"/>
  <c r="AG908" i="50"/>
  <c r="AW908" i="50" s="1"/>
  <c r="BI19" i="62" s="1"/>
  <c r="Q935" i="50"/>
  <c r="Q936" i="50" s="1"/>
  <c r="K1282" i="50"/>
  <c r="K1284" i="50" s="1"/>
  <c r="AA1258" i="50" s="1"/>
  <c r="AB1108" i="50"/>
  <c r="AR1108" i="50" s="1"/>
  <c r="BM19" i="59" s="1"/>
  <c r="Z916" i="50"/>
  <c r="AP916" i="50" s="1"/>
  <c r="AA916" i="50"/>
  <c r="AQ916" i="50" s="1"/>
  <c r="BI27" i="56" s="1"/>
  <c r="AJ916" i="50"/>
  <c r="AZ916" i="50" s="1"/>
  <c r="BI27" i="65" s="1"/>
  <c r="AK916" i="50"/>
  <c r="BA916" i="50" s="1"/>
  <c r="BI27" i="66" s="1"/>
  <c r="AN916" i="50"/>
  <c r="BD916" i="50" s="1"/>
  <c r="BI27" i="69" s="1"/>
  <c r="AB916" i="50"/>
  <c r="AR916" i="50" s="1"/>
  <c r="BI27" i="59" s="1"/>
  <c r="AH916" i="50"/>
  <c r="AX916" i="50" s="1"/>
  <c r="BI27" i="63" s="1"/>
  <c r="AI916" i="50"/>
  <c r="AY916" i="50" s="1"/>
  <c r="BI27" i="64" s="1"/>
  <c r="AC916" i="50"/>
  <c r="AS916" i="50" s="1"/>
  <c r="BI27" i="58" s="1"/>
  <c r="H916" i="50"/>
  <c r="BG33" i="2" s="1"/>
  <c r="AD916" i="50"/>
  <c r="AT916" i="50" s="1"/>
  <c r="BI27" i="57" s="1"/>
  <c r="AM916" i="50"/>
  <c r="BC916" i="50" s="1"/>
  <c r="BI27" i="68" s="1"/>
  <c r="AF916" i="50"/>
  <c r="AV916" i="50" s="1"/>
  <c r="BI27" i="61" s="1"/>
  <c r="AL916" i="50"/>
  <c r="BB916" i="50" s="1"/>
  <c r="BI27" i="67" s="1"/>
  <c r="AE916" i="50"/>
  <c r="AU916" i="50" s="1"/>
  <c r="BI27" i="60" s="1"/>
  <c r="AG916" i="50"/>
  <c r="AW916" i="50" s="1"/>
  <c r="BI27" i="62" s="1"/>
  <c r="AB769" i="50"/>
  <c r="AR769" i="50" s="1"/>
  <c r="BF30" i="59" s="1"/>
  <c r="AF769" i="50"/>
  <c r="AV769" i="50" s="1"/>
  <c r="BF30" i="61" s="1"/>
  <c r="AN769" i="50"/>
  <c r="BD769" i="50" s="1"/>
  <c r="BF30" i="69" s="1"/>
  <c r="Z769" i="50"/>
  <c r="AP769" i="50" s="1"/>
  <c r="BF30" i="49" s="1"/>
  <c r="AC769" i="50"/>
  <c r="AS769" i="50" s="1"/>
  <c r="BF30" i="58" s="1"/>
  <c r="AI769" i="50"/>
  <c r="AY769" i="50" s="1"/>
  <c r="BF30" i="64" s="1"/>
  <c r="AG769" i="50"/>
  <c r="AW769" i="50" s="1"/>
  <c r="BF30" i="62" s="1"/>
  <c r="AL769" i="50"/>
  <c r="BB769" i="50" s="1"/>
  <c r="BF30" i="67" s="1"/>
  <c r="AK769" i="50"/>
  <c r="BA769" i="50" s="1"/>
  <c r="BF30" i="66" s="1"/>
  <c r="AH769" i="50"/>
  <c r="AX769" i="50" s="1"/>
  <c r="BF30" i="63" s="1"/>
  <c r="AE769" i="50"/>
  <c r="AU769" i="50" s="1"/>
  <c r="BF30" i="60" s="1"/>
  <c r="AJ769" i="50"/>
  <c r="AZ769" i="50" s="1"/>
  <c r="BF30" i="65" s="1"/>
  <c r="AD769" i="50"/>
  <c r="AT769" i="50" s="1"/>
  <c r="BF30" i="57" s="1"/>
  <c r="H769" i="50"/>
  <c r="BA37" i="2" s="1"/>
  <c r="BA38" i="2" s="1"/>
  <c r="BA39" i="2" s="1"/>
  <c r="BA52" i="2" s="1"/>
  <c r="AM769" i="50"/>
  <c r="BC769" i="50" s="1"/>
  <c r="BF30" i="68" s="1"/>
  <c r="AA769" i="50"/>
  <c r="AQ769" i="50" s="1"/>
  <c r="BF30" i="56" s="1"/>
  <c r="W1487" i="50"/>
  <c r="Z1014" i="50"/>
  <c r="AP1014" i="50" s="1"/>
  <c r="AK1014" i="50"/>
  <c r="BA1014" i="50" s="1"/>
  <c r="BK25" i="66" s="1"/>
  <c r="AI1014" i="50"/>
  <c r="AY1014" i="50" s="1"/>
  <c r="BK25" i="64" s="1"/>
  <c r="AJ1014" i="50"/>
  <c r="AZ1014" i="50" s="1"/>
  <c r="BK25" i="65" s="1"/>
  <c r="AE1014" i="50"/>
  <c r="AU1014" i="50" s="1"/>
  <c r="BK25" i="60" s="1"/>
  <c r="AB1014" i="50"/>
  <c r="AR1014" i="50" s="1"/>
  <c r="AD1014" i="50"/>
  <c r="AT1014" i="50" s="1"/>
  <c r="AL1014" i="50"/>
  <c r="BB1014" i="50" s="1"/>
  <c r="BK25" i="67" s="1"/>
  <c r="AA1014" i="50"/>
  <c r="AQ1014" i="50" s="1"/>
  <c r="BK25" i="56" s="1"/>
  <c r="AC1014" i="50"/>
  <c r="AS1014" i="50" s="1"/>
  <c r="BK25" i="58" s="1"/>
  <c r="AN1014" i="50"/>
  <c r="BD1014" i="50" s="1"/>
  <c r="BK25" i="69" s="1"/>
  <c r="AF1014" i="50"/>
  <c r="AV1014" i="50" s="1"/>
  <c r="BK25" i="61" s="1"/>
  <c r="AG1014" i="50"/>
  <c r="AW1014" i="50" s="1"/>
  <c r="BK25" i="62" s="1"/>
  <c r="H1014" i="50"/>
  <c r="BK31" i="2" s="1"/>
  <c r="AH1014" i="50"/>
  <c r="AX1014" i="50" s="1"/>
  <c r="BK25" i="63" s="1"/>
  <c r="AM1014" i="50"/>
  <c r="BC1014" i="50" s="1"/>
  <c r="BK25" i="68" s="1"/>
  <c r="Q1487" i="50"/>
  <c r="P1487" i="50"/>
  <c r="Z1357" i="50"/>
  <c r="AM1357" i="50"/>
  <c r="AE1357" i="50"/>
  <c r="AC1357" i="50"/>
  <c r="AI1357" i="50"/>
  <c r="AL1357" i="50"/>
  <c r="AN1357" i="50"/>
  <c r="H1357" i="50"/>
  <c r="AA1357" i="50"/>
  <c r="AF1357" i="50"/>
  <c r="AD1357" i="50"/>
  <c r="AJ1357" i="50"/>
  <c r="AG1357" i="50"/>
  <c r="AB1357" i="50"/>
  <c r="AH1357" i="50"/>
  <c r="AK1357" i="50"/>
  <c r="Z818" i="50"/>
  <c r="AP818" i="50" s="1"/>
  <c r="AN818" i="50"/>
  <c r="BD818" i="50" s="1"/>
  <c r="BG29" i="69" s="1"/>
  <c r="AA818" i="50"/>
  <c r="AQ818" i="50" s="1"/>
  <c r="AE818" i="50"/>
  <c r="AU818" i="50" s="1"/>
  <c r="BG29" i="60" s="1"/>
  <c r="H818" i="50"/>
  <c r="BC35" i="2" s="1"/>
  <c r="AG818" i="50"/>
  <c r="AW818" i="50" s="1"/>
  <c r="BG29" i="62" s="1"/>
  <c r="AF818" i="50"/>
  <c r="AV818" i="50" s="1"/>
  <c r="BG29" i="61" s="1"/>
  <c r="AJ818" i="50"/>
  <c r="AZ818" i="50" s="1"/>
  <c r="BG29" i="65" s="1"/>
  <c r="AD818" i="50"/>
  <c r="AT818" i="50" s="1"/>
  <c r="BG29" i="57" s="1"/>
  <c r="AM818" i="50"/>
  <c r="BC818" i="50" s="1"/>
  <c r="BG29" i="68" s="1"/>
  <c r="AL818" i="50"/>
  <c r="BB818" i="50" s="1"/>
  <c r="BG29" i="67" s="1"/>
  <c r="AB818" i="50"/>
  <c r="AR818" i="50" s="1"/>
  <c r="AK818" i="50"/>
  <c r="BA818" i="50" s="1"/>
  <c r="BG29" i="66" s="1"/>
  <c r="AC818" i="50"/>
  <c r="AS818" i="50" s="1"/>
  <c r="BG29" i="58" s="1"/>
  <c r="AI818" i="50"/>
  <c r="AY818" i="50" s="1"/>
  <c r="BG29" i="64" s="1"/>
  <c r="AH818" i="50"/>
  <c r="AX818" i="50" s="1"/>
  <c r="BG29" i="63" s="1"/>
  <c r="H1112" i="50"/>
  <c r="U1487" i="50"/>
  <c r="Z965" i="50"/>
  <c r="AP965" i="50" s="1"/>
  <c r="AF965" i="50"/>
  <c r="AV965" i="50" s="1"/>
  <c r="BJ26" i="61" s="1"/>
  <c r="AJ965" i="50"/>
  <c r="AZ965" i="50" s="1"/>
  <c r="BJ26" i="65" s="1"/>
  <c r="AG965" i="50"/>
  <c r="AW965" i="50" s="1"/>
  <c r="BJ26" i="62" s="1"/>
  <c r="AI965" i="50"/>
  <c r="AY965" i="50" s="1"/>
  <c r="BJ26" i="64" s="1"/>
  <c r="H965" i="50"/>
  <c r="BI32" i="2" s="1"/>
  <c r="AH965" i="50"/>
  <c r="AX965" i="50" s="1"/>
  <c r="BJ26" i="63" s="1"/>
  <c r="AL965" i="50"/>
  <c r="BB965" i="50" s="1"/>
  <c r="BJ26" i="67" s="1"/>
  <c r="AN965" i="50"/>
  <c r="BD965" i="50" s="1"/>
  <c r="BJ26" i="69" s="1"/>
  <c r="AB965" i="50"/>
  <c r="AR965" i="50" s="1"/>
  <c r="BJ26" i="59" s="1"/>
  <c r="AD965" i="50"/>
  <c r="AT965" i="50" s="1"/>
  <c r="BJ26" i="57" s="1"/>
  <c r="AA965" i="50"/>
  <c r="AQ965" i="50" s="1"/>
  <c r="BJ26" i="56" s="1"/>
  <c r="AM965" i="50"/>
  <c r="BC965" i="50" s="1"/>
  <c r="BJ26" i="68" s="1"/>
  <c r="AE965" i="50"/>
  <c r="AU965" i="50" s="1"/>
  <c r="BJ26" i="60" s="1"/>
  <c r="AC965" i="50"/>
  <c r="AS965" i="50" s="1"/>
  <c r="BJ26" i="58" s="1"/>
  <c r="AK965" i="50"/>
  <c r="BA965" i="50" s="1"/>
  <c r="BJ26" i="66" s="1"/>
  <c r="O1487" i="50"/>
  <c r="R1487" i="50"/>
  <c r="J1332" i="50"/>
  <c r="K1332" i="50" s="1"/>
  <c r="H1308" i="50"/>
  <c r="CC24" i="2" s="1"/>
  <c r="Z867" i="50"/>
  <c r="AH867" i="50"/>
  <c r="AF867" i="50"/>
  <c r="H867" i="50"/>
  <c r="BE34" i="2" s="1"/>
  <c r="AK867" i="50"/>
  <c r="AM867" i="50"/>
  <c r="AJ867" i="50"/>
  <c r="AD867" i="50"/>
  <c r="AG867" i="50"/>
  <c r="AI867" i="50"/>
  <c r="AN867" i="50"/>
  <c r="AL867" i="50"/>
  <c r="AB867" i="50"/>
  <c r="AA867" i="50"/>
  <c r="AE867" i="50"/>
  <c r="AC867" i="50"/>
  <c r="H1210" i="50"/>
  <c r="BY27" i="2" s="1"/>
  <c r="BY28" i="2" s="1"/>
  <c r="S1487" i="50"/>
  <c r="V1487" i="50"/>
  <c r="J1438" i="50"/>
  <c r="Z1406" i="50"/>
  <c r="AJ1406" i="50"/>
  <c r="AH1406" i="50"/>
  <c r="AI1406" i="50"/>
  <c r="AC1406" i="50"/>
  <c r="AK1406" i="50"/>
  <c r="AL1406" i="50"/>
  <c r="AA1406" i="50"/>
  <c r="AD1406" i="50"/>
  <c r="AB1406" i="50"/>
  <c r="AN1406" i="50"/>
  <c r="H1406" i="50"/>
  <c r="CG21" i="2" s="1"/>
  <c r="AE1406" i="50"/>
  <c r="AG1406" i="50"/>
  <c r="AF1406" i="50"/>
  <c r="AM1406" i="50"/>
  <c r="X1487" i="50"/>
  <c r="Z1063" i="50"/>
  <c r="AP1063" i="50" s="1"/>
  <c r="AG1063" i="50"/>
  <c r="AW1063" i="50" s="1"/>
  <c r="BL24" i="62" s="1"/>
  <c r="AC1063" i="50"/>
  <c r="AS1063" i="50" s="1"/>
  <c r="BL24" i="58" s="1"/>
  <c r="AI1063" i="50"/>
  <c r="AY1063" i="50" s="1"/>
  <c r="BL24" i="64" s="1"/>
  <c r="AN1063" i="50"/>
  <c r="BD1063" i="50" s="1"/>
  <c r="BL24" i="69" s="1"/>
  <c r="AJ1063" i="50"/>
  <c r="AZ1063" i="50" s="1"/>
  <c r="BL24" i="65" s="1"/>
  <c r="AB1063" i="50"/>
  <c r="AR1063" i="50" s="1"/>
  <c r="BL24" i="59" s="1"/>
  <c r="AH1063" i="50"/>
  <c r="AX1063" i="50" s="1"/>
  <c r="BL24" i="63" s="1"/>
  <c r="AM1063" i="50"/>
  <c r="BC1063" i="50" s="1"/>
  <c r="BL24" i="68" s="1"/>
  <c r="AK1063" i="50"/>
  <c r="BA1063" i="50" s="1"/>
  <c r="BL24" i="66" s="1"/>
  <c r="AL1063" i="50"/>
  <c r="BB1063" i="50" s="1"/>
  <c r="BL24" i="67" s="1"/>
  <c r="H1063" i="50"/>
  <c r="BM30" i="2" s="1"/>
  <c r="AF1063" i="50"/>
  <c r="AV1063" i="50" s="1"/>
  <c r="BL24" i="61" s="1"/>
  <c r="AA1063" i="50"/>
  <c r="AQ1063" i="50" s="1"/>
  <c r="BL24" i="56" s="1"/>
  <c r="AD1063" i="50"/>
  <c r="AT1063" i="50" s="1"/>
  <c r="BL24" i="57" s="1"/>
  <c r="AE1063" i="50"/>
  <c r="AU1063" i="50" s="1"/>
  <c r="BL24" i="60" s="1"/>
  <c r="T1487" i="50"/>
  <c r="J1289" i="50"/>
  <c r="J1291" i="50" s="1"/>
  <c r="J1295" i="50" s="1"/>
  <c r="H1259" i="50"/>
  <c r="CA25" i="2" s="1"/>
  <c r="H1161" i="50"/>
  <c r="M1487" i="50"/>
  <c r="J1481" i="50"/>
  <c r="K1481" i="50" s="1"/>
  <c r="Z1455" i="50"/>
  <c r="AN1455" i="50"/>
  <c r="AK1455" i="50"/>
  <c r="AF1455" i="50"/>
  <c r="AM1455" i="50"/>
  <c r="AD1455" i="50"/>
  <c r="AA1455" i="50"/>
  <c r="AH1455" i="50"/>
  <c r="H1455" i="50"/>
  <c r="CI20" i="2" s="1"/>
  <c r="CI50" i="2" s="1"/>
  <c r="AB1455" i="50"/>
  <c r="AJ1455" i="50"/>
  <c r="AI1455" i="50"/>
  <c r="AE1455" i="50"/>
  <c r="AG1455" i="50"/>
  <c r="AL1455" i="50"/>
  <c r="AC1455" i="50"/>
  <c r="N1487" i="50"/>
  <c r="N1431" i="50"/>
  <c r="K1195" i="50"/>
  <c r="B1163" i="50"/>
  <c r="J1186" i="50"/>
  <c r="G1456" i="50"/>
  <c r="B1457" i="50"/>
  <c r="BI26" i="56"/>
  <c r="CE51" i="2"/>
  <c r="CE53" i="2"/>
  <c r="AI759" i="50"/>
  <c r="AY759" i="50" s="1"/>
  <c r="BF20" i="64" s="1"/>
  <c r="S792" i="50"/>
  <c r="S793" i="50" s="1"/>
  <c r="G1015" i="50"/>
  <c r="B1016" i="50"/>
  <c r="U789" i="50"/>
  <c r="T791" i="50"/>
  <c r="AP1060" i="50"/>
  <c r="AP1061" i="50" s="1"/>
  <c r="Z1061" i="50"/>
  <c r="BF29" i="59"/>
  <c r="M1283" i="50"/>
  <c r="N1281" i="50"/>
  <c r="O1233" i="50"/>
  <c r="P1231" i="50"/>
  <c r="AQ1108" i="50"/>
  <c r="BM19" i="56" s="1"/>
  <c r="N1333" i="50"/>
  <c r="O1331" i="50"/>
  <c r="BF29" i="56"/>
  <c r="L1340" i="50"/>
  <c r="M1338" i="50"/>
  <c r="B918" i="50"/>
  <c r="G917" i="50"/>
  <c r="J1193" i="50"/>
  <c r="J1194" i="50"/>
  <c r="Z1160" i="50" s="1"/>
  <c r="K1340" i="50"/>
  <c r="N944" i="50"/>
  <c r="AD910" i="50" s="1"/>
  <c r="AC910" i="50"/>
  <c r="F1358" i="50"/>
  <c r="L1383" i="50" s="1"/>
  <c r="F1360" i="50"/>
  <c r="F1359" i="50"/>
  <c r="J1390" i="50" s="1"/>
  <c r="G1358" i="50"/>
  <c r="B1359" i="50"/>
  <c r="K1136" i="50"/>
  <c r="L1136" i="50"/>
  <c r="B820" i="50"/>
  <c r="G819" i="50"/>
  <c r="O942" i="50"/>
  <c r="O945" i="50"/>
  <c r="J1235" i="50"/>
  <c r="Z1208" i="50"/>
  <c r="B967" i="50"/>
  <c r="G966" i="50"/>
  <c r="K1239" i="50"/>
  <c r="BF29" i="58"/>
  <c r="M1381" i="50"/>
  <c r="N1086" i="50"/>
  <c r="B1114" i="50"/>
  <c r="G1113" i="50"/>
  <c r="Q939" i="50"/>
  <c r="P941" i="50"/>
  <c r="M1139" i="50"/>
  <c r="L1141" i="50"/>
  <c r="AB1109" i="50" s="1"/>
  <c r="AR1109" i="50" s="1"/>
  <c r="BM20" i="59" s="1"/>
  <c r="O1085" i="50"/>
  <c r="AE1058" i="50"/>
  <c r="AU1058" i="50" s="1"/>
  <c r="BL19" i="60" s="1"/>
  <c r="B771" i="50"/>
  <c r="G770" i="50"/>
  <c r="K1234" i="50"/>
  <c r="K1235" i="50" s="1"/>
  <c r="L1232" i="50"/>
  <c r="M1240" i="50"/>
  <c r="N1238" i="50"/>
  <c r="K1142" i="50"/>
  <c r="K1145" i="50"/>
  <c r="AA1109" i="50"/>
  <c r="AQ1109" i="50" s="1"/>
  <c r="BM20" i="56" s="1"/>
  <c r="Q1082" i="50"/>
  <c r="P1084" i="50"/>
  <c r="P1085" i="50" s="1"/>
  <c r="P1133" i="50"/>
  <c r="Q1131" i="50"/>
  <c r="Q1181" i="50"/>
  <c r="P1183" i="50"/>
  <c r="J1285" i="50"/>
  <c r="Z1258" i="50"/>
  <c r="K1333" i="50"/>
  <c r="L1333" i="50"/>
  <c r="J1333" i="50"/>
  <c r="N1290" i="50"/>
  <c r="O1288" i="50"/>
  <c r="G1211" i="50"/>
  <c r="B1212" i="50"/>
  <c r="P1190" i="50"/>
  <c r="Q1188" i="50"/>
  <c r="B1310" i="50"/>
  <c r="G1309" i="50"/>
  <c r="G868" i="50"/>
  <c r="B869" i="50"/>
  <c r="N1132" i="50"/>
  <c r="M1134" i="50"/>
  <c r="P1138" i="50"/>
  <c r="O1140" i="50"/>
  <c r="J1242" i="50"/>
  <c r="Z1209" i="50"/>
  <c r="AP1209" i="50" s="1"/>
  <c r="J1245" i="50"/>
  <c r="BK24" i="56"/>
  <c r="K1185" i="50"/>
  <c r="B1261" i="50"/>
  <c r="G1260" i="50"/>
  <c r="BH27" i="59"/>
  <c r="M1388" i="50"/>
  <c r="M1182" i="50"/>
  <c r="L1184" i="50"/>
  <c r="G1064" i="50"/>
  <c r="B1065" i="50"/>
  <c r="AA1158" i="50"/>
  <c r="B1408" i="50"/>
  <c r="BF29" i="49"/>
  <c r="R990" i="50"/>
  <c r="S988" i="50"/>
  <c r="AU860" i="50"/>
  <c r="AU861" i="50" s="1"/>
  <c r="AD811" i="50"/>
  <c r="AT810" i="50"/>
  <c r="AT811" i="50" s="1"/>
  <c r="AF958" i="50"/>
  <c r="AV958" i="50" s="1"/>
  <c r="BJ19" i="61" s="1"/>
  <c r="P985" i="50"/>
  <c r="Q984" i="50"/>
  <c r="R983" i="50"/>
  <c r="S981" i="50"/>
  <c r="O986" i="50"/>
  <c r="O844" i="50"/>
  <c r="AE810" i="50" s="1"/>
  <c r="AU810" i="50" s="1"/>
  <c r="AU811" i="50" s="1"/>
  <c r="O836" i="50"/>
  <c r="R883" i="50"/>
  <c r="R884" i="50" s="1"/>
  <c r="R885" i="50" s="1"/>
  <c r="S881" i="50"/>
  <c r="R1033" i="50"/>
  <c r="S1031" i="50"/>
  <c r="AG858" i="50"/>
  <c r="AW858" i="50" s="1"/>
  <c r="BH19" i="62" s="1"/>
  <c r="Q885" i="50"/>
  <c r="Q834" i="50"/>
  <c r="R840" i="50"/>
  <c r="R841" i="50" s="1"/>
  <c r="S838" i="50"/>
  <c r="R833" i="50"/>
  <c r="S831" i="50"/>
  <c r="P835" i="50"/>
  <c r="P845" i="50"/>
  <c r="AF808" i="50"/>
  <c r="AV808" i="50" s="1"/>
  <c r="BG19" i="61" s="1"/>
  <c r="AG809" i="50"/>
  <c r="AW809" i="50" s="1"/>
  <c r="BG20" i="62" s="1"/>
  <c r="Q842" i="50"/>
  <c r="Q843" i="50" s="1"/>
  <c r="T982" i="50"/>
  <c r="T781" i="50"/>
  <c r="S783" i="50"/>
  <c r="R784" i="50"/>
  <c r="S1083" i="50"/>
  <c r="T1081" i="50"/>
  <c r="P786" i="50"/>
  <c r="P794" i="50"/>
  <c r="AF760" i="50" s="1"/>
  <c r="Q895" i="50"/>
  <c r="Q892" i="50"/>
  <c r="Q893" i="50" s="1"/>
  <c r="S940" i="50"/>
  <c r="T938" i="50"/>
  <c r="Q795" i="50"/>
  <c r="Q785" i="50"/>
  <c r="AG758" i="50"/>
  <c r="AW758" i="50" s="1"/>
  <c r="BF19" i="62" s="1"/>
  <c r="T888" i="50"/>
  <c r="S890" i="50"/>
  <c r="P893" i="50"/>
  <c r="P894" i="50"/>
  <c r="AF860" i="50" s="1"/>
  <c r="AV860" i="50" s="1"/>
  <c r="R891" i="50"/>
  <c r="AV859" i="50"/>
  <c r="BH20" i="61" s="1"/>
  <c r="S1040" i="50"/>
  <c r="T1038" i="50"/>
  <c r="AU760" i="50"/>
  <c r="AU761" i="50" s="1"/>
  <c r="AE761" i="50"/>
  <c r="W882" i="50"/>
  <c r="O42" i="50"/>
  <c r="P41" i="50"/>
  <c r="BA15" i="50"/>
  <c r="AO26" i="66" s="1"/>
  <c r="BD18" i="50"/>
  <c r="AO29" i="69" s="1"/>
  <c r="S285" i="50"/>
  <c r="B624" i="50"/>
  <c r="E21" i="55"/>
  <c r="B722" i="50"/>
  <c r="F723" i="50" s="1"/>
  <c r="B673" i="50"/>
  <c r="G677" i="50" s="1"/>
  <c r="B479" i="50"/>
  <c r="G479" i="50" s="1"/>
  <c r="B575" i="50"/>
  <c r="B576" i="50" s="1"/>
  <c r="B577" i="50" s="1"/>
  <c r="B528" i="50"/>
  <c r="G528" i="50" s="1"/>
  <c r="V819" i="50"/>
  <c r="P1162" i="50"/>
  <c r="V1407" i="50"/>
  <c r="M868" i="50"/>
  <c r="J1162" i="50"/>
  <c r="U917" i="50"/>
  <c r="M770" i="50"/>
  <c r="W1064" i="50"/>
  <c r="X1113" i="50"/>
  <c r="S917" i="50"/>
  <c r="W770" i="50"/>
  <c r="S1309" i="50"/>
  <c r="U1407" i="50"/>
  <c r="T1211" i="50"/>
  <c r="N966" i="50"/>
  <c r="S868" i="50"/>
  <c r="P819" i="50"/>
  <c r="N917" i="50"/>
  <c r="W1358" i="50"/>
  <c r="R1407" i="50"/>
  <c r="O1309" i="50"/>
  <c r="N1260" i="50"/>
  <c r="S1456" i="50"/>
  <c r="U1162" i="50"/>
  <c r="X1358" i="50"/>
  <c r="T770" i="50"/>
  <c r="M1113" i="50"/>
  <c r="V1358" i="50"/>
  <c r="W1260" i="50"/>
  <c r="L1211" i="50"/>
  <c r="Q868" i="50"/>
  <c r="V1113" i="50"/>
  <c r="T1309" i="50"/>
  <c r="Q1015" i="50"/>
  <c r="W966" i="50"/>
  <c r="L1113" i="50"/>
  <c r="O1162" i="50"/>
  <c r="K1456" i="50"/>
  <c r="L819" i="50"/>
  <c r="Q966" i="50"/>
  <c r="M1064" i="50"/>
  <c r="X1407" i="50"/>
  <c r="W1407" i="50"/>
  <c r="X966" i="50"/>
  <c r="R917" i="50"/>
  <c r="K868" i="50"/>
  <c r="J966" i="50"/>
  <c r="X1309" i="50"/>
  <c r="K819" i="50"/>
  <c r="W1015" i="50"/>
  <c r="X868" i="50"/>
  <c r="O1113" i="50"/>
  <c r="P1358" i="50"/>
  <c r="V1309" i="50"/>
  <c r="K1358" i="50"/>
  <c r="R819" i="50"/>
  <c r="O1211" i="50"/>
  <c r="U1358" i="50"/>
  <c r="K1407" i="50"/>
  <c r="R1113" i="50"/>
  <c r="O1260" i="50"/>
  <c r="M1358" i="50"/>
  <c r="P770" i="50"/>
  <c r="Q917" i="50"/>
  <c r="T1358" i="50"/>
  <c r="N770" i="50"/>
  <c r="R1064" i="50"/>
  <c r="N1358" i="50"/>
  <c r="R1358" i="50"/>
  <c r="L1015" i="50"/>
  <c r="S770" i="50"/>
  <c r="T1015" i="50"/>
  <c r="L868" i="50"/>
  <c r="J1260" i="50"/>
  <c r="U1113" i="50"/>
  <c r="J819" i="50"/>
  <c r="S966" i="50"/>
  <c r="W868" i="50"/>
  <c r="W819" i="50"/>
  <c r="Q1309" i="50"/>
  <c r="J1456" i="50"/>
  <c r="Q1260" i="50"/>
  <c r="X1211" i="50"/>
  <c r="J770" i="50"/>
  <c r="R1015" i="50"/>
  <c r="O819" i="50"/>
  <c r="U1064" i="50"/>
  <c r="L966" i="50"/>
  <c r="V1211" i="50"/>
  <c r="V1064" i="50"/>
  <c r="X1162" i="50"/>
  <c r="O1407" i="50"/>
  <c r="N868" i="50"/>
  <c r="T1113" i="50"/>
  <c r="K1015" i="50"/>
  <c r="Q1162" i="50"/>
  <c r="N1456" i="50"/>
  <c r="Q1211" i="50"/>
  <c r="U868" i="50"/>
  <c r="P1407" i="50"/>
  <c r="T819" i="50"/>
  <c r="J1211" i="50"/>
  <c r="U1211" i="50"/>
  <c r="W1211" i="50"/>
  <c r="P1113" i="50"/>
  <c r="L1260" i="50"/>
  <c r="T966" i="50"/>
  <c r="L1358" i="50"/>
  <c r="K1064" i="50"/>
  <c r="M819" i="50"/>
  <c r="K1211" i="50"/>
  <c r="R770" i="50"/>
  <c r="U1309" i="50"/>
  <c r="S819" i="50"/>
  <c r="V1162" i="50"/>
  <c r="V917" i="50"/>
  <c r="L917" i="50"/>
  <c r="S1407" i="50"/>
  <c r="M1260" i="50"/>
  <c r="S1260" i="50"/>
  <c r="V1015" i="50"/>
  <c r="P1309" i="50"/>
  <c r="X819" i="50"/>
  <c r="O868" i="50"/>
  <c r="J1407" i="50"/>
  <c r="Q1456" i="50"/>
  <c r="W1456" i="50"/>
  <c r="J1113" i="50"/>
  <c r="S1211" i="50"/>
  <c r="W1113" i="50"/>
  <c r="P917" i="50"/>
  <c r="L1456" i="50"/>
  <c r="M1211" i="50"/>
  <c r="T1162" i="50"/>
  <c r="M1309" i="50"/>
  <c r="O1456" i="50"/>
  <c r="N1015" i="50"/>
  <c r="M917" i="50"/>
  <c r="P1211" i="50"/>
  <c r="U1456" i="50"/>
  <c r="O966" i="50"/>
  <c r="Q1358" i="50"/>
  <c r="U1015" i="50"/>
  <c r="M1407" i="50"/>
  <c r="K1260" i="50"/>
  <c r="Q819" i="50"/>
  <c r="R868" i="50"/>
  <c r="N1211" i="50"/>
  <c r="W1162" i="50"/>
  <c r="M1015" i="50"/>
  <c r="K917" i="50"/>
  <c r="L1407" i="50"/>
  <c r="K1113" i="50"/>
  <c r="Q1064" i="50"/>
  <c r="U819" i="50"/>
  <c r="T1260" i="50"/>
  <c r="X770" i="50"/>
  <c r="X1015" i="50"/>
  <c r="N1113" i="50"/>
  <c r="N1064" i="50"/>
  <c r="T917" i="50"/>
  <c r="O1358" i="50"/>
  <c r="K1162" i="50"/>
  <c r="L1064" i="50"/>
  <c r="T1064" i="50"/>
  <c r="U770" i="50"/>
  <c r="L770" i="50"/>
  <c r="M1162" i="50"/>
  <c r="J1015" i="50"/>
  <c r="T1407" i="50"/>
  <c r="J1064" i="50"/>
  <c r="W917" i="50"/>
  <c r="J1309" i="50"/>
  <c r="X1260" i="50"/>
  <c r="V1456" i="50"/>
  <c r="R1260" i="50"/>
  <c r="S1113" i="50"/>
  <c r="N1309" i="50"/>
  <c r="O917" i="50"/>
  <c r="S1064" i="50"/>
  <c r="Q1113" i="50"/>
  <c r="M966" i="50"/>
  <c r="N819" i="50"/>
  <c r="J917" i="50"/>
  <c r="X1064" i="50"/>
  <c r="K966" i="50"/>
  <c r="Q1407" i="50"/>
  <c r="P868" i="50"/>
  <c r="X1456" i="50"/>
  <c r="R966" i="50"/>
  <c r="K1309" i="50"/>
  <c r="T868" i="50"/>
  <c r="P1456" i="50"/>
  <c r="P1260" i="50"/>
  <c r="P1064" i="50"/>
  <c r="W1309" i="50"/>
  <c r="X917" i="50"/>
  <c r="N1162" i="50"/>
  <c r="R1162" i="50"/>
  <c r="R1309" i="50"/>
  <c r="P1015" i="50"/>
  <c r="V868" i="50"/>
  <c r="M1456" i="50"/>
  <c r="J1358" i="50"/>
  <c r="N1407" i="50"/>
  <c r="S1358" i="50"/>
  <c r="O770" i="50"/>
  <c r="U966" i="50"/>
  <c r="P966" i="50"/>
  <c r="O1015" i="50"/>
  <c r="J868" i="50"/>
  <c r="R1456" i="50"/>
  <c r="Q770" i="50"/>
  <c r="V966" i="50"/>
  <c r="R1211" i="50"/>
  <c r="V1260" i="50"/>
  <c r="T1456" i="50"/>
  <c r="U1260" i="50"/>
  <c r="V770" i="50"/>
  <c r="S1162" i="50"/>
  <c r="L1309" i="50"/>
  <c r="O1064" i="50"/>
  <c r="S1015" i="50"/>
  <c r="K770" i="50"/>
  <c r="L1162" i="50"/>
  <c r="L47" i="50" l="1"/>
  <c r="J43" i="59" s="1"/>
  <c r="L36" i="50"/>
  <c r="L48" i="50" s="1"/>
  <c r="J44" i="59" s="1"/>
  <c r="AP44" i="59" s="1"/>
  <c r="L25" i="50"/>
  <c r="J36" i="59" s="1"/>
  <c r="L44" i="50"/>
  <c r="AC10" i="50" s="1"/>
  <c r="N93" i="50"/>
  <c r="AI258" i="50"/>
  <c r="AY258" i="50" s="1"/>
  <c r="AT19" i="64" s="1"/>
  <c r="M93" i="50"/>
  <c r="S286" i="50"/>
  <c r="AA961" i="50"/>
  <c r="AE9" i="50"/>
  <c r="AU9" i="50" s="1"/>
  <c r="AO20" i="60" s="1"/>
  <c r="AD9" i="50"/>
  <c r="AT9" i="50" s="1"/>
  <c r="AO20" i="57" s="1"/>
  <c r="R286" i="50"/>
  <c r="AG258" i="50"/>
  <c r="AW258" i="50" s="1"/>
  <c r="AT19" i="62" s="1"/>
  <c r="AH258" i="50"/>
  <c r="AX258" i="50" s="1"/>
  <c r="AT19" i="63" s="1"/>
  <c r="M296" i="50"/>
  <c r="O42" i="58" s="1"/>
  <c r="M291" i="50"/>
  <c r="AC1059" i="50"/>
  <c r="AS1059" i="50" s="1"/>
  <c r="BL20" i="58" s="1"/>
  <c r="M1095" i="50"/>
  <c r="M1092" i="50"/>
  <c r="L85" i="50"/>
  <c r="AB58" i="50"/>
  <c r="AR58" i="50" s="1"/>
  <c r="AP19" i="59" s="1"/>
  <c r="L95" i="50"/>
  <c r="AA11" i="50"/>
  <c r="N141" i="50"/>
  <c r="N142" i="50" s="1"/>
  <c r="M1035" i="50"/>
  <c r="M1036" i="50" s="1"/>
  <c r="L1036" i="50"/>
  <c r="L994" i="50"/>
  <c r="AB960" i="50" s="1"/>
  <c r="L993" i="50"/>
  <c r="N183" i="50"/>
  <c r="N196" i="50" s="1"/>
  <c r="M42" i="57" s="1"/>
  <c r="O90" i="50"/>
  <c r="O91" i="50" s="1"/>
  <c r="Q40" i="50"/>
  <c r="Q41" i="50" s="1"/>
  <c r="O340" i="50"/>
  <c r="Q338" i="50"/>
  <c r="R338" i="50" s="1"/>
  <c r="S338" i="50" s="1"/>
  <c r="S340" i="50" s="1"/>
  <c r="P240" i="50"/>
  <c r="P241" i="50" s="1"/>
  <c r="P242" i="50" s="1"/>
  <c r="Q138" i="50"/>
  <c r="R138" i="50" s="1"/>
  <c r="R140" i="50" s="1"/>
  <c r="M142" i="50"/>
  <c r="M143" i="50" s="1"/>
  <c r="P481" i="50"/>
  <c r="P483" i="50" s="1"/>
  <c r="O140" i="50"/>
  <c r="O141" i="50" s="1"/>
  <c r="O142" i="50" s="1"/>
  <c r="U281" i="50"/>
  <c r="V281" i="50" s="1"/>
  <c r="W281" i="50" s="1"/>
  <c r="M146" i="50"/>
  <c r="L42" i="58" s="1"/>
  <c r="S383" i="50"/>
  <c r="M1045" i="50"/>
  <c r="L1044" i="50"/>
  <c r="AB1010" i="50" s="1"/>
  <c r="AB1011" i="50" s="1"/>
  <c r="M84" i="50"/>
  <c r="M96" i="50"/>
  <c r="K42" i="58" s="1"/>
  <c r="N83" i="50"/>
  <c r="O81" i="50"/>
  <c r="N991" i="50"/>
  <c r="O989" i="50"/>
  <c r="O288" i="50"/>
  <c r="N290" i="50"/>
  <c r="O1088" i="50"/>
  <c r="N1090" i="50"/>
  <c r="N1091" i="50" s="1"/>
  <c r="N440" i="50"/>
  <c r="N446" i="50" s="1"/>
  <c r="R42" i="57" s="1"/>
  <c r="O438" i="50"/>
  <c r="O1032" i="50"/>
  <c r="N1034" i="50"/>
  <c r="AC959" i="50"/>
  <c r="AS959" i="50" s="1"/>
  <c r="BJ20" i="58" s="1"/>
  <c r="M995" i="50"/>
  <c r="M992" i="50"/>
  <c r="AO27" i="63"/>
  <c r="AY16" i="50"/>
  <c r="K27" i="50"/>
  <c r="K29" i="50" s="1"/>
  <c r="T383" i="50"/>
  <c r="U381" i="50"/>
  <c r="Q88" i="50"/>
  <c r="P90" i="50"/>
  <c r="M48" i="50"/>
  <c r="J44" i="58" s="1"/>
  <c r="AP44" i="58" s="1"/>
  <c r="O34" i="50"/>
  <c r="O35" i="50" s="1"/>
  <c r="O25" i="50" s="1"/>
  <c r="J36" i="60" s="1"/>
  <c r="R238" i="50"/>
  <c r="Q240" i="50"/>
  <c r="AB10" i="50"/>
  <c r="M193" i="50"/>
  <c r="L175" i="50"/>
  <c r="M36" i="59" s="1"/>
  <c r="L197" i="50"/>
  <c r="M43" i="59" s="1"/>
  <c r="L186" i="50"/>
  <c r="L198" i="50" s="1"/>
  <c r="M44" i="59" s="1"/>
  <c r="AQ110" i="50"/>
  <c r="AQ111" i="50" s="1"/>
  <c r="AA111" i="50"/>
  <c r="O333" i="50"/>
  <c r="P331" i="50"/>
  <c r="N334" i="50"/>
  <c r="N346" i="50"/>
  <c r="P42" i="57" s="1"/>
  <c r="L147" i="50"/>
  <c r="L43" i="59" s="1"/>
  <c r="L125" i="50"/>
  <c r="L36" i="59" s="1"/>
  <c r="L144" i="50"/>
  <c r="AB110" i="50" s="1"/>
  <c r="L136" i="50"/>
  <c r="L148" i="50" s="1"/>
  <c r="L44" i="59" s="1"/>
  <c r="AC308" i="50"/>
  <c r="AS308" i="50" s="1"/>
  <c r="AU19" i="58" s="1"/>
  <c r="M335" i="50"/>
  <c r="L244" i="50"/>
  <c r="AB210" i="50" s="1"/>
  <c r="L225" i="50"/>
  <c r="N36" i="59" s="1"/>
  <c r="L247" i="50"/>
  <c r="N43" i="59" s="1"/>
  <c r="AA210" i="50"/>
  <c r="N191" i="50"/>
  <c r="N234" i="50"/>
  <c r="N246" i="50"/>
  <c r="N42" i="57" s="1"/>
  <c r="N35" i="50"/>
  <c r="AD8" i="50"/>
  <c r="AT8" i="50" s="1"/>
  <c r="AO19" i="57" s="1"/>
  <c r="N45" i="50"/>
  <c r="O190" i="50"/>
  <c r="O191" i="50" s="1"/>
  <c r="P188" i="50"/>
  <c r="O233" i="50"/>
  <c r="P231" i="50"/>
  <c r="O390" i="50"/>
  <c r="O396" i="50" s="1"/>
  <c r="Q42" i="60" s="1"/>
  <c r="P388" i="50"/>
  <c r="L236" i="50"/>
  <c r="L248" i="50" s="1"/>
  <c r="N44" i="59" s="1"/>
  <c r="M245" i="50"/>
  <c r="M235" i="50"/>
  <c r="AC208" i="50"/>
  <c r="AA160" i="50"/>
  <c r="AB160" i="50"/>
  <c r="M185" i="50"/>
  <c r="AC158" i="50"/>
  <c r="M135" i="50"/>
  <c r="M136" i="50" s="1"/>
  <c r="M145" i="50"/>
  <c r="O433" i="50"/>
  <c r="P431" i="50"/>
  <c r="P33" i="50"/>
  <c r="Q31" i="50"/>
  <c r="N134" i="50"/>
  <c r="N146" i="50"/>
  <c r="L42" i="57" s="1"/>
  <c r="P181" i="50"/>
  <c r="O183" i="50"/>
  <c r="P131" i="50"/>
  <c r="O133" i="50"/>
  <c r="L1282" i="50"/>
  <c r="L1284" i="50" s="1"/>
  <c r="AR776" i="50"/>
  <c r="M1191" i="50"/>
  <c r="M1192" i="50" s="1"/>
  <c r="L1191" i="50"/>
  <c r="AB1159" i="50" s="1"/>
  <c r="AR1159" i="50" s="1"/>
  <c r="BN20" i="59" s="1"/>
  <c r="AU776" i="50"/>
  <c r="K1194" i="50"/>
  <c r="AA1160" i="50" s="1"/>
  <c r="AQ1160" i="50" s="1"/>
  <c r="AP776" i="50"/>
  <c r="AA1061" i="50"/>
  <c r="AT776" i="50"/>
  <c r="AB1060" i="50"/>
  <c r="K1390" i="50"/>
  <c r="AQ776" i="50"/>
  <c r="P1086" i="50"/>
  <c r="AS776" i="50"/>
  <c r="T931" i="50"/>
  <c r="S933" i="50"/>
  <c r="S934" i="50" s="1"/>
  <c r="AH908" i="50"/>
  <c r="AX908" i="50" s="1"/>
  <c r="BI19" i="63" s="1"/>
  <c r="R935" i="50"/>
  <c r="R936" i="50" s="1"/>
  <c r="AQ1010" i="50"/>
  <c r="AQ1011" i="50" s="1"/>
  <c r="AA1011" i="50"/>
  <c r="N1042" i="50"/>
  <c r="P1039" i="50"/>
  <c r="O1041" i="50"/>
  <c r="AD1009" i="50"/>
  <c r="AS1009" i="50"/>
  <c r="BK20" i="58" s="1"/>
  <c r="M1043" i="50"/>
  <c r="AA1208" i="50"/>
  <c r="AQ1208" i="50" s="1"/>
  <c r="BO19" i="56" s="1"/>
  <c r="H1211" i="50"/>
  <c r="Z770" i="50"/>
  <c r="AG770" i="50"/>
  <c r="AH770" i="50"/>
  <c r="AA770" i="50"/>
  <c r="AL770" i="50"/>
  <c r="AB770" i="50"/>
  <c r="AN770" i="50"/>
  <c r="AF770" i="50"/>
  <c r="AI770" i="50"/>
  <c r="AC770" i="50"/>
  <c r="AD770" i="50"/>
  <c r="AE770" i="50"/>
  <c r="AK770" i="50"/>
  <c r="H770" i="50"/>
  <c r="AM770" i="50"/>
  <c r="AJ770" i="50"/>
  <c r="Z1407" i="50"/>
  <c r="AF1407" i="50"/>
  <c r="AJ1407" i="50"/>
  <c r="AE1407" i="50"/>
  <c r="AH1407" i="50"/>
  <c r="AG1407" i="50"/>
  <c r="AM1407" i="50"/>
  <c r="AD1407" i="50"/>
  <c r="H1407" i="50"/>
  <c r="AK1407" i="50"/>
  <c r="AC1407" i="50"/>
  <c r="AN1407" i="50"/>
  <c r="AL1407" i="50"/>
  <c r="AI1407" i="50"/>
  <c r="AB1407" i="50"/>
  <c r="AA1407" i="50"/>
  <c r="J1382" i="50"/>
  <c r="K1382" i="50" s="1"/>
  <c r="H1358" i="50"/>
  <c r="CE24" i="2" s="1"/>
  <c r="Z917" i="50"/>
  <c r="AL917" i="50"/>
  <c r="AJ917" i="50"/>
  <c r="AC917" i="50"/>
  <c r="AH917" i="50"/>
  <c r="AB917" i="50"/>
  <c r="AK917" i="50"/>
  <c r="AE917" i="50"/>
  <c r="AI917" i="50"/>
  <c r="AG917" i="50"/>
  <c r="AM917" i="50"/>
  <c r="AD917" i="50"/>
  <c r="AA917" i="50"/>
  <c r="H917" i="50"/>
  <c r="BG34" i="2" s="1"/>
  <c r="AF917" i="50"/>
  <c r="AN917" i="50"/>
  <c r="Z1064" i="50"/>
  <c r="AP1064" i="50" s="1"/>
  <c r="AK1064" i="50"/>
  <c r="BA1064" i="50" s="1"/>
  <c r="BL25" i="66" s="1"/>
  <c r="AG1064" i="50"/>
  <c r="AW1064" i="50" s="1"/>
  <c r="BL25" i="62" s="1"/>
  <c r="AJ1064" i="50"/>
  <c r="AZ1064" i="50" s="1"/>
  <c r="BL25" i="65" s="1"/>
  <c r="AA1064" i="50"/>
  <c r="AQ1064" i="50" s="1"/>
  <c r="AH1064" i="50"/>
  <c r="AX1064" i="50" s="1"/>
  <c r="BL25" i="63" s="1"/>
  <c r="AE1064" i="50"/>
  <c r="AU1064" i="50" s="1"/>
  <c r="BL25" i="60" s="1"/>
  <c r="AI1064" i="50"/>
  <c r="AY1064" i="50" s="1"/>
  <c r="BL25" i="64" s="1"/>
  <c r="AN1064" i="50"/>
  <c r="BD1064" i="50" s="1"/>
  <c r="BL25" i="69" s="1"/>
  <c r="AM1064" i="50"/>
  <c r="BC1064" i="50" s="1"/>
  <c r="BL25" i="68" s="1"/>
  <c r="AL1064" i="50"/>
  <c r="BB1064" i="50" s="1"/>
  <c r="BL25" i="67" s="1"/>
  <c r="H1064" i="50"/>
  <c r="BM31" i="2" s="1"/>
  <c r="AF1064" i="50"/>
  <c r="AV1064" i="50" s="1"/>
  <c r="BL25" i="61" s="1"/>
  <c r="AD1064" i="50"/>
  <c r="AT1064" i="50" s="1"/>
  <c r="BL25" i="57" s="1"/>
  <c r="AC1064" i="50"/>
  <c r="AS1064" i="50" s="1"/>
  <c r="BL25" i="58" s="1"/>
  <c r="AB1064" i="50"/>
  <c r="AR1064" i="50" s="1"/>
  <c r="BL25" i="59" s="1"/>
  <c r="H1162" i="50"/>
  <c r="Z1113" i="50"/>
  <c r="AP1113" i="50" s="1"/>
  <c r="AH1113" i="50"/>
  <c r="AX1113" i="50" s="1"/>
  <c r="BM24" i="63" s="1"/>
  <c r="AL1113" i="50"/>
  <c r="BB1113" i="50" s="1"/>
  <c r="BM24" i="67" s="1"/>
  <c r="AJ1113" i="50"/>
  <c r="AZ1113" i="50" s="1"/>
  <c r="BM24" i="65" s="1"/>
  <c r="AI1113" i="50"/>
  <c r="AY1113" i="50" s="1"/>
  <c r="BM24" i="64" s="1"/>
  <c r="AG1113" i="50"/>
  <c r="AW1113" i="50" s="1"/>
  <c r="BM24" i="62" s="1"/>
  <c r="H1113" i="50"/>
  <c r="BO30" i="2" s="1"/>
  <c r="AD1113" i="50"/>
  <c r="AT1113" i="50" s="1"/>
  <c r="BM24" i="57" s="1"/>
  <c r="AE1113" i="50"/>
  <c r="AU1113" i="50" s="1"/>
  <c r="BM24" i="60" s="1"/>
  <c r="AB1113" i="50"/>
  <c r="AR1113" i="50" s="1"/>
  <c r="BM24" i="59" s="1"/>
  <c r="AM1113" i="50"/>
  <c r="BC1113" i="50" s="1"/>
  <c r="BM24" i="68" s="1"/>
  <c r="AN1113" i="50"/>
  <c r="BD1113" i="50" s="1"/>
  <c r="BM24" i="69" s="1"/>
  <c r="AF1113" i="50"/>
  <c r="AV1113" i="50" s="1"/>
  <c r="BM24" i="61" s="1"/>
  <c r="AA1113" i="50"/>
  <c r="AQ1113" i="50" s="1"/>
  <c r="BM24" i="56" s="1"/>
  <c r="AK1113" i="50"/>
  <c r="BA1113" i="50" s="1"/>
  <c r="BM24" i="66" s="1"/>
  <c r="AC1113" i="50"/>
  <c r="AS1113" i="50" s="1"/>
  <c r="BM24" i="58" s="1"/>
  <c r="Z868" i="50"/>
  <c r="AP868" i="50" s="1"/>
  <c r="AL868" i="50"/>
  <c r="BB868" i="50" s="1"/>
  <c r="BH29" i="67" s="1"/>
  <c r="AB868" i="50"/>
  <c r="AR868" i="50" s="1"/>
  <c r="AI868" i="50"/>
  <c r="AY868" i="50" s="1"/>
  <c r="BH29" i="64" s="1"/>
  <c r="AN868" i="50"/>
  <c r="BD868" i="50" s="1"/>
  <c r="BH29" i="69" s="1"/>
  <c r="AF868" i="50"/>
  <c r="AV868" i="50" s="1"/>
  <c r="BH29" i="61" s="1"/>
  <c r="AJ868" i="50"/>
  <c r="AZ868" i="50" s="1"/>
  <c r="BH29" i="65" s="1"/>
  <c r="H868" i="50"/>
  <c r="BE35" i="2" s="1"/>
  <c r="AG868" i="50"/>
  <c r="AW868" i="50" s="1"/>
  <c r="BH29" i="62" s="1"/>
  <c r="AM868" i="50"/>
  <c r="BC868" i="50" s="1"/>
  <c r="BH29" i="68" s="1"/>
  <c r="AH868" i="50"/>
  <c r="AX868" i="50" s="1"/>
  <c r="BH29" i="63" s="1"/>
  <c r="AK868" i="50"/>
  <c r="BA868" i="50" s="1"/>
  <c r="BH29" i="66" s="1"/>
  <c r="AA868" i="50"/>
  <c r="AQ868" i="50" s="1"/>
  <c r="AE868" i="50"/>
  <c r="AU868" i="50" s="1"/>
  <c r="BH29" i="60" s="1"/>
  <c r="AD868" i="50"/>
  <c r="AT868" i="50" s="1"/>
  <c r="AC868" i="50"/>
  <c r="AS868" i="50" s="1"/>
  <c r="J1339" i="50"/>
  <c r="J1341" i="50" s="1"/>
  <c r="H1309" i="50"/>
  <c r="CC25" i="2" s="1"/>
  <c r="H1260" i="50"/>
  <c r="CA27" i="2" s="1"/>
  <c r="CA28" i="2" s="1"/>
  <c r="Z819" i="50"/>
  <c r="AP819" i="50" s="1"/>
  <c r="AP826" i="50" s="1"/>
  <c r="H819" i="50"/>
  <c r="BC37" i="2" s="1"/>
  <c r="BC38" i="2" s="1"/>
  <c r="BC39" i="2" s="1"/>
  <c r="BC52" i="2" s="1"/>
  <c r="AB819" i="50"/>
  <c r="AR819" i="50" s="1"/>
  <c r="BG30" i="59" s="1"/>
  <c r="AI819" i="50"/>
  <c r="AY819" i="50" s="1"/>
  <c r="BG30" i="64" s="1"/>
  <c r="AC819" i="50"/>
  <c r="AS819" i="50" s="1"/>
  <c r="AA819" i="50"/>
  <c r="AQ819" i="50" s="1"/>
  <c r="BG30" i="56" s="1"/>
  <c r="AM819" i="50"/>
  <c r="BC819" i="50" s="1"/>
  <c r="BG30" i="68" s="1"/>
  <c r="AK819" i="50"/>
  <c r="BA819" i="50" s="1"/>
  <c r="BG30" i="66" s="1"/>
  <c r="AG819" i="50"/>
  <c r="AW819" i="50" s="1"/>
  <c r="BG30" i="62" s="1"/>
  <c r="AH819" i="50"/>
  <c r="AX819" i="50" s="1"/>
  <c r="BG30" i="63" s="1"/>
  <c r="AF819" i="50"/>
  <c r="AV819" i="50" s="1"/>
  <c r="BG30" i="61" s="1"/>
  <c r="AJ819" i="50"/>
  <c r="AZ819" i="50" s="1"/>
  <c r="BG30" i="65" s="1"/>
  <c r="AN819" i="50"/>
  <c r="BD819" i="50" s="1"/>
  <c r="BG30" i="69" s="1"/>
  <c r="AE819" i="50"/>
  <c r="AU819" i="50" s="1"/>
  <c r="BG30" i="60" s="1"/>
  <c r="AD819" i="50"/>
  <c r="AT819" i="50" s="1"/>
  <c r="BG30" i="57" s="1"/>
  <c r="AL819" i="50"/>
  <c r="BB819" i="50" s="1"/>
  <c r="BG30" i="67" s="1"/>
  <c r="J1488" i="50"/>
  <c r="K1488" i="50" s="1"/>
  <c r="Z1456" i="50"/>
  <c r="AB1456" i="50"/>
  <c r="AK1456" i="50"/>
  <c r="AD1456" i="50"/>
  <c r="H1456" i="50"/>
  <c r="CI21" i="2" s="1"/>
  <c r="AE1456" i="50"/>
  <c r="AM1456" i="50"/>
  <c r="AJ1456" i="50"/>
  <c r="AN1456" i="50"/>
  <c r="AA1456" i="50"/>
  <c r="AG1456" i="50"/>
  <c r="AF1456" i="50"/>
  <c r="AI1456" i="50"/>
  <c r="AL1456" i="50"/>
  <c r="AC1456" i="50"/>
  <c r="AH1456" i="50"/>
  <c r="Z1015" i="50"/>
  <c r="AP1015" i="50" s="1"/>
  <c r="BK26" i="49" s="1"/>
  <c r="AE1015" i="50"/>
  <c r="AU1015" i="50" s="1"/>
  <c r="AI1015" i="50"/>
  <c r="AY1015" i="50" s="1"/>
  <c r="BK26" i="64" s="1"/>
  <c r="AG1015" i="50"/>
  <c r="AW1015" i="50" s="1"/>
  <c r="BK26" i="62" s="1"/>
  <c r="AM1015" i="50"/>
  <c r="BC1015" i="50" s="1"/>
  <c r="BK26" i="68" s="1"/>
  <c r="AD1015" i="50"/>
  <c r="AT1015" i="50" s="1"/>
  <c r="BK26" i="57" s="1"/>
  <c r="AB1015" i="50"/>
  <c r="AR1015" i="50" s="1"/>
  <c r="BK26" i="59" s="1"/>
  <c r="AK1015" i="50"/>
  <c r="BA1015" i="50" s="1"/>
  <c r="BK26" i="66" s="1"/>
  <c r="H1015" i="50"/>
  <c r="BK32" i="2" s="1"/>
  <c r="AC1015" i="50"/>
  <c r="AS1015" i="50" s="1"/>
  <c r="AL1015" i="50"/>
  <c r="BB1015" i="50" s="1"/>
  <c r="BK26" i="67" s="1"/>
  <c r="AH1015" i="50"/>
  <c r="AX1015" i="50" s="1"/>
  <c r="BK26" i="63" s="1"/>
  <c r="AA1015" i="50"/>
  <c r="AQ1015" i="50" s="1"/>
  <c r="AF1015" i="50"/>
  <c r="AV1015" i="50" s="1"/>
  <c r="BK26" i="61" s="1"/>
  <c r="AN1015" i="50"/>
  <c r="BD1015" i="50" s="1"/>
  <c r="BK26" i="69" s="1"/>
  <c r="AJ1015" i="50"/>
  <c r="AZ1015" i="50" s="1"/>
  <c r="BK26" i="65" s="1"/>
  <c r="Z966" i="50"/>
  <c r="AP966" i="50" s="1"/>
  <c r="AC966" i="50"/>
  <c r="AS966" i="50" s="1"/>
  <c r="BJ27" i="58" s="1"/>
  <c r="AN966" i="50"/>
  <c r="BD966" i="50" s="1"/>
  <c r="BJ27" i="69" s="1"/>
  <c r="AG966" i="50"/>
  <c r="AW966" i="50" s="1"/>
  <c r="BJ27" i="62" s="1"/>
  <c r="AF966" i="50"/>
  <c r="AV966" i="50" s="1"/>
  <c r="BJ27" i="61" s="1"/>
  <c r="AE966" i="50"/>
  <c r="AU966" i="50" s="1"/>
  <c r="BJ27" i="60" s="1"/>
  <c r="AK966" i="50"/>
  <c r="BA966" i="50" s="1"/>
  <c r="BJ27" i="66" s="1"/>
  <c r="AI966" i="50"/>
  <c r="AY966" i="50" s="1"/>
  <c r="BJ27" i="64" s="1"/>
  <c r="AJ966" i="50"/>
  <c r="AZ966" i="50" s="1"/>
  <c r="BJ27" i="65" s="1"/>
  <c r="AA966" i="50"/>
  <c r="AQ966" i="50" s="1"/>
  <c r="H966" i="50"/>
  <c r="BI33" i="2" s="1"/>
  <c r="AL966" i="50"/>
  <c r="BB966" i="50" s="1"/>
  <c r="BJ27" i="67" s="1"/>
  <c r="AH966" i="50"/>
  <c r="AX966" i="50" s="1"/>
  <c r="BJ27" i="63" s="1"/>
  <c r="AB966" i="50"/>
  <c r="AR966" i="50" s="1"/>
  <c r="BJ27" i="59" s="1"/>
  <c r="AM966" i="50"/>
  <c r="BC966" i="50" s="1"/>
  <c r="BJ27" i="68" s="1"/>
  <c r="AD966" i="50"/>
  <c r="AT966" i="50" s="1"/>
  <c r="BJ27" i="57" s="1"/>
  <c r="K1334" i="50"/>
  <c r="K1335" i="50" s="1"/>
  <c r="L1332" i="50"/>
  <c r="M1332" i="50" s="1"/>
  <c r="L1481" i="50"/>
  <c r="N1240" i="50"/>
  <c r="O1238" i="50"/>
  <c r="N1139" i="50"/>
  <c r="M1141" i="50"/>
  <c r="P1233" i="50"/>
  <c r="Q1231" i="50"/>
  <c r="AB1158" i="50"/>
  <c r="B1213" i="50"/>
  <c r="P942" i="50"/>
  <c r="P943" i="50" s="1"/>
  <c r="P945" i="50"/>
  <c r="M1232" i="50"/>
  <c r="L1234" i="50"/>
  <c r="L1235" i="50" s="1"/>
  <c r="L1236" i="50" s="1"/>
  <c r="R939" i="50"/>
  <c r="Q941" i="50"/>
  <c r="K1241" i="50"/>
  <c r="L1239" i="50"/>
  <c r="N1283" i="50"/>
  <c r="O1281" i="50"/>
  <c r="B1017" i="50"/>
  <c r="G1016" i="50"/>
  <c r="P1140" i="50"/>
  <c r="Q1138" i="50"/>
  <c r="AQ1258" i="50"/>
  <c r="BP19" i="56" s="1"/>
  <c r="B968" i="50"/>
  <c r="G967" i="50"/>
  <c r="B1360" i="50"/>
  <c r="G1359" i="50"/>
  <c r="O1431" i="50"/>
  <c r="BG29" i="56"/>
  <c r="B1409" i="50"/>
  <c r="F1408" i="50"/>
  <c r="F1410" i="50"/>
  <c r="G1408" i="50"/>
  <c r="F1409" i="50"/>
  <c r="J1440" i="50" s="1"/>
  <c r="AP1258" i="50"/>
  <c r="Z1161" i="50"/>
  <c r="AP1160" i="50"/>
  <c r="AP1161" i="50" s="1"/>
  <c r="K1186" i="50"/>
  <c r="AQ1158" i="50"/>
  <c r="BN19" i="56" s="1"/>
  <c r="J1286" i="50"/>
  <c r="R1082" i="50"/>
  <c r="Q1084" i="50"/>
  <c r="CG51" i="2"/>
  <c r="CG53" i="2"/>
  <c r="G1065" i="50"/>
  <c r="B1066" i="50"/>
  <c r="O1290" i="50"/>
  <c r="P1288" i="50"/>
  <c r="AP1208" i="50"/>
  <c r="G918" i="50"/>
  <c r="B919" i="50"/>
  <c r="BK25" i="57"/>
  <c r="AF1058" i="50"/>
  <c r="AV1058" i="50" s="1"/>
  <c r="BL19" i="61" s="1"/>
  <c r="J1244" i="50"/>
  <c r="Z1210" i="50" s="1"/>
  <c r="AP1210" i="50" s="1"/>
  <c r="J1236" i="50"/>
  <c r="K1236" i="50"/>
  <c r="K1383" i="50"/>
  <c r="J1383" i="50"/>
  <c r="G1163" i="50"/>
  <c r="B1164" i="50"/>
  <c r="BK25" i="59"/>
  <c r="L1185" i="50"/>
  <c r="M1135" i="50"/>
  <c r="AC1108" i="50"/>
  <c r="B772" i="50"/>
  <c r="G771" i="50"/>
  <c r="B1115" i="50"/>
  <c r="G1114" i="50"/>
  <c r="AD911" i="50"/>
  <c r="AT910" i="50"/>
  <c r="AT911" i="50" s="1"/>
  <c r="M1340" i="50"/>
  <c r="N1338" i="50"/>
  <c r="K1438" i="50"/>
  <c r="N1182" i="50"/>
  <c r="M1184" i="50"/>
  <c r="O1132" i="50"/>
  <c r="N1134" i="50"/>
  <c r="N1135" i="50" s="1"/>
  <c r="O944" i="50"/>
  <c r="O943" i="50"/>
  <c r="AC911" i="50"/>
  <c r="AS910" i="50"/>
  <c r="AS911" i="50" s="1"/>
  <c r="J1334" i="50"/>
  <c r="G869" i="50"/>
  <c r="B870" i="50"/>
  <c r="R1181" i="50"/>
  <c r="Q1183" i="50"/>
  <c r="AF909" i="50"/>
  <c r="AV909" i="50" s="1"/>
  <c r="BI20" i="61" s="1"/>
  <c r="L1390" i="50"/>
  <c r="BG29" i="59"/>
  <c r="M1390" i="50"/>
  <c r="N1388" i="50"/>
  <c r="K1285" i="50"/>
  <c r="B1311" i="50"/>
  <c r="G1310" i="50"/>
  <c r="O1086" i="50"/>
  <c r="P1331" i="50"/>
  <c r="O1333" i="50"/>
  <c r="R1188" i="50"/>
  <c r="Q1190" i="50"/>
  <c r="O1189" i="50"/>
  <c r="N1191" i="50"/>
  <c r="M1383" i="50"/>
  <c r="N1381" i="50"/>
  <c r="J1292" i="50"/>
  <c r="Z1259" i="50"/>
  <c r="AP1259" i="50" s="1"/>
  <c r="G1261" i="50"/>
  <c r="B1262" i="50"/>
  <c r="K1144" i="50"/>
  <c r="AA1110" i="50" s="1"/>
  <c r="AQ1110" i="50" s="1"/>
  <c r="AQ1111" i="50" s="1"/>
  <c r="K1143" i="50"/>
  <c r="T792" i="50"/>
  <c r="T793" i="50" s="1"/>
  <c r="AJ759" i="50"/>
  <c r="AZ759" i="50" s="1"/>
  <c r="BF20" i="65" s="1"/>
  <c r="J1243" i="50"/>
  <c r="R1131" i="50"/>
  <c r="Q1133" i="50"/>
  <c r="L1142" i="50"/>
  <c r="L1143" i="50" s="1"/>
  <c r="L1145" i="50"/>
  <c r="B821" i="50"/>
  <c r="G820" i="50"/>
  <c r="V789" i="50"/>
  <c r="U791" i="50"/>
  <c r="B1458" i="50"/>
  <c r="K1289" i="50"/>
  <c r="T988" i="50"/>
  <c r="S990" i="50"/>
  <c r="AE811" i="50"/>
  <c r="AF861" i="50"/>
  <c r="T981" i="50"/>
  <c r="S983" i="50"/>
  <c r="R984" i="50"/>
  <c r="Q985" i="50"/>
  <c r="AG958" i="50"/>
  <c r="AW958" i="50" s="1"/>
  <c r="BJ19" i="62" s="1"/>
  <c r="P986" i="50"/>
  <c r="Q835" i="50"/>
  <c r="Q845" i="50"/>
  <c r="AG808" i="50"/>
  <c r="AW808" i="50" s="1"/>
  <c r="BG19" i="62" s="1"/>
  <c r="P836" i="50"/>
  <c r="P844" i="50"/>
  <c r="AF810" i="50" s="1"/>
  <c r="S883" i="50"/>
  <c r="S884" i="50" s="1"/>
  <c r="T881" i="50"/>
  <c r="R842" i="50"/>
  <c r="R843" i="50" s="1"/>
  <c r="AH809" i="50"/>
  <c r="AX809" i="50" s="1"/>
  <c r="BG20" i="63" s="1"/>
  <c r="S833" i="50"/>
  <c r="T831" i="50"/>
  <c r="AH858" i="50"/>
  <c r="AX858" i="50" s="1"/>
  <c r="BH19" i="63" s="1"/>
  <c r="T1031" i="50"/>
  <c r="S1033" i="50"/>
  <c r="R834" i="50"/>
  <c r="R835" i="50" s="1"/>
  <c r="Q886" i="50"/>
  <c r="R886" i="50"/>
  <c r="T838" i="50"/>
  <c r="S840" i="50"/>
  <c r="S841" i="50" s="1"/>
  <c r="S842" i="50" s="1"/>
  <c r="AH758" i="50"/>
  <c r="AX758" i="50" s="1"/>
  <c r="BF19" i="63" s="1"/>
  <c r="R785" i="50"/>
  <c r="R795" i="50"/>
  <c r="T783" i="50"/>
  <c r="U781" i="50"/>
  <c r="U1038" i="50"/>
  <c r="T1040" i="50"/>
  <c r="Q786" i="50"/>
  <c r="Q794" i="50"/>
  <c r="AG760" i="50" s="1"/>
  <c r="U982" i="50"/>
  <c r="S891" i="50"/>
  <c r="AI859" i="50" s="1"/>
  <c r="AY859" i="50" s="1"/>
  <c r="BH20" i="64" s="1"/>
  <c r="U938" i="50"/>
  <c r="T940" i="50"/>
  <c r="U888" i="50"/>
  <c r="T890" i="50"/>
  <c r="T1083" i="50"/>
  <c r="U1081" i="50"/>
  <c r="R895" i="50"/>
  <c r="R892" i="50"/>
  <c r="R893" i="50" s="1"/>
  <c r="AH859" i="50"/>
  <c r="AV861" i="50"/>
  <c r="Q894" i="50"/>
  <c r="AG860" i="50" s="1"/>
  <c r="AV760" i="50"/>
  <c r="AV761" i="50" s="1"/>
  <c r="AV776" i="50" s="1"/>
  <c r="AF761" i="50"/>
  <c r="S784" i="50"/>
  <c r="X882" i="50"/>
  <c r="O43" i="50"/>
  <c r="S38" i="50"/>
  <c r="R40" i="50"/>
  <c r="P42" i="50"/>
  <c r="AF9" i="50"/>
  <c r="BC15" i="50"/>
  <c r="AO26" i="68" s="1"/>
  <c r="BB15" i="50"/>
  <c r="AO26" i="67" s="1"/>
  <c r="BD15" i="50"/>
  <c r="AO26" i="69" s="1"/>
  <c r="T285" i="50"/>
  <c r="AJ258" i="50"/>
  <c r="AZ258" i="50" s="1"/>
  <c r="AT19" i="65" s="1"/>
  <c r="B625" i="50"/>
  <c r="B626" i="50" s="1"/>
  <c r="B627" i="50" s="1"/>
  <c r="B529" i="50"/>
  <c r="G529" i="50" s="1"/>
  <c r="B578" i="50"/>
  <c r="G578" i="50" s="1"/>
  <c r="B674" i="50"/>
  <c r="B723" i="50"/>
  <c r="G727" i="50" s="1"/>
  <c r="V1261" i="50"/>
  <c r="S1408" i="50"/>
  <c r="N918" i="50"/>
  <c r="N1457" i="50"/>
  <c r="U1457" i="50"/>
  <c r="O771" i="50"/>
  <c r="Q1065" i="50"/>
  <c r="M1016" i="50"/>
  <c r="R1408" i="50"/>
  <c r="W1016" i="50"/>
  <c r="N771" i="50"/>
  <c r="V1310" i="50"/>
  <c r="O918" i="50"/>
  <c r="S1359" i="50"/>
  <c r="O1065" i="50"/>
  <c r="L1359" i="50"/>
  <c r="Q771" i="50"/>
  <c r="N1212" i="50"/>
  <c r="J967" i="50"/>
  <c r="X869" i="50"/>
  <c r="L1163" i="50"/>
  <c r="M1212" i="50"/>
  <c r="X1261" i="50"/>
  <c r="W1359" i="50"/>
  <c r="U771" i="50"/>
  <c r="Q1359" i="50"/>
  <c r="R1457" i="50"/>
  <c r="O967" i="50"/>
  <c r="N1016" i="50"/>
  <c r="L1310" i="50"/>
  <c r="X1065" i="50"/>
  <c r="J1359" i="50"/>
  <c r="L918" i="50"/>
  <c r="P1212" i="50"/>
  <c r="L1016" i="50"/>
  <c r="O1408" i="50"/>
  <c r="U1212" i="50"/>
  <c r="M1163" i="50"/>
  <c r="S1310" i="50"/>
  <c r="K771" i="50"/>
  <c r="X1310" i="50"/>
  <c r="K1163" i="50"/>
  <c r="R1310" i="50"/>
  <c r="S820" i="50"/>
  <c r="P1065" i="50"/>
  <c r="R820" i="50"/>
  <c r="J1163" i="50"/>
  <c r="J771" i="50"/>
  <c r="U967" i="50"/>
  <c r="X1457" i="50"/>
  <c r="V918" i="50"/>
  <c r="P1359" i="50"/>
  <c r="Q869" i="50"/>
  <c r="Q1212" i="50"/>
  <c r="L1212" i="50"/>
  <c r="L820" i="50"/>
  <c r="T1359" i="50"/>
  <c r="L1065" i="50"/>
  <c r="X1114" i="50"/>
  <c r="O1261" i="50"/>
  <c r="U1408" i="50"/>
  <c r="M967" i="50"/>
  <c r="X918" i="50"/>
  <c r="P820" i="50"/>
  <c r="V1408" i="50"/>
  <c r="N820" i="50"/>
  <c r="V1065" i="50"/>
  <c r="K1114" i="50"/>
  <c r="O1457" i="50"/>
  <c r="J1016" i="50"/>
  <c r="R1016" i="50"/>
  <c r="O1016" i="50"/>
  <c r="R869" i="50"/>
  <c r="W1261" i="50"/>
  <c r="O1212" i="50"/>
  <c r="S1163" i="50"/>
  <c r="R967" i="50"/>
  <c r="J1065" i="50"/>
  <c r="T1163" i="50"/>
  <c r="T967" i="50"/>
  <c r="X967" i="50"/>
  <c r="S1016" i="50"/>
  <c r="W771" i="50"/>
  <c r="X1212" i="50"/>
  <c r="Q1016" i="50"/>
  <c r="Q967" i="50"/>
  <c r="T1212" i="50"/>
  <c r="T1457" i="50"/>
  <c r="R1261" i="50"/>
  <c r="R1359" i="50"/>
  <c r="X1163" i="50"/>
  <c r="S918" i="50"/>
  <c r="W1408" i="50"/>
  <c r="R1114" i="50"/>
  <c r="X1408" i="50"/>
  <c r="K1016" i="50"/>
  <c r="K1408" i="50"/>
  <c r="U1359" i="50"/>
  <c r="L869" i="50"/>
  <c r="O1310" i="50"/>
  <c r="Q1408" i="50"/>
  <c r="V1359" i="50"/>
  <c r="P1261" i="50"/>
  <c r="N1065" i="50"/>
  <c r="K1310" i="50"/>
  <c r="T820" i="50"/>
  <c r="V967" i="50"/>
  <c r="T1408" i="50"/>
  <c r="N1310" i="50"/>
  <c r="R771" i="50"/>
  <c r="M1114" i="50"/>
  <c r="W1163" i="50"/>
  <c r="X1016" i="50"/>
  <c r="W1457" i="50"/>
  <c r="U1310" i="50"/>
  <c r="S1065" i="50"/>
  <c r="P1408" i="50"/>
  <c r="J1408" i="50"/>
  <c r="R1065" i="50"/>
  <c r="P1457" i="50"/>
  <c r="K1457" i="50"/>
  <c r="K1359" i="50"/>
  <c r="M918" i="50"/>
  <c r="V1163" i="50"/>
  <c r="W869" i="50"/>
  <c r="W1065" i="50"/>
  <c r="P771" i="50"/>
  <c r="R1163" i="50"/>
  <c r="T771" i="50"/>
  <c r="N1359" i="50"/>
  <c r="K918" i="50"/>
  <c r="P1114" i="50"/>
  <c r="N967" i="50"/>
  <c r="M1310" i="50"/>
  <c r="M1408" i="50"/>
  <c r="J1457" i="50"/>
  <c r="J869" i="50"/>
  <c r="U820" i="50"/>
  <c r="L967" i="50"/>
  <c r="S1212" i="50"/>
  <c r="S1457" i="50"/>
  <c r="L1457" i="50"/>
  <c r="U1016" i="50"/>
  <c r="K820" i="50"/>
  <c r="N869" i="50"/>
  <c r="R1212" i="50"/>
  <c r="S869" i="50"/>
  <c r="T869" i="50"/>
  <c r="S1261" i="50"/>
  <c r="Q1310" i="50"/>
  <c r="W820" i="50"/>
  <c r="W1310" i="50"/>
  <c r="T1114" i="50"/>
  <c r="U1261" i="50"/>
  <c r="J1114" i="50"/>
  <c r="U1114" i="50"/>
  <c r="X771" i="50"/>
  <c r="Q1261" i="50"/>
  <c r="M1065" i="50"/>
  <c r="U1163" i="50"/>
  <c r="P1016" i="50"/>
  <c r="V1212" i="50"/>
  <c r="J820" i="50"/>
  <c r="O820" i="50"/>
  <c r="V820" i="50"/>
  <c r="T1065" i="50"/>
  <c r="U1065" i="50"/>
  <c r="V1114" i="50"/>
  <c r="O1359" i="50"/>
  <c r="K1065" i="50"/>
  <c r="O1163" i="50"/>
  <c r="T1016" i="50"/>
  <c r="L1261" i="50"/>
  <c r="N1163" i="50"/>
  <c r="W1114" i="50"/>
  <c r="J1310" i="50"/>
  <c r="V1016" i="50"/>
  <c r="S1114" i="50"/>
  <c r="O1114" i="50"/>
  <c r="X820" i="50"/>
  <c r="V1457" i="50"/>
  <c r="K1212" i="50"/>
  <c r="M1261" i="50"/>
  <c r="T1310" i="50"/>
  <c r="T1261" i="50"/>
  <c r="T918" i="50"/>
  <c r="Q1457" i="50"/>
  <c r="P1310" i="50"/>
  <c r="M1457" i="50"/>
  <c r="K1261" i="50"/>
  <c r="K869" i="50"/>
  <c r="S771" i="50"/>
  <c r="V771" i="50"/>
  <c r="L771" i="50"/>
  <c r="U869" i="50"/>
  <c r="J918" i="50"/>
  <c r="U918" i="50"/>
  <c r="M771" i="50"/>
  <c r="Q918" i="50"/>
  <c r="W1212" i="50"/>
  <c r="W967" i="50"/>
  <c r="M869" i="50"/>
  <c r="Q820" i="50"/>
  <c r="O869" i="50"/>
  <c r="L1114" i="50"/>
  <c r="J1261" i="50"/>
  <c r="M1359" i="50"/>
  <c r="P869" i="50"/>
  <c r="J1212" i="50"/>
  <c r="P1163" i="50"/>
  <c r="P967" i="50"/>
  <c r="N1114" i="50"/>
  <c r="Q1163" i="50"/>
  <c r="K967" i="50"/>
  <c r="N1408" i="50"/>
  <c r="Q1114" i="50"/>
  <c r="R918" i="50"/>
  <c r="L1408" i="50"/>
  <c r="V869" i="50"/>
  <c r="S967" i="50"/>
  <c r="W918" i="50"/>
  <c r="X1359" i="50"/>
  <c r="P918" i="50"/>
  <c r="M820" i="50"/>
  <c r="N1261" i="50"/>
  <c r="O143" i="50" l="1"/>
  <c r="AF209" i="50"/>
  <c r="AV209" i="50" s="1"/>
  <c r="AS20" i="61" s="1"/>
  <c r="Q140" i="50"/>
  <c r="Q141" i="50" s="1"/>
  <c r="Q241" i="50"/>
  <c r="N184" i="50"/>
  <c r="AD158" i="50" s="1"/>
  <c r="N143" i="50"/>
  <c r="AR1010" i="50"/>
  <c r="AR1011" i="50" s="1"/>
  <c r="M1044" i="50"/>
  <c r="AC1010" i="50" s="1"/>
  <c r="N1095" i="50"/>
  <c r="N1092" i="50"/>
  <c r="AD1059" i="50"/>
  <c r="AT1059" i="50" s="1"/>
  <c r="BL20" i="57" s="1"/>
  <c r="N296" i="50"/>
  <c r="O42" i="57" s="1"/>
  <c r="N291" i="50"/>
  <c r="AD109" i="50"/>
  <c r="AT109" i="50" s="1"/>
  <c r="AQ20" i="57" s="1"/>
  <c r="L86" i="50"/>
  <c r="L98" i="50" s="1"/>
  <c r="K44" i="59" s="1"/>
  <c r="L97" i="50"/>
  <c r="K43" i="59" s="1"/>
  <c r="L94" i="50"/>
  <c r="L75" i="50"/>
  <c r="K36" i="59" s="1"/>
  <c r="P141" i="50"/>
  <c r="N96" i="50"/>
  <c r="K42" i="57" s="1"/>
  <c r="N84" i="50"/>
  <c r="AE109" i="50"/>
  <c r="AU109" i="50" s="1"/>
  <c r="AQ20" i="60" s="1"/>
  <c r="M1094" i="50"/>
  <c r="AC1060" i="50" s="1"/>
  <c r="AS1060" i="50" s="1"/>
  <c r="AS1061" i="50" s="1"/>
  <c r="M1093" i="50"/>
  <c r="M994" i="50"/>
  <c r="AC960" i="50" s="1"/>
  <c r="M993" i="50"/>
  <c r="AR960" i="50"/>
  <c r="AR961" i="50" s="1"/>
  <c r="AB961" i="50"/>
  <c r="M292" i="50"/>
  <c r="AD259" i="50"/>
  <c r="AT259" i="50" s="1"/>
  <c r="AT20" i="57" s="1"/>
  <c r="M295" i="50"/>
  <c r="AC259" i="50"/>
  <c r="AS259" i="50" s="1"/>
  <c r="AT20" i="58" s="1"/>
  <c r="N1035" i="50"/>
  <c r="N1044" i="50" s="1"/>
  <c r="AD1008" i="50"/>
  <c r="AT1008" i="50" s="1"/>
  <c r="BK19" i="57" s="1"/>
  <c r="T338" i="50"/>
  <c r="T340" i="50" s="1"/>
  <c r="M148" i="50"/>
  <c r="L44" i="58" s="1"/>
  <c r="S138" i="50"/>
  <c r="Q340" i="50"/>
  <c r="R340" i="50"/>
  <c r="Q481" i="50"/>
  <c r="Q483" i="50" s="1"/>
  <c r="V283" i="50"/>
  <c r="U283" i="50"/>
  <c r="U284" i="50" s="1"/>
  <c r="U285" i="50" s="1"/>
  <c r="P81" i="50"/>
  <c r="O83" i="50"/>
  <c r="AC58" i="50"/>
  <c r="AS58" i="50" s="1"/>
  <c r="AP19" i="58" s="1"/>
  <c r="M85" i="50"/>
  <c r="M95" i="50"/>
  <c r="P1032" i="50"/>
  <c r="O1034" i="50"/>
  <c r="O1090" i="50"/>
  <c r="O1091" i="50" s="1"/>
  <c r="P1088" i="50"/>
  <c r="O440" i="50"/>
  <c r="O446" i="50" s="1"/>
  <c r="R42" i="60" s="1"/>
  <c r="P438" i="50"/>
  <c r="N1045" i="50"/>
  <c r="P288" i="50"/>
  <c r="O290" i="50"/>
  <c r="O991" i="50"/>
  <c r="P989" i="50"/>
  <c r="AD959" i="50"/>
  <c r="AT959" i="50" s="1"/>
  <c r="BJ20" i="57" s="1"/>
  <c r="N992" i="50"/>
  <c r="N995" i="50"/>
  <c r="AO27" i="64"/>
  <c r="AZ16" i="50"/>
  <c r="M1282" i="50"/>
  <c r="M1284" i="50" s="1"/>
  <c r="AC1258" i="50" s="1"/>
  <c r="O47" i="50"/>
  <c r="J43" i="60" s="1"/>
  <c r="O44" i="50"/>
  <c r="U383" i="50"/>
  <c r="V381" i="50"/>
  <c r="O45" i="50"/>
  <c r="AE8" i="50"/>
  <c r="AU8" i="50" s="1"/>
  <c r="AO19" i="60" s="1"/>
  <c r="P91" i="50"/>
  <c r="Q90" i="50"/>
  <c r="R88" i="50"/>
  <c r="O92" i="50"/>
  <c r="AE59" i="50"/>
  <c r="AU59" i="50" s="1"/>
  <c r="AP20" i="60" s="1"/>
  <c r="P243" i="50"/>
  <c r="Q242" i="50"/>
  <c r="AG209" i="50"/>
  <c r="AW209" i="50" s="1"/>
  <c r="AS20" i="62" s="1"/>
  <c r="S238" i="50"/>
  <c r="R240" i="50"/>
  <c r="AR10" i="50"/>
  <c r="AR11" i="50" s="1"/>
  <c r="AR26" i="50" s="1"/>
  <c r="L26" i="50" s="1"/>
  <c r="AB11" i="50"/>
  <c r="AC11" i="50"/>
  <c r="AS10" i="50"/>
  <c r="AS11" i="50" s="1"/>
  <c r="AS26" i="50" s="1"/>
  <c r="M26" i="50" s="1"/>
  <c r="O192" i="50"/>
  <c r="AR210" i="50"/>
  <c r="AR211" i="50" s="1"/>
  <c r="AB211" i="50"/>
  <c r="O234" i="50"/>
  <c r="O246" i="50"/>
  <c r="N42" i="60" s="1"/>
  <c r="N335" i="50"/>
  <c r="AD308" i="50"/>
  <c r="AT308" i="50" s="1"/>
  <c r="AU19" i="57" s="1"/>
  <c r="AT158" i="50"/>
  <c r="P190" i="50"/>
  <c r="P191" i="50" s="1"/>
  <c r="Q188" i="50"/>
  <c r="P333" i="50"/>
  <c r="Q331" i="50"/>
  <c r="M197" i="50"/>
  <c r="M43" i="58" s="1"/>
  <c r="M175" i="50"/>
  <c r="M36" i="58" s="1"/>
  <c r="M186" i="50"/>
  <c r="M198" i="50" s="1"/>
  <c r="M44" i="58" s="1"/>
  <c r="N135" i="50"/>
  <c r="N145" i="50"/>
  <c r="AD108" i="50"/>
  <c r="AR160" i="50"/>
  <c r="AR161" i="50" s="1"/>
  <c r="AB161" i="50"/>
  <c r="M336" i="50"/>
  <c r="AS158" i="50"/>
  <c r="AR19" i="58" s="1"/>
  <c r="R31" i="50"/>
  <c r="Q33" i="50"/>
  <c r="P34" i="50"/>
  <c r="P46" i="50"/>
  <c r="J42" i="61" s="1"/>
  <c r="AQ160" i="50"/>
  <c r="AQ161" i="50" s="1"/>
  <c r="AA161" i="50"/>
  <c r="O334" i="50"/>
  <c r="O346" i="50"/>
  <c r="P42" i="60" s="1"/>
  <c r="P433" i="50"/>
  <c r="Q431" i="50"/>
  <c r="O36" i="50"/>
  <c r="O48" i="50" s="1"/>
  <c r="J44" i="60" s="1"/>
  <c r="AP44" i="60" s="1"/>
  <c r="N36" i="50"/>
  <c r="N48" i="50" s="1"/>
  <c r="J44" i="57" s="1"/>
  <c r="AP44" i="57" s="1"/>
  <c r="N25" i="50"/>
  <c r="J36" i="57" s="1"/>
  <c r="N44" i="50"/>
  <c r="AD10" i="50" s="1"/>
  <c r="AD11" i="50" s="1"/>
  <c r="N47" i="50"/>
  <c r="J43" i="57" s="1"/>
  <c r="AS208" i="50"/>
  <c r="AS19" i="58" s="1"/>
  <c r="M225" i="50"/>
  <c r="N36" i="58" s="1"/>
  <c r="M247" i="50"/>
  <c r="N43" i="58" s="1"/>
  <c r="M244" i="50"/>
  <c r="AC210" i="50" s="1"/>
  <c r="AS210" i="50" s="1"/>
  <c r="N235" i="50"/>
  <c r="N245" i="50"/>
  <c r="AD208" i="50"/>
  <c r="N192" i="50"/>
  <c r="AE159" i="50"/>
  <c r="AU159" i="50" s="1"/>
  <c r="AR20" i="60" s="1"/>
  <c r="AD159" i="50"/>
  <c r="AT159" i="50" s="1"/>
  <c r="AR20" i="57" s="1"/>
  <c r="AB111" i="50"/>
  <c r="AR110" i="50"/>
  <c r="AR111" i="50" s="1"/>
  <c r="M194" i="50"/>
  <c r="AC160" i="50" s="1"/>
  <c r="AS160" i="50" s="1"/>
  <c r="O134" i="50"/>
  <c r="AE108" i="50" s="1"/>
  <c r="AU108" i="50" s="1"/>
  <c r="AQ19" i="60" s="1"/>
  <c r="O146" i="50"/>
  <c r="L42" i="60" s="1"/>
  <c r="P133" i="50"/>
  <c r="P146" i="50" s="1"/>
  <c r="L42" i="61" s="1"/>
  <c r="Q131" i="50"/>
  <c r="P390" i="50"/>
  <c r="P396" i="50" s="1"/>
  <c r="Q42" i="61" s="1"/>
  <c r="Q388" i="50"/>
  <c r="N185" i="50"/>
  <c r="O184" i="50"/>
  <c r="O196" i="50"/>
  <c r="M42" i="60" s="1"/>
  <c r="AQ210" i="50"/>
  <c r="AQ211" i="50" s="1"/>
  <c r="AA211" i="50"/>
  <c r="Q181" i="50"/>
  <c r="P183" i="50"/>
  <c r="M147" i="50"/>
  <c r="L43" i="58" s="1"/>
  <c r="M125" i="50"/>
  <c r="L36" i="58" s="1"/>
  <c r="M144" i="50"/>
  <c r="AC110" i="50" s="1"/>
  <c r="Q231" i="50"/>
  <c r="P233" i="50"/>
  <c r="M236" i="50"/>
  <c r="M248" i="50" s="1"/>
  <c r="N44" i="58" s="1"/>
  <c r="AC1159" i="50"/>
  <c r="AS1159" i="50" s="1"/>
  <c r="BN20" i="58" s="1"/>
  <c r="L1192" i="50"/>
  <c r="L1193" i="50" s="1"/>
  <c r="L1195" i="50"/>
  <c r="AA1161" i="50"/>
  <c r="AU826" i="50"/>
  <c r="AR826" i="50"/>
  <c r="AR1060" i="50"/>
  <c r="AR1061" i="50" s="1"/>
  <c r="AB1061" i="50"/>
  <c r="AQ826" i="50"/>
  <c r="AT826" i="50"/>
  <c r="AT1009" i="50"/>
  <c r="BK20" i="57" s="1"/>
  <c r="O1042" i="50"/>
  <c r="AE1009" i="50"/>
  <c r="Q1039" i="50"/>
  <c r="P1041" i="50"/>
  <c r="N1043" i="50"/>
  <c r="AB1208" i="50"/>
  <c r="AR1208" i="50" s="1"/>
  <c r="BO19" i="59" s="1"/>
  <c r="S935" i="50"/>
  <c r="S936" i="50" s="1"/>
  <c r="AI908" i="50"/>
  <c r="AY908" i="50" s="1"/>
  <c r="BI19" i="64" s="1"/>
  <c r="L1334" i="50"/>
  <c r="L1335" i="50" s="1"/>
  <c r="U931" i="50"/>
  <c r="T933" i="50"/>
  <c r="T934" i="50" s="1"/>
  <c r="AP1211" i="50"/>
  <c r="Z918" i="50"/>
  <c r="AP918" i="50" s="1"/>
  <c r="AB918" i="50"/>
  <c r="AR918" i="50" s="1"/>
  <c r="AD918" i="50"/>
  <c r="AT918" i="50" s="1"/>
  <c r="BI29" i="57" s="1"/>
  <c r="AE918" i="50"/>
  <c r="AU918" i="50" s="1"/>
  <c r="BI29" i="60" s="1"/>
  <c r="AG918" i="50"/>
  <c r="AW918" i="50" s="1"/>
  <c r="BI29" i="62" s="1"/>
  <c r="AL918" i="50"/>
  <c r="BB918" i="50" s="1"/>
  <c r="BI29" i="67" s="1"/>
  <c r="AK918" i="50"/>
  <c r="BA918" i="50" s="1"/>
  <c r="BI29" i="66" s="1"/>
  <c r="AH918" i="50"/>
  <c r="AX918" i="50" s="1"/>
  <c r="BI29" i="63" s="1"/>
  <c r="AA918" i="50"/>
  <c r="AQ918" i="50" s="1"/>
  <c r="H918" i="50"/>
  <c r="BG35" i="2" s="1"/>
  <c r="AI918" i="50"/>
  <c r="AY918" i="50" s="1"/>
  <c r="BI29" i="64" s="1"/>
  <c r="AN918" i="50"/>
  <c r="BD918" i="50" s="1"/>
  <c r="BI29" i="69" s="1"/>
  <c r="AM918" i="50"/>
  <c r="BC918" i="50" s="1"/>
  <c r="BI29" i="68" s="1"/>
  <c r="AC918" i="50"/>
  <c r="AS918" i="50" s="1"/>
  <c r="BI29" i="58" s="1"/>
  <c r="AF918" i="50"/>
  <c r="AV918" i="50" s="1"/>
  <c r="BI29" i="61" s="1"/>
  <c r="AJ918" i="50"/>
  <c r="AZ918" i="50" s="1"/>
  <c r="BI29" i="65" s="1"/>
  <c r="H1212" i="50"/>
  <c r="H1261" i="50"/>
  <c r="Z1457" i="50"/>
  <c r="AC1457" i="50"/>
  <c r="AA1457" i="50"/>
  <c r="AJ1457" i="50"/>
  <c r="AM1457" i="50"/>
  <c r="AF1457" i="50"/>
  <c r="H1457" i="50"/>
  <c r="AI1457" i="50"/>
  <c r="AH1457" i="50"/>
  <c r="AK1457" i="50"/>
  <c r="AL1457" i="50"/>
  <c r="AN1457" i="50"/>
  <c r="AE1457" i="50"/>
  <c r="AD1457" i="50"/>
  <c r="AB1457" i="50"/>
  <c r="AG1457" i="50"/>
  <c r="Z820" i="50"/>
  <c r="AD820" i="50"/>
  <c r="AK820" i="50"/>
  <c r="AN820" i="50"/>
  <c r="AJ820" i="50"/>
  <c r="AA820" i="50"/>
  <c r="AE820" i="50"/>
  <c r="AC820" i="50"/>
  <c r="H820" i="50"/>
  <c r="AB820" i="50"/>
  <c r="AI820" i="50"/>
  <c r="AH820" i="50"/>
  <c r="AF820" i="50"/>
  <c r="AL820" i="50"/>
  <c r="AG820" i="50"/>
  <c r="AM820" i="50"/>
  <c r="Z869" i="50"/>
  <c r="AP869" i="50" s="1"/>
  <c r="AP876" i="50" s="1"/>
  <c r="AF869" i="50"/>
  <c r="AV869" i="50" s="1"/>
  <c r="BH30" i="61" s="1"/>
  <c r="AK869" i="50"/>
  <c r="BA869" i="50" s="1"/>
  <c r="BH30" i="66" s="1"/>
  <c r="AL869" i="50"/>
  <c r="BB869" i="50" s="1"/>
  <c r="BH30" i="67" s="1"/>
  <c r="AC869" i="50"/>
  <c r="AS869" i="50" s="1"/>
  <c r="BH30" i="58" s="1"/>
  <c r="AM869" i="50"/>
  <c r="BC869" i="50" s="1"/>
  <c r="BH30" i="68" s="1"/>
  <c r="AI869" i="50"/>
  <c r="AY869" i="50" s="1"/>
  <c r="BH30" i="64" s="1"/>
  <c r="AG869" i="50"/>
  <c r="AW869" i="50" s="1"/>
  <c r="BH30" i="62" s="1"/>
  <c r="AD869" i="50"/>
  <c r="AT869" i="50" s="1"/>
  <c r="BH30" i="57" s="1"/>
  <c r="AA869" i="50"/>
  <c r="AQ869" i="50" s="1"/>
  <c r="BH30" i="56" s="1"/>
  <c r="AE869" i="50"/>
  <c r="AU869" i="50" s="1"/>
  <c r="AJ869" i="50"/>
  <c r="AZ869" i="50" s="1"/>
  <c r="BH30" i="65" s="1"/>
  <c r="AH869" i="50"/>
  <c r="AX869" i="50" s="1"/>
  <c r="BH30" i="63" s="1"/>
  <c r="AN869" i="50"/>
  <c r="BD869" i="50" s="1"/>
  <c r="BH30" i="69" s="1"/>
  <c r="AB869" i="50"/>
  <c r="AR869" i="50" s="1"/>
  <c r="BH30" i="59" s="1"/>
  <c r="H869" i="50"/>
  <c r="BE37" i="2" s="1"/>
  <c r="BE38" i="2" s="1"/>
  <c r="BE39" i="2" s="1"/>
  <c r="BE52" i="2" s="1"/>
  <c r="Z1065" i="50"/>
  <c r="AP1065" i="50" s="1"/>
  <c r="AG1065" i="50"/>
  <c r="AW1065" i="50" s="1"/>
  <c r="BL26" i="62" s="1"/>
  <c r="AD1065" i="50"/>
  <c r="AT1065" i="50" s="1"/>
  <c r="BL26" i="57" s="1"/>
  <c r="AC1065" i="50"/>
  <c r="AS1065" i="50" s="1"/>
  <c r="BL26" i="58" s="1"/>
  <c r="H1065" i="50"/>
  <c r="BM32" i="2" s="1"/>
  <c r="AL1065" i="50"/>
  <c r="BB1065" i="50" s="1"/>
  <c r="BL26" i="67" s="1"/>
  <c r="AH1065" i="50"/>
  <c r="AX1065" i="50" s="1"/>
  <c r="BL26" i="63" s="1"/>
  <c r="AK1065" i="50"/>
  <c r="BA1065" i="50" s="1"/>
  <c r="BL26" i="66" s="1"/>
  <c r="AE1065" i="50"/>
  <c r="AU1065" i="50" s="1"/>
  <c r="BL26" i="60" s="1"/>
  <c r="AJ1065" i="50"/>
  <c r="AZ1065" i="50" s="1"/>
  <c r="BL26" i="65" s="1"/>
  <c r="AB1065" i="50"/>
  <c r="AR1065" i="50" s="1"/>
  <c r="AA1065" i="50"/>
  <c r="AQ1065" i="50" s="1"/>
  <c r="BL26" i="56" s="1"/>
  <c r="AF1065" i="50"/>
  <c r="AV1065" i="50" s="1"/>
  <c r="BL26" i="61" s="1"/>
  <c r="AI1065" i="50"/>
  <c r="AY1065" i="50" s="1"/>
  <c r="BL26" i="64" s="1"/>
  <c r="AN1065" i="50"/>
  <c r="BD1065" i="50" s="1"/>
  <c r="BL26" i="69" s="1"/>
  <c r="AM1065" i="50"/>
  <c r="BC1065" i="50" s="1"/>
  <c r="BL26" i="68" s="1"/>
  <c r="Z1114" i="50"/>
  <c r="AP1114" i="50" s="1"/>
  <c r="AI1114" i="50"/>
  <c r="AY1114" i="50" s="1"/>
  <c r="BM25" i="64" s="1"/>
  <c r="AE1114" i="50"/>
  <c r="AU1114" i="50" s="1"/>
  <c r="BM25" i="60" s="1"/>
  <c r="AH1114" i="50"/>
  <c r="AX1114" i="50" s="1"/>
  <c r="BM25" i="63" s="1"/>
  <c r="AG1114" i="50"/>
  <c r="AW1114" i="50" s="1"/>
  <c r="BM25" i="62" s="1"/>
  <c r="AN1114" i="50"/>
  <c r="BD1114" i="50" s="1"/>
  <c r="BM25" i="69" s="1"/>
  <c r="AK1114" i="50"/>
  <c r="BA1114" i="50" s="1"/>
  <c r="BM25" i="66" s="1"/>
  <c r="AF1114" i="50"/>
  <c r="AV1114" i="50" s="1"/>
  <c r="BM25" i="61" s="1"/>
  <c r="H1114" i="50"/>
  <c r="BO31" i="2" s="1"/>
  <c r="AC1114" i="50"/>
  <c r="AS1114" i="50" s="1"/>
  <c r="BM25" i="58" s="1"/>
  <c r="AJ1114" i="50"/>
  <c r="AZ1114" i="50" s="1"/>
  <c r="BM25" i="65" s="1"/>
  <c r="AM1114" i="50"/>
  <c r="BC1114" i="50" s="1"/>
  <c r="BM25" i="68" s="1"/>
  <c r="AB1114" i="50"/>
  <c r="AR1114" i="50" s="1"/>
  <c r="BM25" i="59" s="1"/>
  <c r="AD1114" i="50"/>
  <c r="AT1114" i="50" s="1"/>
  <c r="BM25" i="57" s="1"/>
  <c r="AA1114" i="50"/>
  <c r="AQ1114" i="50" s="1"/>
  <c r="BM25" i="56" s="1"/>
  <c r="AL1114" i="50"/>
  <c r="BB1114" i="50" s="1"/>
  <c r="BM25" i="67" s="1"/>
  <c r="Z1016" i="50"/>
  <c r="AP1016" i="50" s="1"/>
  <c r="AD1016" i="50"/>
  <c r="AT1016" i="50" s="1"/>
  <c r="AI1016" i="50"/>
  <c r="AY1016" i="50" s="1"/>
  <c r="BK27" i="64" s="1"/>
  <c r="AG1016" i="50"/>
  <c r="AW1016" i="50" s="1"/>
  <c r="BK27" i="62" s="1"/>
  <c r="AF1016" i="50"/>
  <c r="AV1016" i="50" s="1"/>
  <c r="BK27" i="61" s="1"/>
  <c r="AN1016" i="50"/>
  <c r="BD1016" i="50" s="1"/>
  <c r="BK27" i="69" s="1"/>
  <c r="AH1016" i="50"/>
  <c r="AX1016" i="50" s="1"/>
  <c r="BK27" i="63" s="1"/>
  <c r="AK1016" i="50"/>
  <c r="BA1016" i="50" s="1"/>
  <c r="BK27" i="66" s="1"/>
  <c r="AE1016" i="50"/>
  <c r="AU1016" i="50" s="1"/>
  <c r="BK27" i="60" s="1"/>
  <c r="AM1016" i="50"/>
  <c r="BC1016" i="50" s="1"/>
  <c r="BK27" i="68" s="1"/>
  <c r="AC1016" i="50"/>
  <c r="AS1016" i="50" s="1"/>
  <c r="BK27" i="58" s="1"/>
  <c r="AB1016" i="50"/>
  <c r="AR1016" i="50" s="1"/>
  <c r="AL1016" i="50"/>
  <c r="BB1016" i="50" s="1"/>
  <c r="BK27" i="67" s="1"/>
  <c r="H1016" i="50"/>
  <c r="BK33" i="2" s="1"/>
  <c r="AJ1016" i="50"/>
  <c r="AZ1016" i="50" s="1"/>
  <c r="BK27" i="65" s="1"/>
  <c r="AA1016" i="50"/>
  <c r="AQ1016" i="50" s="1"/>
  <c r="BK27" i="56" s="1"/>
  <c r="J1389" i="50"/>
  <c r="J1391" i="50" s="1"/>
  <c r="H1359" i="50"/>
  <c r="CE25" i="2" s="1"/>
  <c r="H1310" i="50"/>
  <c r="CC27" i="2" s="1"/>
  <c r="CC28" i="2" s="1"/>
  <c r="AB771" i="50"/>
  <c r="AI771" i="50"/>
  <c r="AM771" i="50"/>
  <c r="AF771" i="50"/>
  <c r="AD771" i="50"/>
  <c r="AC771" i="50"/>
  <c r="AG771" i="50"/>
  <c r="AA771" i="50"/>
  <c r="AE771" i="50"/>
  <c r="Z771" i="50"/>
  <c r="AL771" i="50"/>
  <c r="H771" i="50"/>
  <c r="AN771" i="50"/>
  <c r="AH771" i="50"/>
  <c r="AK771" i="50"/>
  <c r="AJ771" i="50"/>
  <c r="Z1163" i="50"/>
  <c r="AP1163" i="50" s="1"/>
  <c r="AM1163" i="50"/>
  <c r="BC1163" i="50" s="1"/>
  <c r="BN24" i="68" s="1"/>
  <c r="AJ1163" i="50"/>
  <c r="AZ1163" i="50" s="1"/>
  <c r="BN24" i="65" s="1"/>
  <c r="AH1163" i="50"/>
  <c r="AX1163" i="50" s="1"/>
  <c r="BN24" i="63" s="1"/>
  <c r="AC1163" i="50"/>
  <c r="AS1163" i="50" s="1"/>
  <c r="BN24" i="58" s="1"/>
  <c r="AK1163" i="50"/>
  <c r="BA1163" i="50" s="1"/>
  <c r="BN24" i="66" s="1"/>
  <c r="H1163" i="50"/>
  <c r="BW30" i="2" s="1"/>
  <c r="AI1163" i="50"/>
  <c r="AY1163" i="50" s="1"/>
  <c r="BN24" i="64" s="1"/>
  <c r="AA1163" i="50"/>
  <c r="AQ1163" i="50" s="1"/>
  <c r="BN24" i="56" s="1"/>
  <c r="AN1163" i="50"/>
  <c r="BD1163" i="50" s="1"/>
  <c r="BN24" i="69" s="1"/>
  <c r="AE1163" i="50"/>
  <c r="AU1163" i="50" s="1"/>
  <c r="BN24" i="60" s="1"/>
  <c r="AL1163" i="50"/>
  <c r="BB1163" i="50" s="1"/>
  <c r="BN24" i="67" s="1"/>
  <c r="AB1163" i="50"/>
  <c r="AR1163" i="50" s="1"/>
  <c r="BN24" i="59" s="1"/>
  <c r="AD1163" i="50"/>
  <c r="AT1163" i="50" s="1"/>
  <c r="BN24" i="57" s="1"/>
  <c r="AF1163" i="50"/>
  <c r="AV1163" i="50" s="1"/>
  <c r="BN24" i="61" s="1"/>
  <c r="AG1163" i="50"/>
  <c r="AW1163" i="50" s="1"/>
  <c r="BN24" i="62" s="1"/>
  <c r="J1432" i="50"/>
  <c r="H1408" i="50"/>
  <c r="CG24" i="2" s="1"/>
  <c r="Z967" i="50"/>
  <c r="AI967" i="50"/>
  <c r="H967" i="50"/>
  <c r="BI34" i="2" s="1"/>
  <c r="AE967" i="50"/>
  <c r="AC967" i="50"/>
  <c r="AJ967" i="50"/>
  <c r="AF967" i="50"/>
  <c r="AA967" i="50"/>
  <c r="AG967" i="50"/>
  <c r="AL967" i="50"/>
  <c r="AH967" i="50"/>
  <c r="AM967" i="50"/>
  <c r="AN967" i="50"/>
  <c r="AB967" i="50"/>
  <c r="AD967" i="50"/>
  <c r="AK967" i="50"/>
  <c r="L1488" i="50"/>
  <c r="L1144" i="50"/>
  <c r="J1293" i="50"/>
  <c r="J1294" i="50"/>
  <c r="P944" i="50"/>
  <c r="AF910" i="50" s="1"/>
  <c r="BJ27" i="56"/>
  <c r="M1239" i="50"/>
  <c r="L1241" i="50"/>
  <c r="G1213" i="50"/>
  <c r="B1214" i="50"/>
  <c r="M1481" i="50"/>
  <c r="BK26" i="58"/>
  <c r="S1131" i="50"/>
  <c r="R1133" i="50"/>
  <c r="Q1331" i="50"/>
  <c r="P1333" i="50"/>
  <c r="S1181" i="50"/>
  <c r="R1183" i="50"/>
  <c r="B871" i="50"/>
  <c r="G870" i="50"/>
  <c r="N1136" i="50"/>
  <c r="L1433" i="50"/>
  <c r="M1433" i="50"/>
  <c r="J1433" i="50"/>
  <c r="K1433" i="50"/>
  <c r="K1242" i="50"/>
  <c r="K1245" i="50"/>
  <c r="AA1209" i="50"/>
  <c r="AR1158" i="50"/>
  <c r="BN19" i="59" s="1"/>
  <c r="P1132" i="50"/>
  <c r="O1134" i="50"/>
  <c r="AE1108" i="50" s="1"/>
  <c r="AU1108" i="50" s="1"/>
  <c r="BM19" i="60" s="1"/>
  <c r="G919" i="50"/>
  <c r="B920" i="50"/>
  <c r="G1409" i="50"/>
  <c r="B1410" i="50"/>
  <c r="Q942" i="50"/>
  <c r="Q945" i="50"/>
  <c r="M1185" i="50"/>
  <c r="M1186" i="50" s="1"/>
  <c r="AD1108" i="50"/>
  <c r="S939" i="50"/>
  <c r="R941" i="50"/>
  <c r="AH909" i="50" s="1"/>
  <c r="N1332" i="50"/>
  <c r="M1334" i="50"/>
  <c r="J1345" i="50"/>
  <c r="J1342" i="50"/>
  <c r="Z1309" i="50"/>
  <c r="AP1309" i="50" s="1"/>
  <c r="BH29" i="59"/>
  <c r="B1263" i="50"/>
  <c r="J1335" i="50"/>
  <c r="K1336" i="50" s="1"/>
  <c r="Z1308" i="50"/>
  <c r="AA1308" i="50"/>
  <c r="O1182" i="50"/>
  <c r="N1184" i="50"/>
  <c r="N1195" i="50" s="1"/>
  <c r="AS1108" i="50"/>
  <c r="BM19" i="58" s="1"/>
  <c r="Z1211" i="50"/>
  <c r="Q1233" i="50"/>
  <c r="R1231" i="50"/>
  <c r="N1383" i="50"/>
  <c r="O1381" i="50"/>
  <c r="N1390" i="50"/>
  <c r="O1388" i="50"/>
  <c r="R1138" i="50"/>
  <c r="Q1140" i="50"/>
  <c r="N1232" i="50"/>
  <c r="M1234" i="50"/>
  <c r="K1384" i="50"/>
  <c r="K1385" i="50" s="1"/>
  <c r="K1440" i="50"/>
  <c r="L1438" i="50"/>
  <c r="Q1288" i="50"/>
  <c r="P1290" i="50"/>
  <c r="BH29" i="58"/>
  <c r="BL25" i="56"/>
  <c r="K1291" i="50"/>
  <c r="L1289" i="50"/>
  <c r="F1458" i="50"/>
  <c r="L1483" i="50" s="1"/>
  <c r="F1459" i="50"/>
  <c r="K1490" i="50" s="1"/>
  <c r="G1458" i="50"/>
  <c r="B1459" i="50"/>
  <c r="F1460" i="50"/>
  <c r="N1192" i="50"/>
  <c r="M1136" i="50"/>
  <c r="B1067" i="50"/>
  <c r="G1066" i="50"/>
  <c r="BH29" i="57"/>
  <c r="P1189" i="50"/>
  <c r="O1191" i="50"/>
  <c r="Q1085" i="50"/>
  <c r="AG1058" i="50"/>
  <c r="AW1058" i="50" s="1"/>
  <c r="BL19" i="62" s="1"/>
  <c r="O1433" i="50"/>
  <c r="P1431" i="50"/>
  <c r="M1145" i="50"/>
  <c r="M1142" i="50"/>
  <c r="AC1109" i="50"/>
  <c r="AS1109" i="50" s="1"/>
  <c r="BM20" i="58" s="1"/>
  <c r="BK26" i="60"/>
  <c r="CI51" i="2"/>
  <c r="CI53" i="2"/>
  <c r="U792" i="50"/>
  <c r="U793" i="50" s="1"/>
  <c r="AK759" i="50"/>
  <c r="BA759" i="50" s="1"/>
  <c r="BF20" i="66" s="1"/>
  <c r="AD1159" i="50"/>
  <c r="AT1159" i="50" s="1"/>
  <c r="BN20" i="57" s="1"/>
  <c r="N1340" i="50"/>
  <c r="O1338" i="50"/>
  <c r="S1082" i="50"/>
  <c r="R1084" i="50"/>
  <c r="N1433" i="50"/>
  <c r="O1139" i="50"/>
  <c r="N1141" i="50"/>
  <c r="BH29" i="56"/>
  <c r="W789" i="50"/>
  <c r="V791" i="50"/>
  <c r="R1190" i="50"/>
  <c r="S1188" i="50"/>
  <c r="M1195" i="50"/>
  <c r="L1186" i="50"/>
  <c r="AQ1161" i="50"/>
  <c r="O1240" i="50"/>
  <c r="P1238" i="50"/>
  <c r="L1382" i="50"/>
  <c r="BG30" i="58"/>
  <c r="AS826" i="50"/>
  <c r="B822" i="50"/>
  <c r="G821" i="50"/>
  <c r="AE910" i="50"/>
  <c r="F773" i="50"/>
  <c r="R797" i="50" s="1"/>
  <c r="Y43" i="63" s="1"/>
  <c r="B773" i="50"/>
  <c r="B1361" i="50"/>
  <c r="G1360" i="50"/>
  <c r="B1018" i="50"/>
  <c r="G1017" i="50"/>
  <c r="K1339" i="50"/>
  <c r="J1384" i="50"/>
  <c r="G1311" i="50"/>
  <c r="B1312" i="50"/>
  <c r="G1115" i="50"/>
  <c r="B1116" i="50"/>
  <c r="AC1158" i="50"/>
  <c r="B969" i="50"/>
  <c r="G968" i="50"/>
  <c r="P1281" i="50"/>
  <c r="O1283" i="50"/>
  <c r="AG909" i="50"/>
  <c r="BK26" i="56"/>
  <c r="AA1111" i="50"/>
  <c r="L1285" i="50"/>
  <c r="L1286" i="50" s="1"/>
  <c r="AB1258" i="50"/>
  <c r="B1165" i="50"/>
  <c r="G1164" i="50"/>
  <c r="K1286" i="50"/>
  <c r="T990" i="50"/>
  <c r="U988" i="50"/>
  <c r="S843" i="50"/>
  <c r="R844" i="50"/>
  <c r="Q986" i="50"/>
  <c r="AH958" i="50"/>
  <c r="AX958" i="50" s="1"/>
  <c r="BJ19" i="63" s="1"/>
  <c r="R985" i="50"/>
  <c r="S984" i="50"/>
  <c r="U981" i="50"/>
  <c r="T983" i="50"/>
  <c r="T883" i="50"/>
  <c r="T884" i="50" s="1"/>
  <c r="U881" i="50"/>
  <c r="S885" i="50"/>
  <c r="S886" i="50" s="1"/>
  <c r="AI858" i="50"/>
  <c r="AY858" i="50" s="1"/>
  <c r="BH19" i="64" s="1"/>
  <c r="U1031" i="50"/>
  <c r="T1033" i="50"/>
  <c r="AV810" i="50"/>
  <c r="AV811" i="50" s="1"/>
  <c r="AV826" i="50" s="1"/>
  <c r="AF811" i="50"/>
  <c r="R845" i="50"/>
  <c r="T840" i="50"/>
  <c r="T841" i="50" s="1"/>
  <c r="U838" i="50"/>
  <c r="T833" i="50"/>
  <c r="U831" i="50"/>
  <c r="S834" i="50"/>
  <c r="AI808" i="50" s="1"/>
  <c r="AY808" i="50" s="1"/>
  <c r="BG19" i="64" s="1"/>
  <c r="AH808" i="50"/>
  <c r="AX808" i="50" s="1"/>
  <c r="BG19" i="63" s="1"/>
  <c r="R836" i="50"/>
  <c r="Q844" i="50"/>
  <c r="AG810" i="50" s="1"/>
  <c r="Q836" i="50"/>
  <c r="AI809" i="50"/>
  <c r="AY809" i="50" s="1"/>
  <c r="BG20" i="64" s="1"/>
  <c r="T891" i="50"/>
  <c r="AJ859" i="50" s="1"/>
  <c r="AZ859" i="50" s="1"/>
  <c r="BH20" i="65" s="1"/>
  <c r="S795" i="50"/>
  <c r="S785" i="50"/>
  <c r="AI758" i="50"/>
  <c r="AY758" i="50" s="1"/>
  <c r="BF19" i="64" s="1"/>
  <c r="V888" i="50"/>
  <c r="U890" i="50"/>
  <c r="U891" i="50" s="1"/>
  <c r="R786" i="50"/>
  <c r="R794" i="50"/>
  <c r="AH760" i="50" s="1"/>
  <c r="V1038" i="50"/>
  <c r="U1040" i="50"/>
  <c r="U940" i="50"/>
  <c r="V938" i="50"/>
  <c r="AX859" i="50"/>
  <c r="BH20" i="63" s="1"/>
  <c r="V982" i="50"/>
  <c r="AW760" i="50"/>
  <c r="AW761" i="50" s="1"/>
  <c r="AW776" i="50" s="1"/>
  <c r="AG761" i="50"/>
  <c r="AW860" i="50"/>
  <c r="AW861" i="50" s="1"/>
  <c r="AG861" i="50"/>
  <c r="R894" i="50"/>
  <c r="AH860" i="50" s="1"/>
  <c r="AX860" i="50" s="1"/>
  <c r="V1081" i="50"/>
  <c r="U1083" i="50"/>
  <c r="S892" i="50"/>
  <c r="S895" i="50"/>
  <c r="V781" i="50"/>
  <c r="U783" i="50"/>
  <c r="T784" i="50"/>
  <c r="AV9" i="50"/>
  <c r="Q42" i="50"/>
  <c r="AG9" i="50"/>
  <c r="P43" i="50"/>
  <c r="T38" i="50"/>
  <c r="S40" i="50"/>
  <c r="R41" i="50"/>
  <c r="R141" i="50"/>
  <c r="T138" i="50"/>
  <c r="S140" i="50"/>
  <c r="Q142" i="50"/>
  <c r="T286" i="50"/>
  <c r="X281" i="50"/>
  <c r="X283" i="50" s="1"/>
  <c r="W283" i="50"/>
  <c r="B628" i="50"/>
  <c r="G628" i="50" s="1"/>
  <c r="B675" i="50"/>
  <c r="B676" i="50" s="1"/>
  <c r="B677" i="50" s="1"/>
  <c r="B579" i="50"/>
  <c r="G579" i="50" s="1"/>
  <c r="B724" i="50"/>
  <c r="E27" i="55"/>
  <c r="M1164" i="50"/>
  <c r="X1017" i="50"/>
  <c r="L1262" i="50"/>
  <c r="U919" i="50"/>
  <c r="M1311" i="50"/>
  <c r="W1360" i="50"/>
  <c r="M1115" i="50"/>
  <c r="L1360" i="50"/>
  <c r="L1164" i="50"/>
  <c r="T1115" i="50"/>
  <c r="S1213" i="50"/>
  <c r="W1017" i="50"/>
  <c r="L1017" i="50"/>
  <c r="S1262" i="50"/>
  <c r="N1311" i="50"/>
  <c r="N772" i="50"/>
  <c r="V919" i="50"/>
  <c r="K1409" i="50"/>
  <c r="U870" i="50"/>
  <c r="X1164" i="50"/>
  <c r="M772" i="50"/>
  <c r="M919" i="50"/>
  <c r="N1115" i="50"/>
  <c r="J919" i="50"/>
  <c r="P968" i="50"/>
  <c r="S919" i="50"/>
  <c r="T1360" i="50"/>
  <c r="K772" i="50"/>
  <c r="K1360" i="50"/>
  <c r="O1066" i="50"/>
  <c r="S772" i="50"/>
  <c r="N1213" i="50"/>
  <c r="P772" i="50"/>
  <c r="V1213" i="50"/>
  <c r="W1262" i="50"/>
  <c r="Q968" i="50"/>
  <c r="S1115" i="50"/>
  <c r="V772" i="50"/>
  <c r="T1017" i="50"/>
  <c r="J772" i="50"/>
  <c r="W1458" i="50"/>
  <c r="N1066" i="50"/>
  <c r="T968" i="50"/>
  <c r="O1262" i="50"/>
  <c r="W1213" i="50"/>
  <c r="J1213" i="50"/>
  <c r="R1164" i="50"/>
  <c r="L821" i="50"/>
  <c r="S1164" i="50"/>
  <c r="X1409" i="50"/>
  <c r="L1311" i="50"/>
  <c r="J1115" i="50"/>
  <c r="O1409" i="50"/>
  <c r="L1115" i="50"/>
  <c r="J1262" i="50"/>
  <c r="Q1409" i="50"/>
  <c r="S1409" i="50"/>
  <c r="N1360" i="50"/>
  <c r="M1017" i="50"/>
  <c r="J1360" i="50"/>
  <c r="J968" i="50"/>
  <c r="T821" i="50"/>
  <c r="S1360" i="50"/>
  <c r="J1409" i="50"/>
  <c r="L968" i="50"/>
  <c r="O968" i="50"/>
  <c r="P1115" i="50"/>
  <c r="P870" i="50"/>
  <c r="R968" i="50"/>
  <c r="R1213" i="50"/>
  <c r="Q1458" i="50"/>
  <c r="W1115" i="50"/>
  <c r="U1164" i="50"/>
  <c r="W870" i="50"/>
  <c r="M870" i="50"/>
  <c r="W968" i="50"/>
  <c r="M1066" i="50"/>
  <c r="P919" i="50"/>
  <c r="R1360" i="50"/>
  <c r="N1458" i="50"/>
  <c r="K1115" i="50"/>
  <c r="J1066" i="50"/>
  <c r="P1213" i="50"/>
  <c r="Q1360" i="50"/>
  <c r="O1213" i="50"/>
  <c r="T1311" i="50"/>
  <c r="W821" i="50"/>
  <c r="Q772" i="50"/>
  <c r="V1017" i="50"/>
  <c r="U1115" i="50"/>
  <c r="V1360" i="50"/>
  <c r="U1409" i="50"/>
  <c r="P1262" i="50"/>
  <c r="U1262" i="50"/>
  <c r="R1066" i="50"/>
  <c r="O870" i="50"/>
  <c r="M821" i="50"/>
  <c r="Q919" i="50"/>
  <c r="L772" i="50"/>
  <c r="Q1017" i="50"/>
  <c r="O1164" i="50"/>
  <c r="O821" i="50"/>
  <c r="X870" i="50"/>
  <c r="T772" i="50"/>
  <c r="U772" i="50"/>
  <c r="L870" i="50"/>
  <c r="P1164" i="50"/>
  <c r="K1066" i="50"/>
  <c r="M1360" i="50"/>
  <c r="M1458" i="50"/>
  <c r="S870" i="50"/>
  <c r="O1311" i="50"/>
  <c r="V1262" i="50"/>
  <c r="R1311" i="50"/>
  <c r="R1409" i="50"/>
  <c r="N1262" i="50"/>
  <c r="S821" i="50"/>
  <c r="L1213" i="50"/>
  <c r="K821" i="50"/>
  <c r="V1311" i="50"/>
  <c r="N821" i="50"/>
  <c r="U1017" i="50"/>
  <c r="S1311" i="50"/>
  <c r="N919" i="50"/>
  <c r="V821" i="50"/>
  <c r="S1017" i="50"/>
  <c r="X1213" i="50"/>
  <c r="X1115" i="50"/>
  <c r="Q870" i="50"/>
  <c r="S1458" i="50"/>
  <c r="N1409" i="50"/>
  <c r="J1458" i="50"/>
  <c r="U821" i="50"/>
  <c r="U968" i="50"/>
  <c r="R1115" i="50"/>
  <c r="P1360" i="50"/>
  <c r="V870" i="50"/>
  <c r="X1360" i="50"/>
  <c r="M1409" i="50"/>
  <c r="X1066" i="50"/>
  <c r="O1017" i="50"/>
  <c r="P821" i="50"/>
  <c r="N1017" i="50"/>
  <c r="K1311" i="50"/>
  <c r="K1213" i="50"/>
  <c r="W772" i="50"/>
  <c r="L1409" i="50"/>
  <c r="M1213" i="50"/>
  <c r="P1311" i="50"/>
  <c r="X772" i="50"/>
  <c r="W919" i="50"/>
  <c r="V1409" i="50"/>
  <c r="W1164" i="50"/>
  <c r="R870" i="50"/>
  <c r="U1213" i="50"/>
  <c r="Q1311" i="50"/>
  <c r="L1458" i="50"/>
  <c r="V968" i="50"/>
  <c r="U1360" i="50"/>
  <c r="U1458" i="50"/>
  <c r="K1262" i="50"/>
  <c r="J1017" i="50"/>
  <c r="N968" i="50"/>
  <c r="P1409" i="50"/>
  <c r="U1311" i="50"/>
  <c r="T1262" i="50"/>
  <c r="T1066" i="50"/>
  <c r="Q1115" i="50"/>
  <c r="X1311" i="50"/>
  <c r="T1409" i="50"/>
  <c r="V1164" i="50"/>
  <c r="O772" i="50"/>
  <c r="S968" i="50"/>
  <c r="T1213" i="50"/>
  <c r="K968" i="50"/>
  <c r="L919" i="50"/>
  <c r="K1017" i="50"/>
  <c r="T919" i="50"/>
  <c r="T870" i="50"/>
  <c r="O919" i="50"/>
  <c r="J1311" i="50"/>
  <c r="K919" i="50"/>
  <c r="J870" i="50"/>
  <c r="O1360" i="50"/>
  <c r="X919" i="50"/>
  <c r="P1458" i="50"/>
  <c r="M1262" i="50"/>
  <c r="X821" i="50"/>
  <c r="K1458" i="50"/>
  <c r="V1066" i="50"/>
  <c r="R1017" i="50"/>
  <c r="Q1066" i="50"/>
  <c r="R919" i="50"/>
  <c r="N1164" i="50"/>
  <c r="O1458" i="50"/>
  <c r="M968" i="50"/>
  <c r="T1458" i="50"/>
  <c r="P1066" i="50"/>
  <c r="Q821" i="50"/>
  <c r="R772" i="50"/>
  <c r="U1066" i="50"/>
  <c r="J1164" i="50"/>
  <c r="X1262" i="50"/>
  <c r="R821" i="50"/>
  <c r="K1164" i="50"/>
  <c r="V1458" i="50"/>
  <c r="W1066" i="50"/>
  <c r="O1115" i="50"/>
  <c r="X968" i="50"/>
  <c r="W1409" i="50"/>
  <c r="V1115" i="50"/>
  <c r="Q1262" i="50"/>
  <c r="T1164" i="50"/>
  <c r="S1066" i="50"/>
  <c r="J821" i="50"/>
  <c r="Q1213" i="50"/>
  <c r="R1458" i="50"/>
  <c r="L1066" i="50"/>
  <c r="K870" i="50"/>
  <c r="R1262" i="50"/>
  <c r="N870" i="50"/>
  <c r="Q1164" i="50"/>
  <c r="P1017" i="50"/>
  <c r="W1311" i="50"/>
  <c r="X1458" i="50"/>
  <c r="N195" i="50" l="1"/>
  <c r="AD1010" i="50"/>
  <c r="AT1010" i="50" s="1"/>
  <c r="V284" i="50"/>
  <c r="AL258" i="50" s="1"/>
  <c r="BB258" i="50" s="1"/>
  <c r="AT19" i="67" s="1"/>
  <c r="AK258" i="50"/>
  <c r="BA258" i="50" s="1"/>
  <c r="AT19" i="66" s="1"/>
  <c r="U338" i="50"/>
  <c r="U340" i="50" s="1"/>
  <c r="N1036" i="50"/>
  <c r="AD58" i="50"/>
  <c r="N95" i="50"/>
  <c r="N85" i="50"/>
  <c r="P142" i="50"/>
  <c r="P143" i="50" s="1"/>
  <c r="AF109" i="50"/>
  <c r="AV109" i="50" s="1"/>
  <c r="AQ20" i="61" s="1"/>
  <c r="M293" i="50"/>
  <c r="M298" i="50" s="1"/>
  <c r="O44" i="58" s="1"/>
  <c r="M297" i="50"/>
  <c r="O43" i="58" s="1"/>
  <c r="M275" i="50"/>
  <c r="O36" i="58" s="1"/>
  <c r="M294" i="50"/>
  <c r="O296" i="50"/>
  <c r="O42" i="60" s="1"/>
  <c r="O291" i="50"/>
  <c r="AB60" i="50"/>
  <c r="AG109" i="50"/>
  <c r="AW109" i="50" s="1"/>
  <c r="AQ20" i="62" s="1"/>
  <c r="N295" i="50"/>
  <c r="N292" i="50"/>
  <c r="AE1059" i="50"/>
  <c r="AU1059" i="50" s="1"/>
  <c r="BL20" i="60" s="1"/>
  <c r="O1092" i="50"/>
  <c r="O1095" i="50"/>
  <c r="O1035" i="50"/>
  <c r="O1036" i="50" s="1"/>
  <c r="AE1008" i="50"/>
  <c r="AU1008" i="50" s="1"/>
  <c r="BK19" i="60" s="1"/>
  <c r="N1094" i="50"/>
  <c r="N1093" i="50"/>
  <c r="AC1061" i="50"/>
  <c r="AS960" i="50"/>
  <c r="AS961" i="50" s="1"/>
  <c r="AC961" i="50"/>
  <c r="R481" i="50"/>
  <c r="S481" i="50" s="1"/>
  <c r="N1282" i="50"/>
  <c r="O1282" i="50" s="1"/>
  <c r="O1045" i="50"/>
  <c r="O84" i="50"/>
  <c r="O96" i="50"/>
  <c r="K42" i="60" s="1"/>
  <c r="M86" i="50"/>
  <c r="M98" i="50" s="1"/>
  <c r="K44" i="58" s="1"/>
  <c r="M75" i="50"/>
  <c r="K36" i="58" s="1"/>
  <c r="M94" i="50"/>
  <c r="AC60" i="50" s="1"/>
  <c r="M97" i="50"/>
  <c r="K43" i="58" s="1"/>
  <c r="Q81" i="50"/>
  <c r="P83" i="50"/>
  <c r="N993" i="50"/>
  <c r="N994" i="50"/>
  <c r="AD960" i="50" s="1"/>
  <c r="Q989" i="50"/>
  <c r="P991" i="50"/>
  <c r="AE959" i="50"/>
  <c r="AU959" i="50" s="1"/>
  <c r="BJ20" i="60" s="1"/>
  <c r="O992" i="50"/>
  <c r="O995" i="50"/>
  <c r="Q288" i="50"/>
  <c r="P290" i="50"/>
  <c r="Q438" i="50"/>
  <c r="P440" i="50"/>
  <c r="P446" i="50" s="1"/>
  <c r="R42" i="61" s="1"/>
  <c r="Q1088" i="50"/>
  <c r="P1090" i="50"/>
  <c r="P1091" i="50" s="1"/>
  <c r="Q1032" i="50"/>
  <c r="P1034" i="50"/>
  <c r="AF1008" i="50" s="1"/>
  <c r="AV1008" i="50" s="1"/>
  <c r="BK19" i="61" s="1"/>
  <c r="AO27" i="65"/>
  <c r="BA16" i="50"/>
  <c r="V383" i="50"/>
  <c r="W381" i="50"/>
  <c r="O93" i="50"/>
  <c r="S88" i="50"/>
  <c r="R90" i="50"/>
  <c r="AF59" i="50"/>
  <c r="P92" i="50"/>
  <c r="Q91" i="50"/>
  <c r="R241" i="50"/>
  <c r="S240" i="50"/>
  <c r="S241" i="50" s="1"/>
  <c r="S242" i="50" s="1"/>
  <c r="T238" i="50"/>
  <c r="Q243" i="50"/>
  <c r="AT10" i="50"/>
  <c r="AT11" i="50" s="1"/>
  <c r="AT26" i="50" s="1"/>
  <c r="N26" i="50" s="1"/>
  <c r="N27" i="50" s="1"/>
  <c r="N29" i="50" s="1"/>
  <c r="AS211" i="50"/>
  <c r="AS161" i="50"/>
  <c r="J37" i="58"/>
  <c r="J38" i="58" s="1"/>
  <c r="J40" i="58" s="1"/>
  <c r="M27" i="50"/>
  <c r="M29" i="50" s="1"/>
  <c r="J37" i="59"/>
  <c r="J38" i="59" s="1"/>
  <c r="J40" i="59" s="1"/>
  <c r="L27" i="50"/>
  <c r="L29" i="50" s="1"/>
  <c r="P334" i="50"/>
  <c r="AF308" i="50" s="1"/>
  <c r="AV308" i="50" s="1"/>
  <c r="AU19" i="61" s="1"/>
  <c r="P346" i="50"/>
  <c r="P42" i="61" s="1"/>
  <c r="N236" i="50"/>
  <c r="N248" i="50" s="1"/>
  <c r="N44" i="57" s="1"/>
  <c r="Q433" i="50"/>
  <c r="R431" i="50"/>
  <c r="P192" i="50"/>
  <c r="O185" i="50"/>
  <c r="O194" i="50" s="1"/>
  <c r="P246" i="50"/>
  <c r="N42" i="61" s="1"/>
  <c r="P234" i="50"/>
  <c r="AE158" i="50"/>
  <c r="Q233" i="50"/>
  <c r="R231" i="50"/>
  <c r="N197" i="50"/>
  <c r="M43" i="57" s="1"/>
  <c r="N175" i="50"/>
  <c r="M36" i="57" s="1"/>
  <c r="N186" i="50"/>
  <c r="AR19" i="57"/>
  <c r="O335" i="50"/>
  <c r="O336" i="50" s="1"/>
  <c r="Q390" i="50"/>
  <c r="Q396" i="50" s="1"/>
  <c r="Q42" i="62" s="1"/>
  <c r="R388" i="50"/>
  <c r="AT108" i="50"/>
  <c r="N225" i="50"/>
  <c r="N36" i="57" s="1"/>
  <c r="N244" i="50"/>
  <c r="AD210" i="50" s="1"/>
  <c r="AT210" i="50" s="1"/>
  <c r="N247" i="50"/>
  <c r="N43" i="57" s="1"/>
  <c r="AS110" i="50"/>
  <c r="AS111" i="50" s="1"/>
  <c r="AC111" i="50"/>
  <c r="AF159" i="50"/>
  <c r="AV159" i="50" s="1"/>
  <c r="AR20" i="61" s="1"/>
  <c r="N336" i="50"/>
  <c r="AE308" i="50"/>
  <c r="AU308" i="50" s="1"/>
  <c r="AU19" i="60" s="1"/>
  <c r="R131" i="50"/>
  <c r="Q133" i="50"/>
  <c r="AC211" i="50"/>
  <c r="P196" i="50"/>
  <c r="M42" i="61" s="1"/>
  <c r="P184" i="50"/>
  <c r="P185" i="50" s="1"/>
  <c r="P35" i="50"/>
  <c r="P45" i="50"/>
  <c r="AF8" i="50"/>
  <c r="AV8" i="50" s="1"/>
  <c r="AO19" i="61" s="1"/>
  <c r="N144" i="50"/>
  <c r="AD110" i="50" s="1"/>
  <c r="AT110" i="50" s="1"/>
  <c r="N147" i="50"/>
  <c r="L43" i="57" s="1"/>
  <c r="N125" i="50"/>
  <c r="L36" i="57" s="1"/>
  <c r="N136" i="50"/>
  <c r="N148" i="50" s="1"/>
  <c r="L44" i="57" s="1"/>
  <c r="AE208" i="50"/>
  <c r="O235" i="50"/>
  <c r="O245" i="50"/>
  <c r="R188" i="50"/>
  <c r="Q190" i="50"/>
  <c r="Q191" i="50" s="1"/>
  <c r="R181" i="50"/>
  <c r="Q183" i="50"/>
  <c r="N194" i="50"/>
  <c r="AD160" i="50" s="1"/>
  <c r="N193" i="50"/>
  <c r="O193" i="50"/>
  <c r="Q34" i="50"/>
  <c r="AG8" i="50" s="1"/>
  <c r="AW8" i="50" s="1"/>
  <c r="AO19" i="62" s="1"/>
  <c r="Q46" i="50"/>
  <c r="J42" i="62" s="1"/>
  <c r="R33" i="50"/>
  <c r="S31" i="50"/>
  <c r="O135" i="50"/>
  <c r="O145" i="50"/>
  <c r="P134" i="50"/>
  <c r="O195" i="50"/>
  <c r="AE10" i="50"/>
  <c r="AT208" i="50"/>
  <c r="AS19" i="57" s="1"/>
  <c r="AC161" i="50"/>
  <c r="R331" i="50"/>
  <c r="Q333" i="50"/>
  <c r="M1193" i="50"/>
  <c r="L1194" i="50"/>
  <c r="AB1160" i="50" s="1"/>
  <c r="AV876" i="50"/>
  <c r="AQ876" i="50"/>
  <c r="AR876" i="50"/>
  <c r="J1490" i="50"/>
  <c r="Q776" i="50"/>
  <c r="Y37" i="62" s="1"/>
  <c r="T796" i="50"/>
  <c r="Y42" i="65" s="1"/>
  <c r="R775" i="50"/>
  <c r="Y36" i="63" s="1"/>
  <c r="AS876" i="50"/>
  <c r="R798" i="50"/>
  <c r="Y44" i="63" s="1"/>
  <c r="AT1011" i="50"/>
  <c r="J1434" i="50"/>
  <c r="J1435" i="50" s="1"/>
  <c r="AW876" i="50"/>
  <c r="AB1308" i="50"/>
  <c r="AR1308" i="50" s="1"/>
  <c r="AT876" i="50"/>
  <c r="M1194" i="50"/>
  <c r="AD1158" i="50"/>
  <c r="AT1158" i="50" s="1"/>
  <c r="BN19" i="57" s="1"/>
  <c r="AS1010" i="50"/>
  <c r="AS1011" i="50" s="1"/>
  <c r="AC1011" i="50"/>
  <c r="AF1009" i="50"/>
  <c r="P1042" i="50"/>
  <c r="R1039" i="50"/>
  <c r="Q1041" i="50"/>
  <c r="AU1009" i="50"/>
  <c r="BK20" i="60" s="1"/>
  <c r="AJ908" i="50"/>
  <c r="AZ908" i="50" s="1"/>
  <c r="BI19" i="65" s="1"/>
  <c r="T935" i="50"/>
  <c r="T936" i="50" s="1"/>
  <c r="O1043" i="50"/>
  <c r="U933" i="50"/>
  <c r="U934" i="50" s="1"/>
  <c r="V931" i="50"/>
  <c r="AD1011" i="50"/>
  <c r="H772" i="50"/>
  <c r="Z1213" i="50"/>
  <c r="AP1213" i="50" s="1"/>
  <c r="AC1213" i="50"/>
  <c r="AS1213" i="50" s="1"/>
  <c r="BO24" i="58" s="1"/>
  <c r="AD1213" i="50"/>
  <c r="AT1213" i="50" s="1"/>
  <c r="BO24" i="57" s="1"/>
  <c r="AF1213" i="50"/>
  <c r="AV1213" i="50" s="1"/>
  <c r="BO24" i="61" s="1"/>
  <c r="AE1213" i="50"/>
  <c r="AU1213" i="50" s="1"/>
  <c r="BO24" i="60" s="1"/>
  <c r="AL1213" i="50"/>
  <c r="BB1213" i="50" s="1"/>
  <c r="BO24" i="67" s="1"/>
  <c r="AG1213" i="50"/>
  <c r="AW1213" i="50" s="1"/>
  <c r="BO24" i="62" s="1"/>
  <c r="AI1213" i="50"/>
  <c r="AY1213" i="50" s="1"/>
  <c r="BO24" i="64" s="1"/>
  <c r="AJ1213" i="50"/>
  <c r="AZ1213" i="50" s="1"/>
  <c r="BO24" i="65" s="1"/>
  <c r="AN1213" i="50"/>
  <c r="BD1213" i="50" s="1"/>
  <c r="BO24" i="69" s="1"/>
  <c r="AK1213" i="50"/>
  <c r="BA1213" i="50" s="1"/>
  <c r="BO24" i="66" s="1"/>
  <c r="H1213" i="50"/>
  <c r="BY30" i="2" s="1"/>
  <c r="AH1213" i="50"/>
  <c r="AX1213" i="50" s="1"/>
  <c r="BO24" i="63" s="1"/>
  <c r="AM1213" i="50"/>
  <c r="BC1213" i="50" s="1"/>
  <c r="BO24" i="68" s="1"/>
  <c r="AB1213" i="50"/>
  <c r="AR1213" i="50" s="1"/>
  <c r="BO24" i="59" s="1"/>
  <c r="AA1213" i="50"/>
  <c r="AQ1213" i="50" s="1"/>
  <c r="BO24" i="56" s="1"/>
  <c r="Z1017" i="50"/>
  <c r="AI1017" i="50"/>
  <c r="AK1017" i="50"/>
  <c r="H1017" i="50"/>
  <c r="BK34" i="2" s="1"/>
  <c r="AA1017" i="50"/>
  <c r="AH1017" i="50"/>
  <c r="AJ1017" i="50"/>
  <c r="AN1017" i="50"/>
  <c r="AL1017" i="50"/>
  <c r="AC1017" i="50"/>
  <c r="AG1017" i="50"/>
  <c r="AB1017" i="50"/>
  <c r="AD1017" i="50"/>
  <c r="AM1017" i="50"/>
  <c r="AE1017" i="50"/>
  <c r="AF1017" i="50"/>
  <c r="H1360" i="50"/>
  <c r="CE27" i="2" s="1"/>
  <c r="CE28" i="2" s="1"/>
  <c r="J1482" i="50"/>
  <c r="K1482" i="50" s="1"/>
  <c r="H1458" i="50"/>
  <c r="CI24" i="2" s="1"/>
  <c r="Z919" i="50"/>
  <c r="AP919" i="50" s="1"/>
  <c r="AP926" i="50" s="1"/>
  <c r="AG919" i="50"/>
  <c r="AW919" i="50" s="1"/>
  <c r="BI30" i="62" s="1"/>
  <c r="AL919" i="50"/>
  <c r="BB919" i="50" s="1"/>
  <c r="BI30" i="67" s="1"/>
  <c r="AM919" i="50"/>
  <c r="BC919" i="50" s="1"/>
  <c r="BI30" i="68" s="1"/>
  <c r="AI919" i="50"/>
  <c r="AY919" i="50" s="1"/>
  <c r="BI30" i="64" s="1"/>
  <c r="AN919" i="50"/>
  <c r="BD919" i="50" s="1"/>
  <c r="BI30" i="69" s="1"/>
  <c r="H919" i="50"/>
  <c r="BG37" i="2" s="1"/>
  <c r="BG38" i="2" s="1"/>
  <c r="BG39" i="2" s="1"/>
  <c r="BG52" i="2" s="1"/>
  <c r="AC919" i="50"/>
  <c r="AS919" i="50" s="1"/>
  <c r="AD919" i="50"/>
  <c r="AT919" i="50" s="1"/>
  <c r="AF919" i="50"/>
  <c r="AV919" i="50" s="1"/>
  <c r="BI30" i="61" s="1"/>
  <c r="AK919" i="50"/>
  <c r="BA919" i="50" s="1"/>
  <c r="BI30" i="66" s="1"/>
  <c r="AA919" i="50"/>
  <c r="AQ919" i="50" s="1"/>
  <c r="BI30" i="56" s="1"/>
  <c r="AE919" i="50"/>
  <c r="AU919" i="50" s="1"/>
  <c r="BI30" i="60" s="1"/>
  <c r="AH919" i="50"/>
  <c r="AX919" i="50" s="1"/>
  <c r="BI30" i="63" s="1"/>
  <c r="AB919" i="50"/>
  <c r="AR919" i="50" s="1"/>
  <c r="BI30" i="59" s="1"/>
  <c r="AJ919" i="50"/>
  <c r="AZ919" i="50" s="1"/>
  <c r="BI30" i="65" s="1"/>
  <c r="Z1164" i="50"/>
  <c r="AP1164" i="50" s="1"/>
  <c r="AK1164" i="50"/>
  <c r="BA1164" i="50" s="1"/>
  <c r="BN25" i="66" s="1"/>
  <c r="AH1164" i="50"/>
  <c r="AX1164" i="50" s="1"/>
  <c r="BN25" i="63" s="1"/>
  <c r="AL1164" i="50"/>
  <c r="BB1164" i="50" s="1"/>
  <c r="BN25" i="67" s="1"/>
  <c r="AM1164" i="50"/>
  <c r="BC1164" i="50" s="1"/>
  <c r="BN25" i="68" s="1"/>
  <c r="H1164" i="50"/>
  <c r="BW31" i="2" s="1"/>
  <c r="AB1164" i="50"/>
  <c r="AR1164" i="50" s="1"/>
  <c r="BN25" i="59" s="1"/>
  <c r="AJ1164" i="50"/>
  <c r="AZ1164" i="50" s="1"/>
  <c r="BN25" i="65" s="1"/>
  <c r="AF1164" i="50"/>
  <c r="AV1164" i="50" s="1"/>
  <c r="BN25" i="61" s="1"/>
  <c r="AG1164" i="50"/>
  <c r="AW1164" i="50" s="1"/>
  <c r="BN25" i="62" s="1"/>
  <c r="AI1164" i="50"/>
  <c r="AY1164" i="50" s="1"/>
  <c r="BN25" i="64" s="1"/>
  <c r="AA1164" i="50"/>
  <c r="AQ1164" i="50" s="1"/>
  <c r="BN25" i="56" s="1"/>
  <c r="AN1164" i="50"/>
  <c r="BD1164" i="50" s="1"/>
  <c r="BN25" i="69" s="1"/>
  <c r="AE1164" i="50"/>
  <c r="AU1164" i="50" s="1"/>
  <c r="BN25" i="60" s="1"/>
  <c r="AC1164" i="50"/>
  <c r="AS1164" i="50" s="1"/>
  <c r="BN25" i="58" s="1"/>
  <c r="AD1164" i="50"/>
  <c r="AT1164" i="50" s="1"/>
  <c r="BN25" i="57" s="1"/>
  <c r="H1262" i="50"/>
  <c r="J1439" i="50"/>
  <c r="J1441" i="50" s="1"/>
  <c r="H1409" i="50"/>
  <c r="CG25" i="2" s="1"/>
  <c r="Z870" i="50"/>
  <c r="AC870" i="50"/>
  <c r="AE870" i="50"/>
  <c r="AN870" i="50"/>
  <c r="H870" i="50"/>
  <c r="AI870" i="50"/>
  <c r="AM870" i="50"/>
  <c r="AG870" i="50"/>
  <c r="AD870" i="50"/>
  <c r="AB870" i="50"/>
  <c r="AH870" i="50"/>
  <c r="AL870" i="50"/>
  <c r="AA870" i="50"/>
  <c r="AJ870" i="50"/>
  <c r="AK870" i="50"/>
  <c r="AF870" i="50"/>
  <c r="AN821" i="50"/>
  <c r="AA821" i="50"/>
  <c r="AJ821" i="50"/>
  <c r="Z821" i="50"/>
  <c r="AI821" i="50"/>
  <c r="AD821" i="50"/>
  <c r="AH821" i="50"/>
  <c r="AC821" i="50"/>
  <c r="H821" i="50"/>
  <c r="AG821" i="50"/>
  <c r="AB821" i="50"/>
  <c r="AF821" i="50"/>
  <c r="AE821" i="50"/>
  <c r="AM821" i="50"/>
  <c r="AK821" i="50"/>
  <c r="AL821" i="50"/>
  <c r="Z968" i="50"/>
  <c r="AP968" i="50" s="1"/>
  <c r="AE968" i="50"/>
  <c r="AU968" i="50" s="1"/>
  <c r="BJ29" i="60" s="1"/>
  <c r="H968" i="50"/>
  <c r="BI35" i="2" s="1"/>
  <c r="AF968" i="50"/>
  <c r="AV968" i="50" s="1"/>
  <c r="BJ29" i="61" s="1"/>
  <c r="AM968" i="50"/>
  <c r="BC968" i="50" s="1"/>
  <c r="BJ29" i="68" s="1"/>
  <c r="AK968" i="50"/>
  <c r="BA968" i="50" s="1"/>
  <c r="BJ29" i="66" s="1"/>
  <c r="AI968" i="50"/>
  <c r="AY968" i="50" s="1"/>
  <c r="BJ29" i="64" s="1"/>
  <c r="AG968" i="50"/>
  <c r="AW968" i="50" s="1"/>
  <c r="BJ29" i="62" s="1"/>
  <c r="AH968" i="50"/>
  <c r="AX968" i="50" s="1"/>
  <c r="BJ29" i="63" s="1"/>
  <c r="AJ968" i="50"/>
  <c r="AZ968" i="50" s="1"/>
  <c r="BJ29" i="65" s="1"/>
  <c r="AB968" i="50"/>
  <c r="AR968" i="50" s="1"/>
  <c r="AN968" i="50"/>
  <c r="BD968" i="50" s="1"/>
  <c r="BJ29" i="69" s="1"/>
  <c r="AL968" i="50"/>
  <c r="BB968" i="50" s="1"/>
  <c r="BJ29" i="67" s="1"/>
  <c r="AC968" i="50"/>
  <c r="AS968" i="50" s="1"/>
  <c r="AA968" i="50"/>
  <c r="AQ968" i="50" s="1"/>
  <c r="AD968" i="50"/>
  <c r="AT968" i="50" s="1"/>
  <c r="BJ29" i="57" s="1"/>
  <c r="Z1066" i="50"/>
  <c r="AP1066" i="50" s="1"/>
  <c r="AK1066" i="50"/>
  <c r="BA1066" i="50" s="1"/>
  <c r="BL27" i="66" s="1"/>
  <c r="AD1066" i="50"/>
  <c r="AT1066" i="50" s="1"/>
  <c r="BL27" i="57" s="1"/>
  <c r="AI1066" i="50"/>
  <c r="AY1066" i="50" s="1"/>
  <c r="BL27" i="64" s="1"/>
  <c r="AH1066" i="50"/>
  <c r="AX1066" i="50" s="1"/>
  <c r="BL27" i="63" s="1"/>
  <c r="AN1066" i="50"/>
  <c r="BD1066" i="50" s="1"/>
  <c r="BL27" i="69" s="1"/>
  <c r="AC1066" i="50"/>
  <c r="AS1066" i="50" s="1"/>
  <c r="AB1066" i="50"/>
  <c r="AR1066" i="50" s="1"/>
  <c r="BL27" i="59" s="1"/>
  <c r="AA1066" i="50"/>
  <c r="AQ1066" i="50" s="1"/>
  <c r="BL27" i="56" s="1"/>
  <c r="AM1066" i="50"/>
  <c r="BC1066" i="50" s="1"/>
  <c r="BL27" i="68" s="1"/>
  <c r="H1066" i="50"/>
  <c r="BM33" i="2" s="1"/>
  <c r="AE1066" i="50"/>
  <c r="AU1066" i="50" s="1"/>
  <c r="BL27" i="60" s="1"/>
  <c r="AJ1066" i="50"/>
  <c r="AZ1066" i="50" s="1"/>
  <c r="BL27" i="65" s="1"/>
  <c r="AL1066" i="50"/>
  <c r="BB1066" i="50" s="1"/>
  <c r="BL27" i="67" s="1"/>
  <c r="AG1066" i="50"/>
  <c r="AW1066" i="50" s="1"/>
  <c r="BL27" i="62" s="1"/>
  <c r="AF1066" i="50"/>
  <c r="AV1066" i="50" s="1"/>
  <c r="BL27" i="61" s="1"/>
  <c r="Z1115" i="50"/>
  <c r="AP1115" i="50" s="1"/>
  <c r="AK1115" i="50"/>
  <c r="BA1115" i="50" s="1"/>
  <c r="BM26" i="66" s="1"/>
  <c r="H1115" i="50"/>
  <c r="BO32" i="2" s="1"/>
  <c r="AC1115" i="50"/>
  <c r="AS1115" i="50" s="1"/>
  <c r="BM26" i="58" s="1"/>
  <c r="AE1115" i="50"/>
  <c r="AU1115" i="50" s="1"/>
  <c r="BM26" i="60" s="1"/>
  <c r="AA1115" i="50"/>
  <c r="AQ1115" i="50" s="1"/>
  <c r="AN1115" i="50"/>
  <c r="BD1115" i="50" s="1"/>
  <c r="BM26" i="69" s="1"/>
  <c r="AB1115" i="50"/>
  <c r="AR1115" i="50" s="1"/>
  <c r="BM26" i="59" s="1"/>
  <c r="AJ1115" i="50"/>
  <c r="AZ1115" i="50" s="1"/>
  <c r="BM26" i="65" s="1"/>
  <c r="AG1115" i="50"/>
  <c r="AW1115" i="50" s="1"/>
  <c r="BM26" i="62" s="1"/>
  <c r="AD1115" i="50"/>
  <c r="AT1115" i="50" s="1"/>
  <c r="BM26" i="57" s="1"/>
  <c r="AF1115" i="50"/>
  <c r="AV1115" i="50" s="1"/>
  <c r="BM26" i="61" s="1"/>
  <c r="AL1115" i="50"/>
  <c r="BB1115" i="50" s="1"/>
  <c r="BM26" i="67" s="1"/>
  <c r="AM1115" i="50"/>
  <c r="BC1115" i="50" s="1"/>
  <c r="BM26" i="68" s="1"/>
  <c r="AH1115" i="50"/>
  <c r="AX1115" i="50" s="1"/>
  <c r="BM26" i="63" s="1"/>
  <c r="AI1115" i="50"/>
  <c r="AY1115" i="50" s="1"/>
  <c r="BM26" i="64" s="1"/>
  <c r="H1311" i="50"/>
  <c r="AR1258" i="50"/>
  <c r="BP19" i="59" s="1"/>
  <c r="B1313" i="50"/>
  <c r="O1232" i="50"/>
  <c r="N1234" i="50"/>
  <c r="M1483" i="50"/>
  <c r="N1481" i="50"/>
  <c r="N1142" i="50"/>
  <c r="N1143" i="50" s="1"/>
  <c r="N1145" i="50"/>
  <c r="R1233" i="50"/>
  <c r="S1231" i="50"/>
  <c r="AQ1308" i="50"/>
  <c r="B1215" i="50"/>
  <c r="G1214" i="50"/>
  <c r="BH30" i="60"/>
  <c r="AU876" i="50"/>
  <c r="Z1358" i="50"/>
  <c r="J1385" i="50"/>
  <c r="K1386" i="50" s="1"/>
  <c r="AA1358" i="50"/>
  <c r="P1139" i="50"/>
  <c r="O1141" i="50"/>
  <c r="R1140" i="50"/>
  <c r="S1138" i="50"/>
  <c r="AP1308" i="50"/>
  <c r="J1343" i="50"/>
  <c r="J1344" i="50"/>
  <c r="Z1310" i="50" s="1"/>
  <c r="AP1310" i="50" s="1"/>
  <c r="K1341" i="50"/>
  <c r="L1339" i="50"/>
  <c r="O1192" i="50"/>
  <c r="AE1159" i="50"/>
  <c r="AU1159" i="50" s="1"/>
  <c r="BN20" i="60" s="1"/>
  <c r="J1336" i="50"/>
  <c r="AX909" i="50"/>
  <c r="BI20" i="63" s="1"/>
  <c r="L1242" i="50"/>
  <c r="L1243" i="50" s="1"/>
  <c r="L1245" i="50"/>
  <c r="AB1110" i="50"/>
  <c r="G1018" i="50"/>
  <c r="B1019" i="50"/>
  <c r="AF911" i="50"/>
  <c r="AV910" i="50"/>
  <c r="AV911" i="50" s="1"/>
  <c r="Q1189" i="50"/>
  <c r="P1191" i="50"/>
  <c r="M1335" i="50"/>
  <c r="N1239" i="50"/>
  <c r="M1241" i="50"/>
  <c r="Z1359" i="50"/>
  <c r="AP1359" i="50" s="1"/>
  <c r="J1392" i="50"/>
  <c r="J1395" i="50"/>
  <c r="BK27" i="57"/>
  <c r="B1362" i="50"/>
  <c r="G1361" i="50"/>
  <c r="AH1058" i="50"/>
  <c r="AX1058" i="50" s="1"/>
  <c r="BL19" i="63" s="1"/>
  <c r="R1085" i="50"/>
  <c r="Q1290" i="50"/>
  <c r="R1288" i="50"/>
  <c r="O1332" i="50"/>
  <c r="N1334" i="50"/>
  <c r="Q944" i="50"/>
  <c r="AG910" i="50" s="1"/>
  <c r="AW910" i="50" s="1"/>
  <c r="Q943" i="50"/>
  <c r="G1410" i="50"/>
  <c r="B1411" i="50"/>
  <c r="B774" i="50"/>
  <c r="G777" i="50"/>
  <c r="AU910" i="50"/>
  <c r="AU911" i="50" s="1"/>
  <c r="AE911" i="50"/>
  <c r="T1082" i="50"/>
  <c r="S1084" i="50"/>
  <c r="L1336" i="50"/>
  <c r="B921" i="50"/>
  <c r="G920" i="50"/>
  <c r="B872" i="50"/>
  <c r="G871" i="50"/>
  <c r="K1432" i="50"/>
  <c r="AD1109" i="50"/>
  <c r="AT1109" i="50" s="1"/>
  <c r="BM20" i="57" s="1"/>
  <c r="G1459" i="50"/>
  <c r="B1460" i="50"/>
  <c r="R942" i="50"/>
  <c r="R945" i="50"/>
  <c r="AB1209" i="50"/>
  <c r="BI29" i="56"/>
  <c r="O1340" i="50"/>
  <c r="P1338" i="50"/>
  <c r="L1440" i="50"/>
  <c r="M1438" i="50"/>
  <c r="O1390" i="50"/>
  <c r="P1388" i="50"/>
  <c r="B1264" i="50"/>
  <c r="G1263" i="50"/>
  <c r="T939" i="50"/>
  <c r="S941" i="50"/>
  <c r="AI909" i="50" s="1"/>
  <c r="AQ1209" i="50"/>
  <c r="BO20" i="56" s="1"/>
  <c r="S1183" i="50"/>
  <c r="T1181" i="50"/>
  <c r="M1285" i="50"/>
  <c r="L1490" i="50"/>
  <c r="M1488" i="50"/>
  <c r="K1389" i="50"/>
  <c r="B1166" i="50"/>
  <c r="G1165" i="50"/>
  <c r="AW909" i="50"/>
  <c r="BI20" i="62" s="1"/>
  <c r="J796" i="50"/>
  <c r="Y42" i="49" s="1"/>
  <c r="J797" i="50"/>
  <c r="Y43" i="49" s="1"/>
  <c r="J775" i="50"/>
  <c r="Y36" i="49" s="1"/>
  <c r="K796" i="50"/>
  <c r="Y42" i="56" s="1"/>
  <c r="J798" i="50"/>
  <c r="Y44" i="49" s="1"/>
  <c r="L796" i="50"/>
  <c r="Y42" i="59" s="1"/>
  <c r="M796" i="50"/>
  <c r="Y42" i="58" s="1"/>
  <c r="K775" i="50"/>
  <c r="Y36" i="56" s="1"/>
  <c r="K797" i="50"/>
  <c r="Y43" i="56" s="1"/>
  <c r="K798" i="50"/>
  <c r="Y44" i="56" s="1"/>
  <c r="L797" i="50"/>
  <c r="Y43" i="59" s="1"/>
  <c r="L775" i="50"/>
  <c r="Y36" i="59" s="1"/>
  <c r="N796" i="50"/>
  <c r="Y42" i="57" s="1"/>
  <c r="L798" i="50"/>
  <c r="Y44" i="59" s="1"/>
  <c r="O796" i="50"/>
  <c r="Y42" i="60" s="1"/>
  <c r="M797" i="50"/>
  <c r="Y43" i="58" s="1"/>
  <c r="M775" i="50"/>
  <c r="Y36" i="58" s="1"/>
  <c r="P796" i="50"/>
  <c r="Y42" i="61" s="1"/>
  <c r="N775" i="50"/>
  <c r="Y36" i="57" s="1"/>
  <c r="N797" i="50"/>
  <c r="Y43" i="57" s="1"/>
  <c r="M798" i="50"/>
  <c r="Y44" i="58" s="1"/>
  <c r="N798" i="50"/>
  <c r="Y44" i="57" s="1"/>
  <c r="O797" i="50"/>
  <c r="Y43" i="60" s="1"/>
  <c r="O775" i="50"/>
  <c r="Y36" i="60" s="1"/>
  <c r="Q796" i="50"/>
  <c r="Y42" i="62" s="1"/>
  <c r="O798" i="50"/>
  <c r="Y44" i="60" s="1"/>
  <c r="P797" i="50"/>
  <c r="Y43" i="61" s="1"/>
  <c r="R796" i="50"/>
  <c r="Y42" i="63" s="1"/>
  <c r="P775" i="50"/>
  <c r="Y36" i="61" s="1"/>
  <c r="Q775" i="50"/>
  <c r="Y36" i="62" s="1"/>
  <c r="K776" i="50"/>
  <c r="Y37" i="56" s="1"/>
  <c r="M776" i="50"/>
  <c r="Y37" i="58" s="1"/>
  <c r="P798" i="50"/>
  <c r="Y44" i="61" s="1"/>
  <c r="O776" i="50"/>
  <c r="Y37" i="60" s="1"/>
  <c r="J776" i="50"/>
  <c r="Y37" i="49" s="1"/>
  <c r="N776" i="50"/>
  <c r="Y37" i="57" s="1"/>
  <c r="S796" i="50"/>
  <c r="Y42" i="64" s="1"/>
  <c r="L776" i="50"/>
  <c r="Y37" i="59" s="1"/>
  <c r="Q797" i="50"/>
  <c r="Y43" i="62" s="1"/>
  <c r="F823" i="50"/>
  <c r="M826" i="50" s="1"/>
  <c r="Z37" i="58" s="1"/>
  <c r="B823" i="50"/>
  <c r="S1190" i="50"/>
  <c r="T1188" i="50"/>
  <c r="M1144" i="50"/>
  <c r="AC1110" i="50" s="1"/>
  <c r="AS1110" i="50" s="1"/>
  <c r="AS1111" i="50" s="1"/>
  <c r="N1185" i="50"/>
  <c r="N1186" i="50" s="1"/>
  <c r="AT1108" i="50"/>
  <c r="BM19" i="57" s="1"/>
  <c r="J1483" i="50"/>
  <c r="K1483" i="50"/>
  <c r="O1383" i="50"/>
  <c r="P1381" i="50"/>
  <c r="P1182" i="50"/>
  <c r="O1184" i="50"/>
  <c r="R1331" i="50"/>
  <c r="Q1333" i="50"/>
  <c r="BK27" i="59"/>
  <c r="Q1281" i="50"/>
  <c r="P1283" i="50"/>
  <c r="M1289" i="50"/>
  <c r="L1291" i="50"/>
  <c r="AB1259" i="50" s="1"/>
  <c r="AR1259" i="50" s="1"/>
  <c r="BP20" i="59" s="1"/>
  <c r="G969" i="50"/>
  <c r="B970" i="50"/>
  <c r="M1382" i="50"/>
  <c r="L1384" i="50"/>
  <c r="L1385" i="50" s="1"/>
  <c r="V792" i="50"/>
  <c r="V793" i="50" s="1"/>
  <c r="AL759" i="50"/>
  <c r="BB759" i="50" s="1"/>
  <c r="BF20" i="67" s="1"/>
  <c r="P1433" i="50"/>
  <c r="Q1431" i="50"/>
  <c r="G1067" i="50"/>
  <c r="B1068" i="50"/>
  <c r="K1295" i="50"/>
  <c r="K1292" i="50"/>
  <c r="AA1259" i="50"/>
  <c r="O1135" i="50"/>
  <c r="K1243" i="50"/>
  <c r="K1244" i="50"/>
  <c r="AA1210" i="50" s="1"/>
  <c r="AQ1210" i="50" s="1"/>
  <c r="T1131" i="50"/>
  <c r="S1133" i="50"/>
  <c r="Q798" i="50"/>
  <c r="Y44" i="62" s="1"/>
  <c r="P1240" i="50"/>
  <c r="Q1238" i="50"/>
  <c r="X789" i="50"/>
  <c r="X791" i="50" s="1"/>
  <c r="W791" i="50"/>
  <c r="N1193" i="50"/>
  <c r="P776" i="50"/>
  <c r="Y37" i="61" s="1"/>
  <c r="Q1132" i="50"/>
  <c r="P1134" i="50"/>
  <c r="Z1260" i="50"/>
  <c r="BI29" i="59"/>
  <c r="AS1258" i="50"/>
  <c r="AS1158" i="50"/>
  <c r="BN19" i="58" s="1"/>
  <c r="G1116" i="50"/>
  <c r="B1117" i="50"/>
  <c r="Q1086" i="50"/>
  <c r="AC1208" i="50"/>
  <c r="M1235" i="50"/>
  <c r="AC1308" i="50"/>
  <c r="M1143" i="50"/>
  <c r="BL26" i="59"/>
  <c r="V988" i="50"/>
  <c r="U990" i="50"/>
  <c r="T984" i="50"/>
  <c r="U983" i="50"/>
  <c r="V981" i="50"/>
  <c r="AI958" i="50"/>
  <c r="AY958" i="50" s="1"/>
  <c r="BJ19" i="64" s="1"/>
  <c r="S985" i="50"/>
  <c r="R986" i="50"/>
  <c r="V1031" i="50"/>
  <c r="U1033" i="50"/>
  <c r="AW810" i="50"/>
  <c r="AW811" i="50" s="1"/>
  <c r="AW826" i="50" s="1"/>
  <c r="AG811" i="50"/>
  <c r="U833" i="50"/>
  <c r="V831" i="50"/>
  <c r="T834" i="50"/>
  <c r="V838" i="50"/>
  <c r="U840" i="50"/>
  <c r="U841" i="50" s="1"/>
  <c r="T842" i="50"/>
  <c r="T843" i="50" s="1"/>
  <c r="AJ809" i="50"/>
  <c r="AZ809" i="50" s="1"/>
  <c r="BG20" i="65" s="1"/>
  <c r="V881" i="50"/>
  <c r="U883" i="50"/>
  <c r="U884" i="50" s="1"/>
  <c r="U885" i="50" s="1"/>
  <c r="T885" i="50"/>
  <c r="AJ858" i="50"/>
  <c r="AZ858" i="50" s="1"/>
  <c r="BH19" i="65" s="1"/>
  <c r="S835" i="50"/>
  <c r="S845" i="50"/>
  <c r="AH810" i="50"/>
  <c r="AX861" i="50"/>
  <c r="AX876" i="50" s="1"/>
  <c r="U796" i="50"/>
  <c r="Y42" i="66" s="1"/>
  <c r="U784" i="50"/>
  <c r="AH861" i="50"/>
  <c r="V783" i="50"/>
  <c r="W781" i="50"/>
  <c r="AX760" i="50"/>
  <c r="AX761" i="50" s="1"/>
  <c r="AX776" i="50" s="1"/>
  <c r="R776" i="50" s="1"/>
  <c r="AH761" i="50"/>
  <c r="S797" i="50"/>
  <c r="Y43" i="64" s="1"/>
  <c r="S794" i="50"/>
  <c r="AI760" i="50" s="1"/>
  <c r="S775" i="50"/>
  <c r="Y36" i="64" s="1"/>
  <c r="S786" i="50"/>
  <c r="S798" i="50" s="1"/>
  <c r="Y44" i="64" s="1"/>
  <c r="S893" i="50"/>
  <c r="S894" i="50"/>
  <c r="AI860" i="50" s="1"/>
  <c r="T892" i="50"/>
  <c r="T895" i="50"/>
  <c r="AK859" i="50"/>
  <c r="BA859" i="50" s="1"/>
  <c r="BH20" i="66" s="1"/>
  <c r="V1083" i="50"/>
  <c r="W1081" i="50"/>
  <c r="W982" i="50"/>
  <c r="AJ758" i="50"/>
  <c r="AZ758" i="50" s="1"/>
  <c r="BF19" i="65" s="1"/>
  <c r="T795" i="50"/>
  <c r="T785" i="50"/>
  <c r="V940" i="50"/>
  <c r="W938" i="50"/>
  <c r="W1038" i="50"/>
  <c r="V1040" i="50"/>
  <c r="U892" i="50"/>
  <c r="W888" i="50"/>
  <c r="V890" i="50"/>
  <c r="S41" i="50"/>
  <c r="AW9" i="50"/>
  <c r="T40" i="50"/>
  <c r="U38" i="50"/>
  <c r="Q43" i="50"/>
  <c r="R42" i="50"/>
  <c r="AH9" i="50"/>
  <c r="AO20" i="61"/>
  <c r="AH109" i="50"/>
  <c r="AX109" i="50" s="1"/>
  <c r="AQ20" i="63" s="1"/>
  <c r="R142" i="50"/>
  <c r="S141" i="50"/>
  <c r="AI109" i="50" s="1"/>
  <c r="AY109" i="50" s="1"/>
  <c r="AQ20" i="64" s="1"/>
  <c r="Q143" i="50"/>
  <c r="U138" i="50"/>
  <c r="T140" i="50"/>
  <c r="X284" i="50"/>
  <c r="U286" i="50"/>
  <c r="V285" i="50"/>
  <c r="W284" i="50"/>
  <c r="B725" i="50"/>
  <c r="B726" i="50" s="1"/>
  <c r="B727" i="50" s="1"/>
  <c r="B629" i="50"/>
  <c r="G629" i="50" s="1"/>
  <c r="B678" i="50"/>
  <c r="G678" i="50" s="1"/>
  <c r="V969" i="50"/>
  <c r="R1165" i="50"/>
  <c r="U871" i="50"/>
  <c r="R1018" i="50"/>
  <c r="Q822" i="50"/>
  <c r="O1214" i="50"/>
  <c r="P1263" i="50"/>
  <c r="W1067" i="50"/>
  <c r="X1165" i="50"/>
  <c r="T920" i="50"/>
  <c r="J773" i="50"/>
  <c r="U969" i="50"/>
  <c r="X969" i="50"/>
  <c r="K969" i="50"/>
  <c r="T1165" i="50"/>
  <c r="P1018" i="50"/>
  <c r="R1410" i="50"/>
  <c r="L1116" i="50"/>
  <c r="T773" i="50"/>
  <c r="Q920" i="50"/>
  <c r="X1361" i="50"/>
  <c r="N1214" i="50"/>
  <c r="M1410" i="50"/>
  <c r="P773" i="50"/>
  <c r="L1214" i="50"/>
  <c r="S1263" i="50"/>
  <c r="M871" i="50"/>
  <c r="L871" i="50"/>
  <c r="L1410" i="50"/>
  <c r="L1165" i="50"/>
  <c r="N1312" i="50"/>
  <c r="W822" i="50"/>
  <c r="X871" i="50"/>
  <c r="U1459" i="50"/>
  <c r="V1410" i="50"/>
  <c r="Q1018" i="50"/>
  <c r="T1018" i="50"/>
  <c r="N1459" i="50"/>
  <c r="S969" i="50"/>
  <c r="O1410" i="50"/>
  <c r="V1312" i="50"/>
  <c r="Q871" i="50"/>
  <c r="K1361" i="50"/>
  <c r="J1214" i="50"/>
  <c r="K920" i="50"/>
  <c r="R1116" i="50"/>
  <c r="P871" i="50"/>
  <c r="W773" i="50"/>
  <c r="P1410" i="50"/>
  <c r="W920" i="50"/>
  <c r="T1116" i="50"/>
  <c r="X920" i="50"/>
  <c r="M822" i="50"/>
  <c r="P1459" i="50"/>
  <c r="M1067" i="50"/>
  <c r="K773" i="50"/>
  <c r="X1410" i="50"/>
  <c r="L969" i="50"/>
  <c r="Q1214" i="50"/>
  <c r="K1067" i="50"/>
  <c r="V1018" i="50"/>
  <c r="M920" i="50"/>
  <c r="R920" i="50"/>
  <c r="S1116" i="50"/>
  <c r="X1018" i="50"/>
  <c r="J969" i="50"/>
  <c r="K1459" i="50"/>
  <c r="S822" i="50"/>
  <c r="W1214" i="50"/>
  <c r="Q1410" i="50"/>
  <c r="N1410" i="50"/>
  <c r="J920" i="50"/>
  <c r="L1018" i="50"/>
  <c r="V1116" i="50"/>
  <c r="K1165" i="50"/>
  <c r="J1116" i="50"/>
  <c r="V920" i="50"/>
  <c r="R969" i="50"/>
  <c r="T1410" i="50"/>
  <c r="O871" i="50"/>
  <c r="P1312" i="50"/>
  <c r="U920" i="50"/>
  <c r="K1214" i="50"/>
  <c r="J822" i="50"/>
  <c r="S871" i="50"/>
  <c r="R1263" i="50"/>
  <c r="J1410" i="50"/>
  <c r="S1214" i="50"/>
  <c r="O1018" i="50"/>
  <c r="Q1459" i="50"/>
  <c r="M1018" i="50"/>
  <c r="W1312" i="50"/>
  <c r="Q1165" i="50"/>
  <c r="R1067" i="50"/>
  <c r="N1361" i="50"/>
  <c r="N871" i="50"/>
  <c r="S1410" i="50"/>
  <c r="X773" i="50"/>
  <c r="X1459" i="50"/>
  <c r="M773" i="50"/>
  <c r="M1165" i="50"/>
  <c r="U1263" i="50"/>
  <c r="V1214" i="50"/>
  <c r="N1165" i="50"/>
  <c r="U1116" i="50"/>
  <c r="T1263" i="50"/>
  <c r="K1018" i="50"/>
  <c r="T1312" i="50"/>
  <c r="J871" i="50"/>
  <c r="P1361" i="50"/>
  <c r="M1214" i="50"/>
  <c r="K1116" i="50"/>
  <c r="R1312" i="50"/>
  <c r="V773" i="50"/>
  <c r="M1361" i="50"/>
  <c r="J1312" i="50"/>
  <c r="W1018" i="50"/>
  <c r="M1116" i="50"/>
  <c r="O1361" i="50"/>
  <c r="R1459" i="50"/>
  <c r="N1263" i="50"/>
  <c r="X822" i="50"/>
  <c r="Q1067" i="50"/>
  <c r="U1165" i="50"/>
  <c r="S1067" i="50"/>
  <c r="J1361" i="50"/>
  <c r="U1312" i="50"/>
  <c r="O1165" i="50"/>
  <c r="S1165" i="50"/>
  <c r="N773" i="50"/>
  <c r="N1018" i="50"/>
  <c r="O822" i="50"/>
  <c r="U1361" i="50"/>
  <c r="V1067" i="50"/>
  <c r="R1361" i="50"/>
  <c r="Q1263" i="50"/>
  <c r="V1165" i="50"/>
  <c r="S920" i="50"/>
  <c r="V822" i="50"/>
  <c r="W1263" i="50"/>
  <c r="J1067" i="50"/>
  <c r="V1361" i="50"/>
  <c r="O1312" i="50"/>
  <c r="V871" i="50"/>
  <c r="P822" i="50"/>
  <c r="Q969" i="50"/>
  <c r="K1263" i="50"/>
  <c r="L1361" i="50"/>
  <c r="P1214" i="50"/>
  <c r="X1067" i="50"/>
  <c r="O773" i="50"/>
  <c r="S1312" i="50"/>
  <c r="V1263" i="50"/>
  <c r="P969" i="50"/>
  <c r="S1018" i="50"/>
  <c r="J1165" i="50"/>
  <c r="W1116" i="50"/>
  <c r="L822" i="50"/>
  <c r="U1018" i="50"/>
  <c r="N822" i="50"/>
  <c r="R871" i="50"/>
  <c r="W1165" i="50"/>
  <c r="O1067" i="50"/>
  <c r="P1067" i="50"/>
  <c r="U1410" i="50"/>
  <c r="M969" i="50"/>
  <c r="T969" i="50"/>
  <c r="O1263" i="50"/>
  <c r="T1459" i="50"/>
  <c r="R1214" i="50"/>
  <c r="O1459" i="50"/>
  <c r="Q1361" i="50"/>
  <c r="L920" i="50"/>
  <c r="O1116" i="50"/>
  <c r="K1312" i="50"/>
  <c r="J1263" i="50"/>
  <c r="X1116" i="50"/>
  <c r="N1067" i="50"/>
  <c r="M1312" i="50"/>
  <c r="V1459" i="50"/>
  <c r="T1361" i="50"/>
  <c r="N969" i="50"/>
  <c r="O920" i="50"/>
  <c r="K1410" i="50"/>
  <c r="U1214" i="50"/>
  <c r="Q1116" i="50"/>
  <c r="Q1312" i="50"/>
  <c r="R822" i="50"/>
  <c r="J1459" i="50"/>
  <c r="M1459" i="50"/>
  <c r="M1263" i="50"/>
  <c r="U773" i="50"/>
  <c r="U822" i="50"/>
  <c r="W1361" i="50"/>
  <c r="T822" i="50"/>
  <c r="K871" i="50"/>
  <c r="S773" i="50"/>
  <c r="W1459" i="50"/>
  <c r="N1116" i="50"/>
  <c r="L1459" i="50"/>
  <c r="N920" i="50"/>
  <c r="L1067" i="50"/>
  <c r="P1165" i="50"/>
  <c r="W871" i="50"/>
  <c r="R773" i="50"/>
  <c r="S1459" i="50"/>
  <c r="L773" i="50"/>
  <c r="W1410" i="50"/>
  <c r="L1312" i="50"/>
  <c r="P1116" i="50"/>
  <c r="J1018" i="50"/>
  <c r="X1263" i="50"/>
  <c r="T1214" i="50"/>
  <c r="X1312" i="50"/>
  <c r="W969" i="50"/>
  <c r="L1263" i="50"/>
  <c r="T871" i="50"/>
  <c r="K822" i="50"/>
  <c r="S1361" i="50"/>
  <c r="Q773" i="50"/>
  <c r="P920" i="50"/>
  <c r="U1067" i="50"/>
  <c r="X1214" i="50"/>
  <c r="T1067" i="50"/>
  <c r="O969" i="50"/>
  <c r="J37" i="57" l="1"/>
  <c r="J38" i="57" s="1"/>
  <c r="J40" i="57" s="1"/>
  <c r="AM258" i="50"/>
  <c r="O1044" i="50"/>
  <c r="V338" i="50"/>
  <c r="N1284" i="50"/>
  <c r="AS60" i="50"/>
  <c r="AS61" i="50" s="1"/>
  <c r="AC61" i="50"/>
  <c r="O994" i="50"/>
  <c r="AE960" i="50" s="1"/>
  <c r="O993" i="50"/>
  <c r="N293" i="50"/>
  <c r="N298" i="50" s="1"/>
  <c r="O44" i="57" s="1"/>
  <c r="N297" i="50"/>
  <c r="O43" i="57" s="1"/>
  <c r="N294" i="50"/>
  <c r="N275" i="50"/>
  <c r="O36" i="57" s="1"/>
  <c r="N86" i="50"/>
  <c r="N98" i="50" s="1"/>
  <c r="K44" i="57" s="1"/>
  <c r="N75" i="50"/>
  <c r="K36" i="57" s="1"/>
  <c r="N97" i="50"/>
  <c r="K43" i="57" s="1"/>
  <c r="N94" i="50"/>
  <c r="AD60" i="50" s="1"/>
  <c r="AT60" i="50" s="1"/>
  <c r="R483" i="50"/>
  <c r="AT58" i="50"/>
  <c r="AP19" i="57" s="1"/>
  <c r="AT960" i="50"/>
  <c r="AT961" i="50" s="1"/>
  <c r="AD961" i="50"/>
  <c r="AE58" i="50"/>
  <c r="AU58" i="50" s="1"/>
  <c r="AP19" i="60" s="1"/>
  <c r="P96" i="50"/>
  <c r="K42" i="61" s="1"/>
  <c r="P84" i="50"/>
  <c r="P296" i="50"/>
  <c r="O42" i="61" s="1"/>
  <c r="P291" i="50"/>
  <c r="P1035" i="50"/>
  <c r="P1044" i="50" s="1"/>
  <c r="AF1010" i="50" s="1"/>
  <c r="AV1010" i="50" s="1"/>
  <c r="AR60" i="50"/>
  <c r="AR61" i="50" s="1"/>
  <c r="AB61" i="50"/>
  <c r="O1094" i="50"/>
  <c r="AE1060" i="50" s="1"/>
  <c r="O1093" i="50"/>
  <c r="AD1060" i="50"/>
  <c r="O295" i="50"/>
  <c r="O292" i="50"/>
  <c r="AE259" i="50"/>
  <c r="AU259" i="50" s="1"/>
  <c r="AT20" i="60" s="1"/>
  <c r="AF1059" i="50"/>
  <c r="AV1059" i="50" s="1"/>
  <c r="BL20" i="61" s="1"/>
  <c r="P1092" i="50"/>
  <c r="P1094" i="50" s="1"/>
  <c r="P1095" i="50"/>
  <c r="P1045" i="50"/>
  <c r="R81" i="50"/>
  <c r="Q83" i="50"/>
  <c r="Q84" i="50" s="1"/>
  <c r="Q85" i="50" s="1"/>
  <c r="O85" i="50"/>
  <c r="O86" i="50" s="1"/>
  <c r="O98" i="50" s="1"/>
  <c r="K44" i="60" s="1"/>
  <c r="O95" i="50"/>
  <c r="R1088" i="50"/>
  <c r="Q1090" i="50"/>
  <c r="Q1091" i="50" s="1"/>
  <c r="R438" i="50"/>
  <c r="Q440" i="50"/>
  <c r="Q446" i="50" s="1"/>
  <c r="R42" i="62" s="1"/>
  <c r="R288" i="50"/>
  <c r="Q290" i="50"/>
  <c r="AF959" i="50"/>
  <c r="AV959" i="50" s="1"/>
  <c r="BJ20" i="61" s="1"/>
  <c r="P992" i="50"/>
  <c r="P995" i="50"/>
  <c r="R989" i="50"/>
  <c r="Q991" i="50"/>
  <c r="AG959" i="50" s="1"/>
  <c r="AW959" i="50" s="1"/>
  <c r="BJ20" i="62" s="1"/>
  <c r="R1032" i="50"/>
  <c r="Q1034" i="50"/>
  <c r="AO27" i="66"/>
  <c r="BB16" i="50"/>
  <c r="T481" i="50"/>
  <c r="S483" i="50"/>
  <c r="P186" i="50"/>
  <c r="W383" i="50"/>
  <c r="X381" i="50"/>
  <c r="X383" i="50" s="1"/>
  <c r="P93" i="50"/>
  <c r="AV59" i="50"/>
  <c r="AP20" i="61" s="1"/>
  <c r="R91" i="50"/>
  <c r="T88" i="50"/>
  <c r="S90" i="50"/>
  <c r="Q92" i="50"/>
  <c r="Q93" i="50" s="1"/>
  <c r="AG59" i="50"/>
  <c r="AW59" i="50" s="1"/>
  <c r="AP20" i="62" s="1"/>
  <c r="AT211" i="50"/>
  <c r="T240" i="50"/>
  <c r="T241" i="50" s="1"/>
  <c r="T242" i="50" s="1"/>
  <c r="U238" i="50"/>
  <c r="R242" i="50"/>
  <c r="AH209" i="50"/>
  <c r="AX209" i="50" s="1"/>
  <c r="AS20" i="63" s="1"/>
  <c r="AI209" i="50"/>
  <c r="AY209" i="50" s="1"/>
  <c r="AS20" i="64" s="1"/>
  <c r="AF158" i="50"/>
  <c r="AV158" i="50" s="1"/>
  <c r="N198" i="50"/>
  <c r="M44" i="57" s="1"/>
  <c r="AU158" i="50"/>
  <c r="P135" i="50"/>
  <c r="P136" i="50" s="1"/>
  <c r="P148" i="50" s="1"/>
  <c r="L44" i="61" s="1"/>
  <c r="P145" i="50"/>
  <c r="AF108" i="50"/>
  <c r="AT160" i="50"/>
  <c r="AT161" i="50" s="1"/>
  <c r="AD161" i="50"/>
  <c r="Q184" i="50"/>
  <c r="Q195" i="50" s="1"/>
  <c r="Q196" i="50"/>
  <c r="M42" i="62" s="1"/>
  <c r="S181" i="50"/>
  <c r="R183" i="50"/>
  <c r="Q192" i="50"/>
  <c r="O197" i="50"/>
  <c r="M43" i="60" s="1"/>
  <c r="O175" i="50"/>
  <c r="M36" i="60" s="1"/>
  <c r="O136" i="50"/>
  <c r="O148" i="50" s="1"/>
  <c r="L44" i="60" s="1"/>
  <c r="O125" i="50"/>
  <c r="L36" i="60" s="1"/>
  <c r="O147" i="50"/>
  <c r="L43" i="60" s="1"/>
  <c r="O144" i="50"/>
  <c r="AE110" i="50" s="1"/>
  <c r="S188" i="50"/>
  <c r="R190" i="50"/>
  <c r="P195" i="50"/>
  <c r="P36" i="50"/>
  <c r="P48" i="50" s="1"/>
  <c r="J44" i="61" s="1"/>
  <c r="AP44" i="61" s="1"/>
  <c r="P47" i="50"/>
  <c r="J43" i="61" s="1"/>
  <c r="P25" i="50"/>
  <c r="J36" i="61" s="1"/>
  <c r="P44" i="50"/>
  <c r="AF10" i="50" s="1"/>
  <c r="AV10" i="50" s="1"/>
  <c r="AV11" i="50" s="1"/>
  <c r="AV26" i="50" s="1"/>
  <c r="P26" i="50" s="1"/>
  <c r="P194" i="50"/>
  <c r="AF160" i="50" s="1"/>
  <c r="AV160" i="50" s="1"/>
  <c r="AF208" i="50"/>
  <c r="AV208" i="50" s="1"/>
  <c r="AS19" i="61" s="1"/>
  <c r="P245" i="50"/>
  <c r="P235" i="50"/>
  <c r="S33" i="50"/>
  <c r="T31" i="50"/>
  <c r="P175" i="50"/>
  <c r="M36" i="61" s="1"/>
  <c r="P197" i="50"/>
  <c r="M43" i="61" s="1"/>
  <c r="R433" i="50"/>
  <c r="S431" i="50"/>
  <c r="AE160" i="50"/>
  <c r="AU160" i="50" s="1"/>
  <c r="R34" i="50"/>
  <c r="R46" i="50"/>
  <c r="J42" i="63" s="1"/>
  <c r="O236" i="50"/>
  <c r="O248" i="50" s="1"/>
  <c r="N44" i="60" s="1"/>
  <c r="O247" i="50"/>
  <c r="N43" i="60" s="1"/>
  <c r="O225" i="50"/>
  <c r="N36" i="60" s="1"/>
  <c r="O244" i="50"/>
  <c r="AU208" i="50"/>
  <c r="AS19" i="60" s="1"/>
  <c r="AD111" i="50"/>
  <c r="R333" i="50"/>
  <c r="S331" i="50"/>
  <c r="Q35" i="50"/>
  <c r="Q45" i="50"/>
  <c r="AQ19" i="57"/>
  <c r="AT111" i="50"/>
  <c r="P193" i="50"/>
  <c r="Q134" i="50"/>
  <c r="AG108" i="50" s="1"/>
  <c r="AW108" i="50" s="1"/>
  <c r="AQ19" i="62" s="1"/>
  <c r="Q146" i="50"/>
  <c r="L42" i="62" s="1"/>
  <c r="O186" i="50"/>
  <c r="O198" i="50" s="1"/>
  <c r="M44" i="60" s="1"/>
  <c r="P335" i="50"/>
  <c r="P336" i="50" s="1"/>
  <c r="AD211" i="50"/>
  <c r="S131" i="50"/>
  <c r="R133" i="50"/>
  <c r="R390" i="50"/>
  <c r="R396" i="50" s="1"/>
  <c r="Q42" i="63" s="1"/>
  <c r="S388" i="50"/>
  <c r="S231" i="50"/>
  <c r="R233" i="50"/>
  <c r="Q334" i="50"/>
  <c r="Q346" i="50"/>
  <c r="P42" i="62" s="1"/>
  <c r="Q246" i="50"/>
  <c r="N42" i="62" s="1"/>
  <c r="Q234" i="50"/>
  <c r="AE11" i="50"/>
  <c r="AU10" i="50"/>
  <c r="AU11" i="50" s="1"/>
  <c r="AU26" i="50" s="1"/>
  <c r="O26" i="50" s="1"/>
  <c r="AG159" i="50"/>
  <c r="AW159" i="50" s="1"/>
  <c r="AR20" i="62" s="1"/>
  <c r="AC1160" i="50"/>
  <c r="AS1160" i="50" s="1"/>
  <c r="AS1161" i="50" s="1"/>
  <c r="Z1408" i="50"/>
  <c r="AP1408" i="50" s="1"/>
  <c r="AR1160" i="50"/>
  <c r="AR1161" i="50" s="1"/>
  <c r="AB1161" i="50"/>
  <c r="AU926" i="50"/>
  <c r="P826" i="50"/>
  <c r="Z37" i="61" s="1"/>
  <c r="AR926" i="50"/>
  <c r="T846" i="50"/>
  <c r="Z42" i="65" s="1"/>
  <c r="Q826" i="50"/>
  <c r="Z37" i="62" s="1"/>
  <c r="AQ1211" i="50"/>
  <c r="AQ926" i="50"/>
  <c r="Q848" i="50"/>
  <c r="Z44" i="62" s="1"/>
  <c r="R848" i="50"/>
  <c r="Z44" i="63" s="1"/>
  <c r="Y38" i="60"/>
  <c r="Y40" i="60" s="1"/>
  <c r="Y38" i="56"/>
  <c r="Y40" i="56" s="1"/>
  <c r="AV926" i="50"/>
  <c r="Y38" i="62"/>
  <c r="Y40" i="62" s="1"/>
  <c r="Y38" i="57"/>
  <c r="Y40" i="57" s="1"/>
  <c r="W931" i="50"/>
  <c r="V933" i="50"/>
  <c r="V934" i="50" s="1"/>
  <c r="AL908" i="50" s="1"/>
  <c r="BB908" i="50" s="1"/>
  <c r="BI19" i="67" s="1"/>
  <c r="U935" i="50"/>
  <c r="U936" i="50" s="1"/>
  <c r="AK908" i="50"/>
  <c r="BA908" i="50" s="1"/>
  <c r="BI19" i="66" s="1"/>
  <c r="AE1010" i="50"/>
  <c r="Z1311" i="50"/>
  <c r="AG1009" i="50"/>
  <c r="Q1042" i="50"/>
  <c r="S1039" i="50"/>
  <c r="R1041" i="50"/>
  <c r="P1043" i="50"/>
  <c r="AV1009" i="50"/>
  <c r="BK20" i="61" s="1"/>
  <c r="AG911" i="50"/>
  <c r="AP1311" i="50"/>
  <c r="Y38" i="61"/>
  <c r="Y40" i="61" s="1"/>
  <c r="Y38" i="58"/>
  <c r="Y40" i="58" s="1"/>
  <c r="Z969" i="50"/>
  <c r="AP969" i="50" s="1"/>
  <c r="AP976" i="50" s="1"/>
  <c r="AA969" i="50"/>
  <c r="AQ969" i="50" s="1"/>
  <c r="BJ30" i="56" s="1"/>
  <c r="AH969" i="50"/>
  <c r="AX969" i="50" s="1"/>
  <c r="BJ30" i="63" s="1"/>
  <c r="AM969" i="50"/>
  <c r="BC969" i="50" s="1"/>
  <c r="BJ30" i="68" s="1"/>
  <c r="AC969" i="50"/>
  <c r="AS969" i="50" s="1"/>
  <c r="BJ30" i="58" s="1"/>
  <c r="AD969" i="50"/>
  <c r="AT969" i="50" s="1"/>
  <c r="AE969" i="50"/>
  <c r="AU969" i="50" s="1"/>
  <c r="BJ30" i="60" s="1"/>
  <c r="AI969" i="50"/>
  <c r="AY969" i="50" s="1"/>
  <c r="BJ30" i="64" s="1"/>
  <c r="AK969" i="50"/>
  <c r="BA969" i="50" s="1"/>
  <c r="BJ30" i="66" s="1"/>
  <c r="H969" i="50"/>
  <c r="BI37" i="2" s="1"/>
  <c r="BI38" i="2" s="1"/>
  <c r="BI39" i="2" s="1"/>
  <c r="BI52" i="2" s="1"/>
  <c r="AB969" i="50"/>
  <c r="AR969" i="50" s="1"/>
  <c r="BJ30" i="59" s="1"/>
  <c r="AL969" i="50"/>
  <c r="BB969" i="50" s="1"/>
  <c r="BJ30" i="67" s="1"/>
  <c r="AF969" i="50"/>
  <c r="AV969" i="50" s="1"/>
  <c r="BJ30" i="61" s="1"/>
  <c r="AG969" i="50"/>
  <c r="AW969" i="50" s="1"/>
  <c r="BJ30" i="62" s="1"/>
  <c r="AJ969" i="50"/>
  <c r="AZ969" i="50" s="1"/>
  <c r="BJ30" i="65" s="1"/>
  <c r="AN969" i="50"/>
  <c r="BD969" i="50" s="1"/>
  <c r="BJ30" i="69" s="1"/>
  <c r="H822" i="50"/>
  <c r="Z920" i="50"/>
  <c r="AL920" i="50"/>
  <c r="AC920" i="50"/>
  <c r="AD920" i="50"/>
  <c r="AG920" i="50"/>
  <c r="AJ920" i="50"/>
  <c r="H920" i="50"/>
  <c r="AN920" i="50"/>
  <c r="AI920" i="50"/>
  <c r="AH920" i="50"/>
  <c r="AK920" i="50"/>
  <c r="AE920" i="50"/>
  <c r="AA920" i="50"/>
  <c r="AB920" i="50"/>
  <c r="AF920" i="50"/>
  <c r="AM920" i="50"/>
  <c r="AM871" i="50"/>
  <c r="AN871" i="50"/>
  <c r="AE871" i="50"/>
  <c r="AL871" i="50"/>
  <c r="AA871" i="50"/>
  <c r="AI871" i="50"/>
  <c r="AD871" i="50"/>
  <c r="AF871" i="50"/>
  <c r="Z871" i="50"/>
  <c r="AK871" i="50"/>
  <c r="AH871" i="50"/>
  <c r="H871" i="50"/>
  <c r="AJ871" i="50"/>
  <c r="AC871" i="50"/>
  <c r="AB871" i="50"/>
  <c r="AG871" i="50"/>
  <c r="H1312" i="50"/>
  <c r="Z1165" i="50"/>
  <c r="AP1165" i="50" s="1"/>
  <c r="AC1165" i="50"/>
  <c r="AS1165" i="50" s="1"/>
  <c r="BN26" i="58" s="1"/>
  <c r="AB1165" i="50"/>
  <c r="AR1165" i="50" s="1"/>
  <c r="AJ1165" i="50"/>
  <c r="AZ1165" i="50" s="1"/>
  <c r="BN26" i="65" s="1"/>
  <c r="AH1165" i="50"/>
  <c r="AX1165" i="50" s="1"/>
  <c r="BN26" i="63" s="1"/>
  <c r="AE1165" i="50"/>
  <c r="AU1165" i="50" s="1"/>
  <c r="BN26" i="60" s="1"/>
  <c r="AN1165" i="50"/>
  <c r="BD1165" i="50" s="1"/>
  <c r="BN26" i="69" s="1"/>
  <c r="AM1165" i="50"/>
  <c r="BC1165" i="50" s="1"/>
  <c r="BN26" i="68" s="1"/>
  <c r="AD1165" i="50"/>
  <c r="AT1165" i="50" s="1"/>
  <c r="BN26" i="57" s="1"/>
  <c r="AG1165" i="50"/>
  <c r="AW1165" i="50" s="1"/>
  <c r="BN26" i="62" s="1"/>
  <c r="AL1165" i="50"/>
  <c r="BB1165" i="50" s="1"/>
  <c r="BN26" i="67" s="1"/>
  <c r="AF1165" i="50"/>
  <c r="AV1165" i="50" s="1"/>
  <c r="BN26" i="61" s="1"/>
  <c r="AA1165" i="50"/>
  <c r="AQ1165" i="50" s="1"/>
  <c r="H1165" i="50"/>
  <c r="BW32" i="2" s="1"/>
  <c r="AK1165" i="50"/>
  <c r="BA1165" i="50" s="1"/>
  <c r="BN26" i="66" s="1"/>
  <c r="AI1165" i="50"/>
  <c r="AY1165" i="50" s="1"/>
  <c r="BN26" i="64" s="1"/>
  <c r="Z1018" i="50"/>
  <c r="AP1018" i="50" s="1"/>
  <c r="AL1018" i="50"/>
  <c r="BB1018" i="50" s="1"/>
  <c r="BK29" i="67" s="1"/>
  <c r="AI1018" i="50"/>
  <c r="AY1018" i="50" s="1"/>
  <c r="BK29" i="64" s="1"/>
  <c r="AK1018" i="50"/>
  <c r="BA1018" i="50" s="1"/>
  <c r="BK29" i="66" s="1"/>
  <c r="AH1018" i="50"/>
  <c r="AX1018" i="50" s="1"/>
  <c r="AE1018" i="50"/>
  <c r="AU1018" i="50" s="1"/>
  <c r="AN1018" i="50"/>
  <c r="BD1018" i="50" s="1"/>
  <c r="BK29" i="69" s="1"/>
  <c r="AM1018" i="50"/>
  <c r="BC1018" i="50" s="1"/>
  <c r="BK29" i="68" s="1"/>
  <c r="AF1018" i="50"/>
  <c r="AV1018" i="50" s="1"/>
  <c r="AC1018" i="50"/>
  <c r="AS1018" i="50" s="1"/>
  <c r="AJ1018" i="50"/>
  <c r="AZ1018" i="50" s="1"/>
  <c r="BK29" i="65" s="1"/>
  <c r="AA1018" i="50"/>
  <c r="AQ1018" i="50" s="1"/>
  <c r="AD1018" i="50"/>
  <c r="AT1018" i="50" s="1"/>
  <c r="AB1018" i="50"/>
  <c r="AR1018" i="50" s="1"/>
  <c r="H1018" i="50"/>
  <c r="BK35" i="2" s="1"/>
  <c r="AG1018" i="50"/>
  <c r="AW1018" i="50" s="1"/>
  <c r="BK29" i="62" s="1"/>
  <c r="Z1116" i="50"/>
  <c r="AP1116" i="50" s="1"/>
  <c r="AC1116" i="50"/>
  <c r="AS1116" i="50" s="1"/>
  <c r="BM27" i="58" s="1"/>
  <c r="H1116" i="50"/>
  <c r="BO33" i="2" s="1"/>
  <c r="AB1116" i="50"/>
  <c r="AR1116" i="50" s="1"/>
  <c r="BM27" i="59" s="1"/>
  <c r="AI1116" i="50"/>
  <c r="AY1116" i="50" s="1"/>
  <c r="BM27" i="64" s="1"/>
  <c r="AD1116" i="50"/>
  <c r="AT1116" i="50" s="1"/>
  <c r="BM27" i="57" s="1"/>
  <c r="AJ1116" i="50"/>
  <c r="AZ1116" i="50" s="1"/>
  <c r="BM27" i="65" s="1"/>
  <c r="AA1116" i="50"/>
  <c r="AQ1116" i="50" s="1"/>
  <c r="BM27" i="56" s="1"/>
  <c r="AK1116" i="50"/>
  <c r="BA1116" i="50" s="1"/>
  <c r="BM27" i="66" s="1"/>
  <c r="AH1116" i="50"/>
  <c r="AX1116" i="50" s="1"/>
  <c r="BM27" i="63" s="1"/>
  <c r="AF1116" i="50"/>
  <c r="AV1116" i="50" s="1"/>
  <c r="BM27" i="61" s="1"/>
  <c r="AM1116" i="50"/>
  <c r="BC1116" i="50" s="1"/>
  <c r="BM27" i="68" s="1"/>
  <c r="AL1116" i="50"/>
  <c r="BB1116" i="50" s="1"/>
  <c r="BM27" i="67" s="1"/>
  <c r="AG1116" i="50"/>
  <c r="AW1116" i="50" s="1"/>
  <c r="BM27" i="62" s="1"/>
  <c r="AN1116" i="50"/>
  <c r="BD1116" i="50" s="1"/>
  <c r="BM27" i="69" s="1"/>
  <c r="AE1116" i="50"/>
  <c r="AU1116" i="50" s="1"/>
  <c r="BM27" i="60" s="1"/>
  <c r="J1489" i="50"/>
  <c r="J1491" i="50" s="1"/>
  <c r="H1459" i="50"/>
  <c r="CI25" i="2" s="1"/>
  <c r="H1361" i="50"/>
  <c r="Z1067" i="50"/>
  <c r="AA1067" i="50"/>
  <c r="AH1067" i="50"/>
  <c r="AB1067" i="50"/>
  <c r="AF1067" i="50"/>
  <c r="AM1067" i="50"/>
  <c r="AK1067" i="50"/>
  <c r="AJ1067" i="50"/>
  <c r="AE1067" i="50"/>
  <c r="AN1067" i="50"/>
  <c r="AI1067" i="50"/>
  <c r="H1067" i="50"/>
  <c r="BM34" i="2" s="1"/>
  <c r="AD1067" i="50"/>
  <c r="AC1067" i="50"/>
  <c r="AG1067" i="50"/>
  <c r="AL1067" i="50"/>
  <c r="H773" i="50"/>
  <c r="H1410" i="50"/>
  <c r="CG27" i="2" s="1"/>
  <c r="CG28" i="2" s="1"/>
  <c r="Z1263" i="50"/>
  <c r="AP1263" i="50" s="1"/>
  <c r="AK1263" i="50"/>
  <c r="BA1263" i="50" s="1"/>
  <c r="BP24" i="66" s="1"/>
  <c r="AA1263" i="50"/>
  <c r="AQ1263" i="50" s="1"/>
  <c r="BP24" i="56" s="1"/>
  <c r="AI1263" i="50"/>
  <c r="AY1263" i="50" s="1"/>
  <c r="BP24" i="64" s="1"/>
  <c r="AF1263" i="50"/>
  <c r="AV1263" i="50" s="1"/>
  <c r="BP24" i="61" s="1"/>
  <c r="AJ1263" i="50"/>
  <c r="AZ1263" i="50" s="1"/>
  <c r="BP24" i="65" s="1"/>
  <c r="H1263" i="50"/>
  <c r="CA30" i="2" s="1"/>
  <c r="AL1263" i="50"/>
  <c r="BB1263" i="50" s="1"/>
  <c r="BP24" i="67" s="1"/>
  <c r="AC1263" i="50"/>
  <c r="AS1263" i="50" s="1"/>
  <c r="BP24" i="58" s="1"/>
  <c r="AH1263" i="50"/>
  <c r="AX1263" i="50" s="1"/>
  <c r="BP24" i="63" s="1"/>
  <c r="AB1263" i="50"/>
  <c r="AR1263" i="50" s="1"/>
  <c r="BP24" i="59" s="1"/>
  <c r="AG1263" i="50"/>
  <c r="AW1263" i="50" s="1"/>
  <c r="BP24" i="62" s="1"/>
  <c r="AD1263" i="50"/>
  <c r="AT1263" i="50" s="1"/>
  <c r="BP24" i="57" s="1"/>
  <c r="AN1263" i="50"/>
  <c r="BD1263" i="50" s="1"/>
  <c r="BP24" i="69" s="1"/>
  <c r="AE1263" i="50"/>
  <c r="AU1263" i="50" s="1"/>
  <c r="BP24" i="60" s="1"/>
  <c r="AM1263" i="50"/>
  <c r="BC1263" i="50" s="1"/>
  <c r="BP24" i="68" s="1"/>
  <c r="Z1214" i="50"/>
  <c r="AP1214" i="50" s="1"/>
  <c r="AL1214" i="50"/>
  <c r="BB1214" i="50" s="1"/>
  <c r="BO25" i="67" s="1"/>
  <c r="AM1214" i="50"/>
  <c r="BC1214" i="50" s="1"/>
  <c r="BO25" i="68" s="1"/>
  <c r="AJ1214" i="50"/>
  <c r="AZ1214" i="50" s="1"/>
  <c r="BO25" i="65" s="1"/>
  <c r="AK1214" i="50"/>
  <c r="BA1214" i="50" s="1"/>
  <c r="BO25" i="66" s="1"/>
  <c r="H1214" i="50"/>
  <c r="BY31" i="2" s="1"/>
  <c r="AN1214" i="50"/>
  <c r="BD1214" i="50" s="1"/>
  <c r="BO25" i="69" s="1"/>
  <c r="AF1214" i="50"/>
  <c r="AV1214" i="50" s="1"/>
  <c r="BO25" i="61" s="1"/>
  <c r="AB1214" i="50"/>
  <c r="AR1214" i="50" s="1"/>
  <c r="BO25" i="59" s="1"/>
  <c r="AG1214" i="50"/>
  <c r="AW1214" i="50" s="1"/>
  <c r="BO25" i="62" s="1"/>
  <c r="AI1214" i="50"/>
  <c r="AY1214" i="50" s="1"/>
  <c r="BO25" i="64" s="1"/>
  <c r="AD1214" i="50"/>
  <c r="AT1214" i="50" s="1"/>
  <c r="BO25" i="57" s="1"/>
  <c r="AH1214" i="50"/>
  <c r="AX1214" i="50" s="1"/>
  <c r="BO25" i="63" s="1"/>
  <c r="AA1214" i="50"/>
  <c r="AQ1214" i="50" s="1"/>
  <c r="BO25" i="56" s="1"/>
  <c r="AE1214" i="50"/>
  <c r="AU1214" i="50" s="1"/>
  <c r="BO25" i="60" s="1"/>
  <c r="AC1214" i="50"/>
  <c r="AS1214" i="50" s="1"/>
  <c r="BO25" i="58" s="1"/>
  <c r="AY909" i="50"/>
  <c r="BI20" i="64" s="1"/>
  <c r="Y38" i="49"/>
  <c r="Y40" i="49" s="1"/>
  <c r="U939" i="50"/>
  <c r="T941" i="50"/>
  <c r="AJ909" i="50" s="1"/>
  <c r="AZ909" i="50" s="1"/>
  <c r="BI20" i="65" s="1"/>
  <c r="F873" i="50"/>
  <c r="U875" i="50" s="1"/>
  <c r="AA36" i="66" s="1"/>
  <c r="B873" i="50"/>
  <c r="O1239" i="50"/>
  <c r="N1241" i="50"/>
  <c r="L1244" i="50"/>
  <c r="AB1210" i="50" s="1"/>
  <c r="AR1210" i="50" s="1"/>
  <c r="Q1139" i="50"/>
  <c r="P1141" i="50"/>
  <c r="AF1109" i="50" s="1"/>
  <c r="AV1109" i="50" s="1"/>
  <c r="BM20" i="61" s="1"/>
  <c r="G1215" i="50"/>
  <c r="B1216" i="50"/>
  <c r="BI30" i="57"/>
  <c r="AT926" i="50"/>
  <c r="L1386" i="50"/>
  <c r="O1185" i="50"/>
  <c r="O1194" i="50" s="1"/>
  <c r="AE1158" i="50"/>
  <c r="G1264" i="50"/>
  <c r="B1265" i="50"/>
  <c r="AC1209" i="50"/>
  <c r="AS1209" i="50" s="1"/>
  <c r="BO20" i="58" s="1"/>
  <c r="BQ19" i="59"/>
  <c r="BI30" i="58"/>
  <c r="AS926" i="50"/>
  <c r="AS1308" i="50"/>
  <c r="N1382" i="50"/>
  <c r="M1384" i="50"/>
  <c r="M1385" i="50" s="1"/>
  <c r="M1386" i="50" s="1"/>
  <c r="Q1182" i="50"/>
  <c r="P1184" i="50"/>
  <c r="P1195" i="50" s="1"/>
  <c r="B922" i="50"/>
  <c r="G921" i="50"/>
  <c r="M1336" i="50"/>
  <c r="AD1208" i="50"/>
  <c r="N1235" i="50"/>
  <c r="N1236" i="50" s="1"/>
  <c r="U895" i="50"/>
  <c r="M1236" i="50"/>
  <c r="G970" i="50"/>
  <c r="B971" i="50"/>
  <c r="L1292" i="50"/>
  <c r="L1295" i="50"/>
  <c r="P1383" i="50"/>
  <c r="Q1381" i="50"/>
  <c r="P1232" i="50"/>
  <c r="O1234" i="50"/>
  <c r="L1482" i="50"/>
  <c r="K1484" i="50"/>
  <c r="K1485" i="50" s="1"/>
  <c r="R1132" i="50"/>
  <c r="Q1134" i="50"/>
  <c r="AG1108" i="50" s="1"/>
  <c r="AS1208" i="50"/>
  <c r="BO19" i="58" s="1"/>
  <c r="N1289" i="50"/>
  <c r="M1291" i="50"/>
  <c r="P1390" i="50"/>
  <c r="Q1388" i="50"/>
  <c r="AR1209" i="50"/>
  <c r="BO20" i="59" s="1"/>
  <c r="N1194" i="50"/>
  <c r="AD1160" i="50" s="1"/>
  <c r="AW911" i="50"/>
  <c r="AW926" i="50" s="1"/>
  <c r="P1192" i="50"/>
  <c r="AF1159" i="50"/>
  <c r="AV1159" i="50" s="1"/>
  <c r="BN20" i="61" s="1"/>
  <c r="BQ19" i="56"/>
  <c r="W792" i="50"/>
  <c r="W793" i="50" s="1"/>
  <c r="AM759" i="50"/>
  <c r="BC759" i="50" s="1"/>
  <c r="BF20" i="68" s="1"/>
  <c r="B1167" i="50"/>
  <c r="G1166" i="50"/>
  <c r="N1335" i="50"/>
  <c r="AD1308" i="50"/>
  <c r="R1189" i="50"/>
  <c r="Q1191" i="50"/>
  <c r="S1233" i="50"/>
  <c r="T1231" i="50"/>
  <c r="G1313" i="50"/>
  <c r="B1314" i="50"/>
  <c r="BJ29" i="56"/>
  <c r="X792" i="50"/>
  <c r="AN759" i="50"/>
  <c r="BD759" i="50" s="1"/>
  <c r="BF20" i="69" s="1"/>
  <c r="Q1283" i="50"/>
  <c r="R1281" i="50"/>
  <c r="K1391" i="50"/>
  <c r="L1389" i="50"/>
  <c r="M1440" i="50"/>
  <c r="N1438" i="50"/>
  <c r="AI1058" i="50"/>
  <c r="AY1058" i="50" s="1"/>
  <c r="BL19" i="64" s="1"/>
  <c r="S1085" i="50"/>
  <c r="P1332" i="50"/>
  <c r="O1334" i="50"/>
  <c r="BJ29" i="58"/>
  <c r="M1490" i="50"/>
  <c r="N1488" i="50"/>
  <c r="R943" i="50"/>
  <c r="R944" i="50"/>
  <c r="AH910" i="50" s="1"/>
  <c r="U1082" i="50"/>
  <c r="T1084" i="50"/>
  <c r="G1019" i="50"/>
  <c r="B1020" i="50"/>
  <c r="J1442" i="50"/>
  <c r="J1445" i="50"/>
  <c r="Z1409" i="50"/>
  <c r="AP1409" i="50" s="1"/>
  <c r="AQ1259" i="50"/>
  <c r="BP20" i="56" s="1"/>
  <c r="B775" i="50"/>
  <c r="B776" i="50" s="1"/>
  <c r="B777" i="50" s="1"/>
  <c r="AB1358" i="50"/>
  <c r="J1436" i="50"/>
  <c r="B1118" i="50"/>
  <c r="G1117" i="50"/>
  <c r="U1188" i="50"/>
  <c r="T1190" i="50"/>
  <c r="P1340" i="50"/>
  <c r="Q1338" i="50"/>
  <c r="S1288" i="50"/>
  <c r="R1290" i="50"/>
  <c r="O1195" i="50"/>
  <c r="N1483" i="50"/>
  <c r="O1481" i="50"/>
  <c r="BJ29" i="59"/>
  <c r="K1293" i="50"/>
  <c r="K1294" i="50"/>
  <c r="B824" i="50"/>
  <c r="G827" i="50"/>
  <c r="AC1111" i="50"/>
  <c r="B1461" i="50"/>
  <c r="G1460" i="50"/>
  <c r="AR1110" i="50"/>
  <c r="AR1111" i="50" s="1"/>
  <c r="AB1111" i="50"/>
  <c r="O1193" i="50"/>
  <c r="AQ1358" i="50"/>
  <c r="O1136" i="50"/>
  <c r="B1069" i="50"/>
  <c r="G1068" i="50"/>
  <c r="R1333" i="50"/>
  <c r="S1331" i="50"/>
  <c r="N1285" i="50"/>
  <c r="AD1258" i="50"/>
  <c r="J846" i="50"/>
  <c r="Z42" i="49" s="1"/>
  <c r="J847" i="50"/>
  <c r="Z43" i="49" s="1"/>
  <c r="J825" i="50"/>
  <c r="Z36" i="49" s="1"/>
  <c r="K846" i="50"/>
  <c r="Z42" i="56" s="1"/>
  <c r="J848" i="50"/>
  <c r="Z44" i="49" s="1"/>
  <c r="L846" i="50"/>
  <c r="Z42" i="59" s="1"/>
  <c r="K825" i="50"/>
  <c r="Z36" i="56" s="1"/>
  <c r="K848" i="50"/>
  <c r="Z44" i="56" s="1"/>
  <c r="K847" i="50"/>
  <c r="Z43" i="56" s="1"/>
  <c r="M846" i="50"/>
  <c r="Z42" i="58" s="1"/>
  <c r="L825" i="50"/>
  <c r="Z36" i="59" s="1"/>
  <c r="L847" i="50"/>
  <c r="Z43" i="59" s="1"/>
  <c r="N846" i="50"/>
  <c r="Z42" i="57" s="1"/>
  <c r="L848" i="50"/>
  <c r="Z44" i="59" s="1"/>
  <c r="N825" i="50"/>
  <c r="Z36" i="57" s="1"/>
  <c r="N847" i="50"/>
  <c r="Z43" i="57" s="1"/>
  <c r="M825" i="50"/>
  <c r="Z36" i="58" s="1"/>
  <c r="Z38" i="58" s="1"/>
  <c r="Z40" i="58" s="1"/>
  <c r="M847" i="50"/>
  <c r="Z43" i="58" s="1"/>
  <c r="O846" i="50"/>
  <c r="Z42" i="60" s="1"/>
  <c r="M848" i="50"/>
  <c r="Z44" i="58" s="1"/>
  <c r="P846" i="50"/>
  <c r="Z42" i="61" s="1"/>
  <c r="N848" i="50"/>
  <c r="Z44" i="57" s="1"/>
  <c r="O847" i="50"/>
  <c r="Z43" i="60" s="1"/>
  <c r="Q846" i="50"/>
  <c r="Z42" i="62" s="1"/>
  <c r="O825" i="50"/>
  <c r="Z36" i="60" s="1"/>
  <c r="O848" i="50"/>
  <c r="Z44" i="60" s="1"/>
  <c r="R846" i="50"/>
  <c r="Z42" i="63" s="1"/>
  <c r="P847" i="50"/>
  <c r="Z43" i="61" s="1"/>
  <c r="P825" i="50"/>
  <c r="Z36" i="61" s="1"/>
  <c r="P848" i="50"/>
  <c r="Z44" i="61" s="1"/>
  <c r="R847" i="50"/>
  <c r="Z43" i="63" s="1"/>
  <c r="O826" i="50"/>
  <c r="Z37" i="60" s="1"/>
  <c r="R825" i="50"/>
  <c r="Z36" i="63" s="1"/>
  <c r="L826" i="50"/>
  <c r="Z37" i="59" s="1"/>
  <c r="S846" i="50"/>
  <c r="Z42" i="64" s="1"/>
  <c r="N826" i="50"/>
  <c r="Z37" i="57" s="1"/>
  <c r="K826" i="50"/>
  <c r="Z37" i="56" s="1"/>
  <c r="J826" i="50"/>
  <c r="Q847" i="50"/>
  <c r="Z43" i="62" s="1"/>
  <c r="Q825" i="50"/>
  <c r="Z36" i="62" s="1"/>
  <c r="U1181" i="50"/>
  <c r="T1183" i="50"/>
  <c r="J1393" i="50"/>
  <c r="J1394" i="50"/>
  <c r="J1386" i="50"/>
  <c r="J1484" i="50"/>
  <c r="Q1240" i="50"/>
  <c r="R1238" i="50"/>
  <c r="AP1260" i="50"/>
  <c r="AP1261" i="50" s="1"/>
  <c r="Z1261" i="50"/>
  <c r="P1282" i="50"/>
  <c r="O1284" i="50"/>
  <c r="R1086" i="50"/>
  <c r="M1339" i="50"/>
  <c r="L1341" i="50"/>
  <c r="AB1309" i="50" s="1"/>
  <c r="AP1358" i="50"/>
  <c r="N1144" i="50"/>
  <c r="AD1110" i="50" s="1"/>
  <c r="Q1433" i="50"/>
  <c r="R1431" i="50"/>
  <c r="Y38" i="59"/>
  <c r="Y40" i="59" s="1"/>
  <c r="AA1211" i="50"/>
  <c r="M1286" i="50"/>
  <c r="K1342" i="50"/>
  <c r="K1345" i="50"/>
  <c r="AA1309" i="50"/>
  <c r="S1140" i="50"/>
  <c r="T1138" i="50"/>
  <c r="BM26" i="56"/>
  <c r="BL27" i="58"/>
  <c r="BP19" i="58"/>
  <c r="P1135" i="50"/>
  <c r="P1136" i="50" s="1"/>
  <c r="AF1108" i="50"/>
  <c r="U1131" i="50"/>
  <c r="T1133" i="50"/>
  <c r="B1363" i="50"/>
  <c r="S942" i="50"/>
  <c r="S945" i="50"/>
  <c r="K1434" i="50"/>
  <c r="L1432" i="50"/>
  <c r="G1411" i="50"/>
  <c r="B1412" i="50"/>
  <c r="M1242" i="50"/>
  <c r="M1245" i="50"/>
  <c r="O1142" i="50"/>
  <c r="O1143" i="50" s="1"/>
  <c r="O1145" i="50"/>
  <c r="AE1109" i="50"/>
  <c r="AU1109" i="50" s="1"/>
  <c r="BM20" i="60" s="1"/>
  <c r="K1439" i="50"/>
  <c r="V990" i="50"/>
  <c r="W988" i="50"/>
  <c r="AK858" i="50"/>
  <c r="BA858" i="50" s="1"/>
  <c r="BH19" i="66" s="1"/>
  <c r="S986" i="50"/>
  <c r="V983" i="50"/>
  <c r="W981" i="50"/>
  <c r="U984" i="50"/>
  <c r="T985" i="50"/>
  <c r="AJ958" i="50"/>
  <c r="AZ958" i="50" s="1"/>
  <c r="BJ19" i="65" s="1"/>
  <c r="T886" i="50"/>
  <c r="U886" i="50"/>
  <c r="AX810" i="50"/>
  <c r="AX811" i="50" s="1"/>
  <c r="AX826" i="50" s="1"/>
  <c r="R826" i="50" s="1"/>
  <c r="AH811" i="50"/>
  <c r="S844" i="50"/>
  <c r="AI810" i="50" s="1"/>
  <c r="S825" i="50"/>
  <c r="Z36" i="64" s="1"/>
  <c r="S836" i="50"/>
  <c r="S848" i="50" s="1"/>
  <c r="Z44" i="64" s="1"/>
  <c r="S847" i="50"/>
  <c r="Z43" i="64" s="1"/>
  <c r="V833" i="50"/>
  <c r="W831" i="50"/>
  <c r="T835" i="50"/>
  <c r="T845" i="50"/>
  <c r="AJ808" i="50"/>
  <c r="AZ808" i="50" s="1"/>
  <c r="BG19" i="65" s="1"/>
  <c r="U846" i="50"/>
  <c r="Z42" i="66" s="1"/>
  <c r="U834" i="50"/>
  <c r="W881" i="50"/>
  <c r="V883" i="50"/>
  <c r="V884" i="50" s="1"/>
  <c r="AK809" i="50"/>
  <c r="BA809" i="50" s="1"/>
  <c r="BG20" i="66" s="1"/>
  <c r="U842" i="50"/>
  <c r="U843" i="50" s="1"/>
  <c r="W838" i="50"/>
  <c r="V840" i="50"/>
  <c r="V841" i="50" s="1"/>
  <c r="V1033" i="50"/>
  <c r="W1031" i="50"/>
  <c r="Y37" i="63"/>
  <c r="Y38" i="63" s="1"/>
  <c r="Y40" i="63" s="1"/>
  <c r="T894" i="50"/>
  <c r="AJ860" i="50" s="1"/>
  <c r="V891" i="50"/>
  <c r="W1040" i="50"/>
  <c r="X1038" i="50"/>
  <c r="X1040" i="50" s="1"/>
  <c r="T893" i="50"/>
  <c r="AK758" i="50"/>
  <c r="BA758" i="50" s="1"/>
  <c r="BF19" i="66" s="1"/>
  <c r="U795" i="50"/>
  <c r="U785" i="50"/>
  <c r="W890" i="50"/>
  <c r="X888" i="50"/>
  <c r="X890" i="50" s="1"/>
  <c r="W940" i="50"/>
  <c r="X938" i="50"/>
  <c r="X940" i="50" s="1"/>
  <c r="W1083" i="50"/>
  <c r="X1081" i="50"/>
  <c r="X1083" i="50" s="1"/>
  <c r="T786" i="50"/>
  <c r="T798" i="50" s="1"/>
  <c r="Y44" i="65" s="1"/>
  <c r="T797" i="50"/>
  <c r="Y43" i="65" s="1"/>
  <c r="T775" i="50"/>
  <c r="Y36" i="65" s="1"/>
  <c r="T794" i="50"/>
  <c r="AJ760" i="50" s="1"/>
  <c r="AY860" i="50"/>
  <c r="AY861" i="50" s="1"/>
  <c r="AY876" i="50" s="1"/>
  <c r="AI861" i="50"/>
  <c r="AY760" i="50"/>
  <c r="AY761" i="50" s="1"/>
  <c r="AY776" i="50" s="1"/>
  <c r="S776" i="50" s="1"/>
  <c r="AI761" i="50"/>
  <c r="W783" i="50"/>
  <c r="X781" i="50"/>
  <c r="X783" i="50" s="1"/>
  <c r="V796" i="50"/>
  <c r="Y42" i="67" s="1"/>
  <c r="V784" i="50"/>
  <c r="U893" i="50"/>
  <c r="U894" i="50"/>
  <c r="X982" i="50"/>
  <c r="R43" i="50"/>
  <c r="AO20" i="62"/>
  <c r="T41" i="50"/>
  <c r="S42" i="50"/>
  <c r="AX9" i="50"/>
  <c r="U40" i="50"/>
  <c r="V38" i="50"/>
  <c r="AI9" i="50"/>
  <c r="T141" i="50"/>
  <c r="AJ109" i="50" s="1"/>
  <c r="AZ109" i="50" s="1"/>
  <c r="AQ20" i="65" s="1"/>
  <c r="V138" i="50"/>
  <c r="U140" i="50"/>
  <c r="S142" i="50"/>
  <c r="R143" i="50"/>
  <c r="BC258" i="50"/>
  <c r="AT19" i="68" s="1"/>
  <c r="AN258" i="50"/>
  <c r="BD258" i="50" s="1"/>
  <c r="AT19" i="69" s="1"/>
  <c r="X285" i="50"/>
  <c r="V286" i="50"/>
  <c r="W285" i="50"/>
  <c r="B679" i="50"/>
  <c r="G679" i="50" s="1"/>
  <c r="B728" i="50"/>
  <c r="G728" i="50" s="1"/>
  <c r="V823" i="50"/>
  <c r="J1460" i="50"/>
  <c r="T1460" i="50"/>
  <c r="W1215" i="50"/>
  <c r="X970" i="50"/>
  <c r="P1166" i="50"/>
  <c r="T1215" i="50"/>
  <c r="J1362" i="50"/>
  <c r="N921" i="50"/>
  <c r="M1068" i="50"/>
  <c r="U1166" i="50"/>
  <c r="K1019" i="50"/>
  <c r="M1313" i="50"/>
  <c r="P1019" i="50"/>
  <c r="P1313" i="50"/>
  <c r="S1117" i="50"/>
  <c r="N872" i="50"/>
  <c r="R970" i="50"/>
  <c r="U1215" i="50"/>
  <c r="T774" i="50"/>
  <c r="N1411" i="50"/>
  <c r="O1068" i="50"/>
  <c r="L774" i="50"/>
  <c r="V921" i="50"/>
  <c r="Q1019" i="50"/>
  <c r="N1362" i="50"/>
  <c r="O1460" i="50"/>
  <c r="S970" i="50"/>
  <c r="X1460" i="50"/>
  <c r="U823" i="50"/>
  <c r="N1019" i="50"/>
  <c r="O1313" i="50"/>
  <c r="L1215" i="50"/>
  <c r="N1117" i="50"/>
  <c r="L823" i="50"/>
  <c r="S1264" i="50"/>
  <c r="P1411" i="50"/>
  <c r="K1460" i="50"/>
  <c r="N970" i="50"/>
  <c r="P970" i="50"/>
  <c r="V1215" i="50"/>
  <c r="K1362" i="50"/>
  <c r="U1460" i="50"/>
  <c r="K774" i="50"/>
  <c r="Q1166" i="50"/>
  <c r="S921" i="50"/>
  <c r="N1313" i="50"/>
  <c r="R1264" i="50"/>
  <c r="R1460" i="50"/>
  <c r="P1215" i="50"/>
  <c r="L1411" i="50"/>
  <c r="K823" i="50"/>
  <c r="R1068" i="50"/>
  <c r="L1166" i="50"/>
  <c r="J1166" i="50"/>
  <c r="R1313" i="50"/>
  <c r="W921" i="50"/>
  <c r="Q1411" i="50"/>
  <c r="Q1313" i="50"/>
  <c r="V1264" i="50"/>
  <c r="N1215" i="50"/>
  <c r="U1019" i="50"/>
  <c r="M970" i="50"/>
  <c r="T1117" i="50"/>
  <c r="M1362" i="50"/>
  <c r="S1362" i="50"/>
  <c r="N1068" i="50"/>
  <c r="O970" i="50"/>
  <c r="V1019" i="50"/>
  <c r="P1264" i="50"/>
  <c r="R1166" i="50"/>
  <c r="K1313" i="50"/>
  <c r="X1117" i="50"/>
  <c r="L1019" i="50"/>
  <c r="J823" i="50"/>
  <c r="J872" i="50"/>
  <c r="X1215" i="50"/>
  <c r="U1411" i="50"/>
  <c r="J774" i="50"/>
  <c r="U1362" i="50"/>
  <c r="L872" i="50"/>
  <c r="T1166" i="50"/>
  <c r="W1411" i="50"/>
  <c r="T872" i="50"/>
  <c r="O1264" i="50"/>
  <c r="R1215" i="50"/>
  <c r="Q872" i="50"/>
  <c r="O1362" i="50"/>
  <c r="O921" i="50"/>
  <c r="K1264" i="50"/>
  <c r="L1313" i="50"/>
  <c r="L921" i="50"/>
  <c r="R921" i="50"/>
  <c r="K1068" i="50"/>
  <c r="S1166" i="50"/>
  <c r="X774" i="50"/>
  <c r="Q921" i="50"/>
  <c r="J1264" i="50"/>
  <c r="U1068" i="50"/>
  <c r="J1215" i="50"/>
  <c r="L1264" i="50"/>
  <c r="Q1068" i="50"/>
  <c r="V970" i="50"/>
  <c r="W823" i="50"/>
  <c r="S1411" i="50"/>
  <c r="Q970" i="50"/>
  <c r="O1117" i="50"/>
  <c r="W1264" i="50"/>
  <c r="R774" i="50"/>
  <c r="M1215" i="50"/>
  <c r="W1068" i="50"/>
  <c r="P921" i="50"/>
  <c r="R1411" i="50"/>
  <c r="W1313" i="50"/>
  <c r="S1068" i="50"/>
  <c r="O774" i="50"/>
  <c r="W1019" i="50"/>
  <c r="V1117" i="50"/>
  <c r="W1460" i="50"/>
  <c r="S774" i="50"/>
  <c r="T1264" i="50"/>
  <c r="X1166" i="50"/>
  <c r="J1411" i="50"/>
  <c r="V1313" i="50"/>
  <c r="Q1362" i="50"/>
  <c r="K872" i="50"/>
  <c r="W1362" i="50"/>
  <c r="J1313" i="50"/>
  <c r="X1019" i="50"/>
  <c r="Q774" i="50"/>
  <c r="J970" i="50"/>
  <c r="M1460" i="50"/>
  <c r="Q1215" i="50"/>
  <c r="P823" i="50"/>
  <c r="O1411" i="50"/>
  <c r="P872" i="50"/>
  <c r="K1166" i="50"/>
  <c r="U1264" i="50"/>
  <c r="S1460" i="50"/>
  <c r="R1019" i="50"/>
  <c r="Q823" i="50"/>
  <c r="R823" i="50"/>
  <c r="X1362" i="50"/>
  <c r="K921" i="50"/>
  <c r="U1117" i="50"/>
  <c r="L1460" i="50"/>
  <c r="K1215" i="50"/>
  <c r="M921" i="50"/>
  <c r="X872" i="50"/>
  <c r="S1313" i="50"/>
  <c r="N1460" i="50"/>
  <c r="J1019" i="50"/>
  <c r="R872" i="50"/>
  <c r="N774" i="50"/>
  <c r="U921" i="50"/>
  <c r="T1362" i="50"/>
  <c r="M1264" i="50"/>
  <c r="V1166" i="50"/>
  <c r="W1117" i="50"/>
  <c r="S872" i="50"/>
  <c r="T1313" i="50"/>
  <c r="X1068" i="50"/>
  <c r="X921" i="50"/>
  <c r="V1068" i="50"/>
  <c r="M872" i="50"/>
  <c r="V1411" i="50"/>
  <c r="X1411" i="50"/>
  <c r="O1019" i="50"/>
  <c r="M1411" i="50"/>
  <c r="S1215" i="50"/>
  <c r="V774" i="50"/>
  <c r="K1411" i="50"/>
  <c r="Q1117" i="50"/>
  <c r="J1117" i="50"/>
  <c r="U1313" i="50"/>
  <c r="T823" i="50"/>
  <c r="K1117" i="50"/>
  <c r="L970" i="50"/>
  <c r="N1166" i="50"/>
  <c r="P1068" i="50"/>
  <c r="O1166" i="50"/>
  <c r="S1019" i="50"/>
  <c r="M823" i="50"/>
  <c r="P1362" i="50"/>
  <c r="R1117" i="50"/>
  <c r="P1117" i="50"/>
  <c r="N823" i="50"/>
  <c r="U872" i="50"/>
  <c r="T1068" i="50"/>
  <c r="T970" i="50"/>
  <c r="V1362" i="50"/>
  <c r="W970" i="50"/>
  <c r="Q1460" i="50"/>
  <c r="O872" i="50"/>
  <c r="O1215" i="50"/>
  <c r="U970" i="50"/>
  <c r="T921" i="50"/>
  <c r="Q1264" i="50"/>
  <c r="T1019" i="50"/>
  <c r="M1166" i="50"/>
  <c r="S823" i="50"/>
  <c r="U774" i="50"/>
  <c r="M1019" i="50"/>
  <c r="W774" i="50"/>
  <c r="J1068" i="50"/>
  <c r="O823" i="50"/>
  <c r="W872" i="50"/>
  <c r="R1362" i="50"/>
  <c r="M1117" i="50"/>
  <c r="L1362" i="50"/>
  <c r="J921" i="50"/>
  <c r="X1313" i="50"/>
  <c r="L1068" i="50"/>
  <c r="V872" i="50"/>
  <c r="M774" i="50"/>
  <c r="V1460" i="50"/>
  <c r="W1166" i="50"/>
  <c r="P1460" i="50"/>
  <c r="K970" i="50"/>
  <c r="X823" i="50"/>
  <c r="N1264" i="50"/>
  <c r="P774" i="50"/>
  <c r="X1264" i="50"/>
  <c r="T1411" i="50"/>
  <c r="L1117" i="50"/>
  <c r="Q95" i="50" l="1"/>
  <c r="AD61" i="50"/>
  <c r="W338" i="50"/>
  <c r="V340" i="50"/>
  <c r="AF1060" i="50"/>
  <c r="P85" i="50"/>
  <c r="P95" i="50"/>
  <c r="AG1059" i="50"/>
  <c r="AW1059" i="50" s="1"/>
  <c r="BL20" i="62" s="1"/>
  <c r="Q1092" i="50"/>
  <c r="Q1094" i="50" s="1"/>
  <c r="AG1060" i="50" s="1"/>
  <c r="AW1060" i="50" s="1"/>
  <c r="Q1095" i="50"/>
  <c r="O293" i="50"/>
  <c r="O298" i="50" s="1"/>
  <c r="O44" i="60" s="1"/>
  <c r="O297" i="50"/>
  <c r="O43" i="60" s="1"/>
  <c r="O275" i="50"/>
  <c r="O36" i="60" s="1"/>
  <c r="O294" i="50"/>
  <c r="AF259" i="50"/>
  <c r="AV259" i="50" s="1"/>
  <c r="AT20" i="61" s="1"/>
  <c r="P292" i="50"/>
  <c r="P295" i="50"/>
  <c r="Q1035" i="50"/>
  <c r="Q1036" i="50" s="1"/>
  <c r="AU1060" i="50"/>
  <c r="AU1061" i="50" s="1"/>
  <c r="AE1061" i="50"/>
  <c r="AU960" i="50"/>
  <c r="AU961" i="50" s="1"/>
  <c r="AE961" i="50"/>
  <c r="AT1060" i="50"/>
  <c r="AT1061" i="50" s="1"/>
  <c r="AD1061" i="50"/>
  <c r="AG58" i="50"/>
  <c r="AW58" i="50" s="1"/>
  <c r="AP19" i="62" s="1"/>
  <c r="AF58" i="50"/>
  <c r="AV58" i="50" s="1"/>
  <c r="AP19" i="61" s="1"/>
  <c r="P1036" i="50"/>
  <c r="Q86" i="50"/>
  <c r="Q98" i="50" s="1"/>
  <c r="K44" i="62" s="1"/>
  <c r="P1093" i="50"/>
  <c r="P994" i="50"/>
  <c r="AF960" i="50" s="1"/>
  <c r="P993" i="50"/>
  <c r="AT61" i="50"/>
  <c r="Q296" i="50"/>
  <c r="O42" i="62" s="1"/>
  <c r="Q291" i="50"/>
  <c r="AG1008" i="50"/>
  <c r="AW1008" i="50" s="1"/>
  <c r="BK19" i="62" s="1"/>
  <c r="Q1045" i="50"/>
  <c r="O75" i="50"/>
  <c r="K36" i="60" s="1"/>
  <c r="O97" i="50"/>
  <c r="K43" i="60" s="1"/>
  <c r="O94" i="50"/>
  <c r="AE60" i="50" s="1"/>
  <c r="AE61" i="50" s="1"/>
  <c r="Q96" i="50"/>
  <c r="K42" i="62" s="1"/>
  <c r="R83" i="50"/>
  <c r="R96" i="50" s="1"/>
  <c r="K42" i="63" s="1"/>
  <c r="S81" i="50"/>
  <c r="S1032" i="50"/>
  <c r="R1034" i="50"/>
  <c r="Q992" i="50"/>
  <c r="Q995" i="50"/>
  <c r="S989" i="50"/>
  <c r="R991" i="50"/>
  <c r="AH959" i="50" s="1"/>
  <c r="AX959" i="50" s="1"/>
  <c r="BJ20" i="63" s="1"/>
  <c r="S288" i="50"/>
  <c r="R290" i="50"/>
  <c r="S438" i="50"/>
  <c r="R440" i="50"/>
  <c r="R446" i="50" s="1"/>
  <c r="R42" i="63" s="1"/>
  <c r="R1090" i="50"/>
  <c r="R1091" i="50" s="1"/>
  <c r="S1088" i="50"/>
  <c r="AO27" i="67"/>
  <c r="BC16" i="50"/>
  <c r="P198" i="50"/>
  <c r="M44" i="61" s="1"/>
  <c r="T483" i="50"/>
  <c r="U481" i="50"/>
  <c r="S91" i="50"/>
  <c r="T90" i="50"/>
  <c r="U88" i="50"/>
  <c r="R92" i="50"/>
  <c r="R93" i="50" s="1"/>
  <c r="AU60" i="50"/>
  <c r="AU61" i="50" s="1"/>
  <c r="AH59" i="50"/>
  <c r="AJ209" i="50"/>
  <c r="AZ209" i="50" s="1"/>
  <c r="AS20" i="65" s="1"/>
  <c r="Q94" i="50"/>
  <c r="Q75" i="50"/>
  <c r="K36" i="62" s="1"/>
  <c r="Q97" i="50"/>
  <c r="K43" i="62" s="1"/>
  <c r="V935" i="50"/>
  <c r="V936" i="50" s="1"/>
  <c r="AG158" i="50"/>
  <c r="AW158" i="50" s="1"/>
  <c r="S243" i="50"/>
  <c r="R243" i="50"/>
  <c r="T243" i="50"/>
  <c r="U240" i="50"/>
  <c r="U241" i="50" s="1"/>
  <c r="V238" i="50"/>
  <c r="AF161" i="50"/>
  <c r="AF11" i="50"/>
  <c r="R246" i="50"/>
  <c r="N42" i="63" s="1"/>
  <c r="R234" i="50"/>
  <c r="AH208" i="50" s="1"/>
  <c r="AX208" i="50" s="1"/>
  <c r="AS19" i="63" s="1"/>
  <c r="T388" i="50"/>
  <c r="S390" i="50"/>
  <c r="S396" i="50" s="1"/>
  <c r="Q42" i="64" s="1"/>
  <c r="Q47" i="50"/>
  <c r="J43" i="62" s="1"/>
  <c r="Q25" i="50"/>
  <c r="J36" i="62" s="1"/>
  <c r="Q44" i="50"/>
  <c r="AG10" i="50" s="1"/>
  <c r="S233" i="50"/>
  <c r="T231" i="50"/>
  <c r="R134" i="50"/>
  <c r="R146" i="50"/>
  <c r="L42" i="63" s="1"/>
  <c r="S333" i="50"/>
  <c r="T331" i="50"/>
  <c r="AU110" i="50"/>
  <c r="AU111" i="50" s="1"/>
  <c r="AE111" i="50"/>
  <c r="T131" i="50"/>
  <c r="S133" i="50"/>
  <c r="R334" i="50"/>
  <c r="R346" i="50"/>
  <c r="P42" i="63" s="1"/>
  <c r="Q36" i="50"/>
  <c r="Q48" i="50" s="1"/>
  <c r="J44" i="62" s="1"/>
  <c r="AP44" i="62" s="1"/>
  <c r="AV108" i="50"/>
  <c r="AQ19" i="61" s="1"/>
  <c r="O27" i="50"/>
  <c r="O29" i="50" s="1"/>
  <c r="J37" i="60"/>
  <c r="J38" i="60" s="1"/>
  <c r="J40" i="60" s="1"/>
  <c r="U31" i="50"/>
  <c r="T33" i="50"/>
  <c r="S34" i="50"/>
  <c r="AI8" i="50" s="1"/>
  <c r="AY8" i="50" s="1"/>
  <c r="AO19" i="64" s="1"/>
  <c r="S46" i="50"/>
  <c r="J42" i="64" s="1"/>
  <c r="T431" i="50"/>
  <c r="S433" i="50"/>
  <c r="Q245" i="50"/>
  <c r="Q235" i="50"/>
  <c r="AE210" i="50"/>
  <c r="Q193" i="50"/>
  <c r="P236" i="50"/>
  <c r="P248" i="50" s="1"/>
  <c r="N44" i="61" s="1"/>
  <c r="P247" i="50"/>
  <c r="N43" i="61" s="1"/>
  <c r="P225" i="50"/>
  <c r="N36" i="61" s="1"/>
  <c r="P244" i="50"/>
  <c r="AF210" i="50" s="1"/>
  <c r="R184" i="50"/>
  <c r="AH158" i="50" s="1"/>
  <c r="R196" i="50"/>
  <c r="M42" i="63" s="1"/>
  <c r="Q135" i="50"/>
  <c r="Q136" i="50" s="1"/>
  <c r="Q148" i="50" s="1"/>
  <c r="L44" i="62" s="1"/>
  <c r="Q145" i="50"/>
  <c r="S183" i="50"/>
  <c r="T181" i="50"/>
  <c r="P147" i="50"/>
  <c r="L43" i="61" s="1"/>
  <c r="P144" i="50"/>
  <c r="AF110" i="50" s="1"/>
  <c r="AV110" i="50" s="1"/>
  <c r="P125" i="50"/>
  <c r="L36" i="61" s="1"/>
  <c r="R191" i="50"/>
  <c r="AE161" i="50"/>
  <c r="S190" i="50"/>
  <c r="S191" i="50" s="1"/>
  <c r="T188" i="50"/>
  <c r="AR19" i="61"/>
  <c r="AV161" i="50"/>
  <c r="AR19" i="60"/>
  <c r="AU161" i="50"/>
  <c r="Q335" i="50"/>
  <c r="Q336" i="50" s="1"/>
  <c r="AG308" i="50"/>
  <c r="AW308" i="50" s="1"/>
  <c r="AU19" i="62" s="1"/>
  <c r="R35" i="50"/>
  <c r="R36" i="50" s="1"/>
  <c r="R48" i="50" s="1"/>
  <c r="J44" i="63" s="1"/>
  <c r="AP44" i="63" s="1"/>
  <c r="R45" i="50"/>
  <c r="AH8" i="50"/>
  <c r="AX8" i="50" s="1"/>
  <c r="AO19" i="63" s="1"/>
  <c r="Q185" i="50"/>
  <c r="AG208" i="50"/>
  <c r="AC1161" i="50"/>
  <c r="Z38" i="61"/>
  <c r="Z40" i="61" s="1"/>
  <c r="T897" i="50"/>
  <c r="AA43" i="65" s="1"/>
  <c r="AU976" i="50"/>
  <c r="S876" i="50"/>
  <c r="AA37" i="64" s="1"/>
  <c r="U897" i="50"/>
  <c r="AA43" i="66" s="1"/>
  <c r="O876" i="50"/>
  <c r="AA37" i="60" s="1"/>
  <c r="U896" i="50"/>
  <c r="AA42" i="66" s="1"/>
  <c r="T875" i="50"/>
  <c r="AA36" i="65" s="1"/>
  <c r="AQ976" i="50"/>
  <c r="AR976" i="50"/>
  <c r="R876" i="50"/>
  <c r="AA37" i="63" s="1"/>
  <c r="S898" i="50"/>
  <c r="AA44" i="64" s="1"/>
  <c r="AC1358" i="50"/>
  <c r="AS1358" i="50" s="1"/>
  <c r="BR19" i="58" s="1"/>
  <c r="AE1160" i="50"/>
  <c r="AU1160" i="50" s="1"/>
  <c r="AS976" i="50"/>
  <c r="Z38" i="62"/>
  <c r="Z40" i="62" s="1"/>
  <c r="AV1011" i="50"/>
  <c r="AH1009" i="50"/>
  <c r="R1042" i="50"/>
  <c r="T1039" i="50"/>
  <c r="S1041" i="50"/>
  <c r="Q1043" i="50"/>
  <c r="X793" i="50"/>
  <c r="AW1009" i="50"/>
  <c r="BK20" i="62" s="1"/>
  <c r="AU1010" i="50"/>
  <c r="AU1011" i="50" s="1"/>
  <c r="AE1011" i="50"/>
  <c r="AR1211" i="50"/>
  <c r="AF1011" i="50"/>
  <c r="W933" i="50"/>
  <c r="W934" i="50" s="1"/>
  <c r="X931" i="50"/>
  <c r="X933" i="50" s="1"/>
  <c r="Z38" i="60"/>
  <c r="Z40" i="60" s="1"/>
  <c r="N777" i="50"/>
  <c r="Z1313" i="50"/>
  <c r="AP1313" i="50" s="1"/>
  <c r="AC1313" i="50"/>
  <c r="AS1313" i="50" s="1"/>
  <c r="BQ24" i="58" s="1"/>
  <c r="AH1313" i="50"/>
  <c r="AX1313" i="50" s="1"/>
  <c r="BQ24" i="63" s="1"/>
  <c r="AE1313" i="50"/>
  <c r="AU1313" i="50" s="1"/>
  <c r="BQ24" i="60" s="1"/>
  <c r="AB1313" i="50"/>
  <c r="AR1313" i="50" s="1"/>
  <c r="BQ24" i="59" s="1"/>
  <c r="AK1313" i="50"/>
  <c r="BA1313" i="50" s="1"/>
  <c r="BQ24" i="66" s="1"/>
  <c r="AG1313" i="50"/>
  <c r="AW1313" i="50" s="1"/>
  <c r="BQ24" i="62" s="1"/>
  <c r="AA1313" i="50"/>
  <c r="AQ1313" i="50" s="1"/>
  <c r="BQ24" i="56" s="1"/>
  <c r="AI1313" i="50"/>
  <c r="AY1313" i="50" s="1"/>
  <c r="BQ24" i="64" s="1"/>
  <c r="AL1313" i="50"/>
  <c r="BB1313" i="50" s="1"/>
  <c r="BQ24" i="67" s="1"/>
  <c r="AM1313" i="50"/>
  <c r="BC1313" i="50" s="1"/>
  <c r="BQ24" i="68" s="1"/>
  <c r="AN1313" i="50"/>
  <c r="BD1313" i="50" s="1"/>
  <c r="BQ24" i="69" s="1"/>
  <c r="AD1313" i="50"/>
  <c r="AT1313" i="50" s="1"/>
  <c r="BQ24" i="57" s="1"/>
  <c r="H1313" i="50"/>
  <c r="CC30" i="2" s="1"/>
  <c r="AF1313" i="50"/>
  <c r="AV1313" i="50" s="1"/>
  <c r="BQ24" i="61" s="1"/>
  <c r="AJ1313" i="50"/>
  <c r="AZ1313" i="50" s="1"/>
  <c r="BQ24" i="65" s="1"/>
  <c r="O777" i="50"/>
  <c r="Q777" i="50"/>
  <c r="Z1215" i="50"/>
  <c r="AP1215" i="50" s="1"/>
  <c r="AF1215" i="50"/>
  <c r="AV1215" i="50" s="1"/>
  <c r="BO26" i="61" s="1"/>
  <c r="AA1215" i="50"/>
  <c r="AQ1215" i="50" s="1"/>
  <c r="AG1215" i="50"/>
  <c r="AW1215" i="50" s="1"/>
  <c r="BO26" i="62" s="1"/>
  <c r="AJ1215" i="50"/>
  <c r="AZ1215" i="50" s="1"/>
  <c r="BO26" i="65" s="1"/>
  <c r="AE1215" i="50"/>
  <c r="AU1215" i="50" s="1"/>
  <c r="BO26" i="60" s="1"/>
  <c r="AM1215" i="50"/>
  <c r="BC1215" i="50" s="1"/>
  <c r="BO26" i="68" s="1"/>
  <c r="AK1215" i="50"/>
  <c r="BA1215" i="50" s="1"/>
  <c r="BO26" i="66" s="1"/>
  <c r="H1215" i="50"/>
  <c r="BY32" i="2" s="1"/>
  <c r="AH1215" i="50"/>
  <c r="AX1215" i="50" s="1"/>
  <c r="BO26" i="63" s="1"/>
  <c r="AC1215" i="50"/>
  <c r="AS1215" i="50" s="1"/>
  <c r="BO26" i="58" s="1"/>
  <c r="AI1215" i="50"/>
  <c r="AY1215" i="50" s="1"/>
  <c r="BO26" i="64" s="1"/>
  <c r="AL1215" i="50"/>
  <c r="BB1215" i="50" s="1"/>
  <c r="BO26" i="67" s="1"/>
  <c r="AN1215" i="50"/>
  <c r="BD1215" i="50" s="1"/>
  <c r="BO26" i="69" s="1"/>
  <c r="AB1215" i="50"/>
  <c r="AR1215" i="50" s="1"/>
  <c r="BO26" i="59" s="1"/>
  <c r="AD1215" i="50"/>
  <c r="AT1215" i="50" s="1"/>
  <c r="BO26" i="57" s="1"/>
  <c r="L777" i="50"/>
  <c r="P777" i="50"/>
  <c r="Z970" i="50"/>
  <c r="AA970" i="50"/>
  <c r="AG970" i="50"/>
  <c r="AK970" i="50"/>
  <c r="H970" i="50"/>
  <c r="AB970" i="50"/>
  <c r="AJ970" i="50"/>
  <c r="AM970" i="50"/>
  <c r="AD970" i="50"/>
  <c r="AL970" i="50"/>
  <c r="AH970" i="50"/>
  <c r="AN970" i="50"/>
  <c r="AF970" i="50"/>
  <c r="AI970" i="50"/>
  <c r="AE970" i="50"/>
  <c r="AC970" i="50"/>
  <c r="AB921" i="50"/>
  <c r="Z921" i="50"/>
  <c r="AC921" i="50"/>
  <c r="AD921" i="50"/>
  <c r="AA921" i="50"/>
  <c r="AL921" i="50"/>
  <c r="AN921" i="50"/>
  <c r="AF921" i="50"/>
  <c r="AH921" i="50"/>
  <c r="AJ921" i="50"/>
  <c r="AI921" i="50"/>
  <c r="AG921" i="50"/>
  <c r="AE921" i="50"/>
  <c r="AK921" i="50"/>
  <c r="AM921" i="50"/>
  <c r="H921" i="50"/>
  <c r="H872" i="50"/>
  <c r="H1362" i="50"/>
  <c r="Z1117" i="50"/>
  <c r="AI1117" i="50"/>
  <c r="AH1117" i="50"/>
  <c r="H1117" i="50"/>
  <c r="BO34" i="2" s="1"/>
  <c r="AN1117" i="50"/>
  <c r="AF1117" i="50"/>
  <c r="AD1117" i="50"/>
  <c r="AJ1117" i="50"/>
  <c r="AE1117" i="50"/>
  <c r="AB1117" i="50"/>
  <c r="AC1117" i="50"/>
  <c r="AA1117" i="50"/>
  <c r="AK1117" i="50"/>
  <c r="AL1117" i="50"/>
  <c r="AG1117" i="50"/>
  <c r="AM1117" i="50"/>
  <c r="Z1264" i="50"/>
  <c r="AP1264" i="50" s="1"/>
  <c r="AD1264" i="50"/>
  <c r="AT1264" i="50" s="1"/>
  <c r="BP25" i="57" s="1"/>
  <c r="AF1264" i="50"/>
  <c r="AV1264" i="50" s="1"/>
  <c r="BP25" i="61" s="1"/>
  <c r="AI1264" i="50"/>
  <c r="AY1264" i="50" s="1"/>
  <c r="BP25" i="64" s="1"/>
  <c r="AB1264" i="50"/>
  <c r="AR1264" i="50" s="1"/>
  <c r="BP25" i="59" s="1"/>
  <c r="AK1264" i="50"/>
  <c r="BA1264" i="50" s="1"/>
  <c r="BP25" i="66" s="1"/>
  <c r="AN1264" i="50"/>
  <c r="BD1264" i="50" s="1"/>
  <c r="BP25" i="69" s="1"/>
  <c r="AG1264" i="50"/>
  <c r="AW1264" i="50" s="1"/>
  <c r="BP25" i="62" s="1"/>
  <c r="AH1264" i="50"/>
  <c r="AX1264" i="50" s="1"/>
  <c r="BP25" i="63" s="1"/>
  <c r="AC1264" i="50"/>
  <c r="AS1264" i="50" s="1"/>
  <c r="BP25" i="58" s="1"/>
  <c r="AE1264" i="50"/>
  <c r="AU1264" i="50" s="1"/>
  <c r="BP25" i="60" s="1"/>
  <c r="AL1264" i="50"/>
  <c r="BB1264" i="50" s="1"/>
  <c r="BP25" i="67" s="1"/>
  <c r="AA1264" i="50"/>
  <c r="AQ1264" i="50" s="1"/>
  <c r="BP25" i="56" s="1"/>
  <c r="AM1264" i="50"/>
  <c r="BC1264" i="50" s="1"/>
  <c r="BP25" i="68" s="1"/>
  <c r="H1264" i="50"/>
  <c r="CA31" i="2" s="1"/>
  <c r="AJ1264" i="50"/>
  <c r="AZ1264" i="50" s="1"/>
  <c r="BP25" i="65" s="1"/>
  <c r="Z1166" i="50"/>
  <c r="AP1166" i="50" s="1"/>
  <c r="AA1166" i="50"/>
  <c r="AQ1166" i="50" s="1"/>
  <c r="BN27" i="56" s="1"/>
  <c r="AM1166" i="50"/>
  <c r="BC1166" i="50" s="1"/>
  <c r="BN27" i="68" s="1"/>
  <c r="AI1166" i="50"/>
  <c r="AY1166" i="50" s="1"/>
  <c r="BN27" i="64" s="1"/>
  <c r="AE1166" i="50"/>
  <c r="AU1166" i="50" s="1"/>
  <c r="BN27" i="60" s="1"/>
  <c r="AH1166" i="50"/>
  <c r="AX1166" i="50" s="1"/>
  <c r="BN27" i="63" s="1"/>
  <c r="AB1166" i="50"/>
  <c r="AR1166" i="50" s="1"/>
  <c r="BN27" i="59" s="1"/>
  <c r="AN1166" i="50"/>
  <c r="BD1166" i="50" s="1"/>
  <c r="BN27" i="69" s="1"/>
  <c r="AD1166" i="50"/>
  <c r="AT1166" i="50" s="1"/>
  <c r="BN27" i="57" s="1"/>
  <c r="H1166" i="50"/>
  <c r="BW33" i="2" s="1"/>
  <c r="AK1166" i="50"/>
  <c r="BA1166" i="50" s="1"/>
  <c r="BN27" i="66" s="1"/>
  <c r="AL1166" i="50"/>
  <c r="BB1166" i="50" s="1"/>
  <c r="BN27" i="67" s="1"/>
  <c r="AC1166" i="50"/>
  <c r="AS1166" i="50" s="1"/>
  <c r="BN27" i="58" s="1"/>
  <c r="AJ1166" i="50"/>
  <c r="AZ1166" i="50" s="1"/>
  <c r="BN27" i="65" s="1"/>
  <c r="AF1166" i="50"/>
  <c r="AV1166" i="50" s="1"/>
  <c r="BN27" i="61" s="1"/>
  <c r="AG1166" i="50"/>
  <c r="AW1166" i="50" s="1"/>
  <c r="BN27" i="62" s="1"/>
  <c r="M777" i="50"/>
  <c r="Z1068" i="50"/>
  <c r="AP1068" i="50" s="1"/>
  <c r="AE1068" i="50"/>
  <c r="AU1068" i="50" s="1"/>
  <c r="AA1068" i="50"/>
  <c r="AQ1068" i="50" s="1"/>
  <c r="AM1068" i="50"/>
  <c r="BC1068" i="50" s="1"/>
  <c r="BL29" i="68" s="1"/>
  <c r="AD1068" i="50"/>
  <c r="AT1068" i="50" s="1"/>
  <c r="AJ1068" i="50"/>
  <c r="AZ1068" i="50" s="1"/>
  <c r="BL29" i="65" s="1"/>
  <c r="AK1068" i="50"/>
  <c r="BA1068" i="50" s="1"/>
  <c r="BL29" i="66" s="1"/>
  <c r="AL1068" i="50"/>
  <c r="BB1068" i="50" s="1"/>
  <c r="BL29" i="67" s="1"/>
  <c r="H1068" i="50"/>
  <c r="BM35" i="2" s="1"/>
  <c r="AF1068" i="50"/>
  <c r="AV1068" i="50" s="1"/>
  <c r="AG1068" i="50"/>
  <c r="AW1068" i="50" s="1"/>
  <c r="BL29" i="62" s="1"/>
  <c r="AH1068" i="50"/>
  <c r="AX1068" i="50" s="1"/>
  <c r="BL29" i="63" s="1"/>
  <c r="AN1068" i="50"/>
  <c r="BD1068" i="50" s="1"/>
  <c r="BL29" i="69" s="1"/>
  <c r="AB1068" i="50"/>
  <c r="AR1068" i="50" s="1"/>
  <c r="AC1068" i="50"/>
  <c r="AS1068" i="50" s="1"/>
  <c r="AI1068" i="50"/>
  <c r="AY1068" i="50" s="1"/>
  <c r="BL29" i="64" s="1"/>
  <c r="H1411" i="50"/>
  <c r="R777" i="50"/>
  <c r="H1460" i="50"/>
  <c r="CI27" i="2" s="1"/>
  <c r="CI28" i="2" s="1"/>
  <c r="H823" i="50"/>
  <c r="K777" i="50"/>
  <c r="Z1019" i="50"/>
  <c r="AP1019" i="50" s="1"/>
  <c r="AP1026" i="50" s="1"/>
  <c r="AK1019" i="50"/>
  <c r="BA1019" i="50" s="1"/>
  <c r="BK30" i="66" s="1"/>
  <c r="AH1019" i="50"/>
  <c r="AX1019" i="50" s="1"/>
  <c r="BK30" i="63" s="1"/>
  <c r="AG1019" i="50"/>
  <c r="AW1019" i="50" s="1"/>
  <c r="AB1019" i="50"/>
  <c r="AR1019" i="50" s="1"/>
  <c r="BK30" i="59" s="1"/>
  <c r="AF1019" i="50"/>
  <c r="AV1019" i="50" s="1"/>
  <c r="BK30" i="61" s="1"/>
  <c r="AI1019" i="50"/>
  <c r="AY1019" i="50" s="1"/>
  <c r="BK30" i="64" s="1"/>
  <c r="AC1019" i="50"/>
  <c r="AS1019" i="50" s="1"/>
  <c r="BK30" i="58" s="1"/>
  <c r="AE1019" i="50"/>
  <c r="AU1019" i="50" s="1"/>
  <c r="BK30" i="60" s="1"/>
  <c r="AJ1019" i="50"/>
  <c r="AZ1019" i="50" s="1"/>
  <c r="BK30" i="65" s="1"/>
  <c r="AM1019" i="50"/>
  <c r="BC1019" i="50" s="1"/>
  <c r="BK30" i="68" s="1"/>
  <c r="AN1019" i="50"/>
  <c r="BD1019" i="50" s="1"/>
  <c r="BK30" i="69" s="1"/>
  <c r="H1019" i="50"/>
  <c r="BK37" i="2" s="1"/>
  <c r="BK38" i="2" s="1"/>
  <c r="BK39" i="2" s="1"/>
  <c r="AA1019" i="50"/>
  <c r="AQ1019" i="50" s="1"/>
  <c r="BK30" i="56" s="1"/>
  <c r="AD1019" i="50"/>
  <c r="AT1019" i="50" s="1"/>
  <c r="BK30" i="57" s="1"/>
  <c r="AL1019" i="50"/>
  <c r="BB1019" i="50" s="1"/>
  <c r="BK30" i="67" s="1"/>
  <c r="R799" i="50"/>
  <c r="Y45" i="63" s="1"/>
  <c r="L799" i="50"/>
  <c r="Y45" i="59" s="1"/>
  <c r="H774" i="50"/>
  <c r="O799" i="50"/>
  <c r="Y45" i="60" s="1"/>
  <c r="J799" i="50"/>
  <c r="Y45" i="49" s="1"/>
  <c r="S799" i="50"/>
  <c r="Y45" i="64" s="1"/>
  <c r="X799" i="50"/>
  <c r="Y45" i="69" s="1"/>
  <c r="U799" i="50"/>
  <c r="Y45" i="66" s="1"/>
  <c r="V799" i="50"/>
  <c r="Y45" i="67" s="1"/>
  <c r="Q799" i="50"/>
  <c r="Y45" i="62" s="1"/>
  <c r="K799" i="50"/>
  <c r="Y45" i="56" s="1"/>
  <c r="P799" i="50"/>
  <c r="Y45" i="61" s="1"/>
  <c r="M799" i="50"/>
  <c r="Y45" i="58" s="1"/>
  <c r="T799" i="50"/>
  <c r="Y45" i="65" s="1"/>
  <c r="N799" i="50"/>
  <c r="Y45" i="57" s="1"/>
  <c r="W799" i="50"/>
  <c r="Y45" i="68" s="1"/>
  <c r="J777" i="50"/>
  <c r="U1133" i="50"/>
  <c r="V1131" i="50"/>
  <c r="R1433" i="50"/>
  <c r="S1431" i="50"/>
  <c r="G1069" i="50"/>
  <c r="B1070" i="50"/>
  <c r="R1182" i="50"/>
  <c r="Q1184" i="50"/>
  <c r="Q1195" i="50" s="1"/>
  <c r="AU1158" i="50"/>
  <c r="BN19" i="60" s="1"/>
  <c r="J896" i="50"/>
  <c r="AA42" i="49" s="1"/>
  <c r="J875" i="50"/>
  <c r="AA36" i="49" s="1"/>
  <c r="J897" i="50"/>
  <c r="AA43" i="49" s="1"/>
  <c r="J898" i="50"/>
  <c r="AA44" i="49" s="1"/>
  <c r="K896" i="50"/>
  <c r="AA42" i="56" s="1"/>
  <c r="L896" i="50"/>
  <c r="AA42" i="59" s="1"/>
  <c r="L875" i="50"/>
  <c r="AA36" i="59" s="1"/>
  <c r="L897" i="50"/>
  <c r="AA43" i="59" s="1"/>
  <c r="N896" i="50"/>
  <c r="AA42" i="57" s="1"/>
  <c r="M896" i="50"/>
  <c r="AA42" i="58" s="1"/>
  <c r="K875" i="50"/>
  <c r="AA36" i="56" s="1"/>
  <c r="K897" i="50"/>
  <c r="AA43" i="56" s="1"/>
  <c r="L898" i="50"/>
  <c r="AA44" i="59" s="1"/>
  <c r="K898" i="50"/>
  <c r="AA44" i="56" s="1"/>
  <c r="M897" i="50"/>
  <c r="AA43" i="58" s="1"/>
  <c r="M875" i="50"/>
  <c r="AA36" i="58" s="1"/>
  <c r="N897" i="50"/>
  <c r="AA43" i="57" s="1"/>
  <c r="N898" i="50"/>
  <c r="AA44" i="57" s="1"/>
  <c r="M898" i="50"/>
  <c r="AA44" i="58" s="1"/>
  <c r="N875" i="50"/>
  <c r="AA36" i="57" s="1"/>
  <c r="O896" i="50"/>
  <c r="AA42" i="60" s="1"/>
  <c r="O897" i="50"/>
  <c r="AA43" i="60" s="1"/>
  <c r="O875" i="50"/>
  <c r="AA36" i="60" s="1"/>
  <c r="P896" i="50"/>
  <c r="AA42" i="61" s="1"/>
  <c r="O898" i="50"/>
  <c r="AA44" i="60" s="1"/>
  <c r="P897" i="50"/>
  <c r="AA43" i="61" s="1"/>
  <c r="P875" i="50"/>
  <c r="AA36" i="61" s="1"/>
  <c r="Q896" i="50"/>
  <c r="AA42" i="62" s="1"/>
  <c r="P898" i="50"/>
  <c r="AA44" i="61" s="1"/>
  <c r="Q875" i="50"/>
  <c r="AA36" i="62" s="1"/>
  <c r="Q897" i="50"/>
  <c r="AA43" i="62" s="1"/>
  <c r="R896" i="50"/>
  <c r="AA42" i="63" s="1"/>
  <c r="R897" i="50"/>
  <c r="AA43" i="63" s="1"/>
  <c r="Q898" i="50"/>
  <c r="AA44" i="62" s="1"/>
  <c r="R898" i="50"/>
  <c r="AA44" i="63" s="1"/>
  <c r="R875" i="50"/>
  <c r="AA36" i="63" s="1"/>
  <c r="S896" i="50"/>
  <c r="AA42" i="64" s="1"/>
  <c r="J876" i="50"/>
  <c r="K876" i="50"/>
  <c r="AA37" i="56" s="1"/>
  <c r="S875" i="50"/>
  <c r="AA36" i="64" s="1"/>
  <c r="S897" i="50"/>
  <c r="AA43" i="64" s="1"/>
  <c r="N876" i="50"/>
  <c r="AA37" i="57" s="1"/>
  <c r="M876" i="50"/>
  <c r="AA37" i="58" s="1"/>
  <c r="P876" i="50"/>
  <c r="AA37" i="61" s="1"/>
  <c r="Q876" i="50"/>
  <c r="AA37" i="62" s="1"/>
  <c r="T896" i="50"/>
  <c r="AA42" i="65" s="1"/>
  <c r="L876" i="50"/>
  <c r="AA37" i="59" s="1"/>
  <c r="BK29" i="61"/>
  <c r="B972" i="50"/>
  <c r="G971" i="50"/>
  <c r="M1432" i="50"/>
  <c r="L1434" i="50"/>
  <c r="AW1108" i="50"/>
  <c r="BM19" i="62" s="1"/>
  <c r="L1293" i="50"/>
  <c r="B1021" i="50"/>
  <c r="G1020" i="50"/>
  <c r="Q1390" i="50"/>
  <c r="R1388" i="50"/>
  <c r="K1435" i="50"/>
  <c r="AA1408" i="50"/>
  <c r="AV1108" i="50"/>
  <c r="BM19" i="61" s="1"/>
  <c r="O1285" i="50"/>
  <c r="G1461" i="50"/>
  <c r="B1462" i="50"/>
  <c r="T1288" i="50"/>
  <c r="S1290" i="50"/>
  <c r="O1335" i="50"/>
  <c r="AE1308" i="50"/>
  <c r="O1382" i="50"/>
  <c r="N1384" i="50"/>
  <c r="T945" i="50"/>
  <c r="T942" i="50"/>
  <c r="AR1309" i="50"/>
  <c r="Q1282" i="50"/>
  <c r="P1284" i="50"/>
  <c r="AF1258" i="50" s="1"/>
  <c r="AV1258" i="50" s="1"/>
  <c r="BP19" i="61" s="1"/>
  <c r="Z38" i="56"/>
  <c r="Z40" i="56" s="1"/>
  <c r="AA1260" i="50"/>
  <c r="AJ1058" i="50"/>
  <c r="AZ1058" i="50" s="1"/>
  <c r="BL19" i="65" s="1"/>
  <c r="T1085" i="50"/>
  <c r="Q1332" i="50"/>
  <c r="P1334" i="50"/>
  <c r="V939" i="50"/>
  <c r="U941" i="50"/>
  <c r="AK909" i="50" s="1"/>
  <c r="BA909" i="50" s="1"/>
  <c r="BI20" i="66" s="1"/>
  <c r="BK29" i="60"/>
  <c r="L1484" i="50"/>
  <c r="M1482" i="50"/>
  <c r="K1441" i="50"/>
  <c r="L1439" i="50"/>
  <c r="Z38" i="57"/>
  <c r="Z40" i="57" s="1"/>
  <c r="V1082" i="50"/>
  <c r="U1084" i="50"/>
  <c r="S1086" i="50"/>
  <c r="G1314" i="50"/>
  <c r="B1315" i="50"/>
  <c r="BK29" i="63"/>
  <c r="S943" i="50"/>
  <c r="S944" i="50"/>
  <c r="AI910" i="50" s="1"/>
  <c r="K1344" i="50"/>
  <c r="AA1310" i="50" s="1"/>
  <c r="AQ1310" i="50" s="1"/>
  <c r="K1343" i="50"/>
  <c r="M1292" i="50"/>
  <c r="M1295" i="50"/>
  <c r="AC1259" i="50"/>
  <c r="BQ19" i="58"/>
  <c r="N1286" i="50"/>
  <c r="AG1061" i="50"/>
  <c r="Z38" i="59"/>
  <c r="Z40" i="59" s="1"/>
  <c r="R1338" i="50"/>
  <c r="Q1340" i="50"/>
  <c r="N1440" i="50"/>
  <c r="O1438" i="50"/>
  <c r="T1233" i="50"/>
  <c r="U1231" i="50"/>
  <c r="O1289" i="50"/>
  <c r="N1291" i="50"/>
  <c r="O1186" i="50"/>
  <c r="AT1110" i="50"/>
  <c r="AT1111" i="50" s="1"/>
  <c r="AD1111" i="50"/>
  <c r="R1240" i="50"/>
  <c r="S1238" i="50"/>
  <c r="AX910" i="50"/>
  <c r="AX911" i="50" s="1"/>
  <c r="AX926" i="50" s="1"/>
  <c r="AH911" i="50"/>
  <c r="B1217" i="50"/>
  <c r="G1216" i="50"/>
  <c r="M1389" i="50"/>
  <c r="L1391" i="50"/>
  <c r="Z1459" i="50"/>
  <c r="AP1459" i="50" s="1"/>
  <c r="J1492" i="50"/>
  <c r="J1495" i="50"/>
  <c r="J1485" i="50"/>
  <c r="Z1458" i="50"/>
  <c r="AA1458" i="50"/>
  <c r="AE1258" i="50"/>
  <c r="B825" i="50"/>
  <c r="B826" i="50" s="1"/>
  <c r="B827" i="50" s="1"/>
  <c r="U1190" i="50"/>
  <c r="V1188" i="50"/>
  <c r="N1490" i="50"/>
  <c r="O1488" i="50"/>
  <c r="K1395" i="50"/>
  <c r="K1392" i="50"/>
  <c r="AA1359" i="50"/>
  <c r="Q1192" i="50"/>
  <c r="AG1159" i="50"/>
  <c r="AW1159" i="50" s="1"/>
  <c r="BN20" i="62" s="1"/>
  <c r="Q1383" i="50"/>
  <c r="R1381" i="50"/>
  <c r="AT1208" i="50"/>
  <c r="BO19" i="57" s="1"/>
  <c r="P1145" i="50"/>
  <c r="P1142" i="50"/>
  <c r="P1143" i="50" s="1"/>
  <c r="BN26" i="59"/>
  <c r="O1144" i="50"/>
  <c r="G1363" i="50"/>
  <c r="B1364" i="50"/>
  <c r="AT1258" i="50"/>
  <c r="BP19" i="57" s="1"/>
  <c r="B778" i="50"/>
  <c r="S1189" i="50"/>
  <c r="R1191" i="50"/>
  <c r="Q1135" i="50"/>
  <c r="R1139" i="50"/>
  <c r="Q1141" i="50"/>
  <c r="BJ30" i="57"/>
  <c r="AT976" i="50"/>
  <c r="T898" i="50"/>
  <c r="AA44" i="65" s="1"/>
  <c r="L1345" i="50"/>
  <c r="L1342" i="50"/>
  <c r="Z1360" i="50"/>
  <c r="BR19" i="56"/>
  <c r="O1483" i="50"/>
  <c r="P1481" i="50"/>
  <c r="B1119" i="50"/>
  <c r="G1118" i="50"/>
  <c r="AR1358" i="50"/>
  <c r="BR19" i="59" s="1"/>
  <c r="S1281" i="50"/>
  <c r="R1283" i="50"/>
  <c r="S1132" i="50"/>
  <c r="R1134" i="50"/>
  <c r="AH1108" i="50" s="1"/>
  <c r="BK29" i="59"/>
  <c r="T1140" i="50"/>
  <c r="U1138" i="50"/>
  <c r="N1339" i="50"/>
  <c r="M1341" i="50"/>
  <c r="AT1308" i="50"/>
  <c r="P1193" i="50"/>
  <c r="BK29" i="57"/>
  <c r="L1294" i="50"/>
  <c r="AB1260" i="50" s="1"/>
  <c r="G1265" i="50"/>
  <c r="B1266" i="50"/>
  <c r="BK29" i="56"/>
  <c r="AQ1309" i="50"/>
  <c r="T1331" i="50"/>
  <c r="S1333" i="50"/>
  <c r="J1443" i="50"/>
  <c r="J1444" i="50"/>
  <c r="B1168" i="50"/>
  <c r="G1167" i="50"/>
  <c r="AT1160" i="50"/>
  <c r="AT1161" i="50" s="1"/>
  <c r="AD1161" i="50"/>
  <c r="AE1208" i="50"/>
  <c r="O1235" i="50"/>
  <c r="B923" i="50"/>
  <c r="F923" i="50"/>
  <c r="S947" i="50" s="1"/>
  <c r="AB43" i="64" s="1"/>
  <c r="N1242" i="50"/>
  <c r="N1245" i="50"/>
  <c r="AD1209" i="50"/>
  <c r="AT1209" i="50" s="1"/>
  <c r="BO20" i="57" s="1"/>
  <c r="K1489" i="50"/>
  <c r="N1336" i="50"/>
  <c r="U898" i="50"/>
  <c r="AA44" i="66" s="1"/>
  <c r="M1244" i="50"/>
  <c r="AC1210" i="50" s="1"/>
  <c r="AS1210" i="50" s="1"/>
  <c r="AS1211" i="50" s="1"/>
  <c r="M1243" i="50"/>
  <c r="B1413" i="50"/>
  <c r="V1181" i="50"/>
  <c r="U1183" i="50"/>
  <c r="AB1211" i="50"/>
  <c r="Q1232" i="50"/>
  <c r="P1234" i="50"/>
  <c r="P1185" i="50"/>
  <c r="P1194" i="50" s="1"/>
  <c r="AF1160" i="50" s="1"/>
  <c r="AV1160" i="50" s="1"/>
  <c r="AF1158" i="50"/>
  <c r="P1239" i="50"/>
  <c r="O1241" i="50"/>
  <c r="B874" i="50"/>
  <c r="G877" i="50"/>
  <c r="BK29" i="58"/>
  <c r="BN26" i="56"/>
  <c r="W990" i="50"/>
  <c r="X988" i="50"/>
  <c r="X990" i="50" s="1"/>
  <c r="T986" i="50"/>
  <c r="V896" i="50"/>
  <c r="AA42" i="67" s="1"/>
  <c r="U985" i="50"/>
  <c r="AK958" i="50"/>
  <c r="BA958" i="50" s="1"/>
  <c r="BJ19" i="66" s="1"/>
  <c r="X981" i="50"/>
  <c r="X983" i="50" s="1"/>
  <c r="W983" i="50"/>
  <c r="V984" i="50"/>
  <c r="AL809" i="50"/>
  <c r="BB809" i="50" s="1"/>
  <c r="BG20" i="67" s="1"/>
  <c r="V842" i="50"/>
  <c r="V843" i="50" s="1"/>
  <c r="W1033" i="50"/>
  <c r="X1031" i="50"/>
  <c r="X1033" i="50" s="1"/>
  <c r="X838" i="50"/>
  <c r="X840" i="50" s="1"/>
  <c r="W840" i="50"/>
  <c r="W841" i="50" s="1"/>
  <c r="W842" i="50" s="1"/>
  <c r="W833" i="50"/>
  <c r="X831" i="50"/>
  <c r="X833" i="50" s="1"/>
  <c r="V834" i="50"/>
  <c r="V846" i="50"/>
  <c r="Z42" i="67" s="1"/>
  <c r="U835" i="50"/>
  <c r="U845" i="50"/>
  <c r="AI811" i="50"/>
  <c r="AY810" i="50"/>
  <c r="AY811" i="50" s="1"/>
  <c r="AY826" i="50" s="1"/>
  <c r="S826" i="50" s="1"/>
  <c r="V885" i="50"/>
  <c r="AL858" i="50"/>
  <c r="BB858" i="50" s="1"/>
  <c r="BH19" i="67" s="1"/>
  <c r="X881" i="50"/>
  <c r="X883" i="50" s="1"/>
  <c r="X896" i="50" s="1"/>
  <c r="AA42" i="69" s="1"/>
  <c r="W883" i="50"/>
  <c r="W884" i="50" s="1"/>
  <c r="W885" i="50" s="1"/>
  <c r="Z37" i="63"/>
  <c r="Z38" i="63" s="1"/>
  <c r="Z40" i="63" s="1"/>
  <c r="T844" i="50"/>
  <c r="AJ810" i="50" s="1"/>
  <c r="T825" i="50"/>
  <c r="Z36" i="65" s="1"/>
  <c r="T847" i="50"/>
  <c r="Z43" i="65" s="1"/>
  <c r="T836" i="50"/>
  <c r="T848" i="50" s="1"/>
  <c r="Z44" i="65" s="1"/>
  <c r="AK808" i="50"/>
  <c r="BA808" i="50" s="1"/>
  <c r="BG19" i="66" s="1"/>
  <c r="AK860" i="50"/>
  <c r="AK861" i="50" s="1"/>
  <c r="Y37" i="64"/>
  <c r="Y38" i="64" s="1"/>
  <c r="Y40" i="64" s="1"/>
  <c r="S777" i="50"/>
  <c r="U775" i="50"/>
  <c r="Y36" i="66" s="1"/>
  <c r="U794" i="50"/>
  <c r="AK760" i="50" s="1"/>
  <c r="U797" i="50"/>
  <c r="Y43" i="66" s="1"/>
  <c r="U786" i="50"/>
  <c r="U798" i="50" s="1"/>
  <c r="Y44" i="66" s="1"/>
  <c r="V895" i="50"/>
  <c r="V892" i="50"/>
  <c r="AL859" i="50"/>
  <c r="AZ860" i="50"/>
  <c r="AZ861" i="50" s="1"/>
  <c r="AZ876" i="50" s="1"/>
  <c r="T876" i="50" s="1"/>
  <c r="AJ861" i="50"/>
  <c r="AL758" i="50"/>
  <c r="BB758" i="50" s="1"/>
  <c r="BF19" i="67" s="1"/>
  <c r="V795" i="50"/>
  <c r="V785" i="50"/>
  <c r="X784" i="50"/>
  <c r="X796" i="50"/>
  <c r="Y42" i="69" s="1"/>
  <c r="W784" i="50"/>
  <c r="W796" i="50"/>
  <c r="Y42" i="68" s="1"/>
  <c r="AJ761" i="50"/>
  <c r="AZ760" i="50"/>
  <c r="AZ761" i="50" s="1"/>
  <c r="AZ776" i="50" s="1"/>
  <c r="T776" i="50" s="1"/>
  <c r="X891" i="50"/>
  <c r="W891" i="50"/>
  <c r="AM859" i="50" s="1"/>
  <c r="AO20" i="63"/>
  <c r="S43" i="50"/>
  <c r="AY9" i="50"/>
  <c r="J37" i="61"/>
  <c r="J38" i="61" s="1"/>
  <c r="J40" i="61" s="1"/>
  <c r="P27" i="50"/>
  <c r="P29" i="50" s="1"/>
  <c r="U41" i="50"/>
  <c r="T42" i="50"/>
  <c r="AJ9" i="50"/>
  <c r="W38" i="50"/>
  <c r="V40" i="50"/>
  <c r="S143" i="50"/>
  <c r="U141" i="50"/>
  <c r="W138" i="50"/>
  <c r="V140" i="50"/>
  <c r="T142" i="50"/>
  <c r="W286" i="50"/>
  <c r="X286" i="50"/>
  <c r="B729" i="50"/>
  <c r="E28" i="55"/>
  <c r="K1020" i="50"/>
  <c r="N1461" i="50"/>
  <c r="Q1363" i="50"/>
  <c r="J1167" i="50"/>
  <c r="O1412" i="50"/>
  <c r="X1314" i="50"/>
  <c r="P1461" i="50"/>
  <c r="N1265" i="50"/>
  <c r="N1216" i="50"/>
  <c r="T824" i="50"/>
  <c r="M1363" i="50"/>
  <c r="T1265" i="50"/>
  <c r="P922" i="50"/>
  <c r="P873" i="50"/>
  <c r="L1020" i="50"/>
  <c r="W1020" i="50"/>
  <c r="K1461" i="50"/>
  <c r="O1461" i="50"/>
  <c r="T971" i="50"/>
  <c r="X873" i="50"/>
  <c r="T1167" i="50"/>
  <c r="O922" i="50"/>
  <c r="X1118" i="50"/>
  <c r="N922" i="50"/>
  <c r="O873" i="50"/>
  <c r="R824" i="50"/>
  <c r="K1265" i="50"/>
  <c r="T778" i="50"/>
  <c r="M1020" i="50"/>
  <c r="N971" i="50"/>
  <c r="Q1020" i="50"/>
  <c r="X1069" i="50"/>
  <c r="J873" i="50"/>
  <c r="J824" i="50"/>
  <c r="Q873" i="50"/>
  <c r="O824" i="50"/>
  <c r="U1216" i="50"/>
  <c r="S1216" i="50"/>
  <c r="N1412" i="50"/>
  <c r="W1314" i="50"/>
  <c r="O1265" i="50"/>
  <c r="V1216" i="50"/>
  <c r="M1314" i="50"/>
  <c r="L1461" i="50"/>
  <c r="O1020" i="50"/>
  <c r="V1069" i="50"/>
  <c r="M1167" i="50"/>
  <c r="W971" i="50"/>
  <c r="X971" i="50"/>
  <c r="J1020" i="50"/>
  <c r="S1363" i="50"/>
  <c r="L1216" i="50"/>
  <c r="X1020" i="50"/>
  <c r="X1216" i="50"/>
  <c r="T1069" i="50"/>
  <c r="O1069" i="50"/>
  <c r="S778" i="50"/>
  <c r="V971" i="50"/>
  <c r="M1412" i="50"/>
  <c r="R1216" i="50"/>
  <c r="U1412" i="50"/>
  <c r="V824" i="50"/>
  <c r="W1461" i="50"/>
  <c r="R1363" i="50"/>
  <c r="U971" i="50"/>
  <c r="K873" i="50"/>
  <c r="T922" i="50"/>
  <c r="O971" i="50"/>
  <c r="T1412" i="50"/>
  <c r="Q971" i="50"/>
  <c r="S1118" i="50"/>
  <c r="W1069" i="50"/>
  <c r="R1265" i="50"/>
  <c r="Q922" i="50"/>
  <c r="Q1265" i="50"/>
  <c r="T1118" i="50"/>
  <c r="P1216" i="50"/>
  <c r="M971" i="50"/>
  <c r="N1167" i="50"/>
  <c r="P1069" i="50"/>
  <c r="K1363" i="50"/>
  <c r="L1412" i="50"/>
  <c r="R1020" i="50"/>
  <c r="N1020" i="50"/>
  <c r="P1167" i="50"/>
  <c r="N1069" i="50"/>
  <c r="T1461" i="50"/>
  <c r="K1167" i="50"/>
  <c r="M1461" i="50"/>
  <c r="P1265" i="50"/>
  <c r="L1069" i="50"/>
  <c r="L873" i="50"/>
  <c r="R1412" i="50"/>
  <c r="V1020" i="50"/>
  <c r="L778" i="50"/>
  <c r="W1216" i="50"/>
  <c r="K971" i="50"/>
  <c r="W1412" i="50"/>
  <c r="O778" i="50"/>
  <c r="R1118" i="50"/>
  <c r="J1363" i="50"/>
  <c r="X922" i="50"/>
  <c r="P971" i="50"/>
  <c r="J1118" i="50"/>
  <c r="J1216" i="50"/>
  <c r="S1265" i="50"/>
  <c r="R873" i="50"/>
  <c r="L971" i="50"/>
  <c r="U1314" i="50"/>
  <c r="S873" i="50"/>
  <c r="N873" i="50"/>
  <c r="R922" i="50"/>
  <c r="X1265" i="50"/>
  <c r="S1167" i="50"/>
  <c r="J1412" i="50"/>
  <c r="W1363" i="50"/>
  <c r="Q1314" i="50"/>
  <c r="W1167" i="50"/>
  <c r="M1069" i="50"/>
  <c r="L922" i="50"/>
  <c r="S1020" i="50"/>
  <c r="X824" i="50"/>
  <c r="K824" i="50"/>
  <c r="L1265" i="50"/>
  <c r="O1216" i="50"/>
  <c r="U1461" i="50"/>
  <c r="X1167" i="50"/>
  <c r="U1118" i="50"/>
  <c r="O1118" i="50"/>
  <c r="K1314" i="50"/>
  <c r="U873" i="50"/>
  <c r="U922" i="50"/>
  <c r="L1118" i="50"/>
  <c r="S1461" i="50"/>
  <c r="O1167" i="50"/>
  <c r="V1363" i="50"/>
  <c r="Q1167" i="50"/>
  <c r="T1020" i="50"/>
  <c r="W1265" i="50"/>
  <c r="T1314" i="50"/>
  <c r="L1363" i="50"/>
  <c r="S1314" i="50"/>
  <c r="V1265" i="50"/>
  <c r="P1363" i="50"/>
  <c r="U1069" i="50"/>
  <c r="J1461" i="50"/>
  <c r="Q1118" i="50"/>
  <c r="W824" i="50"/>
  <c r="T873" i="50"/>
  <c r="Q1216" i="50"/>
  <c r="W1118" i="50"/>
  <c r="R1069" i="50"/>
  <c r="K1216" i="50"/>
  <c r="V1118" i="50"/>
  <c r="W873" i="50"/>
  <c r="S1412" i="50"/>
  <c r="S824" i="50"/>
  <c r="J1069" i="50"/>
  <c r="X1461" i="50"/>
  <c r="U1265" i="50"/>
  <c r="T1363" i="50"/>
  <c r="N778" i="50"/>
  <c r="K1069" i="50"/>
  <c r="J922" i="50"/>
  <c r="U1167" i="50"/>
  <c r="P1412" i="50"/>
  <c r="J971" i="50"/>
  <c r="N1363" i="50"/>
  <c r="J1265" i="50"/>
  <c r="O1314" i="50"/>
  <c r="L824" i="50"/>
  <c r="Q1069" i="50"/>
  <c r="X1412" i="50"/>
  <c r="M873" i="50"/>
  <c r="M778" i="50"/>
  <c r="U1363" i="50"/>
  <c r="X778" i="50"/>
  <c r="V1412" i="50"/>
  <c r="V873" i="50"/>
  <c r="P778" i="50"/>
  <c r="Q824" i="50"/>
  <c r="P1118" i="50"/>
  <c r="M1265" i="50"/>
  <c r="Q778" i="50"/>
  <c r="K778" i="50"/>
  <c r="R1314" i="50"/>
  <c r="P824" i="50"/>
  <c r="S971" i="50"/>
  <c r="V1314" i="50"/>
  <c r="P1314" i="50"/>
  <c r="M1216" i="50"/>
  <c r="J778" i="50"/>
  <c r="X1363" i="50"/>
  <c r="M1118" i="50"/>
  <c r="N824" i="50"/>
  <c r="N1314" i="50"/>
  <c r="Q1461" i="50"/>
  <c r="V922" i="50"/>
  <c r="P1020" i="50"/>
  <c r="V1461" i="50"/>
  <c r="S922" i="50"/>
  <c r="O1363" i="50"/>
  <c r="R971" i="50"/>
  <c r="W778" i="50"/>
  <c r="V778" i="50"/>
  <c r="V1167" i="50"/>
  <c r="M824" i="50"/>
  <c r="T1216" i="50"/>
  <c r="N1118" i="50"/>
  <c r="S1069" i="50"/>
  <c r="M922" i="50"/>
  <c r="K1412" i="50"/>
  <c r="W922" i="50"/>
  <c r="K1118" i="50"/>
  <c r="L1167" i="50"/>
  <c r="L1314" i="50"/>
  <c r="Q1412" i="50"/>
  <c r="R778" i="50"/>
  <c r="U778" i="50"/>
  <c r="J1314" i="50"/>
  <c r="R1461" i="50"/>
  <c r="R1167" i="50"/>
  <c r="K922" i="50"/>
  <c r="U824" i="50"/>
  <c r="U1020" i="50"/>
  <c r="Q1044" i="50" l="1"/>
  <c r="AG1010" i="50" s="1"/>
  <c r="AW1010" i="50" s="1"/>
  <c r="AW1061" i="50"/>
  <c r="Q1093" i="50"/>
  <c r="X338" i="50"/>
  <c r="X340" i="50" s="1"/>
  <c r="W340" i="50"/>
  <c r="AV1060" i="50"/>
  <c r="AV1061" i="50" s="1"/>
  <c r="AF1061" i="50"/>
  <c r="P297" i="50"/>
  <c r="O43" i="61" s="1"/>
  <c r="P294" i="50"/>
  <c r="P275" i="50"/>
  <c r="O36" i="61" s="1"/>
  <c r="Q292" i="50"/>
  <c r="Q295" i="50"/>
  <c r="Q994" i="50"/>
  <c r="AG960" i="50" s="1"/>
  <c r="Q993" i="50"/>
  <c r="R296" i="50"/>
  <c r="O42" i="63" s="1"/>
  <c r="R291" i="50"/>
  <c r="R1045" i="50"/>
  <c r="AV960" i="50"/>
  <c r="AV961" i="50" s="1"/>
  <c r="AV976" i="50" s="1"/>
  <c r="AF961" i="50"/>
  <c r="R84" i="50"/>
  <c r="P97" i="50"/>
  <c r="K43" i="61" s="1"/>
  <c r="P94" i="50"/>
  <c r="AF60" i="50" s="1"/>
  <c r="P75" i="50"/>
  <c r="K36" i="61" s="1"/>
  <c r="P86" i="50"/>
  <c r="P98" i="50" s="1"/>
  <c r="K44" i="61" s="1"/>
  <c r="AH1059" i="50"/>
  <c r="AX1059" i="50" s="1"/>
  <c r="BL20" i="63" s="1"/>
  <c r="R1092" i="50"/>
  <c r="R1095" i="50"/>
  <c r="AG259" i="50"/>
  <c r="AW259" i="50" s="1"/>
  <c r="AT20" i="62" s="1"/>
  <c r="P293" i="50"/>
  <c r="P298" i="50" s="1"/>
  <c r="O44" i="61" s="1"/>
  <c r="T81" i="50"/>
  <c r="S83" i="50"/>
  <c r="T1088" i="50"/>
  <c r="S1090" i="50"/>
  <c r="S1091" i="50" s="1"/>
  <c r="T438" i="50"/>
  <c r="S440" i="50"/>
  <c r="S446" i="50" s="1"/>
  <c r="R42" i="64" s="1"/>
  <c r="T288" i="50"/>
  <c r="S290" i="50"/>
  <c r="R992" i="50"/>
  <c r="R995" i="50"/>
  <c r="T989" i="50"/>
  <c r="S991" i="50"/>
  <c r="AI959" i="50" s="1"/>
  <c r="AY959" i="50" s="1"/>
  <c r="BJ20" i="64" s="1"/>
  <c r="AH1008" i="50"/>
  <c r="AX1008" i="50" s="1"/>
  <c r="BK19" i="63" s="1"/>
  <c r="R1035" i="50"/>
  <c r="T1032" i="50"/>
  <c r="S1034" i="50"/>
  <c r="AI1008" i="50" s="1"/>
  <c r="AY1008" i="50" s="1"/>
  <c r="BK19" i="64" s="1"/>
  <c r="AO27" i="68"/>
  <c r="BD16" i="50"/>
  <c r="AO27" i="69" s="1"/>
  <c r="U483" i="50"/>
  <c r="V481" i="50"/>
  <c r="AX59" i="50"/>
  <c r="AP20" i="63" s="1"/>
  <c r="S92" i="50"/>
  <c r="S93" i="50" s="1"/>
  <c r="V88" i="50"/>
  <c r="U90" i="50"/>
  <c r="T91" i="50"/>
  <c r="AI59" i="50"/>
  <c r="W238" i="50"/>
  <c r="V240" i="50"/>
  <c r="V241" i="50" s="1"/>
  <c r="U242" i="50"/>
  <c r="AK209" i="50"/>
  <c r="BA209" i="50" s="1"/>
  <c r="AS20" i="66" s="1"/>
  <c r="AV111" i="50"/>
  <c r="AX158" i="50"/>
  <c r="U33" i="50"/>
  <c r="V31" i="50"/>
  <c r="R135" i="50"/>
  <c r="R136" i="50" s="1"/>
  <c r="R148" i="50" s="1"/>
  <c r="L44" i="63" s="1"/>
  <c r="R145" i="50"/>
  <c r="AH108" i="50"/>
  <c r="Q197" i="50"/>
  <c r="M43" i="62" s="1"/>
  <c r="Q175" i="50"/>
  <c r="M36" i="62" s="1"/>
  <c r="Q186" i="50"/>
  <c r="Q198" i="50" s="1"/>
  <c r="M44" i="62" s="1"/>
  <c r="T233" i="50"/>
  <c r="U231" i="50"/>
  <c r="S234" i="50"/>
  <c r="AI208" i="50" s="1"/>
  <c r="S246" i="50"/>
  <c r="N42" i="64" s="1"/>
  <c r="T190" i="50"/>
  <c r="T191" i="50" s="1"/>
  <c r="AJ159" i="50" s="1"/>
  <c r="AZ159" i="50" s="1"/>
  <c r="AR20" i="65" s="1"/>
  <c r="U188" i="50"/>
  <c r="Q147" i="50"/>
  <c r="L43" i="62" s="1"/>
  <c r="Q125" i="50"/>
  <c r="L36" i="62" s="1"/>
  <c r="Q144" i="50"/>
  <c r="AG110" i="50" s="1"/>
  <c r="AU210" i="50"/>
  <c r="AU211" i="50" s="1"/>
  <c r="AE211" i="50"/>
  <c r="AF111" i="50"/>
  <c r="AW10" i="50"/>
  <c r="AW11" i="50" s="1"/>
  <c r="AW26" i="50" s="1"/>
  <c r="Q26" i="50" s="1"/>
  <c r="AG11" i="50"/>
  <c r="R185" i="50"/>
  <c r="R186" i="50" s="1"/>
  <c r="Q247" i="50"/>
  <c r="N43" i="62" s="1"/>
  <c r="Q225" i="50"/>
  <c r="N36" i="62" s="1"/>
  <c r="Q244" i="50"/>
  <c r="AF211" i="50"/>
  <c r="AV210" i="50"/>
  <c r="AV211" i="50" s="1"/>
  <c r="R335" i="50"/>
  <c r="R336" i="50" s="1"/>
  <c r="AH308" i="50"/>
  <c r="AX308" i="50" s="1"/>
  <c r="AU19" i="63" s="1"/>
  <c r="R192" i="50"/>
  <c r="R195" i="50"/>
  <c r="AH159" i="50"/>
  <c r="AX159" i="50" s="1"/>
  <c r="AR20" i="63" s="1"/>
  <c r="AI159" i="50"/>
  <c r="AY159" i="50" s="1"/>
  <c r="AR20" i="64" s="1"/>
  <c r="T433" i="50"/>
  <c r="U431" i="50"/>
  <c r="S134" i="50"/>
  <c r="S146" i="50"/>
  <c r="L42" i="64" s="1"/>
  <c r="T390" i="50"/>
  <c r="T396" i="50" s="1"/>
  <c r="Q42" i="65" s="1"/>
  <c r="U388" i="50"/>
  <c r="S192" i="50"/>
  <c r="T133" i="50"/>
  <c r="U131" i="50"/>
  <c r="R47" i="50"/>
  <c r="J43" i="63" s="1"/>
  <c r="R44" i="50"/>
  <c r="AH10" i="50" s="1"/>
  <c r="AX10" i="50" s="1"/>
  <c r="AX11" i="50" s="1"/>
  <c r="AX26" i="50" s="1"/>
  <c r="R26" i="50" s="1"/>
  <c r="R25" i="50"/>
  <c r="J36" i="63" s="1"/>
  <c r="AR19" i="62"/>
  <c r="R245" i="50"/>
  <c r="R235" i="50"/>
  <c r="S35" i="50"/>
  <c r="S36" i="50" s="1"/>
  <c r="S48" i="50" s="1"/>
  <c r="J44" i="64" s="1"/>
  <c r="AP44" i="64" s="1"/>
  <c r="S45" i="50"/>
  <c r="T333" i="50"/>
  <c r="U331" i="50"/>
  <c r="Q236" i="50"/>
  <c r="Q248" i="50" s="1"/>
  <c r="N44" i="62" s="1"/>
  <c r="AW208" i="50"/>
  <c r="AS19" i="62" s="1"/>
  <c r="T183" i="50"/>
  <c r="U181" i="50"/>
  <c r="S346" i="50"/>
  <c r="P42" i="64" s="1"/>
  <c r="S334" i="50"/>
  <c r="AI308" i="50" s="1"/>
  <c r="AY308" i="50" s="1"/>
  <c r="AU19" i="64" s="1"/>
  <c r="S184" i="50"/>
  <c r="S195" i="50" s="1"/>
  <c r="S196" i="50"/>
  <c r="M42" i="64" s="1"/>
  <c r="Q194" i="50"/>
  <c r="AG160" i="50" s="1"/>
  <c r="T34" i="50"/>
  <c r="T46" i="50"/>
  <c r="J42" i="65" s="1"/>
  <c r="BG44" i="66"/>
  <c r="AA38" i="64"/>
  <c r="AA40" i="64" s="1"/>
  <c r="BG44" i="64"/>
  <c r="AR1026" i="50"/>
  <c r="AA38" i="60"/>
  <c r="AA40" i="60" s="1"/>
  <c r="AT1026" i="50"/>
  <c r="AA38" i="63"/>
  <c r="AA40" i="63" s="1"/>
  <c r="AG1158" i="50"/>
  <c r="AW1158" i="50" s="1"/>
  <c r="BN19" i="62" s="1"/>
  <c r="W946" i="50"/>
  <c r="AB42" i="68" s="1"/>
  <c r="AE1161" i="50"/>
  <c r="BG44" i="57"/>
  <c r="AA1311" i="50"/>
  <c r="BG44" i="62"/>
  <c r="AU1026" i="50"/>
  <c r="BG44" i="65"/>
  <c r="BG44" i="63"/>
  <c r="AU1161" i="50"/>
  <c r="X934" i="50"/>
  <c r="AW1011" i="50"/>
  <c r="AW1026" i="50" s="1"/>
  <c r="BA860" i="50"/>
  <c r="BA861" i="50" s="1"/>
  <c r="BA876" i="50" s="1"/>
  <c r="U876" i="50" s="1"/>
  <c r="AA37" i="66" s="1"/>
  <c r="AA38" i="66" s="1"/>
  <c r="AA40" i="66" s="1"/>
  <c r="AS1026" i="50"/>
  <c r="AV1026" i="50"/>
  <c r="AG1011" i="50"/>
  <c r="BG44" i="61"/>
  <c r="AI1009" i="50"/>
  <c r="S1042" i="50"/>
  <c r="W896" i="50"/>
  <c r="AA42" i="68" s="1"/>
  <c r="AQ1026" i="50"/>
  <c r="U1039" i="50"/>
  <c r="T1041" i="50"/>
  <c r="W935" i="50"/>
  <c r="AM908" i="50"/>
  <c r="BC908" i="50" s="1"/>
  <c r="BI19" i="68" s="1"/>
  <c r="R1043" i="50"/>
  <c r="AX1009" i="50"/>
  <c r="BK20" i="63" s="1"/>
  <c r="BG44" i="59"/>
  <c r="AM858" i="50"/>
  <c r="BC858" i="50" s="1"/>
  <c r="BH19" i="68" s="1"/>
  <c r="K827" i="50"/>
  <c r="H778" i="50"/>
  <c r="BA44" i="2" s="1"/>
  <c r="L827" i="50"/>
  <c r="N827" i="50"/>
  <c r="Z1167" i="50"/>
  <c r="H1167" i="50"/>
  <c r="BW34" i="2" s="1"/>
  <c r="AC1167" i="50"/>
  <c r="AB1167" i="50"/>
  <c r="AD1167" i="50"/>
  <c r="AH1167" i="50"/>
  <c r="AI1167" i="50"/>
  <c r="AK1167" i="50"/>
  <c r="AJ1167" i="50"/>
  <c r="AE1167" i="50"/>
  <c r="AN1167" i="50"/>
  <c r="AL1167" i="50"/>
  <c r="AG1167" i="50"/>
  <c r="AA1167" i="50"/>
  <c r="AM1167" i="50"/>
  <c r="AF1167" i="50"/>
  <c r="M827" i="50"/>
  <c r="Z1216" i="50"/>
  <c r="AP1216" i="50" s="1"/>
  <c r="AH1216" i="50"/>
  <c r="AX1216" i="50" s="1"/>
  <c r="BO27" i="63" s="1"/>
  <c r="AF1216" i="50"/>
  <c r="AV1216" i="50" s="1"/>
  <c r="BO27" i="61" s="1"/>
  <c r="H1216" i="50"/>
  <c r="BY33" i="2" s="1"/>
  <c r="AG1216" i="50"/>
  <c r="AW1216" i="50" s="1"/>
  <c r="BO27" i="62" s="1"/>
  <c r="AI1216" i="50"/>
  <c r="AY1216" i="50" s="1"/>
  <c r="BO27" i="64" s="1"/>
  <c r="AD1216" i="50"/>
  <c r="AT1216" i="50" s="1"/>
  <c r="BO27" i="57" s="1"/>
  <c r="AE1216" i="50"/>
  <c r="AU1216" i="50" s="1"/>
  <c r="BO27" i="60" s="1"/>
  <c r="AK1216" i="50"/>
  <c r="BA1216" i="50" s="1"/>
  <c r="BO27" i="66" s="1"/>
  <c r="AM1216" i="50"/>
  <c r="BC1216" i="50" s="1"/>
  <c r="BO27" i="68" s="1"/>
  <c r="AC1216" i="50"/>
  <c r="AS1216" i="50" s="1"/>
  <c r="BO27" i="58" s="1"/>
  <c r="AA1216" i="50"/>
  <c r="AQ1216" i="50" s="1"/>
  <c r="BO27" i="56" s="1"/>
  <c r="AN1216" i="50"/>
  <c r="BD1216" i="50" s="1"/>
  <c r="BO27" i="69" s="1"/>
  <c r="AL1216" i="50"/>
  <c r="BB1216" i="50" s="1"/>
  <c r="BO27" i="67" s="1"/>
  <c r="AJ1216" i="50"/>
  <c r="AZ1216" i="50" s="1"/>
  <c r="BO27" i="65" s="1"/>
  <c r="AB1216" i="50"/>
  <c r="AR1216" i="50" s="1"/>
  <c r="Z1314" i="50"/>
  <c r="AP1314" i="50" s="1"/>
  <c r="AC1314" i="50"/>
  <c r="AS1314" i="50" s="1"/>
  <c r="BQ25" i="58" s="1"/>
  <c r="AD1314" i="50"/>
  <c r="AT1314" i="50" s="1"/>
  <c r="BQ25" i="57" s="1"/>
  <c r="AE1314" i="50"/>
  <c r="AU1314" i="50" s="1"/>
  <c r="BQ25" i="60" s="1"/>
  <c r="AG1314" i="50"/>
  <c r="AW1314" i="50" s="1"/>
  <c r="BQ25" i="62" s="1"/>
  <c r="AJ1314" i="50"/>
  <c r="AZ1314" i="50" s="1"/>
  <c r="BQ25" i="65" s="1"/>
  <c r="AI1314" i="50"/>
  <c r="AY1314" i="50" s="1"/>
  <c r="BQ25" i="64" s="1"/>
  <c r="AA1314" i="50"/>
  <c r="AQ1314" i="50" s="1"/>
  <c r="BQ25" i="56" s="1"/>
  <c r="AM1314" i="50"/>
  <c r="BC1314" i="50" s="1"/>
  <c r="BQ25" i="68" s="1"/>
  <c r="AN1314" i="50"/>
  <c r="BD1314" i="50" s="1"/>
  <c r="BQ25" i="69" s="1"/>
  <c r="AK1314" i="50"/>
  <c r="BA1314" i="50" s="1"/>
  <c r="BQ25" i="66" s="1"/>
  <c r="H1314" i="50"/>
  <c r="CC31" i="2" s="1"/>
  <c r="AH1314" i="50"/>
  <c r="AX1314" i="50" s="1"/>
  <c r="BQ25" i="63" s="1"/>
  <c r="AB1314" i="50"/>
  <c r="AR1314" i="50" s="1"/>
  <c r="BQ25" i="59" s="1"/>
  <c r="AF1314" i="50"/>
  <c r="AV1314" i="50" s="1"/>
  <c r="BQ25" i="61" s="1"/>
  <c r="AL1314" i="50"/>
  <c r="BB1314" i="50" s="1"/>
  <c r="BQ25" i="67" s="1"/>
  <c r="AL971" i="50"/>
  <c r="AH971" i="50"/>
  <c r="AD971" i="50"/>
  <c r="AN971" i="50"/>
  <c r="AF971" i="50"/>
  <c r="H971" i="50"/>
  <c r="Z971" i="50"/>
  <c r="AI971" i="50"/>
  <c r="AE971" i="50"/>
  <c r="AA971" i="50"/>
  <c r="AK971" i="50"/>
  <c r="AM971" i="50"/>
  <c r="AG971" i="50"/>
  <c r="AC971" i="50"/>
  <c r="AB971" i="50"/>
  <c r="AJ971" i="50"/>
  <c r="V849" i="50"/>
  <c r="Z45" i="67" s="1"/>
  <c r="K849" i="50"/>
  <c r="Z45" i="56" s="1"/>
  <c r="T849" i="50"/>
  <c r="Z45" i="65" s="1"/>
  <c r="P849" i="50"/>
  <c r="Z45" i="61" s="1"/>
  <c r="O849" i="50"/>
  <c r="Z45" i="60" s="1"/>
  <c r="X849" i="50"/>
  <c r="Z45" i="69" s="1"/>
  <c r="U849" i="50"/>
  <c r="Z45" i="66" s="1"/>
  <c r="R849" i="50"/>
  <c r="Z45" i="63" s="1"/>
  <c r="S849" i="50"/>
  <c r="Z45" i="64" s="1"/>
  <c r="J849" i="50"/>
  <c r="L849" i="50"/>
  <c r="Z45" i="59" s="1"/>
  <c r="Q849" i="50"/>
  <c r="Z45" i="62" s="1"/>
  <c r="W849" i="50"/>
  <c r="Z45" i="68" s="1"/>
  <c r="M849" i="50"/>
  <c r="Z45" i="58" s="1"/>
  <c r="N849" i="50"/>
  <c r="Z45" i="57" s="1"/>
  <c r="H824" i="50"/>
  <c r="J827" i="50"/>
  <c r="Z1020" i="50"/>
  <c r="H1020" i="50"/>
  <c r="AA1020" i="50"/>
  <c r="AE1020" i="50"/>
  <c r="AH1020" i="50"/>
  <c r="AG1020" i="50"/>
  <c r="AD1020" i="50"/>
  <c r="AC1020" i="50"/>
  <c r="AM1020" i="50"/>
  <c r="AJ1020" i="50"/>
  <c r="AL1020" i="50"/>
  <c r="AK1020" i="50"/>
  <c r="AB1020" i="50"/>
  <c r="AF1020" i="50"/>
  <c r="AI1020" i="50"/>
  <c r="AN1020" i="50"/>
  <c r="H1412" i="50"/>
  <c r="Q827" i="50"/>
  <c r="Z1118" i="50"/>
  <c r="AP1118" i="50" s="1"/>
  <c r="AI1118" i="50"/>
  <c r="AY1118" i="50" s="1"/>
  <c r="BM29" i="64" s="1"/>
  <c r="AM1118" i="50"/>
  <c r="BC1118" i="50" s="1"/>
  <c r="BM29" i="68" s="1"/>
  <c r="AE1118" i="50"/>
  <c r="AU1118" i="50" s="1"/>
  <c r="BM29" i="60" s="1"/>
  <c r="AG1118" i="50"/>
  <c r="AW1118" i="50" s="1"/>
  <c r="BM29" i="62" s="1"/>
  <c r="H1118" i="50"/>
  <c r="BO35" i="2" s="1"/>
  <c r="AC1118" i="50"/>
  <c r="AS1118" i="50" s="1"/>
  <c r="AL1118" i="50"/>
  <c r="BB1118" i="50" s="1"/>
  <c r="BM29" i="67" s="1"/>
  <c r="AA1118" i="50"/>
  <c r="AQ1118" i="50" s="1"/>
  <c r="AN1118" i="50"/>
  <c r="BD1118" i="50" s="1"/>
  <c r="BM29" i="69" s="1"/>
  <c r="AF1118" i="50"/>
  <c r="AV1118" i="50" s="1"/>
  <c r="BM29" i="61" s="1"/>
  <c r="AD1118" i="50"/>
  <c r="AT1118" i="50" s="1"/>
  <c r="BM29" i="57" s="1"/>
  <c r="AB1118" i="50"/>
  <c r="AR1118" i="50" s="1"/>
  <c r="AH1118" i="50"/>
  <c r="AX1118" i="50" s="1"/>
  <c r="BM29" i="63" s="1"/>
  <c r="AJ1118" i="50"/>
  <c r="AZ1118" i="50" s="1"/>
  <c r="BM29" i="65" s="1"/>
  <c r="AK1118" i="50"/>
  <c r="BA1118" i="50" s="1"/>
  <c r="BM29" i="66" s="1"/>
  <c r="Z1069" i="50"/>
  <c r="AP1069" i="50" s="1"/>
  <c r="AP1076" i="50" s="1"/>
  <c r="H1069" i="50"/>
  <c r="BM37" i="2" s="1"/>
  <c r="BM38" i="2" s="1"/>
  <c r="BM39" i="2" s="1"/>
  <c r="BM52" i="2" s="1"/>
  <c r="AN1069" i="50"/>
  <c r="BD1069" i="50" s="1"/>
  <c r="BL30" i="69" s="1"/>
  <c r="AH1069" i="50"/>
  <c r="AX1069" i="50" s="1"/>
  <c r="BL30" i="63" s="1"/>
  <c r="AI1069" i="50"/>
  <c r="AY1069" i="50" s="1"/>
  <c r="BL30" i="64" s="1"/>
  <c r="AC1069" i="50"/>
  <c r="AS1069" i="50" s="1"/>
  <c r="BL30" i="58" s="1"/>
  <c r="AL1069" i="50"/>
  <c r="BB1069" i="50" s="1"/>
  <c r="BL30" i="67" s="1"/>
  <c r="AD1069" i="50"/>
  <c r="AT1069" i="50" s="1"/>
  <c r="BL30" i="57" s="1"/>
  <c r="AA1069" i="50"/>
  <c r="AQ1069" i="50" s="1"/>
  <c r="BL30" i="56" s="1"/>
  <c r="AJ1069" i="50"/>
  <c r="AZ1069" i="50" s="1"/>
  <c r="BL30" i="65" s="1"/>
  <c r="AK1069" i="50"/>
  <c r="BA1069" i="50" s="1"/>
  <c r="BL30" i="66" s="1"/>
  <c r="AM1069" i="50"/>
  <c r="BC1069" i="50" s="1"/>
  <c r="BL30" i="68" s="1"/>
  <c r="AF1069" i="50"/>
  <c r="AV1069" i="50" s="1"/>
  <c r="BL30" i="61" s="1"/>
  <c r="AE1069" i="50"/>
  <c r="AU1069" i="50" s="1"/>
  <c r="BL30" i="60" s="1"/>
  <c r="AB1069" i="50"/>
  <c r="AR1069" i="50" s="1"/>
  <c r="BL30" i="59" s="1"/>
  <c r="AG1069" i="50"/>
  <c r="AW1069" i="50" s="1"/>
  <c r="Z1363" i="50"/>
  <c r="AP1363" i="50" s="1"/>
  <c r="AF1363" i="50"/>
  <c r="AV1363" i="50" s="1"/>
  <c r="BR24" i="61" s="1"/>
  <c r="AC1363" i="50"/>
  <c r="AS1363" i="50" s="1"/>
  <c r="BR24" i="58" s="1"/>
  <c r="H1363" i="50"/>
  <c r="CE30" i="2" s="1"/>
  <c r="AG1363" i="50"/>
  <c r="AW1363" i="50" s="1"/>
  <c r="BR24" i="62" s="1"/>
  <c r="AL1363" i="50"/>
  <c r="BB1363" i="50" s="1"/>
  <c r="BR24" i="67" s="1"/>
  <c r="AE1363" i="50"/>
  <c r="AU1363" i="50" s="1"/>
  <c r="BR24" i="60" s="1"/>
  <c r="AJ1363" i="50"/>
  <c r="AZ1363" i="50" s="1"/>
  <c r="BR24" i="65" s="1"/>
  <c r="AM1363" i="50"/>
  <c r="BC1363" i="50" s="1"/>
  <c r="BR24" i="68" s="1"/>
  <c r="AK1363" i="50"/>
  <c r="BA1363" i="50" s="1"/>
  <c r="BR24" i="66" s="1"/>
  <c r="AB1363" i="50"/>
  <c r="AR1363" i="50" s="1"/>
  <c r="BR24" i="59" s="1"/>
  <c r="AI1363" i="50"/>
  <c r="AY1363" i="50" s="1"/>
  <c r="BR24" i="64" s="1"/>
  <c r="AH1363" i="50"/>
  <c r="AX1363" i="50" s="1"/>
  <c r="BR24" i="63" s="1"/>
  <c r="AA1363" i="50"/>
  <c r="AQ1363" i="50" s="1"/>
  <c r="BR24" i="56" s="1"/>
  <c r="AN1363" i="50"/>
  <c r="BD1363" i="50" s="1"/>
  <c r="BR24" i="69" s="1"/>
  <c r="AD1363" i="50"/>
  <c r="AT1363" i="50" s="1"/>
  <c r="BR24" i="57" s="1"/>
  <c r="Z1265" i="50"/>
  <c r="AP1265" i="50" s="1"/>
  <c r="AF1265" i="50"/>
  <c r="AV1265" i="50" s="1"/>
  <c r="BP26" i="61" s="1"/>
  <c r="AB1265" i="50"/>
  <c r="AR1265" i="50" s="1"/>
  <c r="BP26" i="59" s="1"/>
  <c r="AN1265" i="50"/>
  <c r="BD1265" i="50" s="1"/>
  <c r="BP26" i="69" s="1"/>
  <c r="AL1265" i="50"/>
  <c r="BB1265" i="50" s="1"/>
  <c r="BP26" i="67" s="1"/>
  <c r="AK1265" i="50"/>
  <c r="BA1265" i="50" s="1"/>
  <c r="BP26" i="66" s="1"/>
  <c r="AC1265" i="50"/>
  <c r="AS1265" i="50" s="1"/>
  <c r="BP26" i="58" s="1"/>
  <c r="AM1265" i="50"/>
  <c r="BC1265" i="50" s="1"/>
  <c r="BP26" i="68" s="1"/>
  <c r="H1265" i="50"/>
  <c r="CA32" i="2" s="1"/>
  <c r="AD1265" i="50"/>
  <c r="AT1265" i="50" s="1"/>
  <c r="BP26" i="57" s="1"/>
  <c r="AI1265" i="50"/>
  <c r="AY1265" i="50" s="1"/>
  <c r="BP26" i="64" s="1"/>
  <c r="AJ1265" i="50"/>
  <c r="AZ1265" i="50" s="1"/>
  <c r="BP26" i="65" s="1"/>
  <c r="AE1265" i="50"/>
  <c r="AU1265" i="50" s="1"/>
  <c r="BP26" i="60" s="1"/>
  <c r="AG1265" i="50"/>
  <c r="AW1265" i="50" s="1"/>
  <c r="BP26" i="62" s="1"/>
  <c r="AH1265" i="50"/>
  <c r="AX1265" i="50" s="1"/>
  <c r="BP26" i="63" s="1"/>
  <c r="AA1265" i="50"/>
  <c r="AQ1265" i="50" s="1"/>
  <c r="BP26" i="56" s="1"/>
  <c r="H922" i="50"/>
  <c r="P827" i="50"/>
  <c r="O827" i="50"/>
  <c r="H1461" i="50"/>
  <c r="H873" i="50"/>
  <c r="R827" i="50"/>
  <c r="AR1260" i="50"/>
  <c r="AR1261" i="50" s="1"/>
  <c r="AB1261" i="50"/>
  <c r="AF1208" i="50"/>
  <c r="P1235" i="50"/>
  <c r="P1236" i="50" s="1"/>
  <c r="Z1410" i="50"/>
  <c r="B1267" i="50"/>
  <c r="G1266" i="50"/>
  <c r="Q1145" i="50"/>
  <c r="Q1142" i="50"/>
  <c r="AG1109" i="50"/>
  <c r="Q1193" i="50"/>
  <c r="L1392" i="50"/>
  <c r="L1393" i="50" s="1"/>
  <c r="L1395" i="50"/>
  <c r="S925" i="50"/>
  <c r="AB36" i="64" s="1"/>
  <c r="BQ20" i="59"/>
  <c r="O1336" i="50"/>
  <c r="AQ1408" i="50"/>
  <c r="BS19" i="56" s="1"/>
  <c r="R779" i="50"/>
  <c r="R1232" i="50"/>
  <c r="Q1234" i="50"/>
  <c r="BQ19" i="57"/>
  <c r="S1139" i="50"/>
  <c r="R1141" i="50"/>
  <c r="B828" i="50"/>
  <c r="N1389" i="50"/>
  <c r="M1391" i="50"/>
  <c r="AC1359" i="50" s="1"/>
  <c r="AS1259" i="50"/>
  <c r="W1131" i="50"/>
  <c r="V1133" i="50"/>
  <c r="BL29" i="56"/>
  <c r="N1244" i="50"/>
  <c r="AD1210" i="50" s="1"/>
  <c r="AT1210" i="50" s="1"/>
  <c r="AT1211" i="50" s="1"/>
  <c r="J946" i="50"/>
  <c r="AB42" i="49" s="1"/>
  <c r="K946" i="50"/>
  <c r="AB42" i="56" s="1"/>
  <c r="L946" i="50"/>
  <c r="AB42" i="59" s="1"/>
  <c r="M946" i="50"/>
  <c r="AB42" i="58" s="1"/>
  <c r="N946" i="50"/>
  <c r="AB42" i="57" s="1"/>
  <c r="J925" i="50"/>
  <c r="AB36" i="49" s="1"/>
  <c r="J947" i="50"/>
  <c r="AB43" i="49" s="1"/>
  <c r="O946" i="50"/>
  <c r="AB42" i="60" s="1"/>
  <c r="K925" i="50"/>
  <c r="AB36" i="56" s="1"/>
  <c r="K947" i="50"/>
  <c r="AB43" i="56" s="1"/>
  <c r="J948" i="50"/>
  <c r="AB44" i="49" s="1"/>
  <c r="P946" i="50"/>
  <c r="AB42" i="61" s="1"/>
  <c r="L925" i="50"/>
  <c r="AB36" i="59" s="1"/>
  <c r="L947" i="50"/>
  <c r="AB43" i="59" s="1"/>
  <c r="K948" i="50"/>
  <c r="AB44" i="56" s="1"/>
  <c r="M948" i="50"/>
  <c r="AB44" i="58" s="1"/>
  <c r="L948" i="50"/>
  <c r="AB44" i="59" s="1"/>
  <c r="Q946" i="50"/>
  <c r="AB42" i="62" s="1"/>
  <c r="M947" i="50"/>
  <c r="AB43" i="58" s="1"/>
  <c r="M925" i="50"/>
  <c r="AB36" i="58" s="1"/>
  <c r="N947" i="50"/>
  <c r="AB43" i="57" s="1"/>
  <c r="N925" i="50"/>
  <c r="AB36" i="57" s="1"/>
  <c r="N948" i="50"/>
  <c r="AB44" i="57" s="1"/>
  <c r="R946" i="50"/>
  <c r="AB42" i="63" s="1"/>
  <c r="O925" i="50"/>
  <c r="AB36" i="60" s="1"/>
  <c r="O947" i="50"/>
  <c r="AB43" i="60" s="1"/>
  <c r="S946" i="50"/>
  <c r="AB42" i="64" s="1"/>
  <c r="P947" i="50"/>
  <c r="AB43" i="61" s="1"/>
  <c r="P948" i="50"/>
  <c r="AB44" i="61" s="1"/>
  <c r="O948" i="50"/>
  <c r="AB44" i="60" s="1"/>
  <c r="P925" i="50"/>
  <c r="AB36" i="61" s="1"/>
  <c r="T946" i="50"/>
  <c r="AB42" i="65" s="1"/>
  <c r="U946" i="50"/>
  <c r="AB42" i="66" s="1"/>
  <c r="Q925" i="50"/>
  <c r="AB36" i="62" s="1"/>
  <c r="Q947" i="50"/>
  <c r="AB43" i="62" s="1"/>
  <c r="J926" i="50"/>
  <c r="Q948" i="50"/>
  <c r="AB44" i="62" s="1"/>
  <c r="V946" i="50"/>
  <c r="AB42" i="67" s="1"/>
  <c r="R925" i="50"/>
  <c r="AB36" i="63" s="1"/>
  <c r="R947" i="50"/>
  <c r="AB43" i="63" s="1"/>
  <c r="L926" i="50"/>
  <c r="AB37" i="59" s="1"/>
  <c r="O926" i="50"/>
  <c r="AB37" i="60" s="1"/>
  <c r="K926" i="50"/>
  <c r="P926" i="50"/>
  <c r="AB37" i="61" s="1"/>
  <c r="AE1110" i="50"/>
  <c r="AU1258" i="50"/>
  <c r="BP19" i="60" s="1"/>
  <c r="R948" i="50"/>
  <c r="AB44" i="63" s="1"/>
  <c r="AY910" i="50"/>
  <c r="AY911" i="50" s="1"/>
  <c r="AY926" i="50" s="1"/>
  <c r="S926" i="50" s="1"/>
  <c r="AB37" i="64" s="1"/>
  <c r="AI911" i="50"/>
  <c r="P1335" i="50"/>
  <c r="U1288" i="50"/>
  <c r="T1290" i="50"/>
  <c r="B1463" i="50"/>
  <c r="L1435" i="50"/>
  <c r="L1436" i="50" s="1"/>
  <c r="AA38" i="57"/>
  <c r="AA40" i="57" s="1"/>
  <c r="BL29" i="60"/>
  <c r="B924" i="50"/>
  <c r="G927" i="50"/>
  <c r="M1294" i="50"/>
  <c r="S948" i="50"/>
  <c r="AB44" i="64" s="1"/>
  <c r="R1332" i="50"/>
  <c r="Q1334" i="50"/>
  <c r="AG1308" i="50" s="1"/>
  <c r="T944" i="50"/>
  <c r="T947" i="50"/>
  <c r="AB43" i="65" s="1"/>
  <c r="T925" i="50"/>
  <c r="AB36" i="65" s="1"/>
  <c r="T943" i="50"/>
  <c r="T948" i="50" s="1"/>
  <c r="AB44" i="65" s="1"/>
  <c r="K1436" i="50"/>
  <c r="N1432" i="50"/>
  <c r="M1434" i="50"/>
  <c r="AC1408" i="50" s="1"/>
  <c r="BG44" i="58"/>
  <c r="O1236" i="50"/>
  <c r="AP1360" i="50"/>
  <c r="AP1361" i="50" s="1"/>
  <c r="Z1361" i="50"/>
  <c r="AX1108" i="50"/>
  <c r="BM19" i="63" s="1"/>
  <c r="T1086" i="50"/>
  <c r="F973" i="50"/>
  <c r="B973" i="50"/>
  <c r="M779" i="50"/>
  <c r="W843" i="50"/>
  <c r="AU1208" i="50"/>
  <c r="BO19" i="60" s="1"/>
  <c r="Q926" i="50"/>
  <c r="AB37" i="62" s="1"/>
  <c r="L1344" i="50"/>
  <c r="AB1310" i="50" s="1"/>
  <c r="N926" i="50"/>
  <c r="AB37" i="57" s="1"/>
  <c r="L1441" i="50"/>
  <c r="M1439" i="50"/>
  <c r="BG44" i="49"/>
  <c r="BL29" i="58"/>
  <c r="U1331" i="50"/>
  <c r="T1333" i="50"/>
  <c r="R1135" i="50"/>
  <c r="Q1136" i="50"/>
  <c r="B779" i="50"/>
  <c r="G779" i="50" s="1"/>
  <c r="G778" i="50"/>
  <c r="P1144" i="50"/>
  <c r="AF1110" i="50" s="1"/>
  <c r="K1442" i="50"/>
  <c r="K1445" i="50"/>
  <c r="AA1409" i="50"/>
  <c r="AQ1409" i="50" s="1"/>
  <c r="BS20" i="56" s="1"/>
  <c r="O1286" i="50"/>
  <c r="AA38" i="58"/>
  <c r="AA40" i="58" s="1"/>
  <c r="BL29" i="59"/>
  <c r="B875" i="50"/>
  <c r="B876" i="50" s="1"/>
  <c r="B877" i="50" s="1"/>
  <c r="M1342" i="50"/>
  <c r="M1345" i="50"/>
  <c r="AC1309" i="50"/>
  <c r="T1132" i="50"/>
  <c r="S1134" i="50"/>
  <c r="N1292" i="50"/>
  <c r="N1295" i="50"/>
  <c r="P1186" i="50"/>
  <c r="B1316" i="50"/>
  <c r="G1315" i="50"/>
  <c r="O1242" i="50"/>
  <c r="O1245" i="50"/>
  <c r="AE1209" i="50"/>
  <c r="AU1209" i="50" s="1"/>
  <c r="BO20" i="60" s="1"/>
  <c r="W1181" i="50"/>
  <c r="V1183" i="50"/>
  <c r="B1169" i="50"/>
  <c r="G1168" i="50"/>
  <c r="O1339" i="50"/>
  <c r="N1341" i="50"/>
  <c r="AD1309" i="50" s="1"/>
  <c r="AH1159" i="50"/>
  <c r="AX1159" i="50" s="1"/>
  <c r="BN20" i="63" s="1"/>
  <c r="R1192" i="50"/>
  <c r="AB1359" i="50"/>
  <c r="B1218" i="50"/>
  <c r="G1217" i="50"/>
  <c r="P1289" i="50"/>
  <c r="O1291" i="50"/>
  <c r="AE1259" i="50" s="1"/>
  <c r="AU1259" i="50" s="1"/>
  <c r="BP20" i="60" s="1"/>
  <c r="N1482" i="50"/>
  <c r="M1484" i="50"/>
  <c r="S1388" i="50"/>
  <c r="R1390" i="50"/>
  <c r="AA38" i="62"/>
  <c r="AA40" i="62" s="1"/>
  <c r="BG44" i="56"/>
  <c r="Q1185" i="50"/>
  <c r="BK30" i="62"/>
  <c r="BO26" i="56"/>
  <c r="Q1239" i="50"/>
  <c r="P1241" i="50"/>
  <c r="AF1209" i="50" s="1"/>
  <c r="AV1209" i="50" s="1"/>
  <c r="BO20" i="61" s="1"/>
  <c r="BQ20" i="56"/>
  <c r="AQ1311" i="50"/>
  <c r="T1189" i="50"/>
  <c r="S1191" i="50"/>
  <c r="AI1159" i="50" s="1"/>
  <c r="AY1159" i="50" s="1"/>
  <c r="BN20" i="64" s="1"/>
  <c r="AQ1359" i="50"/>
  <c r="M926" i="50"/>
  <c r="AB37" i="58" s="1"/>
  <c r="V1231" i="50"/>
  <c r="U1233" i="50"/>
  <c r="L1485" i="50"/>
  <c r="AQ1260" i="50"/>
  <c r="AQ1261" i="50" s="1"/>
  <c r="AA1261" i="50"/>
  <c r="S1182" i="50"/>
  <c r="R1184" i="50"/>
  <c r="R1195" i="50" s="1"/>
  <c r="P779" i="50"/>
  <c r="AV1158" i="50"/>
  <c r="BN19" i="61" s="1"/>
  <c r="AF1161" i="50"/>
  <c r="S1283" i="50"/>
  <c r="T1281" i="50"/>
  <c r="R1383" i="50"/>
  <c r="S1381" i="50"/>
  <c r="L1343" i="50"/>
  <c r="N1385" i="50"/>
  <c r="AD1358" i="50"/>
  <c r="B1022" i="50"/>
  <c r="G1021" i="50"/>
  <c r="J779" i="50"/>
  <c r="BL29" i="61"/>
  <c r="L779" i="50"/>
  <c r="B1414" i="50"/>
  <c r="G1413" i="50"/>
  <c r="K1491" i="50"/>
  <c r="L1489" i="50"/>
  <c r="B1365" i="50"/>
  <c r="G1364" i="50"/>
  <c r="K1394" i="50"/>
  <c r="K1393" i="50"/>
  <c r="AB1458" i="50"/>
  <c r="J1493" i="50"/>
  <c r="J1494" i="50"/>
  <c r="O1440" i="50"/>
  <c r="P1438" i="50"/>
  <c r="P1382" i="50"/>
  <c r="O1384" i="50"/>
  <c r="AE1358" i="50" s="1"/>
  <c r="AA38" i="61"/>
  <c r="AA40" i="61" s="1"/>
  <c r="AA38" i="56"/>
  <c r="AA40" i="56" s="1"/>
  <c r="Q779" i="50"/>
  <c r="AQ1458" i="50"/>
  <c r="AK1058" i="50"/>
  <c r="BA1058" i="50" s="1"/>
  <c r="BL19" i="66" s="1"/>
  <c r="U1085" i="50"/>
  <c r="U942" i="50"/>
  <c r="U945" i="50"/>
  <c r="AU1308" i="50"/>
  <c r="M1293" i="50"/>
  <c r="K779" i="50"/>
  <c r="G1119" i="50"/>
  <c r="B1120" i="50"/>
  <c r="O1490" i="50"/>
  <c r="P1488" i="50"/>
  <c r="AP1458" i="50"/>
  <c r="R926" i="50"/>
  <c r="AB37" i="63" s="1"/>
  <c r="W1082" i="50"/>
  <c r="V1084" i="50"/>
  <c r="W939" i="50"/>
  <c r="V941" i="50"/>
  <c r="P1285" i="50"/>
  <c r="BG44" i="60"/>
  <c r="B1071" i="50"/>
  <c r="G1070" i="50"/>
  <c r="O779" i="50"/>
  <c r="X946" i="50"/>
  <c r="AB42" i="69" s="1"/>
  <c r="S779" i="50"/>
  <c r="AM809" i="50"/>
  <c r="BC809" i="50" s="1"/>
  <c r="BG20" i="68" s="1"/>
  <c r="V1138" i="50"/>
  <c r="U1140" i="50"/>
  <c r="P1483" i="50"/>
  <c r="Q1481" i="50"/>
  <c r="J1486" i="50"/>
  <c r="K1486" i="50"/>
  <c r="R1340" i="50"/>
  <c r="S1338" i="50"/>
  <c r="AD1259" i="50"/>
  <c r="R1282" i="50"/>
  <c r="Q1284" i="50"/>
  <c r="N1243" i="50"/>
  <c r="W1188" i="50"/>
  <c r="V1190" i="50"/>
  <c r="AC1211" i="50"/>
  <c r="T1238" i="50"/>
  <c r="S1240" i="50"/>
  <c r="AF1308" i="50"/>
  <c r="AB1408" i="50"/>
  <c r="AA38" i="59"/>
  <c r="AA40" i="59" s="1"/>
  <c r="S1433" i="50"/>
  <c r="T1431" i="50"/>
  <c r="BK42" i="2"/>
  <c r="BK52" i="2"/>
  <c r="BL29" i="57"/>
  <c r="N779" i="50"/>
  <c r="X841" i="50"/>
  <c r="X842" i="50" s="1"/>
  <c r="X843" i="50" s="1"/>
  <c r="W886" i="50"/>
  <c r="X984" i="50"/>
  <c r="AL958" i="50"/>
  <c r="BB958" i="50" s="1"/>
  <c r="BJ19" i="67" s="1"/>
  <c r="V985" i="50"/>
  <c r="W984" i="50"/>
  <c r="U986" i="50"/>
  <c r="AL808" i="50"/>
  <c r="BB808" i="50" s="1"/>
  <c r="BG19" i="67" s="1"/>
  <c r="V845" i="50"/>
  <c r="V835" i="50"/>
  <c r="AZ810" i="50"/>
  <c r="AZ811" i="50" s="1"/>
  <c r="AZ826" i="50" s="1"/>
  <c r="T826" i="50" s="1"/>
  <c r="Z37" i="65" s="1"/>
  <c r="Z38" i="65" s="1"/>
  <c r="Z40" i="65" s="1"/>
  <c r="AJ811" i="50"/>
  <c r="X834" i="50"/>
  <c r="X846" i="50"/>
  <c r="Z42" i="69" s="1"/>
  <c r="W834" i="50"/>
  <c r="W846" i="50"/>
  <c r="Z42" i="68" s="1"/>
  <c r="X884" i="50"/>
  <c r="X895" i="50" s="1"/>
  <c r="V886" i="50"/>
  <c r="S827" i="50"/>
  <c r="Z37" i="64"/>
  <c r="Z38" i="64" s="1"/>
  <c r="Z40" i="64" s="1"/>
  <c r="U847" i="50"/>
  <c r="Z43" i="66" s="1"/>
  <c r="U844" i="50"/>
  <c r="AK810" i="50" s="1"/>
  <c r="U825" i="50"/>
  <c r="Z36" i="66" s="1"/>
  <c r="U836" i="50"/>
  <c r="U848" i="50" s="1"/>
  <c r="Z44" i="66" s="1"/>
  <c r="BC859" i="50"/>
  <c r="BH20" i="68" s="1"/>
  <c r="Y37" i="65"/>
  <c r="Y38" i="65" s="1"/>
  <c r="Y40" i="65" s="1"/>
  <c r="T777" i="50"/>
  <c r="T779" i="50" s="1"/>
  <c r="BA760" i="50"/>
  <c r="BA761" i="50" s="1"/>
  <c r="BA776" i="50" s="1"/>
  <c r="U776" i="50" s="1"/>
  <c r="AK761" i="50"/>
  <c r="BB859" i="50"/>
  <c r="BH20" i="67" s="1"/>
  <c r="V893" i="50"/>
  <c r="V875" i="50"/>
  <c r="V897" i="50"/>
  <c r="AA43" i="67" s="1"/>
  <c r="V894" i="50"/>
  <c r="W895" i="50"/>
  <c r="W892" i="50"/>
  <c r="AN859" i="50"/>
  <c r="BD859" i="50" s="1"/>
  <c r="BH20" i="69" s="1"/>
  <c r="X785" i="50"/>
  <c r="X795" i="50"/>
  <c r="X892" i="50"/>
  <c r="AM758" i="50"/>
  <c r="BC758" i="50" s="1"/>
  <c r="BF19" i="68" s="1"/>
  <c r="W785" i="50"/>
  <c r="W795" i="50"/>
  <c r="AN758" i="50"/>
  <c r="BD758" i="50" s="1"/>
  <c r="BF19" i="69" s="1"/>
  <c r="V797" i="50"/>
  <c r="Y43" i="67" s="1"/>
  <c r="V786" i="50"/>
  <c r="V798" i="50" s="1"/>
  <c r="Y44" i="67" s="1"/>
  <c r="V794" i="50"/>
  <c r="AL760" i="50" s="1"/>
  <c r="AL761" i="50" s="1"/>
  <c r="V775" i="50"/>
  <c r="Y36" i="67" s="1"/>
  <c r="AA37" i="65"/>
  <c r="AA38" i="65" s="1"/>
  <c r="AA40" i="65" s="1"/>
  <c r="AZ9" i="50"/>
  <c r="T43" i="50"/>
  <c r="U42" i="50"/>
  <c r="AK9" i="50"/>
  <c r="V41" i="50"/>
  <c r="X38" i="50"/>
  <c r="X40" i="50" s="1"/>
  <c r="W40" i="50"/>
  <c r="AO20" i="64"/>
  <c r="AK109" i="50"/>
  <c r="BA109" i="50" s="1"/>
  <c r="AQ20" i="66" s="1"/>
  <c r="U142" i="50"/>
  <c r="T143" i="50"/>
  <c r="V141" i="50"/>
  <c r="W140" i="50"/>
  <c r="X138" i="50"/>
  <c r="X140" i="50" s="1"/>
  <c r="G729" i="50"/>
  <c r="E29" i="55" s="1"/>
  <c r="N1070" i="50"/>
  <c r="V1315" i="50"/>
  <c r="J1315" i="50"/>
  <c r="W1168" i="50"/>
  <c r="M1364" i="50"/>
  <c r="X828" i="50"/>
  <c r="P1413" i="50"/>
  <c r="N828" i="50"/>
  <c r="N923" i="50"/>
  <c r="X1266" i="50"/>
  <c r="W923" i="50"/>
  <c r="K1462" i="50"/>
  <c r="L1462" i="50"/>
  <c r="J1168" i="50"/>
  <c r="V1266" i="50"/>
  <c r="Q1217" i="50"/>
  <c r="U1413" i="50"/>
  <c r="S1119" i="50"/>
  <c r="N972" i="50"/>
  <c r="Q828" i="50"/>
  <c r="K1315" i="50"/>
  <c r="W1021" i="50"/>
  <c r="R923" i="50"/>
  <c r="X1168" i="50"/>
  <c r="R1364" i="50"/>
  <c r="K1021" i="50"/>
  <c r="J1217" i="50"/>
  <c r="S1462" i="50"/>
  <c r="L1217" i="50"/>
  <c r="L1413" i="50"/>
  <c r="P1462" i="50"/>
  <c r="J828" i="50"/>
  <c r="Q1413" i="50"/>
  <c r="J972" i="50"/>
  <c r="U1364" i="50"/>
  <c r="N1462" i="50"/>
  <c r="V1119" i="50"/>
  <c r="R1217" i="50"/>
  <c r="V1364" i="50"/>
  <c r="K972" i="50"/>
  <c r="X1021" i="50"/>
  <c r="R1168" i="50"/>
  <c r="N1217" i="50"/>
  <c r="L828" i="50"/>
  <c r="K1413" i="50"/>
  <c r="T1413" i="50"/>
  <c r="S1217" i="50"/>
  <c r="P1315" i="50"/>
  <c r="N1021" i="50"/>
  <c r="S1266" i="50"/>
  <c r="S1315" i="50"/>
  <c r="R1070" i="50"/>
  <c r="Q1364" i="50"/>
  <c r="O874" i="50"/>
  <c r="L874" i="50"/>
  <c r="T1217" i="50"/>
  <c r="P828" i="50"/>
  <c r="O923" i="50"/>
  <c r="J923" i="50"/>
  <c r="M1070" i="50"/>
  <c r="R1315" i="50"/>
  <c r="J1364" i="50"/>
  <c r="T1266" i="50"/>
  <c r="T1462" i="50"/>
  <c r="V1217" i="50"/>
  <c r="M1315" i="50"/>
  <c r="U1217" i="50"/>
  <c r="W972" i="50"/>
  <c r="J1070" i="50"/>
  <c r="T972" i="50"/>
  <c r="N1413" i="50"/>
  <c r="O1315" i="50"/>
  <c r="S1070" i="50"/>
  <c r="K828" i="50"/>
  <c r="J1266" i="50"/>
  <c r="O1413" i="50"/>
  <c r="R1266" i="50"/>
  <c r="W1315" i="50"/>
  <c r="W1217" i="50"/>
  <c r="R1462" i="50"/>
  <c r="O1070" i="50"/>
  <c r="T1070" i="50"/>
  <c r="Q1070" i="50"/>
  <c r="L972" i="50"/>
  <c r="U1462" i="50"/>
  <c r="M1266" i="50"/>
  <c r="V1070" i="50"/>
  <c r="K1266" i="50"/>
  <c r="T923" i="50"/>
  <c r="U1070" i="50"/>
  <c r="T828" i="50"/>
  <c r="R828" i="50"/>
  <c r="M1168" i="50"/>
  <c r="V1168" i="50"/>
  <c r="T1119" i="50"/>
  <c r="W1364" i="50"/>
  <c r="L923" i="50"/>
  <c r="P1266" i="50"/>
  <c r="U1119" i="50"/>
  <c r="K1217" i="50"/>
  <c r="P1070" i="50"/>
  <c r="M828" i="50"/>
  <c r="K1070" i="50"/>
  <c r="S972" i="50"/>
  <c r="N1315" i="50"/>
  <c r="U923" i="50"/>
  <c r="M1462" i="50"/>
  <c r="V1413" i="50"/>
  <c r="Q1168" i="50"/>
  <c r="Q972" i="50"/>
  <c r="U874" i="50"/>
  <c r="U972" i="50"/>
  <c r="R972" i="50"/>
  <c r="V972" i="50"/>
  <c r="O1364" i="50"/>
  <c r="U828" i="50"/>
  <c r="U1021" i="50"/>
  <c r="M1119" i="50"/>
  <c r="X1217" i="50"/>
  <c r="T1021" i="50"/>
  <c r="Q1021" i="50"/>
  <c r="N1266" i="50"/>
  <c r="S828" i="50"/>
  <c r="V874" i="50"/>
  <c r="Q874" i="50"/>
  <c r="P972" i="50"/>
  <c r="T1315" i="50"/>
  <c r="O828" i="50"/>
  <c r="L1266" i="50"/>
  <c r="K874" i="50"/>
  <c r="V923" i="50"/>
  <c r="U1266" i="50"/>
  <c r="S923" i="50"/>
  <c r="J1119" i="50"/>
  <c r="X1315" i="50"/>
  <c r="M874" i="50"/>
  <c r="T1364" i="50"/>
  <c r="L1315" i="50"/>
  <c r="S874" i="50"/>
  <c r="W1462" i="50"/>
  <c r="W1070" i="50"/>
  <c r="Q1119" i="50"/>
  <c r="J1021" i="50"/>
  <c r="Q1315" i="50"/>
  <c r="R1413" i="50"/>
  <c r="R1119" i="50"/>
  <c r="N1119" i="50"/>
  <c r="L1364" i="50"/>
  <c r="R1021" i="50"/>
  <c r="K1119" i="50"/>
  <c r="L1021" i="50"/>
  <c r="S1364" i="50"/>
  <c r="M1413" i="50"/>
  <c r="X874" i="50"/>
  <c r="K923" i="50"/>
  <c r="T874" i="50"/>
  <c r="P1021" i="50"/>
  <c r="P1364" i="50"/>
  <c r="U1315" i="50"/>
  <c r="M1021" i="50"/>
  <c r="N1364" i="50"/>
  <c r="O972" i="50"/>
  <c r="M972" i="50"/>
  <c r="X923" i="50"/>
  <c r="X1462" i="50"/>
  <c r="M1217" i="50"/>
  <c r="O1119" i="50"/>
  <c r="O1462" i="50"/>
  <c r="S1168" i="50"/>
  <c r="K1168" i="50"/>
  <c r="X1413" i="50"/>
  <c r="P874" i="50"/>
  <c r="R874" i="50"/>
  <c r="W1413" i="50"/>
  <c r="V828" i="50"/>
  <c r="O1021" i="50"/>
  <c r="V1462" i="50"/>
  <c r="J1413" i="50"/>
  <c r="N874" i="50"/>
  <c r="W828" i="50"/>
  <c r="O1266" i="50"/>
  <c r="X1119" i="50"/>
  <c r="Q923" i="50"/>
  <c r="X1070" i="50"/>
  <c r="X1364" i="50"/>
  <c r="W1119" i="50"/>
  <c r="Q1462" i="50"/>
  <c r="P1168" i="50"/>
  <c r="L1070" i="50"/>
  <c r="P1119" i="50"/>
  <c r="T1168" i="50"/>
  <c r="L1119" i="50"/>
  <c r="M923" i="50"/>
  <c r="K1364" i="50"/>
  <c r="N1168" i="50"/>
  <c r="X972" i="50"/>
  <c r="J874" i="50"/>
  <c r="W874" i="50"/>
  <c r="W1266" i="50"/>
  <c r="S1413" i="50"/>
  <c r="L1168" i="50"/>
  <c r="S1021" i="50"/>
  <c r="O1217" i="50"/>
  <c r="U1168" i="50"/>
  <c r="P923" i="50"/>
  <c r="Q1266" i="50"/>
  <c r="O1168" i="50"/>
  <c r="P1217" i="50"/>
  <c r="V1021" i="50"/>
  <c r="J1462" i="50"/>
  <c r="AG60" i="50" l="1"/>
  <c r="AG61" i="50" s="1"/>
  <c r="R1036" i="50"/>
  <c r="AH259" i="50"/>
  <c r="AX259" i="50" s="1"/>
  <c r="AT20" i="63" s="1"/>
  <c r="R1093" i="50"/>
  <c r="R1094" i="50"/>
  <c r="AH1060" i="50" s="1"/>
  <c r="R292" i="50"/>
  <c r="R295" i="50"/>
  <c r="R994" i="50"/>
  <c r="AH960" i="50" s="1"/>
  <c r="R993" i="50"/>
  <c r="R998" i="50" s="1"/>
  <c r="AC44" i="63" s="1"/>
  <c r="S296" i="50"/>
  <c r="O42" i="64" s="1"/>
  <c r="S291" i="50"/>
  <c r="AW960" i="50"/>
  <c r="AW961" i="50" s="1"/>
  <c r="AW976" i="50" s="1"/>
  <c r="Q976" i="50" s="1"/>
  <c r="AC37" i="62" s="1"/>
  <c r="AG961" i="50"/>
  <c r="AV60" i="50"/>
  <c r="AV61" i="50" s="1"/>
  <c r="AF61" i="50"/>
  <c r="Q293" i="50"/>
  <c r="Q298" i="50" s="1"/>
  <c r="O44" i="62" s="1"/>
  <c r="Q297" i="50"/>
  <c r="O43" i="62" s="1"/>
  <c r="Q294" i="50"/>
  <c r="Q275" i="50"/>
  <c r="O36" i="62" s="1"/>
  <c r="AI1059" i="50"/>
  <c r="AY1059" i="50" s="1"/>
  <c r="BL20" i="64" s="1"/>
  <c r="S1095" i="50"/>
  <c r="S1092" i="50"/>
  <c r="R85" i="50"/>
  <c r="AH58" i="50"/>
  <c r="AX58" i="50" s="1"/>
  <c r="AP19" i="63" s="1"/>
  <c r="R95" i="50"/>
  <c r="S1035" i="50"/>
  <c r="S1044" i="50" s="1"/>
  <c r="R1044" i="50"/>
  <c r="AH1010" i="50" s="1"/>
  <c r="AX1010" i="50" s="1"/>
  <c r="AX1011" i="50" s="1"/>
  <c r="AX1026" i="50" s="1"/>
  <c r="S1045" i="50"/>
  <c r="S84" i="50"/>
  <c r="AI58" i="50" s="1"/>
  <c r="AY58" i="50" s="1"/>
  <c r="AP19" i="64" s="1"/>
  <c r="S96" i="50"/>
  <c r="K42" i="64" s="1"/>
  <c r="U81" i="50"/>
  <c r="T83" i="50"/>
  <c r="U1032" i="50"/>
  <c r="T1034" i="50"/>
  <c r="S992" i="50"/>
  <c r="S997" i="50" s="1"/>
  <c r="AC43" i="64" s="1"/>
  <c r="S995" i="50"/>
  <c r="U989" i="50"/>
  <c r="T991" i="50"/>
  <c r="U288" i="50"/>
  <c r="T290" i="50"/>
  <c r="T440" i="50"/>
  <c r="T446" i="50" s="1"/>
  <c r="R42" i="65" s="1"/>
  <c r="U438" i="50"/>
  <c r="U1088" i="50"/>
  <c r="T1090" i="50"/>
  <c r="T1091" i="50" s="1"/>
  <c r="V483" i="50"/>
  <c r="W481" i="50"/>
  <c r="AH11" i="50"/>
  <c r="T92" i="50"/>
  <c r="T93" i="50" s="1"/>
  <c r="AJ59" i="50"/>
  <c r="U91" i="50"/>
  <c r="V90" i="50"/>
  <c r="W88" i="50"/>
  <c r="AY59" i="50"/>
  <c r="U243" i="50"/>
  <c r="AL209" i="50"/>
  <c r="BB209" i="50" s="1"/>
  <c r="AS20" i="67" s="1"/>
  <c r="V242" i="50"/>
  <c r="V243" i="50" s="1"/>
  <c r="W240" i="50"/>
  <c r="W241" i="50" s="1"/>
  <c r="X238" i="50"/>
  <c r="X240" i="50" s="1"/>
  <c r="S185" i="50"/>
  <c r="S194" i="50" s="1"/>
  <c r="T134" i="50"/>
  <c r="AJ108" i="50" s="1"/>
  <c r="AZ108" i="50" s="1"/>
  <c r="AQ19" i="65" s="1"/>
  <c r="T146" i="50"/>
  <c r="L42" i="65" s="1"/>
  <c r="S235" i="50"/>
  <c r="S245" i="50"/>
  <c r="J37" i="62"/>
  <c r="J38" i="62" s="1"/>
  <c r="J40" i="62" s="1"/>
  <c r="Q27" i="50"/>
  <c r="Q29" i="50" s="1"/>
  <c r="V231" i="50"/>
  <c r="U233" i="50"/>
  <c r="AY208" i="50"/>
  <c r="S44" i="50"/>
  <c r="AI10" i="50" s="1"/>
  <c r="S47" i="50"/>
  <c r="J43" i="64" s="1"/>
  <c r="S25" i="50"/>
  <c r="J36" i="64" s="1"/>
  <c r="T234" i="50"/>
  <c r="T246" i="50"/>
  <c r="N42" i="65" s="1"/>
  <c r="S335" i="50"/>
  <c r="U390" i="50"/>
  <c r="U396" i="50" s="1"/>
  <c r="Q42" i="66" s="1"/>
  <c r="V388" i="50"/>
  <c r="R236" i="50"/>
  <c r="R248" i="50" s="1"/>
  <c r="N44" i="63" s="1"/>
  <c r="R244" i="50"/>
  <c r="R247" i="50"/>
  <c r="N43" i="63" s="1"/>
  <c r="R225" i="50"/>
  <c r="V181" i="50"/>
  <c r="U183" i="50"/>
  <c r="S135" i="50"/>
  <c r="S145" i="50"/>
  <c r="AI108" i="50"/>
  <c r="T196" i="50"/>
  <c r="M42" i="65" s="1"/>
  <c r="T184" i="50"/>
  <c r="V431" i="50"/>
  <c r="U433" i="50"/>
  <c r="AX108" i="50"/>
  <c r="AQ19" i="63" s="1"/>
  <c r="AG210" i="50"/>
  <c r="AW110" i="50"/>
  <c r="AW111" i="50" s="1"/>
  <c r="AG111" i="50"/>
  <c r="R144" i="50"/>
  <c r="AH110" i="50" s="1"/>
  <c r="AX110" i="50" s="1"/>
  <c r="R125" i="50"/>
  <c r="L36" i="63" s="1"/>
  <c r="R147" i="50"/>
  <c r="L43" i="63" s="1"/>
  <c r="V331" i="50"/>
  <c r="U333" i="50"/>
  <c r="W31" i="50"/>
  <c r="V33" i="50"/>
  <c r="T334" i="50"/>
  <c r="AJ308" i="50" s="1"/>
  <c r="AZ308" i="50" s="1"/>
  <c r="AU19" i="65" s="1"/>
  <c r="T346" i="50"/>
  <c r="P42" i="65" s="1"/>
  <c r="U34" i="50"/>
  <c r="AK8" i="50" s="1"/>
  <c r="BA8" i="50" s="1"/>
  <c r="AO19" i="66" s="1"/>
  <c r="U46" i="50"/>
  <c r="J42" i="66" s="1"/>
  <c r="T35" i="50"/>
  <c r="T36" i="50" s="1"/>
  <c r="T48" i="50" s="1"/>
  <c r="J44" i="65" s="1"/>
  <c r="AP44" i="65" s="1"/>
  <c r="T45" i="50"/>
  <c r="U190" i="50"/>
  <c r="U191" i="50" s="1"/>
  <c r="V188" i="50"/>
  <c r="AW160" i="50"/>
  <c r="AW161" i="50" s="1"/>
  <c r="AG161" i="50"/>
  <c r="AI158" i="50"/>
  <c r="T192" i="50"/>
  <c r="T193" i="50" s="1"/>
  <c r="AR19" i="63"/>
  <c r="AJ8" i="50"/>
  <c r="AZ8" i="50" s="1"/>
  <c r="AO19" i="65" s="1"/>
  <c r="U133" i="50"/>
  <c r="V131" i="50"/>
  <c r="R193" i="50"/>
  <c r="R198" i="50" s="1"/>
  <c r="M44" i="63" s="1"/>
  <c r="R194" i="50"/>
  <c r="AH160" i="50" s="1"/>
  <c r="AX160" i="50" s="1"/>
  <c r="AX161" i="50" s="1"/>
  <c r="S193" i="50"/>
  <c r="R175" i="50"/>
  <c r="M36" i="63" s="1"/>
  <c r="R197" i="50"/>
  <c r="M43" i="63" s="1"/>
  <c r="AV1076" i="50"/>
  <c r="N976" i="50"/>
  <c r="AC37" i="57" s="1"/>
  <c r="AQ1076" i="50"/>
  <c r="AU1076" i="50"/>
  <c r="X996" i="50"/>
  <c r="AC42" i="69" s="1"/>
  <c r="AR1076" i="50"/>
  <c r="AT1076" i="50"/>
  <c r="X935" i="50"/>
  <c r="X936" i="50" s="1"/>
  <c r="AN908" i="50"/>
  <c r="BD908" i="50" s="1"/>
  <c r="BI19" i="69" s="1"/>
  <c r="AD1211" i="50"/>
  <c r="AB38" i="57"/>
  <c r="AB40" i="57" s="1"/>
  <c r="W996" i="50"/>
  <c r="AC42" i="68" s="1"/>
  <c r="AB38" i="60"/>
  <c r="AB40" i="60" s="1"/>
  <c r="AB38" i="63"/>
  <c r="AB40" i="63" s="1"/>
  <c r="AV1161" i="50"/>
  <c r="W936" i="50"/>
  <c r="AJ1009" i="50"/>
  <c r="T1042" i="50"/>
  <c r="AN809" i="50"/>
  <c r="BD809" i="50" s="1"/>
  <c r="BG20" i="69" s="1"/>
  <c r="V1039" i="50"/>
  <c r="U1041" i="50"/>
  <c r="AS1076" i="50"/>
  <c r="S1043" i="50"/>
  <c r="AY1009" i="50"/>
  <c r="BK20" i="64" s="1"/>
  <c r="AB38" i="61"/>
  <c r="AB40" i="61" s="1"/>
  <c r="Z1217" i="50"/>
  <c r="AF1217" i="50"/>
  <c r="AC1217" i="50"/>
  <c r="AI1217" i="50"/>
  <c r="AE1217" i="50"/>
  <c r="AJ1217" i="50"/>
  <c r="H1217" i="50"/>
  <c r="BY34" i="2" s="1"/>
  <c r="AD1217" i="50"/>
  <c r="AM1217" i="50"/>
  <c r="AB1217" i="50"/>
  <c r="AH1217" i="50"/>
  <c r="AK1217" i="50"/>
  <c r="AN1217" i="50"/>
  <c r="AA1217" i="50"/>
  <c r="AL1217" i="50"/>
  <c r="AG1217" i="50"/>
  <c r="K877" i="50"/>
  <c r="Z1070" i="50"/>
  <c r="AG1070" i="50"/>
  <c r="AE1070" i="50"/>
  <c r="AC1070" i="50"/>
  <c r="AL1070" i="50"/>
  <c r="AK1070" i="50"/>
  <c r="AH1070" i="50"/>
  <c r="AB1070" i="50"/>
  <c r="AM1070" i="50"/>
  <c r="AI1070" i="50"/>
  <c r="AD1070" i="50"/>
  <c r="AA1070" i="50"/>
  <c r="AJ1070" i="50"/>
  <c r="AF1070" i="50"/>
  <c r="AN1070" i="50"/>
  <c r="H1070" i="50"/>
  <c r="Q877" i="50"/>
  <c r="S877" i="50"/>
  <c r="Z1266" i="50"/>
  <c r="AP1266" i="50" s="1"/>
  <c r="AH1266" i="50"/>
  <c r="AX1266" i="50" s="1"/>
  <c r="BP27" i="63" s="1"/>
  <c r="AC1266" i="50"/>
  <c r="AS1266" i="50" s="1"/>
  <c r="BP27" i="58" s="1"/>
  <c r="AK1266" i="50"/>
  <c r="BA1266" i="50" s="1"/>
  <c r="BP27" i="66" s="1"/>
  <c r="H1266" i="50"/>
  <c r="CA33" i="2" s="1"/>
  <c r="AD1266" i="50"/>
  <c r="AT1266" i="50" s="1"/>
  <c r="BP27" i="57" s="1"/>
  <c r="AF1266" i="50"/>
  <c r="AV1266" i="50" s="1"/>
  <c r="BP27" i="61" s="1"/>
  <c r="AJ1266" i="50"/>
  <c r="AZ1266" i="50" s="1"/>
  <c r="BP27" i="65" s="1"/>
  <c r="AM1266" i="50"/>
  <c r="BC1266" i="50" s="1"/>
  <c r="BP27" i="68" s="1"/>
  <c r="AE1266" i="50"/>
  <c r="AU1266" i="50" s="1"/>
  <c r="BP27" i="60" s="1"/>
  <c r="AN1266" i="50"/>
  <c r="BD1266" i="50" s="1"/>
  <c r="BP27" i="69" s="1"/>
  <c r="AI1266" i="50"/>
  <c r="AY1266" i="50" s="1"/>
  <c r="BP27" i="64" s="1"/>
  <c r="AA1266" i="50"/>
  <c r="AQ1266" i="50" s="1"/>
  <c r="BP27" i="56" s="1"/>
  <c r="AB1266" i="50"/>
  <c r="AR1266" i="50" s="1"/>
  <c r="BP27" i="59" s="1"/>
  <c r="AG1266" i="50"/>
  <c r="AW1266" i="50" s="1"/>
  <c r="BP27" i="62" s="1"/>
  <c r="AL1266" i="50"/>
  <c r="BB1266" i="50" s="1"/>
  <c r="BP27" i="67" s="1"/>
  <c r="Z1364" i="50"/>
  <c r="AP1364" i="50" s="1"/>
  <c r="AB1364" i="50"/>
  <c r="AR1364" i="50" s="1"/>
  <c r="BR25" i="59" s="1"/>
  <c r="AM1364" i="50"/>
  <c r="BC1364" i="50" s="1"/>
  <c r="BR25" i="68" s="1"/>
  <c r="AC1364" i="50"/>
  <c r="AS1364" i="50" s="1"/>
  <c r="BR25" i="58" s="1"/>
  <c r="AL1364" i="50"/>
  <c r="BB1364" i="50" s="1"/>
  <c r="BR25" i="67" s="1"/>
  <c r="AA1364" i="50"/>
  <c r="AQ1364" i="50" s="1"/>
  <c r="BR25" i="56" s="1"/>
  <c r="AJ1364" i="50"/>
  <c r="AZ1364" i="50" s="1"/>
  <c r="BR25" i="65" s="1"/>
  <c r="AK1364" i="50"/>
  <c r="BA1364" i="50" s="1"/>
  <c r="BR25" i="66" s="1"/>
  <c r="AH1364" i="50"/>
  <c r="AX1364" i="50" s="1"/>
  <c r="BR25" i="63" s="1"/>
  <c r="AI1364" i="50"/>
  <c r="AY1364" i="50" s="1"/>
  <c r="BR25" i="64" s="1"/>
  <c r="AF1364" i="50"/>
  <c r="AV1364" i="50" s="1"/>
  <c r="BR25" i="61" s="1"/>
  <c r="AN1364" i="50"/>
  <c r="BD1364" i="50" s="1"/>
  <c r="BR25" i="69" s="1"/>
  <c r="AD1364" i="50"/>
  <c r="AT1364" i="50" s="1"/>
  <c r="BR25" i="57" s="1"/>
  <c r="H1364" i="50"/>
  <c r="CE31" i="2" s="1"/>
  <c r="AE1364" i="50"/>
  <c r="AU1364" i="50" s="1"/>
  <c r="BR25" i="60" s="1"/>
  <c r="AG1364" i="50"/>
  <c r="AW1364" i="50" s="1"/>
  <c r="BR25" i="62" s="1"/>
  <c r="R877" i="50"/>
  <c r="Z1315" i="50"/>
  <c r="AP1315" i="50" s="1"/>
  <c r="AF1315" i="50"/>
  <c r="AV1315" i="50" s="1"/>
  <c r="BQ26" i="61" s="1"/>
  <c r="AD1315" i="50"/>
  <c r="AT1315" i="50" s="1"/>
  <c r="BQ26" i="57" s="1"/>
  <c r="AN1315" i="50"/>
  <c r="BD1315" i="50" s="1"/>
  <c r="BQ26" i="69" s="1"/>
  <c r="AB1315" i="50"/>
  <c r="AR1315" i="50" s="1"/>
  <c r="BQ26" i="59" s="1"/>
  <c r="AM1315" i="50"/>
  <c r="BC1315" i="50" s="1"/>
  <c r="BQ26" i="68" s="1"/>
  <c r="AA1315" i="50"/>
  <c r="AQ1315" i="50" s="1"/>
  <c r="BQ26" i="56" s="1"/>
  <c r="AL1315" i="50"/>
  <c r="BB1315" i="50" s="1"/>
  <c r="BQ26" i="67" s="1"/>
  <c r="AK1315" i="50"/>
  <c r="BA1315" i="50" s="1"/>
  <c r="BQ26" i="66" s="1"/>
  <c r="AI1315" i="50"/>
  <c r="AY1315" i="50" s="1"/>
  <c r="BQ26" i="64" s="1"/>
  <c r="AG1315" i="50"/>
  <c r="AW1315" i="50" s="1"/>
  <c r="BQ26" i="62" s="1"/>
  <c r="AJ1315" i="50"/>
  <c r="AZ1315" i="50" s="1"/>
  <c r="BQ26" i="65" s="1"/>
  <c r="H1315" i="50"/>
  <c r="CC32" i="2" s="1"/>
  <c r="AE1315" i="50"/>
  <c r="AU1315" i="50" s="1"/>
  <c r="BQ26" i="60" s="1"/>
  <c r="AH1315" i="50"/>
  <c r="AX1315" i="50" s="1"/>
  <c r="BQ26" i="63" s="1"/>
  <c r="AC1315" i="50"/>
  <c r="AS1315" i="50" s="1"/>
  <c r="BQ26" i="58" s="1"/>
  <c r="M877" i="50"/>
  <c r="Z1413" i="50"/>
  <c r="AP1413" i="50" s="1"/>
  <c r="AG1413" i="50"/>
  <c r="AW1413" i="50" s="1"/>
  <c r="BS24" i="62" s="1"/>
  <c r="AB1413" i="50"/>
  <c r="AR1413" i="50" s="1"/>
  <c r="BS24" i="59" s="1"/>
  <c r="AE1413" i="50"/>
  <c r="AU1413" i="50" s="1"/>
  <c r="BS24" i="60" s="1"/>
  <c r="AM1413" i="50"/>
  <c r="BC1413" i="50" s="1"/>
  <c r="BS24" i="68" s="1"/>
  <c r="AJ1413" i="50"/>
  <c r="AZ1413" i="50" s="1"/>
  <c r="BS24" i="65" s="1"/>
  <c r="AA1413" i="50"/>
  <c r="AQ1413" i="50" s="1"/>
  <c r="BS24" i="56" s="1"/>
  <c r="AI1413" i="50"/>
  <c r="AY1413" i="50" s="1"/>
  <c r="BS24" i="64" s="1"/>
  <c r="AF1413" i="50"/>
  <c r="AV1413" i="50" s="1"/>
  <c r="BS24" i="61" s="1"/>
  <c r="AL1413" i="50"/>
  <c r="BB1413" i="50" s="1"/>
  <c r="BS24" i="67" s="1"/>
  <c r="AC1413" i="50"/>
  <c r="AS1413" i="50" s="1"/>
  <c r="BS24" i="58" s="1"/>
  <c r="AH1413" i="50"/>
  <c r="AX1413" i="50" s="1"/>
  <c r="BS24" i="63" s="1"/>
  <c r="AN1413" i="50"/>
  <c r="BD1413" i="50" s="1"/>
  <c r="BS24" i="69" s="1"/>
  <c r="H1413" i="50"/>
  <c r="CG30" i="2" s="1"/>
  <c r="AD1413" i="50"/>
  <c r="AT1413" i="50" s="1"/>
  <c r="BS24" i="57" s="1"/>
  <c r="AK1413" i="50"/>
  <c r="BA1413" i="50" s="1"/>
  <c r="BS24" i="66" s="1"/>
  <c r="AK1021" i="50"/>
  <c r="AH1021" i="50"/>
  <c r="AF1021" i="50"/>
  <c r="Z1021" i="50"/>
  <c r="AM1021" i="50"/>
  <c r="AE1021" i="50"/>
  <c r="AC1021" i="50"/>
  <c r="AJ1021" i="50"/>
  <c r="AG1021" i="50"/>
  <c r="AD1021" i="50"/>
  <c r="AB1021" i="50"/>
  <c r="AL1021" i="50"/>
  <c r="AN1021" i="50"/>
  <c r="AI1021" i="50"/>
  <c r="H1021" i="50"/>
  <c r="AA1021" i="50"/>
  <c r="Z1119" i="50"/>
  <c r="AP1119" i="50" s="1"/>
  <c r="AP1126" i="50" s="1"/>
  <c r="AI1119" i="50"/>
  <c r="AY1119" i="50" s="1"/>
  <c r="BM30" i="64" s="1"/>
  <c r="AE1119" i="50"/>
  <c r="AU1119" i="50" s="1"/>
  <c r="BM30" i="60" s="1"/>
  <c r="AB1119" i="50"/>
  <c r="AR1119" i="50" s="1"/>
  <c r="BM30" i="59" s="1"/>
  <c r="AD1119" i="50"/>
  <c r="AT1119" i="50" s="1"/>
  <c r="AL1119" i="50"/>
  <c r="BB1119" i="50" s="1"/>
  <c r="BM30" i="67" s="1"/>
  <c r="AK1119" i="50"/>
  <c r="BA1119" i="50" s="1"/>
  <c r="BM30" i="66" s="1"/>
  <c r="H1119" i="50"/>
  <c r="BO37" i="2" s="1"/>
  <c r="BO38" i="2" s="1"/>
  <c r="BO39" i="2" s="1"/>
  <c r="AA1119" i="50"/>
  <c r="AQ1119" i="50" s="1"/>
  <c r="BM30" i="56" s="1"/>
  <c r="AM1119" i="50"/>
  <c r="BC1119" i="50" s="1"/>
  <c r="BM30" i="68" s="1"/>
  <c r="AJ1119" i="50"/>
  <c r="AZ1119" i="50" s="1"/>
  <c r="BM30" i="65" s="1"/>
  <c r="AG1119" i="50"/>
  <c r="AW1119" i="50" s="1"/>
  <c r="BM30" i="62" s="1"/>
  <c r="AF1119" i="50"/>
  <c r="AV1119" i="50" s="1"/>
  <c r="BM30" i="61" s="1"/>
  <c r="AN1119" i="50"/>
  <c r="BD1119" i="50" s="1"/>
  <c r="BM30" i="69" s="1"/>
  <c r="AC1119" i="50"/>
  <c r="AS1119" i="50" s="1"/>
  <c r="BM30" i="58" s="1"/>
  <c r="AH1119" i="50"/>
  <c r="AX1119" i="50" s="1"/>
  <c r="BM30" i="63" s="1"/>
  <c r="Z1168" i="50"/>
  <c r="AP1168" i="50" s="1"/>
  <c r="AG1168" i="50"/>
  <c r="AW1168" i="50" s="1"/>
  <c r="BN29" i="62" s="1"/>
  <c r="AJ1168" i="50"/>
  <c r="AZ1168" i="50" s="1"/>
  <c r="BN29" i="65" s="1"/>
  <c r="H1168" i="50"/>
  <c r="BW35" i="2" s="1"/>
  <c r="AM1168" i="50"/>
  <c r="BC1168" i="50" s="1"/>
  <c r="BN29" i="68" s="1"/>
  <c r="AE1168" i="50"/>
  <c r="AU1168" i="50" s="1"/>
  <c r="AN1168" i="50"/>
  <c r="BD1168" i="50" s="1"/>
  <c r="BN29" i="69" s="1"/>
  <c r="AI1168" i="50"/>
  <c r="AY1168" i="50" s="1"/>
  <c r="BN29" i="64" s="1"/>
  <c r="AA1168" i="50"/>
  <c r="AQ1168" i="50" s="1"/>
  <c r="AC1168" i="50"/>
  <c r="AS1168" i="50" s="1"/>
  <c r="AF1168" i="50"/>
  <c r="AV1168" i="50" s="1"/>
  <c r="BN29" i="61" s="1"/>
  <c r="AL1168" i="50"/>
  <c r="BB1168" i="50" s="1"/>
  <c r="BN29" i="67" s="1"/>
  <c r="AK1168" i="50"/>
  <c r="BA1168" i="50" s="1"/>
  <c r="BN29" i="66" s="1"/>
  <c r="AH1168" i="50"/>
  <c r="AX1168" i="50" s="1"/>
  <c r="BN29" i="63" s="1"/>
  <c r="AD1168" i="50"/>
  <c r="AT1168" i="50" s="1"/>
  <c r="AB1168" i="50"/>
  <c r="AR1168" i="50" s="1"/>
  <c r="H972" i="50"/>
  <c r="L877" i="50"/>
  <c r="O877" i="50"/>
  <c r="H1462" i="50"/>
  <c r="N877" i="50"/>
  <c r="U877" i="50"/>
  <c r="M899" i="50"/>
  <c r="AA45" i="58" s="1"/>
  <c r="H874" i="50"/>
  <c r="N899" i="50"/>
  <c r="AA45" i="57" s="1"/>
  <c r="L899" i="50"/>
  <c r="AA45" i="59" s="1"/>
  <c r="W899" i="50"/>
  <c r="AA45" i="68" s="1"/>
  <c r="V899" i="50"/>
  <c r="AA45" i="67" s="1"/>
  <c r="P899" i="50"/>
  <c r="AA45" i="61" s="1"/>
  <c r="X899" i="50"/>
  <c r="AA45" i="69" s="1"/>
  <c r="O899" i="50"/>
  <c r="AA45" i="60" s="1"/>
  <c r="J899" i="50"/>
  <c r="K899" i="50"/>
  <c r="AA45" i="56" s="1"/>
  <c r="S899" i="50"/>
  <c r="AA45" i="64" s="1"/>
  <c r="T899" i="50"/>
  <c r="AA45" i="65" s="1"/>
  <c r="Q899" i="50"/>
  <c r="AA45" i="62" s="1"/>
  <c r="R899" i="50"/>
  <c r="AA45" i="63" s="1"/>
  <c r="U899" i="50"/>
  <c r="AA45" i="66" s="1"/>
  <c r="J877" i="50"/>
  <c r="T877" i="50"/>
  <c r="P877" i="50"/>
  <c r="H923" i="50"/>
  <c r="H828" i="50"/>
  <c r="BC44" i="2" s="1"/>
  <c r="V945" i="50"/>
  <c r="V942" i="50"/>
  <c r="X939" i="50"/>
  <c r="X941" i="50" s="1"/>
  <c r="W941" i="50"/>
  <c r="X1082" i="50"/>
  <c r="X1084" i="50" s="1"/>
  <c r="X1085" i="50" s="1"/>
  <c r="W1084" i="50"/>
  <c r="R1239" i="50"/>
  <c r="Q1241" i="50"/>
  <c r="O1292" i="50"/>
  <c r="O1295" i="50"/>
  <c r="M1441" i="50"/>
  <c r="N1439" i="50"/>
  <c r="P1336" i="50"/>
  <c r="BP20" i="58"/>
  <c r="AR1408" i="50"/>
  <c r="AC1458" i="50"/>
  <c r="Q1289" i="50"/>
  <c r="P1291" i="50"/>
  <c r="AF1259" i="50" s="1"/>
  <c r="AV1259" i="50" s="1"/>
  <c r="BP20" i="61" s="1"/>
  <c r="L1445" i="50"/>
  <c r="L1442" i="50"/>
  <c r="L1443" i="50" s="1"/>
  <c r="M1392" i="50"/>
  <c r="M1395" i="50"/>
  <c r="AW1109" i="50"/>
  <c r="BM20" i="62" s="1"/>
  <c r="U1431" i="50"/>
  <c r="T1433" i="50"/>
  <c r="AV1308" i="50"/>
  <c r="BQ19" i="61" s="1"/>
  <c r="G1218" i="50"/>
  <c r="B1219" i="50"/>
  <c r="AT1309" i="50"/>
  <c r="O1389" i="50"/>
  <c r="N1391" i="50"/>
  <c r="BL30" i="62"/>
  <c r="AW1076" i="50"/>
  <c r="B925" i="50"/>
  <c r="B926" i="50" s="1"/>
  <c r="B927" i="50" s="1"/>
  <c r="Q829" i="50"/>
  <c r="F1023" i="50"/>
  <c r="Q1026" i="50" s="1"/>
  <c r="AD37" i="62" s="1"/>
  <c r="B1023" i="50"/>
  <c r="S1383" i="50"/>
  <c r="T1381" i="50"/>
  <c r="AR1359" i="50"/>
  <c r="BR20" i="59" s="1"/>
  <c r="AS1309" i="50"/>
  <c r="Q1144" i="50"/>
  <c r="Q1143" i="50"/>
  <c r="AU1358" i="50"/>
  <c r="BR19" i="60" s="1"/>
  <c r="T1283" i="50"/>
  <c r="U1281" i="50"/>
  <c r="O1244" i="50"/>
  <c r="AE1210" i="50" s="1"/>
  <c r="AU1210" i="50" s="1"/>
  <c r="AU1211" i="50" s="1"/>
  <c r="AB38" i="62"/>
  <c r="AB40" i="62" s="1"/>
  <c r="G828" i="50"/>
  <c r="B829" i="50"/>
  <c r="G829" i="50" s="1"/>
  <c r="BM29" i="59"/>
  <c r="Q1483" i="50"/>
  <c r="R1481" i="50"/>
  <c r="BQ19" i="60"/>
  <c r="AT1358" i="50"/>
  <c r="BR19" i="57" s="1"/>
  <c r="V1233" i="50"/>
  <c r="W1231" i="50"/>
  <c r="M1344" i="50"/>
  <c r="AC1310" i="50" s="1"/>
  <c r="AS1310" i="50" s="1"/>
  <c r="AH1109" i="50"/>
  <c r="R1142" i="50"/>
  <c r="R1145" i="50"/>
  <c r="B1268" i="50"/>
  <c r="G1267" i="50"/>
  <c r="AA1360" i="50"/>
  <c r="AS1408" i="50"/>
  <c r="G1071" i="50"/>
  <c r="B1072" i="50"/>
  <c r="P1490" i="50"/>
  <c r="Q1488" i="50"/>
  <c r="AL909" i="50"/>
  <c r="BB909" i="50" s="1"/>
  <c r="BI20" i="67" s="1"/>
  <c r="Z1460" i="50"/>
  <c r="AB38" i="58"/>
  <c r="AB40" i="58" s="1"/>
  <c r="R1193" i="50"/>
  <c r="AC1260" i="50"/>
  <c r="AB1409" i="50"/>
  <c r="AR1409" i="50" s="1"/>
  <c r="BS20" i="59" s="1"/>
  <c r="AI1108" i="50"/>
  <c r="G977" i="50"/>
  <c r="B974" i="50"/>
  <c r="T1139" i="50"/>
  <c r="S1141" i="50"/>
  <c r="AI1109" i="50" s="1"/>
  <c r="AY1109" i="50" s="1"/>
  <c r="BM20" i="64" s="1"/>
  <c r="AB38" i="64"/>
  <c r="AB40" i="64" s="1"/>
  <c r="J829" i="50"/>
  <c r="AV1110" i="50"/>
  <c r="AV1111" i="50" s="1"/>
  <c r="AF1111" i="50"/>
  <c r="S829" i="50"/>
  <c r="Q1285" i="50"/>
  <c r="Q1286" i="50" s="1"/>
  <c r="AG1258" i="50"/>
  <c r="B1366" i="50"/>
  <c r="G1365" i="50"/>
  <c r="B1317" i="50"/>
  <c r="G1316" i="50"/>
  <c r="B878" i="50"/>
  <c r="J996" i="50"/>
  <c r="AC42" i="49" s="1"/>
  <c r="K996" i="50"/>
  <c r="AC42" i="56" s="1"/>
  <c r="L996" i="50"/>
  <c r="AC42" i="59" s="1"/>
  <c r="J997" i="50"/>
  <c r="AC43" i="49" s="1"/>
  <c r="J975" i="50"/>
  <c r="AC36" i="49" s="1"/>
  <c r="M996" i="50"/>
  <c r="AC42" i="58" s="1"/>
  <c r="J998" i="50"/>
  <c r="AC44" i="49" s="1"/>
  <c r="N996" i="50"/>
  <c r="AC42" i="57" s="1"/>
  <c r="K997" i="50"/>
  <c r="AC43" i="56" s="1"/>
  <c r="K975" i="50"/>
  <c r="AC36" i="56" s="1"/>
  <c r="O996" i="50"/>
  <c r="AC42" i="60" s="1"/>
  <c r="K998" i="50"/>
  <c r="AC44" i="56" s="1"/>
  <c r="L975" i="50"/>
  <c r="AC36" i="59" s="1"/>
  <c r="L997" i="50"/>
  <c r="AC43" i="59" s="1"/>
  <c r="P996" i="50"/>
  <c r="AC42" i="61" s="1"/>
  <c r="L998" i="50"/>
  <c r="AC44" i="59" s="1"/>
  <c r="M997" i="50"/>
  <c r="AC43" i="58" s="1"/>
  <c r="Q996" i="50"/>
  <c r="AC42" i="62" s="1"/>
  <c r="M975" i="50"/>
  <c r="AC36" i="58" s="1"/>
  <c r="R996" i="50"/>
  <c r="AC42" i="63" s="1"/>
  <c r="N998" i="50"/>
  <c r="AC44" i="57" s="1"/>
  <c r="M998" i="50"/>
  <c r="AC44" i="58" s="1"/>
  <c r="N997" i="50"/>
  <c r="AC43" i="57" s="1"/>
  <c r="N975" i="50"/>
  <c r="AC36" i="57" s="1"/>
  <c r="O975" i="50"/>
  <c r="AC36" i="60" s="1"/>
  <c r="O997" i="50"/>
  <c r="AC43" i="60" s="1"/>
  <c r="S996" i="50"/>
  <c r="AC42" i="64" s="1"/>
  <c r="P975" i="50"/>
  <c r="AC36" i="61" s="1"/>
  <c r="T996" i="50"/>
  <c r="AC42" i="65" s="1"/>
  <c r="O998" i="50"/>
  <c r="AC44" i="60" s="1"/>
  <c r="P997" i="50"/>
  <c r="AC43" i="61" s="1"/>
  <c r="P998" i="50"/>
  <c r="AC44" i="61" s="1"/>
  <c r="Q975" i="50"/>
  <c r="AC36" i="62" s="1"/>
  <c r="Q997" i="50"/>
  <c r="AC43" i="62" s="1"/>
  <c r="U996" i="50"/>
  <c r="AC42" i="66" s="1"/>
  <c r="V996" i="50"/>
  <c r="AC42" i="67" s="1"/>
  <c r="R975" i="50"/>
  <c r="AC36" i="63" s="1"/>
  <c r="R997" i="50"/>
  <c r="AC43" i="63" s="1"/>
  <c r="P976" i="50"/>
  <c r="AC37" i="61" s="1"/>
  <c r="Q998" i="50"/>
  <c r="AC44" i="62" s="1"/>
  <c r="M976" i="50"/>
  <c r="AC37" i="58" s="1"/>
  <c r="J976" i="50"/>
  <c r="K976" i="50"/>
  <c r="AC37" i="56" s="1"/>
  <c r="L976" i="50"/>
  <c r="AC37" i="59" s="1"/>
  <c r="O976" i="50"/>
  <c r="AC37" i="60" s="1"/>
  <c r="R829" i="50"/>
  <c r="BO27" i="59"/>
  <c r="M829" i="50"/>
  <c r="T1240" i="50"/>
  <c r="U1238" i="50"/>
  <c r="S1282" i="50"/>
  <c r="R1284" i="50"/>
  <c r="W1138" i="50"/>
  <c r="V1140" i="50"/>
  <c r="U947" i="50"/>
  <c r="AB43" i="66" s="1"/>
  <c r="U944" i="50"/>
  <c r="AK910" i="50" s="1"/>
  <c r="U925" i="50"/>
  <c r="AB36" i="66" s="1"/>
  <c r="O1385" i="50"/>
  <c r="O1386" i="50" s="1"/>
  <c r="AR1458" i="50"/>
  <c r="BT19" i="59" s="1"/>
  <c r="M1489" i="50"/>
  <c r="L1491" i="50"/>
  <c r="AB1459" i="50" s="1"/>
  <c r="AR1459" i="50" s="1"/>
  <c r="BT20" i="59" s="1"/>
  <c r="BR20" i="56"/>
  <c r="N1342" i="50"/>
  <c r="N1345" i="50"/>
  <c r="R1136" i="50"/>
  <c r="AE1111" i="50"/>
  <c r="AU1110" i="50"/>
  <c r="AU1111" i="50" s="1"/>
  <c r="AP1410" i="50"/>
  <c r="AP1411" i="50" s="1"/>
  <c r="Z1411" i="50"/>
  <c r="BM29" i="56"/>
  <c r="N829" i="50"/>
  <c r="P1339" i="50"/>
  <c r="O1341" i="50"/>
  <c r="AB38" i="59"/>
  <c r="AB40" i="59" s="1"/>
  <c r="AT1259" i="50"/>
  <c r="BP20" i="57" s="1"/>
  <c r="T1338" i="50"/>
  <c r="S1340" i="50"/>
  <c r="B1121" i="50"/>
  <c r="G1120" i="50"/>
  <c r="B1415" i="50"/>
  <c r="G1414" i="50"/>
  <c r="N1386" i="50"/>
  <c r="U1189" i="50"/>
  <c r="T1191" i="50"/>
  <c r="AJ1159" i="50" s="1"/>
  <c r="AZ1159" i="50" s="1"/>
  <c r="BN20" i="65" s="1"/>
  <c r="K1443" i="50"/>
  <c r="K1444" i="50"/>
  <c r="V1331" i="50"/>
  <c r="U1333" i="50"/>
  <c r="M1435" i="50"/>
  <c r="AJ910" i="50"/>
  <c r="AG1208" i="50"/>
  <c r="Q1235" i="50"/>
  <c r="L1394" i="50"/>
  <c r="AB1360" i="50" s="1"/>
  <c r="AR1360" i="50" s="1"/>
  <c r="AV1208" i="50"/>
  <c r="BO19" i="61" s="1"/>
  <c r="BM29" i="58"/>
  <c r="L829" i="50"/>
  <c r="AW1308" i="50"/>
  <c r="BQ19" i="62" s="1"/>
  <c r="U1086" i="50"/>
  <c r="Q1382" i="50"/>
  <c r="P1384" i="50"/>
  <c r="K1492" i="50"/>
  <c r="K1495" i="50"/>
  <c r="AA1459" i="50"/>
  <c r="S1192" i="50"/>
  <c r="X1188" i="50"/>
  <c r="X1190" i="50" s="1"/>
  <c r="W1190" i="50"/>
  <c r="P1286" i="50"/>
  <c r="S1390" i="50"/>
  <c r="T1388" i="50"/>
  <c r="G1169" i="50"/>
  <c r="B1170" i="50"/>
  <c r="N1434" i="50"/>
  <c r="AD1408" i="50" s="1"/>
  <c r="O1432" i="50"/>
  <c r="U943" i="50"/>
  <c r="U948" i="50" s="1"/>
  <c r="AB44" i="66" s="1"/>
  <c r="G1463" i="50"/>
  <c r="B1464" i="50"/>
  <c r="AB37" i="56"/>
  <c r="AB38" i="56" s="1"/>
  <c r="AB40" i="56" s="1"/>
  <c r="S1232" i="50"/>
  <c r="R1234" i="50"/>
  <c r="O829" i="50"/>
  <c r="M1485" i="50"/>
  <c r="N1293" i="50"/>
  <c r="N1294" i="50"/>
  <c r="AR1310" i="50"/>
  <c r="AR1311" i="50" s="1"/>
  <c r="AB1311" i="50"/>
  <c r="Q1335" i="50"/>
  <c r="W1133" i="50"/>
  <c r="X1131" i="50"/>
  <c r="X1133" i="50" s="1"/>
  <c r="K829" i="50"/>
  <c r="R1185" i="50"/>
  <c r="AH1158" i="50"/>
  <c r="O1482" i="50"/>
  <c r="N1484" i="50"/>
  <c r="N1485" i="50" s="1"/>
  <c r="W1183" i="50"/>
  <c r="X1181" i="50"/>
  <c r="X1183" i="50" s="1"/>
  <c r="S1135" i="50"/>
  <c r="S1332" i="50"/>
  <c r="R1334" i="50"/>
  <c r="V1288" i="50"/>
  <c r="U1290" i="50"/>
  <c r="Q1194" i="50"/>
  <c r="AG1160" i="50" s="1"/>
  <c r="Q1186" i="50"/>
  <c r="P829" i="50"/>
  <c r="BT19" i="56"/>
  <c r="P1440" i="50"/>
  <c r="Q1438" i="50"/>
  <c r="L1486" i="50"/>
  <c r="V1085" i="50"/>
  <c r="AL1058" i="50"/>
  <c r="BB1058" i="50" s="1"/>
  <c r="BL19" i="67" s="1"/>
  <c r="O1243" i="50"/>
  <c r="T1182" i="50"/>
  <c r="S1184" i="50"/>
  <c r="S1195" i="50" s="1"/>
  <c r="P1242" i="50"/>
  <c r="P1245" i="50"/>
  <c r="M1343" i="50"/>
  <c r="U1132" i="50"/>
  <c r="T1134" i="50"/>
  <c r="AS1359" i="50"/>
  <c r="BR20" i="58" s="1"/>
  <c r="V898" i="50"/>
  <c r="AA44" i="67" s="1"/>
  <c r="BG44" i="67" s="1"/>
  <c r="X985" i="50"/>
  <c r="AM958" i="50"/>
  <c r="BC958" i="50" s="1"/>
  <c r="BJ19" i="68" s="1"/>
  <c r="W985" i="50"/>
  <c r="AN958" i="50"/>
  <c r="BD958" i="50" s="1"/>
  <c r="BJ19" i="69" s="1"/>
  <c r="V986" i="50"/>
  <c r="BA810" i="50"/>
  <c r="BA811" i="50" s="1"/>
  <c r="BA826" i="50" s="1"/>
  <c r="U826" i="50" s="1"/>
  <c r="Z37" i="66" s="1"/>
  <c r="Z38" i="66" s="1"/>
  <c r="Z40" i="66" s="1"/>
  <c r="AK811" i="50"/>
  <c r="V847" i="50"/>
  <c r="Z43" i="67" s="1"/>
  <c r="V844" i="50"/>
  <c r="AL810" i="50" s="1"/>
  <c r="V825" i="50"/>
  <c r="Z36" i="67" s="1"/>
  <c r="V836" i="50"/>
  <c r="V848" i="50" s="1"/>
  <c r="Z44" i="67" s="1"/>
  <c r="BB760" i="50"/>
  <c r="BB761" i="50" s="1"/>
  <c r="BB776" i="50" s="1"/>
  <c r="V776" i="50" s="1"/>
  <c r="Y37" i="67" s="1"/>
  <c r="Y38" i="67" s="1"/>
  <c r="Y40" i="67" s="1"/>
  <c r="AN858" i="50"/>
  <c r="BD858" i="50" s="1"/>
  <c r="BH19" i="69" s="1"/>
  <c r="X885" i="50"/>
  <c r="X886" i="50" s="1"/>
  <c r="T827" i="50"/>
  <c r="T829" i="50" s="1"/>
  <c r="X835" i="50"/>
  <c r="X845" i="50"/>
  <c r="AN808" i="50"/>
  <c r="BD808" i="50" s="1"/>
  <c r="BG19" i="69" s="1"/>
  <c r="W845" i="50"/>
  <c r="AM808" i="50"/>
  <c r="BC808" i="50" s="1"/>
  <c r="BG19" i="68" s="1"/>
  <c r="W835" i="50"/>
  <c r="W836" i="50" s="1"/>
  <c r="W848" i="50" s="1"/>
  <c r="Z44" i="68" s="1"/>
  <c r="X893" i="50"/>
  <c r="Y37" i="66"/>
  <c r="Y38" i="66" s="1"/>
  <c r="Y40" i="66" s="1"/>
  <c r="U777" i="50"/>
  <c r="U779" i="50" s="1"/>
  <c r="AL860" i="50"/>
  <c r="W794" i="50"/>
  <c r="X786" i="50"/>
  <c r="X798" i="50" s="1"/>
  <c r="Y44" i="69" s="1"/>
  <c r="W786" i="50"/>
  <c r="W798" i="50" s="1"/>
  <c r="Y44" i="68" s="1"/>
  <c r="W775" i="50"/>
  <c r="W797" i="50"/>
  <c r="Y43" i="68" s="1"/>
  <c r="W875" i="50"/>
  <c r="W897" i="50"/>
  <c r="AA43" i="68" s="1"/>
  <c r="W894" i="50"/>
  <c r="AM860" i="50" s="1"/>
  <c r="AA36" i="67"/>
  <c r="X797" i="50"/>
  <c r="Y43" i="69" s="1"/>
  <c r="X794" i="50"/>
  <c r="X775" i="50"/>
  <c r="Y36" i="69" s="1"/>
  <c r="W893" i="50"/>
  <c r="W898" i="50" s="1"/>
  <c r="AA44" i="68" s="1"/>
  <c r="BG44" i="68" s="1"/>
  <c r="J37" i="63"/>
  <c r="J38" i="63" s="1"/>
  <c r="J40" i="63" s="1"/>
  <c r="R27" i="50"/>
  <c r="R29" i="50" s="1"/>
  <c r="AO20" i="65"/>
  <c r="BA9" i="50"/>
  <c r="W41" i="50"/>
  <c r="AM9" i="50" s="1"/>
  <c r="BC9" i="50" s="1"/>
  <c r="AO20" i="68" s="1"/>
  <c r="X41" i="50"/>
  <c r="U43" i="50"/>
  <c r="V42" i="50"/>
  <c r="AL9" i="50"/>
  <c r="X141" i="50"/>
  <c r="W141" i="50"/>
  <c r="V142" i="50"/>
  <c r="AL109" i="50"/>
  <c r="BB109" i="50" s="1"/>
  <c r="AQ20" i="67" s="1"/>
  <c r="U143" i="50"/>
  <c r="Q1120" i="50"/>
  <c r="L1120" i="50"/>
  <c r="P1365" i="50"/>
  <c r="M1463" i="50"/>
  <c r="L1218" i="50"/>
  <c r="M878" i="50"/>
  <c r="V1071" i="50"/>
  <c r="S1071" i="50"/>
  <c r="X1463" i="50"/>
  <c r="J1267" i="50"/>
  <c r="N1365" i="50"/>
  <c r="M1169" i="50"/>
  <c r="X1316" i="50"/>
  <c r="O1022" i="50"/>
  <c r="K1071" i="50"/>
  <c r="K1218" i="50"/>
  <c r="J1365" i="50"/>
  <c r="U1463" i="50"/>
  <c r="T1169" i="50"/>
  <c r="S1267" i="50"/>
  <c r="V878" i="50"/>
  <c r="R1071" i="50"/>
  <c r="T878" i="50"/>
  <c r="P1316" i="50"/>
  <c r="Q1218" i="50"/>
  <c r="K1022" i="50"/>
  <c r="Q973" i="50"/>
  <c r="X924" i="50"/>
  <c r="S1022" i="50"/>
  <c r="R1022" i="50"/>
  <c r="M924" i="50"/>
  <c r="U1267" i="50"/>
  <c r="K924" i="50"/>
  <c r="U878" i="50"/>
  <c r="T1218" i="50"/>
  <c r="Q878" i="50"/>
  <c r="J878" i="50"/>
  <c r="N1022" i="50"/>
  <c r="T1463" i="50"/>
  <c r="X1414" i="50"/>
  <c r="U1218" i="50"/>
  <c r="Q1414" i="50"/>
  <c r="U1022" i="50"/>
  <c r="X1218" i="50"/>
  <c r="O1365" i="50"/>
  <c r="V1169" i="50"/>
  <c r="P924" i="50"/>
  <c r="W1365" i="50"/>
  <c r="W973" i="50"/>
  <c r="K1316" i="50"/>
  <c r="Q1169" i="50"/>
  <c r="O924" i="50"/>
  <c r="J1022" i="50"/>
  <c r="J1463" i="50"/>
  <c r="L1267" i="50"/>
  <c r="O1463" i="50"/>
  <c r="W1218" i="50"/>
  <c r="S878" i="50"/>
  <c r="X1169" i="50"/>
  <c r="P1414" i="50"/>
  <c r="P1071" i="50"/>
  <c r="Q1365" i="50"/>
  <c r="R1218" i="50"/>
  <c r="N1414" i="50"/>
  <c r="S1218" i="50"/>
  <c r="R1463" i="50"/>
  <c r="J1169" i="50"/>
  <c r="V1365" i="50"/>
  <c r="X1022" i="50"/>
  <c r="L1022" i="50"/>
  <c r="J973" i="50"/>
  <c r="U1071" i="50"/>
  <c r="N1267" i="50"/>
  <c r="Q1267" i="50"/>
  <c r="S1463" i="50"/>
  <c r="J924" i="50"/>
  <c r="S1365" i="50"/>
  <c r="T1365" i="50"/>
  <c r="N878" i="50"/>
  <c r="W1463" i="50"/>
  <c r="T1120" i="50"/>
  <c r="U1120" i="50"/>
  <c r="Q1071" i="50"/>
  <c r="O1267" i="50"/>
  <c r="S1414" i="50"/>
  <c r="O878" i="50"/>
  <c r="J1316" i="50"/>
  <c r="W1022" i="50"/>
  <c r="T1316" i="50"/>
  <c r="M1414" i="50"/>
  <c r="L1169" i="50"/>
  <c r="J1071" i="50"/>
  <c r="L973" i="50"/>
  <c r="N1316" i="50"/>
  <c r="T1071" i="50"/>
  <c r="P878" i="50"/>
  <c r="K1267" i="50"/>
  <c r="P1169" i="50"/>
  <c r="R878" i="50"/>
  <c r="K1414" i="50"/>
  <c r="U1414" i="50"/>
  <c r="Q1316" i="50"/>
  <c r="K1120" i="50"/>
  <c r="N1463" i="50"/>
  <c r="O1218" i="50"/>
  <c r="V1414" i="50"/>
  <c r="S1169" i="50"/>
  <c r="N1169" i="50"/>
  <c r="W1169" i="50"/>
  <c r="R1414" i="50"/>
  <c r="V1218" i="50"/>
  <c r="U1365" i="50"/>
  <c r="X1071" i="50"/>
  <c r="O1120" i="50"/>
  <c r="X878" i="50"/>
  <c r="R1365" i="50"/>
  <c r="N924" i="50"/>
  <c r="W878" i="50"/>
  <c r="R924" i="50"/>
  <c r="O1414" i="50"/>
  <c r="M1120" i="50"/>
  <c r="N973" i="50"/>
  <c r="N1071" i="50"/>
  <c r="R1120" i="50"/>
  <c r="P1120" i="50"/>
  <c r="L1463" i="50"/>
  <c r="Q1463" i="50"/>
  <c r="W924" i="50"/>
  <c r="X1267" i="50"/>
  <c r="V1120" i="50"/>
  <c r="W1414" i="50"/>
  <c r="U924" i="50"/>
  <c r="L1414" i="50"/>
  <c r="W1267" i="50"/>
  <c r="K1169" i="50"/>
  <c r="P973" i="50"/>
  <c r="S1120" i="50"/>
  <c r="P1022" i="50"/>
  <c r="L1316" i="50"/>
  <c r="L878" i="50"/>
  <c r="V1463" i="50"/>
  <c r="M1316" i="50"/>
  <c r="L924" i="50"/>
  <c r="S973" i="50"/>
  <c r="K973" i="50"/>
  <c r="Q1022" i="50"/>
  <c r="P1463" i="50"/>
  <c r="K878" i="50"/>
  <c r="W1071" i="50"/>
  <c r="T1267" i="50"/>
  <c r="O1169" i="50"/>
  <c r="M1071" i="50"/>
  <c r="L1365" i="50"/>
  <c r="L1071" i="50"/>
  <c r="N1218" i="50"/>
  <c r="T1022" i="50"/>
  <c r="V1022" i="50"/>
  <c r="T1414" i="50"/>
  <c r="R1169" i="50"/>
  <c r="U1316" i="50"/>
  <c r="O1316" i="50"/>
  <c r="P1267" i="50"/>
  <c r="S1316" i="50"/>
  <c r="M1022" i="50"/>
  <c r="P1218" i="50"/>
  <c r="W1316" i="50"/>
  <c r="K1365" i="50"/>
  <c r="Q924" i="50"/>
  <c r="M1267" i="50"/>
  <c r="V924" i="50"/>
  <c r="M1365" i="50"/>
  <c r="O973" i="50"/>
  <c r="W1120" i="50"/>
  <c r="U1169" i="50"/>
  <c r="V1267" i="50"/>
  <c r="R1267" i="50"/>
  <c r="N1120" i="50"/>
  <c r="U973" i="50"/>
  <c r="V973" i="50"/>
  <c r="M1218" i="50"/>
  <c r="J1414" i="50"/>
  <c r="R973" i="50"/>
  <c r="V1316" i="50"/>
  <c r="K1463" i="50"/>
  <c r="X1120" i="50"/>
  <c r="S924" i="50"/>
  <c r="T973" i="50"/>
  <c r="O1071" i="50"/>
  <c r="X1365" i="50"/>
  <c r="M973" i="50"/>
  <c r="R1316" i="50"/>
  <c r="X973" i="50"/>
  <c r="J1120" i="50"/>
  <c r="J1218" i="50"/>
  <c r="T924" i="50"/>
  <c r="AH1011" i="50" l="1"/>
  <c r="AW60" i="50"/>
  <c r="AW61" i="50" s="1"/>
  <c r="AI1010" i="50"/>
  <c r="AY1010" i="50" s="1"/>
  <c r="S1036" i="50"/>
  <c r="S1048" i="50" s="1"/>
  <c r="AD44" i="64" s="1"/>
  <c r="T1035" i="50"/>
  <c r="T1036" i="50" s="1"/>
  <c r="AJ1008" i="50"/>
  <c r="AZ1008" i="50" s="1"/>
  <c r="BK19" i="65" s="1"/>
  <c r="S292" i="50"/>
  <c r="S293" i="50" s="1"/>
  <c r="S298" i="50" s="1"/>
  <c r="O44" i="64" s="1"/>
  <c r="S295" i="50"/>
  <c r="AX960" i="50"/>
  <c r="AX961" i="50" s="1"/>
  <c r="AX976" i="50" s="1"/>
  <c r="R976" i="50" s="1"/>
  <c r="AC37" i="63" s="1"/>
  <c r="AC38" i="63" s="1"/>
  <c r="AC40" i="63" s="1"/>
  <c r="AH961" i="50"/>
  <c r="R86" i="50"/>
  <c r="R98" i="50" s="1"/>
  <c r="K44" i="63" s="1"/>
  <c r="R97" i="50"/>
  <c r="K43" i="63" s="1"/>
  <c r="R94" i="50"/>
  <c r="AH60" i="50" s="1"/>
  <c r="R75" i="50"/>
  <c r="K36" i="63" s="1"/>
  <c r="AJ1059" i="50"/>
  <c r="AZ1059" i="50" s="1"/>
  <c r="BL20" i="65" s="1"/>
  <c r="T1092" i="50"/>
  <c r="T1095" i="50"/>
  <c r="S1094" i="50"/>
  <c r="AI1060" i="50" s="1"/>
  <c r="S1093" i="50"/>
  <c r="R294" i="50"/>
  <c r="R297" i="50"/>
  <c r="O43" i="63" s="1"/>
  <c r="R275" i="50"/>
  <c r="O36" i="63" s="1"/>
  <c r="AX1060" i="50"/>
  <c r="AX1061" i="50" s="1"/>
  <c r="AX1076" i="50" s="1"/>
  <c r="AH1061" i="50"/>
  <c r="T96" i="50"/>
  <c r="K42" i="65" s="1"/>
  <c r="T84" i="50"/>
  <c r="T296" i="50"/>
  <c r="O42" i="65" s="1"/>
  <c r="T291" i="50"/>
  <c r="AJ259" i="50"/>
  <c r="AZ259" i="50" s="1"/>
  <c r="AT20" i="65" s="1"/>
  <c r="R293" i="50"/>
  <c r="R298" i="50" s="1"/>
  <c r="O44" i="63" s="1"/>
  <c r="AI259" i="50"/>
  <c r="AY259" i="50" s="1"/>
  <c r="AT20" i="64" s="1"/>
  <c r="V81" i="50"/>
  <c r="U83" i="50"/>
  <c r="T1045" i="50"/>
  <c r="S85" i="50"/>
  <c r="S95" i="50"/>
  <c r="V1088" i="50"/>
  <c r="U1090" i="50"/>
  <c r="U1091" i="50" s="1"/>
  <c r="V438" i="50"/>
  <c r="U440" i="50"/>
  <c r="U446" i="50" s="1"/>
  <c r="R42" i="66" s="1"/>
  <c r="V288" i="50"/>
  <c r="U290" i="50"/>
  <c r="AJ959" i="50"/>
  <c r="AZ959" i="50" s="1"/>
  <c r="BJ20" i="65" s="1"/>
  <c r="T992" i="50"/>
  <c r="T993" i="50" s="1"/>
  <c r="T998" i="50" s="1"/>
  <c r="AC44" i="65" s="1"/>
  <c r="T995" i="50"/>
  <c r="V989" i="50"/>
  <c r="U991" i="50"/>
  <c r="AK959" i="50" s="1"/>
  <c r="BA959" i="50" s="1"/>
  <c r="BJ20" i="66" s="1"/>
  <c r="S993" i="50"/>
  <c r="S998" i="50" s="1"/>
  <c r="AC44" i="64" s="1"/>
  <c r="S994" i="50"/>
  <c r="AI960" i="50" s="1"/>
  <c r="S975" i="50"/>
  <c r="AC36" i="64" s="1"/>
  <c r="V1032" i="50"/>
  <c r="U1034" i="50"/>
  <c r="W483" i="50"/>
  <c r="X481" i="50"/>
  <c r="X483" i="50" s="1"/>
  <c r="AX111" i="50"/>
  <c r="X88" i="50"/>
  <c r="X90" i="50" s="1"/>
  <c r="W90" i="50"/>
  <c r="V91" i="50"/>
  <c r="U92" i="50"/>
  <c r="AK59" i="50"/>
  <c r="AZ59" i="50"/>
  <c r="AP20" i="64"/>
  <c r="X241" i="50"/>
  <c r="X242" i="50" s="1"/>
  <c r="AM209" i="50"/>
  <c r="BC209" i="50" s="1"/>
  <c r="AS20" i="68" s="1"/>
  <c r="W242" i="50"/>
  <c r="W243" i="50" s="1"/>
  <c r="AH161" i="50"/>
  <c r="V34" i="50"/>
  <c r="AL8" i="50" s="1"/>
  <c r="BB8" i="50" s="1"/>
  <c r="AO19" i="67" s="1"/>
  <c r="V46" i="50"/>
  <c r="J42" i="67" s="1"/>
  <c r="N36" i="63"/>
  <c r="X31" i="50"/>
  <c r="X33" i="50" s="1"/>
  <c r="W33" i="50"/>
  <c r="AH210" i="50"/>
  <c r="AY10" i="50"/>
  <c r="AY11" i="50" s="1"/>
  <c r="AY26" i="50" s="1"/>
  <c r="S26" i="50" s="1"/>
  <c r="AI11" i="50"/>
  <c r="W188" i="50"/>
  <c r="V190" i="50"/>
  <c r="V191" i="50" s="1"/>
  <c r="AL159" i="50" s="1"/>
  <c r="BB159" i="50" s="1"/>
  <c r="AR20" i="67" s="1"/>
  <c r="U346" i="50"/>
  <c r="P42" i="66" s="1"/>
  <c r="U334" i="50"/>
  <c r="W431" i="50"/>
  <c r="V433" i="50"/>
  <c r="AS19" i="64"/>
  <c r="U192" i="50"/>
  <c r="AK159" i="50"/>
  <c r="BA159" i="50" s="1"/>
  <c r="AR20" i="66" s="1"/>
  <c r="V333" i="50"/>
  <c r="W331" i="50"/>
  <c r="T185" i="50"/>
  <c r="AJ158" i="50"/>
  <c r="U234" i="50"/>
  <c r="U246" i="50"/>
  <c r="N42" i="66" s="1"/>
  <c r="V390" i="50"/>
  <c r="V396" i="50" s="1"/>
  <c r="Q42" i="67" s="1"/>
  <c r="W388" i="50"/>
  <c r="W231" i="50"/>
  <c r="V233" i="50"/>
  <c r="W131" i="50"/>
  <c r="V133" i="50"/>
  <c r="AY108" i="50"/>
  <c r="AQ19" i="64" s="1"/>
  <c r="U134" i="50"/>
  <c r="U146" i="50"/>
  <c r="L42" i="66" s="1"/>
  <c r="T44" i="50"/>
  <c r="AJ10" i="50" s="1"/>
  <c r="T47" i="50"/>
  <c r="J43" i="65" s="1"/>
  <c r="T25" i="50"/>
  <c r="J36" i="65" s="1"/>
  <c r="S147" i="50"/>
  <c r="L43" i="64" s="1"/>
  <c r="S144" i="50"/>
  <c r="AI110" i="50" s="1"/>
  <c r="AY110" i="50" s="1"/>
  <c r="S125" i="50"/>
  <c r="L36" i="64" s="1"/>
  <c r="S136" i="50"/>
  <c r="S148" i="50" s="1"/>
  <c r="L44" i="64" s="1"/>
  <c r="AW210" i="50"/>
  <c r="AW211" i="50" s="1"/>
  <c r="AG211" i="50"/>
  <c r="U184" i="50"/>
  <c r="U185" i="50" s="1"/>
  <c r="U196" i="50"/>
  <c r="M42" i="66" s="1"/>
  <c r="S336" i="50"/>
  <c r="S247" i="50"/>
  <c r="N43" i="64" s="1"/>
  <c r="S244" i="50"/>
  <c r="S225" i="50"/>
  <c r="N36" i="64" s="1"/>
  <c r="U35" i="50"/>
  <c r="U36" i="50" s="1"/>
  <c r="U48" i="50" s="1"/>
  <c r="J44" i="66" s="1"/>
  <c r="AP44" i="66" s="1"/>
  <c r="U45" i="50"/>
  <c r="V183" i="50"/>
  <c r="W181" i="50"/>
  <c r="T195" i="50"/>
  <c r="AJ208" i="50"/>
  <c r="T235" i="50"/>
  <c r="T245" i="50"/>
  <c r="T135" i="50"/>
  <c r="T145" i="50"/>
  <c r="AH111" i="50"/>
  <c r="AI160" i="50"/>
  <c r="AY160" i="50" s="1"/>
  <c r="AY158" i="50"/>
  <c r="T335" i="50"/>
  <c r="S236" i="50"/>
  <c r="S248" i="50" s="1"/>
  <c r="N44" i="64" s="1"/>
  <c r="S197" i="50"/>
  <c r="M43" i="64" s="1"/>
  <c r="S175" i="50"/>
  <c r="M36" i="64" s="1"/>
  <c r="S186" i="50"/>
  <c r="S198" i="50" s="1"/>
  <c r="M44" i="64" s="1"/>
  <c r="AU1126" i="50"/>
  <c r="AS1126" i="50"/>
  <c r="AV1126" i="50"/>
  <c r="AC38" i="57"/>
  <c r="AC40" i="57" s="1"/>
  <c r="AC38" i="62"/>
  <c r="AC40" i="62" s="1"/>
  <c r="AR1361" i="50"/>
  <c r="AN909" i="50"/>
  <c r="BD909" i="50" s="1"/>
  <c r="BI20" i="69" s="1"/>
  <c r="AR1126" i="50"/>
  <c r="AI1011" i="50"/>
  <c r="AY1011" i="50"/>
  <c r="AY1026" i="50" s="1"/>
  <c r="S1026" i="50" s="1"/>
  <c r="AD37" i="64" s="1"/>
  <c r="AC38" i="59"/>
  <c r="AC40" i="59" s="1"/>
  <c r="X897" i="50"/>
  <c r="AA43" i="69" s="1"/>
  <c r="AC38" i="56"/>
  <c r="AC40" i="56" s="1"/>
  <c r="AK1009" i="50"/>
  <c r="U1042" i="50"/>
  <c r="W1039" i="50"/>
  <c r="V1041" i="50"/>
  <c r="AQ1126" i="50"/>
  <c r="T1043" i="50"/>
  <c r="AZ1009" i="50"/>
  <c r="BK20" i="65" s="1"/>
  <c r="AC1311" i="50"/>
  <c r="X875" i="50"/>
  <c r="H875" i="50" s="1"/>
  <c r="AC38" i="60"/>
  <c r="AC40" i="60" s="1"/>
  <c r="AC38" i="61"/>
  <c r="AC40" i="61" s="1"/>
  <c r="V777" i="50"/>
  <c r="V779" i="50" s="1"/>
  <c r="Z1365" i="50"/>
  <c r="AP1365" i="50" s="1"/>
  <c r="AG1365" i="50"/>
  <c r="AW1365" i="50" s="1"/>
  <c r="BR26" i="62" s="1"/>
  <c r="AD1365" i="50"/>
  <c r="AT1365" i="50" s="1"/>
  <c r="BR26" i="57" s="1"/>
  <c r="H1365" i="50"/>
  <c r="CE32" i="2" s="1"/>
  <c r="AA1365" i="50"/>
  <c r="AQ1365" i="50" s="1"/>
  <c r="BR26" i="56" s="1"/>
  <c r="AJ1365" i="50"/>
  <c r="AZ1365" i="50" s="1"/>
  <c r="BR26" i="65" s="1"/>
  <c r="AH1365" i="50"/>
  <c r="AX1365" i="50" s="1"/>
  <c r="BR26" i="63" s="1"/>
  <c r="AM1365" i="50"/>
  <c r="BC1365" i="50" s="1"/>
  <c r="BR26" i="68" s="1"/>
  <c r="AN1365" i="50"/>
  <c r="BD1365" i="50" s="1"/>
  <c r="BR26" i="69" s="1"/>
  <c r="AK1365" i="50"/>
  <c r="BA1365" i="50" s="1"/>
  <c r="BR26" i="66" s="1"/>
  <c r="AE1365" i="50"/>
  <c r="AU1365" i="50" s="1"/>
  <c r="BR26" i="60" s="1"/>
  <c r="AI1365" i="50"/>
  <c r="AY1365" i="50" s="1"/>
  <c r="BR26" i="64" s="1"/>
  <c r="AC1365" i="50"/>
  <c r="AS1365" i="50" s="1"/>
  <c r="BR26" i="58" s="1"/>
  <c r="AF1365" i="50"/>
  <c r="AV1365" i="50" s="1"/>
  <c r="BR26" i="61" s="1"/>
  <c r="AL1365" i="50"/>
  <c r="BB1365" i="50" s="1"/>
  <c r="BR26" i="67" s="1"/>
  <c r="AB1365" i="50"/>
  <c r="AR1365" i="50" s="1"/>
  <c r="BR26" i="59" s="1"/>
  <c r="Z1218" i="50"/>
  <c r="AP1218" i="50" s="1"/>
  <c r="AE1218" i="50"/>
  <c r="AU1218" i="50" s="1"/>
  <c r="BO29" i="60" s="1"/>
  <c r="AI1218" i="50"/>
  <c r="AY1218" i="50" s="1"/>
  <c r="BO29" i="64" s="1"/>
  <c r="AF1218" i="50"/>
  <c r="AV1218" i="50" s="1"/>
  <c r="BO29" i="61" s="1"/>
  <c r="AN1218" i="50"/>
  <c r="BD1218" i="50" s="1"/>
  <c r="BO29" i="69" s="1"/>
  <c r="AM1218" i="50"/>
  <c r="BC1218" i="50" s="1"/>
  <c r="BO29" i="68" s="1"/>
  <c r="AL1218" i="50"/>
  <c r="BB1218" i="50" s="1"/>
  <c r="BO29" i="67" s="1"/>
  <c r="AJ1218" i="50"/>
  <c r="AZ1218" i="50" s="1"/>
  <c r="BO29" i="65" s="1"/>
  <c r="AA1218" i="50"/>
  <c r="AQ1218" i="50" s="1"/>
  <c r="AG1218" i="50"/>
  <c r="AW1218" i="50" s="1"/>
  <c r="BO29" i="62" s="1"/>
  <c r="AC1218" i="50"/>
  <c r="AS1218" i="50" s="1"/>
  <c r="AB1218" i="50"/>
  <c r="AR1218" i="50" s="1"/>
  <c r="H1218" i="50"/>
  <c r="BY35" i="2" s="1"/>
  <c r="AK1218" i="50"/>
  <c r="BA1218" i="50" s="1"/>
  <c r="BO29" i="66" s="1"/>
  <c r="AH1218" i="50"/>
  <c r="AX1218" i="50" s="1"/>
  <c r="BO29" i="63" s="1"/>
  <c r="AD1218" i="50"/>
  <c r="AT1218" i="50" s="1"/>
  <c r="Z1463" i="50"/>
  <c r="AP1463" i="50" s="1"/>
  <c r="AF1463" i="50"/>
  <c r="AV1463" i="50" s="1"/>
  <c r="BT24" i="61" s="1"/>
  <c r="AC1463" i="50"/>
  <c r="AS1463" i="50" s="1"/>
  <c r="BT24" i="58" s="1"/>
  <c r="AL1463" i="50"/>
  <c r="BB1463" i="50" s="1"/>
  <c r="BT24" i="67" s="1"/>
  <c r="AJ1463" i="50"/>
  <c r="AZ1463" i="50" s="1"/>
  <c r="BT24" i="65" s="1"/>
  <c r="AN1463" i="50"/>
  <c r="BD1463" i="50" s="1"/>
  <c r="BT24" i="69" s="1"/>
  <c r="H1463" i="50"/>
  <c r="CI30" i="2" s="1"/>
  <c r="AK1463" i="50"/>
  <c r="BA1463" i="50" s="1"/>
  <c r="BT24" i="66" s="1"/>
  <c r="AH1463" i="50"/>
  <c r="AX1463" i="50" s="1"/>
  <c r="BT24" i="63" s="1"/>
  <c r="AG1463" i="50"/>
  <c r="AW1463" i="50" s="1"/>
  <c r="BT24" i="62" s="1"/>
  <c r="AD1463" i="50"/>
  <c r="AT1463" i="50" s="1"/>
  <c r="BT24" i="57" s="1"/>
  <c r="AE1463" i="50"/>
  <c r="AU1463" i="50" s="1"/>
  <c r="BT24" i="60" s="1"/>
  <c r="AB1463" i="50"/>
  <c r="AR1463" i="50" s="1"/>
  <c r="BT24" i="59" s="1"/>
  <c r="AA1463" i="50"/>
  <c r="AQ1463" i="50" s="1"/>
  <c r="BT24" i="56" s="1"/>
  <c r="AM1463" i="50"/>
  <c r="BC1463" i="50" s="1"/>
  <c r="BT24" i="68" s="1"/>
  <c r="AI1463" i="50"/>
  <c r="AY1463" i="50" s="1"/>
  <c r="BT24" i="64" s="1"/>
  <c r="R927" i="50"/>
  <c r="P927" i="50"/>
  <c r="S927" i="50"/>
  <c r="N927" i="50"/>
  <c r="Z1071" i="50"/>
  <c r="AA1071" i="50"/>
  <c r="AH1071" i="50"/>
  <c r="AG1071" i="50"/>
  <c r="AF1071" i="50"/>
  <c r="AJ1071" i="50"/>
  <c r="H1071" i="50"/>
  <c r="AC1071" i="50"/>
  <c r="AL1071" i="50"/>
  <c r="AI1071" i="50"/>
  <c r="AM1071" i="50"/>
  <c r="AD1071" i="50"/>
  <c r="AE1071" i="50"/>
  <c r="AK1071" i="50"/>
  <c r="AB1071" i="50"/>
  <c r="AN1071" i="50"/>
  <c r="Z1267" i="50"/>
  <c r="AJ1267" i="50"/>
  <c r="AD1267" i="50"/>
  <c r="AB1267" i="50"/>
  <c r="AI1267" i="50"/>
  <c r="AA1267" i="50"/>
  <c r="AL1267" i="50"/>
  <c r="AC1267" i="50"/>
  <c r="AK1267" i="50"/>
  <c r="AF1267" i="50"/>
  <c r="AN1267" i="50"/>
  <c r="AG1267" i="50"/>
  <c r="AE1267" i="50"/>
  <c r="AM1267" i="50"/>
  <c r="AH1267" i="50"/>
  <c r="H1267" i="50"/>
  <c r="CA34" i="2" s="1"/>
  <c r="H878" i="50"/>
  <c r="BE44" i="2" s="1"/>
  <c r="H1022" i="50"/>
  <c r="K927" i="50"/>
  <c r="Z1414" i="50"/>
  <c r="AP1414" i="50" s="1"/>
  <c r="AJ1414" i="50"/>
  <c r="AZ1414" i="50" s="1"/>
  <c r="BS25" i="65" s="1"/>
  <c r="AG1414" i="50"/>
  <c r="AW1414" i="50" s="1"/>
  <c r="BS25" i="62" s="1"/>
  <c r="AL1414" i="50"/>
  <c r="BB1414" i="50" s="1"/>
  <c r="BS25" i="67" s="1"/>
  <c r="AC1414" i="50"/>
  <c r="AS1414" i="50" s="1"/>
  <c r="BS25" i="58" s="1"/>
  <c r="AB1414" i="50"/>
  <c r="AR1414" i="50" s="1"/>
  <c r="BS25" i="59" s="1"/>
  <c r="AA1414" i="50"/>
  <c r="AQ1414" i="50" s="1"/>
  <c r="BS25" i="56" s="1"/>
  <c r="AE1414" i="50"/>
  <c r="AU1414" i="50" s="1"/>
  <c r="BS25" i="60" s="1"/>
  <c r="AH1414" i="50"/>
  <c r="AX1414" i="50" s="1"/>
  <c r="BS25" i="63" s="1"/>
  <c r="AI1414" i="50"/>
  <c r="AY1414" i="50" s="1"/>
  <c r="BS25" i="64" s="1"/>
  <c r="AD1414" i="50"/>
  <c r="AT1414" i="50" s="1"/>
  <c r="BS25" i="57" s="1"/>
  <c r="AF1414" i="50"/>
  <c r="AV1414" i="50" s="1"/>
  <c r="BS25" i="61" s="1"/>
  <c r="AM1414" i="50"/>
  <c r="BC1414" i="50" s="1"/>
  <c r="BS25" i="68" s="1"/>
  <c r="AK1414" i="50"/>
  <c r="BA1414" i="50" s="1"/>
  <c r="BS25" i="66" s="1"/>
  <c r="AN1414" i="50"/>
  <c r="BD1414" i="50" s="1"/>
  <c r="BS25" i="69" s="1"/>
  <c r="H1414" i="50"/>
  <c r="CG31" i="2" s="1"/>
  <c r="O927" i="50"/>
  <c r="Z1169" i="50"/>
  <c r="AP1169" i="50" s="1"/>
  <c r="AP1176" i="50" s="1"/>
  <c r="AH1169" i="50"/>
  <c r="AX1169" i="50" s="1"/>
  <c r="BN30" i="63" s="1"/>
  <c r="AJ1169" i="50"/>
  <c r="AZ1169" i="50" s="1"/>
  <c r="BN30" i="65" s="1"/>
  <c r="AI1169" i="50"/>
  <c r="AY1169" i="50" s="1"/>
  <c r="BN30" i="64" s="1"/>
  <c r="AD1169" i="50"/>
  <c r="AT1169" i="50" s="1"/>
  <c r="BN30" i="57" s="1"/>
  <c r="H1169" i="50"/>
  <c r="BW37" i="2" s="1"/>
  <c r="BW38" i="2" s="1"/>
  <c r="BW39" i="2" s="1"/>
  <c r="BW52" i="2" s="1"/>
  <c r="AL1169" i="50"/>
  <c r="BB1169" i="50" s="1"/>
  <c r="BN30" i="67" s="1"/>
  <c r="AB1169" i="50"/>
  <c r="AR1169" i="50" s="1"/>
  <c r="BN30" i="59" s="1"/>
  <c r="AA1169" i="50"/>
  <c r="AQ1169" i="50" s="1"/>
  <c r="BN30" i="56" s="1"/>
  <c r="AC1169" i="50"/>
  <c r="AS1169" i="50" s="1"/>
  <c r="BN30" i="58" s="1"/>
  <c r="AM1169" i="50"/>
  <c r="BC1169" i="50" s="1"/>
  <c r="BN30" i="68" s="1"/>
  <c r="AE1169" i="50"/>
  <c r="AU1169" i="50" s="1"/>
  <c r="BN30" i="60" s="1"/>
  <c r="AF1169" i="50"/>
  <c r="AV1169" i="50" s="1"/>
  <c r="AK1169" i="50"/>
  <c r="BA1169" i="50" s="1"/>
  <c r="BN30" i="66" s="1"/>
  <c r="AN1169" i="50"/>
  <c r="BD1169" i="50" s="1"/>
  <c r="BN30" i="69" s="1"/>
  <c r="AG1169" i="50"/>
  <c r="AW1169" i="50" s="1"/>
  <c r="BN30" i="62" s="1"/>
  <c r="Z1120" i="50"/>
  <c r="AH1120" i="50"/>
  <c r="H1120" i="50"/>
  <c r="AF1120" i="50"/>
  <c r="AM1120" i="50"/>
  <c r="AE1120" i="50"/>
  <c r="AG1120" i="50"/>
  <c r="AN1120" i="50"/>
  <c r="AL1120" i="50"/>
  <c r="AD1120" i="50"/>
  <c r="AC1120" i="50"/>
  <c r="AB1120" i="50"/>
  <c r="AJ1120" i="50"/>
  <c r="AI1120" i="50"/>
  <c r="AK1120" i="50"/>
  <c r="AA1120" i="50"/>
  <c r="L927" i="50"/>
  <c r="Z1316" i="50"/>
  <c r="AP1316" i="50" s="1"/>
  <c r="AD1316" i="50"/>
  <c r="AT1316" i="50" s="1"/>
  <c r="BQ27" i="57" s="1"/>
  <c r="AJ1316" i="50"/>
  <c r="AZ1316" i="50" s="1"/>
  <c r="BQ27" i="65" s="1"/>
  <c r="AL1316" i="50"/>
  <c r="BB1316" i="50" s="1"/>
  <c r="BQ27" i="67" s="1"/>
  <c r="AN1316" i="50"/>
  <c r="BD1316" i="50" s="1"/>
  <c r="BQ27" i="69" s="1"/>
  <c r="AI1316" i="50"/>
  <c r="AY1316" i="50" s="1"/>
  <c r="BQ27" i="64" s="1"/>
  <c r="H1316" i="50"/>
  <c r="CC33" i="2" s="1"/>
  <c r="AC1316" i="50"/>
  <c r="AS1316" i="50" s="1"/>
  <c r="BQ27" i="58" s="1"/>
  <c r="AA1316" i="50"/>
  <c r="AQ1316" i="50" s="1"/>
  <c r="AG1316" i="50"/>
  <c r="AW1316" i="50" s="1"/>
  <c r="BQ27" i="62" s="1"/>
  <c r="AF1316" i="50"/>
  <c r="AV1316" i="50" s="1"/>
  <c r="BQ27" i="61" s="1"/>
  <c r="AK1316" i="50"/>
  <c r="BA1316" i="50" s="1"/>
  <c r="BQ27" i="66" s="1"/>
  <c r="AE1316" i="50"/>
  <c r="AU1316" i="50" s="1"/>
  <c r="BQ27" i="60" s="1"/>
  <c r="AB1316" i="50"/>
  <c r="AR1316" i="50" s="1"/>
  <c r="BQ27" i="59" s="1"/>
  <c r="AM1316" i="50"/>
  <c r="BC1316" i="50" s="1"/>
  <c r="BQ27" i="68" s="1"/>
  <c r="AH1316" i="50"/>
  <c r="AX1316" i="50" s="1"/>
  <c r="BQ27" i="63" s="1"/>
  <c r="T949" i="50"/>
  <c r="AB45" i="65" s="1"/>
  <c r="H924" i="50"/>
  <c r="O949" i="50"/>
  <c r="AB45" i="60" s="1"/>
  <c r="R949" i="50"/>
  <c r="AB45" i="63" s="1"/>
  <c r="Q949" i="50"/>
  <c r="AB45" i="62" s="1"/>
  <c r="P949" i="50"/>
  <c r="AB45" i="61" s="1"/>
  <c r="X949" i="50"/>
  <c r="AB45" i="69" s="1"/>
  <c r="W949" i="50"/>
  <c r="AB45" i="68" s="1"/>
  <c r="K949" i="50"/>
  <c r="AB45" i="56" s="1"/>
  <c r="S949" i="50"/>
  <c r="AB45" i="64" s="1"/>
  <c r="V949" i="50"/>
  <c r="AB45" i="67" s="1"/>
  <c r="J949" i="50"/>
  <c r="L949" i="50"/>
  <c r="AB45" i="59" s="1"/>
  <c r="N949" i="50"/>
  <c r="AB45" i="57" s="1"/>
  <c r="M949" i="50"/>
  <c r="AB45" i="58" s="1"/>
  <c r="U949" i="50"/>
  <c r="AB45" i="66" s="1"/>
  <c r="J927" i="50"/>
  <c r="Q927" i="50"/>
  <c r="H973" i="50"/>
  <c r="M927" i="50"/>
  <c r="AT1408" i="50"/>
  <c r="BS19" i="57" s="1"/>
  <c r="AK911" i="50"/>
  <c r="BA910" i="50"/>
  <c r="BA911" i="50" s="1"/>
  <c r="BA926" i="50" s="1"/>
  <c r="U926" i="50" s="1"/>
  <c r="AB37" i="66" s="1"/>
  <c r="AB38" i="66" s="1"/>
  <c r="AB40" i="66" s="1"/>
  <c r="G1415" i="50"/>
  <c r="B1416" i="50"/>
  <c r="R1186" i="50"/>
  <c r="X894" i="50"/>
  <c r="AN860" i="50" s="1"/>
  <c r="T1135" i="50"/>
  <c r="T1232" i="50"/>
  <c r="S1234" i="50"/>
  <c r="AA1410" i="50"/>
  <c r="B879" i="50"/>
  <c r="G879" i="50" s="1"/>
  <c r="G878" i="50"/>
  <c r="J1046" i="50"/>
  <c r="AD42" i="49" s="1"/>
  <c r="K1046" i="50"/>
  <c r="AD42" i="56" s="1"/>
  <c r="L1046" i="50"/>
  <c r="AD42" i="59" s="1"/>
  <c r="M1046" i="50"/>
  <c r="AD42" i="58" s="1"/>
  <c r="J1047" i="50"/>
  <c r="AD43" i="49" s="1"/>
  <c r="J1025" i="50"/>
  <c r="AD36" i="49" s="1"/>
  <c r="N1046" i="50"/>
  <c r="AD42" i="57" s="1"/>
  <c r="N1025" i="50"/>
  <c r="AD36" i="57" s="1"/>
  <c r="N1047" i="50"/>
  <c r="AD43" i="57" s="1"/>
  <c r="L1047" i="50"/>
  <c r="AD43" i="59" s="1"/>
  <c r="K1025" i="50"/>
  <c r="AD36" i="56" s="1"/>
  <c r="L1025" i="50"/>
  <c r="AD36" i="59" s="1"/>
  <c r="K1047" i="50"/>
  <c r="AD43" i="56" s="1"/>
  <c r="J1048" i="50"/>
  <c r="AD44" i="49" s="1"/>
  <c r="L1048" i="50"/>
  <c r="AD44" i="59" s="1"/>
  <c r="O1047" i="50"/>
  <c r="AD43" i="60" s="1"/>
  <c r="O1046" i="50"/>
  <c r="AD42" i="60" s="1"/>
  <c r="M1048" i="50"/>
  <c r="AD44" i="58" s="1"/>
  <c r="N1048" i="50"/>
  <c r="AD44" i="57" s="1"/>
  <c r="K1048" i="50"/>
  <c r="AD44" i="56" s="1"/>
  <c r="M1025" i="50"/>
  <c r="AD36" i="58" s="1"/>
  <c r="M1047" i="50"/>
  <c r="AD43" i="58" s="1"/>
  <c r="O1025" i="50"/>
  <c r="AD36" i="60" s="1"/>
  <c r="O1048" i="50"/>
  <c r="AD44" i="60" s="1"/>
  <c r="P1046" i="50"/>
  <c r="AD42" i="61" s="1"/>
  <c r="Q1047" i="50"/>
  <c r="AD43" i="62" s="1"/>
  <c r="Q1025" i="50"/>
  <c r="AD36" i="62" s="1"/>
  <c r="AD38" i="62" s="1"/>
  <c r="AD40" i="62" s="1"/>
  <c r="Q1046" i="50"/>
  <c r="AD42" i="62" s="1"/>
  <c r="P1047" i="50"/>
  <c r="AD43" i="61" s="1"/>
  <c r="Q1048" i="50"/>
  <c r="AD44" i="62" s="1"/>
  <c r="P1025" i="50"/>
  <c r="AD36" i="61" s="1"/>
  <c r="R1025" i="50"/>
  <c r="AD36" i="63" s="1"/>
  <c r="R1046" i="50"/>
  <c r="AD42" i="63" s="1"/>
  <c r="P1048" i="50"/>
  <c r="AD44" i="61" s="1"/>
  <c r="R1048" i="50"/>
  <c r="AD44" i="63" s="1"/>
  <c r="S1046" i="50"/>
  <c r="AD42" i="64" s="1"/>
  <c r="R1047" i="50"/>
  <c r="AD43" i="63" s="1"/>
  <c r="T1046" i="50"/>
  <c r="AD42" i="65" s="1"/>
  <c r="S1047" i="50"/>
  <c r="AD43" i="64" s="1"/>
  <c r="U1046" i="50"/>
  <c r="AD42" i="66" s="1"/>
  <c r="S1025" i="50"/>
  <c r="AD36" i="64" s="1"/>
  <c r="V1046" i="50"/>
  <c r="AD42" i="67" s="1"/>
  <c r="T1047" i="50"/>
  <c r="AD43" i="65" s="1"/>
  <c r="P1026" i="50"/>
  <c r="AD37" i="61" s="1"/>
  <c r="O1026" i="50"/>
  <c r="AD37" i="60" s="1"/>
  <c r="N1026" i="50"/>
  <c r="AD37" i="57" s="1"/>
  <c r="L1026" i="50"/>
  <c r="AD37" i="59" s="1"/>
  <c r="X1046" i="50"/>
  <c r="AD42" i="69" s="1"/>
  <c r="W1046" i="50"/>
  <c r="AD42" i="68" s="1"/>
  <c r="J1026" i="50"/>
  <c r="M1026" i="50"/>
  <c r="AD37" i="58" s="1"/>
  <c r="R1026" i="50"/>
  <c r="AD37" i="63" s="1"/>
  <c r="K1026" i="50"/>
  <c r="AD37" i="56" s="1"/>
  <c r="V1132" i="50"/>
  <c r="U1134" i="50"/>
  <c r="AK1108" i="50" s="1"/>
  <c r="V1290" i="50"/>
  <c r="W1288" i="50"/>
  <c r="O1342" i="50"/>
  <c r="O1343" i="50" s="1"/>
  <c r="O1345" i="50"/>
  <c r="G1317" i="50"/>
  <c r="B1318" i="50"/>
  <c r="AQ1360" i="50"/>
  <c r="AQ1361" i="50" s="1"/>
  <c r="AA1361" i="50"/>
  <c r="AD1359" i="50"/>
  <c r="BN29" i="60"/>
  <c r="R1335" i="50"/>
  <c r="BS19" i="59"/>
  <c r="BM30" i="57"/>
  <c r="AT1126" i="50"/>
  <c r="T1192" i="50"/>
  <c r="X898" i="50"/>
  <c r="AA44" i="69" s="1"/>
  <c r="BG44" i="69" s="1"/>
  <c r="T1332" i="50"/>
  <c r="S1334" i="50"/>
  <c r="V1189" i="50"/>
  <c r="U1191" i="50"/>
  <c r="AK1159" i="50" s="1"/>
  <c r="BA1159" i="50" s="1"/>
  <c r="BN20" i="66" s="1"/>
  <c r="BQ20" i="58"/>
  <c r="AS1311" i="50"/>
  <c r="O879" i="50"/>
  <c r="AX1158" i="50"/>
  <c r="BN19" i="63" s="1"/>
  <c r="V1086" i="50"/>
  <c r="Q1339" i="50"/>
  <c r="P1341" i="50"/>
  <c r="AD1260" i="50"/>
  <c r="G1464" i="50"/>
  <c r="B1465" i="50"/>
  <c r="M1436" i="50"/>
  <c r="U1338" i="50"/>
  <c r="T1340" i="50"/>
  <c r="S1145" i="50"/>
  <c r="S1142" i="50"/>
  <c r="S1143" i="50" s="1"/>
  <c r="X1231" i="50"/>
  <c r="X1233" i="50" s="1"/>
  <c r="W1233" i="50"/>
  <c r="BQ20" i="57"/>
  <c r="B1220" i="50"/>
  <c r="G1219" i="50"/>
  <c r="M1394" i="50"/>
  <c r="AC1360" i="50" s="1"/>
  <c r="M1393" i="50"/>
  <c r="L879" i="50"/>
  <c r="G1366" i="50"/>
  <c r="B1367" i="50"/>
  <c r="U1139" i="50"/>
  <c r="T1141" i="50"/>
  <c r="AP1460" i="50"/>
  <c r="AP1461" i="50" s="1"/>
  <c r="Z1461" i="50"/>
  <c r="O1293" i="50"/>
  <c r="O1294" i="50"/>
  <c r="AE1260" i="50" s="1"/>
  <c r="S1136" i="50"/>
  <c r="AQ1459" i="50"/>
  <c r="B928" i="50"/>
  <c r="AE1211" i="50"/>
  <c r="Q1242" i="50"/>
  <c r="Q1245" i="50"/>
  <c r="AH1308" i="50"/>
  <c r="R1285" i="50"/>
  <c r="P1244" i="50"/>
  <c r="AF1210" i="50" s="1"/>
  <c r="V1333" i="50"/>
  <c r="W1331" i="50"/>
  <c r="T1282" i="50"/>
  <c r="S1284" i="50"/>
  <c r="S1285" i="50" s="1"/>
  <c r="AW1258" i="50"/>
  <c r="BP19" i="62" s="1"/>
  <c r="B975" i="50"/>
  <c r="B976" i="50" s="1"/>
  <c r="B977" i="50" s="1"/>
  <c r="Q1490" i="50"/>
  <c r="R1488" i="50"/>
  <c r="AJ1108" i="50"/>
  <c r="U1283" i="50"/>
  <c r="V1281" i="50"/>
  <c r="S1239" i="50"/>
  <c r="R1241" i="50"/>
  <c r="AH1209" i="50" s="1"/>
  <c r="AX1209" i="50" s="1"/>
  <c r="BO20" i="63" s="1"/>
  <c r="AE1309" i="50"/>
  <c r="BN29" i="59"/>
  <c r="N1343" i="50"/>
  <c r="N1344" i="50"/>
  <c r="S1185" i="50"/>
  <c r="S1186" i="50" s="1"/>
  <c r="AI1158" i="50"/>
  <c r="Q1440" i="50"/>
  <c r="R1438" i="50"/>
  <c r="Q1336" i="50"/>
  <c r="K1493" i="50"/>
  <c r="K1494" i="50"/>
  <c r="V1238" i="50"/>
  <c r="U1240" i="50"/>
  <c r="AC38" i="58"/>
  <c r="AC40" i="58" s="1"/>
  <c r="AH1258" i="50"/>
  <c r="F1073" i="50"/>
  <c r="Q1076" i="50" s="1"/>
  <c r="AE37" i="62" s="1"/>
  <c r="B1073" i="50"/>
  <c r="B1269" i="50"/>
  <c r="G1268" i="50"/>
  <c r="L1444" i="50"/>
  <c r="AB1410" i="50" s="1"/>
  <c r="AR1410" i="50" s="1"/>
  <c r="AR1411" i="50" s="1"/>
  <c r="BN29" i="57"/>
  <c r="M879" i="50"/>
  <c r="U1182" i="50"/>
  <c r="T1184" i="50"/>
  <c r="N1486" i="50"/>
  <c r="O1434" i="50"/>
  <c r="O1435" i="50" s="1"/>
  <c r="P1432" i="50"/>
  <c r="P1385" i="50"/>
  <c r="AM1058" i="50"/>
  <c r="BC1058" i="50" s="1"/>
  <c r="BL19" i="68" s="1"/>
  <c r="W1085" i="50"/>
  <c r="AN1058" i="50"/>
  <c r="BD1058" i="50" s="1"/>
  <c r="BL19" i="69" s="1"/>
  <c r="P879" i="50"/>
  <c r="AY1108" i="50"/>
  <c r="BM19" i="64" s="1"/>
  <c r="R1143" i="50"/>
  <c r="R1144" i="50"/>
  <c r="R1483" i="50"/>
  <c r="S1481" i="50"/>
  <c r="AB1361" i="50"/>
  <c r="U1433" i="50"/>
  <c r="V1431" i="50"/>
  <c r="T879" i="50"/>
  <c r="R879" i="50"/>
  <c r="X1138" i="50"/>
  <c r="X1140" i="50" s="1"/>
  <c r="W1140" i="50"/>
  <c r="P1482" i="50"/>
  <c r="O1484" i="50"/>
  <c r="R1382" i="50"/>
  <c r="Q1384" i="50"/>
  <c r="AG1358" i="50" s="1"/>
  <c r="AD1458" i="50"/>
  <c r="AW1208" i="50"/>
  <c r="BO19" i="62" s="1"/>
  <c r="N1489" i="50"/>
  <c r="M1491" i="50"/>
  <c r="AX1109" i="50"/>
  <c r="BM20" i="63" s="1"/>
  <c r="P1292" i="50"/>
  <c r="P1295" i="50"/>
  <c r="N1435" i="50"/>
  <c r="Q1236" i="50"/>
  <c r="L1492" i="50"/>
  <c r="L1495" i="50"/>
  <c r="M1486" i="50"/>
  <c r="B1171" i="50"/>
  <c r="G1170" i="50"/>
  <c r="AS1260" i="50"/>
  <c r="AS1261" i="50" s="1"/>
  <c r="AC1261" i="50"/>
  <c r="R1289" i="50"/>
  <c r="Q1291" i="50"/>
  <c r="S879" i="50"/>
  <c r="N1392" i="50"/>
  <c r="N1393" i="50" s="1"/>
  <c r="N1395" i="50"/>
  <c r="W942" i="50"/>
  <c r="AM909" i="50"/>
  <c r="BC909" i="50" s="1"/>
  <c r="BI20" i="68" s="1"/>
  <c r="W945" i="50"/>
  <c r="J879" i="50"/>
  <c r="BN29" i="58"/>
  <c r="Q879" i="50"/>
  <c r="AJ911" i="50"/>
  <c r="AZ910" i="50"/>
  <c r="AZ911" i="50" s="1"/>
  <c r="AZ926" i="50" s="1"/>
  <c r="T926" i="50" s="1"/>
  <c r="AB37" i="65" s="1"/>
  <c r="AB38" i="65" s="1"/>
  <c r="AB40" i="65" s="1"/>
  <c r="B1122" i="50"/>
  <c r="G1121" i="50"/>
  <c r="R1194" i="50"/>
  <c r="AH1160" i="50" s="1"/>
  <c r="AX1160" i="50" s="1"/>
  <c r="BS19" i="58"/>
  <c r="AG1110" i="50"/>
  <c r="T1383" i="50"/>
  <c r="U1381" i="50"/>
  <c r="P1389" i="50"/>
  <c r="O1391" i="50"/>
  <c r="AS1458" i="50"/>
  <c r="BT19" i="58" s="1"/>
  <c r="N1441" i="50"/>
  <c r="O1439" i="50"/>
  <c r="X942" i="50"/>
  <c r="X945" i="50"/>
  <c r="AG1209" i="50"/>
  <c r="AW1209" i="50" s="1"/>
  <c r="BO20" i="62" s="1"/>
  <c r="U879" i="50"/>
  <c r="BN29" i="56"/>
  <c r="U1388" i="50"/>
  <c r="T1390" i="50"/>
  <c r="AW1160" i="50"/>
  <c r="AW1161" i="50" s="1"/>
  <c r="AG1161" i="50"/>
  <c r="AH1208" i="50"/>
  <c r="R1235" i="50"/>
  <c r="S1193" i="50"/>
  <c r="G1027" i="50"/>
  <c r="B1024" i="50"/>
  <c r="P1243" i="50"/>
  <c r="M1445" i="50"/>
  <c r="M1442" i="50"/>
  <c r="AC1409" i="50"/>
  <c r="V943" i="50"/>
  <c r="V948" i="50" s="1"/>
  <c r="AB44" i="67" s="1"/>
  <c r="V944" i="50"/>
  <c r="AL910" i="50" s="1"/>
  <c r="V925" i="50"/>
  <c r="AB36" i="67" s="1"/>
  <c r="V947" i="50"/>
  <c r="AB43" i="67" s="1"/>
  <c r="AF1358" i="50"/>
  <c r="N879" i="50"/>
  <c r="BO52" i="2"/>
  <c r="BO42" i="2"/>
  <c r="K879" i="50"/>
  <c r="X836" i="50"/>
  <c r="X848" i="50" s="1"/>
  <c r="Z44" i="69" s="1"/>
  <c r="W986" i="50"/>
  <c r="X986" i="50"/>
  <c r="AL811" i="50"/>
  <c r="BB810" i="50"/>
  <c r="BB811" i="50" s="1"/>
  <c r="BB826" i="50" s="1"/>
  <c r="V826" i="50" s="1"/>
  <c r="Z37" i="67" s="1"/>
  <c r="Z38" i="67" s="1"/>
  <c r="Z40" i="67" s="1"/>
  <c r="W844" i="50"/>
  <c r="W825" i="50"/>
  <c r="W847" i="50"/>
  <c r="Z43" i="68" s="1"/>
  <c r="X844" i="50"/>
  <c r="X847" i="50"/>
  <c r="Z43" i="69" s="1"/>
  <c r="X825" i="50"/>
  <c r="Z36" i="69" s="1"/>
  <c r="U827" i="50"/>
  <c r="U829" i="50" s="1"/>
  <c r="AM760" i="50"/>
  <c r="AN760" i="50"/>
  <c r="BB860" i="50"/>
  <c r="BB861" i="50" s="1"/>
  <c r="BB876" i="50" s="1"/>
  <c r="V876" i="50" s="1"/>
  <c r="AL861" i="50"/>
  <c r="BC860" i="50"/>
  <c r="BC861" i="50" s="1"/>
  <c r="BC876" i="50" s="1"/>
  <c r="W876" i="50" s="1"/>
  <c r="W877" i="50" s="1"/>
  <c r="W879" i="50" s="1"/>
  <c r="AM861" i="50"/>
  <c r="Y36" i="68"/>
  <c r="H775" i="50"/>
  <c r="AA36" i="68"/>
  <c r="AO20" i="66"/>
  <c r="BB9" i="50"/>
  <c r="V43" i="50"/>
  <c r="X42" i="50"/>
  <c r="W42" i="50"/>
  <c r="AN9" i="50"/>
  <c r="V143" i="50"/>
  <c r="W142" i="50"/>
  <c r="AN109" i="50"/>
  <c r="BD109" i="50" s="1"/>
  <c r="AQ20" i="69" s="1"/>
  <c r="AM109" i="50"/>
  <c r="BC109" i="50" s="1"/>
  <c r="AQ20" i="68" s="1"/>
  <c r="X142" i="50"/>
  <c r="Q1464" i="50"/>
  <c r="J1317" i="50"/>
  <c r="T1268" i="50"/>
  <c r="S1219" i="50"/>
  <c r="T974" i="50"/>
  <c r="L1268" i="50"/>
  <c r="L1023" i="50"/>
  <c r="T1415" i="50"/>
  <c r="O1268" i="50"/>
  <c r="S1170" i="50"/>
  <c r="P1219" i="50"/>
  <c r="L928" i="50"/>
  <c r="M928" i="50"/>
  <c r="J928" i="50"/>
  <c r="L1464" i="50"/>
  <c r="K1317" i="50"/>
  <c r="J1023" i="50"/>
  <c r="U1317" i="50"/>
  <c r="W1317" i="50"/>
  <c r="P1121" i="50"/>
  <c r="J1268" i="50"/>
  <c r="T1464" i="50"/>
  <c r="N1415" i="50"/>
  <c r="L974" i="50"/>
  <c r="N1268" i="50"/>
  <c r="S1366" i="50"/>
  <c r="O974" i="50"/>
  <c r="M1219" i="50"/>
  <c r="V1366" i="50"/>
  <c r="Q1219" i="50"/>
  <c r="O1366" i="50"/>
  <c r="W1415" i="50"/>
  <c r="N1072" i="50"/>
  <c r="K1415" i="50"/>
  <c r="U1464" i="50"/>
  <c r="J1121" i="50"/>
  <c r="R1170" i="50"/>
  <c r="J1219" i="50"/>
  <c r="V1072" i="50"/>
  <c r="V1464" i="50"/>
  <c r="W1366" i="50"/>
  <c r="M1415" i="50"/>
  <c r="X1464" i="50"/>
  <c r="K1464" i="50"/>
  <c r="M1366" i="50"/>
  <c r="L1219" i="50"/>
  <c r="T1023" i="50"/>
  <c r="Q1366" i="50"/>
  <c r="N1464" i="50"/>
  <c r="R1072" i="50"/>
  <c r="S1268" i="50"/>
  <c r="M1023" i="50"/>
  <c r="X1366" i="50"/>
  <c r="W1219" i="50"/>
  <c r="W1121" i="50"/>
  <c r="X1170" i="50"/>
  <c r="R1464" i="50"/>
  <c r="S1415" i="50"/>
  <c r="N974" i="50"/>
  <c r="N1317" i="50"/>
  <c r="L1170" i="50"/>
  <c r="R1317" i="50"/>
  <c r="R1121" i="50"/>
  <c r="K1023" i="50"/>
  <c r="T1170" i="50"/>
  <c r="W1268" i="50"/>
  <c r="V974" i="50"/>
  <c r="M1464" i="50"/>
  <c r="O1464" i="50"/>
  <c r="M1170" i="50"/>
  <c r="J1366" i="50"/>
  <c r="L1317" i="50"/>
  <c r="V1268" i="50"/>
  <c r="W974" i="50"/>
  <c r="S1072" i="50"/>
  <c r="P974" i="50"/>
  <c r="U1415" i="50"/>
  <c r="N1023" i="50"/>
  <c r="T928" i="50"/>
  <c r="M974" i="50"/>
  <c r="M1317" i="50"/>
  <c r="U1023" i="50"/>
  <c r="O928" i="50"/>
  <c r="O1023" i="50"/>
  <c r="V1415" i="50"/>
  <c r="M1121" i="50"/>
  <c r="Q1415" i="50"/>
  <c r="N1219" i="50"/>
  <c r="X1023" i="50"/>
  <c r="V1170" i="50"/>
  <c r="R1023" i="50"/>
  <c r="M1268" i="50"/>
  <c r="U1121" i="50"/>
  <c r="L1072" i="50"/>
  <c r="O1121" i="50"/>
  <c r="P1072" i="50"/>
  <c r="R928" i="50"/>
  <c r="U1072" i="50"/>
  <c r="V1317" i="50"/>
  <c r="O1072" i="50"/>
  <c r="M1072" i="50"/>
  <c r="L1121" i="50"/>
  <c r="X1317" i="50"/>
  <c r="K1072" i="50"/>
  <c r="T1317" i="50"/>
  <c r="W1170" i="50"/>
  <c r="Q1072" i="50"/>
  <c r="V1219" i="50"/>
  <c r="Q1268" i="50"/>
  <c r="Q1121" i="50"/>
  <c r="X1072" i="50"/>
  <c r="T1121" i="50"/>
  <c r="W928" i="50"/>
  <c r="S974" i="50"/>
  <c r="S928" i="50"/>
  <c r="S1464" i="50"/>
  <c r="R1366" i="50"/>
  <c r="J974" i="50"/>
  <c r="S1121" i="50"/>
  <c r="O1219" i="50"/>
  <c r="K1170" i="50"/>
  <c r="V1023" i="50"/>
  <c r="S1317" i="50"/>
  <c r="P1170" i="50"/>
  <c r="Q1170" i="50"/>
  <c r="P1464" i="50"/>
  <c r="R1415" i="50"/>
  <c r="P1317" i="50"/>
  <c r="T1072" i="50"/>
  <c r="Q928" i="50"/>
  <c r="Q974" i="50"/>
  <c r="X1219" i="50"/>
  <c r="K1219" i="50"/>
  <c r="U974" i="50"/>
  <c r="P928" i="50"/>
  <c r="V928" i="50"/>
  <c r="N1170" i="50"/>
  <c r="X974" i="50"/>
  <c r="K928" i="50"/>
  <c r="K1121" i="50"/>
  <c r="O1170" i="50"/>
  <c r="Q1317" i="50"/>
  <c r="R974" i="50"/>
  <c r="J1464" i="50"/>
  <c r="W1023" i="50"/>
  <c r="S1023" i="50"/>
  <c r="U1219" i="50"/>
  <c r="J1170" i="50"/>
  <c r="T1366" i="50"/>
  <c r="X928" i="50"/>
  <c r="W1464" i="50"/>
  <c r="X1415" i="50"/>
  <c r="R1268" i="50"/>
  <c r="K1366" i="50"/>
  <c r="L1415" i="50"/>
  <c r="Q1023" i="50"/>
  <c r="N1121" i="50"/>
  <c r="N1366" i="50"/>
  <c r="P1415" i="50"/>
  <c r="U1170" i="50"/>
  <c r="X1268" i="50"/>
  <c r="N928" i="50"/>
  <c r="R1219" i="50"/>
  <c r="U928" i="50"/>
  <c r="T1219" i="50"/>
  <c r="J1072" i="50"/>
  <c r="X1121" i="50"/>
  <c r="V1121" i="50"/>
  <c r="L1366" i="50"/>
  <c r="U1366" i="50"/>
  <c r="P1366" i="50"/>
  <c r="K974" i="50"/>
  <c r="P1023" i="50"/>
  <c r="O1317" i="50"/>
  <c r="J1415" i="50"/>
  <c r="U1268" i="50"/>
  <c r="O1415" i="50"/>
  <c r="K1268" i="50"/>
  <c r="P1268" i="50"/>
  <c r="W1072" i="50"/>
  <c r="T1044" i="50" l="1"/>
  <c r="T1025" i="50"/>
  <c r="AD36" i="65" s="1"/>
  <c r="S86" i="50"/>
  <c r="S98" i="50" s="1"/>
  <c r="K44" i="64" s="1"/>
  <c r="AY960" i="50"/>
  <c r="AY961" i="50" s="1"/>
  <c r="AY976" i="50" s="1"/>
  <c r="S976" i="50" s="1"/>
  <c r="AC37" i="64" s="1"/>
  <c r="AI961" i="50"/>
  <c r="U96" i="50"/>
  <c r="K42" i="66" s="1"/>
  <c r="U84" i="50"/>
  <c r="AK58" i="50" s="1"/>
  <c r="BA58" i="50" s="1"/>
  <c r="AP19" i="66" s="1"/>
  <c r="T1048" i="50"/>
  <c r="AD44" i="65" s="1"/>
  <c r="AY1060" i="50"/>
  <c r="AY1061" i="50" s="1"/>
  <c r="AY1076" i="50" s="1"/>
  <c r="S1076" i="50" s="1"/>
  <c r="AE37" i="64" s="1"/>
  <c r="AI1061" i="50"/>
  <c r="S275" i="50"/>
  <c r="O36" i="64" s="1"/>
  <c r="S297" i="50"/>
  <c r="O43" i="64" s="1"/>
  <c r="S294" i="50"/>
  <c r="U296" i="50"/>
  <c r="O42" i="66" s="1"/>
  <c r="U291" i="50"/>
  <c r="T1093" i="50"/>
  <c r="T1098" i="50" s="1"/>
  <c r="AE44" i="65" s="1"/>
  <c r="T1094" i="50"/>
  <c r="AJ1060" i="50" s="1"/>
  <c r="T85" i="50"/>
  <c r="AJ58" i="50"/>
  <c r="AZ58" i="50" s="1"/>
  <c r="AP19" i="65" s="1"/>
  <c r="T95" i="50"/>
  <c r="U1035" i="50"/>
  <c r="AK1008" i="50"/>
  <c r="BA1008" i="50" s="1"/>
  <c r="BK19" i="66" s="1"/>
  <c r="T292" i="50"/>
  <c r="T295" i="50"/>
  <c r="AX60" i="50"/>
  <c r="AX61" i="50" s="1"/>
  <c r="AH61" i="50"/>
  <c r="AK1059" i="50"/>
  <c r="BA1059" i="50" s="1"/>
  <c r="BL20" i="66" s="1"/>
  <c r="U1092" i="50"/>
  <c r="U1075" i="50" s="1"/>
  <c r="AE36" i="66" s="1"/>
  <c r="U1095" i="50"/>
  <c r="U1045" i="50"/>
  <c r="U1047" i="50"/>
  <c r="AD43" i="66" s="1"/>
  <c r="AC38" i="64"/>
  <c r="AC40" i="64" s="1"/>
  <c r="S97" i="50"/>
  <c r="K43" i="64" s="1"/>
  <c r="S75" i="50"/>
  <c r="K36" i="64" s="1"/>
  <c r="S94" i="50"/>
  <c r="AI60" i="50" s="1"/>
  <c r="W81" i="50"/>
  <c r="V83" i="50"/>
  <c r="U992" i="50"/>
  <c r="U995" i="50"/>
  <c r="W989" i="50"/>
  <c r="V991" i="50"/>
  <c r="AL959" i="50" s="1"/>
  <c r="BB959" i="50" s="1"/>
  <c r="BJ20" i="67" s="1"/>
  <c r="T997" i="50"/>
  <c r="AC43" i="65" s="1"/>
  <c r="T994" i="50"/>
  <c r="AJ960" i="50" s="1"/>
  <c r="T975" i="50"/>
  <c r="AC36" i="65" s="1"/>
  <c r="W288" i="50"/>
  <c r="V290" i="50"/>
  <c r="V440" i="50"/>
  <c r="V446" i="50" s="1"/>
  <c r="R42" i="67" s="1"/>
  <c r="W438" i="50"/>
  <c r="W1032" i="50"/>
  <c r="V1034" i="50"/>
  <c r="V1035" i="50" s="1"/>
  <c r="V1090" i="50"/>
  <c r="W1088" i="50"/>
  <c r="X243" i="50"/>
  <c r="AN209" i="50"/>
  <c r="BD209" i="50" s="1"/>
  <c r="AS20" i="69" s="1"/>
  <c r="AP20" i="65"/>
  <c r="BA59" i="50"/>
  <c r="U93" i="50"/>
  <c r="AL59" i="50"/>
  <c r="BB59" i="50" s="1"/>
  <c r="AP20" i="67" s="1"/>
  <c r="V92" i="50"/>
  <c r="W91" i="50"/>
  <c r="X91" i="50"/>
  <c r="AY60" i="50"/>
  <c r="AY61" i="50" s="1"/>
  <c r="AI61" i="50"/>
  <c r="AI111" i="50"/>
  <c r="AI161" i="50"/>
  <c r="AZ208" i="50"/>
  <c r="U235" i="50"/>
  <c r="U236" i="50" s="1"/>
  <c r="U248" i="50" s="1"/>
  <c r="N44" i="66" s="1"/>
  <c r="U245" i="50"/>
  <c r="AK208" i="50"/>
  <c r="AK158" i="50"/>
  <c r="X431" i="50"/>
  <c r="X433" i="50" s="1"/>
  <c r="W433" i="50"/>
  <c r="AZ10" i="50"/>
  <c r="AZ11" i="50" s="1"/>
  <c r="AZ26" i="50" s="1"/>
  <c r="T26" i="50" s="1"/>
  <c r="AJ11" i="50"/>
  <c r="AZ158" i="50"/>
  <c r="U335" i="50"/>
  <c r="U336" i="50" s="1"/>
  <c r="AK308" i="50"/>
  <c r="BA308" i="50" s="1"/>
  <c r="AU19" i="66" s="1"/>
  <c r="U175" i="50"/>
  <c r="M36" i="66" s="1"/>
  <c r="U197" i="50"/>
  <c r="M43" i="66" s="1"/>
  <c r="T336" i="50"/>
  <c r="V192" i="50"/>
  <c r="V193" i="50" s="1"/>
  <c r="W183" i="50"/>
  <c r="X181" i="50"/>
  <c r="X183" i="50" s="1"/>
  <c r="U135" i="50"/>
  <c r="U145" i="50"/>
  <c r="AK108" i="50"/>
  <c r="T186" i="50"/>
  <c r="T198" i="50" s="1"/>
  <c r="M44" i="65" s="1"/>
  <c r="T197" i="50"/>
  <c r="M43" i="65" s="1"/>
  <c r="T175" i="50"/>
  <c r="U186" i="50"/>
  <c r="X188" i="50"/>
  <c r="X190" i="50" s="1"/>
  <c r="W190" i="50"/>
  <c r="AR19" i="64"/>
  <c r="AY161" i="50"/>
  <c r="V184" i="50"/>
  <c r="V185" i="50" s="1"/>
  <c r="V196" i="50"/>
  <c r="M42" i="67" s="1"/>
  <c r="X331" i="50"/>
  <c r="X333" i="50" s="1"/>
  <c r="W333" i="50"/>
  <c r="AI210" i="50"/>
  <c r="V346" i="50"/>
  <c r="P42" i="67" s="1"/>
  <c r="V334" i="50"/>
  <c r="J37" i="64"/>
  <c r="J38" i="64" s="1"/>
  <c r="J40" i="64" s="1"/>
  <c r="S27" i="50"/>
  <c r="S29" i="50" s="1"/>
  <c r="T136" i="50"/>
  <c r="T148" i="50" s="1"/>
  <c r="L44" i="65" s="1"/>
  <c r="V134" i="50"/>
  <c r="AL108" i="50" s="1"/>
  <c r="BB108" i="50" s="1"/>
  <c r="AQ19" i="67" s="1"/>
  <c r="V146" i="50"/>
  <c r="L42" i="67" s="1"/>
  <c r="W133" i="50"/>
  <c r="X131" i="50"/>
  <c r="X133" i="50" s="1"/>
  <c r="AH211" i="50"/>
  <c r="AX210" i="50"/>
  <c r="AX211" i="50" s="1"/>
  <c r="V234" i="50"/>
  <c r="V246" i="50"/>
  <c r="N42" i="67" s="1"/>
  <c r="W34" i="50"/>
  <c r="AM8" i="50" s="1"/>
  <c r="BC8" i="50" s="1"/>
  <c r="AO19" i="68" s="1"/>
  <c r="W46" i="50"/>
  <c r="J42" i="68" s="1"/>
  <c r="T194" i="50"/>
  <c r="U47" i="50"/>
  <c r="J43" i="66" s="1"/>
  <c r="U25" i="50"/>
  <c r="J36" i="66" s="1"/>
  <c r="U44" i="50"/>
  <c r="AK10" i="50" s="1"/>
  <c r="BA10" i="50" s="1"/>
  <c r="BA11" i="50" s="1"/>
  <c r="BA26" i="50" s="1"/>
  <c r="U26" i="50" s="1"/>
  <c r="X231" i="50"/>
  <c r="X233" i="50" s="1"/>
  <c r="W233" i="50"/>
  <c r="U195" i="50"/>
  <c r="X34" i="50"/>
  <c r="X46" i="50"/>
  <c r="J42" i="69" s="1"/>
  <c r="AY111" i="50"/>
  <c r="W390" i="50"/>
  <c r="W396" i="50" s="1"/>
  <c r="Q42" i="68" s="1"/>
  <c r="X388" i="50"/>
  <c r="X390" i="50" s="1"/>
  <c r="X396" i="50" s="1"/>
  <c r="Q42" i="69" s="1"/>
  <c r="U194" i="50"/>
  <c r="U193" i="50"/>
  <c r="T125" i="50"/>
  <c r="L36" i="65" s="1"/>
  <c r="T147" i="50"/>
  <c r="L43" i="65" s="1"/>
  <c r="T144" i="50"/>
  <c r="AJ110" i="50" s="1"/>
  <c r="T236" i="50"/>
  <c r="T248" i="50" s="1"/>
  <c r="N44" i="65" s="1"/>
  <c r="T247" i="50"/>
  <c r="N43" i="65" s="1"/>
  <c r="T225" i="50"/>
  <c r="N36" i="65" s="1"/>
  <c r="T244" i="50"/>
  <c r="AJ210" i="50" s="1"/>
  <c r="AZ210" i="50" s="1"/>
  <c r="V35" i="50"/>
  <c r="V45" i="50"/>
  <c r="AA36" i="69"/>
  <c r="AU1176" i="50"/>
  <c r="U1025" i="50"/>
  <c r="AD36" i="66" s="1"/>
  <c r="AQ1176" i="50"/>
  <c r="AS1176" i="50"/>
  <c r="AR1176" i="50"/>
  <c r="AT1176" i="50"/>
  <c r="AW1176" i="50"/>
  <c r="AD38" i="64"/>
  <c r="AD40" i="64" s="1"/>
  <c r="AD38" i="57"/>
  <c r="AD40" i="57" s="1"/>
  <c r="AJ1010" i="50"/>
  <c r="AL1009" i="50"/>
  <c r="V1042" i="50"/>
  <c r="X1039" i="50"/>
  <c r="X1041" i="50" s="1"/>
  <c r="W1041" i="50"/>
  <c r="U1043" i="50"/>
  <c r="U1044" i="50"/>
  <c r="AK1010" i="50" s="1"/>
  <c r="BA1010" i="50" s="1"/>
  <c r="BA1009" i="50"/>
  <c r="BK20" i="66" s="1"/>
  <c r="S1194" i="50"/>
  <c r="AI1160" i="50" s="1"/>
  <c r="AY1160" i="50" s="1"/>
  <c r="AE1408" i="50"/>
  <c r="AU1408" i="50" s="1"/>
  <c r="BS19" i="60" s="1"/>
  <c r="AI1258" i="50"/>
  <c r="AY1258" i="50" s="1"/>
  <c r="BP19" i="64" s="1"/>
  <c r="O977" i="50"/>
  <c r="S977" i="50"/>
  <c r="Z1170" i="50"/>
  <c r="H1170" i="50"/>
  <c r="AF1170" i="50"/>
  <c r="AC1170" i="50"/>
  <c r="AH1170" i="50"/>
  <c r="AG1170" i="50"/>
  <c r="AD1170" i="50"/>
  <c r="AM1170" i="50"/>
  <c r="AE1170" i="50"/>
  <c r="AA1170" i="50"/>
  <c r="AI1170" i="50"/>
  <c r="AJ1170" i="50"/>
  <c r="AB1170" i="50"/>
  <c r="AL1170" i="50"/>
  <c r="AK1170" i="50"/>
  <c r="AN1170" i="50"/>
  <c r="N977" i="50"/>
  <c r="Z1219" i="50"/>
  <c r="AP1219" i="50" s="1"/>
  <c r="AP1226" i="50" s="1"/>
  <c r="AC1219" i="50"/>
  <c r="AS1219" i="50" s="1"/>
  <c r="BO30" i="58" s="1"/>
  <c r="AI1219" i="50"/>
  <c r="AY1219" i="50" s="1"/>
  <c r="BO30" i="64" s="1"/>
  <c r="AK1219" i="50"/>
  <c r="BA1219" i="50" s="1"/>
  <c r="BO30" i="66" s="1"/>
  <c r="AL1219" i="50"/>
  <c r="BB1219" i="50" s="1"/>
  <c r="BO30" i="67" s="1"/>
  <c r="H1219" i="50"/>
  <c r="BY37" i="2" s="1"/>
  <c r="BY38" i="2" s="1"/>
  <c r="BY39" i="2" s="1"/>
  <c r="AA1219" i="50"/>
  <c r="AQ1219" i="50" s="1"/>
  <c r="BO30" i="56" s="1"/>
  <c r="AG1219" i="50"/>
  <c r="AW1219" i="50" s="1"/>
  <c r="BO30" i="62" s="1"/>
  <c r="AE1219" i="50"/>
  <c r="AU1219" i="50" s="1"/>
  <c r="AB1219" i="50"/>
  <c r="AR1219" i="50" s="1"/>
  <c r="BO30" i="59" s="1"/>
  <c r="AM1219" i="50"/>
  <c r="BC1219" i="50" s="1"/>
  <c r="BO30" i="68" s="1"/>
  <c r="AN1219" i="50"/>
  <c r="BD1219" i="50" s="1"/>
  <c r="BO30" i="69" s="1"/>
  <c r="AD1219" i="50"/>
  <c r="AT1219" i="50" s="1"/>
  <c r="BO30" i="57" s="1"/>
  <c r="AF1219" i="50"/>
  <c r="AV1219" i="50" s="1"/>
  <c r="BO30" i="61" s="1"/>
  <c r="AH1219" i="50"/>
  <c r="AX1219" i="50" s="1"/>
  <c r="BO30" i="63" s="1"/>
  <c r="AJ1219" i="50"/>
  <c r="AZ1219" i="50" s="1"/>
  <c r="BO30" i="65" s="1"/>
  <c r="R977" i="50"/>
  <c r="Z1366" i="50"/>
  <c r="AP1366" i="50" s="1"/>
  <c r="AC1366" i="50"/>
  <c r="AS1366" i="50" s="1"/>
  <c r="BR27" i="58" s="1"/>
  <c r="AN1366" i="50"/>
  <c r="BD1366" i="50" s="1"/>
  <c r="BR27" i="69" s="1"/>
  <c r="AG1366" i="50"/>
  <c r="AW1366" i="50" s="1"/>
  <c r="BR27" i="62" s="1"/>
  <c r="AD1366" i="50"/>
  <c r="AT1366" i="50" s="1"/>
  <c r="BR27" i="57" s="1"/>
  <c r="AI1366" i="50"/>
  <c r="AY1366" i="50" s="1"/>
  <c r="BR27" i="64" s="1"/>
  <c r="AB1366" i="50"/>
  <c r="AR1366" i="50" s="1"/>
  <c r="AJ1366" i="50"/>
  <c r="AZ1366" i="50" s="1"/>
  <c r="BR27" i="65" s="1"/>
  <c r="AK1366" i="50"/>
  <c r="BA1366" i="50" s="1"/>
  <c r="BR27" i="66" s="1"/>
  <c r="AE1366" i="50"/>
  <c r="AU1366" i="50" s="1"/>
  <c r="BR27" i="60" s="1"/>
  <c r="AM1366" i="50"/>
  <c r="BC1366" i="50" s="1"/>
  <c r="BR27" i="68" s="1"/>
  <c r="AH1366" i="50"/>
  <c r="AX1366" i="50" s="1"/>
  <c r="BR27" i="63" s="1"/>
  <c r="AA1366" i="50"/>
  <c r="AQ1366" i="50" s="1"/>
  <c r="BR27" i="56" s="1"/>
  <c r="H1366" i="50"/>
  <c r="CE33" i="2" s="1"/>
  <c r="AF1366" i="50"/>
  <c r="AV1366" i="50" s="1"/>
  <c r="BR27" i="61" s="1"/>
  <c r="AL1366" i="50"/>
  <c r="BB1366" i="50" s="1"/>
  <c r="BR27" i="67" s="1"/>
  <c r="U999" i="50"/>
  <c r="AC45" i="66" s="1"/>
  <c r="Q999" i="50"/>
  <c r="AC45" i="62" s="1"/>
  <c r="K999" i="50"/>
  <c r="AC45" i="56" s="1"/>
  <c r="M999" i="50"/>
  <c r="AC45" i="58" s="1"/>
  <c r="O999" i="50"/>
  <c r="AC45" i="60" s="1"/>
  <c r="J999" i="50"/>
  <c r="V999" i="50"/>
  <c r="AC45" i="67" s="1"/>
  <c r="X999" i="50"/>
  <c r="AC45" i="69" s="1"/>
  <c r="N999" i="50"/>
  <c r="AC45" i="57" s="1"/>
  <c r="W999" i="50"/>
  <c r="AC45" i="68" s="1"/>
  <c r="R999" i="50"/>
  <c r="AC45" i="63" s="1"/>
  <c r="P999" i="50"/>
  <c r="AC45" i="61" s="1"/>
  <c r="H974" i="50"/>
  <c r="S999" i="50"/>
  <c r="AC45" i="64" s="1"/>
  <c r="T999" i="50"/>
  <c r="AC45" i="65" s="1"/>
  <c r="L999" i="50"/>
  <c r="AC45" i="59" s="1"/>
  <c r="J977" i="50"/>
  <c r="Z1317" i="50"/>
  <c r="AD1317" i="50"/>
  <c r="AC1317" i="50"/>
  <c r="AM1317" i="50"/>
  <c r="AG1317" i="50"/>
  <c r="AE1317" i="50"/>
  <c r="AF1317" i="50"/>
  <c r="AB1317" i="50"/>
  <c r="AK1317" i="50"/>
  <c r="AN1317" i="50"/>
  <c r="AL1317" i="50"/>
  <c r="H1317" i="50"/>
  <c r="CC34" i="2" s="1"/>
  <c r="AI1317" i="50"/>
  <c r="AH1317" i="50"/>
  <c r="AJ1317" i="50"/>
  <c r="AA1317" i="50"/>
  <c r="M977" i="50"/>
  <c r="H1023" i="50"/>
  <c r="Z1268" i="50"/>
  <c r="AP1268" i="50" s="1"/>
  <c r="AI1268" i="50"/>
  <c r="AY1268" i="50" s="1"/>
  <c r="BP29" i="64" s="1"/>
  <c r="H1268" i="50"/>
  <c r="CA35" i="2" s="1"/>
  <c r="AD1268" i="50"/>
  <c r="AT1268" i="50" s="1"/>
  <c r="BP29" i="57" s="1"/>
  <c r="AK1268" i="50"/>
  <c r="BA1268" i="50" s="1"/>
  <c r="BP29" i="66" s="1"/>
  <c r="AB1268" i="50"/>
  <c r="AR1268" i="50" s="1"/>
  <c r="AC1268" i="50"/>
  <c r="AS1268" i="50" s="1"/>
  <c r="BP29" i="58" s="1"/>
  <c r="AM1268" i="50"/>
  <c r="BC1268" i="50" s="1"/>
  <c r="BP29" i="68" s="1"/>
  <c r="AA1268" i="50"/>
  <c r="AQ1268" i="50" s="1"/>
  <c r="AN1268" i="50"/>
  <c r="BD1268" i="50" s="1"/>
  <c r="BP29" i="69" s="1"/>
  <c r="AG1268" i="50"/>
  <c r="AW1268" i="50" s="1"/>
  <c r="BP29" i="62" s="1"/>
  <c r="AH1268" i="50"/>
  <c r="AX1268" i="50" s="1"/>
  <c r="BP29" i="63" s="1"/>
  <c r="AF1268" i="50"/>
  <c r="AV1268" i="50" s="1"/>
  <c r="BP29" i="61" s="1"/>
  <c r="AE1268" i="50"/>
  <c r="AU1268" i="50" s="1"/>
  <c r="BP29" i="60" s="1"/>
  <c r="AJ1268" i="50"/>
  <c r="AZ1268" i="50" s="1"/>
  <c r="BP29" i="65" s="1"/>
  <c r="AL1268" i="50"/>
  <c r="BB1268" i="50" s="1"/>
  <c r="BP29" i="67" s="1"/>
  <c r="H1072" i="50"/>
  <c r="Z1121" i="50"/>
  <c r="AA1121" i="50"/>
  <c r="AC1121" i="50"/>
  <c r="AG1121" i="50"/>
  <c r="AF1121" i="50"/>
  <c r="AB1121" i="50"/>
  <c r="AJ1121" i="50"/>
  <c r="AN1121" i="50"/>
  <c r="AH1121" i="50"/>
  <c r="AD1121" i="50"/>
  <c r="AM1121" i="50"/>
  <c r="AI1121" i="50"/>
  <c r="H1121" i="50"/>
  <c r="AL1121" i="50"/>
  <c r="AK1121" i="50"/>
  <c r="AE1121" i="50"/>
  <c r="Z1464" i="50"/>
  <c r="AP1464" i="50" s="1"/>
  <c r="AD1464" i="50"/>
  <c r="AT1464" i="50" s="1"/>
  <c r="BT25" i="57" s="1"/>
  <c r="AN1464" i="50"/>
  <c r="BD1464" i="50" s="1"/>
  <c r="BT25" i="69" s="1"/>
  <c r="AI1464" i="50"/>
  <c r="AY1464" i="50" s="1"/>
  <c r="BT25" i="64" s="1"/>
  <c r="AG1464" i="50"/>
  <c r="AW1464" i="50" s="1"/>
  <c r="BT25" i="62" s="1"/>
  <c r="AA1464" i="50"/>
  <c r="AQ1464" i="50" s="1"/>
  <c r="BT25" i="56" s="1"/>
  <c r="AE1464" i="50"/>
  <c r="AU1464" i="50" s="1"/>
  <c r="BT25" i="60" s="1"/>
  <c r="AM1464" i="50"/>
  <c r="BC1464" i="50" s="1"/>
  <c r="BT25" i="68" s="1"/>
  <c r="AJ1464" i="50"/>
  <c r="AZ1464" i="50" s="1"/>
  <c r="BT25" i="65" s="1"/>
  <c r="AC1464" i="50"/>
  <c r="AS1464" i="50" s="1"/>
  <c r="BT25" i="58" s="1"/>
  <c r="H1464" i="50"/>
  <c r="CI31" i="2" s="1"/>
  <c r="AB1464" i="50"/>
  <c r="AR1464" i="50" s="1"/>
  <c r="BT25" i="59" s="1"/>
  <c r="AK1464" i="50"/>
  <c r="BA1464" i="50" s="1"/>
  <c r="BT25" i="66" s="1"/>
  <c r="AH1464" i="50"/>
  <c r="AX1464" i="50" s="1"/>
  <c r="BT25" i="63" s="1"/>
  <c r="AL1464" i="50"/>
  <c r="BB1464" i="50" s="1"/>
  <c r="BT25" i="67" s="1"/>
  <c r="AF1464" i="50"/>
  <c r="AV1464" i="50" s="1"/>
  <c r="BT25" i="61" s="1"/>
  <c r="Z1415" i="50"/>
  <c r="AP1415" i="50" s="1"/>
  <c r="AE1415" i="50"/>
  <c r="AU1415" i="50" s="1"/>
  <c r="BS26" i="60" s="1"/>
  <c r="AB1415" i="50"/>
  <c r="AR1415" i="50" s="1"/>
  <c r="BS26" i="59" s="1"/>
  <c r="AH1415" i="50"/>
  <c r="AX1415" i="50" s="1"/>
  <c r="BS26" i="63" s="1"/>
  <c r="AG1415" i="50"/>
  <c r="AW1415" i="50" s="1"/>
  <c r="BS26" i="62" s="1"/>
  <c r="AF1415" i="50"/>
  <c r="AV1415" i="50" s="1"/>
  <c r="BS26" i="61" s="1"/>
  <c r="AD1415" i="50"/>
  <c r="AT1415" i="50" s="1"/>
  <c r="BS26" i="57" s="1"/>
  <c r="AL1415" i="50"/>
  <c r="BB1415" i="50" s="1"/>
  <c r="BS26" i="67" s="1"/>
  <c r="AI1415" i="50"/>
  <c r="AY1415" i="50" s="1"/>
  <c r="BS26" i="64" s="1"/>
  <c r="AM1415" i="50"/>
  <c r="BC1415" i="50" s="1"/>
  <c r="BS26" i="68" s="1"/>
  <c r="AN1415" i="50"/>
  <c r="BD1415" i="50" s="1"/>
  <c r="BS26" i="69" s="1"/>
  <c r="AK1415" i="50"/>
  <c r="BA1415" i="50" s="1"/>
  <c r="BS26" i="66" s="1"/>
  <c r="AJ1415" i="50"/>
  <c r="AZ1415" i="50" s="1"/>
  <c r="BS26" i="65" s="1"/>
  <c r="AA1415" i="50"/>
  <c r="AQ1415" i="50" s="1"/>
  <c r="BS26" i="56" s="1"/>
  <c r="AC1415" i="50"/>
  <c r="AS1415" i="50" s="1"/>
  <c r="BS26" i="58" s="1"/>
  <c r="H1415" i="50"/>
  <c r="CG32" i="2" s="1"/>
  <c r="K977" i="50"/>
  <c r="P977" i="50"/>
  <c r="Q977" i="50"/>
  <c r="H928" i="50"/>
  <c r="BG44" i="2" s="1"/>
  <c r="L977" i="50"/>
  <c r="AW1358" i="50"/>
  <c r="BR19" i="62" s="1"/>
  <c r="V1182" i="50"/>
  <c r="U1184" i="50"/>
  <c r="AK1158" i="50" s="1"/>
  <c r="U1282" i="50"/>
  <c r="T1284" i="50"/>
  <c r="AL911" i="50"/>
  <c r="BB910" i="50"/>
  <c r="BB911" i="50" s="1"/>
  <c r="BB926" i="50" s="1"/>
  <c r="V926" i="50" s="1"/>
  <c r="AB37" i="67" s="1"/>
  <c r="AB38" i="67" s="1"/>
  <c r="AB40" i="67" s="1"/>
  <c r="W1431" i="50"/>
  <c r="V1433" i="50"/>
  <c r="T1239" i="50"/>
  <c r="S1241" i="50"/>
  <c r="S1144" i="50"/>
  <c r="AI1110" i="50" s="1"/>
  <c r="T1195" i="50"/>
  <c r="R1336" i="50"/>
  <c r="BO29" i="57"/>
  <c r="X1086" i="50"/>
  <c r="P1386" i="50"/>
  <c r="R1440" i="50"/>
  <c r="S1438" i="50"/>
  <c r="G928" i="50"/>
  <c r="B929" i="50"/>
  <c r="G929" i="50" s="1"/>
  <c r="AT1260" i="50"/>
  <c r="AT1261" i="50" s="1"/>
  <c r="AD1261" i="50"/>
  <c r="T1193" i="50"/>
  <c r="AD38" i="59"/>
  <c r="AD40" i="59" s="1"/>
  <c r="AQ1410" i="50"/>
  <c r="AQ1411" i="50" s="1"/>
  <c r="AA1411" i="50"/>
  <c r="BN30" i="61"/>
  <c r="AV1176" i="50"/>
  <c r="Q1432" i="50"/>
  <c r="P1434" i="50"/>
  <c r="AY1158" i="50"/>
  <c r="BN19" i="64" s="1"/>
  <c r="W1281" i="50"/>
  <c r="V1283" i="50"/>
  <c r="U1192" i="50"/>
  <c r="AB1411" i="50"/>
  <c r="X1288" i="50"/>
  <c r="X1290" i="50" s="1"/>
  <c r="W1290" i="50"/>
  <c r="BQ27" i="56"/>
  <c r="K929" i="50"/>
  <c r="AW1110" i="50"/>
  <c r="AW1111" i="50" s="1"/>
  <c r="AW1126" i="50" s="1"/>
  <c r="AG1111" i="50"/>
  <c r="AT1458" i="50"/>
  <c r="BT19" i="57" s="1"/>
  <c r="T1481" i="50"/>
  <c r="S1483" i="50"/>
  <c r="AF1309" i="50"/>
  <c r="P1342" i="50"/>
  <c r="P1345" i="50"/>
  <c r="W1189" i="50"/>
  <c r="V1191" i="50"/>
  <c r="AT1359" i="50"/>
  <c r="BR20" i="57" s="1"/>
  <c r="AI1208" i="50"/>
  <c r="S1235" i="50"/>
  <c r="S1236" i="50" s="1"/>
  <c r="BO29" i="59"/>
  <c r="L1494" i="50"/>
  <c r="AB1460" i="50" s="1"/>
  <c r="P1294" i="50"/>
  <c r="P1293" i="50"/>
  <c r="AZ1108" i="50"/>
  <c r="BM19" i="65" s="1"/>
  <c r="AV1210" i="50"/>
  <c r="AV1211" i="50" s="1"/>
  <c r="AF1211" i="50"/>
  <c r="BT20" i="56"/>
  <c r="R1339" i="50"/>
  <c r="Q1341" i="50"/>
  <c r="U1135" i="50"/>
  <c r="AD38" i="60"/>
  <c r="AD40" i="60" s="1"/>
  <c r="U1232" i="50"/>
  <c r="T1234" i="50"/>
  <c r="W1086" i="50"/>
  <c r="M929" i="50"/>
  <c r="BO29" i="58"/>
  <c r="AS1409" i="50"/>
  <c r="AX1161" i="50"/>
  <c r="AX1176" i="50" s="1"/>
  <c r="AE1359" i="50"/>
  <c r="R1490" i="50"/>
  <c r="S1488" i="50"/>
  <c r="T1142" i="50"/>
  <c r="T1145" i="50"/>
  <c r="AJ1109" i="50"/>
  <c r="AZ1109" i="50" s="1"/>
  <c r="BM20" i="65" s="1"/>
  <c r="AS1360" i="50"/>
  <c r="AS1361" i="50" s="1"/>
  <c r="AC1361" i="50"/>
  <c r="U1340" i="50"/>
  <c r="V1338" i="50"/>
  <c r="W1132" i="50"/>
  <c r="V1134" i="50"/>
  <c r="X925" i="50"/>
  <c r="AB36" i="69" s="1"/>
  <c r="X944" i="50"/>
  <c r="X947" i="50"/>
  <c r="AB43" i="69" s="1"/>
  <c r="Q1385" i="50"/>
  <c r="Q1386" i="50" s="1"/>
  <c r="AH1110" i="50"/>
  <c r="L1493" i="50"/>
  <c r="B978" i="50"/>
  <c r="V1139" i="50"/>
  <c r="U1141" i="50"/>
  <c r="AK1109" i="50" s="1"/>
  <c r="BA1109" i="50" s="1"/>
  <c r="BM20" i="66" s="1"/>
  <c r="B1368" i="50"/>
  <c r="G1367" i="50"/>
  <c r="N1436" i="50"/>
  <c r="AD38" i="61"/>
  <c r="AD40" i="61" s="1"/>
  <c r="AD38" i="63"/>
  <c r="AD40" i="63" s="1"/>
  <c r="N929" i="50"/>
  <c r="BO29" i="56"/>
  <c r="M1443" i="50"/>
  <c r="M1444" i="50"/>
  <c r="P1439" i="50"/>
  <c r="O1441" i="50"/>
  <c r="B1172" i="50"/>
  <c r="G1171" i="50"/>
  <c r="S1382" i="50"/>
  <c r="R1384" i="50"/>
  <c r="R1286" i="50"/>
  <c r="S1286" i="50"/>
  <c r="B1221" i="50"/>
  <c r="G1220" i="50"/>
  <c r="S1335" i="50"/>
  <c r="AI1308" i="50"/>
  <c r="B1319" i="50"/>
  <c r="G1318" i="50"/>
  <c r="T1136" i="50"/>
  <c r="Q929" i="50"/>
  <c r="W947" i="50"/>
  <c r="AB43" i="68" s="1"/>
  <c r="W925" i="50"/>
  <c r="X943" i="50"/>
  <c r="X948" i="50" s="1"/>
  <c r="AB44" i="69" s="1"/>
  <c r="W944" i="50"/>
  <c r="W943" i="50"/>
  <c r="W948" i="50" s="1"/>
  <c r="AB44" i="68" s="1"/>
  <c r="R1236" i="50"/>
  <c r="AD1409" i="50"/>
  <c r="N1442" i="50"/>
  <c r="N1445" i="50"/>
  <c r="F1123" i="50"/>
  <c r="S1148" i="50" s="1"/>
  <c r="AF44" i="64" s="1"/>
  <c r="B1123" i="50"/>
  <c r="N1394" i="50"/>
  <c r="O1485" i="50"/>
  <c r="AE1458" i="50"/>
  <c r="AX1308" i="50"/>
  <c r="U1332" i="50"/>
  <c r="T1334" i="50"/>
  <c r="S929" i="50"/>
  <c r="AX1208" i="50"/>
  <c r="BO19" i="63" s="1"/>
  <c r="Q1482" i="50"/>
  <c r="P1484" i="50"/>
  <c r="T1185" i="50"/>
  <c r="T1194" i="50" s="1"/>
  <c r="AJ1158" i="50"/>
  <c r="G1269" i="50"/>
  <c r="B1270" i="50"/>
  <c r="B1074" i="50"/>
  <c r="G1077" i="50"/>
  <c r="AA1460" i="50"/>
  <c r="AD1310" i="50"/>
  <c r="AH1161" i="50"/>
  <c r="J929" i="50"/>
  <c r="P929" i="50"/>
  <c r="K1096" i="50"/>
  <c r="AE42" i="56" s="1"/>
  <c r="J1096" i="50"/>
  <c r="AE42" i="49" s="1"/>
  <c r="L1096" i="50"/>
  <c r="AE42" i="59" s="1"/>
  <c r="J1075" i="50"/>
  <c r="M1096" i="50"/>
  <c r="AE42" i="58" s="1"/>
  <c r="K1075" i="50"/>
  <c r="AE36" i="56" s="1"/>
  <c r="K1097" i="50"/>
  <c r="AE43" i="56" s="1"/>
  <c r="J1097" i="50"/>
  <c r="L1098" i="50"/>
  <c r="AE44" i="59" s="1"/>
  <c r="M1097" i="50"/>
  <c r="AE43" i="58" s="1"/>
  <c r="L1097" i="50"/>
  <c r="AE43" i="59" s="1"/>
  <c r="L1075" i="50"/>
  <c r="AE36" i="59" s="1"/>
  <c r="N1096" i="50"/>
  <c r="AE42" i="57" s="1"/>
  <c r="K1098" i="50"/>
  <c r="AE44" i="56" s="1"/>
  <c r="J1098" i="50"/>
  <c r="O1096" i="50"/>
  <c r="AE42" i="60" s="1"/>
  <c r="M1098" i="50"/>
  <c r="AE44" i="58" s="1"/>
  <c r="M1075" i="50"/>
  <c r="AE36" i="58" s="1"/>
  <c r="N1098" i="50"/>
  <c r="AE44" i="57" s="1"/>
  <c r="O1075" i="50"/>
  <c r="AE36" i="60" s="1"/>
  <c r="O1097" i="50"/>
  <c r="AE43" i="60" s="1"/>
  <c r="N1097" i="50"/>
  <c r="AE43" i="57" s="1"/>
  <c r="P1096" i="50"/>
  <c r="AE42" i="61" s="1"/>
  <c r="N1075" i="50"/>
  <c r="AE36" i="57" s="1"/>
  <c r="Q1096" i="50"/>
  <c r="AE42" i="62" s="1"/>
  <c r="O1098" i="50"/>
  <c r="AE44" i="60" s="1"/>
  <c r="P1097" i="50"/>
  <c r="AE43" i="61" s="1"/>
  <c r="Q1075" i="50"/>
  <c r="AE36" i="62" s="1"/>
  <c r="AE38" i="62" s="1"/>
  <c r="AE40" i="62" s="1"/>
  <c r="P1075" i="50"/>
  <c r="AE36" i="61" s="1"/>
  <c r="Q1097" i="50"/>
  <c r="AE43" i="62" s="1"/>
  <c r="R1096" i="50"/>
  <c r="AE42" i="63" s="1"/>
  <c r="R1097" i="50"/>
  <c r="AE43" i="63" s="1"/>
  <c r="S1096" i="50"/>
  <c r="AE42" i="64" s="1"/>
  <c r="P1098" i="50"/>
  <c r="AE44" i="61" s="1"/>
  <c r="R1075" i="50"/>
  <c r="AE36" i="63" s="1"/>
  <c r="T1096" i="50"/>
  <c r="AE42" i="65" s="1"/>
  <c r="R1098" i="50"/>
  <c r="AE44" i="63" s="1"/>
  <c r="Q1098" i="50"/>
  <c r="AE44" i="62" s="1"/>
  <c r="U1096" i="50"/>
  <c r="AE42" i="66" s="1"/>
  <c r="S1075" i="50"/>
  <c r="AE36" i="64" s="1"/>
  <c r="S1097" i="50"/>
  <c r="AE43" i="64" s="1"/>
  <c r="O1076" i="50"/>
  <c r="AE37" i="60" s="1"/>
  <c r="T1097" i="50"/>
  <c r="AE43" i="65" s="1"/>
  <c r="J1076" i="50"/>
  <c r="K1076" i="50"/>
  <c r="AE37" i="56" s="1"/>
  <c r="M1076" i="50"/>
  <c r="AE37" i="58" s="1"/>
  <c r="P1076" i="50"/>
  <c r="AE37" i="61" s="1"/>
  <c r="N1076" i="50"/>
  <c r="AE37" i="57" s="1"/>
  <c r="T1075" i="50"/>
  <c r="AE36" i="65" s="1"/>
  <c r="R1076" i="50"/>
  <c r="AE37" i="63" s="1"/>
  <c r="L1076" i="50"/>
  <c r="AE37" i="59" s="1"/>
  <c r="S1098" i="50"/>
  <c r="AE44" i="64" s="1"/>
  <c r="B1025" i="50"/>
  <c r="B1026" i="50" s="1"/>
  <c r="B1027" i="50" s="1"/>
  <c r="AX1258" i="50"/>
  <c r="BP19" i="63" s="1"/>
  <c r="AD38" i="58"/>
  <c r="AD40" i="58" s="1"/>
  <c r="AD38" i="56"/>
  <c r="AD40" i="56" s="1"/>
  <c r="L929" i="50"/>
  <c r="R929" i="50"/>
  <c r="AV1358" i="50"/>
  <c r="BR19" i="61" s="1"/>
  <c r="O1392" i="50"/>
  <c r="O1393" i="50" s="1"/>
  <c r="O1395" i="50"/>
  <c r="W1333" i="50"/>
  <c r="X1331" i="50"/>
  <c r="X1333" i="50" s="1"/>
  <c r="T927" i="50"/>
  <c r="T929" i="50" s="1"/>
  <c r="Q1389" i="50"/>
  <c r="P1391" i="50"/>
  <c r="Q1292" i="50"/>
  <c r="Q1295" i="50"/>
  <c r="AG1259" i="50"/>
  <c r="AC1459" i="50"/>
  <c r="M1495" i="50"/>
  <c r="M1492" i="50"/>
  <c r="AU1309" i="50"/>
  <c r="AU1260" i="50"/>
  <c r="AU1261" i="50" s="1"/>
  <c r="AE1261" i="50"/>
  <c r="G1465" i="50"/>
  <c r="B1466" i="50"/>
  <c r="O1344" i="50"/>
  <c r="AE1310" i="50" s="1"/>
  <c r="AU1310" i="50" s="1"/>
  <c r="G1416" i="50"/>
  <c r="B1417" i="50"/>
  <c r="U927" i="50"/>
  <c r="U929" i="50" s="1"/>
  <c r="U1390" i="50"/>
  <c r="V1388" i="50"/>
  <c r="V1381" i="50"/>
  <c r="U1383" i="50"/>
  <c r="S1289" i="50"/>
  <c r="R1291" i="50"/>
  <c r="O1489" i="50"/>
  <c r="N1491" i="50"/>
  <c r="BA1108" i="50"/>
  <c r="BM19" i="66" s="1"/>
  <c r="O1436" i="50"/>
  <c r="V1240" i="50"/>
  <c r="W1238" i="50"/>
  <c r="R1242" i="50"/>
  <c r="R1245" i="50"/>
  <c r="Q1244" i="50"/>
  <c r="AG1210" i="50" s="1"/>
  <c r="Q1243" i="50"/>
  <c r="O929" i="50"/>
  <c r="V827" i="50"/>
  <c r="V829" i="50" s="1"/>
  <c r="H825" i="50"/>
  <c r="Z36" i="68"/>
  <c r="AN810" i="50"/>
  <c r="AM810" i="50"/>
  <c r="BD760" i="50"/>
  <c r="BD761" i="50" s="1"/>
  <c r="BD776" i="50" s="1"/>
  <c r="X776" i="50" s="1"/>
  <c r="AN761" i="50"/>
  <c r="AM761" i="50"/>
  <c r="BC760" i="50"/>
  <c r="BC761" i="50" s="1"/>
  <c r="BC776" i="50" s="1"/>
  <c r="W776" i="50" s="1"/>
  <c r="BD860" i="50"/>
  <c r="BD861" i="50" s="1"/>
  <c r="BD876" i="50" s="1"/>
  <c r="X876" i="50" s="1"/>
  <c r="H876" i="50" s="1"/>
  <c r="AN861" i="50"/>
  <c r="AA37" i="67"/>
  <c r="AA38" i="67" s="1"/>
  <c r="AA40" i="67" s="1"/>
  <c r="V877" i="50"/>
  <c r="AA37" i="68"/>
  <c r="AA38" i="68" s="1"/>
  <c r="AA40" i="68" s="1"/>
  <c r="AO20" i="67"/>
  <c r="X43" i="50"/>
  <c r="BD9" i="50"/>
  <c r="W43" i="50"/>
  <c r="W143" i="50"/>
  <c r="X143" i="50"/>
  <c r="K1220" i="50"/>
  <c r="L978" i="50"/>
  <c r="R1367" i="50"/>
  <c r="O1220" i="50"/>
  <c r="Q1269" i="50"/>
  <c r="N1465" i="50"/>
  <c r="W1269" i="50"/>
  <c r="J1122" i="50"/>
  <c r="U1416" i="50"/>
  <c r="O1318" i="50"/>
  <c r="T1318" i="50"/>
  <c r="V1171" i="50"/>
  <c r="M1367" i="50"/>
  <c r="X1269" i="50"/>
  <c r="T1024" i="50"/>
  <c r="X1122" i="50"/>
  <c r="L1269" i="50"/>
  <c r="S1024" i="50"/>
  <c r="K1269" i="50"/>
  <c r="X1465" i="50"/>
  <c r="R1171" i="50"/>
  <c r="P1024" i="50"/>
  <c r="P1465" i="50"/>
  <c r="L1465" i="50"/>
  <c r="L1171" i="50"/>
  <c r="L1073" i="50"/>
  <c r="R978" i="50"/>
  <c r="M978" i="50"/>
  <c r="O978" i="50"/>
  <c r="S978" i="50"/>
  <c r="R1122" i="50"/>
  <c r="K1416" i="50"/>
  <c r="U1465" i="50"/>
  <c r="Q1465" i="50"/>
  <c r="K1465" i="50"/>
  <c r="W1122" i="50"/>
  <c r="U1367" i="50"/>
  <c r="L1416" i="50"/>
  <c r="W1465" i="50"/>
  <c r="M1220" i="50"/>
  <c r="J1220" i="50"/>
  <c r="M1269" i="50"/>
  <c r="Q1318" i="50"/>
  <c r="P1073" i="50"/>
  <c r="X1220" i="50"/>
  <c r="J1269" i="50"/>
  <c r="R1465" i="50"/>
  <c r="X1367" i="50"/>
  <c r="T1269" i="50"/>
  <c r="N1318" i="50"/>
  <c r="T1416" i="50"/>
  <c r="Q1220" i="50"/>
  <c r="T1220" i="50"/>
  <c r="N1416" i="50"/>
  <c r="Q1024" i="50"/>
  <c r="S1122" i="50"/>
  <c r="V1024" i="50"/>
  <c r="X1171" i="50"/>
  <c r="P1416" i="50"/>
  <c r="M1465" i="50"/>
  <c r="U1220" i="50"/>
  <c r="R1269" i="50"/>
  <c r="L1122" i="50"/>
  <c r="P1269" i="50"/>
  <c r="R1318" i="50"/>
  <c r="T1122" i="50"/>
  <c r="S1367" i="50"/>
  <c r="K1122" i="50"/>
  <c r="O1416" i="50"/>
  <c r="L1220" i="50"/>
  <c r="N1220" i="50"/>
  <c r="K1073" i="50"/>
  <c r="W1024" i="50"/>
  <c r="R1220" i="50"/>
  <c r="O1122" i="50"/>
  <c r="J1171" i="50"/>
  <c r="L1367" i="50"/>
  <c r="S1171" i="50"/>
  <c r="M1073" i="50"/>
  <c r="T1465" i="50"/>
  <c r="W978" i="50"/>
  <c r="J1318" i="50"/>
  <c r="S1318" i="50"/>
  <c r="W1416" i="50"/>
  <c r="T1073" i="50"/>
  <c r="X1073" i="50"/>
  <c r="Q1073" i="50"/>
  <c r="N978" i="50"/>
  <c r="N1171" i="50"/>
  <c r="X1416" i="50"/>
  <c r="M1122" i="50"/>
  <c r="K1318" i="50"/>
  <c r="O1073" i="50"/>
  <c r="W1073" i="50"/>
  <c r="J1465" i="50"/>
  <c r="T1367" i="50"/>
  <c r="R1416" i="50"/>
  <c r="N1269" i="50"/>
  <c r="M1318" i="50"/>
  <c r="U1318" i="50"/>
  <c r="V1465" i="50"/>
  <c r="J1416" i="50"/>
  <c r="K1024" i="50"/>
  <c r="Q1367" i="50"/>
  <c r="X978" i="50"/>
  <c r="R1024" i="50"/>
  <c r="S1220" i="50"/>
  <c r="M1416" i="50"/>
  <c r="T978" i="50"/>
  <c r="Q1122" i="50"/>
  <c r="N1073" i="50"/>
  <c r="J978" i="50"/>
  <c r="W1318" i="50"/>
  <c r="S1073" i="50"/>
  <c r="S1269" i="50"/>
  <c r="S1416" i="50"/>
  <c r="P978" i="50"/>
  <c r="L1024" i="50"/>
  <c r="X1024" i="50"/>
  <c r="M1024" i="50"/>
  <c r="J1073" i="50"/>
  <c r="O1367" i="50"/>
  <c r="W1220" i="50"/>
  <c r="U1073" i="50"/>
  <c r="K978" i="50"/>
  <c r="O1269" i="50"/>
  <c r="U978" i="50"/>
  <c r="Q1416" i="50"/>
  <c r="U1024" i="50"/>
  <c r="V1269" i="50"/>
  <c r="V1367" i="50"/>
  <c r="N1122" i="50"/>
  <c r="V978" i="50"/>
  <c r="J1024" i="50"/>
  <c r="T1171" i="50"/>
  <c r="X1318" i="50"/>
  <c r="S1465" i="50"/>
  <c r="P1367" i="50"/>
  <c r="R1073" i="50"/>
  <c r="V1122" i="50"/>
  <c r="W1367" i="50"/>
  <c r="V1416" i="50"/>
  <c r="K1171" i="50"/>
  <c r="N1024" i="50"/>
  <c r="M1171" i="50"/>
  <c r="U1269" i="50"/>
  <c r="Q978" i="50"/>
  <c r="N1367" i="50"/>
  <c r="O1171" i="50"/>
  <c r="O1024" i="50"/>
  <c r="J1367" i="50"/>
  <c r="P1171" i="50"/>
  <c r="U1171" i="50"/>
  <c r="O1465" i="50"/>
  <c r="V1073" i="50"/>
  <c r="V1220" i="50"/>
  <c r="K1367" i="50"/>
  <c r="U1122" i="50"/>
  <c r="V1318" i="50"/>
  <c r="L1318" i="50"/>
  <c r="P1318" i="50"/>
  <c r="W1171" i="50"/>
  <c r="Q1171" i="50"/>
  <c r="P1220" i="50"/>
  <c r="P1122" i="50"/>
  <c r="U1097" i="50" l="1"/>
  <c r="AE43" i="66" s="1"/>
  <c r="AL1008" i="50"/>
  <c r="BB1008" i="50" s="1"/>
  <c r="BK19" i="67" s="1"/>
  <c r="U292" i="50"/>
  <c r="U295" i="50"/>
  <c r="AK259" i="50"/>
  <c r="BA259" i="50" s="1"/>
  <c r="AT20" i="66" s="1"/>
  <c r="V1096" i="50"/>
  <c r="AE42" i="67" s="1"/>
  <c r="V1091" i="50"/>
  <c r="V1036" i="50"/>
  <c r="U1036" i="50"/>
  <c r="U1048" i="50" s="1"/>
  <c r="AD44" i="66" s="1"/>
  <c r="V296" i="50"/>
  <c r="O42" i="67" s="1"/>
  <c r="V291" i="50"/>
  <c r="U85" i="50"/>
  <c r="U86" i="50" s="1"/>
  <c r="U98" i="50" s="1"/>
  <c r="K44" i="66" s="1"/>
  <c r="U95" i="50"/>
  <c r="U1094" i="50"/>
  <c r="AK1060" i="50" s="1"/>
  <c r="U1093" i="50"/>
  <c r="U1098" i="50" s="1"/>
  <c r="AE44" i="66" s="1"/>
  <c r="T293" i="50"/>
  <c r="T298" i="50" s="1"/>
  <c r="O44" i="65" s="1"/>
  <c r="T297" i="50"/>
  <c r="O43" i="65" s="1"/>
  <c r="T294" i="50"/>
  <c r="T275" i="50"/>
  <c r="O36" i="65" s="1"/>
  <c r="AZ960" i="50"/>
  <c r="AZ961" i="50" s="1"/>
  <c r="AZ976" i="50" s="1"/>
  <c r="T976" i="50" s="1"/>
  <c r="AJ961" i="50"/>
  <c r="T75" i="50"/>
  <c r="K36" i="65" s="1"/>
  <c r="T94" i="50"/>
  <c r="AJ60" i="50" s="1"/>
  <c r="T97" i="50"/>
  <c r="K43" i="65" s="1"/>
  <c r="V96" i="50"/>
  <c r="K42" i="67" s="1"/>
  <c r="V84" i="50"/>
  <c r="AZ1060" i="50"/>
  <c r="AZ1061" i="50" s="1"/>
  <c r="AZ1076" i="50" s="1"/>
  <c r="T1076" i="50" s="1"/>
  <c r="AE37" i="65" s="1"/>
  <c r="AE38" i="65" s="1"/>
  <c r="AE40" i="65" s="1"/>
  <c r="AJ1061" i="50"/>
  <c r="T86" i="50"/>
  <c r="T98" i="50" s="1"/>
  <c r="K44" i="65" s="1"/>
  <c r="W83" i="50"/>
  <c r="X81" i="50"/>
  <c r="X83" i="50" s="1"/>
  <c r="X1032" i="50"/>
  <c r="X1034" i="50" s="1"/>
  <c r="X1035" i="50" s="1"/>
  <c r="W1034" i="50"/>
  <c r="W1035" i="50" s="1"/>
  <c r="W1036" i="50" s="1"/>
  <c r="V1045" i="50"/>
  <c r="X438" i="50"/>
  <c r="X440" i="50" s="1"/>
  <c r="X446" i="50" s="1"/>
  <c r="R42" i="69" s="1"/>
  <c r="W440" i="50"/>
  <c r="W446" i="50" s="1"/>
  <c r="R42" i="68" s="1"/>
  <c r="W290" i="50"/>
  <c r="X288" i="50"/>
  <c r="X290" i="50" s="1"/>
  <c r="V992" i="50"/>
  <c r="V995" i="50"/>
  <c r="X989" i="50"/>
  <c r="X991" i="50" s="1"/>
  <c r="W991" i="50"/>
  <c r="X1088" i="50"/>
  <c r="X1090" i="50" s="1"/>
  <c r="W1090" i="50"/>
  <c r="U993" i="50"/>
  <c r="U998" i="50" s="1"/>
  <c r="AC44" i="66" s="1"/>
  <c r="U975" i="50"/>
  <c r="AC36" i="66" s="1"/>
  <c r="U997" i="50"/>
  <c r="AC43" i="66" s="1"/>
  <c r="U994" i="50"/>
  <c r="AK960" i="50" s="1"/>
  <c r="X92" i="50"/>
  <c r="W92" i="50"/>
  <c r="W93" i="50" s="1"/>
  <c r="AM59" i="50"/>
  <c r="AN59" i="50"/>
  <c r="V93" i="50"/>
  <c r="AP20" i="66"/>
  <c r="AK11" i="50"/>
  <c r="AL208" i="50"/>
  <c r="V235" i="50"/>
  <c r="V236" i="50" s="1"/>
  <c r="V248" i="50" s="1"/>
  <c r="N44" i="67" s="1"/>
  <c r="V245" i="50"/>
  <c r="W334" i="50"/>
  <c r="W335" i="50" s="1"/>
  <c r="W346" i="50"/>
  <c r="P42" i="68" s="1"/>
  <c r="X346" i="50"/>
  <c r="P42" i="69" s="1"/>
  <c r="X334" i="50"/>
  <c r="X335" i="50" s="1"/>
  <c r="BA108" i="50"/>
  <c r="AQ19" i="66" s="1"/>
  <c r="AR19" i="65"/>
  <c r="X134" i="50"/>
  <c r="X146" i="50"/>
  <c r="L42" i="69" s="1"/>
  <c r="V197" i="50"/>
  <c r="M43" i="67" s="1"/>
  <c r="V175" i="50"/>
  <c r="M36" i="67" s="1"/>
  <c r="V186" i="50"/>
  <c r="V198" i="50" s="1"/>
  <c r="M44" i="67" s="1"/>
  <c r="U144" i="50"/>
  <c r="AK110" i="50" s="1"/>
  <c r="BA110" i="50" s="1"/>
  <c r="U147" i="50"/>
  <c r="L43" i="66" s="1"/>
  <c r="U125" i="50"/>
  <c r="L36" i="66" s="1"/>
  <c r="J37" i="65"/>
  <c r="J38" i="65" s="1"/>
  <c r="J40" i="65" s="1"/>
  <c r="T27" i="50"/>
  <c r="T29" i="50" s="1"/>
  <c r="X35" i="50"/>
  <c r="X45" i="50"/>
  <c r="W134" i="50"/>
  <c r="W146" i="50"/>
  <c r="L42" i="68" s="1"/>
  <c r="X196" i="50"/>
  <c r="M42" i="69" s="1"/>
  <c r="X184" i="50"/>
  <c r="X185" i="50" s="1"/>
  <c r="W184" i="50"/>
  <c r="W185" i="50" s="1"/>
  <c r="W196" i="50"/>
  <c r="M42" i="68" s="1"/>
  <c r="U136" i="50"/>
  <c r="U148" i="50" s="1"/>
  <c r="L44" i="66" s="1"/>
  <c r="W234" i="50"/>
  <c r="W246" i="50"/>
  <c r="N42" i="68" s="1"/>
  <c r="V135" i="50"/>
  <c r="V145" i="50"/>
  <c r="X191" i="50"/>
  <c r="W191" i="50"/>
  <c r="V195" i="50"/>
  <c r="BA158" i="50"/>
  <c r="AZ110" i="50"/>
  <c r="AZ111" i="50" s="1"/>
  <c r="AJ111" i="50"/>
  <c r="X246" i="50"/>
  <c r="N42" i="69" s="1"/>
  <c r="X234" i="50"/>
  <c r="V194" i="50"/>
  <c r="AL160" i="50" s="1"/>
  <c r="BB160" i="50" s="1"/>
  <c r="BA208" i="50"/>
  <c r="V335" i="50"/>
  <c r="AL308" i="50"/>
  <c r="BB308" i="50" s="1"/>
  <c r="AU19" i="67" s="1"/>
  <c r="U198" i="50"/>
  <c r="M44" i="66" s="1"/>
  <c r="U225" i="50"/>
  <c r="N36" i="66" s="1"/>
  <c r="U247" i="50"/>
  <c r="N43" i="66" s="1"/>
  <c r="U244" i="50"/>
  <c r="AK210" i="50" s="1"/>
  <c r="BA210" i="50" s="1"/>
  <c r="AJ160" i="50"/>
  <c r="M36" i="65"/>
  <c r="AJ211" i="50"/>
  <c r="AS19" i="65"/>
  <c r="AZ211" i="50"/>
  <c r="W35" i="50"/>
  <c r="W36" i="50" s="1"/>
  <c r="W48" i="50" s="1"/>
  <c r="J44" i="68" s="1"/>
  <c r="AP44" i="68" s="1"/>
  <c r="AN8" i="50"/>
  <c r="BD8" i="50" s="1"/>
  <c r="AO19" i="69" s="1"/>
  <c r="W45" i="50"/>
  <c r="AY210" i="50"/>
  <c r="AY211" i="50" s="1"/>
  <c r="AI211" i="50"/>
  <c r="AL158" i="50"/>
  <c r="V44" i="50"/>
  <c r="AL10" i="50" s="1"/>
  <c r="BB10" i="50" s="1"/>
  <c r="BB11" i="50" s="1"/>
  <c r="BB26" i="50" s="1"/>
  <c r="V26" i="50" s="1"/>
  <c r="V25" i="50"/>
  <c r="J36" i="67" s="1"/>
  <c r="V47" i="50"/>
  <c r="J43" i="67" s="1"/>
  <c r="V36" i="50"/>
  <c r="V48" i="50" s="1"/>
  <c r="J44" i="67" s="1"/>
  <c r="AP44" i="67" s="1"/>
  <c r="AK160" i="50"/>
  <c r="BA160" i="50" s="1"/>
  <c r="AS1226" i="50"/>
  <c r="AQ1226" i="50"/>
  <c r="AI1161" i="50"/>
  <c r="AV1226" i="50"/>
  <c r="AE38" i="57"/>
  <c r="AE40" i="57" s="1"/>
  <c r="X1146" i="50"/>
  <c r="AF42" i="69" s="1"/>
  <c r="AK1011" i="50"/>
  <c r="T1186" i="50"/>
  <c r="AT1226" i="50"/>
  <c r="AN1009" i="50"/>
  <c r="BD1009" i="50" s="1"/>
  <c r="BK20" i="69" s="1"/>
  <c r="BA1011" i="50"/>
  <c r="BA1026" i="50" s="1"/>
  <c r="U1026" i="50" s="1"/>
  <c r="AD37" i="66" s="1"/>
  <c r="AD38" i="66" s="1"/>
  <c r="AD40" i="66" s="1"/>
  <c r="AM1009" i="50"/>
  <c r="BC1009" i="50" s="1"/>
  <c r="BK20" i="68" s="1"/>
  <c r="W1042" i="50"/>
  <c r="W1043" i="50" s="1"/>
  <c r="X1042" i="50"/>
  <c r="V1043" i="50"/>
  <c r="V1044" i="50"/>
  <c r="AL1010" i="50" s="1"/>
  <c r="V1025" i="50"/>
  <c r="V1047" i="50"/>
  <c r="AD43" i="67" s="1"/>
  <c r="BB1009" i="50"/>
  <c r="BK20" i="67" s="1"/>
  <c r="AE38" i="56"/>
  <c r="AE40" i="56" s="1"/>
  <c r="AZ1010" i="50"/>
  <c r="AZ1011" i="50" s="1"/>
  <c r="AZ1026" i="50" s="1"/>
  <c r="T1026" i="50" s="1"/>
  <c r="AD37" i="65" s="1"/>
  <c r="AD38" i="65" s="1"/>
  <c r="AD40" i="65" s="1"/>
  <c r="AJ1011" i="50"/>
  <c r="AE38" i="64"/>
  <c r="AE40" i="64" s="1"/>
  <c r="AE38" i="58"/>
  <c r="AE40" i="58" s="1"/>
  <c r="V927" i="50"/>
  <c r="V929" i="50" s="1"/>
  <c r="AE1311" i="50"/>
  <c r="AE38" i="63"/>
  <c r="AE40" i="63" s="1"/>
  <c r="Z1220" i="50"/>
  <c r="AI1220" i="50"/>
  <c r="AG1220" i="50"/>
  <c r="AF1220" i="50"/>
  <c r="H1220" i="50"/>
  <c r="AB1220" i="50"/>
  <c r="AL1220" i="50"/>
  <c r="AJ1220" i="50"/>
  <c r="AC1220" i="50"/>
  <c r="AM1220" i="50"/>
  <c r="AA1220" i="50"/>
  <c r="AH1220" i="50"/>
  <c r="AK1220" i="50"/>
  <c r="AE1220" i="50"/>
  <c r="AN1220" i="50"/>
  <c r="AD1220" i="50"/>
  <c r="H1073" i="50"/>
  <c r="P1027" i="50"/>
  <c r="H978" i="50"/>
  <c r="BI44" i="2" s="1"/>
  <c r="O1027" i="50"/>
  <c r="Z1465" i="50"/>
  <c r="AP1465" i="50" s="1"/>
  <c r="AL1465" i="50"/>
  <c r="BB1465" i="50" s="1"/>
  <c r="BT26" i="67" s="1"/>
  <c r="AB1465" i="50"/>
  <c r="AR1465" i="50" s="1"/>
  <c r="BT26" i="59" s="1"/>
  <c r="AJ1465" i="50"/>
  <c r="AZ1465" i="50" s="1"/>
  <c r="BT26" i="65" s="1"/>
  <c r="AI1465" i="50"/>
  <c r="AY1465" i="50" s="1"/>
  <c r="BT26" i="64" s="1"/>
  <c r="AM1465" i="50"/>
  <c r="BC1465" i="50" s="1"/>
  <c r="BT26" i="68" s="1"/>
  <c r="AN1465" i="50"/>
  <c r="BD1465" i="50" s="1"/>
  <c r="BT26" i="69" s="1"/>
  <c r="AE1465" i="50"/>
  <c r="AU1465" i="50" s="1"/>
  <c r="BT26" i="60" s="1"/>
  <c r="AF1465" i="50"/>
  <c r="AV1465" i="50" s="1"/>
  <c r="BT26" i="61" s="1"/>
  <c r="AH1465" i="50"/>
  <c r="AX1465" i="50" s="1"/>
  <c r="BT26" i="63" s="1"/>
  <c r="AG1465" i="50"/>
  <c r="AW1465" i="50" s="1"/>
  <c r="BT26" i="62" s="1"/>
  <c r="H1465" i="50"/>
  <c r="CI32" i="2" s="1"/>
  <c r="AC1465" i="50"/>
  <c r="AS1465" i="50" s="1"/>
  <c r="BT26" i="58" s="1"/>
  <c r="AD1465" i="50"/>
  <c r="AT1465" i="50" s="1"/>
  <c r="BT26" i="57" s="1"/>
  <c r="AK1465" i="50"/>
  <c r="BA1465" i="50" s="1"/>
  <c r="BT26" i="66" s="1"/>
  <c r="AA1465" i="50"/>
  <c r="AQ1465" i="50" s="1"/>
  <c r="BT26" i="56" s="1"/>
  <c r="Z1367" i="50"/>
  <c r="AF1367" i="50"/>
  <c r="AD1367" i="50"/>
  <c r="AN1367" i="50"/>
  <c r="AA1367" i="50"/>
  <c r="AM1367" i="50"/>
  <c r="AL1367" i="50"/>
  <c r="H1367" i="50"/>
  <c r="CE34" i="2" s="1"/>
  <c r="AE1367" i="50"/>
  <c r="AK1367" i="50"/>
  <c r="AB1367" i="50"/>
  <c r="AG1367" i="50"/>
  <c r="AC1367" i="50"/>
  <c r="AI1367" i="50"/>
  <c r="AH1367" i="50"/>
  <c r="AJ1367" i="50"/>
  <c r="Z1171" i="50"/>
  <c r="AL1171" i="50"/>
  <c r="AG1171" i="50"/>
  <c r="AB1171" i="50"/>
  <c r="AI1171" i="50"/>
  <c r="H1171" i="50"/>
  <c r="AA1171" i="50"/>
  <c r="AF1171" i="50"/>
  <c r="AD1171" i="50"/>
  <c r="AC1171" i="50"/>
  <c r="AE1171" i="50"/>
  <c r="AM1171" i="50"/>
  <c r="AJ1171" i="50"/>
  <c r="AN1171" i="50"/>
  <c r="AK1171" i="50"/>
  <c r="AH1171" i="50"/>
  <c r="L1049" i="50"/>
  <c r="AD45" i="59" s="1"/>
  <c r="T1049" i="50"/>
  <c r="AD45" i="65" s="1"/>
  <c r="K1049" i="50"/>
  <c r="AD45" i="56" s="1"/>
  <c r="P1049" i="50"/>
  <c r="AD45" i="61" s="1"/>
  <c r="R1049" i="50"/>
  <c r="AD45" i="63" s="1"/>
  <c r="N1049" i="50"/>
  <c r="AD45" i="57" s="1"/>
  <c r="U1049" i="50"/>
  <c r="AD45" i="66" s="1"/>
  <c r="Q1049" i="50"/>
  <c r="AD45" i="62" s="1"/>
  <c r="X1049" i="50"/>
  <c r="AD45" i="69" s="1"/>
  <c r="O1049" i="50"/>
  <c r="AD45" i="60" s="1"/>
  <c r="J1049" i="50"/>
  <c r="W1049" i="50"/>
  <c r="AD45" i="68" s="1"/>
  <c r="H1024" i="50"/>
  <c r="V1049" i="50"/>
  <c r="AD45" i="67" s="1"/>
  <c r="M1049" i="50"/>
  <c r="AD45" i="58" s="1"/>
  <c r="S1049" i="50"/>
  <c r="AD45" i="64" s="1"/>
  <c r="J1027" i="50"/>
  <c r="Q1027" i="50"/>
  <c r="L1027" i="50"/>
  <c r="K1027" i="50"/>
  <c r="Z1269" i="50"/>
  <c r="AP1269" i="50" s="1"/>
  <c r="AP1276" i="50" s="1"/>
  <c r="AJ1269" i="50"/>
  <c r="AZ1269" i="50" s="1"/>
  <c r="BP30" i="65" s="1"/>
  <c r="AM1269" i="50"/>
  <c r="BC1269" i="50" s="1"/>
  <c r="BP30" i="68" s="1"/>
  <c r="AE1269" i="50"/>
  <c r="AU1269" i="50" s="1"/>
  <c r="BP30" i="60" s="1"/>
  <c r="AH1269" i="50"/>
  <c r="AX1269" i="50" s="1"/>
  <c r="BP30" i="63" s="1"/>
  <c r="AL1269" i="50"/>
  <c r="BB1269" i="50" s="1"/>
  <c r="BP30" i="67" s="1"/>
  <c r="AC1269" i="50"/>
  <c r="AS1269" i="50" s="1"/>
  <c r="AA1269" i="50"/>
  <c r="AQ1269" i="50" s="1"/>
  <c r="BP30" i="56" s="1"/>
  <c r="AB1269" i="50"/>
  <c r="AR1269" i="50" s="1"/>
  <c r="BP30" i="59" s="1"/>
  <c r="AI1269" i="50"/>
  <c r="AY1269" i="50" s="1"/>
  <c r="BP30" i="64" s="1"/>
  <c r="AN1269" i="50"/>
  <c r="BD1269" i="50" s="1"/>
  <c r="BP30" i="69" s="1"/>
  <c r="AK1269" i="50"/>
  <c r="BA1269" i="50" s="1"/>
  <c r="BP30" i="66" s="1"/>
  <c r="AG1269" i="50"/>
  <c r="AW1269" i="50" s="1"/>
  <c r="BP30" i="62" s="1"/>
  <c r="AD1269" i="50"/>
  <c r="AT1269" i="50" s="1"/>
  <c r="BP30" i="57" s="1"/>
  <c r="H1269" i="50"/>
  <c r="CA37" i="2" s="1"/>
  <c r="CA38" i="2" s="1"/>
  <c r="CA39" i="2" s="1"/>
  <c r="AF1269" i="50"/>
  <c r="AV1269" i="50" s="1"/>
  <c r="BP30" i="61" s="1"/>
  <c r="H1122" i="50"/>
  <c r="S1027" i="50"/>
  <c r="N1027" i="50"/>
  <c r="Z1318" i="50"/>
  <c r="AP1318" i="50" s="1"/>
  <c r="AJ1318" i="50"/>
  <c r="AZ1318" i="50" s="1"/>
  <c r="BQ29" i="65" s="1"/>
  <c r="AN1318" i="50"/>
  <c r="BD1318" i="50" s="1"/>
  <c r="BQ29" i="69" s="1"/>
  <c r="AE1318" i="50"/>
  <c r="AU1318" i="50" s="1"/>
  <c r="BQ29" i="60" s="1"/>
  <c r="AK1318" i="50"/>
  <c r="BA1318" i="50" s="1"/>
  <c r="BQ29" i="66" s="1"/>
  <c r="AD1318" i="50"/>
  <c r="AT1318" i="50" s="1"/>
  <c r="BQ29" i="57" s="1"/>
  <c r="AF1318" i="50"/>
  <c r="AV1318" i="50" s="1"/>
  <c r="BQ29" i="61" s="1"/>
  <c r="AM1318" i="50"/>
  <c r="BC1318" i="50" s="1"/>
  <c r="BQ29" i="68" s="1"/>
  <c r="AC1318" i="50"/>
  <c r="AS1318" i="50" s="1"/>
  <c r="AL1318" i="50"/>
  <c r="BB1318" i="50" s="1"/>
  <c r="BQ29" i="67" s="1"/>
  <c r="AA1318" i="50"/>
  <c r="AQ1318" i="50" s="1"/>
  <c r="AI1318" i="50"/>
  <c r="AY1318" i="50" s="1"/>
  <c r="BQ29" i="64" s="1"/>
  <c r="H1318" i="50"/>
  <c r="CC35" i="2" s="1"/>
  <c r="AG1318" i="50"/>
  <c r="AW1318" i="50" s="1"/>
  <c r="BQ29" i="62" s="1"/>
  <c r="AB1318" i="50"/>
  <c r="AR1318" i="50" s="1"/>
  <c r="AH1318" i="50"/>
  <c r="AX1318" i="50" s="1"/>
  <c r="BQ29" i="63" s="1"/>
  <c r="Z1416" i="50"/>
  <c r="AP1416" i="50" s="1"/>
  <c r="AK1416" i="50"/>
  <c r="BA1416" i="50" s="1"/>
  <c r="BS27" i="66" s="1"/>
  <c r="H1416" i="50"/>
  <c r="CG33" i="2" s="1"/>
  <c r="AN1416" i="50"/>
  <c r="BD1416" i="50" s="1"/>
  <c r="BS27" i="69" s="1"/>
  <c r="AE1416" i="50"/>
  <c r="AU1416" i="50" s="1"/>
  <c r="BS27" i="60" s="1"/>
  <c r="AM1416" i="50"/>
  <c r="BC1416" i="50" s="1"/>
  <c r="BS27" i="68" s="1"/>
  <c r="AJ1416" i="50"/>
  <c r="AZ1416" i="50" s="1"/>
  <c r="BS27" i="65" s="1"/>
  <c r="AA1416" i="50"/>
  <c r="AQ1416" i="50" s="1"/>
  <c r="BS27" i="56" s="1"/>
  <c r="AL1416" i="50"/>
  <c r="BB1416" i="50" s="1"/>
  <c r="BS27" i="67" s="1"/>
  <c r="AD1416" i="50"/>
  <c r="AT1416" i="50" s="1"/>
  <c r="BS27" i="57" s="1"/>
  <c r="AB1416" i="50"/>
  <c r="AR1416" i="50" s="1"/>
  <c r="AC1416" i="50"/>
  <c r="AS1416" i="50" s="1"/>
  <c r="BS27" i="58" s="1"/>
  <c r="AI1416" i="50"/>
  <c r="AY1416" i="50" s="1"/>
  <c r="BS27" i="64" s="1"/>
  <c r="AH1416" i="50"/>
  <c r="AX1416" i="50" s="1"/>
  <c r="BS27" i="63" s="1"/>
  <c r="AF1416" i="50"/>
  <c r="AV1416" i="50" s="1"/>
  <c r="BS27" i="61" s="1"/>
  <c r="AG1416" i="50"/>
  <c r="AW1416" i="50" s="1"/>
  <c r="BS27" i="62" s="1"/>
  <c r="M1027" i="50"/>
  <c r="R1027" i="50"/>
  <c r="R1244" i="50"/>
  <c r="R1243" i="50"/>
  <c r="R1482" i="50"/>
  <c r="Q1484" i="50"/>
  <c r="Q1485" i="50" s="1"/>
  <c r="AT1409" i="50"/>
  <c r="BS20" i="57" s="1"/>
  <c r="AY1308" i="50"/>
  <c r="BQ19" i="64" s="1"/>
  <c r="Q1439" i="50"/>
  <c r="P1441" i="50"/>
  <c r="AF1409" i="50" s="1"/>
  <c r="AV1409" i="50" s="1"/>
  <c r="BS20" i="61" s="1"/>
  <c r="BS20" i="58"/>
  <c r="V1192" i="50"/>
  <c r="AL1159" i="50"/>
  <c r="BB1159" i="50" s="1"/>
  <c r="BN20" i="67" s="1"/>
  <c r="BO30" i="60"/>
  <c r="AU1226" i="50"/>
  <c r="B1418" i="50"/>
  <c r="G1417" i="50"/>
  <c r="M1494" i="50"/>
  <c r="AC1460" i="50" s="1"/>
  <c r="AS1460" i="50" s="1"/>
  <c r="W1240" i="50"/>
  <c r="X1238" i="50"/>
  <c r="X1240" i="50" s="1"/>
  <c r="AU1458" i="50"/>
  <c r="BT19" i="60" s="1"/>
  <c r="S1336" i="50"/>
  <c r="X1189" i="50"/>
  <c r="X1191" i="50" s="1"/>
  <c r="W1191" i="50"/>
  <c r="P1435" i="50"/>
  <c r="AF1408" i="50"/>
  <c r="U1185" i="50"/>
  <c r="U1194" i="50" s="1"/>
  <c r="BR27" i="59"/>
  <c r="AS1459" i="50"/>
  <c r="BT20" i="58" s="1"/>
  <c r="AF1458" i="50"/>
  <c r="R1432" i="50"/>
  <c r="Q1434" i="50"/>
  <c r="AG1408" i="50" s="1"/>
  <c r="W1433" i="50"/>
  <c r="X1431" i="50"/>
  <c r="X1433" i="50" s="1"/>
  <c r="W1182" i="50"/>
  <c r="V1184" i="50"/>
  <c r="V1195" i="50" s="1"/>
  <c r="AX1110" i="50"/>
  <c r="AX1111" i="50" s="1"/>
  <c r="AX1126" i="50" s="1"/>
  <c r="R1126" i="50" s="1"/>
  <c r="AF37" i="63" s="1"/>
  <c r="AH1111" i="50"/>
  <c r="T1143" i="50"/>
  <c r="T1148" i="50" s="1"/>
  <c r="AF44" i="65" s="1"/>
  <c r="T1144" i="50"/>
  <c r="AJ1110" i="50" s="1"/>
  <c r="P1344" i="50"/>
  <c r="P1343" i="50"/>
  <c r="AJ1160" i="50"/>
  <c r="AZ1160" i="50" s="1"/>
  <c r="BY42" i="2"/>
  <c r="BY52" i="2"/>
  <c r="BA1158" i="50"/>
  <c r="BN19" i="66" s="1"/>
  <c r="B1467" i="50"/>
  <c r="G1466" i="50"/>
  <c r="B1028" i="50"/>
  <c r="O1486" i="50"/>
  <c r="G1221" i="50"/>
  <c r="B1222" i="50"/>
  <c r="AF1359" i="50"/>
  <c r="AV1309" i="50"/>
  <c r="BQ20" i="61" s="1"/>
  <c r="R1148" i="50"/>
  <c r="AF44" i="63" s="1"/>
  <c r="P1485" i="50"/>
  <c r="AM910" i="50"/>
  <c r="AN910" i="50"/>
  <c r="S1490" i="50"/>
  <c r="T1488" i="50"/>
  <c r="AJ1208" i="50"/>
  <c r="T1235" i="50"/>
  <c r="T1236" i="50" s="1"/>
  <c r="M979" i="50"/>
  <c r="U1239" i="50"/>
  <c r="T1241" i="50"/>
  <c r="AJ1209" i="50" s="1"/>
  <c r="AZ1209" i="50" s="1"/>
  <c r="BO20" i="65" s="1"/>
  <c r="AY1161" i="50"/>
  <c r="AY1176" i="50" s="1"/>
  <c r="V1232" i="50"/>
  <c r="U1234" i="50"/>
  <c r="U1235" i="50" s="1"/>
  <c r="AR1226" i="50"/>
  <c r="N1126" i="50"/>
  <c r="AF37" i="57" s="1"/>
  <c r="J979" i="50"/>
  <c r="O1442" i="50"/>
  <c r="O1445" i="50"/>
  <c r="AD1459" i="50"/>
  <c r="N1492" i="50"/>
  <c r="N1495" i="50"/>
  <c r="P1489" i="50"/>
  <c r="O1491" i="50"/>
  <c r="AE38" i="59"/>
  <c r="AE40" i="59" s="1"/>
  <c r="AT1310" i="50"/>
  <c r="AT1311" i="50" s="1"/>
  <c r="AD1311" i="50"/>
  <c r="H925" i="50"/>
  <c r="AB36" i="68"/>
  <c r="N1443" i="50"/>
  <c r="G1368" i="50"/>
  <c r="B1369" i="50"/>
  <c r="M1493" i="50"/>
  <c r="U1195" i="50"/>
  <c r="L979" i="50"/>
  <c r="AW1259" i="50"/>
  <c r="BP20" i="62" s="1"/>
  <c r="AE38" i="60"/>
  <c r="AE40" i="60" s="1"/>
  <c r="AR1460" i="50"/>
  <c r="AR1461" i="50" s="1"/>
  <c r="AB1461" i="50"/>
  <c r="U1142" i="50"/>
  <c r="U1144" i="50" s="1"/>
  <c r="U1145" i="50"/>
  <c r="V1135" i="50"/>
  <c r="AL1108" i="50"/>
  <c r="U1193" i="50"/>
  <c r="R979" i="50"/>
  <c r="N1444" i="50"/>
  <c r="AE1409" i="50"/>
  <c r="AU1409" i="50" s="1"/>
  <c r="BS20" i="60" s="1"/>
  <c r="R1292" i="50"/>
  <c r="R1295" i="50"/>
  <c r="AH1259" i="50"/>
  <c r="AQ1460" i="50"/>
  <c r="AQ1461" i="50" s="1"/>
  <c r="AA1461" i="50"/>
  <c r="T1335" i="50"/>
  <c r="AJ1308" i="50"/>
  <c r="AC1410" i="50"/>
  <c r="W1139" i="50"/>
  <c r="V1141" i="50"/>
  <c r="X1132" i="50"/>
  <c r="X1134" i="50" s="1"/>
  <c r="X1135" i="50" s="1"/>
  <c r="W1134" i="50"/>
  <c r="W1135" i="50" s="1"/>
  <c r="U1136" i="50"/>
  <c r="U1481" i="50"/>
  <c r="T1483" i="50"/>
  <c r="N979" i="50"/>
  <c r="T1289" i="50"/>
  <c r="S1291" i="50"/>
  <c r="B1075" i="50"/>
  <c r="B1076" i="50" s="1"/>
  <c r="B1077" i="50" s="1"/>
  <c r="B1271" i="50"/>
  <c r="G1270" i="50"/>
  <c r="V1332" i="50"/>
  <c r="U1334" i="50"/>
  <c r="B1124" i="50"/>
  <c r="G1127" i="50"/>
  <c r="T1125" i="50"/>
  <c r="AF36" i="65" s="1"/>
  <c r="G978" i="50"/>
  <c r="B979" i="50"/>
  <c r="G979" i="50" s="1"/>
  <c r="AG1309" i="50"/>
  <c r="Q1342" i="50"/>
  <c r="Q1345" i="50"/>
  <c r="Q979" i="50"/>
  <c r="BP29" i="56"/>
  <c r="AW1210" i="50"/>
  <c r="AW1211" i="50" s="1"/>
  <c r="AW1226" i="50" s="1"/>
  <c r="AG1211" i="50"/>
  <c r="Q1293" i="50"/>
  <c r="Q1294" i="50"/>
  <c r="O1394" i="50"/>
  <c r="AE1360" i="50" s="1"/>
  <c r="AU1360" i="50" s="1"/>
  <c r="J1146" i="50"/>
  <c r="AF42" i="49" s="1"/>
  <c r="K1146" i="50"/>
  <c r="AF42" i="56" s="1"/>
  <c r="L1146" i="50"/>
  <c r="AF42" i="59" s="1"/>
  <c r="N1146" i="50"/>
  <c r="AF42" i="57" s="1"/>
  <c r="J1147" i="50"/>
  <c r="J1125" i="50"/>
  <c r="M1146" i="50"/>
  <c r="AF42" i="58" s="1"/>
  <c r="O1146" i="50"/>
  <c r="AF42" i="60" s="1"/>
  <c r="J1148" i="50"/>
  <c r="K1125" i="50"/>
  <c r="AF36" i="56" s="1"/>
  <c r="K1147" i="50"/>
  <c r="AF43" i="56" s="1"/>
  <c r="L1148" i="50"/>
  <c r="AF44" i="59" s="1"/>
  <c r="K1148" i="50"/>
  <c r="AF44" i="56" s="1"/>
  <c r="P1146" i="50"/>
  <c r="AF42" i="61" s="1"/>
  <c r="L1125" i="50"/>
  <c r="AF36" i="59" s="1"/>
  <c r="M1125" i="50"/>
  <c r="AF36" i="58" s="1"/>
  <c r="L1147" i="50"/>
  <c r="AF43" i="59" s="1"/>
  <c r="Q1146" i="50"/>
  <c r="AF42" i="62" s="1"/>
  <c r="R1146" i="50"/>
  <c r="AF42" i="63" s="1"/>
  <c r="M1147" i="50"/>
  <c r="AF43" i="58" s="1"/>
  <c r="N1148" i="50"/>
  <c r="AF44" i="57" s="1"/>
  <c r="N1147" i="50"/>
  <c r="AF43" i="57" s="1"/>
  <c r="M1148" i="50"/>
  <c r="AF44" i="58" s="1"/>
  <c r="N1125" i="50"/>
  <c r="AF36" i="57" s="1"/>
  <c r="O1147" i="50"/>
  <c r="AF43" i="60" s="1"/>
  <c r="T1146" i="50"/>
  <c r="AF42" i="65" s="1"/>
  <c r="S1146" i="50"/>
  <c r="AF42" i="64" s="1"/>
  <c r="O1148" i="50"/>
  <c r="AF44" i="60" s="1"/>
  <c r="P1147" i="50"/>
  <c r="AF43" i="61" s="1"/>
  <c r="O1125" i="50"/>
  <c r="AF36" i="60" s="1"/>
  <c r="P1148" i="50"/>
  <c r="AF44" i="61" s="1"/>
  <c r="Q1125" i="50"/>
  <c r="AF36" i="62" s="1"/>
  <c r="P1125" i="50"/>
  <c r="AF36" i="61" s="1"/>
  <c r="Q1147" i="50"/>
  <c r="AF43" i="62" s="1"/>
  <c r="U1146" i="50"/>
  <c r="AF42" i="66" s="1"/>
  <c r="V1146" i="50"/>
  <c r="AF42" i="67" s="1"/>
  <c r="O1126" i="50"/>
  <c r="AF37" i="60" s="1"/>
  <c r="R1125" i="50"/>
  <c r="AF36" i="63" s="1"/>
  <c r="J1126" i="50"/>
  <c r="Q1148" i="50"/>
  <c r="AF44" i="62" s="1"/>
  <c r="P1126" i="50"/>
  <c r="AF37" i="61" s="1"/>
  <c r="S1125" i="50"/>
  <c r="AF36" i="64" s="1"/>
  <c r="S1147" i="50"/>
  <c r="AF43" i="64" s="1"/>
  <c r="K1126" i="50"/>
  <c r="AF37" i="56" s="1"/>
  <c r="R1147" i="50"/>
  <c r="AF43" i="63" s="1"/>
  <c r="L1126" i="50"/>
  <c r="AF37" i="59" s="1"/>
  <c r="M1126" i="50"/>
  <c r="AF37" i="58" s="1"/>
  <c r="T1147" i="50"/>
  <c r="AF43" i="65" s="1"/>
  <c r="S1339" i="50"/>
  <c r="R1341" i="50"/>
  <c r="S979" i="50"/>
  <c r="R1385" i="50"/>
  <c r="R1386" i="50" s="1"/>
  <c r="AH1358" i="50"/>
  <c r="V1340" i="50"/>
  <c r="W1338" i="50"/>
  <c r="AY1208" i="50"/>
  <c r="BO19" i="64" s="1"/>
  <c r="P979" i="50"/>
  <c r="W1381" i="50"/>
  <c r="V1383" i="50"/>
  <c r="P1392" i="50"/>
  <c r="P1395" i="50"/>
  <c r="AZ1158" i="50"/>
  <c r="BN19" i="65" s="1"/>
  <c r="V1390" i="50"/>
  <c r="W1388" i="50"/>
  <c r="BQ20" i="60"/>
  <c r="AU1311" i="50"/>
  <c r="R1389" i="50"/>
  <c r="Q1391" i="50"/>
  <c r="AG1359" i="50" s="1"/>
  <c r="AE38" i="61"/>
  <c r="AE40" i="61" s="1"/>
  <c r="AD1360" i="50"/>
  <c r="T1382" i="50"/>
  <c r="S1384" i="50"/>
  <c r="AU1359" i="50"/>
  <c r="BR20" i="60" s="1"/>
  <c r="AF1260" i="50"/>
  <c r="Q1126" i="50"/>
  <c r="AF37" i="62" s="1"/>
  <c r="X1281" i="50"/>
  <c r="X1283" i="50" s="1"/>
  <c r="W1283" i="50"/>
  <c r="W1146" i="50"/>
  <c r="AF42" i="68" s="1"/>
  <c r="K979" i="50"/>
  <c r="BP29" i="59"/>
  <c r="O979" i="50"/>
  <c r="V1282" i="50"/>
  <c r="U1284" i="50"/>
  <c r="BQ19" i="63"/>
  <c r="G1319" i="50"/>
  <c r="B1320" i="50"/>
  <c r="F1173" i="50"/>
  <c r="T1197" i="50" s="1"/>
  <c r="AG43" i="65" s="1"/>
  <c r="B1173" i="50"/>
  <c r="AY1110" i="50"/>
  <c r="AY1111" i="50" s="1"/>
  <c r="AY1126" i="50" s="1"/>
  <c r="S1126" i="50" s="1"/>
  <c r="AF37" i="64" s="1"/>
  <c r="AI1111" i="50"/>
  <c r="S1440" i="50"/>
  <c r="T1438" i="50"/>
  <c r="S1242" i="50"/>
  <c r="S1245" i="50"/>
  <c r="AI1209" i="50"/>
  <c r="AY1209" i="50" s="1"/>
  <c r="BO20" i="64" s="1"/>
  <c r="T1285" i="50"/>
  <c r="AJ1258" i="50"/>
  <c r="BD810" i="50"/>
  <c r="BD811" i="50" s="1"/>
  <c r="BD826" i="50" s="1"/>
  <c r="X826" i="50" s="1"/>
  <c r="AN811" i="50"/>
  <c r="BC810" i="50"/>
  <c r="BC811" i="50" s="1"/>
  <c r="BC826" i="50" s="1"/>
  <c r="W826" i="50" s="1"/>
  <c r="AM811" i="50"/>
  <c r="V879" i="50"/>
  <c r="X777" i="50"/>
  <c r="X779" i="50" s="1"/>
  <c r="Y37" i="69"/>
  <c r="Y38" i="69" s="1"/>
  <c r="Y40" i="69" s="1"/>
  <c r="W777" i="50"/>
  <c r="Y37" i="68"/>
  <c r="Y38" i="68" s="1"/>
  <c r="Y40" i="68" s="1"/>
  <c r="H776" i="50"/>
  <c r="AA37" i="69"/>
  <c r="AA38" i="69" s="1"/>
  <c r="AA40" i="69" s="1"/>
  <c r="X877" i="50"/>
  <c r="X879" i="50" s="1"/>
  <c r="AO20" i="69"/>
  <c r="J37" i="66"/>
  <c r="J38" i="66" s="1"/>
  <c r="J40" i="66" s="1"/>
  <c r="U27" i="50"/>
  <c r="U29" i="50" s="1"/>
  <c r="AG50" i="2"/>
  <c r="K1319" i="50"/>
  <c r="S1466" i="50"/>
  <c r="X1123" i="50"/>
  <c r="S1417" i="50"/>
  <c r="P1074" i="50"/>
  <c r="O1221" i="50"/>
  <c r="S1074" i="50"/>
  <c r="O1368" i="50"/>
  <c r="S1270" i="50"/>
  <c r="T1074" i="50"/>
  <c r="T1368" i="50"/>
  <c r="L1172" i="50"/>
  <c r="P1270" i="50"/>
  <c r="Q1172" i="50"/>
  <c r="O1028" i="50"/>
  <c r="K1028" i="50"/>
  <c r="J1417" i="50"/>
  <c r="S1123" i="50"/>
  <c r="W1123" i="50"/>
  <c r="X1028" i="50"/>
  <c r="R1028" i="50"/>
  <c r="K1417" i="50"/>
  <c r="S1319" i="50"/>
  <c r="K1466" i="50"/>
  <c r="U1319" i="50"/>
  <c r="X1172" i="50"/>
  <c r="M1028" i="50"/>
  <c r="W1368" i="50"/>
  <c r="M1221" i="50"/>
  <c r="L1417" i="50"/>
  <c r="M1466" i="50"/>
  <c r="J1368" i="50"/>
  <c r="L1074" i="50"/>
  <c r="T1028" i="50"/>
  <c r="Q1221" i="50"/>
  <c r="W1319" i="50"/>
  <c r="O1270" i="50"/>
  <c r="L1123" i="50"/>
  <c r="O1172" i="50"/>
  <c r="O1123" i="50"/>
  <c r="K1270" i="50"/>
  <c r="N1368" i="50"/>
  <c r="O1319" i="50"/>
  <c r="P1172" i="50"/>
  <c r="V1074" i="50"/>
  <c r="R1123" i="50"/>
  <c r="S1172" i="50"/>
  <c r="V1172" i="50"/>
  <c r="J1466" i="50"/>
  <c r="Q1074" i="50"/>
  <c r="J1221" i="50"/>
  <c r="J1028" i="50"/>
  <c r="L1466" i="50"/>
  <c r="X1074" i="50"/>
  <c r="W1221" i="50"/>
  <c r="V1123" i="50"/>
  <c r="T1319" i="50"/>
  <c r="M1319" i="50"/>
  <c r="L1028" i="50"/>
  <c r="N1221" i="50"/>
  <c r="P1123" i="50"/>
  <c r="J1319" i="50"/>
  <c r="Q1028" i="50"/>
  <c r="X1221" i="50"/>
  <c r="M1368" i="50"/>
  <c r="J1270" i="50"/>
  <c r="Q1123" i="50"/>
  <c r="Q1319" i="50"/>
  <c r="T1221" i="50"/>
  <c r="X1368" i="50"/>
  <c r="W1270" i="50"/>
  <c r="X1270" i="50"/>
  <c r="N1270" i="50"/>
  <c r="K1172" i="50"/>
  <c r="T1172" i="50"/>
  <c r="P1417" i="50"/>
  <c r="S1368" i="50"/>
  <c r="T1123" i="50"/>
  <c r="U1466" i="50"/>
  <c r="X1466" i="50"/>
  <c r="L1270" i="50"/>
  <c r="Q1368" i="50"/>
  <c r="V1028" i="50"/>
  <c r="N1466" i="50"/>
  <c r="R1074" i="50"/>
  <c r="U1123" i="50"/>
  <c r="U1270" i="50"/>
  <c r="R1270" i="50"/>
  <c r="S1028" i="50"/>
  <c r="T1270" i="50"/>
  <c r="U1172" i="50"/>
  <c r="J1123" i="50"/>
  <c r="V1466" i="50"/>
  <c r="J1074" i="50"/>
  <c r="U1074" i="50"/>
  <c r="O1466" i="50"/>
  <c r="N1172" i="50"/>
  <c r="V1368" i="50"/>
  <c r="M1123" i="50"/>
  <c r="P1466" i="50"/>
  <c r="L1319" i="50"/>
  <c r="L1221" i="50"/>
  <c r="W1074" i="50"/>
  <c r="K1368" i="50"/>
  <c r="N1319" i="50"/>
  <c r="R1172" i="50"/>
  <c r="K1221" i="50"/>
  <c r="R1319" i="50"/>
  <c r="O1074" i="50"/>
  <c r="Q1417" i="50"/>
  <c r="V1319" i="50"/>
  <c r="Q1270" i="50"/>
  <c r="N1074" i="50"/>
  <c r="P1028" i="50"/>
  <c r="W1172" i="50"/>
  <c r="U1417" i="50"/>
  <c r="N1417" i="50"/>
  <c r="U1028" i="50"/>
  <c r="K1074" i="50"/>
  <c r="J1172" i="50"/>
  <c r="V1270" i="50"/>
  <c r="S1221" i="50"/>
  <c r="M1172" i="50"/>
  <c r="R1368" i="50"/>
  <c r="P1368" i="50"/>
  <c r="W1417" i="50"/>
  <c r="R1417" i="50"/>
  <c r="R1466" i="50"/>
  <c r="P1221" i="50"/>
  <c r="W1028" i="50"/>
  <c r="X1417" i="50"/>
  <c r="W1466" i="50"/>
  <c r="R1221" i="50"/>
  <c r="L1368" i="50"/>
  <c r="K1123" i="50"/>
  <c r="T1417" i="50"/>
  <c r="P1319" i="50"/>
  <c r="Q1466" i="50"/>
  <c r="M1074" i="50"/>
  <c r="V1417" i="50"/>
  <c r="V1221" i="50"/>
  <c r="T1466" i="50"/>
  <c r="M1417" i="50"/>
  <c r="O1417" i="50"/>
  <c r="N1123" i="50"/>
  <c r="X1319" i="50"/>
  <c r="N1028" i="50"/>
  <c r="U1368" i="50"/>
  <c r="M1270" i="50"/>
  <c r="U1221" i="50"/>
  <c r="V1048" i="50" l="1"/>
  <c r="AD44" i="67" s="1"/>
  <c r="X1045" i="50"/>
  <c r="X1036" i="50"/>
  <c r="AM1008" i="50"/>
  <c r="BC1008" i="50" s="1"/>
  <c r="BK19" i="68" s="1"/>
  <c r="BA960" i="50"/>
  <c r="BA961" i="50" s="1"/>
  <c r="BA976" i="50" s="1"/>
  <c r="U976" i="50" s="1"/>
  <c r="AK961" i="50"/>
  <c r="W1048" i="50"/>
  <c r="AD44" i="68" s="1"/>
  <c r="W96" i="50"/>
  <c r="K42" i="68" s="1"/>
  <c r="W84" i="50"/>
  <c r="AM58" i="50" s="1"/>
  <c r="BC58" i="50" s="1"/>
  <c r="AP19" i="68" s="1"/>
  <c r="W1096" i="50"/>
  <c r="AE42" i="68" s="1"/>
  <c r="W1091" i="50"/>
  <c r="X1096" i="50"/>
  <c r="AE42" i="69" s="1"/>
  <c r="X1091" i="50"/>
  <c r="AN959" i="50"/>
  <c r="BD959" i="50" s="1"/>
  <c r="BJ20" i="69" s="1"/>
  <c r="AM959" i="50"/>
  <c r="BC959" i="50" s="1"/>
  <c r="BJ20" i="68" s="1"/>
  <c r="AN1008" i="50"/>
  <c r="BD1008" i="50" s="1"/>
  <c r="BK19" i="69" s="1"/>
  <c r="V85" i="50"/>
  <c r="AL58" i="50"/>
  <c r="BB58" i="50" s="1"/>
  <c r="AP19" i="67" s="1"/>
  <c r="V95" i="50"/>
  <c r="AL1059" i="50"/>
  <c r="BB1059" i="50" s="1"/>
  <c r="BL20" i="67" s="1"/>
  <c r="V1092" i="50"/>
  <c r="V1095" i="50"/>
  <c r="X96" i="50"/>
  <c r="K42" i="69" s="1"/>
  <c r="X84" i="50"/>
  <c r="AK1061" i="50"/>
  <c r="BA1060" i="50"/>
  <c r="BA1061" i="50" s="1"/>
  <c r="BA1076" i="50" s="1"/>
  <c r="U1076" i="50" s="1"/>
  <c r="AE37" i="66" s="1"/>
  <c r="AE38" i="66" s="1"/>
  <c r="AE40" i="66" s="1"/>
  <c r="X296" i="50"/>
  <c r="O42" i="69" s="1"/>
  <c r="X291" i="50"/>
  <c r="AZ60" i="50"/>
  <c r="AZ61" i="50" s="1"/>
  <c r="AJ61" i="50"/>
  <c r="W296" i="50"/>
  <c r="O42" i="68" s="1"/>
  <c r="W291" i="50"/>
  <c r="AM259" i="50" s="1"/>
  <c r="BC259" i="50" s="1"/>
  <c r="AT20" i="68" s="1"/>
  <c r="U97" i="50"/>
  <c r="K43" i="66" s="1"/>
  <c r="U75" i="50"/>
  <c r="K36" i="66" s="1"/>
  <c r="U94" i="50"/>
  <c r="AK60" i="50" s="1"/>
  <c r="AC37" i="65"/>
  <c r="AC38" i="65" s="1"/>
  <c r="AC40" i="65" s="1"/>
  <c r="T977" i="50"/>
  <c r="T979" i="50" s="1"/>
  <c r="V295" i="50"/>
  <c r="V292" i="50"/>
  <c r="V293" i="50" s="1"/>
  <c r="V298" i="50" s="1"/>
  <c r="O44" i="67" s="1"/>
  <c r="AL259" i="50"/>
  <c r="BB259" i="50" s="1"/>
  <c r="AT20" i="67" s="1"/>
  <c r="U294" i="50"/>
  <c r="U297" i="50"/>
  <c r="O43" i="66" s="1"/>
  <c r="U275" i="50"/>
  <c r="U293" i="50"/>
  <c r="U298" i="50" s="1"/>
  <c r="O44" i="66" s="1"/>
  <c r="W1045" i="50"/>
  <c r="W992" i="50"/>
  <c r="W993" i="50" s="1"/>
  <c r="W998" i="50" s="1"/>
  <c r="AC44" i="68" s="1"/>
  <c r="W995" i="50"/>
  <c r="X992" i="50"/>
  <c r="X995" i="50"/>
  <c r="V993" i="50"/>
  <c r="V998" i="50" s="1"/>
  <c r="AC44" i="67" s="1"/>
  <c r="V994" i="50"/>
  <c r="AL960" i="50" s="1"/>
  <c r="V997" i="50"/>
  <c r="AC43" i="67" s="1"/>
  <c r="V975" i="50"/>
  <c r="AC36" i="67" s="1"/>
  <c r="X93" i="50"/>
  <c r="AM308" i="50"/>
  <c r="BC308" i="50" s="1"/>
  <c r="AU19" i="68" s="1"/>
  <c r="BD59" i="50"/>
  <c r="BC59" i="50"/>
  <c r="AN108" i="50"/>
  <c r="BD108" i="50" s="1"/>
  <c r="AQ19" i="69" s="1"/>
  <c r="AL11" i="50"/>
  <c r="AK111" i="50"/>
  <c r="AN158" i="50"/>
  <c r="BD158" i="50" s="1"/>
  <c r="X186" i="50"/>
  <c r="X245" i="50"/>
  <c r="X235" i="50"/>
  <c r="W25" i="50"/>
  <c r="W47" i="50"/>
  <c r="J43" i="68" s="1"/>
  <c r="W44" i="50"/>
  <c r="X36" i="50"/>
  <c r="X48" i="50" s="1"/>
  <c r="J44" i="69" s="1"/>
  <c r="AP44" i="69" s="1"/>
  <c r="X135" i="50"/>
  <c r="X145" i="50"/>
  <c r="AK161" i="50"/>
  <c r="AR19" i="66"/>
  <c r="BA161" i="50"/>
  <c r="W135" i="50"/>
  <c r="W145" i="50"/>
  <c r="AN308" i="50"/>
  <c r="BD308" i="50" s="1"/>
  <c r="AU19" i="69" s="1"/>
  <c r="AM159" i="50"/>
  <c r="BC159" i="50" s="1"/>
  <c r="AR20" i="68" s="1"/>
  <c r="W192" i="50"/>
  <c r="W195" i="50"/>
  <c r="AN159" i="50"/>
  <c r="BD159" i="50" s="1"/>
  <c r="AR20" i="69" s="1"/>
  <c r="X44" i="50"/>
  <c r="X25" i="50"/>
  <c r="J36" i="69" s="1"/>
  <c r="X47" i="50"/>
  <c r="J43" i="69" s="1"/>
  <c r="V336" i="50"/>
  <c r="X336" i="50"/>
  <c r="X192" i="50"/>
  <c r="X194" i="50" s="1"/>
  <c r="X195" i="50"/>
  <c r="AM108" i="50"/>
  <c r="BC108" i="50" s="1"/>
  <c r="AQ19" i="68" s="1"/>
  <c r="BB158" i="50"/>
  <c r="AL161" i="50"/>
  <c r="AK211" i="50"/>
  <c r="V125" i="50"/>
  <c r="V144" i="50"/>
  <c r="V147" i="50"/>
  <c r="L43" i="67" s="1"/>
  <c r="AS19" i="66"/>
  <c r="BA211" i="50"/>
  <c r="V136" i="50"/>
  <c r="V148" i="50" s="1"/>
  <c r="L44" i="67" s="1"/>
  <c r="W336" i="50"/>
  <c r="AM158" i="50"/>
  <c r="AM208" i="50"/>
  <c r="W235" i="50"/>
  <c r="W245" i="50"/>
  <c r="AZ160" i="50"/>
  <c r="AZ161" i="50" s="1"/>
  <c r="AJ161" i="50"/>
  <c r="W186" i="50"/>
  <c r="V247" i="50"/>
  <c r="N43" i="67" s="1"/>
  <c r="V225" i="50"/>
  <c r="N36" i="67" s="1"/>
  <c r="V244" i="50"/>
  <c r="AN208" i="50"/>
  <c r="BA111" i="50"/>
  <c r="BB208" i="50"/>
  <c r="AR1276" i="50"/>
  <c r="X1043" i="50"/>
  <c r="AU1276" i="50"/>
  <c r="AT1276" i="50"/>
  <c r="AQ1276" i="50"/>
  <c r="AJ1161" i="50"/>
  <c r="AF38" i="57"/>
  <c r="AF40" i="57" s="1"/>
  <c r="U1027" i="50"/>
  <c r="U1029" i="50" s="1"/>
  <c r="AE1361" i="50"/>
  <c r="AF38" i="64"/>
  <c r="AF40" i="64" s="1"/>
  <c r="W1136" i="50"/>
  <c r="P1176" i="50"/>
  <c r="AG37" i="61" s="1"/>
  <c r="AN1159" i="50"/>
  <c r="BD1159" i="50" s="1"/>
  <c r="BN20" i="69" s="1"/>
  <c r="AK1110" i="50"/>
  <c r="BA1110" i="50" s="1"/>
  <c r="BA1111" i="50" s="1"/>
  <c r="BA1126" i="50" s="1"/>
  <c r="U1126" i="50" s="1"/>
  <c r="AF37" i="66" s="1"/>
  <c r="T1027" i="50"/>
  <c r="T1029" i="50" s="1"/>
  <c r="BB1010" i="50"/>
  <c r="BB1011" i="50" s="1"/>
  <c r="BB1026" i="50" s="1"/>
  <c r="V1026" i="50" s="1"/>
  <c r="AL1011" i="50"/>
  <c r="AF38" i="62"/>
  <c r="AF40" i="62" s="1"/>
  <c r="V1136" i="50"/>
  <c r="AD36" i="67"/>
  <c r="AF38" i="58"/>
  <c r="AF40" i="58" s="1"/>
  <c r="X1025" i="50"/>
  <c r="AD36" i="69" s="1"/>
  <c r="X1047" i="50"/>
  <c r="AD43" i="69" s="1"/>
  <c r="X1044" i="50"/>
  <c r="AK1208" i="50"/>
  <c r="BA1208" i="50" s="1"/>
  <c r="BO19" i="66" s="1"/>
  <c r="W1044" i="50"/>
  <c r="AM1010" i="50" s="1"/>
  <c r="W1047" i="50"/>
  <c r="AD43" i="68" s="1"/>
  <c r="W1025" i="50"/>
  <c r="AD36" i="68" s="1"/>
  <c r="AS1461" i="50"/>
  <c r="AF38" i="60"/>
  <c r="AF40" i="60" s="1"/>
  <c r="Z1319" i="50"/>
  <c r="AP1319" i="50" s="1"/>
  <c r="AP1326" i="50" s="1"/>
  <c r="AG1319" i="50"/>
  <c r="AW1319" i="50" s="1"/>
  <c r="BQ30" i="62" s="1"/>
  <c r="AN1319" i="50"/>
  <c r="BD1319" i="50" s="1"/>
  <c r="BQ30" i="69" s="1"/>
  <c r="AH1319" i="50"/>
  <c r="AX1319" i="50" s="1"/>
  <c r="BQ30" i="63" s="1"/>
  <c r="H1319" i="50"/>
  <c r="CC37" i="2" s="1"/>
  <c r="CC38" i="2" s="1"/>
  <c r="CC39" i="2" s="1"/>
  <c r="AA1319" i="50"/>
  <c r="AQ1319" i="50" s="1"/>
  <c r="BQ30" i="56" s="1"/>
  <c r="AD1319" i="50"/>
  <c r="AT1319" i="50" s="1"/>
  <c r="BQ30" i="57" s="1"/>
  <c r="AL1319" i="50"/>
  <c r="BB1319" i="50" s="1"/>
  <c r="BQ30" i="67" s="1"/>
  <c r="AI1319" i="50"/>
  <c r="AY1319" i="50" s="1"/>
  <c r="BQ30" i="64" s="1"/>
  <c r="AC1319" i="50"/>
  <c r="AS1319" i="50" s="1"/>
  <c r="BQ30" i="58" s="1"/>
  <c r="AJ1319" i="50"/>
  <c r="AZ1319" i="50" s="1"/>
  <c r="BQ30" i="65" s="1"/>
  <c r="AE1319" i="50"/>
  <c r="AU1319" i="50" s="1"/>
  <c r="BQ30" i="60" s="1"/>
  <c r="AF1319" i="50"/>
  <c r="AV1319" i="50" s="1"/>
  <c r="BQ30" i="61" s="1"/>
  <c r="AM1319" i="50"/>
  <c r="BC1319" i="50" s="1"/>
  <c r="BQ30" i="68" s="1"/>
  <c r="AB1319" i="50"/>
  <c r="AR1319" i="50" s="1"/>
  <c r="BQ30" i="59" s="1"/>
  <c r="AK1319" i="50"/>
  <c r="BA1319" i="50" s="1"/>
  <c r="BQ30" i="66" s="1"/>
  <c r="H1123" i="50"/>
  <c r="L1077" i="50"/>
  <c r="T1077" i="50"/>
  <c r="Q1077" i="50"/>
  <c r="H1028" i="50"/>
  <c r="BK44" i="2" s="1"/>
  <c r="K1077" i="50"/>
  <c r="N1077" i="50"/>
  <c r="Z1270" i="50"/>
  <c r="AJ1270" i="50"/>
  <c r="AD1270" i="50"/>
  <c r="AE1270" i="50"/>
  <c r="AM1270" i="50"/>
  <c r="AF1270" i="50"/>
  <c r="AC1270" i="50"/>
  <c r="H1270" i="50"/>
  <c r="AA1270" i="50"/>
  <c r="AK1270" i="50"/>
  <c r="AB1270" i="50"/>
  <c r="AL1270" i="50"/>
  <c r="AG1270" i="50"/>
  <c r="AN1270" i="50"/>
  <c r="AH1270" i="50"/>
  <c r="AI1270" i="50"/>
  <c r="P1077" i="50"/>
  <c r="R1077" i="50"/>
  <c r="Z1221" i="50"/>
  <c r="AA1221" i="50"/>
  <c r="AK1221" i="50"/>
  <c r="AH1221" i="50"/>
  <c r="AC1221" i="50"/>
  <c r="AD1221" i="50"/>
  <c r="AI1221" i="50"/>
  <c r="AJ1221" i="50"/>
  <c r="AF1221" i="50"/>
  <c r="AE1221" i="50"/>
  <c r="AN1221" i="50"/>
  <c r="AB1221" i="50"/>
  <c r="AL1221" i="50"/>
  <c r="H1221" i="50"/>
  <c r="AM1221" i="50"/>
  <c r="AG1221" i="50"/>
  <c r="V1099" i="50"/>
  <c r="AE45" i="67" s="1"/>
  <c r="N1099" i="50"/>
  <c r="AE45" i="57" s="1"/>
  <c r="W1099" i="50"/>
  <c r="AE45" i="68" s="1"/>
  <c r="H1074" i="50"/>
  <c r="J1099" i="50"/>
  <c r="U1099" i="50"/>
  <c r="AE45" i="66" s="1"/>
  <c r="S1099" i="50"/>
  <c r="AE45" i="64" s="1"/>
  <c r="X1099" i="50"/>
  <c r="AE45" i="69" s="1"/>
  <c r="P1099" i="50"/>
  <c r="AE45" i="61" s="1"/>
  <c r="R1099" i="50"/>
  <c r="AE45" i="63" s="1"/>
  <c r="K1099" i="50"/>
  <c r="AE45" i="56" s="1"/>
  <c r="O1099" i="50"/>
  <c r="AE45" i="60" s="1"/>
  <c r="Q1099" i="50"/>
  <c r="AE45" i="62" s="1"/>
  <c r="M1099" i="50"/>
  <c r="AE45" i="58" s="1"/>
  <c r="L1099" i="50"/>
  <c r="AE45" i="59" s="1"/>
  <c r="T1099" i="50"/>
  <c r="AE45" i="65" s="1"/>
  <c r="J1077" i="50"/>
  <c r="M1077" i="50"/>
  <c r="Z1466" i="50"/>
  <c r="AP1466" i="50" s="1"/>
  <c r="AE1466" i="50"/>
  <c r="AU1466" i="50" s="1"/>
  <c r="BT27" i="60" s="1"/>
  <c r="AK1466" i="50"/>
  <c r="BA1466" i="50" s="1"/>
  <c r="BT27" i="66" s="1"/>
  <c r="AM1466" i="50"/>
  <c r="BC1466" i="50" s="1"/>
  <c r="BT27" i="68" s="1"/>
  <c r="AI1466" i="50"/>
  <c r="AY1466" i="50" s="1"/>
  <c r="BT27" i="64" s="1"/>
  <c r="AB1466" i="50"/>
  <c r="AR1466" i="50" s="1"/>
  <c r="BT27" i="59" s="1"/>
  <c r="AN1466" i="50"/>
  <c r="BD1466" i="50" s="1"/>
  <c r="BT27" i="69" s="1"/>
  <c r="AF1466" i="50"/>
  <c r="AV1466" i="50" s="1"/>
  <c r="BT27" i="61" s="1"/>
  <c r="AD1466" i="50"/>
  <c r="AT1466" i="50" s="1"/>
  <c r="BT27" i="57" s="1"/>
  <c r="AA1466" i="50"/>
  <c r="AQ1466" i="50" s="1"/>
  <c r="BT27" i="56" s="1"/>
  <c r="AC1466" i="50"/>
  <c r="AS1466" i="50" s="1"/>
  <c r="BT27" i="58" s="1"/>
  <c r="AL1466" i="50"/>
  <c r="BB1466" i="50" s="1"/>
  <c r="BT27" i="67" s="1"/>
  <c r="AG1466" i="50"/>
  <c r="AW1466" i="50" s="1"/>
  <c r="BT27" i="62" s="1"/>
  <c r="H1466" i="50"/>
  <c r="CI33" i="2" s="1"/>
  <c r="AJ1466" i="50"/>
  <c r="AZ1466" i="50" s="1"/>
  <c r="BT27" i="65" s="1"/>
  <c r="AH1466" i="50"/>
  <c r="AX1466" i="50" s="1"/>
  <c r="BT27" i="63" s="1"/>
  <c r="Z1417" i="50"/>
  <c r="AK1417" i="50"/>
  <c r="AL1417" i="50"/>
  <c r="AJ1417" i="50"/>
  <c r="AN1417" i="50"/>
  <c r="AE1417" i="50"/>
  <c r="AG1417" i="50"/>
  <c r="AD1417" i="50"/>
  <c r="H1417" i="50"/>
  <c r="CG34" i="2" s="1"/>
  <c r="AA1417" i="50"/>
  <c r="AC1417" i="50"/>
  <c r="AH1417" i="50"/>
  <c r="AM1417" i="50"/>
  <c r="AF1417" i="50"/>
  <c r="AI1417" i="50"/>
  <c r="AB1417" i="50"/>
  <c r="O1077" i="50"/>
  <c r="Z1368" i="50"/>
  <c r="AP1368" i="50" s="1"/>
  <c r="H1368" i="50"/>
  <c r="CE35" i="2" s="1"/>
  <c r="AH1368" i="50"/>
  <c r="AX1368" i="50" s="1"/>
  <c r="BR29" i="63" s="1"/>
  <c r="AK1368" i="50"/>
  <c r="BA1368" i="50" s="1"/>
  <c r="BR29" i="66" s="1"/>
  <c r="AI1368" i="50"/>
  <c r="AY1368" i="50" s="1"/>
  <c r="BR29" i="64" s="1"/>
  <c r="AA1368" i="50"/>
  <c r="AQ1368" i="50" s="1"/>
  <c r="AC1368" i="50"/>
  <c r="AS1368" i="50" s="1"/>
  <c r="AJ1368" i="50"/>
  <c r="AZ1368" i="50" s="1"/>
  <c r="BR29" i="65" s="1"/>
  <c r="AG1368" i="50"/>
  <c r="AW1368" i="50" s="1"/>
  <c r="BR29" i="62" s="1"/>
  <c r="AE1368" i="50"/>
  <c r="AU1368" i="50" s="1"/>
  <c r="BR29" i="60" s="1"/>
  <c r="AM1368" i="50"/>
  <c r="BC1368" i="50" s="1"/>
  <c r="BR29" i="68" s="1"/>
  <c r="AF1368" i="50"/>
  <c r="AV1368" i="50" s="1"/>
  <c r="BR29" i="61" s="1"/>
  <c r="AN1368" i="50"/>
  <c r="BD1368" i="50" s="1"/>
  <c r="BR29" i="69" s="1"/>
  <c r="AL1368" i="50"/>
  <c r="BB1368" i="50" s="1"/>
  <c r="BR29" i="67" s="1"/>
  <c r="AB1368" i="50"/>
  <c r="AR1368" i="50" s="1"/>
  <c r="AD1368" i="50"/>
  <c r="AT1368" i="50" s="1"/>
  <c r="BR29" i="57" s="1"/>
  <c r="H1172" i="50"/>
  <c r="S1077" i="50"/>
  <c r="AK1160" i="50"/>
  <c r="U1382" i="50"/>
  <c r="T1384" i="50"/>
  <c r="R1342" i="50"/>
  <c r="R1343" i="50" s="1"/>
  <c r="R1345" i="50"/>
  <c r="AH1309" i="50"/>
  <c r="V1481" i="50"/>
  <c r="U1483" i="50"/>
  <c r="B1370" i="50"/>
  <c r="G1369" i="50"/>
  <c r="AZ1208" i="50"/>
  <c r="BO19" i="65" s="1"/>
  <c r="AF1310" i="50"/>
  <c r="Q1435" i="50"/>
  <c r="Q1436" i="50" s="1"/>
  <c r="R1176" i="50"/>
  <c r="AG37" i="63" s="1"/>
  <c r="AT1360" i="50"/>
  <c r="AT1361" i="50" s="1"/>
  <c r="AD1361" i="50"/>
  <c r="T1339" i="50"/>
  <c r="S1341" i="50"/>
  <c r="AZ1308" i="50"/>
  <c r="AN1108" i="50"/>
  <c r="T1490" i="50"/>
  <c r="U1488" i="50"/>
  <c r="AV1359" i="50"/>
  <c r="BR20" i="61" s="1"/>
  <c r="S1432" i="50"/>
  <c r="R1434" i="50"/>
  <c r="Q1029" i="50"/>
  <c r="B1125" i="50"/>
  <c r="B1126" i="50" s="1"/>
  <c r="B1127" i="50" s="1"/>
  <c r="F1223" i="50"/>
  <c r="W1246" i="50" s="1"/>
  <c r="AH42" i="68" s="1"/>
  <c r="B1223" i="50"/>
  <c r="B1174" i="50"/>
  <c r="G1177" i="50"/>
  <c r="AW1359" i="50"/>
  <c r="BR20" i="62" s="1"/>
  <c r="AF38" i="59"/>
  <c r="AF40" i="59" s="1"/>
  <c r="T1336" i="50"/>
  <c r="N1494" i="50"/>
  <c r="AD1460" i="50" s="1"/>
  <c r="AT1460" i="50" s="1"/>
  <c r="W1232" i="50"/>
  <c r="V1234" i="50"/>
  <c r="AW1408" i="50"/>
  <c r="BS19" i="62" s="1"/>
  <c r="R1029" i="50"/>
  <c r="J1029" i="50"/>
  <c r="P1393" i="50"/>
  <c r="AT1459" i="50"/>
  <c r="BT20" i="57" s="1"/>
  <c r="S1176" i="50"/>
  <c r="AG37" i="64" s="1"/>
  <c r="BD910" i="50"/>
  <c r="BD911" i="50" s="1"/>
  <c r="BD926" i="50" s="1"/>
  <c r="X926" i="50" s="1"/>
  <c r="AN911" i="50"/>
  <c r="AZ1161" i="50"/>
  <c r="AZ1176" i="50" s="1"/>
  <c r="T1176" i="50" s="1"/>
  <c r="AG37" i="65" s="1"/>
  <c r="U1143" i="50"/>
  <c r="U1148" i="50" s="1"/>
  <c r="AF44" i="66" s="1"/>
  <c r="V1193" i="50"/>
  <c r="AH1210" i="50"/>
  <c r="L1196" i="50"/>
  <c r="AG42" i="59" s="1"/>
  <c r="J1196" i="50"/>
  <c r="AG42" i="49" s="1"/>
  <c r="K1196" i="50"/>
  <c r="AG42" i="56" s="1"/>
  <c r="M1196" i="50"/>
  <c r="AG42" i="58" s="1"/>
  <c r="N1196" i="50"/>
  <c r="AG42" i="57" s="1"/>
  <c r="O1196" i="50"/>
  <c r="AG42" i="60" s="1"/>
  <c r="J1175" i="50"/>
  <c r="J1197" i="50"/>
  <c r="K1197" i="50"/>
  <c r="AG43" i="56" s="1"/>
  <c r="K1175" i="50"/>
  <c r="AG36" i="56" s="1"/>
  <c r="J1198" i="50"/>
  <c r="P1196" i="50"/>
  <c r="AG42" i="61" s="1"/>
  <c r="K1198" i="50"/>
  <c r="AG44" i="56" s="1"/>
  <c r="Q1196" i="50"/>
  <c r="AG42" i="62" s="1"/>
  <c r="L1197" i="50"/>
  <c r="AG43" i="59" s="1"/>
  <c r="L1175" i="50"/>
  <c r="AG36" i="59" s="1"/>
  <c r="M1197" i="50"/>
  <c r="AG43" i="58" s="1"/>
  <c r="M1198" i="50"/>
  <c r="AG44" i="58" s="1"/>
  <c r="L1198" i="50"/>
  <c r="AG44" i="59" s="1"/>
  <c r="M1175" i="50"/>
  <c r="AG36" i="58" s="1"/>
  <c r="R1196" i="50"/>
  <c r="AG42" i="63" s="1"/>
  <c r="N1197" i="50"/>
  <c r="AG43" i="57" s="1"/>
  <c r="N1175" i="50"/>
  <c r="AG36" i="57" s="1"/>
  <c r="N1198" i="50"/>
  <c r="AG44" i="57" s="1"/>
  <c r="S1196" i="50"/>
  <c r="AG42" i="64" s="1"/>
  <c r="O1175" i="50"/>
  <c r="AG36" i="60" s="1"/>
  <c r="O1197" i="50"/>
  <c r="AG43" i="60" s="1"/>
  <c r="T1196" i="50"/>
  <c r="AG42" i="65" s="1"/>
  <c r="P1175" i="50"/>
  <c r="AG36" i="61" s="1"/>
  <c r="O1198" i="50"/>
  <c r="AG44" i="60" s="1"/>
  <c r="U1196" i="50"/>
  <c r="AG42" i="66" s="1"/>
  <c r="P1197" i="50"/>
  <c r="AG43" i="61" s="1"/>
  <c r="V1196" i="50"/>
  <c r="AG42" i="67" s="1"/>
  <c r="Q1197" i="50"/>
  <c r="AG43" i="62" s="1"/>
  <c r="Q1175" i="50"/>
  <c r="AG36" i="62" s="1"/>
  <c r="P1198" i="50"/>
  <c r="AG44" i="61" s="1"/>
  <c r="R1197" i="50"/>
  <c r="AG43" i="63" s="1"/>
  <c r="R1175" i="50"/>
  <c r="AG36" i="63" s="1"/>
  <c r="X1196" i="50"/>
  <c r="AG42" i="69" s="1"/>
  <c r="Q1198" i="50"/>
  <c r="AG44" i="62" s="1"/>
  <c r="W1196" i="50"/>
  <c r="AG42" i="68" s="1"/>
  <c r="K1176" i="50"/>
  <c r="AG37" i="56" s="1"/>
  <c r="M1176" i="50"/>
  <c r="AG37" i="58" s="1"/>
  <c r="S1197" i="50"/>
  <c r="AG43" i="64" s="1"/>
  <c r="S1175" i="50"/>
  <c r="AG36" i="64" s="1"/>
  <c r="S1198" i="50"/>
  <c r="AG44" i="64" s="1"/>
  <c r="Q1176" i="50"/>
  <c r="AG37" i="62" s="1"/>
  <c r="O1176" i="50"/>
  <c r="AG37" i="60" s="1"/>
  <c r="R1198" i="50"/>
  <c r="AG44" i="63" s="1"/>
  <c r="L1176" i="50"/>
  <c r="AG37" i="59" s="1"/>
  <c r="J1176" i="50"/>
  <c r="N1176" i="50"/>
  <c r="AG37" i="57" s="1"/>
  <c r="B1321" i="50"/>
  <c r="G1320" i="50"/>
  <c r="AX1358" i="50"/>
  <c r="BR19" i="63" s="1"/>
  <c r="T1175" i="50"/>
  <c r="AG36" i="65" s="1"/>
  <c r="U1335" i="50"/>
  <c r="U1125" i="50"/>
  <c r="AF36" i="66" s="1"/>
  <c r="O1443" i="50"/>
  <c r="BC910" i="50"/>
  <c r="BC911" i="50" s="1"/>
  <c r="BC926" i="50" s="1"/>
  <c r="W926" i="50" s="1"/>
  <c r="AM911" i="50"/>
  <c r="AZ1110" i="50"/>
  <c r="AZ1111" i="50" s="1"/>
  <c r="AZ1126" i="50" s="1"/>
  <c r="T1126" i="50" s="1"/>
  <c r="AF37" i="65" s="1"/>
  <c r="AF38" i="65" s="1"/>
  <c r="AF40" i="65" s="1"/>
  <c r="AJ1111" i="50"/>
  <c r="AV1458" i="50"/>
  <c r="BT19" i="61" s="1"/>
  <c r="AV1408" i="50"/>
  <c r="P1394" i="50"/>
  <c r="W1332" i="50"/>
  <c r="V1334" i="50"/>
  <c r="U1147" i="50"/>
  <c r="AF43" i="66" s="1"/>
  <c r="AC1461" i="50"/>
  <c r="P1436" i="50"/>
  <c r="BP30" i="58"/>
  <c r="AS1276" i="50"/>
  <c r="W1282" i="50"/>
  <c r="V1284" i="50"/>
  <c r="V1285" i="50" s="1"/>
  <c r="AZ1258" i="50"/>
  <c r="BP19" i="65" s="1"/>
  <c r="AF1261" i="50"/>
  <c r="AV1260" i="50"/>
  <c r="AV1261" i="50" s="1"/>
  <c r="AV1276" i="50" s="1"/>
  <c r="Q1395" i="50"/>
  <c r="Q1392" i="50"/>
  <c r="AU1361" i="50"/>
  <c r="G1271" i="50"/>
  <c r="B1272" i="50"/>
  <c r="B1078" i="50"/>
  <c r="AX1259" i="50"/>
  <c r="BP20" i="63" s="1"/>
  <c r="W1192" i="50"/>
  <c r="AM1159" i="50"/>
  <c r="BC1159" i="50" s="1"/>
  <c r="BN20" i="68" s="1"/>
  <c r="M1029" i="50"/>
  <c r="O1029" i="50"/>
  <c r="R1294" i="50"/>
  <c r="R1293" i="50"/>
  <c r="T1440" i="50"/>
  <c r="U1438" i="50"/>
  <c r="T1286" i="50"/>
  <c r="S1389" i="50"/>
  <c r="R1391" i="50"/>
  <c r="X1381" i="50"/>
  <c r="X1383" i="50" s="1"/>
  <c r="W1383" i="50"/>
  <c r="AF38" i="56"/>
  <c r="AF40" i="56" s="1"/>
  <c r="S1292" i="50"/>
  <c r="S1295" i="50"/>
  <c r="X1136" i="50"/>
  <c r="AI1259" i="50"/>
  <c r="AG1458" i="50"/>
  <c r="X1192" i="50"/>
  <c r="P1442" i="50"/>
  <c r="P1445" i="50"/>
  <c r="X1388" i="50"/>
  <c r="X1390" i="50" s="1"/>
  <c r="W1390" i="50"/>
  <c r="AF38" i="61"/>
  <c r="AF40" i="61" s="1"/>
  <c r="Q1344" i="50"/>
  <c r="Q1343" i="50"/>
  <c r="U1289" i="50"/>
  <c r="T1291" i="50"/>
  <c r="V1142" i="50"/>
  <c r="V1143" i="50" s="1"/>
  <c r="V1145" i="50"/>
  <c r="AL1109" i="50"/>
  <c r="BB1109" i="50" s="1"/>
  <c r="BM20" i="67" s="1"/>
  <c r="T1242" i="50"/>
  <c r="T1245" i="50"/>
  <c r="P1486" i="50"/>
  <c r="B1029" i="50"/>
  <c r="G1029" i="50" s="1"/>
  <c r="G1028" i="50"/>
  <c r="R1439" i="50"/>
  <c r="Q1441" i="50"/>
  <c r="U1236" i="50"/>
  <c r="BQ29" i="59"/>
  <c r="N1029" i="50"/>
  <c r="U1285" i="50"/>
  <c r="AK1258" i="50"/>
  <c r="AG1260" i="50"/>
  <c r="AW1309" i="50"/>
  <c r="BQ20" i="62" s="1"/>
  <c r="X1139" i="50"/>
  <c r="X1141" i="50" s="1"/>
  <c r="W1141" i="50"/>
  <c r="AM1109" i="50" s="1"/>
  <c r="BC1109" i="50" s="1"/>
  <c r="BM20" i="68" s="1"/>
  <c r="O1444" i="50"/>
  <c r="V1239" i="50"/>
  <c r="U1241" i="50"/>
  <c r="T1198" i="50"/>
  <c r="AG44" i="65" s="1"/>
  <c r="AF38" i="63"/>
  <c r="AF40" i="63" s="1"/>
  <c r="S1029" i="50"/>
  <c r="P1029" i="50"/>
  <c r="G1467" i="50"/>
  <c r="B1468" i="50"/>
  <c r="BB1108" i="50"/>
  <c r="BM19" i="67" s="1"/>
  <c r="O1492" i="50"/>
  <c r="O1493" i="50" s="1"/>
  <c r="O1495" i="50"/>
  <c r="AE1459" i="50"/>
  <c r="V1185" i="50"/>
  <c r="V1194" i="50" s="1"/>
  <c r="AL1160" i="50" s="1"/>
  <c r="BB1160" i="50" s="1"/>
  <c r="AL1158" i="50"/>
  <c r="G1418" i="50"/>
  <c r="B1419" i="50"/>
  <c r="AM1108" i="50"/>
  <c r="S1243" i="50"/>
  <c r="S1244" i="50"/>
  <c r="AI1210" i="50" s="1"/>
  <c r="AY1210" i="50" s="1"/>
  <c r="AY1211" i="50" s="1"/>
  <c r="AY1226" i="50" s="1"/>
  <c r="AS1410" i="50"/>
  <c r="AS1411" i="50" s="1"/>
  <c r="AC1411" i="50"/>
  <c r="AD1410" i="50"/>
  <c r="Q1489" i="50"/>
  <c r="P1491" i="50"/>
  <c r="AF1459" i="50" s="1"/>
  <c r="AV1459" i="50" s="1"/>
  <c r="BT20" i="61" s="1"/>
  <c r="X1182" i="50"/>
  <c r="X1184" i="50" s="1"/>
  <c r="X1185" i="50" s="1"/>
  <c r="W1184" i="50"/>
  <c r="BS27" i="59"/>
  <c r="BQ29" i="56"/>
  <c r="K1029" i="50"/>
  <c r="U1197" i="50"/>
  <c r="AG43" i="66" s="1"/>
  <c r="U1175" i="50"/>
  <c r="AG36" i="66" s="1"/>
  <c r="U1186" i="50"/>
  <c r="U1198" i="50" s="1"/>
  <c r="AG44" i="66" s="1"/>
  <c r="Q1486" i="50"/>
  <c r="CA52" i="2"/>
  <c r="CA42" i="2"/>
  <c r="S1385" i="50"/>
  <c r="AI1358" i="50"/>
  <c r="W1340" i="50"/>
  <c r="X1338" i="50"/>
  <c r="X1340" i="50" s="1"/>
  <c r="AK1308" i="50"/>
  <c r="N1493" i="50"/>
  <c r="S1482" i="50"/>
  <c r="R1484" i="50"/>
  <c r="BQ29" i="58"/>
  <c r="L1029" i="50"/>
  <c r="Z37" i="68"/>
  <c r="Z38" i="68" s="1"/>
  <c r="Z40" i="68" s="1"/>
  <c r="W827" i="50"/>
  <c r="H826" i="50"/>
  <c r="Z37" i="69"/>
  <c r="Z38" i="69" s="1"/>
  <c r="Z40" i="69" s="1"/>
  <c r="X827" i="50"/>
  <c r="X829" i="50" s="1"/>
  <c r="W779" i="50"/>
  <c r="H779" i="50" s="1"/>
  <c r="BA45" i="2" s="1"/>
  <c r="H777" i="50"/>
  <c r="BA43" i="2" s="1"/>
  <c r="BA42" i="2" s="1"/>
  <c r="H877" i="50"/>
  <c r="BE43" i="2" s="1"/>
  <c r="BE42" i="2" s="1"/>
  <c r="H879" i="50"/>
  <c r="BE45" i="2" s="1"/>
  <c r="J37" i="67"/>
  <c r="J38" i="67" s="1"/>
  <c r="J40" i="67" s="1"/>
  <c r="V27" i="50"/>
  <c r="V29" i="50" s="1"/>
  <c r="S1124" i="50"/>
  <c r="J1173" i="50"/>
  <c r="P1271" i="50"/>
  <c r="U1078" i="50"/>
  <c r="K1173" i="50"/>
  <c r="Q1418" i="50"/>
  <c r="X1418" i="50"/>
  <c r="K1078" i="50"/>
  <c r="V1222" i="50"/>
  <c r="L1369" i="50"/>
  <c r="L1320" i="50"/>
  <c r="P1320" i="50"/>
  <c r="V1271" i="50"/>
  <c r="V1418" i="50"/>
  <c r="S1467" i="50"/>
  <c r="Q1124" i="50"/>
  <c r="S1078" i="50"/>
  <c r="K1369" i="50"/>
  <c r="N1320" i="50"/>
  <c r="Q1271" i="50"/>
  <c r="K1271" i="50"/>
  <c r="W1078" i="50"/>
  <c r="O1078" i="50"/>
  <c r="Q1467" i="50"/>
  <c r="X1124" i="50"/>
  <c r="L1173" i="50"/>
  <c r="X1320" i="50"/>
  <c r="S1369" i="50"/>
  <c r="V1078" i="50"/>
  <c r="P1418" i="50"/>
  <c r="K1124" i="50"/>
  <c r="J1222" i="50"/>
  <c r="W1124" i="50"/>
  <c r="P1173" i="50"/>
  <c r="J1271" i="50"/>
  <c r="R1467" i="50"/>
  <c r="V1124" i="50"/>
  <c r="U1173" i="50"/>
  <c r="U1320" i="50"/>
  <c r="W1222" i="50"/>
  <c r="S1271" i="50"/>
  <c r="R1369" i="50"/>
  <c r="T1124" i="50"/>
  <c r="O1222" i="50"/>
  <c r="Q1320" i="50"/>
  <c r="U1369" i="50"/>
  <c r="M1173" i="50"/>
  <c r="V1173" i="50"/>
  <c r="J1467" i="50"/>
  <c r="P1124" i="50"/>
  <c r="U1418" i="50"/>
  <c r="V1369" i="50"/>
  <c r="J1320" i="50"/>
  <c r="R1418" i="50"/>
  <c r="O1467" i="50"/>
  <c r="N1078" i="50"/>
  <c r="L1271" i="50"/>
  <c r="J1124" i="50"/>
  <c r="K1320" i="50"/>
  <c r="O1418" i="50"/>
  <c r="N1467" i="50"/>
  <c r="W1271" i="50"/>
  <c r="U1124" i="50"/>
  <c r="W1418" i="50"/>
  <c r="R1222" i="50"/>
  <c r="W1173" i="50"/>
  <c r="T1369" i="50"/>
  <c r="N1369" i="50"/>
  <c r="N1271" i="50"/>
  <c r="L1124" i="50"/>
  <c r="X1467" i="50"/>
  <c r="Q1222" i="50"/>
  <c r="N1222" i="50"/>
  <c r="R1124" i="50"/>
  <c r="R1320" i="50"/>
  <c r="W1320" i="50"/>
  <c r="S1173" i="50"/>
  <c r="W1369" i="50"/>
  <c r="S1222" i="50"/>
  <c r="M1271" i="50"/>
  <c r="N1173" i="50"/>
  <c r="L1418" i="50"/>
  <c r="Q1369" i="50"/>
  <c r="U1271" i="50"/>
  <c r="O1320" i="50"/>
  <c r="O1271" i="50"/>
  <c r="T1320" i="50"/>
  <c r="O1369" i="50"/>
  <c r="Q1078" i="50"/>
  <c r="M1369" i="50"/>
  <c r="O1173" i="50"/>
  <c r="S1418" i="50"/>
  <c r="T1271" i="50"/>
  <c r="X1271" i="50"/>
  <c r="J1078" i="50"/>
  <c r="N1418" i="50"/>
  <c r="M1320" i="50"/>
  <c r="R1271" i="50"/>
  <c r="X1078" i="50"/>
  <c r="K1222" i="50"/>
  <c r="Q1173" i="50"/>
  <c r="P1222" i="50"/>
  <c r="P1369" i="50"/>
  <c r="T1222" i="50"/>
  <c r="K1467" i="50"/>
  <c r="T1173" i="50"/>
  <c r="T1078" i="50"/>
  <c r="L1078" i="50"/>
  <c r="T1418" i="50"/>
  <c r="X1173" i="50"/>
  <c r="O1124" i="50"/>
  <c r="P1467" i="50"/>
  <c r="M1418" i="50"/>
  <c r="L1222" i="50"/>
  <c r="V1320" i="50"/>
  <c r="M1467" i="50"/>
  <c r="M1124" i="50"/>
  <c r="T1467" i="50"/>
  <c r="P1078" i="50"/>
  <c r="U1467" i="50"/>
  <c r="J1418" i="50"/>
  <c r="M1222" i="50"/>
  <c r="S1320" i="50"/>
  <c r="N1124" i="50"/>
  <c r="R1078" i="50"/>
  <c r="V1467" i="50"/>
  <c r="X1369" i="50"/>
  <c r="R1173" i="50"/>
  <c r="J1369" i="50"/>
  <c r="U1222" i="50"/>
  <c r="L1467" i="50"/>
  <c r="M1078" i="50"/>
  <c r="W1467" i="50"/>
  <c r="X1222" i="50"/>
  <c r="K1418" i="50"/>
  <c r="X1048" i="50" l="1"/>
  <c r="AD44" i="69" s="1"/>
  <c r="V275" i="50"/>
  <c r="O36" i="67" s="1"/>
  <c r="V294" i="50"/>
  <c r="V297" i="50"/>
  <c r="O43" i="67" s="1"/>
  <c r="X1092" i="50"/>
  <c r="X1095" i="50"/>
  <c r="X85" i="50"/>
  <c r="X95" i="50"/>
  <c r="W1092" i="50"/>
  <c r="W1095" i="50"/>
  <c r="BB960" i="50"/>
  <c r="BB961" i="50" s="1"/>
  <c r="BB976" i="50" s="1"/>
  <c r="V976" i="50" s="1"/>
  <c r="AL961" i="50"/>
  <c r="U1077" i="50"/>
  <c r="U1079" i="50" s="1"/>
  <c r="BA60" i="50"/>
  <c r="BA61" i="50" s="1"/>
  <c r="AK61" i="50"/>
  <c r="AM1059" i="50"/>
  <c r="W85" i="50"/>
  <c r="W86" i="50" s="1"/>
  <c r="W98" i="50" s="1"/>
  <c r="K44" i="68" s="1"/>
  <c r="W95" i="50"/>
  <c r="AN58" i="50"/>
  <c r="BD58" i="50" s="1"/>
  <c r="AP19" i="69" s="1"/>
  <c r="AN1059" i="50"/>
  <c r="W292" i="50"/>
  <c r="W293" i="50" s="1"/>
  <c r="W298" i="50" s="1"/>
  <c r="O44" i="68" s="1"/>
  <c r="W295" i="50"/>
  <c r="V1075" i="50"/>
  <c r="V1093" i="50"/>
  <c r="V1098" i="50" s="1"/>
  <c r="AE44" i="67" s="1"/>
  <c r="V1097" i="50"/>
  <c r="AE43" i="67" s="1"/>
  <c r="V1094" i="50"/>
  <c r="W1093" i="50"/>
  <c r="W1098" i="50" s="1"/>
  <c r="AE44" i="68" s="1"/>
  <c r="AC37" i="66"/>
  <c r="AC38" i="66" s="1"/>
  <c r="AC40" i="66" s="1"/>
  <c r="U977" i="50"/>
  <c r="U979" i="50" s="1"/>
  <c r="AN259" i="50"/>
  <c r="BD259" i="50" s="1"/>
  <c r="AT20" i="69" s="1"/>
  <c r="O36" i="66"/>
  <c r="X295" i="50"/>
  <c r="X292" i="50"/>
  <c r="V86" i="50"/>
  <c r="V98" i="50" s="1"/>
  <c r="K44" i="67" s="1"/>
  <c r="V94" i="50"/>
  <c r="AL60" i="50" s="1"/>
  <c r="V75" i="50"/>
  <c r="K36" i="67" s="1"/>
  <c r="V97" i="50"/>
  <c r="K43" i="67" s="1"/>
  <c r="X993" i="50"/>
  <c r="X998" i="50" s="1"/>
  <c r="AC44" i="69" s="1"/>
  <c r="V1148" i="50"/>
  <c r="AF44" i="67" s="1"/>
  <c r="X975" i="50"/>
  <c r="AC36" i="69" s="1"/>
  <c r="X997" i="50"/>
  <c r="AC43" i="69" s="1"/>
  <c r="X994" i="50"/>
  <c r="W975" i="50"/>
  <c r="W994" i="50"/>
  <c r="W997" i="50"/>
  <c r="AC43" i="68" s="1"/>
  <c r="AP20" i="68"/>
  <c r="AP20" i="69"/>
  <c r="BC158" i="50"/>
  <c r="AS19" i="67"/>
  <c r="X147" i="50"/>
  <c r="L43" i="69" s="1"/>
  <c r="X144" i="50"/>
  <c r="X125" i="50"/>
  <c r="L36" i="69" s="1"/>
  <c r="X136" i="50"/>
  <c r="X148" i="50" s="1"/>
  <c r="L44" i="69" s="1"/>
  <c r="BD208" i="50"/>
  <c r="X175" i="50"/>
  <c r="M36" i="69" s="1"/>
  <c r="AL210" i="50"/>
  <c r="X197" i="50"/>
  <c r="M43" i="69" s="1"/>
  <c r="AL110" i="50"/>
  <c r="AM10" i="50"/>
  <c r="AN10" i="50"/>
  <c r="J36" i="68"/>
  <c r="H25" i="50"/>
  <c r="W194" i="50"/>
  <c r="W193" i="50"/>
  <c r="W198" i="50" s="1"/>
  <c r="M44" i="68" s="1"/>
  <c r="X193" i="50"/>
  <c r="X198" i="50" s="1"/>
  <c r="M44" i="69" s="1"/>
  <c r="X247" i="50"/>
  <c r="N43" i="69" s="1"/>
  <c r="X244" i="50"/>
  <c r="X225" i="50"/>
  <c r="N36" i="69" s="1"/>
  <c r="AR19" i="67"/>
  <c r="BB161" i="50"/>
  <c r="L36" i="67"/>
  <c r="W225" i="50"/>
  <c r="N36" i="68" s="1"/>
  <c r="W244" i="50"/>
  <c r="AM210" i="50" s="1"/>
  <c r="BC210" i="50" s="1"/>
  <c r="W247" i="50"/>
  <c r="N43" i="68" s="1"/>
  <c r="W236" i="50"/>
  <c r="W248" i="50" s="1"/>
  <c r="N44" i="68" s="1"/>
  <c r="X236" i="50"/>
  <c r="X248" i="50" s="1"/>
  <c r="N44" i="69" s="1"/>
  <c r="AR19" i="69"/>
  <c r="W197" i="50"/>
  <c r="M43" i="68" s="1"/>
  <c r="BC208" i="50"/>
  <c r="AS19" i="68" s="1"/>
  <c r="W125" i="50"/>
  <c r="L36" i="68" s="1"/>
  <c r="W144" i="50"/>
  <c r="AM110" i="50" s="1"/>
  <c r="W147" i="50"/>
  <c r="L43" i="68" s="1"/>
  <c r="W136" i="50"/>
  <c r="W148" i="50" s="1"/>
  <c r="L44" i="68" s="1"/>
  <c r="W175" i="50"/>
  <c r="AT1326" i="50"/>
  <c r="O1226" i="50"/>
  <c r="AH37" i="60" s="1"/>
  <c r="Q1226" i="50"/>
  <c r="AH37" i="62" s="1"/>
  <c r="S1226" i="50"/>
  <c r="AH37" i="64" s="1"/>
  <c r="S1247" i="50"/>
  <c r="AH43" i="64" s="1"/>
  <c r="S1248" i="50"/>
  <c r="AH44" i="64" s="1"/>
  <c r="AU1326" i="50"/>
  <c r="AS1326" i="50"/>
  <c r="AG38" i="61"/>
  <c r="AG40" i="61" s="1"/>
  <c r="T1247" i="50"/>
  <c r="AH43" i="65" s="1"/>
  <c r="X1246" i="50"/>
  <c r="AH42" i="69" s="1"/>
  <c r="S1225" i="50"/>
  <c r="AH36" i="64" s="1"/>
  <c r="AR1326" i="50"/>
  <c r="AG38" i="56"/>
  <c r="AG40" i="56" s="1"/>
  <c r="AK1111" i="50"/>
  <c r="AQ1326" i="50"/>
  <c r="AG38" i="59"/>
  <c r="AG40" i="59" s="1"/>
  <c r="AF38" i="66"/>
  <c r="AF40" i="66" s="1"/>
  <c r="AN1010" i="50"/>
  <c r="AN1011" i="50" s="1"/>
  <c r="BC1010" i="50"/>
  <c r="BC1011" i="50" s="1"/>
  <c r="BC1026" i="50" s="1"/>
  <c r="W1026" i="50" s="1"/>
  <c r="AM1011" i="50"/>
  <c r="AD37" i="67"/>
  <c r="AD38" i="67" s="1"/>
  <c r="AD40" i="67" s="1"/>
  <c r="V1027" i="50"/>
  <c r="V1029" i="50" s="1"/>
  <c r="X1193" i="50"/>
  <c r="AG38" i="58"/>
  <c r="AG40" i="58" s="1"/>
  <c r="H1025" i="50"/>
  <c r="T1225" i="50"/>
  <c r="AH36" i="65" s="1"/>
  <c r="AL1258" i="50"/>
  <c r="BB1258" i="50" s="1"/>
  <c r="BP19" i="67" s="1"/>
  <c r="AG38" i="57"/>
  <c r="AG40" i="57" s="1"/>
  <c r="P1127" i="50"/>
  <c r="H1078" i="50"/>
  <c r="BM44" i="2" s="1"/>
  <c r="M1127" i="50"/>
  <c r="O1127" i="50"/>
  <c r="Z1320" i="50"/>
  <c r="AJ1320" i="50"/>
  <c r="AN1320" i="50"/>
  <c r="AD1320" i="50"/>
  <c r="AM1320" i="50"/>
  <c r="AI1320" i="50"/>
  <c r="AE1320" i="50"/>
  <c r="AH1320" i="50"/>
  <c r="H1320" i="50"/>
  <c r="AG1320" i="50"/>
  <c r="AL1320" i="50"/>
  <c r="AK1320" i="50"/>
  <c r="AA1320" i="50"/>
  <c r="AB1320" i="50"/>
  <c r="AC1320" i="50"/>
  <c r="AF1320" i="50"/>
  <c r="H1173" i="50"/>
  <c r="L1127" i="50"/>
  <c r="Z1418" i="50"/>
  <c r="AP1418" i="50" s="1"/>
  <c r="AH1418" i="50"/>
  <c r="AX1418" i="50" s="1"/>
  <c r="BS29" i="63" s="1"/>
  <c r="AF1418" i="50"/>
  <c r="AV1418" i="50" s="1"/>
  <c r="BS29" i="61" s="1"/>
  <c r="AI1418" i="50"/>
  <c r="AY1418" i="50" s="1"/>
  <c r="BS29" i="64" s="1"/>
  <c r="AD1418" i="50"/>
  <c r="AT1418" i="50" s="1"/>
  <c r="BS29" i="57" s="1"/>
  <c r="H1418" i="50"/>
  <c r="CG35" i="2" s="1"/>
  <c r="AB1418" i="50"/>
  <c r="AR1418" i="50" s="1"/>
  <c r="AM1418" i="50"/>
  <c r="BC1418" i="50" s="1"/>
  <c r="BS29" i="68" s="1"/>
  <c r="AE1418" i="50"/>
  <c r="AU1418" i="50" s="1"/>
  <c r="BS29" i="60" s="1"/>
  <c r="AA1418" i="50"/>
  <c r="AQ1418" i="50" s="1"/>
  <c r="AN1418" i="50"/>
  <c r="BD1418" i="50" s="1"/>
  <c r="BS29" i="69" s="1"/>
  <c r="AG1418" i="50"/>
  <c r="AW1418" i="50" s="1"/>
  <c r="BS29" i="62" s="1"/>
  <c r="AJ1418" i="50"/>
  <c r="AZ1418" i="50" s="1"/>
  <c r="BS29" i="65" s="1"/>
  <c r="AL1418" i="50"/>
  <c r="BB1418" i="50" s="1"/>
  <c r="BS29" i="67" s="1"/>
  <c r="AC1418" i="50"/>
  <c r="AS1418" i="50" s="1"/>
  <c r="BS29" i="58" s="1"/>
  <c r="AK1418" i="50"/>
  <c r="BA1418" i="50" s="1"/>
  <c r="BS29" i="66" s="1"/>
  <c r="Z1467" i="50"/>
  <c r="AA1467" i="50"/>
  <c r="AH1467" i="50"/>
  <c r="AC1467" i="50"/>
  <c r="AN1467" i="50"/>
  <c r="AE1467" i="50"/>
  <c r="AG1467" i="50"/>
  <c r="AM1467" i="50"/>
  <c r="AB1467" i="50"/>
  <c r="AF1467" i="50"/>
  <c r="AD1467" i="50"/>
  <c r="AJ1467" i="50"/>
  <c r="AI1467" i="50"/>
  <c r="AK1467" i="50"/>
  <c r="H1467" i="50"/>
  <c r="CI34" i="2" s="1"/>
  <c r="AL1467" i="50"/>
  <c r="T1127" i="50"/>
  <c r="N1127" i="50"/>
  <c r="H1222" i="50"/>
  <c r="R1127" i="50"/>
  <c r="S1127" i="50"/>
  <c r="U1127" i="50"/>
  <c r="S1149" i="50"/>
  <c r="AF45" i="64" s="1"/>
  <c r="U1149" i="50"/>
  <c r="AF45" i="66" s="1"/>
  <c r="H1124" i="50"/>
  <c r="W1149" i="50"/>
  <c r="AF45" i="68" s="1"/>
  <c r="L1149" i="50"/>
  <c r="AF45" i="59" s="1"/>
  <c r="K1149" i="50"/>
  <c r="AF45" i="56" s="1"/>
  <c r="M1149" i="50"/>
  <c r="AF45" i="58" s="1"/>
  <c r="J1149" i="50"/>
  <c r="T1149" i="50"/>
  <c r="AF45" i="65" s="1"/>
  <c r="N1149" i="50"/>
  <c r="AF45" i="57" s="1"/>
  <c r="V1149" i="50"/>
  <c r="AF45" i="67" s="1"/>
  <c r="Q1149" i="50"/>
  <c r="AF45" i="62" s="1"/>
  <c r="X1149" i="50"/>
  <c r="AF45" i="69" s="1"/>
  <c r="R1149" i="50"/>
  <c r="AF45" i="63" s="1"/>
  <c r="O1149" i="50"/>
  <c r="AF45" i="60" s="1"/>
  <c r="P1149" i="50"/>
  <c r="AF45" i="61" s="1"/>
  <c r="J1127" i="50"/>
  <c r="Q1127" i="50"/>
  <c r="Z1369" i="50"/>
  <c r="AP1369" i="50" s="1"/>
  <c r="AP1376" i="50" s="1"/>
  <c r="AK1369" i="50"/>
  <c r="BA1369" i="50" s="1"/>
  <c r="BR30" i="66" s="1"/>
  <c r="AN1369" i="50"/>
  <c r="BD1369" i="50" s="1"/>
  <c r="BR30" i="69" s="1"/>
  <c r="AH1369" i="50"/>
  <c r="AX1369" i="50" s="1"/>
  <c r="BR30" i="63" s="1"/>
  <c r="AG1369" i="50"/>
  <c r="AW1369" i="50" s="1"/>
  <c r="BR30" i="62" s="1"/>
  <c r="AI1369" i="50"/>
  <c r="AY1369" i="50" s="1"/>
  <c r="BR30" i="64" s="1"/>
  <c r="AM1369" i="50"/>
  <c r="BC1369" i="50" s="1"/>
  <c r="BR30" i="68" s="1"/>
  <c r="AE1369" i="50"/>
  <c r="AU1369" i="50" s="1"/>
  <c r="BR30" i="60" s="1"/>
  <c r="AA1369" i="50"/>
  <c r="AQ1369" i="50" s="1"/>
  <c r="BR30" i="56" s="1"/>
  <c r="AL1369" i="50"/>
  <c r="BB1369" i="50" s="1"/>
  <c r="BR30" i="67" s="1"/>
  <c r="AB1369" i="50"/>
  <c r="AR1369" i="50" s="1"/>
  <c r="BR30" i="59" s="1"/>
  <c r="AF1369" i="50"/>
  <c r="AV1369" i="50" s="1"/>
  <c r="BR30" i="61" s="1"/>
  <c r="AJ1369" i="50"/>
  <c r="AZ1369" i="50" s="1"/>
  <c r="BR30" i="65" s="1"/>
  <c r="AC1369" i="50"/>
  <c r="AS1369" i="50" s="1"/>
  <c r="BR30" i="58" s="1"/>
  <c r="H1369" i="50"/>
  <c r="CE37" i="2" s="1"/>
  <c r="CE38" i="2" s="1"/>
  <c r="CE39" i="2" s="1"/>
  <c r="AD1369" i="50"/>
  <c r="AT1369" i="50" s="1"/>
  <c r="BR30" i="57" s="1"/>
  <c r="Z1271" i="50"/>
  <c r="AH1271" i="50"/>
  <c r="AN1271" i="50"/>
  <c r="AD1271" i="50"/>
  <c r="AK1271" i="50"/>
  <c r="AI1271" i="50"/>
  <c r="AE1271" i="50"/>
  <c r="AB1271" i="50"/>
  <c r="AL1271" i="50"/>
  <c r="H1271" i="50"/>
  <c r="AF1271" i="50"/>
  <c r="AC1271" i="50"/>
  <c r="AJ1271" i="50"/>
  <c r="AM1271" i="50"/>
  <c r="AG1271" i="50"/>
  <c r="AA1271" i="50"/>
  <c r="K1127" i="50"/>
  <c r="AU1459" i="50"/>
  <c r="BT20" i="60" s="1"/>
  <c r="U1286" i="50"/>
  <c r="AG1310" i="50"/>
  <c r="AX1210" i="50"/>
  <c r="AX1211" i="50" s="1"/>
  <c r="AX1226" i="50" s="1"/>
  <c r="R1226" i="50" s="1"/>
  <c r="AH37" i="63" s="1"/>
  <c r="AH1211" i="50"/>
  <c r="V1125" i="50"/>
  <c r="AV1310" i="50"/>
  <c r="AV1311" i="50" s="1"/>
  <c r="AV1326" i="50" s="1"/>
  <c r="AF1311" i="50"/>
  <c r="P1079" i="50"/>
  <c r="V1147" i="50"/>
  <c r="AF43" i="67" s="1"/>
  <c r="AI1309" i="50"/>
  <c r="S1342" i="50"/>
  <c r="S1345" i="50"/>
  <c r="B1128" i="50"/>
  <c r="O1494" i="50"/>
  <c r="AE1460" i="50" s="1"/>
  <c r="AU1460" i="50" s="1"/>
  <c r="U1242" i="50"/>
  <c r="U1245" i="50"/>
  <c r="AK1209" i="50"/>
  <c r="BS19" i="61"/>
  <c r="B1371" i="50"/>
  <c r="G1370" i="50"/>
  <c r="N1079" i="50"/>
  <c r="AY1358" i="50"/>
  <c r="BR19" i="64" s="1"/>
  <c r="AI1211" i="50"/>
  <c r="W1239" i="50"/>
  <c r="V1241" i="50"/>
  <c r="T1244" i="50"/>
  <c r="AJ1210" i="50" s="1"/>
  <c r="T1243" i="50"/>
  <c r="T1248" i="50" s="1"/>
  <c r="AH44" i="65" s="1"/>
  <c r="S1293" i="50"/>
  <c r="S1294" i="50"/>
  <c r="AI1260" i="50" s="1"/>
  <c r="AY1260" i="50" s="1"/>
  <c r="B1079" i="50"/>
  <c r="G1079" i="50" s="1"/>
  <c r="G1078" i="50"/>
  <c r="F1273" i="50"/>
  <c r="R1298" i="50" s="1"/>
  <c r="AI44" i="63" s="1"/>
  <c r="B1273" i="50"/>
  <c r="O1079" i="50"/>
  <c r="K1079" i="50"/>
  <c r="S1386" i="50"/>
  <c r="AG38" i="65"/>
  <c r="AG40" i="65" s="1"/>
  <c r="R1435" i="50"/>
  <c r="AH1408" i="50"/>
  <c r="AG38" i="63"/>
  <c r="AG40" i="63" s="1"/>
  <c r="BR29" i="59"/>
  <c r="V1235" i="50"/>
  <c r="AL1208" i="50"/>
  <c r="T1432" i="50"/>
  <c r="S1434" i="50"/>
  <c r="W1481" i="50"/>
  <c r="V1483" i="50"/>
  <c r="R1485" i="50"/>
  <c r="AH1458" i="50"/>
  <c r="AG1409" i="50"/>
  <c r="Q1442" i="50"/>
  <c r="Q1445" i="50"/>
  <c r="AH1260" i="50"/>
  <c r="V1335" i="50"/>
  <c r="AL1308" i="50"/>
  <c r="X1232" i="50"/>
  <c r="X1234" i="50" s="1"/>
  <c r="X1235" i="50" s="1"/>
  <c r="W1234" i="50"/>
  <c r="Q1079" i="50"/>
  <c r="T1482" i="50"/>
  <c r="S1484" i="50"/>
  <c r="W1185" i="50"/>
  <c r="X1186" i="50" s="1"/>
  <c r="AM1158" i="50"/>
  <c r="BC1108" i="50"/>
  <c r="BM19" i="68" s="1"/>
  <c r="G1419" i="50"/>
  <c r="B1420" i="50"/>
  <c r="W1145" i="50"/>
  <c r="W1142" i="50"/>
  <c r="S1439" i="50"/>
  <c r="R1441" i="50"/>
  <c r="AN1109" i="50"/>
  <c r="BD1109" i="50" s="1"/>
  <c r="BM20" i="69" s="1"/>
  <c r="P1444" i="50"/>
  <c r="AF1410" i="50" s="1"/>
  <c r="R1392" i="50"/>
  <c r="R1395" i="50"/>
  <c r="AH1359" i="50"/>
  <c r="X1332" i="50"/>
  <c r="X1334" i="50" s="1"/>
  <c r="X1335" i="50" s="1"/>
  <c r="W1334" i="50"/>
  <c r="W1335" i="50" s="1"/>
  <c r="AB37" i="69"/>
  <c r="AB38" i="69" s="1"/>
  <c r="AB40" i="69" s="1"/>
  <c r="X927" i="50"/>
  <c r="X929" i="50" s="1"/>
  <c r="B1175" i="50"/>
  <c r="B1176" i="50" s="1"/>
  <c r="B1177" i="50" s="1"/>
  <c r="AX1309" i="50"/>
  <c r="BA1160" i="50"/>
  <c r="BA1161" i="50" s="1"/>
  <c r="BA1176" i="50" s="1"/>
  <c r="U1176" i="50" s="1"/>
  <c r="AG37" i="66" s="1"/>
  <c r="AG38" i="66" s="1"/>
  <c r="AG40" i="66" s="1"/>
  <c r="AK1161" i="50"/>
  <c r="M1079" i="50"/>
  <c r="V1438" i="50"/>
  <c r="U1440" i="50"/>
  <c r="X1175" i="50"/>
  <c r="AG36" i="69" s="1"/>
  <c r="X1197" i="50"/>
  <c r="AG43" i="69" s="1"/>
  <c r="X1142" i="50"/>
  <c r="X1145" i="50"/>
  <c r="T1389" i="50"/>
  <c r="S1391" i="50"/>
  <c r="AB37" i="68"/>
  <c r="AB38" i="68" s="1"/>
  <c r="AB40" i="68" s="1"/>
  <c r="W927" i="50"/>
  <c r="H926" i="50"/>
  <c r="G1321" i="50"/>
  <c r="B1322" i="50"/>
  <c r="AG38" i="64"/>
  <c r="AG40" i="64" s="1"/>
  <c r="T1079" i="50"/>
  <c r="AN1158" i="50"/>
  <c r="V1144" i="50"/>
  <c r="X1195" i="50"/>
  <c r="Q1394" i="50"/>
  <c r="AG1360" i="50" s="1"/>
  <c r="Q1393" i="50"/>
  <c r="AD1461" i="50"/>
  <c r="B1224" i="50"/>
  <c r="G1227" i="50"/>
  <c r="V1488" i="50"/>
  <c r="U1490" i="50"/>
  <c r="R1344" i="50"/>
  <c r="AH1310" i="50" s="1"/>
  <c r="AX1310" i="50" s="1"/>
  <c r="J1079" i="50"/>
  <c r="CC42" i="2"/>
  <c r="CC52" i="2"/>
  <c r="P1492" i="50"/>
  <c r="P1495" i="50"/>
  <c r="BB1158" i="50"/>
  <c r="BN19" i="67" s="1"/>
  <c r="AL1161" i="50"/>
  <c r="G1468" i="50"/>
  <c r="B1469" i="50"/>
  <c r="T1292" i="50"/>
  <c r="T1295" i="50"/>
  <c r="AJ1259" i="50"/>
  <c r="X1194" i="50"/>
  <c r="W1195" i="50"/>
  <c r="AT1461" i="50"/>
  <c r="K1246" i="50"/>
  <c r="AH42" i="56" s="1"/>
  <c r="J1246" i="50"/>
  <c r="L1246" i="50"/>
  <c r="AH42" i="59" s="1"/>
  <c r="J1247" i="50"/>
  <c r="J1225" i="50"/>
  <c r="M1246" i="50"/>
  <c r="AH42" i="58" s="1"/>
  <c r="N1246" i="50"/>
  <c r="AH42" i="57" s="1"/>
  <c r="J1248" i="50"/>
  <c r="K1247" i="50"/>
  <c r="AH43" i="56" s="1"/>
  <c r="O1246" i="50"/>
  <c r="AH42" i="60" s="1"/>
  <c r="K1225" i="50"/>
  <c r="AH36" i="56" s="1"/>
  <c r="L1225" i="50"/>
  <c r="AH36" i="59" s="1"/>
  <c r="L1247" i="50"/>
  <c r="AH43" i="59" s="1"/>
  <c r="K1248" i="50"/>
  <c r="AH44" i="56" s="1"/>
  <c r="P1246" i="50"/>
  <c r="AH42" i="61" s="1"/>
  <c r="L1248" i="50"/>
  <c r="AH44" i="59" s="1"/>
  <c r="M1225" i="50"/>
  <c r="AH36" i="58" s="1"/>
  <c r="M1247" i="50"/>
  <c r="AH43" i="58" s="1"/>
  <c r="Q1246" i="50"/>
  <c r="AH42" i="62" s="1"/>
  <c r="R1246" i="50"/>
  <c r="AH42" i="63" s="1"/>
  <c r="M1248" i="50"/>
  <c r="AH44" i="58" s="1"/>
  <c r="N1247" i="50"/>
  <c r="AH43" i="57" s="1"/>
  <c r="N1225" i="50"/>
  <c r="AH36" i="57" s="1"/>
  <c r="O1247" i="50"/>
  <c r="AH43" i="60" s="1"/>
  <c r="S1246" i="50"/>
  <c r="AH42" i="64" s="1"/>
  <c r="P1225" i="50"/>
  <c r="AH36" i="61" s="1"/>
  <c r="P1247" i="50"/>
  <c r="AH43" i="61" s="1"/>
  <c r="O1225" i="50"/>
  <c r="AH36" i="60" s="1"/>
  <c r="N1248" i="50"/>
  <c r="AH44" i="57" s="1"/>
  <c r="T1246" i="50"/>
  <c r="AH42" i="65" s="1"/>
  <c r="Q1225" i="50"/>
  <c r="AH36" i="62" s="1"/>
  <c r="Q1247" i="50"/>
  <c r="AH43" i="62" s="1"/>
  <c r="O1248" i="50"/>
  <c r="AH44" i="60" s="1"/>
  <c r="U1246" i="50"/>
  <c r="AH42" i="66" s="1"/>
  <c r="P1248" i="50"/>
  <c r="AH44" i="61" s="1"/>
  <c r="J1226" i="50"/>
  <c r="Q1248" i="50"/>
  <c r="AH44" i="62" s="1"/>
  <c r="M1226" i="50"/>
  <c r="AH37" i="58" s="1"/>
  <c r="P1226" i="50"/>
  <c r="AH37" i="61" s="1"/>
  <c r="K1226" i="50"/>
  <c r="AH37" i="56" s="1"/>
  <c r="V1246" i="50"/>
  <c r="AH42" i="67" s="1"/>
  <c r="R1248" i="50"/>
  <c r="AH44" i="63" s="1"/>
  <c r="R1247" i="50"/>
  <c r="AH43" i="63" s="1"/>
  <c r="N1226" i="50"/>
  <c r="AH37" i="57" s="1"/>
  <c r="R1225" i="50"/>
  <c r="AH36" i="63" s="1"/>
  <c r="X1282" i="50"/>
  <c r="X1284" i="50" s="1"/>
  <c r="X1285" i="50" s="1"/>
  <c r="W1284" i="50"/>
  <c r="V1289" i="50"/>
  <c r="U1291" i="50"/>
  <c r="AW1458" i="50"/>
  <c r="BT19" i="62" s="1"/>
  <c r="W1193" i="50"/>
  <c r="P1443" i="50"/>
  <c r="L1226" i="50"/>
  <c r="AH37" i="59" s="1"/>
  <c r="T1385" i="50"/>
  <c r="AJ1358" i="50"/>
  <c r="L1079" i="50"/>
  <c r="V1197" i="50"/>
  <c r="AG43" i="67" s="1"/>
  <c r="V1175" i="50"/>
  <c r="AG36" i="67" s="1"/>
  <c r="BA1308" i="50"/>
  <c r="BQ19" i="66" s="1"/>
  <c r="AE1410" i="50"/>
  <c r="AW1260" i="50"/>
  <c r="AW1261" i="50" s="1"/>
  <c r="AW1276" i="50" s="1"/>
  <c r="AG1261" i="50"/>
  <c r="V1286" i="50"/>
  <c r="AF1360" i="50"/>
  <c r="BD1108" i="50"/>
  <c r="BM19" i="69" s="1"/>
  <c r="V1382" i="50"/>
  <c r="U1384" i="50"/>
  <c r="BR29" i="58"/>
  <c r="R1079" i="50"/>
  <c r="R1489" i="50"/>
  <c r="Q1491" i="50"/>
  <c r="V1186" i="50"/>
  <c r="V1198" i="50" s="1"/>
  <c r="AG44" i="67" s="1"/>
  <c r="AT1410" i="50"/>
  <c r="AT1411" i="50" s="1"/>
  <c r="AD1411" i="50"/>
  <c r="AY1259" i="50"/>
  <c r="BP20" i="64" s="1"/>
  <c r="AG38" i="60"/>
  <c r="AG40" i="60" s="1"/>
  <c r="BR29" i="56"/>
  <c r="U1339" i="50"/>
  <c r="T1341" i="50"/>
  <c r="BA1258" i="50"/>
  <c r="BP19" i="66" s="1"/>
  <c r="U1336" i="50"/>
  <c r="AG38" i="62"/>
  <c r="AG40" i="62" s="1"/>
  <c r="BQ19" i="65"/>
  <c r="S1079" i="50"/>
  <c r="H827" i="50"/>
  <c r="BC43" i="2" s="1"/>
  <c r="BC42" i="2" s="1"/>
  <c r="BC53" i="2" s="1"/>
  <c r="W829" i="50"/>
  <c r="H829" i="50" s="1"/>
  <c r="BC45" i="2" s="1"/>
  <c r="AI50" i="2"/>
  <c r="T1174" i="50"/>
  <c r="O1468" i="50"/>
  <c r="S1468" i="50"/>
  <c r="W1128" i="50"/>
  <c r="T1272" i="50"/>
  <c r="Q1370" i="50"/>
  <c r="K1223" i="50"/>
  <c r="N1223" i="50"/>
  <c r="W1468" i="50"/>
  <c r="K1272" i="50"/>
  <c r="T1223" i="50"/>
  <c r="X1174" i="50"/>
  <c r="X1128" i="50"/>
  <c r="T1468" i="50"/>
  <c r="S1272" i="50"/>
  <c r="R1223" i="50"/>
  <c r="S1128" i="50"/>
  <c r="U1272" i="50"/>
  <c r="U1419" i="50"/>
  <c r="S1321" i="50"/>
  <c r="T1321" i="50"/>
  <c r="P1468" i="50"/>
  <c r="N1419" i="50"/>
  <c r="M1419" i="50"/>
  <c r="L1468" i="50"/>
  <c r="R1419" i="50"/>
  <c r="J1223" i="50"/>
  <c r="M1370" i="50"/>
  <c r="P1370" i="50"/>
  <c r="O1419" i="50"/>
  <c r="K1128" i="50"/>
  <c r="L1370" i="50"/>
  <c r="X1223" i="50"/>
  <c r="Q1321" i="50"/>
  <c r="O1223" i="50"/>
  <c r="W1174" i="50"/>
  <c r="S1223" i="50"/>
  <c r="M1272" i="50"/>
  <c r="W1370" i="50"/>
  <c r="L1174" i="50"/>
  <c r="J1128" i="50"/>
  <c r="X1468" i="50"/>
  <c r="L1128" i="50"/>
  <c r="W1419" i="50"/>
  <c r="X1272" i="50"/>
  <c r="L1272" i="50"/>
  <c r="K1468" i="50"/>
  <c r="U1128" i="50"/>
  <c r="M1174" i="50"/>
  <c r="V1272" i="50"/>
  <c r="J1174" i="50"/>
  <c r="L1321" i="50"/>
  <c r="P1128" i="50"/>
  <c r="V1321" i="50"/>
  <c r="P1174" i="50"/>
  <c r="T1370" i="50"/>
  <c r="M1468" i="50"/>
  <c r="Q1272" i="50"/>
  <c r="P1272" i="50"/>
  <c r="O1272" i="50"/>
  <c r="X1370" i="50"/>
  <c r="S1174" i="50"/>
  <c r="U1223" i="50"/>
  <c r="M1128" i="50"/>
  <c r="J1272" i="50"/>
  <c r="V1370" i="50"/>
  <c r="J1370" i="50"/>
  <c r="V1419" i="50"/>
  <c r="W1223" i="50"/>
  <c r="Q1419" i="50"/>
  <c r="M1321" i="50"/>
  <c r="R1174" i="50"/>
  <c r="V1223" i="50"/>
  <c r="V1174" i="50"/>
  <c r="X1321" i="50"/>
  <c r="N1128" i="50"/>
  <c r="U1321" i="50"/>
  <c r="Q1468" i="50"/>
  <c r="W1321" i="50"/>
  <c r="X1419" i="50"/>
  <c r="S1370" i="50"/>
  <c r="K1419" i="50"/>
  <c r="J1468" i="50"/>
  <c r="S1419" i="50"/>
  <c r="K1370" i="50"/>
  <c r="R1128" i="50"/>
  <c r="N1321" i="50"/>
  <c r="M1223" i="50"/>
  <c r="J1321" i="50"/>
  <c r="K1174" i="50"/>
  <c r="N1468" i="50"/>
  <c r="O1128" i="50"/>
  <c r="N1272" i="50"/>
  <c r="Q1223" i="50"/>
  <c r="O1370" i="50"/>
  <c r="U1174" i="50"/>
  <c r="O1174" i="50"/>
  <c r="O1321" i="50"/>
  <c r="T1419" i="50"/>
  <c r="R1468" i="50"/>
  <c r="K1321" i="50"/>
  <c r="R1321" i="50"/>
  <c r="N1370" i="50"/>
  <c r="L1223" i="50"/>
  <c r="R1370" i="50"/>
  <c r="V1468" i="50"/>
  <c r="L1419" i="50"/>
  <c r="P1223" i="50"/>
  <c r="U1370" i="50"/>
  <c r="P1321" i="50"/>
  <c r="W1272" i="50"/>
  <c r="Q1174" i="50"/>
  <c r="J1419" i="50"/>
  <c r="P1419" i="50"/>
  <c r="V1128" i="50"/>
  <c r="R1272" i="50"/>
  <c r="N1174" i="50"/>
  <c r="T1128" i="50"/>
  <c r="U1468" i="50"/>
  <c r="Q1128" i="50"/>
  <c r="X1093" i="50" l="1"/>
  <c r="X1098" i="50" s="1"/>
  <c r="AE44" i="69" s="1"/>
  <c r="X293" i="50"/>
  <c r="X298" i="50" s="1"/>
  <c r="O44" i="69" s="1"/>
  <c r="X86" i="50"/>
  <c r="X98" i="50" s="1"/>
  <c r="K44" i="69" s="1"/>
  <c r="AC37" i="67"/>
  <c r="AC38" i="67" s="1"/>
  <c r="AC40" i="67" s="1"/>
  <c r="V977" i="50"/>
  <c r="V979" i="50" s="1"/>
  <c r="BC1059" i="50"/>
  <c r="BL20" i="68" s="1"/>
  <c r="AL1060" i="50"/>
  <c r="BB60" i="50"/>
  <c r="BB61" i="50" s="1"/>
  <c r="AL61" i="50"/>
  <c r="W1094" i="50"/>
  <c r="AM1060" i="50" s="1"/>
  <c r="W1075" i="50"/>
  <c r="W1097" i="50"/>
  <c r="AE43" i="68" s="1"/>
  <c r="AE36" i="67"/>
  <c r="X75" i="50"/>
  <c r="K36" i="69" s="1"/>
  <c r="X94" i="50"/>
  <c r="X97" i="50"/>
  <c r="K43" i="69" s="1"/>
  <c r="X297" i="50"/>
  <c r="O43" i="69" s="1"/>
  <c r="X275" i="50"/>
  <c r="O36" i="69" s="1"/>
  <c r="X294" i="50"/>
  <c r="W294" i="50"/>
  <c r="W297" i="50"/>
  <c r="O43" i="68" s="1"/>
  <c r="W275" i="50"/>
  <c r="X1075" i="50"/>
  <c r="X1097" i="50"/>
  <c r="AE43" i="69" s="1"/>
  <c r="X1094" i="50"/>
  <c r="BD1059" i="50"/>
  <c r="BL20" i="69" s="1"/>
  <c r="AM960" i="50"/>
  <c r="AN960" i="50"/>
  <c r="AC36" i="68"/>
  <c r="H975" i="50"/>
  <c r="W97" i="50"/>
  <c r="K43" i="68" s="1"/>
  <c r="W94" i="50"/>
  <c r="AM60" i="50" s="1"/>
  <c r="W75" i="50"/>
  <c r="K36" i="68" s="1"/>
  <c r="AH38" i="60"/>
  <c r="AH40" i="60" s="1"/>
  <c r="H125" i="50"/>
  <c r="AN110" i="50"/>
  <c r="AN111" i="50" s="1"/>
  <c r="AN210" i="50"/>
  <c r="BD210" i="50" s="1"/>
  <c r="BD211" i="50" s="1"/>
  <c r="H225" i="50"/>
  <c r="AM211" i="50"/>
  <c r="AM111" i="50"/>
  <c r="BC110" i="50"/>
  <c r="BC111" i="50" s="1"/>
  <c r="AL111" i="50"/>
  <c r="BB110" i="50"/>
  <c r="BB111" i="50" s="1"/>
  <c r="BB210" i="50"/>
  <c r="BB211" i="50" s="1"/>
  <c r="AL211" i="50"/>
  <c r="AS19" i="69"/>
  <c r="AN160" i="50"/>
  <c r="AM160" i="50"/>
  <c r="BC211" i="50"/>
  <c r="BD10" i="50"/>
  <c r="BD11" i="50" s="1"/>
  <c r="BD26" i="50" s="1"/>
  <c r="X26" i="50" s="1"/>
  <c r="AN11" i="50"/>
  <c r="M36" i="68"/>
  <c r="H175" i="50"/>
  <c r="AM11" i="50"/>
  <c r="BC10" i="50"/>
  <c r="BC11" i="50" s="1"/>
  <c r="BC26" i="50" s="1"/>
  <c r="W26" i="50" s="1"/>
  <c r="AR19" i="68"/>
  <c r="AH38" i="62"/>
  <c r="AH40" i="62" s="1"/>
  <c r="AH38" i="64"/>
  <c r="AH40" i="64" s="1"/>
  <c r="AQ1376" i="50"/>
  <c r="X1198" i="50"/>
  <c r="AG44" i="69" s="1"/>
  <c r="P1276" i="50"/>
  <c r="AI37" i="61" s="1"/>
  <c r="AS1376" i="50"/>
  <c r="W1194" i="50"/>
  <c r="AN1160" i="50" s="1"/>
  <c r="Q1276" i="50"/>
  <c r="AI37" i="62" s="1"/>
  <c r="S1275" i="50"/>
  <c r="AI36" i="64" s="1"/>
  <c r="AR1376" i="50"/>
  <c r="AT1376" i="50"/>
  <c r="AN1258" i="50"/>
  <c r="BD1258" i="50" s="1"/>
  <c r="BP19" i="69" s="1"/>
  <c r="AU1376" i="50"/>
  <c r="AH38" i="59"/>
  <c r="AH40" i="59" s="1"/>
  <c r="BD1010" i="50"/>
  <c r="BD1011" i="50" s="1"/>
  <c r="BD1026" i="50" s="1"/>
  <c r="X1026" i="50" s="1"/>
  <c r="AD37" i="69" s="1"/>
  <c r="AD38" i="69" s="1"/>
  <c r="AD40" i="69" s="1"/>
  <c r="AI1261" i="50"/>
  <c r="AM1308" i="50"/>
  <c r="BC1308" i="50" s="1"/>
  <c r="BQ19" i="68" s="1"/>
  <c r="AD37" i="68"/>
  <c r="AD38" i="68" s="1"/>
  <c r="AD40" i="68" s="1"/>
  <c r="W1027" i="50"/>
  <c r="W1186" i="50"/>
  <c r="W1198" i="50" s="1"/>
  <c r="AG44" i="68" s="1"/>
  <c r="AH38" i="56"/>
  <c r="AH40" i="56" s="1"/>
  <c r="AH38" i="61"/>
  <c r="AH40" i="61" s="1"/>
  <c r="M1177" i="50"/>
  <c r="Z1419" i="50"/>
  <c r="AP1419" i="50" s="1"/>
  <c r="AP1426" i="50" s="1"/>
  <c r="AN1419" i="50"/>
  <c r="BD1419" i="50" s="1"/>
  <c r="BS30" i="69" s="1"/>
  <c r="AD1419" i="50"/>
  <c r="AT1419" i="50" s="1"/>
  <c r="BS30" i="57" s="1"/>
  <c r="AF1419" i="50"/>
  <c r="AV1419" i="50" s="1"/>
  <c r="BS30" i="61" s="1"/>
  <c r="AI1419" i="50"/>
  <c r="AY1419" i="50" s="1"/>
  <c r="BS30" i="64" s="1"/>
  <c r="AM1419" i="50"/>
  <c r="BC1419" i="50" s="1"/>
  <c r="BS30" i="68" s="1"/>
  <c r="AJ1419" i="50"/>
  <c r="AZ1419" i="50" s="1"/>
  <c r="BS30" i="65" s="1"/>
  <c r="AL1419" i="50"/>
  <c r="BB1419" i="50" s="1"/>
  <c r="BS30" i="67" s="1"/>
  <c r="AK1419" i="50"/>
  <c r="BA1419" i="50" s="1"/>
  <c r="BS30" i="66" s="1"/>
  <c r="AC1419" i="50"/>
  <c r="AS1419" i="50" s="1"/>
  <c r="H1419" i="50"/>
  <c r="CG37" i="2" s="1"/>
  <c r="CG38" i="2" s="1"/>
  <c r="CG39" i="2" s="1"/>
  <c r="AA1419" i="50"/>
  <c r="AQ1419" i="50" s="1"/>
  <c r="BS30" i="56" s="1"/>
  <c r="AG1419" i="50"/>
  <c r="AW1419" i="50" s="1"/>
  <c r="BS30" i="62" s="1"/>
  <c r="AB1419" i="50"/>
  <c r="AR1419" i="50" s="1"/>
  <c r="BS30" i="59" s="1"/>
  <c r="AH1419" i="50"/>
  <c r="AX1419" i="50" s="1"/>
  <c r="BS30" i="63" s="1"/>
  <c r="AE1419" i="50"/>
  <c r="AU1419" i="50" s="1"/>
  <c r="BS30" i="60" s="1"/>
  <c r="N1177" i="50"/>
  <c r="L1177" i="50"/>
  <c r="T1177" i="50"/>
  <c r="O1177" i="50"/>
  <c r="AA1370" i="50"/>
  <c r="Z1370" i="50"/>
  <c r="AL1370" i="50"/>
  <c r="AB1370" i="50"/>
  <c r="AI1370" i="50"/>
  <c r="AH1370" i="50"/>
  <c r="AJ1370" i="50"/>
  <c r="AN1370" i="50"/>
  <c r="AE1370" i="50"/>
  <c r="AD1370" i="50"/>
  <c r="AG1370" i="50"/>
  <c r="AM1370" i="50"/>
  <c r="AC1370" i="50"/>
  <c r="H1370" i="50"/>
  <c r="AF1370" i="50"/>
  <c r="AK1370" i="50"/>
  <c r="K1177" i="50"/>
  <c r="Z1468" i="50"/>
  <c r="AP1468" i="50" s="1"/>
  <c r="AK1468" i="50"/>
  <c r="BA1468" i="50" s="1"/>
  <c r="BT29" i="66" s="1"/>
  <c r="AG1468" i="50"/>
  <c r="AW1468" i="50" s="1"/>
  <c r="BT29" i="62" s="1"/>
  <c r="AN1468" i="50"/>
  <c r="BD1468" i="50" s="1"/>
  <c r="BT29" i="69" s="1"/>
  <c r="AB1468" i="50"/>
  <c r="AR1468" i="50" s="1"/>
  <c r="H1468" i="50"/>
  <c r="CI35" i="2" s="1"/>
  <c r="AL1468" i="50"/>
  <c r="BB1468" i="50" s="1"/>
  <c r="BT29" i="67" s="1"/>
  <c r="AM1468" i="50"/>
  <c r="BC1468" i="50" s="1"/>
  <c r="BT29" i="68" s="1"/>
  <c r="AD1468" i="50"/>
  <c r="AT1468" i="50" s="1"/>
  <c r="BT29" i="57" s="1"/>
  <c r="AH1468" i="50"/>
  <c r="AX1468" i="50" s="1"/>
  <c r="BT29" i="63" s="1"/>
  <c r="AE1468" i="50"/>
  <c r="AU1468" i="50" s="1"/>
  <c r="BT29" i="60" s="1"/>
  <c r="AI1468" i="50"/>
  <c r="AY1468" i="50" s="1"/>
  <c r="BT29" i="64" s="1"/>
  <c r="AC1468" i="50"/>
  <c r="AS1468" i="50" s="1"/>
  <c r="AF1468" i="50"/>
  <c r="AV1468" i="50" s="1"/>
  <c r="BT29" i="61" s="1"/>
  <c r="AA1468" i="50"/>
  <c r="AQ1468" i="50" s="1"/>
  <c r="AJ1468" i="50"/>
  <c r="AZ1468" i="50" s="1"/>
  <c r="BT29" i="65" s="1"/>
  <c r="Q1177" i="50"/>
  <c r="Z1321" i="50"/>
  <c r="AA1321" i="50"/>
  <c r="AH1321" i="50"/>
  <c r="AF1321" i="50"/>
  <c r="AJ1321" i="50"/>
  <c r="AL1321" i="50"/>
  <c r="AB1321" i="50"/>
  <c r="AK1321" i="50"/>
  <c r="AG1321" i="50"/>
  <c r="AC1321" i="50"/>
  <c r="AM1321" i="50"/>
  <c r="AN1321" i="50"/>
  <c r="AD1321" i="50"/>
  <c r="AI1321" i="50"/>
  <c r="H1321" i="50"/>
  <c r="AE1321" i="50"/>
  <c r="H1272" i="50"/>
  <c r="H1223" i="50"/>
  <c r="U1177" i="50"/>
  <c r="S1177" i="50"/>
  <c r="P1177" i="50"/>
  <c r="X1199" i="50"/>
  <c r="AG45" i="69" s="1"/>
  <c r="P1199" i="50"/>
  <c r="AG45" i="61" s="1"/>
  <c r="U1199" i="50"/>
  <c r="AG45" i="66" s="1"/>
  <c r="R1199" i="50"/>
  <c r="AG45" i="63" s="1"/>
  <c r="K1199" i="50"/>
  <c r="AG45" i="56" s="1"/>
  <c r="S1199" i="50"/>
  <c r="AG45" i="64" s="1"/>
  <c r="L1199" i="50"/>
  <c r="AG45" i="59" s="1"/>
  <c r="O1199" i="50"/>
  <c r="AG45" i="60" s="1"/>
  <c r="Q1199" i="50"/>
  <c r="AG45" i="62" s="1"/>
  <c r="M1199" i="50"/>
  <c r="AG45" i="58" s="1"/>
  <c r="V1199" i="50"/>
  <c r="AG45" i="67" s="1"/>
  <c r="W1199" i="50"/>
  <c r="AG45" i="68" s="1"/>
  <c r="J1199" i="50"/>
  <c r="T1199" i="50"/>
  <c r="AG45" i="65" s="1"/>
  <c r="N1199" i="50"/>
  <c r="AG45" i="57" s="1"/>
  <c r="H1174" i="50"/>
  <c r="J1177" i="50"/>
  <c r="R1177" i="50"/>
  <c r="H1128" i="50"/>
  <c r="BO44" i="2" s="1"/>
  <c r="BQ20" i="63"/>
  <c r="AX1311" i="50"/>
  <c r="AX1326" i="50" s="1"/>
  <c r="AV1410" i="50"/>
  <c r="AV1411" i="50" s="1"/>
  <c r="AF1411" i="50"/>
  <c r="BB1208" i="50"/>
  <c r="BO19" i="67" s="1"/>
  <c r="Q1129" i="50"/>
  <c r="T1129" i="50"/>
  <c r="W929" i="50"/>
  <c r="H929" i="50" s="1"/>
  <c r="BG45" i="2" s="1"/>
  <c r="H927" i="50"/>
  <c r="BG43" i="2" s="1"/>
  <c r="BG42" i="2" s="1"/>
  <c r="B1178" i="50"/>
  <c r="AM1208" i="50"/>
  <c r="W1235" i="50"/>
  <c r="X1236" i="50" s="1"/>
  <c r="AN1208" i="50"/>
  <c r="BA1209" i="50"/>
  <c r="BO20" i="66" s="1"/>
  <c r="CE42" i="2"/>
  <c r="CE52" i="2"/>
  <c r="W1289" i="50"/>
  <c r="V1291" i="50"/>
  <c r="AL1259" i="50" s="1"/>
  <c r="P1493" i="50"/>
  <c r="P1494" i="50"/>
  <c r="R1442" i="50"/>
  <c r="R1445" i="50"/>
  <c r="V1236" i="50"/>
  <c r="AZ1210" i="50"/>
  <c r="AZ1211" i="50" s="1"/>
  <c r="AZ1226" i="50" s="1"/>
  <c r="T1226" i="50" s="1"/>
  <c r="AH37" i="65" s="1"/>
  <c r="AH38" i="65" s="1"/>
  <c r="AH40" i="65" s="1"/>
  <c r="AJ1211" i="50"/>
  <c r="J1129" i="50"/>
  <c r="U1292" i="50"/>
  <c r="U1295" i="50"/>
  <c r="AK1259" i="50"/>
  <c r="AM1258" i="50"/>
  <c r="W1285" i="50"/>
  <c r="BB1161" i="50"/>
  <c r="BB1176" i="50" s="1"/>
  <c r="V1176" i="50" s="1"/>
  <c r="S1395" i="50"/>
  <c r="S1392" i="50"/>
  <c r="AI1359" i="50"/>
  <c r="T1439" i="50"/>
  <c r="S1441" i="50"/>
  <c r="AI1409" i="50" s="1"/>
  <c r="AY1409" i="50" s="1"/>
  <c r="BS20" i="64" s="1"/>
  <c r="Q1444" i="50"/>
  <c r="AG1410" i="50" s="1"/>
  <c r="AW1410" i="50" s="1"/>
  <c r="U1244" i="50"/>
  <c r="U1247" i="50"/>
  <c r="AH43" i="66" s="1"/>
  <c r="U1225" i="50"/>
  <c r="AH36" i="66" s="1"/>
  <c r="U1243" i="50"/>
  <c r="U1248" i="50" s="1"/>
  <c r="AH44" i="66" s="1"/>
  <c r="AE1461" i="50"/>
  <c r="U1389" i="50"/>
  <c r="T1391" i="50"/>
  <c r="W1144" i="50"/>
  <c r="AM1110" i="50" s="1"/>
  <c r="X1143" i="50"/>
  <c r="X1148" i="50" s="1"/>
  <c r="AF44" i="69" s="1"/>
  <c r="W1125" i="50"/>
  <c r="W1147" i="50"/>
  <c r="AF43" i="68" s="1"/>
  <c r="BB1308" i="50"/>
  <c r="BQ19" i="67" s="1"/>
  <c r="AW1409" i="50"/>
  <c r="BS20" i="62" s="1"/>
  <c r="V1242" i="50"/>
  <c r="V1225" i="50" s="1"/>
  <c r="AH36" i="67" s="1"/>
  <c r="V1245" i="50"/>
  <c r="AV1360" i="50"/>
  <c r="AV1361" i="50" s="1"/>
  <c r="AV1376" i="50" s="1"/>
  <c r="AF1361" i="50"/>
  <c r="AZ1358" i="50"/>
  <c r="BR19" i="65" s="1"/>
  <c r="T1386" i="50"/>
  <c r="B1421" i="50"/>
  <c r="G1420" i="50"/>
  <c r="AN1308" i="50"/>
  <c r="X1239" i="50"/>
  <c r="X1241" i="50" s="1"/>
  <c r="W1241" i="50"/>
  <c r="U1129" i="50"/>
  <c r="AG1459" i="50"/>
  <c r="Q1492" i="50"/>
  <c r="Q1495" i="50"/>
  <c r="V1336" i="50"/>
  <c r="AU1461" i="50"/>
  <c r="L1129" i="50"/>
  <c r="T1342" i="50"/>
  <c r="T1343" i="50" s="1"/>
  <c r="T1345" i="50"/>
  <c r="AJ1309" i="50"/>
  <c r="V1339" i="50"/>
  <c r="U1341" i="50"/>
  <c r="S1489" i="50"/>
  <c r="R1491" i="50"/>
  <c r="AH38" i="57"/>
  <c r="AH40" i="57" s="1"/>
  <c r="W1336" i="50"/>
  <c r="AW1360" i="50"/>
  <c r="AW1361" i="50" s="1"/>
  <c r="AW1376" i="50" s="1"/>
  <c r="AG1361" i="50"/>
  <c r="X1144" i="50"/>
  <c r="X1147" i="50"/>
  <c r="AF43" i="69" s="1"/>
  <c r="X1125" i="50"/>
  <c r="AX1458" i="50"/>
  <c r="BT19" i="63" s="1"/>
  <c r="S1129" i="50"/>
  <c r="BS29" i="56"/>
  <c r="R1486" i="50"/>
  <c r="B1274" i="50"/>
  <c r="G1277" i="50"/>
  <c r="AZ1259" i="50"/>
  <c r="BP20" i="65" s="1"/>
  <c r="BC1158" i="50"/>
  <c r="BN19" i="68" s="1"/>
  <c r="K1296" i="50"/>
  <c r="AI42" i="56" s="1"/>
  <c r="J1296" i="50"/>
  <c r="L1296" i="50"/>
  <c r="AI42" i="59" s="1"/>
  <c r="M1296" i="50"/>
  <c r="AI42" i="58" s="1"/>
  <c r="N1296" i="50"/>
  <c r="AI42" i="57" s="1"/>
  <c r="J1275" i="50"/>
  <c r="J1297" i="50"/>
  <c r="J1298" i="50"/>
  <c r="O1296" i="50"/>
  <c r="AI42" i="60" s="1"/>
  <c r="K1275" i="50"/>
  <c r="AI36" i="56" s="1"/>
  <c r="K1297" i="50"/>
  <c r="AI43" i="56" s="1"/>
  <c r="P1296" i="50"/>
  <c r="AI42" i="61" s="1"/>
  <c r="L1297" i="50"/>
  <c r="AI43" i="59" s="1"/>
  <c r="Q1296" i="50"/>
  <c r="AI42" i="62" s="1"/>
  <c r="L1275" i="50"/>
  <c r="AI36" i="59" s="1"/>
  <c r="K1298" i="50"/>
  <c r="AI44" i="56" s="1"/>
  <c r="R1296" i="50"/>
  <c r="AI42" i="63" s="1"/>
  <c r="L1298" i="50"/>
  <c r="AI44" i="59" s="1"/>
  <c r="M1297" i="50"/>
  <c r="AI43" i="58" s="1"/>
  <c r="M1275" i="50"/>
  <c r="AI36" i="58" s="1"/>
  <c r="S1296" i="50"/>
  <c r="AI42" i="64" s="1"/>
  <c r="N1275" i="50"/>
  <c r="AI36" i="57" s="1"/>
  <c r="M1298" i="50"/>
  <c r="AI44" i="58" s="1"/>
  <c r="N1297" i="50"/>
  <c r="AI43" i="57" s="1"/>
  <c r="O1275" i="50"/>
  <c r="AI36" i="60" s="1"/>
  <c r="O1297" i="50"/>
  <c r="AI43" i="60" s="1"/>
  <c r="N1298" i="50"/>
  <c r="AI44" i="57" s="1"/>
  <c r="T1296" i="50"/>
  <c r="AI42" i="65" s="1"/>
  <c r="P1275" i="50"/>
  <c r="AI36" i="61" s="1"/>
  <c r="P1297" i="50"/>
  <c r="AI43" i="61" s="1"/>
  <c r="O1298" i="50"/>
  <c r="AI44" i="60" s="1"/>
  <c r="U1296" i="50"/>
  <c r="AI42" i="66" s="1"/>
  <c r="V1296" i="50"/>
  <c r="AI42" i="67" s="1"/>
  <c r="Q1275" i="50"/>
  <c r="AI36" i="62" s="1"/>
  <c r="Q1297" i="50"/>
  <c r="AI43" i="62" s="1"/>
  <c r="P1298" i="50"/>
  <c r="AI44" i="61" s="1"/>
  <c r="W1296" i="50"/>
  <c r="AI42" i="68" s="1"/>
  <c r="J1276" i="50"/>
  <c r="X1296" i="50"/>
  <c r="AI42" i="69" s="1"/>
  <c r="O1276" i="50"/>
  <c r="AI37" i="60" s="1"/>
  <c r="R1275" i="50"/>
  <c r="AI36" i="63" s="1"/>
  <c r="L1276" i="50"/>
  <c r="AI37" i="59" s="1"/>
  <c r="N1276" i="50"/>
  <c r="AI37" i="57" s="1"/>
  <c r="R1297" i="50"/>
  <c r="AI43" i="63" s="1"/>
  <c r="Q1298" i="50"/>
  <c r="AI44" i="62" s="1"/>
  <c r="K1276" i="50"/>
  <c r="AI37" i="56" s="1"/>
  <c r="AF36" i="67"/>
  <c r="AL1209" i="50"/>
  <c r="BB1209" i="50" s="1"/>
  <c r="BO20" i="67" s="1"/>
  <c r="R1129" i="50"/>
  <c r="O1129" i="50"/>
  <c r="AE1411" i="50"/>
  <c r="AU1410" i="50"/>
  <c r="AU1411" i="50" s="1"/>
  <c r="W1143" i="50"/>
  <c r="W1148" i="50" s="1"/>
  <c r="AF44" i="68" s="1"/>
  <c r="AX1359" i="50"/>
  <c r="BR20" i="63" s="1"/>
  <c r="W1197" i="50"/>
  <c r="AG43" i="68" s="1"/>
  <c r="W1175" i="50"/>
  <c r="AG36" i="68" s="1"/>
  <c r="B1129" i="50"/>
  <c r="G1129" i="50" s="1"/>
  <c r="G1128" i="50"/>
  <c r="BS29" i="59"/>
  <c r="T1293" i="50"/>
  <c r="T1298" i="50" s="1"/>
  <c r="AI44" i="65" s="1"/>
  <c r="T1294" i="50"/>
  <c r="T1297" i="50"/>
  <c r="AI43" i="65" s="1"/>
  <c r="T1275" i="50"/>
  <c r="AI36" i="65" s="1"/>
  <c r="G1469" i="50"/>
  <c r="B1470" i="50"/>
  <c r="AL1110" i="50"/>
  <c r="W1438" i="50"/>
  <c r="V1440" i="50"/>
  <c r="S1485" i="50"/>
  <c r="AI1458" i="50"/>
  <c r="AX1260" i="50"/>
  <c r="AX1261" i="50" s="1"/>
  <c r="AX1276" i="50" s="1"/>
  <c r="R1276" i="50" s="1"/>
  <c r="AI37" i="63" s="1"/>
  <c r="AH1261" i="50"/>
  <c r="B1372" i="50"/>
  <c r="G1371" i="50"/>
  <c r="AH38" i="63"/>
  <c r="AH40" i="63" s="1"/>
  <c r="X1336" i="50"/>
  <c r="M1129" i="50"/>
  <c r="BD1158" i="50"/>
  <c r="BN19" i="69" s="1"/>
  <c r="R1394" i="50"/>
  <c r="R1393" i="50"/>
  <c r="U1482" i="50"/>
  <c r="T1484" i="50"/>
  <c r="W1483" i="50"/>
  <c r="X1481" i="50"/>
  <c r="X1483" i="50" s="1"/>
  <c r="AH38" i="58"/>
  <c r="AH40" i="58" s="1"/>
  <c r="W1488" i="50"/>
  <c r="V1490" i="50"/>
  <c r="Q1443" i="50"/>
  <c r="AX1408" i="50"/>
  <c r="S1297" i="50"/>
  <c r="AI43" i="64" s="1"/>
  <c r="B1225" i="50"/>
  <c r="B1226" i="50" s="1"/>
  <c r="B1227" i="50" s="1"/>
  <c r="F1323" i="50"/>
  <c r="S1347" i="50" s="1"/>
  <c r="AJ43" i="64" s="1"/>
  <c r="B1323" i="50"/>
  <c r="S1435" i="50"/>
  <c r="S1436" i="50" s="1"/>
  <c r="AI1408" i="50"/>
  <c r="R1436" i="50"/>
  <c r="AY1261" i="50"/>
  <c r="AY1276" i="50" s="1"/>
  <c r="S1276" i="50" s="1"/>
  <c r="AI37" i="64" s="1"/>
  <c r="S1344" i="50"/>
  <c r="S1343" i="50"/>
  <c r="K1129" i="50"/>
  <c r="N1129" i="50"/>
  <c r="P1129" i="50"/>
  <c r="AK1358" i="50"/>
  <c r="U1385" i="50"/>
  <c r="W1382" i="50"/>
  <c r="V1384" i="50"/>
  <c r="AH1311" i="50"/>
  <c r="AH1409" i="50"/>
  <c r="AX1409" i="50" s="1"/>
  <c r="BS20" i="63" s="1"/>
  <c r="U1432" i="50"/>
  <c r="T1434" i="50"/>
  <c r="S1298" i="50"/>
  <c r="AI44" i="64" s="1"/>
  <c r="M1276" i="50"/>
  <c r="AI37" i="58" s="1"/>
  <c r="AY1309" i="50"/>
  <c r="BQ20" i="64" s="1"/>
  <c r="AW1310" i="50"/>
  <c r="AW1311" i="50" s="1"/>
  <c r="AW1326" i="50" s="1"/>
  <c r="AG1311" i="50"/>
  <c r="AE50" i="2"/>
  <c r="W51" i="2"/>
  <c r="U1420" i="50"/>
  <c r="W1322" i="50"/>
  <c r="X1322" i="50"/>
  <c r="J1420" i="50"/>
  <c r="S1469" i="50"/>
  <c r="S1322" i="50"/>
  <c r="U1322" i="50"/>
  <c r="N1322" i="50"/>
  <c r="U1224" i="50"/>
  <c r="O1178" i="50"/>
  <c r="J1469" i="50"/>
  <c r="V1469" i="50"/>
  <c r="R1420" i="50"/>
  <c r="V1420" i="50"/>
  <c r="Q1420" i="50"/>
  <c r="K1322" i="50"/>
  <c r="M1371" i="50"/>
  <c r="T1322" i="50"/>
  <c r="P1224" i="50"/>
  <c r="Q1273" i="50"/>
  <c r="N1273" i="50"/>
  <c r="R1224" i="50"/>
  <c r="U1371" i="50"/>
  <c r="S1273" i="50"/>
  <c r="X1469" i="50"/>
  <c r="M1178" i="50"/>
  <c r="T1420" i="50"/>
  <c r="U1178" i="50"/>
  <c r="W1224" i="50"/>
  <c r="O1322" i="50"/>
  <c r="T1178" i="50"/>
  <c r="N1371" i="50"/>
  <c r="M1469" i="50"/>
  <c r="L1420" i="50"/>
  <c r="L1224" i="50"/>
  <c r="W1420" i="50"/>
  <c r="J1178" i="50"/>
  <c r="Q1178" i="50"/>
  <c r="P1178" i="50"/>
  <c r="P1469" i="50"/>
  <c r="N1224" i="50"/>
  <c r="O1371" i="50"/>
  <c r="T1371" i="50"/>
  <c r="J1224" i="50"/>
  <c r="M1420" i="50"/>
  <c r="M1224" i="50"/>
  <c r="W1469" i="50"/>
  <c r="Q1322" i="50"/>
  <c r="N1420" i="50"/>
  <c r="U1469" i="50"/>
  <c r="N1469" i="50"/>
  <c r="X1273" i="50"/>
  <c r="N1178" i="50"/>
  <c r="R1322" i="50"/>
  <c r="V1273" i="50"/>
  <c r="X1178" i="50"/>
  <c r="X1371" i="50"/>
  <c r="S1420" i="50"/>
  <c r="P1273" i="50"/>
  <c r="Q1224" i="50"/>
  <c r="W1371" i="50"/>
  <c r="X1420" i="50"/>
  <c r="X1224" i="50"/>
  <c r="P1420" i="50"/>
  <c r="R1178" i="50"/>
  <c r="T1224" i="50"/>
  <c r="M1322" i="50"/>
  <c r="L1178" i="50"/>
  <c r="J1371" i="50"/>
  <c r="V1371" i="50"/>
  <c r="R1371" i="50"/>
  <c r="L1322" i="50"/>
  <c r="P1371" i="50"/>
  <c r="K1371" i="50"/>
  <c r="O1224" i="50"/>
  <c r="Q1371" i="50"/>
  <c r="K1224" i="50"/>
  <c r="L1469" i="50"/>
  <c r="K1420" i="50"/>
  <c r="W1178" i="50"/>
  <c r="S1371" i="50"/>
  <c r="R1469" i="50"/>
  <c r="R1273" i="50"/>
  <c r="J1273" i="50"/>
  <c r="K1469" i="50"/>
  <c r="K1273" i="50"/>
  <c r="O1273" i="50"/>
  <c r="W1273" i="50"/>
  <c r="L1371" i="50"/>
  <c r="V1322" i="50"/>
  <c r="O1420" i="50"/>
  <c r="T1273" i="50"/>
  <c r="O1469" i="50"/>
  <c r="J1322" i="50"/>
  <c r="L1273" i="50"/>
  <c r="V1224" i="50"/>
  <c r="Q1469" i="50"/>
  <c r="P1322" i="50"/>
  <c r="V1178" i="50"/>
  <c r="S1224" i="50"/>
  <c r="M1273" i="50"/>
  <c r="S1178" i="50"/>
  <c r="U1273" i="50"/>
  <c r="K1178" i="50"/>
  <c r="T1469" i="50"/>
  <c r="AN1060" i="50" l="1"/>
  <c r="H1075" i="50"/>
  <c r="AN60" i="50"/>
  <c r="BD60" i="50" s="1"/>
  <c r="BD61" i="50" s="1"/>
  <c r="BC60" i="50"/>
  <c r="BC61" i="50" s="1"/>
  <c r="AM61" i="50"/>
  <c r="BC1060" i="50"/>
  <c r="BC1061" i="50" s="1"/>
  <c r="BC1076" i="50" s="1"/>
  <c r="W1076" i="50" s="1"/>
  <c r="AE37" i="68" s="1"/>
  <c r="AM1061" i="50"/>
  <c r="AN961" i="50"/>
  <c r="BD960" i="50"/>
  <c r="BD961" i="50" s="1"/>
  <c r="BD976" i="50" s="1"/>
  <c r="X976" i="50" s="1"/>
  <c r="BC960" i="50"/>
  <c r="BC961" i="50" s="1"/>
  <c r="BC976" i="50" s="1"/>
  <c r="W976" i="50" s="1"/>
  <c r="AM961" i="50"/>
  <c r="AE36" i="69"/>
  <c r="AE36" i="68"/>
  <c r="O36" i="68"/>
  <c r="H275" i="50"/>
  <c r="AL1061" i="50"/>
  <c r="BB1060" i="50"/>
  <c r="BB1061" i="50" s="1"/>
  <c r="BB1076" i="50" s="1"/>
  <c r="V1076" i="50" s="1"/>
  <c r="H75" i="50"/>
  <c r="BD110" i="50"/>
  <c r="BD111" i="50" s="1"/>
  <c r="AN211" i="50"/>
  <c r="J37" i="69"/>
  <c r="J38" i="69" s="1"/>
  <c r="J40" i="69" s="1"/>
  <c r="X27" i="50"/>
  <c r="X29" i="50" s="1"/>
  <c r="BC160" i="50"/>
  <c r="BC161" i="50" s="1"/>
  <c r="AM161" i="50"/>
  <c r="BD160" i="50"/>
  <c r="BD161" i="50" s="1"/>
  <c r="AN161" i="50"/>
  <c r="J37" i="68"/>
  <c r="J38" i="68" s="1"/>
  <c r="J40" i="68" s="1"/>
  <c r="H26" i="50"/>
  <c r="W27" i="50"/>
  <c r="AI38" i="62"/>
  <c r="AI40" i="62" s="1"/>
  <c r="AT1426" i="50"/>
  <c r="AI38" i="64"/>
  <c r="AI40" i="64" s="1"/>
  <c r="AV1426" i="50"/>
  <c r="AM1160" i="50"/>
  <c r="BC1160" i="50" s="1"/>
  <c r="BC1161" i="50" s="1"/>
  <c r="BC1176" i="50" s="1"/>
  <c r="W1176" i="50" s="1"/>
  <c r="AG37" i="68" s="1"/>
  <c r="AG38" i="68" s="1"/>
  <c r="AG40" i="68" s="1"/>
  <c r="AI38" i="61"/>
  <c r="AI40" i="61" s="1"/>
  <c r="BD1160" i="50"/>
  <c r="BD1161" i="50" s="1"/>
  <c r="BD1176" i="50" s="1"/>
  <c r="X1176" i="50" s="1"/>
  <c r="AN1161" i="50"/>
  <c r="AQ1426" i="50"/>
  <c r="AR1426" i="50"/>
  <c r="Q1326" i="50"/>
  <c r="AJ37" i="62" s="1"/>
  <c r="AU1426" i="50"/>
  <c r="H1026" i="50"/>
  <c r="X1027" i="50"/>
  <c r="X1029" i="50" s="1"/>
  <c r="W1029" i="50"/>
  <c r="AI38" i="57"/>
  <c r="AI40" i="57" s="1"/>
  <c r="V1247" i="50"/>
  <c r="AH43" i="67" s="1"/>
  <c r="H1125" i="50"/>
  <c r="W1236" i="50"/>
  <c r="AG1411" i="50"/>
  <c r="AN1110" i="50"/>
  <c r="BD1110" i="50" s="1"/>
  <c r="BD1111" i="50" s="1"/>
  <c r="BD1126" i="50" s="1"/>
  <c r="X1126" i="50" s="1"/>
  <c r="AF37" i="69" s="1"/>
  <c r="AN1209" i="50"/>
  <c r="BD1209" i="50" s="1"/>
  <c r="BO20" i="69" s="1"/>
  <c r="AI38" i="59"/>
  <c r="AI40" i="59" s="1"/>
  <c r="K1227" i="50"/>
  <c r="H1178" i="50"/>
  <c r="BW44" i="2" s="1"/>
  <c r="T1227" i="50"/>
  <c r="H1273" i="50"/>
  <c r="AA1420" i="50"/>
  <c r="AC1420" i="50"/>
  <c r="AD1420" i="50"/>
  <c r="Z1420" i="50"/>
  <c r="AB1420" i="50"/>
  <c r="AG1420" i="50"/>
  <c r="AJ1420" i="50"/>
  <c r="AH1420" i="50"/>
  <c r="AI1420" i="50"/>
  <c r="AN1420" i="50"/>
  <c r="AM1420" i="50"/>
  <c r="AK1420" i="50"/>
  <c r="AL1420" i="50"/>
  <c r="AE1420" i="50"/>
  <c r="AF1420" i="50"/>
  <c r="H1420" i="50"/>
  <c r="M1227" i="50"/>
  <c r="H1322" i="50"/>
  <c r="Q1227" i="50"/>
  <c r="AF1371" i="50"/>
  <c r="AJ1371" i="50"/>
  <c r="AN1371" i="50"/>
  <c r="AG1371" i="50"/>
  <c r="Z1371" i="50"/>
  <c r="AA1371" i="50"/>
  <c r="AE1371" i="50"/>
  <c r="H1371" i="50"/>
  <c r="AI1371" i="50"/>
  <c r="AK1371" i="50"/>
  <c r="AC1371" i="50"/>
  <c r="AB1371" i="50"/>
  <c r="AL1371" i="50"/>
  <c r="AH1371" i="50"/>
  <c r="AM1371" i="50"/>
  <c r="AD1371" i="50"/>
  <c r="Z1469" i="50"/>
  <c r="AP1469" i="50" s="1"/>
  <c r="AP1476" i="50" s="1"/>
  <c r="AG1469" i="50"/>
  <c r="AW1469" i="50" s="1"/>
  <c r="BT30" i="62" s="1"/>
  <c r="AH1469" i="50"/>
  <c r="AX1469" i="50" s="1"/>
  <c r="BT30" i="63" s="1"/>
  <c r="AJ1469" i="50"/>
  <c r="AZ1469" i="50" s="1"/>
  <c r="BT30" i="65" s="1"/>
  <c r="AC1469" i="50"/>
  <c r="AS1469" i="50" s="1"/>
  <c r="BT30" i="58" s="1"/>
  <c r="AD1469" i="50"/>
  <c r="AT1469" i="50" s="1"/>
  <c r="AF1469" i="50"/>
  <c r="AV1469" i="50" s="1"/>
  <c r="BT30" i="61" s="1"/>
  <c r="AM1469" i="50"/>
  <c r="BC1469" i="50" s="1"/>
  <c r="BT30" i="68" s="1"/>
  <c r="AB1469" i="50"/>
  <c r="AR1469" i="50" s="1"/>
  <c r="BT30" i="59" s="1"/>
  <c r="AL1469" i="50"/>
  <c r="BB1469" i="50" s="1"/>
  <c r="BT30" i="67" s="1"/>
  <c r="AI1469" i="50"/>
  <c r="AY1469" i="50" s="1"/>
  <c r="BT30" i="64" s="1"/>
  <c r="AK1469" i="50"/>
  <c r="BA1469" i="50" s="1"/>
  <c r="BT30" i="66" s="1"/>
  <c r="AN1469" i="50"/>
  <c r="BD1469" i="50" s="1"/>
  <c r="BT30" i="69" s="1"/>
  <c r="AA1469" i="50"/>
  <c r="AQ1469" i="50" s="1"/>
  <c r="BT30" i="56" s="1"/>
  <c r="H1469" i="50"/>
  <c r="CI37" i="2" s="1"/>
  <c r="CI38" i="2" s="1"/>
  <c r="CI39" i="2" s="1"/>
  <c r="AE1469" i="50"/>
  <c r="AU1469" i="50" s="1"/>
  <c r="BT30" i="60" s="1"/>
  <c r="R1227" i="50"/>
  <c r="M1249" i="50"/>
  <c r="AH45" i="58" s="1"/>
  <c r="U1249" i="50"/>
  <c r="AH45" i="66" s="1"/>
  <c r="W1249" i="50"/>
  <c r="AH45" i="68" s="1"/>
  <c r="L1249" i="50"/>
  <c r="AH45" i="59" s="1"/>
  <c r="T1249" i="50"/>
  <c r="AH45" i="65" s="1"/>
  <c r="H1224" i="50"/>
  <c r="K1249" i="50"/>
  <c r="AH45" i="56" s="1"/>
  <c r="P1249" i="50"/>
  <c r="AH45" i="61" s="1"/>
  <c r="Q1249" i="50"/>
  <c r="AH45" i="62" s="1"/>
  <c r="V1249" i="50"/>
  <c r="AH45" i="67" s="1"/>
  <c r="N1249" i="50"/>
  <c r="AH45" i="57" s="1"/>
  <c r="S1249" i="50"/>
  <c r="AH45" i="64" s="1"/>
  <c r="R1249" i="50"/>
  <c r="AH45" i="63" s="1"/>
  <c r="O1249" i="50"/>
  <c r="AH45" i="60" s="1"/>
  <c r="X1249" i="50"/>
  <c r="AH45" i="69" s="1"/>
  <c r="J1249" i="50"/>
  <c r="J1227" i="50"/>
  <c r="P1227" i="50"/>
  <c r="N1227" i="50"/>
  <c r="S1227" i="50"/>
  <c r="L1227" i="50"/>
  <c r="O1227" i="50"/>
  <c r="AL1358" i="50"/>
  <c r="V1385" i="50"/>
  <c r="B1324" i="50"/>
  <c r="G1327" i="50"/>
  <c r="T1489" i="50"/>
  <c r="S1491" i="50"/>
  <c r="AF36" i="68"/>
  <c r="S1394" i="50"/>
  <c r="AI1360" i="50" s="1"/>
  <c r="AY1360" i="50" s="1"/>
  <c r="S1393" i="50"/>
  <c r="R1179" i="50"/>
  <c r="K1346" i="50"/>
  <c r="AJ42" i="56" s="1"/>
  <c r="L1346" i="50"/>
  <c r="AJ42" i="59" s="1"/>
  <c r="J1346" i="50"/>
  <c r="M1346" i="50"/>
  <c r="AJ42" i="58" s="1"/>
  <c r="N1346" i="50"/>
  <c r="AJ42" i="57" s="1"/>
  <c r="J1325" i="50"/>
  <c r="J1347" i="50"/>
  <c r="J1348" i="50"/>
  <c r="O1346" i="50"/>
  <c r="AJ42" i="60" s="1"/>
  <c r="K1347" i="50"/>
  <c r="AJ43" i="56" s="1"/>
  <c r="P1346" i="50"/>
  <c r="AJ42" i="61" s="1"/>
  <c r="K1325" i="50"/>
  <c r="AJ36" i="56" s="1"/>
  <c r="L1347" i="50"/>
  <c r="AJ43" i="59" s="1"/>
  <c r="K1348" i="50"/>
  <c r="AJ44" i="56" s="1"/>
  <c r="L1325" i="50"/>
  <c r="AJ36" i="59" s="1"/>
  <c r="Q1346" i="50"/>
  <c r="AJ42" i="62" s="1"/>
  <c r="L1348" i="50"/>
  <c r="AJ44" i="59" s="1"/>
  <c r="R1346" i="50"/>
  <c r="AJ42" i="63" s="1"/>
  <c r="M1325" i="50"/>
  <c r="AJ36" i="58" s="1"/>
  <c r="M1347" i="50"/>
  <c r="AJ43" i="58" s="1"/>
  <c r="M1348" i="50"/>
  <c r="AJ44" i="58" s="1"/>
  <c r="N1325" i="50"/>
  <c r="AJ36" i="57" s="1"/>
  <c r="N1347" i="50"/>
  <c r="AJ43" i="57" s="1"/>
  <c r="S1346" i="50"/>
  <c r="AJ42" i="64" s="1"/>
  <c r="N1348" i="50"/>
  <c r="AJ44" i="57" s="1"/>
  <c r="T1346" i="50"/>
  <c r="AJ42" i="65" s="1"/>
  <c r="O1348" i="50"/>
  <c r="AJ44" i="60" s="1"/>
  <c r="O1347" i="50"/>
  <c r="AJ43" i="60" s="1"/>
  <c r="O1325" i="50"/>
  <c r="AJ36" i="60" s="1"/>
  <c r="P1325" i="50"/>
  <c r="AJ36" i="61" s="1"/>
  <c r="U1346" i="50"/>
  <c r="AJ42" i="66" s="1"/>
  <c r="P1347" i="50"/>
  <c r="AJ43" i="61" s="1"/>
  <c r="Q1325" i="50"/>
  <c r="AJ36" i="62" s="1"/>
  <c r="Q1347" i="50"/>
  <c r="AJ43" i="62" s="1"/>
  <c r="V1346" i="50"/>
  <c r="AJ42" i="67" s="1"/>
  <c r="P1348" i="50"/>
  <c r="AJ44" i="61" s="1"/>
  <c r="R1348" i="50"/>
  <c r="AJ44" i="63" s="1"/>
  <c r="R1325" i="50"/>
  <c r="AJ36" i="63" s="1"/>
  <c r="R1347" i="50"/>
  <c r="AJ43" i="63" s="1"/>
  <c r="W1346" i="50"/>
  <c r="AJ42" i="68" s="1"/>
  <c r="K1326" i="50"/>
  <c r="AJ37" i="56" s="1"/>
  <c r="X1346" i="50"/>
  <c r="AJ42" i="69" s="1"/>
  <c r="Q1348" i="50"/>
  <c r="AJ44" i="62" s="1"/>
  <c r="J1326" i="50"/>
  <c r="N1326" i="50"/>
  <c r="AJ37" i="57" s="1"/>
  <c r="M1326" i="50"/>
  <c r="AJ37" i="58" s="1"/>
  <c r="L1326" i="50"/>
  <c r="AJ37" i="59" s="1"/>
  <c r="O1326" i="50"/>
  <c r="AJ37" i="60" s="1"/>
  <c r="AF1460" i="50"/>
  <c r="K1179" i="50"/>
  <c r="X1382" i="50"/>
  <c r="X1384" i="50" s="1"/>
  <c r="W1384" i="50"/>
  <c r="W1385" i="50" s="1"/>
  <c r="B1228" i="50"/>
  <c r="U1342" i="50"/>
  <c r="U1345" i="50"/>
  <c r="AK1309" i="50"/>
  <c r="J1179" i="50"/>
  <c r="BT29" i="56"/>
  <c r="CG52" i="2"/>
  <c r="CG42" i="2"/>
  <c r="W1339" i="50"/>
  <c r="V1341" i="50"/>
  <c r="Q1493" i="50"/>
  <c r="Q1494" i="50"/>
  <c r="AG1460" i="50" s="1"/>
  <c r="AW1460" i="50" s="1"/>
  <c r="T1392" i="50"/>
  <c r="T1395" i="50"/>
  <c r="AJ1359" i="50"/>
  <c r="AG37" i="67"/>
  <c r="AG38" i="67" s="1"/>
  <c r="AG40" i="67" s="1"/>
  <c r="V1292" i="50"/>
  <c r="V1295" i="50"/>
  <c r="O1179" i="50"/>
  <c r="BS30" i="58"/>
  <c r="AS1426" i="50"/>
  <c r="BA1358" i="50"/>
  <c r="BR19" i="66" s="1"/>
  <c r="BS19" i="63"/>
  <c r="AY1458" i="50"/>
  <c r="BT19" i="64" s="1"/>
  <c r="AZ1309" i="50"/>
  <c r="AW1459" i="50"/>
  <c r="BT20" i="62" s="1"/>
  <c r="V1389" i="50"/>
  <c r="U1391" i="50"/>
  <c r="X1289" i="50"/>
  <c r="X1291" i="50" s="1"/>
  <c r="W1291" i="50"/>
  <c r="P1179" i="50"/>
  <c r="BT29" i="58"/>
  <c r="S1486" i="50"/>
  <c r="W1286" i="50"/>
  <c r="X1286" i="50"/>
  <c r="V1177" i="50"/>
  <c r="V1179" i="50" s="1"/>
  <c r="AH1360" i="50"/>
  <c r="T1344" i="50"/>
  <c r="AJ1310" i="50" s="1"/>
  <c r="AZ1310" i="50" s="1"/>
  <c r="T1347" i="50"/>
  <c r="AJ43" i="65" s="1"/>
  <c r="T1325" i="50"/>
  <c r="AJ36" i="65" s="1"/>
  <c r="BC1258" i="50"/>
  <c r="BP19" i="68" s="1"/>
  <c r="X1438" i="50"/>
  <c r="X1440" i="50" s="1"/>
  <c r="W1440" i="50"/>
  <c r="BB1259" i="50"/>
  <c r="BP20" i="67" s="1"/>
  <c r="R1326" i="50"/>
  <c r="AJ37" i="63" s="1"/>
  <c r="S1179" i="50"/>
  <c r="T1179" i="50"/>
  <c r="BC1110" i="50"/>
  <c r="BC1111" i="50" s="1"/>
  <c r="BC1126" i="50" s="1"/>
  <c r="W1126" i="50" s="1"/>
  <c r="AF37" i="68" s="1"/>
  <c r="AM1111" i="50"/>
  <c r="AI38" i="56"/>
  <c r="AI40" i="56" s="1"/>
  <c r="AF36" i="69"/>
  <c r="W1242" i="50"/>
  <c r="W1225" i="50" s="1"/>
  <c r="W1245" i="50"/>
  <c r="AM1209" i="50"/>
  <c r="BC1209" i="50" s="1"/>
  <c r="BO20" i="68" s="1"/>
  <c r="P1326" i="50"/>
  <c r="AJ37" i="61" s="1"/>
  <c r="X1242" i="50"/>
  <c r="X1245" i="50"/>
  <c r="AK1210" i="50"/>
  <c r="BA1259" i="50"/>
  <c r="BP20" i="66" s="1"/>
  <c r="BD1208" i="50"/>
  <c r="BO19" i="69" s="1"/>
  <c r="U1179" i="50"/>
  <c r="L1179" i="50"/>
  <c r="AI1310" i="50"/>
  <c r="V1432" i="50"/>
  <c r="U1434" i="50"/>
  <c r="X1488" i="50"/>
  <c r="X1490" i="50" s="1"/>
  <c r="W1490" i="50"/>
  <c r="BB1110" i="50"/>
  <c r="BB1111" i="50" s="1"/>
  <c r="BB1126" i="50" s="1"/>
  <c r="V1126" i="50" s="1"/>
  <c r="AL1111" i="50"/>
  <c r="B1471" i="50"/>
  <c r="G1470" i="50"/>
  <c r="AI38" i="60"/>
  <c r="AI40" i="60" s="1"/>
  <c r="B1275" i="50"/>
  <c r="B1276" i="50" s="1"/>
  <c r="B1277" i="50" s="1"/>
  <c r="V1244" i="50"/>
  <c r="AL1210" i="50" s="1"/>
  <c r="BB1210" i="50" s="1"/>
  <c r="BB1211" i="50" s="1"/>
  <c r="BB1226" i="50" s="1"/>
  <c r="V1226" i="50" s="1"/>
  <c r="AH37" i="67" s="1"/>
  <c r="AH38" i="67" s="1"/>
  <c r="AH40" i="67" s="1"/>
  <c r="V1243" i="50"/>
  <c r="V1248" i="50" s="1"/>
  <c r="AH44" i="67" s="1"/>
  <c r="U1386" i="50"/>
  <c r="AI38" i="63"/>
  <c r="AI40" i="63" s="1"/>
  <c r="BD1308" i="50"/>
  <c r="BQ19" i="69" s="1"/>
  <c r="AW1411" i="50"/>
  <c r="AW1426" i="50" s="1"/>
  <c r="U1294" i="50"/>
  <c r="AK1260" i="50" s="1"/>
  <c r="BA1260" i="50" s="1"/>
  <c r="U1293" i="50"/>
  <c r="U1298" i="50" s="1"/>
  <c r="AI44" i="66" s="1"/>
  <c r="U1297" i="50"/>
  <c r="AI43" i="66" s="1"/>
  <c r="U1275" i="50"/>
  <c r="AI36" i="66" s="1"/>
  <c r="BC1208" i="50"/>
  <c r="BO19" i="68" s="1"/>
  <c r="B1179" i="50"/>
  <c r="G1179" i="50" s="1"/>
  <c r="G1178" i="50"/>
  <c r="N1179" i="50"/>
  <c r="T1435" i="50"/>
  <c r="AJ1408" i="50"/>
  <c r="B1422" i="50"/>
  <c r="G1421" i="50"/>
  <c r="H1175" i="50"/>
  <c r="R1444" i="50"/>
  <c r="R1443" i="50"/>
  <c r="BT29" i="59"/>
  <c r="T1348" i="50"/>
  <c r="AJ44" i="65" s="1"/>
  <c r="AY1408" i="50"/>
  <c r="AJ1260" i="50"/>
  <c r="S1442" i="50"/>
  <c r="S1445" i="50"/>
  <c r="AI38" i="58"/>
  <c r="AI40" i="58" s="1"/>
  <c r="U1439" i="50"/>
  <c r="T1441" i="50"/>
  <c r="M1179" i="50"/>
  <c r="S1348" i="50"/>
  <c r="AJ44" i="64" s="1"/>
  <c r="T1485" i="50"/>
  <c r="AJ1458" i="50"/>
  <c r="S1325" i="50"/>
  <c r="AJ36" i="64" s="1"/>
  <c r="V1482" i="50"/>
  <c r="U1484" i="50"/>
  <c r="F1373" i="50"/>
  <c r="B1373" i="50"/>
  <c r="AH1459" i="50"/>
  <c r="R1492" i="50"/>
  <c r="R1495" i="50"/>
  <c r="AY1359" i="50"/>
  <c r="BR20" i="64" s="1"/>
  <c r="Q1179" i="50"/>
  <c r="Z705" i="50"/>
  <c r="J731" i="50"/>
  <c r="J733" i="50" s="1"/>
  <c r="Q1372" i="50"/>
  <c r="M1323" i="50"/>
  <c r="T1228" i="50"/>
  <c r="V1421" i="50"/>
  <c r="Q1421" i="50"/>
  <c r="N1470" i="50"/>
  <c r="R1228" i="50"/>
  <c r="S1323" i="50"/>
  <c r="R1274" i="50"/>
  <c r="R1470" i="50"/>
  <c r="O1228" i="50"/>
  <c r="P1323" i="50"/>
  <c r="V1228" i="50"/>
  <c r="P1470" i="50"/>
  <c r="Q1228" i="50"/>
  <c r="S1372" i="50"/>
  <c r="T1274" i="50"/>
  <c r="J1323" i="50"/>
  <c r="K1421" i="50"/>
  <c r="M1372" i="50"/>
  <c r="X1323" i="50"/>
  <c r="X1372" i="50"/>
  <c r="R1372" i="50"/>
  <c r="P1228" i="50"/>
  <c r="W1274" i="50"/>
  <c r="K1470" i="50"/>
  <c r="J1372" i="50"/>
  <c r="W1323" i="50"/>
  <c r="L1470" i="50"/>
  <c r="Q1323" i="50"/>
  <c r="X1421" i="50"/>
  <c r="T1421" i="50"/>
  <c r="O1421" i="50"/>
  <c r="L1323" i="50"/>
  <c r="U1228" i="50"/>
  <c r="W1421" i="50"/>
  <c r="T1470" i="50"/>
  <c r="V1470" i="50"/>
  <c r="M1274" i="50"/>
  <c r="N1228" i="50"/>
  <c r="N1372" i="50"/>
  <c r="J1470" i="50"/>
  <c r="V1372" i="50"/>
  <c r="L1421" i="50"/>
  <c r="K1228" i="50"/>
  <c r="T1372" i="50"/>
  <c r="L1274" i="50"/>
  <c r="X1274" i="50"/>
  <c r="R1421" i="50"/>
  <c r="M1470" i="50"/>
  <c r="M1228" i="50"/>
  <c r="K1372" i="50"/>
  <c r="O1470" i="50"/>
  <c r="N1274" i="50"/>
  <c r="S1421" i="50"/>
  <c r="U1372" i="50"/>
  <c r="W1228" i="50"/>
  <c r="K1323" i="50"/>
  <c r="J1421" i="50"/>
  <c r="T1323" i="50"/>
  <c r="X1470" i="50"/>
  <c r="L1228" i="50"/>
  <c r="W1470" i="50"/>
  <c r="R1323" i="50"/>
  <c r="U1323" i="50"/>
  <c r="K1274" i="50"/>
  <c r="U1421" i="50"/>
  <c r="M1421" i="50"/>
  <c r="S1228" i="50"/>
  <c r="N1323" i="50"/>
  <c r="S1470" i="50"/>
  <c r="P1372" i="50"/>
  <c r="U1274" i="50"/>
  <c r="X1228" i="50"/>
  <c r="S1274" i="50"/>
  <c r="W1372" i="50"/>
  <c r="L1372" i="50"/>
  <c r="Q1470" i="50"/>
  <c r="N1421" i="50"/>
  <c r="P1274" i="50"/>
  <c r="V1323" i="50"/>
  <c r="J1228" i="50"/>
  <c r="J1274" i="50"/>
  <c r="P1421" i="50"/>
  <c r="O1372" i="50"/>
  <c r="Q1274" i="50"/>
  <c r="O1323" i="50"/>
  <c r="U1470" i="50"/>
  <c r="V1274" i="50"/>
  <c r="O1274" i="50"/>
  <c r="AN61" i="50" l="1"/>
  <c r="W1077" i="50"/>
  <c r="W1079" i="50" s="1"/>
  <c r="BD1060" i="50"/>
  <c r="BD1061" i="50" s="1"/>
  <c r="BD1076" i="50" s="1"/>
  <c r="X1076" i="50" s="1"/>
  <c r="AN1061" i="50"/>
  <c r="AC37" i="68"/>
  <c r="AC38" i="68" s="1"/>
  <c r="AC40" i="68" s="1"/>
  <c r="H976" i="50"/>
  <c r="W977" i="50"/>
  <c r="X977" i="50"/>
  <c r="X979" i="50" s="1"/>
  <c r="AC37" i="69"/>
  <c r="AC38" i="69" s="1"/>
  <c r="AC40" i="69" s="1"/>
  <c r="AE37" i="67"/>
  <c r="AE38" i="67" s="1"/>
  <c r="AE40" i="67" s="1"/>
  <c r="H1076" i="50"/>
  <c r="V1077" i="50"/>
  <c r="AE38" i="68"/>
  <c r="AE40" i="68" s="1"/>
  <c r="AM1161" i="50"/>
  <c r="W29" i="50"/>
  <c r="H29" i="50" s="1"/>
  <c r="K45" i="2" s="1"/>
  <c r="H27" i="50"/>
  <c r="K43" i="2" s="1"/>
  <c r="K42" i="2" s="1"/>
  <c r="K53" i="2" s="1"/>
  <c r="AI1361" i="50"/>
  <c r="AR1476" i="50"/>
  <c r="AU1476" i="50"/>
  <c r="H1176" i="50"/>
  <c r="W1177" i="50"/>
  <c r="W1179" i="50" s="1"/>
  <c r="AN1111" i="50"/>
  <c r="AJ38" i="62"/>
  <c r="AJ40" i="62" s="1"/>
  <c r="H1027" i="50"/>
  <c r="BK43" i="2" s="1"/>
  <c r="AS1476" i="50"/>
  <c r="H1029" i="50"/>
  <c r="BK45" i="2" s="1"/>
  <c r="W1386" i="50"/>
  <c r="AQ1476" i="50"/>
  <c r="AF38" i="68"/>
  <c r="AF40" i="68" s="1"/>
  <c r="AJ38" i="60"/>
  <c r="AJ40" i="60" s="1"/>
  <c r="BA1261" i="50"/>
  <c r="BA1276" i="50" s="1"/>
  <c r="U1276" i="50" s="1"/>
  <c r="AI37" i="66" s="1"/>
  <c r="AI38" i="66" s="1"/>
  <c r="AI40" i="66" s="1"/>
  <c r="X1127" i="50"/>
  <c r="X1129" i="50" s="1"/>
  <c r="AW1461" i="50"/>
  <c r="AW1476" i="50" s="1"/>
  <c r="AJ1311" i="50"/>
  <c r="W1247" i="50"/>
  <c r="AH43" i="68" s="1"/>
  <c r="AJ38" i="58"/>
  <c r="AJ40" i="58" s="1"/>
  <c r="P1277" i="50"/>
  <c r="S1277" i="50"/>
  <c r="N1277" i="50"/>
  <c r="Q1277" i="50"/>
  <c r="O1277" i="50"/>
  <c r="M1299" i="50"/>
  <c r="AI45" i="58" s="1"/>
  <c r="X1299" i="50"/>
  <c r="AI45" i="69" s="1"/>
  <c r="O1299" i="50"/>
  <c r="AI45" i="60" s="1"/>
  <c r="J1299" i="50"/>
  <c r="T1299" i="50"/>
  <c r="AI45" i="65" s="1"/>
  <c r="L1299" i="50"/>
  <c r="AI45" i="59" s="1"/>
  <c r="W1299" i="50"/>
  <c r="AI45" i="68" s="1"/>
  <c r="K1299" i="50"/>
  <c r="AI45" i="56" s="1"/>
  <c r="V1299" i="50"/>
  <c r="AI45" i="67" s="1"/>
  <c r="U1299" i="50"/>
  <c r="AI45" i="66" s="1"/>
  <c r="H1274" i="50"/>
  <c r="S1299" i="50"/>
  <c r="AI45" i="64" s="1"/>
  <c r="R1299" i="50"/>
  <c r="AI45" i="63" s="1"/>
  <c r="N1299" i="50"/>
  <c r="AI45" i="57" s="1"/>
  <c r="P1299" i="50"/>
  <c r="AI45" i="61" s="1"/>
  <c r="Q1299" i="50"/>
  <c r="AI45" i="62" s="1"/>
  <c r="J1277" i="50"/>
  <c r="AM1421" i="50"/>
  <c r="AD1421" i="50"/>
  <c r="AI1421" i="50"/>
  <c r="AJ1421" i="50"/>
  <c r="Z1421" i="50"/>
  <c r="AC1421" i="50"/>
  <c r="AB1421" i="50"/>
  <c r="AG1421" i="50"/>
  <c r="AE1421" i="50"/>
  <c r="AF1421" i="50"/>
  <c r="AN1421" i="50"/>
  <c r="AL1421" i="50"/>
  <c r="H1421" i="50"/>
  <c r="AK1421" i="50"/>
  <c r="AA1421" i="50"/>
  <c r="AH1421" i="50"/>
  <c r="L1277" i="50"/>
  <c r="H1323" i="50"/>
  <c r="H1372" i="50"/>
  <c r="M1277" i="50"/>
  <c r="R1277" i="50"/>
  <c r="Z1470" i="50"/>
  <c r="AI1470" i="50"/>
  <c r="AB1470" i="50"/>
  <c r="AC1470" i="50"/>
  <c r="AH1470" i="50"/>
  <c r="AL1470" i="50"/>
  <c r="AM1470" i="50"/>
  <c r="AD1470" i="50"/>
  <c r="AK1470" i="50"/>
  <c r="AJ1470" i="50"/>
  <c r="H1470" i="50"/>
  <c r="AE1470" i="50"/>
  <c r="AN1470" i="50"/>
  <c r="AF1470" i="50"/>
  <c r="AA1470" i="50"/>
  <c r="AG1470" i="50"/>
  <c r="H1228" i="50"/>
  <c r="BY44" i="2" s="1"/>
  <c r="K1277" i="50"/>
  <c r="L1396" i="50"/>
  <c r="AK42" i="59" s="1"/>
  <c r="M1396" i="50"/>
  <c r="AK42" i="58" s="1"/>
  <c r="J1396" i="50"/>
  <c r="K1396" i="50"/>
  <c r="AK42" i="56" s="1"/>
  <c r="N1396" i="50"/>
  <c r="AK42" i="57" s="1"/>
  <c r="O1396" i="50"/>
  <c r="AK42" i="60" s="1"/>
  <c r="J1397" i="50"/>
  <c r="J1375" i="50"/>
  <c r="J1398" i="50"/>
  <c r="P1396" i="50"/>
  <c r="AK42" i="61" s="1"/>
  <c r="Q1396" i="50"/>
  <c r="AK42" i="62" s="1"/>
  <c r="K1375" i="50"/>
  <c r="AK36" i="56" s="1"/>
  <c r="K1397" i="50"/>
  <c r="AK43" i="56" s="1"/>
  <c r="L1398" i="50"/>
  <c r="AK44" i="59" s="1"/>
  <c r="K1398" i="50"/>
  <c r="AK44" i="56" s="1"/>
  <c r="L1375" i="50"/>
  <c r="AK36" i="59" s="1"/>
  <c r="L1397" i="50"/>
  <c r="AK43" i="59" s="1"/>
  <c r="R1396" i="50"/>
  <c r="AK42" i="63" s="1"/>
  <c r="S1396" i="50"/>
  <c r="AK42" i="64" s="1"/>
  <c r="M1375" i="50"/>
  <c r="AK36" i="58" s="1"/>
  <c r="M1397" i="50"/>
  <c r="AK43" i="58" s="1"/>
  <c r="M1398" i="50"/>
  <c r="AK44" i="58" s="1"/>
  <c r="N1398" i="50"/>
  <c r="AK44" i="57" s="1"/>
  <c r="T1396" i="50"/>
  <c r="AK42" i="65" s="1"/>
  <c r="N1375" i="50"/>
  <c r="AK36" i="57" s="1"/>
  <c r="N1397" i="50"/>
  <c r="AK43" i="57" s="1"/>
  <c r="U1396" i="50"/>
  <c r="AK42" i="66" s="1"/>
  <c r="O1398" i="50"/>
  <c r="AK44" i="60" s="1"/>
  <c r="O1375" i="50"/>
  <c r="AK36" i="60" s="1"/>
  <c r="O1397" i="50"/>
  <c r="AK43" i="60" s="1"/>
  <c r="P1375" i="50"/>
  <c r="AK36" i="61" s="1"/>
  <c r="P1397" i="50"/>
  <c r="AK43" i="61" s="1"/>
  <c r="V1396" i="50"/>
  <c r="AK42" i="67" s="1"/>
  <c r="P1398" i="50"/>
  <c r="AK44" i="61" s="1"/>
  <c r="X1396" i="50"/>
  <c r="AK42" i="69" s="1"/>
  <c r="Q1375" i="50"/>
  <c r="AK36" i="62" s="1"/>
  <c r="Q1397" i="50"/>
  <c r="AK43" i="62" s="1"/>
  <c r="W1396" i="50"/>
  <c r="AK42" i="68" s="1"/>
  <c r="M1376" i="50"/>
  <c r="AK37" i="58" s="1"/>
  <c r="L1376" i="50"/>
  <c r="AK37" i="59" s="1"/>
  <c r="K1376" i="50"/>
  <c r="AK37" i="56" s="1"/>
  <c r="O1376" i="50"/>
  <c r="AK37" i="60" s="1"/>
  <c r="N1376" i="50"/>
  <c r="AK37" i="57" s="1"/>
  <c r="J1376" i="50"/>
  <c r="Q1398" i="50"/>
  <c r="AK44" i="62" s="1"/>
  <c r="R1397" i="50"/>
  <c r="AK43" i="63" s="1"/>
  <c r="R1375" i="50"/>
  <c r="AK36" i="63" s="1"/>
  <c r="S1444" i="50"/>
  <c r="AI1410" i="50" s="1"/>
  <c r="S1443" i="50"/>
  <c r="F1423" i="50"/>
  <c r="S1447" i="50" s="1"/>
  <c r="AL43" i="64" s="1"/>
  <c r="B1423" i="50"/>
  <c r="U1344" i="50"/>
  <c r="U1343" i="50"/>
  <c r="U1348" i="50" s="1"/>
  <c r="AJ44" i="66" s="1"/>
  <c r="U1347" i="50"/>
  <c r="AJ43" i="66" s="1"/>
  <c r="U1325" i="50"/>
  <c r="AJ36" i="66" s="1"/>
  <c r="L1229" i="50"/>
  <c r="CI52" i="2"/>
  <c r="CI42" i="2"/>
  <c r="U1485" i="50"/>
  <c r="AK1458" i="50"/>
  <c r="Q1376" i="50"/>
  <c r="AK37" i="62" s="1"/>
  <c r="G1471" i="50"/>
  <c r="B1472" i="50"/>
  <c r="R1398" i="50"/>
  <c r="AK44" i="63" s="1"/>
  <c r="B1229" i="50"/>
  <c r="G1229" i="50" s="1"/>
  <c r="G1228" i="50"/>
  <c r="S1495" i="50"/>
  <c r="S1492" i="50"/>
  <c r="AI1459" i="50"/>
  <c r="S1229" i="50"/>
  <c r="W1482" i="50"/>
  <c r="V1484" i="50"/>
  <c r="BA1210" i="50"/>
  <c r="BA1211" i="50" s="1"/>
  <c r="BA1226" i="50" s="1"/>
  <c r="U1226" i="50" s="1"/>
  <c r="AK1211" i="50"/>
  <c r="U1489" i="50"/>
  <c r="T1491" i="50"/>
  <c r="M1229" i="50"/>
  <c r="AF37" i="67"/>
  <c r="AF38" i="67" s="1"/>
  <c r="AF40" i="67" s="1"/>
  <c r="H1126" i="50"/>
  <c r="V1127" i="50"/>
  <c r="X1385" i="50"/>
  <c r="AN1358" i="50"/>
  <c r="AJ38" i="63"/>
  <c r="AJ40" i="63" s="1"/>
  <c r="AJ38" i="57"/>
  <c r="AJ40" i="57" s="1"/>
  <c r="X1244" i="50"/>
  <c r="X1225" i="50"/>
  <c r="H1225" i="50" s="1"/>
  <c r="X1247" i="50"/>
  <c r="AH43" i="69" s="1"/>
  <c r="X1243" i="50"/>
  <c r="X1248" i="50" s="1"/>
  <c r="AH44" i="69" s="1"/>
  <c r="V1342" i="50"/>
  <c r="V1343" i="50" s="1"/>
  <c r="V1348" i="50" s="1"/>
  <c r="AJ44" i="67" s="1"/>
  <c r="V1345" i="50"/>
  <c r="AL1309" i="50"/>
  <c r="B1325" i="50"/>
  <c r="B1326" i="50" s="1"/>
  <c r="B1327" i="50" s="1"/>
  <c r="N1229" i="50"/>
  <c r="AZ1458" i="50"/>
  <c r="BT19" i="65" s="1"/>
  <c r="AX1360" i="50"/>
  <c r="AX1361" i="50" s="1"/>
  <c r="AX1376" i="50" s="1"/>
  <c r="R1376" i="50" s="1"/>
  <c r="AK37" i="63" s="1"/>
  <c r="AH1361" i="50"/>
  <c r="W1292" i="50"/>
  <c r="W1295" i="50"/>
  <c r="AM1259" i="50"/>
  <c r="X1339" i="50"/>
  <c r="X1341" i="50" s="1"/>
  <c r="W1341" i="50"/>
  <c r="AM1358" i="50"/>
  <c r="P1229" i="50"/>
  <c r="T1486" i="50"/>
  <c r="AZ1408" i="50"/>
  <c r="U1435" i="50"/>
  <c r="AK1408" i="50"/>
  <c r="AN1259" i="50"/>
  <c r="X1292" i="50"/>
  <c r="X1295" i="50"/>
  <c r="V1386" i="50"/>
  <c r="T1436" i="50"/>
  <c r="W1432" i="50"/>
  <c r="V1434" i="50"/>
  <c r="AV1460" i="50"/>
  <c r="AV1461" i="50" s="1"/>
  <c r="AV1476" i="50" s="1"/>
  <c r="AF1461" i="50"/>
  <c r="BB1358" i="50"/>
  <c r="BR19" i="67" s="1"/>
  <c r="BS19" i="64"/>
  <c r="U1395" i="50"/>
  <c r="U1392" i="50"/>
  <c r="AK1359" i="50"/>
  <c r="V1293" i="50"/>
  <c r="V1298" i="50" s="1"/>
  <c r="AI44" i="67" s="1"/>
  <c r="V1294" i="50"/>
  <c r="V1297" i="50"/>
  <c r="AI43" i="67" s="1"/>
  <c r="V1275" i="50"/>
  <c r="J1229" i="50"/>
  <c r="AY1310" i="50"/>
  <c r="AY1311" i="50" s="1"/>
  <c r="AY1326" i="50" s="1"/>
  <c r="S1326" i="50" s="1"/>
  <c r="AJ37" i="64" s="1"/>
  <c r="AJ38" i="64" s="1"/>
  <c r="AJ40" i="64" s="1"/>
  <c r="AI1311" i="50"/>
  <c r="W1389" i="50"/>
  <c r="V1391" i="50"/>
  <c r="R1229" i="50"/>
  <c r="BT30" i="57"/>
  <c r="AT1476" i="50"/>
  <c r="T1442" i="50"/>
  <c r="T1445" i="50"/>
  <c r="AJ1409" i="50"/>
  <c r="AZ1409" i="50" s="1"/>
  <c r="BS20" i="65" s="1"/>
  <c r="V1439" i="50"/>
  <c r="U1441" i="50"/>
  <c r="AH36" i="68"/>
  <c r="W1244" i="50"/>
  <c r="AM1210" i="50" s="1"/>
  <c r="W1243" i="50"/>
  <c r="W1248" i="50" s="1"/>
  <c r="AH44" i="68" s="1"/>
  <c r="AG1461" i="50"/>
  <c r="AJ38" i="59"/>
  <c r="AJ40" i="59" s="1"/>
  <c r="AX1459" i="50"/>
  <c r="BT20" i="63" s="1"/>
  <c r="AZ1260" i="50"/>
  <c r="AZ1261" i="50" s="1"/>
  <c r="AZ1276" i="50" s="1"/>
  <c r="T1276" i="50" s="1"/>
  <c r="AJ1261" i="50"/>
  <c r="AZ1359" i="50"/>
  <c r="BR20" i="65" s="1"/>
  <c r="AJ38" i="61"/>
  <c r="AJ40" i="61" s="1"/>
  <c r="S1375" i="50"/>
  <c r="AK36" i="64" s="1"/>
  <c r="V1227" i="50"/>
  <c r="V1229" i="50" s="1"/>
  <c r="T1229" i="50"/>
  <c r="AL1211" i="50"/>
  <c r="S1397" i="50"/>
  <c r="AK43" i="64" s="1"/>
  <c r="AG37" i="69"/>
  <c r="AG38" i="69" s="1"/>
  <c r="AG40" i="69" s="1"/>
  <c r="X1177" i="50"/>
  <c r="X1179" i="50" s="1"/>
  <c r="P1376" i="50"/>
  <c r="AK37" i="61" s="1"/>
  <c r="BQ20" i="65"/>
  <c r="AZ1311" i="50"/>
  <c r="AZ1326" i="50" s="1"/>
  <c r="T1326" i="50" s="1"/>
  <c r="AJ37" i="65" s="1"/>
  <c r="AJ38" i="65" s="1"/>
  <c r="AJ40" i="65" s="1"/>
  <c r="AJ38" i="56"/>
  <c r="AJ40" i="56" s="1"/>
  <c r="S1398" i="50"/>
  <c r="AK44" i="64" s="1"/>
  <c r="R1494" i="50"/>
  <c r="AH1460" i="50" s="1"/>
  <c r="AX1460" i="50" s="1"/>
  <c r="R1493" i="50"/>
  <c r="AH1410" i="50"/>
  <c r="AF38" i="69"/>
  <c r="AF40" i="69" s="1"/>
  <c r="B1278" i="50"/>
  <c r="AK1261" i="50"/>
  <c r="BA1309" i="50"/>
  <c r="BQ20" i="66" s="1"/>
  <c r="AY1361" i="50"/>
  <c r="AY1376" i="50" s="1"/>
  <c r="S1376" i="50" s="1"/>
  <c r="AK37" i="64" s="1"/>
  <c r="O1229" i="50"/>
  <c r="B1374" i="50"/>
  <c r="G1377" i="50"/>
  <c r="T1394" i="50"/>
  <c r="T1375" i="50"/>
  <c r="AK36" i="65" s="1"/>
  <c r="T1397" i="50"/>
  <c r="AK43" i="65" s="1"/>
  <c r="T1393" i="50"/>
  <c r="T1398" i="50" s="1"/>
  <c r="AK44" i="65" s="1"/>
  <c r="W1127" i="50"/>
  <c r="W1129" i="50" s="1"/>
  <c r="Q1229" i="50"/>
  <c r="K1229" i="50"/>
  <c r="AJ42" i="49"/>
  <c r="Q1324" i="50"/>
  <c r="T1278" i="50"/>
  <c r="M1373" i="50"/>
  <c r="T1324" i="50"/>
  <c r="N1278" i="50"/>
  <c r="J1373" i="50"/>
  <c r="K1373" i="50"/>
  <c r="M1471" i="50"/>
  <c r="X1373" i="50"/>
  <c r="U1373" i="50"/>
  <c r="K1471" i="50"/>
  <c r="X1422" i="50"/>
  <c r="L1373" i="50"/>
  <c r="R1324" i="50"/>
  <c r="P1471" i="50"/>
  <c r="O1422" i="50"/>
  <c r="J1324" i="50"/>
  <c r="S1373" i="50"/>
  <c r="S1422" i="50"/>
  <c r="Q1471" i="50"/>
  <c r="N1422" i="50"/>
  <c r="X1471" i="50"/>
  <c r="O1373" i="50"/>
  <c r="Q1422" i="50"/>
  <c r="R1422" i="50"/>
  <c r="W1422" i="50"/>
  <c r="X1278" i="50"/>
  <c r="O1471" i="50"/>
  <c r="P1278" i="50"/>
  <c r="J1278" i="50"/>
  <c r="S1324" i="50"/>
  <c r="M1324" i="50"/>
  <c r="O1278" i="50"/>
  <c r="V1373" i="50"/>
  <c r="W1324" i="50"/>
  <c r="X1324" i="50"/>
  <c r="P1422" i="50"/>
  <c r="V1324" i="50"/>
  <c r="T1422" i="50"/>
  <c r="S1471" i="50"/>
  <c r="L1324" i="50"/>
  <c r="P1324" i="50"/>
  <c r="M1278" i="50"/>
  <c r="J1471" i="50"/>
  <c r="K1278" i="50"/>
  <c r="J1422" i="50"/>
  <c r="L1471" i="50"/>
  <c r="M1422" i="50"/>
  <c r="V1471" i="50"/>
  <c r="P1373" i="50"/>
  <c r="K1422" i="50"/>
  <c r="Q1278" i="50"/>
  <c r="T1373" i="50"/>
  <c r="N1324" i="50"/>
  <c r="T1471" i="50"/>
  <c r="V1422" i="50"/>
  <c r="V1278" i="50"/>
  <c r="N1373" i="50"/>
  <c r="W1471" i="50"/>
  <c r="U1471" i="50"/>
  <c r="R1373" i="50"/>
  <c r="R1471" i="50"/>
  <c r="U1422" i="50"/>
  <c r="Q1373" i="50"/>
  <c r="S1278" i="50"/>
  <c r="N1471" i="50"/>
  <c r="U1278" i="50"/>
  <c r="W1278" i="50"/>
  <c r="O1324" i="50"/>
  <c r="L1422" i="50"/>
  <c r="R1278" i="50"/>
  <c r="K1324" i="50"/>
  <c r="U1324" i="50"/>
  <c r="W1373" i="50"/>
  <c r="L1278" i="50"/>
  <c r="AE37" i="69" l="1"/>
  <c r="AE38" i="69" s="1"/>
  <c r="AE40" i="69" s="1"/>
  <c r="X1077" i="50"/>
  <c r="X1079" i="50" s="1"/>
  <c r="V1079" i="50"/>
  <c r="W979" i="50"/>
  <c r="H979" i="50" s="1"/>
  <c r="BI45" i="2" s="1"/>
  <c r="H977" i="50"/>
  <c r="BI43" i="2" s="1"/>
  <c r="BI42" i="2" s="1"/>
  <c r="T1425" i="50"/>
  <c r="AL36" i="65" s="1"/>
  <c r="H1179" i="50"/>
  <c r="BW45" i="2" s="1"/>
  <c r="AK38" i="58"/>
  <c r="AK40" i="58" s="1"/>
  <c r="S1425" i="50"/>
  <c r="AL36" i="64" s="1"/>
  <c r="AK38" i="59"/>
  <c r="AK40" i="59" s="1"/>
  <c r="U1277" i="50"/>
  <c r="U1279" i="50" s="1"/>
  <c r="AK38" i="60"/>
  <c r="AK40" i="60" s="1"/>
  <c r="X1446" i="50"/>
  <c r="AL42" i="69" s="1"/>
  <c r="M1426" i="50"/>
  <c r="AL37" i="58" s="1"/>
  <c r="W1446" i="50"/>
  <c r="AL42" i="68" s="1"/>
  <c r="R1448" i="50"/>
  <c r="AL44" i="63" s="1"/>
  <c r="AK38" i="61"/>
  <c r="AK40" i="61" s="1"/>
  <c r="AH1461" i="50"/>
  <c r="AK38" i="56"/>
  <c r="AK40" i="56" s="1"/>
  <c r="AK38" i="57"/>
  <c r="AK40" i="57" s="1"/>
  <c r="AK38" i="64"/>
  <c r="AK40" i="64" s="1"/>
  <c r="AN1210" i="50"/>
  <c r="BD1210" i="50" s="1"/>
  <c r="BD1211" i="50" s="1"/>
  <c r="BD1226" i="50" s="1"/>
  <c r="X1226" i="50" s="1"/>
  <c r="L1327" i="50"/>
  <c r="N1349" i="50"/>
  <c r="AJ45" i="57" s="1"/>
  <c r="X1349" i="50"/>
  <c r="AJ45" i="69" s="1"/>
  <c r="L1349" i="50"/>
  <c r="AJ45" i="59" s="1"/>
  <c r="R1349" i="50"/>
  <c r="AJ45" i="63" s="1"/>
  <c r="O1349" i="50"/>
  <c r="AJ45" i="60" s="1"/>
  <c r="U1349" i="50"/>
  <c r="AJ45" i="66" s="1"/>
  <c r="H1324" i="50"/>
  <c r="M1349" i="50"/>
  <c r="AJ45" i="58" s="1"/>
  <c r="K1349" i="50"/>
  <c r="AJ45" i="56" s="1"/>
  <c r="V1349" i="50"/>
  <c r="AJ45" i="67" s="1"/>
  <c r="S1349" i="50"/>
  <c r="AJ45" i="64" s="1"/>
  <c r="Q1349" i="50"/>
  <c r="AJ45" i="62" s="1"/>
  <c r="J1349" i="50"/>
  <c r="AJ45" i="49" s="1"/>
  <c r="T1349" i="50"/>
  <c r="AJ45" i="65" s="1"/>
  <c r="W1349" i="50"/>
  <c r="AJ45" i="68" s="1"/>
  <c r="P1349" i="50"/>
  <c r="AJ45" i="61" s="1"/>
  <c r="J1327" i="50"/>
  <c r="Z1471" i="50"/>
  <c r="AA1471" i="50"/>
  <c r="AH1471" i="50"/>
  <c r="AG1471" i="50"/>
  <c r="H1471" i="50"/>
  <c r="AC1471" i="50"/>
  <c r="AK1471" i="50"/>
  <c r="AJ1471" i="50"/>
  <c r="AB1471" i="50"/>
  <c r="AM1471" i="50"/>
  <c r="AN1471" i="50"/>
  <c r="AF1471" i="50"/>
  <c r="AL1471" i="50"/>
  <c r="AE1471" i="50"/>
  <c r="AI1471" i="50"/>
  <c r="AD1471" i="50"/>
  <c r="N1327" i="50"/>
  <c r="T1327" i="50"/>
  <c r="H1422" i="50"/>
  <c r="P1327" i="50"/>
  <c r="K1327" i="50"/>
  <c r="H1278" i="50"/>
  <c r="CA44" i="2" s="1"/>
  <c r="S1327" i="50"/>
  <c r="H1373" i="50"/>
  <c r="R1327" i="50"/>
  <c r="O1327" i="50"/>
  <c r="Q1327" i="50"/>
  <c r="M1327" i="50"/>
  <c r="BC1210" i="50"/>
  <c r="BC1211" i="50" s="1"/>
  <c r="BC1226" i="50" s="1"/>
  <c r="W1226" i="50" s="1"/>
  <c r="AM1211" i="50"/>
  <c r="AI36" i="67"/>
  <c r="X1432" i="50"/>
  <c r="X1434" i="50" s="1"/>
  <c r="W1434" i="50"/>
  <c r="BD1358" i="50"/>
  <c r="BR19" i="69" s="1"/>
  <c r="X1482" i="50"/>
  <c r="X1484" i="50" s="1"/>
  <c r="W1484" i="50"/>
  <c r="X1386" i="50"/>
  <c r="AI37" i="65"/>
  <c r="AI38" i="65" s="1"/>
  <c r="AI40" i="65" s="1"/>
  <c r="AL1260" i="50"/>
  <c r="BS19" i="65"/>
  <c r="U1436" i="50"/>
  <c r="V1129" i="50"/>
  <c r="H1129" i="50" s="1"/>
  <c r="BO45" i="2" s="1"/>
  <c r="H1127" i="50"/>
  <c r="BO43" i="2" s="1"/>
  <c r="AY1459" i="50"/>
  <c r="BT20" i="64" s="1"/>
  <c r="R1279" i="50"/>
  <c r="O1279" i="50"/>
  <c r="BA1359" i="50"/>
  <c r="BR20" i="66" s="1"/>
  <c r="B1328" i="50"/>
  <c r="S1494" i="50"/>
  <c r="AI1460" i="50" s="1"/>
  <c r="AY1460" i="50" s="1"/>
  <c r="S1493" i="50"/>
  <c r="M1279" i="50"/>
  <c r="U1394" i="50"/>
  <c r="AK1360" i="50" s="1"/>
  <c r="BA1360" i="50" s="1"/>
  <c r="U1393" i="50"/>
  <c r="U1398" i="50" s="1"/>
  <c r="AK44" i="66" s="1"/>
  <c r="U1375" i="50"/>
  <c r="AK36" i="66" s="1"/>
  <c r="U1397" i="50"/>
  <c r="AK43" i="66" s="1"/>
  <c r="BB1309" i="50"/>
  <c r="BQ20" i="67" s="1"/>
  <c r="Q1279" i="50"/>
  <c r="G1278" i="50"/>
  <c r="B1279" i="50"/>
  <c r="G1279" i="50" s="1"/>
  <c r="H1177" i="50"/>
  <c r="BW43" i="2" s="1"/>
  <c r="BW42" i="2" s="1"/>
  <c r="V1392" i="50"/>
  <c r="V1395" i="50"/>
  <c r="AL1359" i="50"/>
  <c r="BC1358" i="50"/>
  <c r="BR19" i="68" s="1"/>
  <c r="V1344" i="50"/>
  <c r="AL1310" i="50" s="1"/>
  <c r="BB1310" i="50" s="1"/>
  <c r="V1325" i="50"/>
  <c r="AJ36" i="67" s="1"/>
  <c r="V1347" i="50"/>
  <c r="AJ43" i="67" s="1"/>
  <c r="T1492" i="50"/>
  <c r="T1495" i="50"/>
  <c r="AJ1459" i="50"/>
  <c r="AK1310" i="50"/>
  <c r="AX1410" i="50"/>
  <c r="AX1411" i="50" s="1"/>
  <c r="AX1426" i="50" s="1"/>
  <c r="R1426" i="50" s="1"/>
  <c r="AL37" i="63" s="1"/>
  <c r="AH1411" i="50"/>
  <c r="X1389" i="50"/>
  <c r="X1391" i="50" s="1"/>
  <c r="W1391" i="50"/>
  <c r="AM1359" i="50" s="1"/>
  <c r="V1489" i="50"/>
  <c r="U1491" i="50"/>
  <c r="B1424" i="50"/>
  <c r="G1427" i="50"/>
  <c r="N1279" i="50"/>
  <c r="T1447" i="50"/>
  <c r="AL43" i="65" s="1"/>
  <c r="T1444" i="50"/>
  <c r="AJ1410" i="50" s="1"/>
  <c r="T1443" i="50"/>
  <c r="T1448" i="50" s="1"/>
  <c r="AL44" i="65" s="1"/>
  <c r="F1473" i="50"/>
  <c r="N1476" i="50" s="1"/>
  <c r="AM37" i="57" s="1"/>
  <c r="B1473" i="50"/>
  <c r="K1446" i="50"/>
  <c r="AL42" i="56" s="1"/>
  <c r="J1446" i="50"/>
  <c r="L1446" i="50"/>
  <c r="AL42" i="59" s="1"/>
  <c r="J1425" i="50"/>
  <c r="J1447" i="50"/>
  <c r="M1446" i="50"/>
  <c r="AL42" i="58" s="1"/>
  <c r="N1446" i="50"/>
  <c r="AL42" i="57" s="1"/>
  <c r="J1448" i="50"/>
  <c r="K1425" i="50"/>
  <c r="AL36" i="56" s="1"/>
  <c r="L1425" i="50"/>
  <c r="AL36" i="59" s="1"/>
  <c r="O1446" i="50"/>
  <c r="AL42" i="60" s="1"/>
  <c r="K1447" i="50"/>
  <c r="AL43" i="56" s="1"/>
  <c r="K1448" i="50"/>
  <c r="AL44" i="56" s="1"/>
  <c r="L1448" i="50"/>
  <c r="AL44" i="59" s="1"/>
  <c r="P1446" i="50"/>
  <c r="AL42" i="61" s="1"/>
  <c r="L1447" i="50"/>
  <c r="AL43" i="59" s="1"/>
  <c r="M1447" i="50"/>
  <c r="AL43" i="58" s="1"/>
  <c r="Q1446" i="50"/>
  <c r="AL42" i="62" s="1"/>
  <c r="M1425" i="50"/>
  <c r="AL36" i="58" s="1"/>
  <c r="N1447" i="50"/>
  <c r="AL43" i="57" s="1"/>
  <c r="R1446" i="50"/>
  <c r="AL42" i="63" s="1"/>
  <c r="N1425" i="50"/>
  <c r="AL36" i="57" s="1"/>
  <c r="M1448" i="50"/>
  <c r="AL44" i="58" s="1"/>
  <c r="N1448" i="50"/>
  <c r="AL44" i="57" s="1"/>
  <c r="S1446" i="50"/>
  <c r="AL42" i="64" s="1"/>
  <c r="O1425" i="50"/>
  <c r="AL36" i="60" s="1"/>
  <c r="O1447" i="50"/>
  <c r="AL43" i="60" s="1"/>
  <c r="P1447" i="50"/>
  <c r="AL43" i="61" s="1"/>
  <c r="P1425" i="50"/>
  <c r="AL36" i="61" s="1"/>
  <c r="Q1447" i="50"/>
  <c r="AL43" i="62" s="1"/>
  <c r="Q1425" i="50"/>
  <c r="AL36" i="62" s="1"/>
  <c r="O1448" i="50"/>
  <c r="AL44" i="60" s="1"/>
  <c r="T1446" i="50"/>
  <c r="AL42" i="65" s="1"/>
  <c r="R1447" i="50"/>
  <c r="AL43" i="63" s="1"/>
  <c r="U1446" i="50"/>
  <c r="AL42" i="66" s="1"/>
  <c r="R1425" i="50"/>
  <c r="AL36" i="63" s="1"/>
  <c r="P1448" i="50"/>
  <c r="AL44" i="61" s="1"/>
  <c r="J1426" i="50"/>
  <c r="P1426" i="50"/>
  <c r="AL37" i="61" s="1"/>
  <c r="O1426" i="50"/>
  <c r="AL37" i="60" s="1"/>
  <c r="Q1448" i="50"/>
  <c r="AL44" i="62" s="1"/>
  <c r="K1426" i="50"/>
  <c r="AL37" i="56" s="1"/>
  <c r="N1426" i="50"/>
  <c r="AL37" i="57" s="1"/>
  <c r="L1426" i="50"/>
  <c r="AL37" i="59" s="1"/>
  <c r="V1446" i="50"/>
  <c r="AL42" i="67" s="1"/>
  <c r="X1345" i="50"/>
  <c r="X1342" i="50"/>
  <c r="AN1309" i="50"/>
  <c r="S1279" i="50"/>
  <c r="BC1259" i="50"/>
  <c r="BP20" i="68" s="1"/>
  <c r="AH36" i="69"/>
  <c r="Q1426" i="50"/>
  <c r="AL37" i="62" s="1"/>
  <c r="S1448" i="50"/>
  <c r="AL44" i="64" s="1"/>
  <c r="L1279" i="50"/>
  <c r="AX1461" i="50"/>
  <c r="AX1476" i="50" s="1"/>
  <c r="X1293" i="50"/>
  <c r="X1298" i="50" s="1"/>
  <c r="AI44" i="69" s="1"/>
  <c r="X1294" i="50"/>
  <c r="X1275" i="50"/>
  <c r="X1297" i="50"/>
  <c r="AI43" i="69" s="1"/>
  <c r="AK38" i="62"/>
  <c r="AK40" i="62" s="1"/>
  <c r="AY1410" i="50"/>
  <c r="AY1411" i="50" s="1"/>
  <c r="AY1426" i="50" s="1"/>
  <c r="S1426" i="50" s="1"/>
  <c r="AL37" i="64" s="1"/>
  <c r="AI1411" i="50"/>
  <c r="AM1309" i="50"/>
  <c r="W1345" i="50"/>
  <c r="W1342" i="50"/>
  <c r="AJ1360" i="50"/>
  <c r="U1442" i="50"/>
  <c r="U1445" i="50"/>
  <c r="AK1409" i="50"/>
  <c r="BA1409" i="50" s="1"/>
  <c r="BS20" i="66" s="1"/>
  <c r="BD1259" i="50"/>
  <c r="BP20" i="69" s="1"/>
  <c r="W1293" i="50"/>
  <c r="W1298" i="50" s="1"/>
  <c r="AI44" i="68" s="1"/>
  <c r="W1294" i="50"/>
  <c r="W1297" i="50"/>
  <c r="AI43" i="68" s="1"/>
  <c r="W1275" i="50"/>
  <c r="BA1458" i="50"/>
  <c r="BT19" i="66" s="1"/>
  <c r="AK38" i="63"/>
  <c r="AK40" i="63" s="1"/>
  <c r="J1279" i="50"/>
  <c r="W1439" i="50"/>
  <c r="V1441" i="50"/>
  <c r="AH37" i="66"/>
  <c r="AH38" i="66" s="1"/>
  <c r="AH40" i="66" s="1"/>
  <c r="U1227" i="50"/>
  <c r="U1486" i="50"/>
  <c r="B1375" i="50"/>
  <c r="B1376" i="50" s="1"/>
  <c r="B1377" i="50" s="1"/>
  <c r="V1435" i="50"/>
  <c r="AL1408" i="50"/>
  <c r="BA1408" i="50"/>
  <c r="BS19" i="66" s="1"/>
  <c r="V1485" i="50"/>
  <c r="AL1458" i="50"/>
  <c r="K1279" i="50"/>
  <c r="T1277" i="50"/>
  <c r="T1279" i="50" s="1"/>
  <c r="P1279" i="50"/>
  <c r="BQ29" i="49"/>
  <c r="BS25" i="49"/>
  <c r="BQ27" i="49"/>
  <c r="BT27" i="49"/>
  <c r="BI24" i="49"/>
  <c r="BH26" i="49"/>
  <c r="Z45" i="49"/>
  <c r="BK25" i="49"/>
  <c r="BR24" i="49"/>
  <c r="BJ24" i="49"/>
  <c r="BR30" i="49"/>
  <c r="BI25" i="49"/>
  <c r="BO29" i="49"/>
  <c r="BR25" i="49"/>
  <c r="BJ27" i="49"/>
  <c r="BO25" i="49"/>
  <c r="BR29" i="49"/>
  <c r="BO30" i="49"/>
  <c r="AB45" i="49"/>
  <c r="BM24" i="49"/>
  <c r="BN24" i="49"/>
  <c r="BP24" i="49"/>
  <c r="BM30" i="49"/>
  <c r="BT30" i="49"/>
  <c r="AC45" i="49"/>
  <c r="AH45" i="49"/>
  <c r="BK27" i="49"/>
  <c r="BH30" i="49"/>
  <c r="BJ25" i="49"/>
  <c r="BI29" i="49"/>
  <c r="BP27" i="49"/>
  <c r="AD45" i="49"/>
  <c r="BS24" i="49"/>
  <c r="BT29" i="49"/>
  <c r="AI45" i="49"/>
  <c r="BH24" i="49"/>
  <c r="BT24" i="49"/>
  <c r="BH25" i="49"/>
  <c r="BR27" i="49"/>
  <c r="BT25" i="49"/>
  <c r="BP26" i="49"/>
  <c r="AH42" i="49"/>
  <c r="BM27" i="49"/>
  <c r="BJ30" i="49"/>
  <c r="BS27" i="49"/>
  <c r="BQ26" i="49"/>
  <c r="BI30" i="49"/>
  <c r="BM26" i="49"/>
  <c r="BL24" i="49"/>
  <c r="BP25" i="49"/>
  <c r="AE45" i="49"/>
  <c r="BG29" i="49"/>
  <c r="BL30" i="49"/>
  <c r="BH27" i="49"/>
  <c r="BL27" i="49"/>
  <c r="BK30" i="49"/>
  <c r="BN29" i="49"/>
  <c r="AG45" i="49"/>
  <c r="BL29" i="49"/>
  <c r="BO24" i="49"/>
  <c r="BN26" i="49"/>
  <c r="BJ26" i="49"/>
  <c r="AA45" i="49"/>
  <c r="BS29" i="49"/>
  <c r="BM29" i="49"/>
  <c r="BO27" i="49"/>
  <c r="BN27" i="49"/>
  <c r="BO26" i="49"/>
  <c r="BQ30" i="49"/>
  <c r="BG30" i="49"/>
  <c r="BN30" i="49"/>
  <c r="BI27" i="49"/>
  <c r="BJ29" i="49"/>
  <c r="AF45" i="49"/>
  <c r="BR26" i="49"/>
  <c r="BS30" i="49"/>
  <c r="BI26" i="49"/>
  <c r="BQ24" i="49"/>
  <c r="BP30" i="49"/>
  <c r="BM25" i="49"/>
  <c r="BK29" i="49"/>
  <c r="BT26" i="49"/>
  <c r="BK24" i="49"/>
  <c r="BQ25" i="49"/>
  <c r="BP29" i="49"/>
  <c r="BL26" i="49"/>
  <c r="BH29" i="49"/>
  <c r="BS26" i="49"/>
  <c r="BN25" i="49"/>
  <c r="BL25" i="49"/>
  <c r="BR20" i="49"/>
  <c r="Q1472" i="50"/>
  <c r="L1374" i="50"/>
  <c r="W1374" i="50"/>
  <c r="W1423" i="50"/>
  <c r="U1472" i="50"/>
  <c r="T1472" i="50"/>
  <c r="R1328" i="50"/>
  <c r="K1374" i="50"/>
  <c r="S1374" i="50"/>
  <c r="V1423" i="50"/>
  <c r="W1328" i="50"/>
  <c r="L1423" i="50"/>
  <c r="K1423" i="50"/>
  <c r="P1328" i="50"/>
  <c r="X1374" i="50"/>
  <c r="U1328" i="50"/>
  <c r="Q1423" i="50"/>
  <c r="M1472" i="50"/>
  <c r="V1374" i="50"/>
  <c r="T1423" i="50"/>
  <c r="O1328" i="50"/>
  <c r="Q1374" i="50"/>
  <c r="U1374" i="50"/>
  <c r="X1328" i="50"/>
  <c r="L1328" i="50"/>
  <c r="T1328" i="50"/>
  <c r="O1423" i="50"/>
  <c r="P1423" i="50"/>
  <c r="S1423" i="50"/>
  <c r="X1423" i="50"/>
  <c r="R1374" i="50"/>
  <c r="X1472" i="50"/>
  <c r="S1328" i="50"/>
  <c r="J1374" i="50"/>
  <c r="N1472" i="50"/>
  <c r="U1423" i="50"/>
  <c r="J1328" i="50"/>
  <c r="P1472" i="50"/>
  <c r="T1374" i="50"/>
  <c r="V1328" i="50"/>
  <c r="W1472" i="50"/>
  <c r="K1328" i="50"/>
  <c r="J1472" i="50"/>
  <c r="M1328" i="50"/>
  <c r="N1423" i="50"/>
  <c r="O1472" i="50"/>
  <c r="R1472" i="50"/>
  <c r="N1374" i="50"/>
  <c r="M1374" i="50"/>
  <c r="S1472" i="50"/>
  <c r="J1423" i="50"/>
  <c r="V1472" i="50"/>
  <c r="O1374" i="50"/>
  <c r="P1374" i="50"/>
  <c r="R1423" i="50"/>
  <c r="N1328" i="50"/>
  <c r="L1472" i="50"/>
  <c r="K1472" i="50"/>
  <c r="Q1328" i="50"/>
  <c r="M1423" i="50"/>
  <c r="H1079" i="50" l="1"/>
  <c r="BM45" i="2" s="1"/>
  <c r="H1077" i="50"/>
  <c r="BM43" i="2" s="1"/>
  <c r="BM42" i="2" s="1"/>
  <c r="AL38" i="64"/>
  <c r="AL40" i="64" s="1"/>
  <c r="R1498" i="50"/>
  <c r="AM44" i="63" s="1"/>
  <c r="AN1260" i="50"/>
  <c r="AN1261" i="50" s="1"/>
  <c r="P1476" i="50"/>
  <c r="AM37" i="61" s="1"/>
  <c r="AL38" i="56"/>
  <c r="AL40" i="56" s="1"/>
  <c r="R1476" i="50"/>
  <c r="AM37" i="63" s="1"/>
  <c r="AH37" i="69"/>
  <c r="AH38" i="69" s="1"/>
  <c r="AH40" i="69" s="1"/>
  <c r="H1226" i="50"/>
  <c r="AN1211" i="50"/>
  <c r="S1497" i="50"/>
  <c r="AM43" i="64" s="1"/>
  <c r="H1275" i="50"/>
  <c r="BB1311" i="50"/>
  <c r="BB1326" i="50" s="1"/>
  <c r="V1326" i="50" s="1"/>
  <c r="AJ37" i="67" s="1"/>
  <c r="AJ38" i="67" s="1"/>
  <c r="AJ40" i="67" s="1"/>
  <c r="AL38" i="57"/>
  <c r="AL40" i="57" s="1"/>
  <c r="BA1361" i="50"/>
  <c r="BA1376" i="50" s="1"/>
  <c r="U1376" i="50" s="1"/>
  <c r="AK37" i="66" s="1"/>
  <c r="AK38" i="66" s="1"/>
  <c r="AK40" i="66" s="1"/>
  <c r="X1227" i="50"/>
  <c r="X1229" i="50" s="1"/>
  <c r="AL38" i="60"/>
  <c r="AL40" i="60" s="1"/>
  <c r="AK1361" i="50"/>
  <c r="AL38" i="58"/>
  <c r="AL40" i="58" s="1"/>
  <c r="AI1461" i="50"/>
  <c r="P1377" i="50"/>
  <c r="H1472" i="50"/>
  <c r="S1377" i="50"/>
  <c r="L1377" i="50"/>
  <c r="W1399" i="50"/>
  <c r="AK45" i="68" s="1"/>
  <c r="P1399" i="50"/>
  <c r="AK45" i="61" s="1"/>
  <c r="T1399" i="50"/>
  <c r="AK45" i="65" s="1"/>
  <c r="V1399" i="50"/>
  <c r="AK45" i="67" s="1"/>
  <c r="H1374" i="50"/>
  <c r="R1399" i="50"/>
  <c r="AK45" i="63" s="1"/>
  <c r="M1399" i="50"/>
  <c r="AK45" i="58" s="1"/>
  <c r="Q1399" i="50"/>
  <c r="AK45" i="62" s="1"/>
  <c r="S1399" i="50"/>
  <c r="AK45" i="64" s="1"/>
  <c r="L1399" i="50"/>
  <c r="AK45" i="59" s="1"/>
  <c r="J1399" i="50"/>
  <c r="AK45" i="49" s="1"/>
  <c r="X1399" i="50"/>
  <c r="AK45" i="69" s="1"/>
  <c r="K1399" i="50"/>
  <c r="AK45" i="56" s="1"/>
  <c r="O1399" i="50"/>
  <c r="AK45" i="60" s="1"/>
  <c r="N1399" i="50"/>
  <c r="AK45" i="57" s="1"/>
  <c r="U1399" i="50"/>
  <c r="AK45" i="66" s="1"/>
  <c r="J1377" i="50"/>
  <c r="N1377" i="50"/>
  <c r="H1328" i="50"/>
  <c r="CC44" i="2" s="1"/>
  <c r="R1377" i="50"/>
  <c r="M1377" i="50"/>
  <c r="Q1377" i="50"/>
  <c r="O1377" i="50"/>
  <c r="H1423" i="50"/>
  <c r="K1377" i="50"/>
  <c r="BC1359" i="50"/>
  <c r="BR20" i="68" s="1"/>
  <c r="AI36" i="69"/>
  <c r="AL38" i="61"/>
  <c r="AL40" i="61" s="1"/>
  <c r="AZ1459" i="50"/>
  <c r="BT20" i="65" s="1"/>
  <c r="AL1311" i="50"/>
  <c r="AZ1410" i="50"/>
  <c r="AZ1411" i="50" s="1"/>
  <c r="AZ1426" i="50" s="1"/>
  <c r="T1426" i="50" s="1"/>
  <c r="AL37" i="65" s="1"/>
  <c r="AL38" i="65" s="1"/>
  <c r="AL40" i="65" s="1"/>
  <c r="AJ1411" i="50"/>
  <c r="P1329" i="50"/>
  <c r="AL1409" i="50"/>
  <c r="BB1409" i="50" s="1"/>
  <c r="BS20" i="67" s="1"/>
  <c r="V1442" i="50"/>
  <c r="V1425" i="50" s="1"/>
  <c r="AL36" i="67" s="1"/>
  <c r="V1445" i="50"/>
  <c r="T1494" i="50"/>
  <c r="AJ1460" i="50" s="1"/>
  <c r="AZ1460" i="50" s="1"/>
  <c r="T1493" i="50"/>
  <c r="T1498" i="50" s="1"/>
  <c r="AM44" i="65" s="1"/>
  <c r="T1475" i="50"/>
  <c r="AM36" i="65" s="1"/>
  <c r="T1497" i="50"/>
  <c r="AM43" i="65" s="1"/>
  <c r="W1485" i="50"/>
  <c r="AM1458" i="50"/>
  <c r="X1439" i="50"/>
  <c r="X1441" i="50" s="1"/>
  <c r="W1441" i="50"/>
  <c r="AL38" i="59"/>
  <c r="AL40" i="59" s="1"/>
  <c r="X1485" i="50"/>
  <c r="AN1458" i="50"/>
  <c r="O1329" i="50"/>
  <c r="T1329" i="50"/>
  <c r="U1444" i="50"/>
  <c r="AK1410" i="50" s="1"/>
  <c r="BA1410" i="50" s="1"/>
  <c r="BA1411" i="50" s="1"/>
  <c r="BA1426" i="50" s="1"/>
  <c r="U1426" i="50" s="1"/>
  <c r="AL37" i="66" s="1"/>
  <c r="U1443" i="50"/>
  <c r="U1448" i="50" s="1"/>
  <c r="AL44" i="66" s="1"/>
  <c r="B1425" i="50"/>
  <c r="B1426" i="50" s="1"/>
  <c r="B1427" i="50" s="1"/>
  <c r="BB1458" i="50"/>
  <c r="BT19" i="67" s="1"/>
  <c r="AK1459" i="50"/>
  <c r="U1492" i="50"/>
  <c r="U1495" i="50"/>
  <c r="R1329" i="50"/>
  <c r="V1486" i="50"/>
  <c r="W1489" i="50"/>
  <c r="V1491" i="50"/>
  <c r="U1425" i="50"/>
  <c r="AL36" i="66" s="1"/>
  <c r="N1329" i="50"/>
  <c r="AZ1360" i="50"/>
  <c r="AZ1361" i="50" s="1"/>
  <c r="AZ1376" i="50" s="1"/>
  <c r="T1376" i="50" s="1"/>
  <c r="T1377" i="50" s="1"/>
  <c r="AJ1361" i="50"/>
  <c r="AM1260" i="50"/>
  <c r="U1447" i="50"/>
  <c r="AL43" i="66" s="1"/>
  <c r="J1329" i="50"/>
  <c r="S1475" i="50"/>
  <c r="AM36" i="64" s="1"/>
  <c r="W1435" i="50"/>
  <c r="AM1408" i="50"/>
  <c r="BB1408" i="50"/>
  <c r="BS19" i="67" s="1"/>
  <c r="W1344" i="50"/>
  <c r="AM1310" i="50" s="1"/>
  <c r="BC1310" i="50" s="1"/>
  <c r="W1347" i="50"/>
  <c r="AJ43" i="68" s="1"/>
  <c r="W1325" i="50"/>
  <c r="W1343" i="50"/>
  <c r="W1348" i="50" s="1"/>
  <c r="AJ44" i="68" s="1"/>
  <c r="AL38" i="63"/>
  <c r="AL40" i="63" s="1"/>
  <c r="W1392" i="50"/>
  <c r="W1395" i="50"/>
  <c r="BB1359" i="50"/>
  <c r="BR20" i="67" s="1"/>
  <c r="BB1260" i="50"/>
  <c r="BB1261" i="50" s="1"/>
  <c r="BB1276" i="50" s="1"/>
  <c r="V1276" i="50" s="1"/>
  <c r="AL1261" i="50"/>
  <c r="X1435" i="50"/>
  <c r="AN1408" i="50"/>
  <c r="V1436" i="50"/>
  <c r="X1395" i="50"/>
  <c r="X1392" i="50"/>
  <c r="AN1359" i="50"/>
  <c r="S1498" i="50"/>
  <c r="AM44" i="64" s="1"/>
  <c r="S1329" i="50"/>
  <c r="L1329" i="50"/>
  <c r="B1378" i="50"/>
  <c r="AI36" i="68"/>
  <c r="BC1309" i="50"/>
  <c r="BQ20" i="68" s="1"/>
  <c r="V1394" i="50"/>
  <c r="V1393" i="50"/>
  <c r="V1398" i="50" s="1"/>
  <c r="AK44" i="67" s="1"/>
  <c r="V1375" i="50"/>
  <c r="AK36" i="67" s="1"/>
  <c r="V1397" i="50"/>
  <c r="AK43" i="67" s="1"/>
  <c r="AY1461" i="50"/>
  <c r="AY1476" i="50" s="1"/>
  <c r="S1476" i="50" s="1"/>
  <c r="AM37" i="64" s="1"/>
  <c r="B1329" i="50"/>
  <c r="G1329" i="50" s="1"/>
  <c r="G1328" i="50"/>
  <c r="B1474" i="50"/>
  <c r="G1477" i="50"/>
  <c r="BD1309" i="50"/>
  <c r="BQ20" i="69" s="1"/>
  <c r="L1496" i="50"/>
  <c r="AM42" i="59" s="1"/>
  <c r="J1496" i="50"/>
  <c r="AM42" i="49" s="1"/>
  <c r="M1496" i="50"/>
  <c r="AM42" i="58" s="1"/>
  <c r="K1496" i="50"/>
  <c r="AM42" i="56" s="1"/>
  <c r="N1496" i="50"/>
  <c r="AM42" i="57" s="1"/>
  <c r="J1497" i="50"/>
  <c r="J1475" i="50"/>
  <c r="O1496" i="50"/>
  <c r="AM42" i="60" s="1"/>
  <c r="P1496" i="50"/>
  <c r="AM42" i="61" s="1"/>
  <c r="J1498" i="50"/>
  <c r="K1497" i="50"/>
  <c r="AM43" i="56" s="1"/>
  <c r="K1475" i="50"/>
  <c r="AM36" i="56" s="1"/>
  <c r="Q1496" i="50"/>
  <c r="AM42" i="62" s="1"/>
  <c r="L1497" i="50"/>
  <c r="AM43" i="59" s="1"/>
  <c r="L1475" i="50"/>
  <c r="AM36" i="59" s="1"/>
  <c r="K1498" i="50"/>
  <c r="AM44" i="56" s="1"/>
  <c r="R1496" i="50"/>
  <c r="AM42" i="63" s="1"/>
  <c r="M1475" i="50"/>
  <c r="AM36" i="58" s="1"/>
  <c r="S1496" i="50"/>
  <c r="AM42" i="64" s="1"/>
  <c r="M1497" i="50"/>
  <c r="AM43" i="58" s="1"/>
  <c r="L1498" i="50"/>
  <c r="AM44" i="59" s="1"/>
  <c r="T1496" i="50"/>
  <c r="AM42" i="65" s="1"/>
  <c r="N1475" i="50"/>
  <c r="AM36" i="57" s="1"/>
  <c r="AM38" i="57" s="1"/>
  <c r="AM40" i="57" s="1"/>
  <c r="N1497" i="50"/>
  <c r="AM43" i="57" s="1"/>
  <c r="M1498" i="50"/>
  <c r="AM44" i="58" s="1"/>
  <c r="N1498" i="50"/>
  <c r="AM44" i="57" s="1"/>
  <c r="O1497" i="50"/>
  <c r="AM43" i="60" s="1"/>
  <c r="O1498" i="50"/>
  <c r="AM44" i="60" s="1"/>
  <c r="O1475" i="50"/>
  <c r="AM36" i="60" s="1"/>
  <c r="P1475" i="50"/>
  <c r="AM36" i="61" s="1"/>
  <c r="U1496" i="50"/>
  <c r="AM42" i="66" s="1"/>
  <c r="P1497" i="50"/>
  <c r="AM43" i="61" s="1"/>
  <c r="P1498" i="50"/>
  <c r="AM44" i="61" s="1"/>
  <c r="X1496" i="50"/>
  <c r="AM42" i="69" s="1"/>
  <c r="V1496" i="50"/>
  <c r="AM42" i="67" s="1"/>
  <c r="Q1497" i="50"/>
  <c r="AM43" i="62" s="1"/>
  <c r="Q1475" i="50"/>
  <c r="AM36" i="62" s="1"/>
  <c r="K1476" i="50"/>
  <c r="AM37" i="56" s="1"/>
  <c r="W1496" i="50"/>
  <c r="AM42" i="68" s="1"/>
  <c r="M1476" i="50"/>
  <c r="AM37" i="58" s="1"/>
  <c r="R1497" i="50"/>
  <c r="AM43" i="63" s="1"/>
  <c r="Q1476" i="50"/>
  <c r="AM37" i="62" s="1"/>
  <c r="R1475" i="50"/>
  <c r="AM36" i="63" s="1"/>
  <c r="J1476" i="50"/>
  <c r="Q1498" i="50"/>
  <c r="AM44" i="62" s="1"/>
  <c r="O1476" i="50"/>
  <c r="AM37" i="60" s="1"/>
  <c r="L1476" i="50"/>
  <c r="AM37" i="59" s="1"/>
  <c r="AH37" i="68"/>
  <c r="AH38" i="68" s="1"/>
  <c r="AH40" i="68" s="1"/>
  <c r="W1227" i="50"/>
  <c r="W1229" i="50" s="1"/>
  <c r="X1344" i="50"/>
  <c r="X1325" i="50"/>
  <c r="X1347" i="50"/>
  <c r="AJ43" i="69" s="1"/>
  <c r="X1343" i="50"/>
  <c r="X1348" i="50" s="1"/>
  <c r="AJ44" i="69" s="1"/>
  <c r="AL38" i="62"/>
  <c r="AL40" i="62" s="1"/>
  <c r="BA1310" i="50"/>
  <c r="BA1311" i="50" s="1"/>
  <c r="BA1326" i="50" s="1"/>
  <c r="U1326" i="50" s="1"/>
  <c r="AK1311" i="50"/>
  <c r="M1329" i="50"/>
  <c r="K1329" i="50"/>
  <c r="U1229" i="50"/>
  <c r="Q1329" i="50"/>
  <c r="Z37" i="49"/>
  <c r="Z38" i="49" s="1"/>
  <c r="Z40" i="49" s="1"/>
  <c r="BN19" i="49"/>
  <c r="AC37" i="49"/>
  <c r="AC38" i="49" s="1"/>
  <c r="AC40" i="49" s="1"/>
  <c r="AA37" i="49"/>
  <c r="AA38" i="49" s="1"/>
  <c r="AA40" i="49" s="1"/>
  <c r="BO19" i="49"/>
  <c r="BO20" i="49"/>
  <c r="AL42" i="49"/>
  <c r="BM20" i="49"/>
  <c r="BL20" i="49"/>
  <c r="AD37" i="49"/>
  <c r="AD38" i="49" s="1"/>
  <c r="AD40" i="49" s="1"/>
  <c r="BM19" i="49"/>
  <c r="AB37" i="49"/>
  <c r="AB38" i="49" s="1"/>
  <c r="AB40" i="49" s="1"/>
  <c r="BP20" i="49"/>
  <c r="BS20" i="49"/>
  <c r="AK42" i="49"/>
  <c r="BN20" i="49"/>
  <c r="X1473" i="50"/>
  <c r="R1378" i="50"/>
  <c r="V1424" i="50"/>
  <c r="P1378" i="50"/>
  <c r="J1424" i="50"/>
  <c r="U1378" i="50"/>
  <c r="S1473" i="50"/>
  <c r="M1473" i="50"/>
  <c r="M1378" i="50"/>
  <c r="R1473" i="50"/>
  <c r="N1473" i="50"/>
  <c r="T1473" i="50"/>
  <c r="L1378" i="50"/>
  <c r="T1424" i="50"/>
  <c r="J1378" i="50"/>
  <c r="J1473" i="50"/>
  <c r="L1473" i="50"/>
  <c r="X1378" i="50"/>
  <c r="V1378" i="50"/>
  <c r="K1473" i="50"/>
  <c r="M1424" i="50"/>
  <c r="O1473" i="50"/>
  <c r="W1473" i="50"/>
  <c r="O1378" i="50"/>
  <c r="T1378" i="50"/>
  <c r="P1473" i="50"/>
  <c r="U1473" i="50"/>
  <c r="S1378" i="50"/>
  <c r="U1424" i="50"/>
  <c r="S1424" i="50"/>
  <c r="P1424" i="50"/>
  <c r="L1424" i="50"/>
  <c r="Q1473" i="50"/>
  <c r="K1378" i="50"/>
  <c r="N1424" i="50"/>
  <c r="V1473" i="50"/>
  <c r="W1378" i="50"/>
  <c r="W1424" i="50"/>
  <c r="Q1424" i="50"/>
  <c r="R1424" i="50"/>
  <c r="N1378" i="50"/>
  <c r="O1424" i="50"/>
  <c r="X1424" i="50"/>
  <c r="Q1378" i="50"/>
  <c r="K1424" i="50"/>
  <c r="BD1260" i="50" l="1"/>
  <c r="BD1261" i="50" s="1"/>
  <c r="BD1276" i="50" s="1"/>
  <c r="X1276" i="50" s="1"/>
  <c r="AI37" i="69" s="1"/>
  <c r="AI38" i="69" s="1"/>
  <c r="AI40" i="69" s="1"/>
  <c r="AM38" i="61"/>
  <c r="AM40" i="61" s="1"/>
  <c r="AM38" i="59"/>
  <c r="AM40" i="59" s="1"/>
  <c r="AM38" i="63"/>
  <c r="AM40" i="63" s="1"/>
  <c r="AN1310" i="50"/>
  <c r="BD1310" i="50" s="1"/>
  <c r="BD1311" i="50" s="1"/>
  <c r="BD1326" i="50" s="1"/>
  <c r="X1326" i="50" s="1"/>
  <c r="AJ37" i="69" s="1"/>
  <c r="V1327" i="50"/>
  <c r="V1329" i="50" s="1"/>
  <c r="U1377" i="50"/>
  <c r="U1379" i="50" s="1"/>
  <c r="X1436" i="50"/>
  <c r="AM38" i="64"/>
  <c r="AM40" i="64" s="1"/>
  <c r="BC1311" i="50"/>
  <c r="BC1326" i="50" s="1"/>
  <c r="W1326" i="50" s="1"/>
  <c r="AJ37" i="68" s="1"/>
  <c r="AM38" i="62"/>
  <c r="AM40" i="62" s="1"/>
  <c r="AK1411" i="50"/>
  <c r="AL38" i="66"/>
  <c r="AL40" i="66" s="1"/>
  <c r="AM38" i="60"/>
  <c r="AM40" i="60" s="1"/>
  <c r="H1227" i="50"/>
  <c r="BY43" i="2" s="1"/>
  <c r="AM38" i="56"/>
  <c r="AM40" i="56" s="1"/>
  <c r="W1436" i="50"/>
  <c r="AZ1461" i="50"/>
  <c r="AZ1476" i="50" s="1"/>
  <c r="T1476" i="50" s="1"/>
  <c r="AM37" i="65" s="1"/>
  <c r="AM38" i="65" s="1"/>
  <c r="AM40" i="65" s="1"/>
  <c r="AM38" i="58"/>
  <c r="AM40" i="58" s="1"/>
  <c r="H1378" i="50"/>
  <c r="CE44" i="2" s="1"/>
  <c r="U1427" i="50"/>
  <c r="M1427" i="50"/>
  <c r="N1427" i="50"/>
  <c r="T1427" i="50"/>
  <c r="H1473" i="50"/>
  <c r="S1427" i="50"/>
  <c r="R1427" i="50"/>
  <c r="P1427" i="50"/>
  <c r="W1449" i="50"/>
  <c r="AL45" i="68" s="1"/>
  <c r="S1449" i="50"/>
  <c r="AL45" i="64" s="1"/>
  <c r="N1449" i="50"/>
  <c r="AL45" i="57" s="1"/>
  <c r="O1449" i="50"/>
  <c r="AL45" i="60" s="1"/>
  <c r="P1449" i="50"/>
  <c r="AL45" i="61" s="1"/>
  <c r="L1449" i="50"/>
  <c r="AL45" i="59" s="1"/>
  <c r="M1449" i="50"/>
  <c r="AL45" i="58" s="1"/>
  <c r="V1449" i="50"/>
  <c r="AL45" i="67" s="1"/>
  <c r="H1424" i="50"/>
  <c r="R1449" i="50"/>
  <c r="AL45" i="63" s="1"/>
  <c r="X1449" i="50"/>
  <c r="AL45" i="69" s="1"/>
  <c r="J1449" i="50"/>
  <c r="AL45" i="49" s="1"/>
  <c r="U1449" i="50"/>
  <c r="AL45" i="66" s="1"/>
  <c r="Q1449" i="50"/>
  <c r="AL45" i="62" s="1"/>
  <c r="K1449" i="50"/>
  <c r="AL45" i="56" s="1"/>
  <c r="T1449" i="50"/>
  <c r="AL45" i="65" s="1"/>
  <c r="J1427" i="50"/>
  <c r="Q1427" i="50"/>
  <c r="L1427" i="50"/>
  <c r="O1427" i="50"/>
  <c r="K1427" i="50"/>
  <c r="K1379" i="50"/>
  <c r="T1379" i="50"/>
  <c r="BD1458" i="50"/>
  <c r="BT19" i="69" s="1"/>
  <c r="B1428" i="50"/>
  <c r="V1492" i="50"/>
  <c r="V1495" i="50"/>
  <c r="AL1459" i="50"/>
  <c r="X1486" i="50"/>
  <c r="X1489" i="50"/>
  <c r="X1491" i="50" s="1"/>
  <c r="W1491" i="50"/>
  <c r="BD1408" i="50"/>
  <c r="BS19" i="69" s="1"/>
  <c r="BC1408" i="50"/>
  <c r="BS19" i="68" s="1"/>
  <c r="AJ37" i="66"/>
  <c r="AJ38" i="66" s="1"/>
  <c r="AJ40" i="66" s="1"/>
  <c r="U1327" i="50"/>
  <c r="AL1360" i="50"/>
  <c r="AN1409" i="50"/>
  <c r="BD1409" i="50" s="1"/>
  <c r="BS20" i="69" s="1"/>
  <c r="W1442" i="50"/>
  <c r="W1447" i="50" s="1"/>
  <c r="AL43" i="68" s="1"/>
  <c r="W1445" i="50"/>
  <c r="AM1409" i="50"/>
  <c r="BC1409" i="50" s="1"/>
  <c r="BS20" i="68" s="1"/>
  <c r="AJ1461" i="50"/>
  <c r="O1379" i="50"/>
  <c r="AM1311" i="50"/>
  <c r="X1445" i="50"/>
  <c r="X1442" i="50"/>
  <c r="X1425" i="50" s="1"/>
  <c r="AL36" i="69" s="1"/>
  <c r="Q1379" i="50"/>
  <c r="AI37" i="67"/>
  <c r="AI38" i="67" s="1"/>
  <c r="AI40" i="67" s="1"/>
  <c r="V1277" i="50"/>
  <c r="BC1458" i="50"/>
  <c r="BT19" i="68" s="1"/>
  <c r="N1379" i="50"/>
  <c r="W1486" i="50"/>
  <c r="J1379" i="50"/>
  <c r="AJ36" i="69"/>
  <c r="U1493" i="50"/>
  <c r="U1498" i="50" s="1"/>
  <c r="AM44" i="66" s="1"/>
  <c r="U1494" i="50"/>
  <c r="AK1460" i="50" s="1"/>
  <c r="BA1460" i="50" s="1"/>
  <c r="U1497" i="50"/>
  <c r="AM43" i="66" s="1"/>
  <c r="U1475" i="50"/>
  <c r="AM36" i="66" s="1"/>
  <c r="B1379" i="50"/>
  <c r="G1379" i="50" s="1"/>
  <c r="G1378" i="50"/>
  <c r="BC1260" i="50"/>
  <c r="BC1261" i="50" s="1"/>
  <c r="BC1276" i="50" s="1"/>
  <c r="W1276" i="50" s="1"/>
  <c r="AM1261" i="50"/>
  <c r="BA1459" i="50"/>
  <c r="BT20" i="66" s="1"/>
  <c r="M1379" i="50"/>
  <c r="L1379" i="50"/>
  <c r="H1229" i="50"/>
  <c r="BY45" i="2" s="1"/>
  <c r="W1394" i="50"/>
  <c r="AM1360" i="50" s="1"/>
  <c r="W1375" i="50"/>
  <c r="W1397" i="50"/>
  <c r="AK43" i="68" s="1"/>
  <c r="W1393" i="50"/>
  <c r="W1398" i="50" s="1"/>
  <c r="AK44" i="68" s="1"/>
  <c r="R1379" i="50"/>
  <c r="BD1359" i="50"/>
  <c r="BR20" i="69" s="1"/>
  <c r="B1475" i="50"/>
  <c r="B1476" i="50" s="1"/>
  <c r="B1477" i="50" s="1"/>
  <c r="X1394" i="50"/>
  <c r="X1393" i="50"/>
  <c r="X1398" i="50" s="1"/>
  <c r="AK44" i="69" s="1"/>
  <c r="X1375" i="50"/>
  <c r="X1397" i="50"/>
  <c r="AK43" i="69" s="1"/>
  <c r="AK37" i="65"/>
  <c r="AK38" i="65" s="1"/>
  <c r="AK40" i="65" s="1"/>
  <c r="V1447" i="50"/>
  <c r="AL43" i="67" s="1"/>
  <c r="V1444" i="50"/>
  <c r="AL1410" i="50" s="1"/>
  <c r="V1443" i="50"/>
  <c r="V1448" i="50" s="1"/>
  <c r="AL44" i="67" s="1"/>
  <c r="S1379" i="50"/>
  <c r="AJ36" i="68"/>
  <c r="H1325" i="50"/>
  <c r="P1379" i="50"/>
  <c r="AM36" i="49"/>
  <c r="AH36" i="49"/>
  <c r="AG36" i="49"/>
  <c r="BP19" i="49"/>
  <c r="AH43" i="49"/>
  <c r="BQ20" i="49"/>
  <c r="BR19" i="49"/>
  <c r="BS19" i="49"/>
  <c r="AF36" i="49"/>
  <c r="AE36" i="49"/>
  <c r="AG43" i="49"/>
  <c r="BT20" i="49"/>
  <c r="AF43" i="49"/>
  <c r="AH44" i="49"/>
  <c r="AE43" i="49"/>
  <c r="AE44" i="49"/>
  <c r="P1428" i="50"/>
  <c r="U1428" i="50"/>
  <c r="V1428" i="50"/>
  <c r="K1474" i="50"/>
  <c r="W1428" i="50"/>
  <c r="R1428" i="50"/>
  <c r="R1474" i="50"/>
  <c r="S1428" i="50"/>
  <c r="Q1474" i="50"/>
  <c r="X1474" i="50"/>
  <c r="L1474" i="50"/>
  <c r="J1474" i="50"/>
  <c r="V1474" i="50"/>
  <c r="M1428" i="50"/>
  <c r="L1428" i="50"/>
  <c r="T1474" i="50"/>
  <c r="U1474" i="50"/>
  <c r="N1474" i="50"/>
  <c r="P1474" i="50"/>
  <c r="X1428" i="50"/>
  <c r="W1474" i="50"/>
  <c r="O1474" i="50"/>
  <c r="Q1428" i="50"/>
  <c r="M1474" i="50"/>
  <c r="T1428" i="50"/>
  <c r="O1428" i="50"/>
  <c r="N1428" i="50"/>
  <c r="J1428" i="50"/>
  <c r="S1474" i="50"/>
  <c r="K1428" i="50"/>
  <c r="X1277" i="50" l="1"/>
  <c r="X1279" i="50" s="1"/>
  <c r="W1327" i="50"/>
  <c r="W1329" i="50" s="1"/>
  <c r="AN1311" i="50"/>
  <c r="X1327" i="50"/>
  <c r="X1329" i="50" s="1"/>
  <c r="AJ38" i="69"/>
  <c r="AJ40" i="69" s="1"/>
  <c r="AJ38" i="68"/>
  <c r="AJ40" i="68" s="1"/>
  <c r="X1447" i="50"/>
  <c r="AL43" i="69" s="1"/>
  <c r="H1375" i="50"/>
  <c r="H1326" i="50"/>
  <c r="W1425" i="50"/>
  <c r="H1425" i="50" s="1"/>
  <c r="AK1461" i="50"/>
  <c r="AN1360" i="50"/>
  <c r="BD1360" i="50" s="1"/>
  <c r="BD1361" i="50" s="1"/>
  <c r="BD1376" i="50" s="1"/>
  <c r="X1376" i="50" s="1"/>
  <c r="AK37" i="69" s="1"/>
  <c r="N1477" i="50"/>
  <c r="H1428" i="50"/>
  <c r="CG44" i="2" s="1"/>
  <c r="P1477" i="50"/>
  <c r="M1499" i="50"/>
  <c r="AM45" i="58" s="1"/>
  <c r="T1499" i="50"/>
  <c r="AM45" i="65" s="1"/>
  <c r="H1474" i="50"/>
  <c r="S1499" i="50"/>
  <c r="AM45" i="64" s="1"/>
  <c r="N1499" i="50"/>
  <c r="AM45" i="57" s="1"/>
  <c r="O1499" i="50"/>
  <c r="AM45" i="60" s="1"/>
  <c r="P1499" i="50"/>
  <c r="AM45" i="61" s="1"/>
  <c r="L1499" i="50"/>
  <c r="AM45" i="59" s="1"/>
  <c r="R1499" i="50"/>
  <c r="AM45" i="63" s="1"/>
  <c r="Q1499" i="50"/>
  <c r="AM45" i="62" s="1"/>
  <c r="U1499" i="50"/>
  <c r="AM45" i="66" s="1"/>
  <c r="J1499" i="50"/>
  <c r="AM45" i="49" s="1"/>
  <c r="K1499" i="50"/>
  <c r="AM45" i="56" s="1"/>
  <c r="W1499" i="50"/>
  <c r="AM45" i="68" s="1"/>
  <c r="V1499" i="50"/>
  <c r="AM45" i="67" s="1"/>
  <c r="X1499" i="50"/>
  <c r="AM45" i="69" s="1"/>
  <c r="J1477" i="50"/>
  <c r="O1477" i="50"/>
  <c r="S1477" i="50"/>
  <c r="T1477" i="50"/>
  <c r="M1477" i="50"/>
  <c r="Q1477" i="50"/>
  <c r="L1477" i="50"/>
  <c r="R1477" i="50"/>
  <c r="K1477" i="50"/>
  <c r="BC1360" i="50"/>
  <c r="BC1361" i="50" s="1"/>
  <c r="BC1376" i="50" s="1"/>
  <c r="W1376" i="50" s="1"/>
  <c r="AK37" i="68" s="1"/>
  <c r="AM1361" i="50"/>
  <c r="AK36" i="69"/>
  <c r="R1429" i="50"/>
  <c r="W1492" i="50"/>
  <c r="W1495" i="50"/>
  <c r="AM1459" i="50"/>
  <c r="B1478" i="50"/>
  <c r="X1492" i="50"/>
  <c r="X1495" i="50"/>
  <c r="AN1459" i="50"/>
  <c r="S1429" i="50"/>
  <c r="AI37" i="68"/>
  <c r="AI38" i="68" s="1"/>
  <c r="AI40" i="68" s="1"/>
  <c r="W1277" i="50"/>
  <c r="W1279" i="50" s="1"/>
  <c r="V1279" i="50"/>
  <c r="K1429" i="50"/>
  <c r="H1276" i="50"/>
  <c r="T1429" i="50"/>
  <c r="O1429" i="50"/>
  <c r="BB1360" i="50"/>
  <c r="BB1361" i="50" s="1"/>
  <c r="BB1376" i="50" s="1"/>
  <c r="V1376" i="50" s="1"/>
  <c r="AL1361" i="50"/>
  <c r="BB1459" i="50"/>
  <c r="BT20" i="67" s="1"/>
  <c r="N1429" i="50"/>
  <c r="BA1461" i="50"/>
  <c r="BA1476" i="50" s="1"/>
  <c r="U1476" i="50" s="1"/>
  <c r="U1477" i="50" s="1"/>
  <c r="X1444" i="50"/>
  <c r="X1443" i="50"/>
  <c r="X1448" i="50" s="1"/>
  <c r="AL44" i="69" s="1"/>
  <c r="L1429" i="50"/>
  <c r="V1493" i="50"/>
  <c r="V1498" i="50" s="1"/>
  <c r="AM44" i="67" s="1"/>
  <c r="V1494" i="50"/>
  <c r="AL1460" i="50" s="1"/>
  <c r="BB1460" i="50" s="1"/>
  <c r="V1497" i="50"/>
  <c r="AM43" i="67" s="1"/>
  <c r="V1475" i="50"/>
  <c r="AM36" i="67" s="1"/>
  <c r="B1429" i="50"/>
  <c r="G1429" i="50" s="1"/>
  <c r="G1428" i="50"/>
  <c r="M1429" i="50"/>
  <c r="U1329" i="50"/>
  <c r="H1327" i="50"/>
  <c r="CC43" i="2" s="1"/>
  <c r="Q1429" i="50"/>
  <c r="BB1410" i="50"/>
  <c r="BB1411" i="50" s="1"/>
  <c r="BB1426" i="50" s="1"/>
  <c r="V1426" i="50" s="1"/>
  <c r="AL1411" i="50"/>
  <c r="AK36" i="68"/>
  <c r="U1429" i="50"/>
  <c r="J1429" i="50"/>
  <c r="P1429" i="50"/>
  <c r="W1444" i="50"/>
  <c r="AM1410" i="50" s="1"/>
  <c r="W1443" i="50"/>
  <c r="W1448" i="50" s="1"/>
  <c r="AL44" i="68" s="1"/>
  <c r="AI42" i="49"/>
  <c r="BT19" i="49"/>
  <c r="AJ43" i="49"/>
  <c r="AK44" i="49"/>
  <c r="AI44" i="49"/>
  <c r="AK36" i="49"/>
  <c r="AF44" i="49"/>
  <c r="AG44" i="49"/>
  <c r="AG37" i="49"/>
  <c r="AG38" i="49" s="1"/>
  <c r="AG40" i="49" s="1"/>
  <c r="AK43" i="49"/>
  <c r="AM44" i="49"/>
  <c r="AJ36" i="49"/>
  <c r="AL44" i="49"/>
  <c r="AJ44" i="49"/>
  <c r="AE37" i="49"/>
  <c r="AE38" i="49" s="1"/>
  <c r="AE40" i="49" s="1"/>
  <c r="AL36" i="49"/>
  <c r="AF37" i="49"/>
  <c r="AF38" i="49" s="1"/>
  <c r="AF40" i="49" s="1"/>
  <c r="AM43" i="49"/>
  <c r="AL43" i="49"/>
  <c r="AI43" i="49"/>
  <c r="AH37" i="49"/>
  <c r="AH38" i="49" s="1"/>
  <c r="AH40" i="49" s="1"/>
  <c r="AI36" i="49"/>
  <c r="N1478" i="50"/>
  <c r="X1478" i="50"/>
  <c r="J1478" i="50"/>
  <c r="L1478" i="50"/>
  <c r="R1478" i="50"/>
  <c r="P1478" i="50"/>
  <c r="Q1478" i="50"/>
  <c r="K1478" i="50"/>
  <c r="T1478" i="50"/>
  <c r="U1478" i="50"/>
  <c r="V1478" i="50"/>
  <c r="O1478" i="50"/>
  <c r="W1478" i="50"/>
  <c r="M1478" i="50"/>
  <c r="S1478" i="50"/>
  <c r="AL36" i="68" l="1"/>
  <c r="H1329" i="50"/>
  <c r="CC45" i="2" s="1"/>
  <c r="AN1361" i="50"/>
  <c r="H1279" i="50"/>
  <c r="CA45" i="2" s="1"/>
  <c r="W1377" i="50"/>
  <c r="W1379" i="50" s="1"/>
  <c r="H1478" i="50"/>
  <c r="CI44" i="2" s="1"/>
  <c r="U1479" i="50"/>
  <c r="AL1461" i="50"/>
  <c r="BD1459" i="50"/>
  <c r="BT20" i="69" s="1"/>
  <c r="K1479" i="50"/>
  <c r="X1494" i="50"/>
  <c r="X1493" i="50"/>
  <c r="X1498" i="50" s="1"/>
  <c r="AM44" i="69" s="1"/>
  <c r="X1475" i="50"/>
  <c r="X1497" i="50"/>
  <c r="AM43" i="69" s="1"/>
  <c r="AK37" i="67"/>
  <c r="AK38" i="67" s="1"/>
  <c r="AK40" i="67" s="1"/>
  <c r="H1376" i="50"/>
  <c r="V1377" i="50"/>
  <c r="R1479" i="50"/>
  <c r="B1479" i="50"/>
  <c r="G1479" i="50" s="1"/>
  <c r="G1478" i="50"/>
  <c r="L1479" i="50"/>
  <c r="BC1459" i="50"/>
  <c r="BT20" i="68" s="1"/>
  <c r="Q1479" i="50"/>
  <c r="M1479" i="50"/>
  <c r="W1494" i="50"/>
  <c r="AM1460" i="50" s="1"/>
  <c r="BC1460" i="50" s="1"/>
  <c r="W1493" i="50"/>
  <c r="W1498" i="50" s="1"/>
  <c r="AM44" i="68" s="1"/>
  <c r="W1497" i="50"/>
  <c r="AM43" i="68" s="1"/>
  <c r="W1475" i="50"/>
  <c r="T1479" i="50"/>
  <c r="BC1410" i="50"/>
  <c r="BC1411" i="50" s="1"/>
  <c r="BC1426" i="50" s="1"/>
  <c r="W1426" i="50" s="1"/>
  <c r="AM1411" i="50"/>
  <c r="BB1461" i="50"/>
  <c r="BB1476" i="50" s="1"/>
  <c r="V1476" i="50" s="1"/>
  <c r="AM37" i="67" s="1"/>
  <c r="AM38" i="67" s="1"/>
  <c r="AM40" i="67" s="1"/>
  <c r="S1479" i="50"/>
  <c r="H1277" i="50"/>
  <c r="CA43" i="2" s="1"/>
  <c r="X1377" i="50"/>
  <c r="X1379" i="50" s="1"/>
  <c r="O1479" i="50"/>
  <c r="AK38" i="68"/>
  <c r="AK40" i="68" s="1"/>
  <c r="P1479" i="50"/>
  <c r="J1479" i="50"/>
  <c r="AL37" i="67"/>
  <c r="AL38" i="67" s="1"/>
  <c r="AL40" i="67" s="1"/>
  <c r="V1427" i="50"/>
  <c r="AM37" i="66"/>
  <c r="AM38" i="66" s="1"/>
  <c r="AM40" i="66" s="1"/>
  <c r="AN1410" i="50"/>
  <c r="AK38" i="69"/>
  <c r="AK40" i="69" s="1"/>
  <c r="N1479" i="50"/>
  <c r="BQ19" i="49"/>
  <c r="AJ37" i="49"/>
  <c r="AJ38" i="49" s="1"/>
  <c r="AJ40" i="49" s="1"/>
  <c r="BC1461" i="50" l="1"/>
  <c r="BC1476" i="50" s="1"/>
  <c r="W1476" i="50" s="1"/>
  <c r="AM37" i="68" s="1"/>
  <c r="AN1460" i="50"/>
  <c r="BD1460" i="50" s="1"/>
  <c r="BD1461" i="50" s="1"/>
  <c r="BD1476" i="50" s="1"/>
  <c r="X1476" i="50" s="1"/>
  <c r="AM37" i="69" s="1"/>
  <c r="AM1461" i="50"/>
  <c r="V1379" i="50"/>
  <c r="H1379" i="50" s="1"/>
  <c r="CE45" i="2" s="1"/>
  <c r="H1377" i="50"/>
  <c r="CE43" i="2" s="1"/>
  <c r="AL37" i="68"/>
  <c r="AL38" i="68" s="1"/>
  <c r="AL40" i="68" s="1"/>
  <c r="W1427" i="50"/>
  <c r="W1429" i="50" s="1"/>
  <c r="V1477" i="50"/>
  <c r="BD1410" i="50"/>
  <c r="BD1411" i="50" s="1"/>
  <c r="BD1426" i="50" s="1"/>
  <c r="X1426" i="50" s="1"/>
  <c r="H1426" i="50" s="1"/>
  <c r="AN1411" i="50"/>
  <c r="V1429" i="50"/>
  <c r="AM36" i="68"/>
  <c r="AM36" i="69"/>
  <c r="H1475" i="50"/>
  <c r="AK37" i="49"/>
  <c r="AK38" i="49" s="1"/>
  <c r="AK40" i="49" s="1"/>
  <c r="W1477" i="50" l="1"/>
  <c r="W1479" i="50" s="1"/>
  <c r="AM38" i="68"/>
  <c r="AM40" i="68" s="1"/>
  <c r="X1477" i="50"/>
  <c r="X1479" i="50" s="1"/>
  <c r="AM38" i="69"/>
  <c r="AM40" i="69" s="1"/>
  <c r="AN1461" i="50"/>
  <c r="H1476" i="50"/>
  <c r="AL37" i="69"/>
  <c r="AL38" i="69" s="1"/>
  <c r="AL40" i="69" s="1"/>
  <c r="X1427" i="50"/>
  <c r="V1479" i="50"/>
  <c r="AL37" i="49"/>
  <c r="AL38" i="49" s="1"/>
  <c r="AL40" i="49" s="1"/>
  <c r="AI37" i="49"/>
  <c r="AI38" i="49" s="1"/>
  <c r="AI40" i="49" s="1"/>
  <c r="AM37" i="49"/>
  <c r="AM38" i="49" s="1"/>
  <c r="AM40" i="49" s="1"/>
  <c r="H1477" i="50" l="1"/>
  <c r="CI43" i="2" s="1"/>
  <c r="H1479" i="50"/>
  <c r="CI45" i="2" s="1"/>
  <c r="X1429" i="50"/>
  <c r="H1429" i="50" s="1"/>
  <c r="CG45" i="2" s="1"/>
  <c r="H1427" i="50"/>
  <c r="CG43" i="2" s="1"/>
  <c r="X113" i="50"/>
  <c r="L124" i="50"/>
  <c r="O119" i="50"/>
  <c r="U655" i="50"/>
  <c r="M605" i="50"/>
  <c r="S609" i="50"/>
  <c r="N373" i="50"/>
  <c r="V658" i="50"/>
  <c r="R606" i="50"/>
  <c r="W610" i="50"/>
  <c r="P266" i="50"/>
  <c r="L618" i="50"/>
  <c r="J74" i="50"/>
  <c r="K722" i="50"/>
  <c r="N614" i="50"/>
  <c r="V211" i="50"/>
  <c r="J68" i="50"/>
  <c r="S317" i="50"/>
  <c r="P174" i="50"/>
  <c r="J368" i="50"/>
  <c r="W173" i="50"/>
  <c r="T364" i="50"/>
  <c r="O128" i="50"/>
  <c r="J73" i="50"/>
  <c r="L328" i="50"/>
  <c r="U419" i="50"/>
  <c r="K706" i="50"/>
  <c r="V74" i="50"/>
  <c r="L728" i="50"/>
  <c r="Q568" i="50"/>
  <c r="R618" i="50"/>
  <c r="R117" i="50"/>
  <c r="L271" i="50"/>
  <c r="P359" i="50"/>
  <c r="J169" i="50"/>
  <c r="O368" i="50"/>
  <c r="S562" i="50"/>
  <c r="X165" i="50"/>
  <c r="N312" i="50"/>
  <c r="O657" i="50"/>
  <c r="V70" i="50"/>
  <c r="L460" i="50"/>
  <c r="Q716" i="50"/>
  <c r="X711" i="50"/>
  <c r="T518" i="50"/>
  <c r="W474" i="50"/>
  <c r="R728" i="50"/>
  <c r="U464" i="50"/>
  <c r="R619" i="50"/>
  <c r="K224" i="50"/>
  <c r="N359" i="50"/>
  <c r="U118" i="50"/>
  <c r="T362" i="50"/>
  <c r="T264" i="50"/>
  <c r="L612" i="50"/>
  <c r="W322" i="50"/>
  <c r="T557" i="50"/>
  <c r="S672" i="50"/>
  <c r="N555" i="50"/>
  <c r="U462" i="50"/>
  <c r="W555" i="50"/>
  <c r="U421" i="50"/>
  <c r="M223" i="50"/>
  <c r="M317" i="50"/>
  <c r="S168" i="50"/>
  <c r="T571" i="50"/>
  <c r="L667" i="50"/>
  <c r="M423" i="50"/>
  <c r="V164" i="50"/>
  <c r="P658" i="50"/>
  <c r="Q669" i="50"/>
  <c r="J128" i="50"/>
  <c r="R317" i="50"/>
  <c r="M672" i="50"/>
  <c r="T461" i="50"/>
  <c r="N663" i="50"/>
  <c r="U717" i="50"/>
  <c r="J263" i="50"/>
  <c r="M462" i="50"/>
  <c r="O608" i="50"/>
  <c r="U564" i="50"/>
  <c r="V466" i="50"/>
  <c r="T174" i="50"/>
  <c r="M464" i="50"/>
  <c r="S521" i="50"/>
  <c r="K710" i="50"/>
  <c r="M117" i="50"/>
  <c r="J666" i="50"/>
  <c r="T678" i="50"/>
  <c r="J713" i="50"/>
  <c r="O328" i="50"/>
  <c r="U508" i="50"/>
  <c r="T122" i="50"/>
  <c r="N564" i="50"/>
  <c r="N267" i="50"/>
  <c r="M123" i="50"/>
  <c r="O211" i="50"/>
  <c r="T419" i="50"/>
  <c r="J572" i="50"/>
  <c r="L359" i="50"/>
  <c r="N114" i="50"/>
  <c r="X668" i="50"/>
  <c r="P459" i="50"/>
  <c r="J616" i="50"/>
  <c r="R273" i="50"/>
  <c r="S472" i="50"/>
  <c r="K512" i="50"/>
  <c r="Q317" i="50"/>
  <c r="T417" i="50"/>
  <c r="L662" i="50"/>
  <c r="K660" i="50"/>
  <c r="T262" i="50"/>
  <c r="T274" i="50"/>
  <c r="R578" i="50"/>
  <c r="Q167" i="50"/>
  <c r="X567" i="50"/>
  <c r="N124" i="50"/>
  <c r="N710" i="50"/>
  <c r="L68" i="50"/>
  <c r="P113" i="50"/>
  <c r="S264" i="50"/>
  <c r="P71" i="50"/>
  <c r="X168" i="50"/>
  <c r="V73" i="50"/>
  <c r="U506" i="50"/>
  <c r="U723" i="50"/>
  <c r="P613" i="50"/>
  <c r="L216" i="50"/>
  <c r="L523" i="50"/>
  <c r="L260" i="50"/>
  <c r="V119" i="50"/>
  <c r="L166" i="50"/>
  <c r="V563" i="50"/>
  <c r="N668" i="50"/>
  <c r="L511" i="50"/>
  <c r="J722" i="50"/>
  <c r="L474" i="50"/>
  <c r="L670" i="50"/>
  <c r="M261" i="50"/>
  <c r="X609" i="50"/>
  <c r="S470" i="50"/>
  <c r="W370" i="50"/>
  <c r="O522" i="50"/>
  <c r="L723" i="50"/>
  <c r="P318" i="50"/>
  <c r="M724" i="50"/>
  <c r="U519" i="50"/>
  <c r="Q664" i="50"/>
  <c r="X412" i="50"/>
  <c r="Q363" i="50"/>
  <c r="K322" i="50"/>
  <c r="K213" i="50"/>
  <c r="U228" i="50"/>
  <c r="J172" i="50"/>
  <c r="O363" i="50"/>
  <c r="R624" i="50"/>
  <c r="W367" i="50"/>
  <c r="S328" i="50"/>
  <c r="V507" i="50"/>
  <c r="P521" i="50"/>
  <c r="V163" i="50"/>
  <c r="O669" i="50"/>
  <c r="R70" i="50"/>
  <c r="J608" i="50"/>
  <c r="Q723" i="50"/>
  <c r="M72" i="50"/>
  <c r="X222" i="50"/>
  <c r="T415" i="50"/>
  <c r="U669" i="50"/>
  <c r="O122" i="50"/>
  <c r="J219" i="50"/>
  <c r="P466" i="50"/>
  <c r="L211" i="50"/>
  <c r="J165" i="50"/>
  <c r="U270" i="50"/>
  <c r="U505" i="50"/>
  <c r="K606" i="50"/>
  <c r="Q720" i="50"/>
  <c r="M419" i="50"/>
  <c r="V218" i="50"/>
  <c r="O361" i="50"/>
  <c r="R267" i="50"/>
  <c r="S170" i="50"/>
  <c r="T510" i="50"/>
  <c r="W510" i="50"/>
  <c r="T163" i="50"/>
  <c r="V278" i="50"/>
  <c r="N464" i="50"/>
  <c r="X610" i="50"/>
  <c r="N272" i="50"/>
  <c r="U518" i="50"/>
  <c r="S612" i="50"/>
  <c r="L614" i="50"/>
  <c r="S564" i="50"/>
  <c r="R720" i="50"/>
  <c r="R371" i="50"/>
  <c r="V568" i="50"/>
  <c r="P173" i="50"/>
  <c r="S316" i="50"/>
  <c r="V663" i="50"/>
  <c r="Q272" i="50"/>
  <c r="Q712" i="50"/>
  <c r="N574" i="50"/>
  <c r="U423" i="50"/>
  <c r="Q707" i="50"/>
  <c r="O709" i="50"/>
  <c r="O612" i="50"/>
  <c r="P706" i="50"/>
  <c r="N515" i="50"/>
  <c r="X519" i="50"/>
  <c r="J510" i="50"/>
  <c r="M413" i="50"/>
  <c r="K556" i="50"/>
  <c r="O462" i="50"/>
  <c r="Q505" i="50"/>
  <c r="U568" i="50"/>
  <c r="T71" i="50"/>
  <c r="M456" i="50"/>
  <c r="N721" i="50"/>
  <c r="V221" i="50"/>
  <c r="P114" i="50"/>
  <c r="L228" i="50"/>
  <c r="R507" i="50"/>
  <c r="J620" i="50"/>
  <c r="U123" i="50"/>
  <c r="W618" i="50"/>
  <c r="T514" i="50"/>
  <c r="U605" i="50"/>
  <c r="P660" i="50"/>
  <c r="R370" i="50"/>
  <c r="T128" i="50"/>
  <c r="Q315" i="50"/>
  <c r="U560" i="50"/>
  <c r="P167" i="50"/>
  <c r="S656" i="50"/>
  <c r="M114" i="50"/>
  <c r="Q557" i="50"/>
  <c r="L570" i="50"/>
  <c r="S418" i="50"/>
  <c r="W165" i="50"/>
  <c r="N323" i="50"/>
  <c r="S671" i="50"/>
  <c r="L321" i="50"/>
  <c r="L628" i="50"/>
  <c r="O663" i="50"/>
  <c r="X69" i="50"/>
  <c r="V617" i="50"/>
  <c r="X716" i="50"/>
  <c r="T721" i="50"/>
  <c r="V558" i="50"/>
  <c r="L678" i="50"/>
  <c r="V472" i="50"/>
  <c r="T555" i="50"/>
  <c r="X674" i="50"/>
  <c r="O467" i="50"/>
  <c r="W128" i="50"/>
  <c r="L705" i="50"/>
  <c r="S268" i="50"/>
  <c r="V508" i="50"/>
  <c r="M369" i="50"/>
  <c r="T709" i="50"/>
  <c r="W73" i="50"/>
  <c r="P215" i="50"/>
  <c r="P263" i="50"/>
  <c r="V711" i="50"/>
  <c r="O266" i="50"/>
  <c r="X605" i="50"/>
  <c r="V661" i="50"/>
  <c r="J662" i="50"/>
  <c r="T214" i="50"/>
  <c r="Q656" i="50"/>
  <c r="T628" i="50"/>
  <c r="O261" i="50"/>
  <c r="U507" i="50"/>
  <c r="U328" i="50"/>
  <c r="N656" i="50"/>
  <c r="O720" i="50"/>
  <c r="L724" i="50"/>
  <c r="K518" i="50"/>
  <c r="M518" i="50"/>
  <c r="J419" i="50"/>
  <c r="J610" i="50"/>
  <c r="N570" i="50"/>
  <c r="V263" i="50"/>
  <c r="N74" i="50"/>
  <c r="R123" i="50"/>
  <c r="U269" i="50"/>
  <c r="W728" i="50"/>
  <c r="P512" i="50"/>
  <c r="U167" i="50"/>
  <c r="Q610" i="50"/>
  <c r="J619" i="50"/>
  <c r="K461" i="50"/>
  <c r="L464" i="50"/>
  <c r="S471" i="50"/>
  <c r="K115" i="50"/>
  <c r="L469" i="50"/>
  <c r="N720" i="50"/>
  <c r="V369" i="50"/>
  <c r="Q566" i="50"/>
  <c r="K724" i="50"/>
  <c r="N316" i="50"/>
  <c r="R410" i="50"/>
  <c r="X123" i="50"/>
  <c r="P417" i="50"/>
  <c r="T708" i="50"/>
  <c r="W515" i="50"/>
  <c r="W723" i="50"/>
  <c r="U364" i="50"/>
  <c r="J557" i="50"/>
  <c r="T412" i="50"/>
  <c r="V516" i="50"/>
  <c r="W116" i="50"/>
  <c r="K666" i="50"/>
  <c r="K573" i="50"/>
  <c r="S273" i="50"/>
  <c r="L659" i="50"/>
  <c r="V708" i="50"/>
  <c r="O263" i="50"/>
  <c r="Q414" i="50"/>
  <c r="T569" i="50"/>
  <c r="O614" i="50"/>
  <c r="L608" i="50"/>
  <c r="O409" i="50"/>
  <c r="S410" i="50"/>
  <c r="T723" i="50"/>
  <c r="O365" i="50"/>
  <c r="O461" i="50"/>
  <c r="U178" i="50"/>
  <c r="T319" i="50"/>
  <c r="J508" i="50"/>
  <c r="J417" i="50"/>
  <c r="M312" i="50"/>
  <c r="T260" i="50"/>
  <c r="T661" i="50"/>
  <c r="N72" i="50"/>
  <c r="S674" i="50"/>
  <c r="M707" i="50"/>
  <c r="Q422" i="50"/>
  <c r="K373" i="50"/>
  <c r="Q261" i="50"/>
  <c r="X616" i="50"/>
  <c r="L172" i="50"/>
  <c r="R222" i="50"/>
  <c r="R719" i="50"/>
  <c r="P372" i="50"/>
  <c r="S411" i="50"/>
  <c r="Q464" i="50"/>
  <c r="U520" i="50"/>
  <c r="V265" i="50"/>
  <c r="W712" i="50"/>
  <c r="T309" i="50"/>
  <c r="P628" i="50"/>
  <c r="N212" i="50"/>
  <c r="W166" i="50"/>
  <c r="J709" i="50"/>
  <c r="S606" i="50"/>
  <c r="S507" i="50"/>
  <c r="S358" i="50"/>
  <c r="M469" i="50"/>
  <c r="K705" i="50"/>
  <c r="J220" i="50"/>
  <c r="S473" i="50"/>
  <c r="Q711" i="50"/>
  <c r="X407" i="50"/>
  <c r="R667" i="50"/>
  <c r="V706" i="50"/>
  <c r="Q120" i="50"/>
  <c r="K124" i="50"/>
  <c r="U70" i="50"/>
  <c r="Q124" i="50"/>
  <c r="K264" i="50"/>
  <c r="W410" i="50"/>
  <c r="J710" i="50"/>
  <c r="U222" i="50"/>
  <c r="O116" i="50"/>
  <c r="V606" i="50"/>
  <c r="V113" i="50"/>
  <c r="S115" i="50"/>
  <c r="U620" i="50"/>
  <c r="T312" i="50"/>
  <c r="T456" i="50"/>
  <c r="L478" i="50"/>
  <c r="L70" i="50"/>
  <c r="X611" i="50"/>
  <c r="T414" i="50"/>
  <c r="S369" i="50"/>
  <c r="W606" i="50"/>
  <c r="U369" i="50"/>
  <c r="L410" i="50"/>
  <c r="J505" i="50"/>
  <c r="X317" i="50"/>
  <c r="N219" i="50"/>
  <c r="P311" i="50"/>
  <c r="X271" i="50"/>
  <c r="O672" i="50"/>
  <c r="K273" i="50"/>
  <c r="K514" i="50"/>
  <c r="S516" i="50"/>
  <c r="R310" i="50"/>
  <c r="M619" i="50"/>
  <c r="V470" i="50"/>
  <c r="O310" i="50"/>
  <c r="K470" i="50"/>
  <c r="Q316" i="50"/>
  <c r="X413" i="50"/>
  <c r="M718" i="50"/>
  <c r="X521" i="50"/>
  <c r="N556" i="50"/>
  <c r="P358" i="50"/>
  <c r="R465" i="50"/>
  <c r="R167" i="50"/>
  <c r="N664" i="50"/>
  <c r="N678" i="50"/>
  <c r="U115" i="50"/>
  <c r="S211" i="50"/>
  <c r="L422" i="50"/>
  <c r="L71" i="50"/>
  <c r="K407" i="50"/>
  <c r="J672" i="50"/>
  <c r="K265" i="50"/>
  <c r="V319" i="50"/>
  <c r="L669" i="50"/>
  <c r="U124" i="50"/>
  <c r="J262" i="50"/>
  <c r="X316" i="50"/>
  <c r="P563" i="50"/>
  <c r="V314" i="50"/>
  <c r="V559" i="50"/>
  <c r="N178" i="50"/>
  <c r="M521" i="50"/>
  <c r="U459" i="50"/>
  <c r="W463" i="50"/>
  <c r="J473" i="50"/>
  <c r="R605" i="50"/>
  <c r="O574" i="50"/>
  <c r="X457" i="50"/>
  <c r="W472" i="50"/>
  <c r="O565" i="50"/>
  <c r="Q359" i="50"/>
  <c r="R418" i="50"/>
  <c r="Q314" i="50"/>
  <c r="N458" i="50"/>
  <c r="P474" i="50"/>
  <c r="L212" i="50"/>
  <c r="N113" i="50"/>
  <c r="R423" i="50"/>
  <c r="W114" i="50"/>
  <c r="K473" i="50"/>
  <c r="V321" i="50"/>
  <c r="J412" i="50"/>
  <c r="K472" i="50"/>
  <c r="K370" i="50"/>
  <c r="W513" i="50"/>
  <c r="T365" i="50"/>
  <c r="Q516" i="50"/>
  <c r="O319" i="50"/>
  <c r="M422" i="50"/>
  <c r="X118" i="50"/>
  <c r="W317" i="50"/>
  <c r="U410" i="50"/>
  <c r="S371" i="50"/>
  <c r="R511" i="50"/>
  <c r="W520" i="50"/>
  <c r="T464" i="50"/>
  <c r="R415" i="50"/>
  <c r="K317" i="50"/>
  <c r="S513" i="50"/>
  <c r="X564" i="50"/>
  <c r="N559" i="50"/>
  <c r="P618" i="50"/>
  <c r="T370" i="50"/>
  <c r="W568" i="50"/>
  <c r="V310" i="50"/>
  <c r="N73" i="50"/>
  <c r="N528" i="50"/>
  <c r="P665" i="50"/>
  <c r="W264" i="50"/>
  <c r="W558" i="50"/>
  <c r="R528" i="50"/>
  <c r="P414" i="50"/>
  <c r="U413" i="50"/>
  <c r="U273" i="50"/>
  <c r="R312" i="50"/>
  <c r="T70" i="50"/>
  <c r="K516" i="50"/>
  <c r="T69" i="50"/>
  <c r="N78" i="50"/>
  <c r="M567" i="50"/>
  <c r="S721" i="50"/>
  <c r="U528" i="50"/>
  <c r="S523" i="50"/>
  <c r="X328" i="50"/>
  <c r="L316" i="50"/>
  <c r="L224" i="50"/>
  <c r="M418" i="50"/>
  <c r="R218" i="50"/>
  <c r="J118" i="50"/>
  <c r="Q666" i="50"/>
  <c r="X473" i="50"/>
  <c r="K458" i="50"/>
  <c r="N278" i="50"/>
  <c r="M528" i="50"/>
  <c r="L420" i="50"/>
  <c r="K215" i="50"/>
  <c r="Q71" i="50"/>
  <c r="Q263" i="50"/>
  <c r="O372" i="50"/>
  <c r="O724" i="50"/>
  <c r="X613" i="50"/>
  <c r="N518" i="50"/>
  <c r="V264" i="50"/>
  <c r="W421" i="50"/>
  <c r="R566" i="50"/>
  <c r="M215" i="50"/>
  <c r="M678" i="50"/>
  <c r="R678" i="50"/>
  <c r="S417" i="50"/>
  <c r="O165" i="50"/>
  <c r="M558" i="50"/>
  <c r="V217" i="50"/>
  <c r="V709" i="50"/>
  <c r="X628" i="50"/>
  <c r="Q563" i="50"/>
  <c r="P70" i="50"/>
  <c r="U710" i="50"/>
  <c r="X506" i="50"/>
  <c r="J456" i="50"/>
  <c r="Q119" i="50"/>
  <c r="L415" i="50"/>
  <c r="J117" i="50"/>
  <c r="M370" i="50"/>
  <c r="J215" i="50"/>
  <c r="T669" i="50"/>
  <c r="X360" i="50"/>
  <c r="L660" i="50"/>
  <c r="K172" i="50"/>
  <c r="Q322" i="50"/>
  <c r="V123" i="50"/>
  <c r="K114" i="50"/>
  <c r="R509" i="50"/>
  <c r="S321" i="50"/>
  <c r="K507" i="50"/>
  <c r="V262" i="50"/>
  <c r="X274" i="50"/>
  <c r="R309" i="50"/>
  <c r="M716" i="50"/>
  <c r="S714" i="50"/>
  <c r="X510" i="50"/>
  <c r="P171" i="50"/>
  <c r="X607" i="50"/>
  <c r="P328" i="50"/>
  <c r="R212" i="50"/>
  <c r="R319" i="50"/>
  <c r="R409" i="50"/>
  <c r="M664" i="50"/>
  <c r="U467" i="50"/>
  <c r="W363" i="50"/>
  <c r="R573" i="50"/>
  <c r="L521" i="50"/>
  <c r="U523" i="50"/>
  <c r="K707" i="50"/>
  <c r="S574" i="50"/>
  <c r="T567" i="50"/>
  <c r="R510" i="50"/>
  <c r="N628" i="50"/>
  <c r="P664" i="50"/>
  <c r="W671" i="50"/>
  <c r="P508" i="50"/>
  <c r="L272" i="50"/>
  <c r="P313" i="50"/>
  <c r="O570" i="50"/>
  <c r="S278" i="50"/>
  <c r="T114" i="50"/>
  <c r="Q418" i="50"/>
  <c r="N560" i="50"/>
  <c r="R657" i="50"/>
  <c r="J664" i="50"/>
  <c r="J724" i="50"/>
  <c r="R616" i="50"/>
  <c r="U363" i="50"/>
  <c r="U415" i="50"/>
  <c r="U122" i="50"/>
  <c r="K167" i="50"/>
  <c r="U218" i="50"/>
  <c r="W269" i="50"/>
  <c r="Q228" i="50"/>
  <c r="K428" i="50"/>
  <c r="U514" i="50"/>
  <c r="T73" i="50"/>
  <c r="T706" i="50"/>
  <c r="P471" i="50"/>
  <c r="L620" i="50"/>
  <c r="Q518" i="50"/>
  <c r="J223" i="50"/>
  <c r="R113" i="50"/>
  <c r="J565" i="50"/>
  <c r="K178" i="50"/>
  <c r="M116" i="50"/>
  <c r="Q274" i="50"/>
  <c r="W72" i="50"/>
  <c r="O273" i="50"/>
  <c r="Q556" i="50"/>
  <c r="W574" i="50"/>
  <c r="N269" i="50"/>
  <c r="U674" i="50"/>
  <c r="J663" i="50"/>
  <c r="O269" i="50"/>
  <c r="V605" i="50"/>
  <c r="V359" i="50"/>
  <c r="P123" i="50"/>
  <c r="M614" i="50"/>
  <c r="V505" i="50"/>
  <c r="O72" i="50"/>
  <c r="J513" i="50"/>
  <c r="U658" i="50"/>
  <c r="R315" i="50"/>
  <c r="X217" i="50"/>
  <c r="K74" i="50"/>
  <c r="W467" i="50"/>
  <c r="N457" i="50"/>
  <c r="S266" i="50"/>
  <c r="K358" i="50"/>
  <c r="Q421" i="50"/>
  <c r="S73" i="50"/>
  <c r="R655" i="50"/>
  <c r="J121" i="50"/>
  <c r="K519" i="50"/>
  <c r="U278" i="50"/>
  <c r="M522" i="50"/>
  <c r="P366" i="50"/>
  <c r="Q428" i="50"/>
  <c r="P712" i="50"/>
  <c r="Q611" i="50"/>
  <c r="S323" i="50"/>
  <c r="Q665" i="50"/>
  <c r="O78" i="50"/>
  <c r="T713" i="50"/>
  <c r="P715" i="50"/>
  <c r="S724" i="50"/>
  <c r="L128" i="50"/>
  <c r="X410" i="50"/>
  <c r="O468" i="50"/>
  <c r="R609" i="50"/>
  <c r="N667" i="50"/>
  <c r="S310" i="50"/>
  <c r="V561" i="50"/>
  <c r="O264" i="50"/>
  <c r="Q310" i="50"/>
  <c r="N605" i="50"/>
  <c r="K162" i="50"/>
  <c r="P169" i="50"/>
  <c r="O567" i="50"/>
  <c r="K267" i="50"/>
  <c r="O606" i="50"/>
  <c r="X372" i="50"/>
  <c r="M310" i="50"/>
  <c r="L268" i="50"/>
  <c r="S608" i="50"/>
  <c r="O213" i="50"/>
  <c r="O656" i="50"/>
  <c r="W372" i="50"/>
  <c r="M320" i="50"/>
  <c r="W358" i="50"/>
  <c r="S221" i="50"/>
  <c r="K457" i="50"/>
  <c r="N366" i="50"/>
  <c r="J309" i="50"/>
  <c r="P269" i="50"/>
  <c r="W614" i="50"/>
  <c r="W261" i="50"/>
  <c r="S265" i="50"/>
  <c r="U71" i="50"/>
  <c r="X608" i="50"/>
  <c r="P666" i="50"/>
  <c r="P310" i="50"/>
  <c r="N417" i="50"/>
  <c r="W622" i="50"/>
  <c r="S623" i="50"/>
  <c r="U321" i="50"/>
  <c r="T716" i="50"/>
  <c r="T605" i="50"/>
  <c r="T674" i="50"/>
  <c r="T655" i="50"/>
  <c r="R264" i="50"/>
  <c r="X216" i="50"/>
  <c r="U722" i="50"/>
  <c r="N715" i="50"/>
  <c r="P655" i="50"/>
  <c r="T469" i="50"/>
  <c r="M409" i="50"/>
  <c r="O678" i="50"/>
  <c r="L72" i="50"/>
  <c r="S511" i="50"/>
  <c r="T215" i="50"/>
  <c r="P419" i="50"/>
  <c r="O73" i="50"/>
  <c r="O670" i="50"/>
  <c r="T428" i="50"/>
  <c r="J621" i="50"/>
  <c r="Q169" i="50"/>
  <c r="N706" i="50"/>
  <c r="O559" i="50"/>
  <c r="V509" i="50"/>
  <c r="M211" i="50"/>
  <c r="P423" i="50"/>
  <c r="W121" i="50"/>
  <c r="X556" i="50"/>
  <c r="W573" i="50"/>
  <c r="T467" i="50"/>
  <c r="S566" i="50"/>
  <c r="J669" i="50"/>
  <c r="V128" i="50"/>
  <c r="O568" i="50"/>
  <c r="K611" i="50"/>
  <c r="R124" i="50"/>
  <c r="O360" i="50"/>
  <c r="K123" i="50"/>
  <c r="U471" i="50"/>
  <c r="V421" i="50"/>
  <c r="V670" i="50"/>
  <c r="L219" i="50"/>
  <c r="S378" i="50"/>
  <c r="L170" i="50"/>
  <c r="P659" i="50"/>
  <c r="X370" i="50"/>
  <c r="Q466" i="50"/>
  <c r="X463" i="50"/>
  <c r="M667" i="50"/>
  <c r="O416" i="50"/>
  <c r="R522" i="50"/>
  <c r="S420" i="50"/>
  <c r="W711" i="50"/>
  <c r="W462" i="50"/>
  <c r="W628" i="50"/>
  <c r="J463" i="50"/>
  <c r="M368" i="50"/>
  <c r="K524" i="50"/>
  <c r="J224" i="50"/>
  <c r="K419" i="50"/>
  <c r="O408" i="50"/>
  <c r="X72" i="50"/>
  <c r="K463" i="50"/>
  <c r="S313" i="50"/>
  <c r="P378" i="50"/>
  <c r="X462" i="50"/>
  <c r="L78" i="50"/>
  <c r="K574" i="50"/>
  <c r="M562" i="50"/>
  <c r="S610" i="50"/>
  <c r="J708" i="50"/>
  <c r="N707" i="50"/>
  <c r="Q658" i="50"/>
  <c r="T659" i="50"/>
  <c r="J123" i="50"/>
  <c r="R518" i="50"/>
  <c r="X114" i="50"/>
  <c r="W278" i="50"/>
  <c r="P662" i="50"/>
  <c r="T72" i="50"/>
  <c r="M167" i="50"/>
  <c r="K268" i="50"/>
  <c r="Q660" i="50"/>
  <c r="X115" i="50"/>
  <c r="X669" i="50"/>
  <c r="R72" i="50"/>
  <c r="T566" i="50"/>
  <c r="N672" i="50"/>
  <c r="V271" i="50"/>
  <c r="Q623" i="50"/>
  <c r="O563" i="50"/>
  <c r="W471" i="50"/>
  <c r="P170" i="50"/>
  <c r="R560" i="50"/>
  <c r="V719" i="50"/>
  <c r="Q419" i="50"/>
  <c r="T515" i="50"/>
  <c r="O364" i="50"/>
  <c r="S717" i="50"/>
  <c r="V114" i="50"/>
  <c r="Q264" i="50"/>
  <c r="X423" i="50"/>
  <c r="N218" i="50"/>
  <c r="K610" i="50"/>
  <c r="X617" i="50"/>
  <c r="L671" i="50"/>
  <c r="M162" i="50"/>
  <c r="M273" i="50"/>
  <c r="S716" i="50"/>
  <c r="T416" i="50"/>
  <c r="T314" i="50"/>
  <c r="J613" i="50"/>
  <c r="X618" i="50"/>
  <c r="S570" i="50"/>
  <c r="O316" i="50"/>
  <c r="V611" i="50"/>
  <c r="R713" i="50"/>
  <c r="T513" i="50"/>
  <c r="O558" i="50"/>
  <c r="R659" i="50"/>
  <c r="J524" i="50"/>
  <c r="S362" i="50"/>
  <c r="N271" i="50"/>
  <c r="V174" i="50"/>
  <c r="P462" i="50"/>
  <c r="V664" i="50"/>
  <c r="M164" i="50"/>
  <c r="Q173" i="50"/>
  <c r="R269" i="50"/>
  <c r="K460" i="50"/>
  <c r="Q420" i="50"/>
  <c r="Q613" i="50"/>
  <c r="J614" i="50"/>
  <c r="W223" i="50"/>
  <c r="M359" i="50"/>
  <c r="M572" i="50"/>
  <c r="J617" i="50"/>
  <c r="L264" i="50"/>
  <c r="O728" i="50"/>
  <c r="S360" i="50"/>
  <c r="X73" i="50"/>
  <c r="L722" i="50"/>
  <c r="U665" i="50"/>
  <c r="Q467" i="50"/>
  <c r="S661" i="50"/>
  <c r="V722" i="50"/>
  <c r="N712" i="50"/>
  <c r="M118" i="50"/>
  <c r="U465" i="50"/>
  <c r="L121" i="50"/>
  <c r="N228" i="50"/>
  <c r="P722" i="50"/>
  <c r="P361" i="50"/>
  <c r="M166" i="50"/>
  <c r="U566" i="50"/>
  <c r="U468" i="50"/>
  <c r="N717" i="50"/>
  <c r="Q113" i="50"/>
  <c r="M465" i="50"/>
  <c r="S509" i="50"/>
  <c r="W465" i="50"/>
  <c r="Q361" i="50"/>
  <c r="V518" i="50"/>
  <c r="X709" i="50"/>
  <c r="U706" i="50"/>
  <c r="K218" i="50"/>
  <c r="R457" i="50"/>
  <c r="P528" i="50"/>
  <c r="W171" i="50"/>
  <c r="O114" i="50"/>
  <c r="X657" i="50"/>
  <c r="J719" i="50"/>
  <c r="X262" i="50"/>
  <c r="M715" i="50"/>
  <c r="S668" i="50"/>
  <c r="Q528" i="50"/>
  <c r="M578" i="50"/>
  <c r="O557" i="50"/>
  <c r="T217" i="50"/>
  <c r="T421" i="50"/>
  <c r="P478" i="50"/>
  <c r="T68" i="50"/>
  <c r="P420" i="50"/>
  <c r="N513" i="50"/>
  <c r="K73" i="50"/>
  <c r="X369" i="50"/>
  <c r="N662" i="50"/>
  <c r="Q459" i="50"/>
  <c r="J416" i="50"/>
  <c r="U660" i="50"/>
  <c r="W124" i="50"/>
  <c r="U271" i="50"/>
  <c r="S318" i="50"/>
  <c r="X420" i="50"/>
  <c r="U365" i="50"/>
  <c r="Q709" i="50"/>
  <c r="X120" i="50"/>
  <c r="K272" i="50"/>
  <c r="Q460" i="50"/>
  <c r="T310" i="50"/>
  <c r="N164" i="50"/>
  <c r="U164" i="50"/>
  <c r="T420" i="50"/>
  <c r="L718" i="50"/>
  <c r="P620" i="50"/>
  <c r="R520" i="50"/>
  <c r="R421" i="50"/>
  <c r="O415" i="50"/>
  <c r="M173" i="50"/>
  <c r="P507" i="50"/>
  <c r="U613" i="50"/>
  <c r="R213" i="50"/>
  <c r="P673" i="50"/>
  <c r="V418" i="50"/>
  <c r="Q671" i="50"/>
  <c r="V521" i="50"/>
  <c r="L606" i="50"/>
  <c r="V212" i="50"/>
  <c r="O665" i="50"/>
  <c r="P557" i="50"/>
  <c r="S413" i="50"/>
  <c r="W519" i="50"/>
  <c r="J564" i="50"/>
  <c r="V712" i="50"/>
  <c r="S363" i="50"/>
  <c r="N123" i="50"/>
  <c r="M610" i="50"/>
  <c r="X74" i="50"/>
  <c r="M621" i="50"/>
  <c r="X371" i="50"/>
  <c r="T462" i="50"/>
  <c r="X378" i="50"/>
  <c r="U618" i="50"/>
  <c r="S361" i="50"/>
  <c r="V422" i="50"/>
  <c r="X122" i="50"/>
  <c r="L365" i="50"/>
  <c r="X364" i="50"/>
  <c r="K323" i="50"/>
  <c r="U324" i="50"/>
  <c r="S118" i="50"/>
  <c r="V115" i="50"/>
  <c r="N162" i="50"/>
  <c r="U621" i="50"/>
  <c r="O506" i="50"/>
  <c r="N361" i="50"/>
  <c r="U657" i="50"/>
  <c r="P606" i="50"/>
  <c r="M515" i="50"/>
  <c r="L372" i="50"/>
  <c r="N463" i="50"/>
  <c r="N371" i="50"/>
  <c r="Q324" i="50"/>
  <c r="P565" i="50"/>
  <c r="T474" i="50"/>
  <c r="R458" i="50"/>
  <c r="V456" i="50"/>
  <c r="J562" i="50"/>
  <c r="N320" i="50"/>
  <c r="T321" i="50"/>
  <c r="X223" i="50"/>
  <c r="T164" i="50"/>
  <c r="T563" i="50"/>
  <c r="X705" i="50"/>
  <c r="L716" i="50"/>
  <c r="Q164" i="50"/>
  <c r="N412" i="50"/>
  <c r="J217" i="50"/>
  <c r="P221" i="50"/>
  <c r="K119" i="50"/>
  <c r="X212" i="50"/>
  <c r="L573" i="50"/>
  <c r="J674" i="50"/>
  <c r="U417" i="50"/>
  <c r="N415" i="50"/>
  <c r="M366" i="50"/>
  <c r="T318" i="50"/>
  <c r="R215" i="50"/>
  <c r="T705" i="50"/>
  <c r="N618" i="50"/>
  <c r="R469" i="50"/>
  <c r="P709" i="50"/>
  <c r="T561" i="50"/>
  <c r="O223" i="50"/>
  <c r="P407" i="50"/>
  <c r="N71" i="50"/>
  <c r="K716" i="50"/>
  <c r="T409" i="50"/>
  <c r="P312" i="50"/>
  <c r="N163" i="50"/>
  <c r="S365" i="50"/>
  <c r="V361" i="50"/>
  <c r="M561" i="50"/>
  <c r="X320" i="50"/>
  <c r="L518" i="50"/>
  <c r="L674" i="50"/>
  <c r="O270" i="50"/>
  <c r="W721" i="50"/>
  <c r="Q364" i="50"/>
  <c r="J274" i="50"/>
  <c r="V213" i="50"/>
  <c r="O719" i="50"/>
  <c r="R571" i="50"/>
  <c r="V428" i="50"/>
  <c r="T618" i="50"/>
  <c r="Q471" i="50"/>
  <c r="L663" i="50"/>
  <c r="U319" i="50"/>
  <c r="R462" i="50"/>
  <c r="V616" i="50"/>
  <c r="O623" i="50"/>
  <c r="S374" i="50"/>
  <c r="L163" i="50"/>
  <c r="L571" i="50"/>
  <c r="P510" i="50"/>
  <c r="O666" i="50"/>
  <c r="K624" i="50"/>
  <c r="S421" i="50"/>
  <c r="W507" i="50"/>
  <c r="T558" i="50"/>
  <c r="Q507" i="50"/>
  <c r="S506" i="50"/>
  <c r="S461" i="50"/>
  <c r="W469" i="50"/>
  <c r="R71" i="50"/>
  <c r="X615" i="50"/>
  <c r="S311" i="50"/>
  <c r="V313" i="50"/>
  <c r="R622" i="50"/>
  <c r="W511" i="50"/>
  <c r="S162" i="50"/>
  <c r="V419" i="50"/>
  <c r="T173" i="50"/>
  <c r="V328" i="50"/>
  <c r="W319" i="50"/>
  <c r="R663" i="50"/>
  <c r="L462" i="50"/>
  <c r="J116" i="50"/>
  <c r="X460" i="50"/>
  <c r="P422" i="50"/>
  <c r="M221" i="50"/>
  <c r="N220" i="50"/>
  <c r="L370" i="50"/>
  <c r="X319" i="50"/>
  <c r="P412" i="50"/>
  <c r="T606" i="50"/>
  <c r="O315" i="50"/>
  <c r="J670" i="50"/>
  <c r="O115" i="50"/>
  <c r="Q170" i="50"/>
  <c r="R512" i="50"/>
  <c r="Q410" i="50"/>
  <c r="M566" i="50"/>
  <c r="J367" i="50"/>
  <c r="K723" i="50"/>
  <c r="Q705" i="50"/>
  <c r="X722" i="50"/>
  <c r="X228" i="50"/>
  <c r="Q522" i="50"/>
  <c r="Q511" i="50"/>
  <c r="K655" i="50"/>
  <c r="S372" i="50"/>
  <c r="T520" i="50"/>
  <c r="W566" i="50"/>
  <c r="S124" i="50"/>
  <c r="R670" i="50"/>
  <c r="M624" i="50"/>
  <c r="T168" i="50"/>
  <c r="P324" i="50"/>
  <c r="M163" i="50"/>
  <c r="X469" i="50"/>
  <c r="N360" i="50"/>
  <c r="Q571" i="50"/>
  <c r="K578" i="50"/>
  <c r="J656" i="50"/>
  <c r="N669" i="50"/>
  <c r="K558" i="50"/>
  <c r="M460" i="50"/>
  <c r="U322" i="50"/>
  <c r="V572" i="50"/>
  <c r="J311" i="50"/>
  <c r="M178" i="50"/>
  <c r="Q273" i="50"/>
  <c r="O411" i="50"/>
  <c r="N474" i="50"/>
  <c r="L314" i="50"/>
  <c r="R424" i="50"/>
  <c r="K562" i="50"/>
  <c r="K416" i="50"/>
  <c r="P509" i="50"/>
  <c r="J706" i="50"/>
  <c r="X509" i="50"/>
  <c r="J671" i="50"/>
  <c r="S510" i="50"/>
  <c r="U478" i="50"/>
  <c r="W715" i="50"/>
  <c r="O218" i="50"/>
  <c r="J413" i="50"/>
  <c r="U664" i="50"/>
  <c r="L468" i="50"/>
  <c r="R666" i="50"/>
  <c r="P564" i="50"/>
  <c r="V167" i="50"/>
  <c r="K668" i="50"/>
  <c r="V424" i="50"/>
  <c r="L263" i="50"/>
  <c r="M555" i="50"/>
  <c r="S113" i="50"/>
  <c r="X560" i="50"/>
  <c r="T411" i="50"/>
  <c r="X367" i="50"/>
  <c r="L411" i="50"/>
  <c r="U268" i="50"/>
  <c r="V172" i="50"/>
  <c r="K211" i="50"/>
  <c r="K515" i="50"/>
  <c r="W416" i="50"/>
  <c r="O428" i="50"/>
  <c r="L666" i="50"/>
  <c r="S174" i="50"/>
  <c r="J361" i="50"/>
  <c r="L622" i="50"/>
  <c r="K612" i="50"/>
  <c r="U174" i="50"/>
  <c r="O317" i="50"/>
  <c r="M428" i="50"/>
  <c r="S571" i="50"/>
  <c r="S314" i="50"/>
  <c r="S718" i="50"/>
  <c r="S117" i="50"/>
  <c r="X623" i="50"/>
  <c r="S261" i="50"/>
  <c r="L362" i="50"/>
  <c r="S460" i="50"/>
  <c r="N524" i="50"/>
  <c r="O713" i="50"/>
  <c r="K571" i="50"/>
  <c r="R270" i="50"/>
  <c r="V173" i="50"/>
  <c r="O523" i="50"/>
  <c r="O660" i="50"/>
  <c r="L417" i="50"/>
  <c r="R718" i="50"/>
  <c r="W364" i="50"/>
  <c r="N613" i="50"/>
  <c r="M663" i="50"/>
  <c r="O371" i="50"/>
  <c r="M569" i="50"/>
  <c r="T266" i="50"/>
  <c r="U424" i="50"/>
  <c r="X428" i="50"/>
  <c r="S171" i="50"/>
  <c r="T372" i="50"/>
  <c r="S120" i="50"/>
  <c r="Q70" i="50"/>
  <c r="L73" i="50"/>
  <c r="U73" i="50"/>
  <c r="L615" i="50"/>
  <c r="X724" i="50"/>
  <c r="P468" i="50"/>
  <c r="J72" i="50"/>
  <c r="X670" i="50"/>
  <c r="S373" i="50"/>
  <c r="W559" i="50"/>
  <c r="N321" i="50"/>
  <c r="Q163" i="50"/>
  <c r="J120" i="50"/>
  <c r="N467" i="50"/>
  <c r="X116" i="50"/>
  <c r="N505" i="50"/>
  <c r="Q270" i="50"/>
  <c r="K164" i="50"/>
  <c r="J556" i="50"/>
  <c r="S270" i="50"/>
  <c r="K513" i="50"/>
  <c r="K121" i="50"/>
  <c r="P374" i="50"/>
  <c r="K412" i="50"/>
  <c r="X516" i="50"/>
  <c r="R672" i="50"/>
  <c r="L318" i="50"/>
  <c r="X266" i="50"/>
  <c r="P672" i="50"/>
  <c r="M218" i="50"/>
  <c r="P724" i="50"/>
  <c r="R407" i="50"/>
  <c r="N611" i="50"/>
  <c r="V457" i="50"/>
  <c r="U608" i="50"/>
  <c r="T371" i="50"/>
  <c r="K462" i="50"/>
  <c r="X78" i="50"/>
  <c r="O513" i="50"/>
  <c r="O268" i="50"/>
  <c r="U214" i="50"/>
  <c r="Q221" i="50"/>
  <c r="R214" i="50"/>
  <c r="N171" i="50"/>
  <c r="O515" i="50"/>
  <c r="K471" i="50"/>
  <c r="M570" i="50"/>
  <c r="O370" i="50"/>
  <c r="V574" i="50"/>
  <c r="K657" i="50"/>
  <c r="T113" i="50"/>
  <c r="Q655" i="50"/>
  <c r="M378" i="50"/>
  <c r="M467" i="50"/>
  <c r="O178" i="50"/>
  <c r="R561" i="50"/>
  <c r="K418" i="50"/>
  <c r="O708" i="50"/>
  <c r="S624" i="50"/>
  <c r="R172" i="50"/>
  <c r="Q122" i="50"/>
  <c r="W473" i="50"/>
  <c r="T664" i="50"/>
  <c r="P518" i="50"/>
  <c r="Q506" i="50"/>
  <c r="K424" i="50"/>
  <c r="K220" i="50"/>
  <c r="X661" i="50"/>
  <c r="S555" i="50"/>
  <c r="W464" i="50"/>
  <c r="X612" i="50"/>
  <c r="X359" i="50"/>
  <c r="W214" i="50"/>
  <c r="S611" i="50"/>
  <c r="K528" i="50"/>
  <c r="U572" i="50"/>
  <c r="V622" i="50"/>
  <c r="Q117" i="50"/>
  <c r="P678" i="50"/>
  <c r="K319" i="50"/>
  <c r="V166" i="50"/>
  <c r="N217" i="50"/>
  <c r="P271" i="50"/>
  <c r="W359" i="50"/>
  <c r="Q265" i="50"/>
  <c r="S121" i="50"/>
  <c r="J464" i="50"/>
  <c r="W271" i="50"/>
  <c r="S524" i="50"/>
  <c r="W122" i="50"/>
  <c r="S364" i="50"/>
  <c r="X263" i="50"/>
  <c r="N468" i="50"/>
  <c r="W461" i="50"/>
  <c r="Q323" i="50"/>
  <c r="O516" i="50"/>
  <c r="T471" i="50"/>
  <c r="O320" i="50"/>
  <c r="O622" i="50"/>
  <c r="U360" i="50"/>
  <c r="Q178" i="50"/>
  <c r="V724" i="50"/>
  <c r="X172" i="50"/>
  <c r="U623" i="50"/>
  <c r="L416" i="50"/>
  <c r="V171" i="50"/>
  <c r="U469" i="50"/>
  <c r="O321" i="50"/>
  <c r="P470" i="50"/>
  <c r="X368" i="50"/>
  <c r="U663" i="50"/>
  <c r="Q114" i="50"/>
  <c r="J606" i="50"/>
  <c r="M616" i="50"/>
  <c r="S260" i="50"/>
  <c r="O718" i="50"/>
  <c r="S165" i="50"/>
  <c r="S617" i="50"/>
  <c r="L557" i="50"/>
  <c r="X214" i="50"/>
  <c r="X268" i="50"/>
  <c r="M411" i="50"/>
  <c r="L709" i="50"/>
  <c r="W162" i="50"/>
  <c r="X173" i="50"/>
  <c r="S528" i="50"/>
  <c r="T528" i="50"/>
  <c r="R178" i="50"/>
  <c r="S621" i="50"/>
  <c r="K369" i="50"/>
  <c r="M424" i="50"/>
  <c r="T363" i="50"/>
  <c r="X678" i="50"/>
  <c r="L421" i="50"/>
  <c r="W613" i="50"/>
  <c r="L708" i="50"/>
  <c r="W512" i="50"/>
  <c r="P260" i="50"/>
  <c r="V118" i="50"/>
  <c r="N661" i="50"/>
  <c r="N608" i="50"/>
  <c r="U378" i="50"/>
  <c r="J573" i="50"/>
  <c r="M719" i="50"/>
  <c r="R456" i="50"/>
  <c r="M323" i="50"/>
  <c r="S423" i="50"/>
  <c r="J567" i="50"/>
  <c r="U168" i="50"/>
  <c r="O605" i="50"/>
  <c r="S517" i="50"/>
  <c r="O460" i="50"/>
  <c r="U172" i="50"/>
  <c r="J318" i="50"/>
  <c r="T472" i="50"/>
  <c r="P714" i="50"/>
  <c r="P605" i="50"/>
  <c r="L560" i="50"/>
  <c r="P608" i="50"/>
  <c r="P705" i="50"/>
  <c r="X312" i="50"/>
  <c r="O412" i="50"/>
  <c r="S462" i="50"/>
  <c r="U619" i="50"/>
  <c r="O717" i="50"/>
  <c r="X470" i="50"/>
  <c r="R716" i="50"/>
  <c r="X162" i="50"/>
  <c r="V316" i="50"/>
  <c r="T465" i="50"/>
  <c r="V557" i="50"/>
  <c r="S263" i="50"/>
  <c r="W517" i="50"/>
  <c r="U460" i="50"/>
  <c r="O655" i="50"/>
  <c r="V266" i="50"/>
  <c r="Q519" i="50"/>
  <c r="J566" i="50"/>
  <c r="J71" i="50"/>
  <c r="S578" i="50"/>
  <c r="S478" i="50"/>
  <c r="M658" i="50"/>
  <c r="S708" i="50"/>
  <c r="X714" i="50"/>
  <c r="N166" i="50"/>
  <c r="M512" i="50"/>
  <c r="N322" i="50"/>
  <c r="M608" i="50"/>
  <c r="P623" i="50"/>
  <c r="O68" i="50"/>
  <c r="P513" i="50"/>
  <c r="U418" i="50"/>
  <c r="X269" i="50"/>
  <c r="U165" i="50"/>
  <c r="V360" i="50"/>
  <c r="M321" i="50"/>
  <c r="K414" i="50"/>
  <c r="P212" i="50"/>
  <c r="N617" i="50"/>
  <c r="M374" i="50"/>
  <c r="J659" i="50"/>
  <c r="M314" i="50"/>
  <c r="P572" i="50"/>
  <c r="W468" i="50"/>
  <c r="J363" i="50"/>
  <c r="Q162" i="50"/>
  <c r="N120" i="50"/>
  <c r="V615" i="50"/>
  <c r="L373" i="50"/>
  <c r="O619" i="50"/>
  <c r="R323" i="50"/>
  <c r="M524" i="50"/>
  <c r="M74" i="50"/>
  <c r="P465" i="50"/>
  <c r="W458" i="50"/>
  <c r="J712" i="50"/>
  <c r="W366" i="50"/>
  <c r="N328" i="50"/>
  <c r="R416" i="50"/>
  <c r="N569" i="50"/>
  <c r="N414" i="50"/>
  <c r="W422" i="50"/>
  <c r="V609" i="50"/>
  <c r="J714" i="50"/>
  <c r="K607" i="50"/>
  <c r="Q728" i="50"/>
  <c r="O407" i="50"/>
  <c r="Q123" i="50"/>
  <c r="O471" i="50"/>
  <c r="S616" i="50"/>
  <c r="N173" i="50"/>
  <c r="U720" i="50"/>
  <c r="M324" i="50"/>
  <c r="J418" i="50"/>
  <c r="P115" i="50"/>
  <c r="W505" i="50"/>
  <c r="Q473" i="50"/>
  <c r="K270" i="50"/>
  <c r="V311" i="50"/>
  <c r="T622" i="50"/>
  <c r="V318" i="50"/>
  <c r="L720" i="50"/>
  <c r="L578" i="50"/>
  <c r="T620" i="50"/>
  <c r="P566" i="50"/>
  <c r="R220" i="50"/>
  <c r="O710" i="50"/>
  <c r="O674" i="50"/>
  <c r="Q262" i="50"/>
  <c r="U420" i="50"/>
  <c r="K413" i="50"/>
  <c r="K68" i="50"/>
  <c r="W717" i="50"/>
  <c r="V519" i="50"/>
  <c r="N716" i="50"/>
  <c r="S522" i="50"/>
  <c r="W408" i="50"/>
  <c r="K464" i="50"/>
  <c r="L368" i="50"/>
  <c r="P72" i="50"/>
  <c r="V512" i="50"/>
  <c r="J467" i="50"/>
  <c r="X278" i="50"/>
  <c r="O613" i="50"/>
  <c r="K467" i="50"/>
  <c r="N607" i="50"/>
  <c r="N709" i="50"/>
  <c r="U323" i="50"/>
  <c r="Q472" i="50"/>
  <c r="L215" i="50"/>
  <c r="Q368" i="50"/>
  <c r="X663" i="50"/>
  <c r="X314" i="50"/>
  <c r="J518" i="50"/>
  <c r="P517" i="50"/>
  <c r="O628" i="50"/>
  <c r="S78" i="50"/>
  <c r="J559" i="50"/>
  <c r="W607" i="50"/>
  <c r="O564" i="50"/>
  <c r="R460" i="50"/>
  <c r="Q614" i="50"/>
  <c r="O228" i="50"/>
  <c r="L717" i="50"/>
  <c r="M574" i="50"/>
  <c r="T522" i="50"/>
  <c r="K474" i="50"/>
  <c r="T216" i="50"/>
  <c r="N561" i="50"/>
  <c r="Q465" i="50"/>
  <c r="V612" i="50"/>
  <c r="Q416" i="50"/>
  <c r="J514" i="50"/>
  <c r="O311" i="50"/>
  <c r="P216" i="50"/>
  <c r="S713" i="50"/>
  <c r="X562" i="50"/>
  <c r="O414" i="50"/>
  <c r="P711" i="50"/>
  <c r="O168" i="50"/>
  <c r="T624" i="50"/>
  <c r="R671" i="50"/>
  <c r="L221" i="50"/>
  <c r="O265" i="50"/>
  <c r="V657" i="50"/>
  <c r="T378" i="50"/>
  <c r="M620" i="50"/>
  <c r="W418" i="50"/>
  <c r="T360" i="50"/>
  <c r="J458" i="50"/>
  <c r="O422" i="50"/>
  <c r="T463" i="50"/>
  <c r="J216" i="50"/>
  <c r="R413" i="50"/>
  <c r="O658" i="50"/>
  <c r="T410" i="50"/>
  <c r="J667" i="50"/>
  <c r="R513" i="50"/>
  <c r="V224" i="50"/>
  <c r="K566" i="50"/>
  <c r="L707" i="50"/>
  <c r="Q674" i="50"/>
  <c r="V565" i="50"/>
  <c r="O424" i="50"/>
  <c r="L513" i="50"/>
  <c r="S560" i="50"/>
  <c r="M511" i="50"/>
  <c r="U220" i="50"/>
  <c r="X264" i="50"/>
  <c r="K408" i="50"/>
  <c r="K219" i="50"/>
  <c r="T660" i="50"/>
  <c r="O524" i="50"/>
  <c r="L360" i="50"/>
  <c r="X309" i="50"/>
  <c r="X507" i="50"/>
  <c r="Q509" i="50"/>
  <c r="W615" i="50"/>
  <c r="M372" i="50"/>
  <c r="K168" i="50"/>
  <c r="S465" i="50"/>
  <c r="N508" i="50"/>
  <c r="R278" i="50"/>
  <c r="N223" i="50"/>
  <c r="J469" i="50"/>
  <c r="Q360" i="50"/>
  <c r="M219" i="50"/>
  <c r="X68" i="50"/>
  <c r="S272" i="50"/>
  <c r="R422" i="50"/>
  <c r="Q260" i="50"/>
  <c r="X667" i="50"/>
  <c r="K708" i="50"/>
  <c r="L567" i="50"/>
  <c r="N557" i="50"/>
  <c r="N571" i="50"/>
  <c r="N610" i="50"/>
  <c r="V178" i="50"/>
  <c r="S565" i="50"/>
  <c r="L510" i="50"/>
  <c r="U515" i="50"/>
  <c r="P574" i="50"/>
  <c r="L266" i="50"/>
  <c r="J461" i="50"/>
  <c r="T508" i="50"/>
  <c r="O278" i="50"/>
  <c r="K417" i="50"/>
  <c r="T118" i="50"/>
  <c r="U267" i="50"/>
  <c r="S312" i="50"/>
  <c r="J716" i="50"/>
  <c r="V673" i="50"/>
  <c r="L123" i="50"/>
  <c r="Q311" i="50"/>
  <c r="S505" i="50"/>
  <c r="L173" i="50"/>
  <c r="M712" i="50"/>
  <c r="L371" i="50"/>
  <c r="R555" i="50"/>
  <c r="N566" i="50"/>
  <c r="J313" i="50"/>
  <c r="P524" i="50"/>
  <c r="V515" i="50"/>
  <c r="L466" i="50"/>
  <c r="M224" i="50"/>
  <c r="R623" i="50"/>
  <c r="V669" i="50"/>
  <c r="K511" i="50"/>
  <c r="N615" i="50"/>
  <c r="N507" i="50"/>
  <c r="T573" i="50"/>
  <c r="P457" i="50"/>
  <c r="R556" i="50"/>
  <c r="P119" i="50"/>
  <c r="W714" i="50"/>
  <c r="Q367" i="50"/>
  <c r="R519" i="50"/>
  <c r="S673" i="50"/>
  <c r="Q358" i="50"/>
  <c r="P316" i="50"/>
  <c r="S662" i="50"/>
  <c r="P607" i="50"/>
  <c r="R164" i="50"/>
  <c r="M573" i="50"/>
  <c r="X622" i="50"/>
  <c r="P165" i="50"/>
  <c r="X164" i="50"/>
  <c r="J319" i="50"/>
  <c r="U217" i="50"/>
  <c r="Q365" i="50"/>
  <c r="S164" i="50"/>
  <c r="T459" i="50"/>
  <c r="R620" i="50"/>
  <c r="Q663" i="50"/>
  <c r="U570" i="50"/>
  <c r="U263" i="50"/>
  <c r="V372" i="50"/>
  <c r="N368" i="50"/>
  <c r="W314" i="50"/>
  <c r="L324" i="50"/>
  <c r="J164" i="50"/>
  <c r="M358" i="50"/>
  <c r="S556" i="50"/>
  <c r="K717" i="50"/>
  <c r="L657" i="50"/>
  <c r="M468" i="50"/>
  <c r="S573" i="50"/>
  <c r="Q612" i="50"/>
  <c r="P573" i="50"/>
  <c r="S563" i="50"/>
  <c r="X662" i="50"/>
  <c r="N711" i="50"/>
  <c r="J571" i="50"/>
  <c r="X408" i="50"/>
  <c r="N621" i="50"/>
  <c r="J222" i="50"/>
  <c r="N367" i="50"/>
  <c r="J212" i="50"/>
  <c r="S613" i="50"/>
  <c r="T663" i="50"/>
  <c r="P317" i="50"/>
  <c r="K674" i="50"/>
  <c r="N659" i="50"/>
  <c r="O120" i="50"/>
  <c r="L558" i="50"/>
  <c r="U474" i="50"/>
  <c r="M568" i="50"/>
  <c r="X713" i="50"/>
  <c r="S114" i="50"/>
  <c r="T328" i="50"/>
  <c r="N462" i="50"/>
  <c r="Q165" i="50"/>
  <c r="O466" i="50"/>
  <c r="O474" i="50"/>
  <c r="K364" i="50"/>
  <c r="Q223" i="50"/>
  <c r="L719" i="50"/>
  <c r="U314" i="50"/>
  <c r="T219" i="50"/>
  <c r="V570" i="50"/>
  <c r="R374" i="50"/>
  <c r="Q309" i="50"/>
  <c r="N622" i="50"/>
  <c r="U370" i="50"/>
  <c r="K613" i="50"/>
  <c r="X571" i="50"/>
  <c r="U412" i="50"/>
  <c r="R656" i="50"/>
  <c r="N68" i="50"/>
  <c r="O618" i="50"/>
  <c r="T568" i="50"/>
  <c r="P559" i="50"/>
  <c r="Q606" i="50"/>
  <c r="X673" i="50"/>
  <c r="W378" i="50"/>
  <c r="Q407" i="50"/>
  <c r="W665" i="50"/>
  <c r="T564" i="50"/>
  <c r="L320" i="50"/>
  <c r="S710" i="50"/>
  <c r="M507" i="50"/>
  <c r="V621" i="50"/>
  <c r="W561" i="50"/>
  <c r="T166" i="50"/>
  <c r="K617" i="50"/>
  <c r="T222" i="50"/>
  <c r="L505" i="50"/>
  <c r="K170" i="50"/>
  <c r="J520" i="50"/>
  <c r="U673" i="50"/>
  <c r="V662" i="50"/>
  <c r="P128" i="50"/>
  <c r="X466" i="50"/>
  <c r="L267" i="50"/>
  <c r="V409" i="50"/>
  <c r="X70" i="50"/>
  <c r="W571" i="50"/>
  <c r="W722" i="50"/>
  <c r="X505" i="50"/>
  <c r="M71" i="50"/>
  <c r="R74" i="50"/>
  <c r="O621" i="50"/>
  <c r="Q409" i="50"/>
  <c r="R366" i="50"/>
  <c r="M266" i="50"/>
  <c r="X171" i="50"/>
  <c r="V607" i="50"/>
  <c r="N418" i="50"/>
  <c r="L524" i="50"/>
  <c r="O366" i="50"/>
  <c r="M70" i="50"/>
  <c r="O661" i="50"/>
  <c r="O705" i="50"/>
  <c r="N658" i="50"/>
  <c r="W265" i="50"/>
  <c r="V668" i="50"/>
  <c r="U574" i="50"/>
  <c r="P519" i="50"/>
  <c r="J114" i="50"/>
  <c r="W719" i="50"/>
  <c r="Q478" i="50"/>
  <c r="W120" i="50"/>
  <c r="P619" i="50"/>
  <c r="P363" i="50"/>
  <c r="V228" i="50"/>
  <c r="L364" i="50"/>
  <c r="O609" i="50"/>
  <c r="R360" i="50"/>
  <c r="M705" i="50"/>
  <c r="R163" i="50"/>
  <c r="M213" i="50"/>
  <c r="U559" i="50"/>
  <c r="V309" i="50"/>
  <c r="U712" i="50"/>
  <c r="Q714" i="50"/>
  <c r="X717" i="50"/>
  <c r="P515" i="50"/>
  <c r="R717" i="50"/>
  <c r="R408" i="50"/>
  <c r="P274" i="50"/>
  <c r="S459" i="50"/>
  <c r="U573" i="50"/>
  <c r="M68" i="50"/>
  <c r="M371" i="50"/>
  <c r="R711" i="50"/>
  <c r="M509" i="50"/>
  <c r="O520" i="50"/>
  <c r="V674" i="50"/>
  <c r="P278" i="50"/>
  <c r="L273" i="50"/>
  <c r="V567" i="50"/>
  <c r="X514" i="50"/>
  <c r="U68" i="50"/>
  <c r="V667" i="50"/>
  <c r="Q520" i="50"/>
  <c r="L520" i="50"/>
  <c r="W678" i="50"/>
  <c r="N116" i="50"/>
  <c r="O715" i="50"/>
  <c r="T261" i="50"/>
  <c r="J655" i="50"/>
  <c r="U373" i="50"/>
  <c r="R521" i="50"/>
  <c r="N410" i="50"/>
  <c r="W362" i="50"/>
  <c r="N472" i="50"/>
  <c r="V715" i="50"/>
  <c r="Q573" i="50"/>
  <c r="T556" i="50"/>
  <c r="R706" i="50"/>
  <c r="P615" i="50"/>
  <c r="O560" i="50"/>
  <c r="N222" i="50"/>
  <c r="V717" i="50"/>
  <c r="N370" i="50"/>
  <c r="X517" i="50"/>
  <c r="T212" i="50"/>
  <c r="L624" i="50"/>
  <c r="T116" i="50"/>
  <c r="K214" i="50"/>
  <c r="W113" i="50"/>
  <c r="X472" i="50"/>
  <c r="O706" i="50"/>
  <c r="P469" i="50"/>
  <c r="R611" i="50"/>
  <c r="M466" i="50"/>
  <c r="V407" i="50"/>
  <c r="W267" i="50"/>
  <c r="U728" i="50"/>
  <c r="R472" i="50"/>
  <c r="W616" i="50"/>
  <c r="T517" i="50"/>
  <c r="N620" i="50"/>
  <c r="M271" i="50"/>
  <c r="O512" i="50"/>
  <c r="N461" i="50"/>
  <c r="T722" i="50"/>
  <c r="P415" i="50"/>
  <c r="W273" i="50"/>
  <c r="M318" i="50"/>
  <c r="W560" i="50"/>
  <c r="J628" i="50"/>
  <c r="L378" i="50"/>
  <c r="R320" i="50"/>
  <c r="U265" i="50"/>
  <c r="P265" i="50"/>
  <c r="Q214" i="50"/>
  <c r="L563" i="50"/>
  <c r="K662" i="50"/>
  <c r="R364" i="50"/>
  <c r="L265" i="50"/>
  <c r="J409" i="50"/>
  <c r="R114" i="50"/>
  <c r="L514" i="50"/>
  <c r="S622" i="50"/>
  <c r="N567" i="50"/>
  <c r="K523" i="50"/>
  <c r="O722" i="50"/>
  <c r="W621" i="50"/>
  <c r="X614" i="50"/>
  <c r="L621" i="50"/>
  <c r="P570" i="50"/>
  <c r="Q618" i="50"/>
  <c r="L218" i="50"/>
  <c r="T505" i="50"/>
  <c r="K371" i="50"/>
  <c r="U216" i="50"/>
  <c r="J470" i="50"/>
  <c r="S518" i="50"/>
  <c r="L572" i="50"/>
  <c r="X465" i="50"/>
  <c r="V463" i="50"/>
  <c r="X224" i="50"/>
  <c r="S172" i="50"/>
  <c r="L473" i="50"/>
  <c r="S368" i="50"/>
  <c r="N358" i="50"/>
  <c r="U416" i="50"/>
  <c r="S659" i="50"/>
  <c r="P163" i="50"/>
  <c r="P523" i="50"/>
  <c r="S618" i="50"/>
  <c r="N657" i="50"/>
  <c r="M557" i="50"/>
  <c r="T123" i="50"/>
  <c r="N213" i="50"/>
  <c r="R363" i="50"/>
  <c r="X468" i="50"/>
  <c r="N572" i="50"/>
  <c r="V420" i="50"/>
  <c r="V324" i="50"/>
  <c r="R168" i="50"/>
  <c r="U607" i="50"/>
  <c r="P516" i="50"/>
  <c r="U457" i="50"/>
  <c r="T670" i="50"/>
  <c r="T171" i="50"/>
  <c r="N423" i="50"/>
  <c r="W167" i="50"/>
  <c r="M458" i="50"/>
  <c r="R558" i="50"/>
  <c r="P371" i="50"/>
  <c r="W68" i="50"/>
  <c r="R420" i="50"/>
  <c r="T374" i="50"/>
  <c r="J678" i="50"/>
  <c r="X167" i="50"/>
  <c r="X474" i="50"/>
  <c r="U562" i="50"/>
  <c r="M506" i="50"/>
  <c r="V415" i="50"/>
  <c r="O571" i="50"/>
  <c r="J558" i="50"/>
  <c r="L313" i="50"/>
  <c r="X719" i="50"/>
  <c r="M659" i="50"/>
  <c r="U522" i="50"/>
  <c r="M228" i="50"/>
  <c r="O561" i="50"/>
  <c r="T408" i="50"/>
  <c r="J660" i="50"/>
  <c r="N122" i="50"/>
  <c r="M510" i="50"/>
  <c r="K555" i="50"/>
  <c r="P261" i="50"/>
  <c r="U614" i="50"/>
  <c r="R724" i="50"/>
  <c r="W557" i="50"/>
  <c r="W528" i="50"/>
  <c r="N460" i="50"/>
  <c r="L323" i="50"/>
  <c r="L617" i="50"/>
  <c r="O324" i="50"/>
  <c r="T278" i="50"/>
  <c r="O555" i="50"/>
  <c r="N511" i="50"/>
  <c r="N421" i="50"/>
  <c r="Q118" i="50"/>
  <c r="L178" i="50"/>
  <c r="V473" i="50"/>
  <c r="W315" i="50"/>
  <c r="K269" i="50"/>
  <c r="T458" i="50"/>
  <c r="V412" i="50"/>
  <c r="V169" i="50"/>
  <c r="V520" i="50"/>
  <c r="M113" i="50"/>
  <c r="O322" i="50"/>
  <c r="Q713" i="50"/>
  <c r="X658" i="50"/>
  <c r="R412" i="50"/>
  <c r="X124" i="50"/>
  <c r="N563" i="50"/>
  <c r="M412" i="50"/>
  <c r="M169" i="50"/>
  <c r="N471" i="50"/>
  <c r="S607" i="50"/>
  <c r="S457" i="50"/>
  <c r="W428" i="50"/>
  <c r="T121" i="50"/>
  <c r="R524" i="50"/>
  <c r="L366" i="50"/>
  <c r="L607" i="50"/>
  <c r="V555" i="50"/>
  <c r="M615" i="50"/>
  <c r="J661" i="50"/>
  <c r="N612" i="50"/>
  <c r="P656" i="50"/>
  <c r="M563" i="50"/>
  <c r="K621" i="50"/>
  <c r="V272" i="50"/>
  <c r="Q617" i="50"/>
  <c r="W514" i="50"/>
  <c r="M713" i="50"/>
  <c r="T170" i="50"/>
  <c r="P172" i="50"/>
  <c r="U166" i="50"/>
  <c r="U715" i="50"/>
  <c r="O417" i="50"/>
  <c r="S463" i="50"/>
  <c r="M264" i="50"/>
  <c r="N578" i="50"/>
  <c r="K410" i="50"/>
  <c r="S366" i="50"/>
  <c r="O123" i="50"/>
  <c r="R311" i="50"/>
  <c r="Q174" i="50"/>
  <c r="L658" i="50"/>
  <c r="N517" i="50"/>
  <c r="K318" i="50"/>
  <c r="X166" i="50"/>
  <c r="P408" i="50"/>
  <c r="P122" i="50"/>
  <c r="R459" i="50"/>
  <c r="M410" i="50"/>
  <c r="K615" i="50"/>
  <c r="V656" i="50"/>
  <c r="J609" i="50"/>
  <c r="Q620" i="50"/>
  <c r="P562" i="50"/>
  <c r="P710" i="50"/>
  <c r="N214" i="50"/>
  <c r="S657" i="50"/>
  <c r="K616" i="50"/>
  <c r="K478" i="50"/>
  <c r="O309" i="50"/>
  <c r="M660" i="50"/>
  <c r="U309" i="50"/>
  <c r="L515" i="50"/>
  <c r="S228" i="50"/>
  <c r="T710" i="50"/>
  <c r="W218" i="50"/>
  <c r="L419" i="50"/>
  <c r="M622" i="50"/>
  <c r="N265" i="50"/>
  <c r="K572" i="50"/>
  <c r="M717" i="50"/>
  <c r="J478" i="50"/>
  <c r="N670" i="50"/>
  <c r="V322" i="50"/>
  <c r="W310" i="50"/>
  <c r="K117" i="50"/>
  <c r="J523" i="50"/>
  <c r="J472" i="50"/>
  <c r="O458" i="50"/>
  <c r="M656" i="50"/>
  <c r="N70" i="50"/>
  <c r="K658" i="50"/>
  <c r="W212" i="50"/>
  <c r="P224" i="50"/>
  <c r="R316" i="50"/>
  <c r="V511" i="50"/>
  <c r="X606" i="50"/>
  <c r="M722" i="50"/>
  <c r="O260" i="50"/>
  <c r="P708" i="50"/>
  <c r="T711" i="50"/>
  <c r="W663" i="50"/>
  <c r="Q370" i="50"/>
  <c r="V320" i="50"/>
  <c r="Q622" i="50"/>
  <c r="T359" i="50"/>
  <c r="O171" i="50"/>
  <c r="X163" i="50"/>
  <c r="N512" i="50"/>
  <c r="L463" i="50"/>
  <c r="U361" i="50"/>
  <c r="X478" i="50"/>
  <c r="P609" i="50"/>
  <c r="W368" i="50"/>
  <c r="P661" i="50"/>
  <c r="V672" i="50"/>
  <c r="O217" i="50"/>
  <c r="Q564" i="50"/>
  <c r="T521" i="50"/>
  <c r="T658" i="50"/>
  <c r="W562" i="50"/>
  <c r="P68" i="50"/>
  <c r="T507" i="50"/>
  <c r="J324" i="50"/>
  <c r="K216" i="50"/>
  <c r="Q657" i="50"/>
  <c r="Q312" i="50"/>
  <c r="O170" i="50"/>
  <c r="Q559" i="50"/>
  <c r="S728" i="50"/>
  <c r="S422" i="50"/>
  <c r="X671" i="50"/>
  <c r="J119" i="50"/>
  <c r="K720" i="50"/>
  <c r="R274" i="50"/>
  <c r="L322" i="50"/>
  <c r="N69" i="50"/>
  <c r="V364" i="50"/>
  <c r="N211" i="50"/>
  <c r="N459" i="50"/>
  <c r="M128" i="50"/>
  <c r="W321" i="50"/>
  <c r="R610" i="50"/>
  <c r="W365" i="50"/>
  <c r="V170" i="50"/>
  <c r="S72" i="50"/>
  <c r="Q318" i="50"/>
  <c r="K563" i="50"/>
  <c r="X578" i="50"/>
  <c r="M311" i="50"/>
  <c r="J124" i="50"/>
  <c r="R322" i="50"/>
  <c r="N470" i="50"/>
  <c r="N408" i="50"/>
  <c r="K263" i="50"/>
  <c r="T707" i="50"/>
  <c r="Q415" i="50"/>
  <c r="P268" i="50"/>
  <c r="N263" i="50"/>
  <c r="K362" i="50"/>
  <c r="Q724" i="50"/>
  <c r="K713" i="50"/>
  <c r="J264" i="50"/>
  <c r="O374" i="50"/>
  <c r="U473" i="50"/>
  <c r="L566" i="50"/>
  <c r="K469" i="50"/>
  <c r="M613" i="50"/>
  <c r="K173" i="50"/>
  <c r="T413" i="50"/>
  <c r="O671" i="50"/>
  <c r="Q73" i="50"/>
  <c r="J173" i="50"/>
  <c r="J723" i="50"/>
  <c r="S709" i="50"/>
  <c r="V623" i="50"/>
  <c r="L428" i="50"/>
  <c r="O166" i="50"/>
  <c r="T317" i="50"/>
  <c r="K165" i="50"/>
  <c r="X322" i="50"/>
  <c r="R662" i="50"/>
  <c r="X366" i="50"/>
  <c r="R569" i="50"/>
  <c r="K421" i="50"/>
  <c r="L367" i="50"/>
  <c r="S561" i="50"/>
  <c r="M170" i="50"/>
  <c r="P319" i="50"/>
  <c r="S319" i="50"/>
  <c r="N115" i="50"/>
  <c r="T313" i="50"/>
  <c r="M470" i="50"/>
  <c r="K415" i="50"/>
  <c r="K70" i="50"/>
  <c r="O463" i="50"/>
  <c r="Q508" i="50"/>
  <c r="K169" i="50"/>
  <c r="R221" i="50"/>
  <c r="R174" i="50"/>
  <c r="X218" i="50"/>
  <c r="J569" i="50"/>
  <c r="J605" i="50"/>
  <c r="J358" i="50"/>
  <c r="J509" i="50"/>
  <c r="M661" i="50"/>
  <c r="M309" i="50"/>
  <c r="M365" i="50"/>
  <c r="V564" i="50"/>
  <c r="X117" i="50"/>
  <c r="U709" i="50"/>
  <c r="S678" i="50"/>
  <c r="S520" i="50"/>
  <c r="K623" i="50"/>
  <c r="P320" i="50"/>
  <c r="Q672" i="50"/>
  <c r="W217" i="50"/>
  <c r="T578" i="50"/>
  <c r="N523" i="50"/>
  <c r="U617" i="50"/>
  <c r="N167" i="50"/>
  <c r="V624" i="50"/>
  <c r="V72" i="50"/>
  <c r="T268" i="50"/>
  <c r="M714" i="50"/>
  <c r="M262" i="50"/>
  <c r="N562" i="50"/>
  <c r="K360" i="50"/>
  <c r="U624" i="50"/>
  <c r="J462" i="50"/>
  <c r="M517" i="50"/>
  <c r="L712" i="50"/>
  <c r="X272" i="50"/>
  <c r="U609" i="50"/>
  <c r="K672" i="50"/>
  <c r="L528" i="50"/>
  <c r="W655" i="50"/>
  <c r="L409" i="50"/>
  <c r="N478" i="50"/>
  <c r="R660" i="50"/>
  <c r="L222" i="50"/>
  <c r="V510" i="50"/>
  <c r="J561" i="50"/>
  <c r="S469" i="50"/>
  <c r="P409" i="50"/>
  <c r="R120" i="50"/>
  <c r="S324" i="50"/>
  <c r="U713" i="50"/>
  <c r="N466" i="50"/>
  <c r="M463" i="50"/>
  <c r="R217" i="50"/>
  <c r="R572" i="50"/>
  <c r="W371" i="50"/>
  <c r="O410" i="50"/>
  <c r="L710" i="50"/>
  <c r="V162" i="50"/>
  <c r="K522" i="50"/>
  <c r="S628" i="50"/>
  <c r="O507" i="50"/>
  <c r="L311" i="50"/>
  <c r="P365" i="50"/>
  <c r="Q558" i="50"/>
  <c r="U656" i="50"/>
  <c r="J568" i="50"/>
  <c r="R268" i="50"/>
  <c r="U707" i="50"/>
  <c r="W466" i="50"/>
  <c r="J321" i="50"/>
  <c r="P117" i="50"/>
  <c r="J316" i="50"/>
  <c r="Q211" i="50"/>
  <c r="M222" i="50"/>
  <c r="W508" i="50"/>
  <c r="J618" i="50"/>
  <c r="S412" i="50"/>
  <c r="Q168" i="50"/>
  <c r="U463" i="50"/>
  <c r="U74" i="50"/>
  <c r="S666" i="50"/>
  <c r="V121" i="50"/>
  <c r="J211" i="50"/>
  <c r="P364" i="50"/>
  <c r="L69" i="50"/>
  <c r="J623" i="50"/>
  <c r="P569" i="50"/>
  <c r="T473" i="50"/>
  <c r="V323" i="50"/>
  <c r="T407" i="50"/>
  <c r="M513" i="50"/>
  <c r="T358" i="50"/>
  <c r="L458" i="50"/>
  <c r="Q412" i="50"/>
  <c r="V462" i="50"/>
  <c r="J214" i="50"/>
  <c r="R467" i="50"/>
  <c r="W617" i="50"/>
  <c r="N172" i="50"/>
  <c r="U662" i="50"/>
  <c r="M623" i="50"/>
  <c r="S163" i="50"/>
  <c r="U563" i="50"/>
  <c r="P456" i="50"/>
  <c r="T672" i="50"/>
  <c r="U408" i="50"/>
  <c r="R219" i="50"/>
  <c r="U215" i="50"/>
  <c r="N169" i="50"/>
  <c r="J273" i="50"/>
  <c r="S658" i="50"/>
  <c r="K714" i="50"/>
  <c r="L118" i="50"/>
  <c r="P463" i="50"/>
  <c r="O478" i="50"/>
  <c r="R365" i="50"/>
  <c r="N465" i="50"/>
  <c r="O716" i="50"/>
  <c r="X467" i="50"/>
  <c r="Q373" i="50"/>
  <c r="X211" i="50"/>
  <c r="V474" i="50"/>
  <c r="U261" i="50"/>
  <c r="J328" i="50"/>
  <c r="J611" i="50"/>
  <c r="L261" i="50"/>
  <c r="U721" i="50"/>
  <c r="J665" i="50"/>
  <c r="L174" i="50"/>
  <c r="K508" i="50"/>
  <c r="S508" i="50"/>
  <c r="O359" i="50"/>
  <c r="V560" i="50"/>
  <c r="R710" i="50"/>
  <c r="M171" i="50"/>
  <c r="R721" i="50"/>
  <c r="W669" i="50"/>
  <c r="U524" i="50"/>
  <c r="O124" i="50"/>
  <c r="X574" i="50"/>
  <c r="O313" i="50"/>
  <c r="M471" i="50"/>
  <c r="T315" i="50"/>
  <c r="U366" i="50"/>
  <c r="M617" i="50"/>
  <c r="U169" i="50"/>
  <c r="S466" i="50"/>
  <c r="K120" i="50"/>
  <c r="Q513" i="50"/>
  <c r="P272" i="50"/>
  <c r="O659" i="50"/>
  <c r="V620" i="50"/>
  <c r="L506" i="50"/>
  <c r="P723" i="50"/>
  <c r="V411" i="50"/>
  <c r="S424" i="50"/>
  <c r="L214" i="50"/>
  <c r="V562" i="50"/>
  <c r="W369" i="50"/>
  <c r="L611" i="50"/>
  <c r="W163" i="50"/>
  <c r="K409" i="50"/>
  <c r="J420" i="50"/>
  <c r="K468" i="50"/>
  <c r="T423" i="50"/>
  <c r="J170" i="50"/>
  <c r="X414" i="50"/>
  <c r="M611" i="50"/>
  <c r="X728" i="50"/>
  <c r="R228" i="50"/>
  <c r="X620" i="50"/>
  <c r="M328" i="50"/>
  <c r="V312" i="50"/>
  <c r="X215" i="50"/>
  <c r="Q128" i="50"/>
  <c r="O418" i="50"/>
  <c r="R664" i="50"/>
  <c r="N722" i="50"/>
  <c r="T213" i="50"/>
  <c r="O174" i="50"/>
  <c r="W424" i="50"/>
  <c r="T523" i="50"/>
  <c r="L668" i="50"/>
  <c r="O465" i="50"/>
  <c r="O215" i="50"/>
  <c r="M122" i="50"/>
  <c r="M728" i="50"/>
  <c r="Q515" i="50"/>
  <c r="M473" i="50"/>
  <c r="J364" i="50"/>
  <c r="M269" i="50"/>
  <c r="L165" i="50"/>
  <c r="M665" i="50"/>
  <c r="K378" i="50"/>
  <c r="V370" i="50"/>
  <c r="J612" i="50"/>
  <c r="P717" i="50"/>
  <c r="S166" i="50"/>
  <c r="U114" i="50"/>
  <c r="V416" i="50"/>
  <c r="M260" i="50"/>
  <c r="N324" i="50"/>
  <c r="N660" i="50"/>
  <c r="T460" i="50"/>
  <c r="W260" i="50"/>
  <c r="U708" i="50"/>
  <c r="W219" i="50"/>
  <c r="N713" i="50"/>
  <c r="T621" i="50"/>
  <c r="V613" i="50"/>
  <c r="Q369" i="50"/>
  <c r="U173" i="50"/>
  <c r="M212" i="50"/>
  <c r="X659" i="50"/>
  <c r="U428" i="50"/>
  <c r="R674" i="50"/>
  <c r="O615" i="50"/>
  <c r="R359" i="50"/>
  <c r="P663" i="50"/>
  <c r="K510" i="50"/>
  <c r="Q220" i="50"/>
  <c r="M119" i="50"/>
  <c r="T615" i="50"/>
  <c r="X128" i="50"/>
  <c r="U120" i="50"/>
  <c r="U213" i="50"/>
  <c r="T457" i="50"/>
  <c r="W119" i="50"/>
  <c r="Q607" i="50"/>
  <c r="L664" i="50"/>
  <c r="N165" i="50"/>
  <c r="U313" i="50"/>
  <c r="T263" i="50"/>
  <c r="W70" i="50"/>
  <c r="X528" i="50"/>
  <c r="P657" i="50"/>
  <c r="Q567" i="50"/>
  <c r="J113" i="50"/>
  <c r="K459" i="50"/>
  <c r="P621" i="50"/>
  <c r="J167" i="50"/>
  <c r="R324" i="50"/>
  <c r="T570" i="50"/>
  <c r="T270" i="50"/>
  <c r="R314" i="50"/>
  <c r="M662" i="50"/>
  <c r="Q616" i="50"/>
  <c r="O118" i="50"/>
  <c r="N216" i="50"/>
  <c r="L456" i="50"/>
  <c r="N117" i="50"/>
  <c r="S212" i="50"/>
  <c r="P560" i="50"/>
  <c r="K718" i="50"/>
  <c r="K328" i="50"/>
  <c r="Q213" i="50"/>
  <c r="R463" i="50"/>
  <c r="S215" i="50"/>
  <c r="J555" i="50"/>
  <c r="P367" i="50"/>
  <c r="V220" i="50"/>
  <c r="U565" i="50"/>
  <c r="Q456" i="50"/>
  <c r="U117" i="50"/>
  <c r="X265" i="50"/>
  <c r="J372" i="50"/>
  <c r="T221" i="50"/>
  <c r="N274" i="50"/>
  <c r="R411" i="50"/>
  <c r="O711" i="50"/>
  <c r="V270" i="50"/>
  <c r="X569" i="50"/>
  <c r="M408" i="50"/>
  <c r="P616" i="50"/>
  <c r="N364" i="50"/>
  <c r="J423" i="50"/>
  <c r="M618" i="50"/>
  <c r="M319" i="50"/>
  <c r="T470" i="50"/>
  <c r="V659" i="50"/>
  <c r="M564" i="50"/>
  <c r="M121" i="50"/>
  <c r="P674" i="50"/>
  <c r="S68" i="50"/>
  <c r="U670" i="50"/>
  <c r="P670" i="50"/>
  <c r="K620" i="50"/>
  <c r="V366" i="50"/>
  <c r="M508" i="50"/>
  <c r="U362" i="50"/>
  <c r="Q411" i="50"/>
  <c r="W670" i="50"/>
  <c r="L262" i="50"/>
  <c r="J178" i="50"/>
  <c r="M272" i="50"/>
  <c r="X660" i="50"/>
  <c r="N121" i="50"/>
  <c r="P178" i="50"/>
  <c r="O721" i="50"/>
  <c r="Q719" i="50"/>
  <c r="W567" i="50"/>
  <c r="L721" i="50"/>
  <c r="W221" i="50"/>
  <c r="J268" i="50"/>
  <c r="X416" i="50"/>
  <c r="M78" i="50"/>
  <c r="O272" i="50"/>
  <c r="W318" i="50"/>
  <c r="K422" i="50"/>
  <c r="U372" i="50"/>
  <c r="S456" i="50"/>
  <c r="L665" i="50"/>
  <c r="V371" i="50"/>
  <c r="L656" i="50"/>
  <c r="X523" i="50"/>
  <c r="X712" i="50"/>
  <c r="R414" i="50"/>
  <c r="V68" i="50"/>
  <c r="V464" i="50"/>
  <c r="X219" i="50"/>
  <c r="J213" i="50"/>
  <c r="J322" i="50"/>
  <c r="O456" i="50"/>
  <c r="N619" i="50"/>
  <c r="U516" i="50"/>
  <c r="N674" i="50"/>
  <c r="R162" i="50"/>
  <c r="T673" i="50"/>
  <c r="V678" i="50"/>
  <c r="O511" i="50"/>
  <c r="L564" i="50"/>
  <c r="R265" i="50"/>
  <c r="N728" i="50"/>
  <c r="O472" i="50"/>
  <c r="J615" i="50"/>
  <c r="X708" i="50"/>
  <c r="J370" i="50"/>
  <c r="X71" i="50"/>
  <c r="V268" i="50"/>
  <c r="V317" i="50"/>
  <c r="O518" i="50"/>
  <c r="L507" i="50"/>
  <c r="X512" i="50"/>
  <c r="W707" i="50"/>
  <c r="R563" i="50"/>
  <c r="N422" i="50"/>
  <c r="W313" i="50"/>
  <c r="T169" i="50"/>
  <c r="X373" i="50"/>
  <c r="X572" i="50"/>
  <c r="Q572" i="50"/>
  <c r="R223" i="50"/>
  <c r="Q662" i="50"/>
  <c r="O163" i="50"/>
  <c r="R473" i="50"/>
  <c r="V465" i="50"/>
  <c r="J460" i="50"/>
  <c r="T228" i="50"/>
  <c r="X358" i="50"/>
  <c r="T712" i="50"/>
  <c r="L605" i="50"/>
  <c r="W211" i="50"/>
  <c r="T115" i="50"/>
  <c r="S467" i="50"/>
  <c r="R417" i="50"/>
  <c r="J314" i="50"/>
  <c r="S409" i="50"/>
  <c r="V459" i="50"/>
  <c r="W220" i="50"/>
  <c r="J260" i="50"/>
  <c r="O508" i="50"/>
  <c r="T614" i="50"/>
  <c r="N261" i="50"/>
  <c r="T124" i="50"/>
  <c r="N428" i="50"/>
  <c r="W522" i="50"/>
  <c r="O262" i="50"/>
  <c r="Q615" i="50"/>
  <c r="U466" i="50"/>
  <c r="U116" i="50"/>
  <c r="T616" i="50"/>
  <c r="L519" i="50"/>
  <c r="N705" i="50"/>
  <c r="O164" i="50"/>
  <c r="K505" i="50"/>
  <c r="J373" i="50"/>
  <c r="P322" i="50"/>
  <c r="X310" i="50"/>
  <c r="N118" i="50"/>
  <c r="U359" i="50"/>
  <c r="L162" i="50"/>
  <c r="V713" i="50"/>
  <c r="J323" i="50"/>
  <c r="R723" i="50"/>
  <c r="K670" i="50"/>
  <c r="S670" i="50"/>
  <c r="L412" i="50"/>
  <c r="W373" i="50"/>
  <c r="Q673" i="50"/>
  <c r="T178" i="50"/>
  <c r="Q560" i="50"/>
  <c r="S664" i="50"/>
  <c r="R358" i="50"/>
  <c r="T273" i="50"/>
  <c r="P418" i="50"/>
  <c r="U367" i="50"/>
  <c r="W164" i="50"/>
  <c r="T322" i="50"/>
  <c r="L171" i="50"/>
  <c r="W460" i="50"/>
  <c r="N416" i="50"/>
  <c r="K274" i="50"/>
  <c r="W266" i="50"/>
  <c r="J507" i="50"/>
  <c r="T714" i="50"/>
  <c r="J171" i="50"/>
  <c r="X273" i="50"/>
  <c r="W518" i="50"/>
  <c r="J512" i="50"/>
  <c r="X169" i="50"/>
  <c r="N168" i="50"/>
  <c r="O505" i="50"/>
  <c r="P713" i="50"/>
  <c r="S214" i="50"/>
  <c r="T224" i="50"/>
  <c r="O509" i="50"/>
  <c r="L363" i="50"/>
  <c r="T560" i="50"/>
  <c r="Q266" i="50"/>
  <c r="M165" i="50"/>
  <c r="L713" i="50"/>
  <c r="T424" i="50"/>
  <c r="K656" i="50"/>
  <c r="T117" i="50"/>
  <c r="J622" i="50"/>
  <c r="J570" i="50"/>
  <c r="U317" i="50"/>
  <c r="L673" i="50"/>
  <c r="L270" i="50"/>
  <c r="N719" i="50"/>
  <c r="K217" i="50"/>
  <c r="X374" i="50"/>
  <c r="W311" i="50"/>
  <c r="P314" i="50"/>
  <c r="T572" i="50"/>
  <c r="W668" i="50"/>
  <c r="L565" i="50"/>
  <c r="Q69" i="50"/>
  <c r="V116" i="50"/>
  <c r="M267" i="50"/>
  <c r="O358" i="50"/>
  <c r="S559" i="50"/>
  <c r="W216" i="50"/>
  <c r="L423" i="50"/>
  <c r="X621" i="50"/>
  <c r="J578" i="50"/>
  <c r="R474" i="50"/>
  <c r="P614" i="50"/>
  <c r="P262" i="50"/>
  <c r="M505" i="50"/>
  <c r="W123" i="50"/>
  <c r="O162" i="50"/>
  <c r="X119" i="50"/>
  <c r="M669" i="50"/>
  <c r="J516" i="50"/>
  <c r="T524" i="50"/>
  <c r="S569" i="50"/>
  <c r="S711" i="50"/>
  <c r="O470" i="50"/>
  <c r="L522" i="50"/>
  <c r="S719" i="50"/>
  <c r="W709" i="50"/>
  <c r="U456" i="50"/>
  <c r="L116" i="50"/>
  <c r="X707" i="50"/>
  <c r="T324" i="50"/>
  <c r="M363" i="50"/>
  <c r="V165" i="50"/>
  <c r="L610" i="50"/>
  <c r="M516" i="50"/>
  <c r="M571" i="50"/>
  <c r="K72" i="50"/>
  <c r="R263" i="50"/>
  <c r="V720" i="50"/>
  <c r="P567" i="50"/>
  <c r="W409" i="50"/>
  <c r="U705" i="50"/>
  <c r="W361" i="50"/>
  <c r="Q463" i="50"/>
  <c r="M69" i="50"/>
  <c r="V710" i="50"/>
  <c r="M721" i="50"/>
  <c r="T272" i="50"/>
  <c r="Q372" i="50"/>
  <c r="W705" i="50"/>
  <c r="K118" i="50"/>
  <c r="Q319" i="50"/>
  <c r="N314" i="50"/>
  <c r="P124" i="50"/>
  <c r="W174" i="50"/>
  <c r="Q621" i="50"/>
  <c r="O457" i="50"/>
  <c r="M265" i="50"/>
  <c r="J371" i="50"/>
  <c r="M657" i="50"/>
  <c r="V374" i="50"/>
  <c r="L623" i="50"/>
  <c r="N616" i="50"/>
  <c r="W69" i="50"/>
  <c r="J728" i="50"/>
  <c r="U162" i="50"/>
  <c r="X563" i="50"/>
  <c r="X672" i="50"/>
  <c r="S558" i="50"/>
  <c r="W328" i="50"/>
  <c r="Q222" i="50"/>
  <c r="O216" i="50"/>
  <c r="U716" i="50"/>
  <c r="N568" i="50"/>
  <c r="Q718" i="50"/>
  <c r="P460" i="50"/>
  <c r="W312" i="50"/>
  <c r="M723" i="50"/>
  <c r="N262" i="50"/>
  <c r="O714" i="50"/>
  <c r="U661" i="50"/>
  <c r="O611" i="50"/>
  <c r="K361" i="50"/>
  <c r="V556" i="50"/>
  <c r="T719" i="50"/>
  <c r="P78" i="50"/>
  <c r="V728" i="50"/>
  <c r="U578" i="50"/>
  <c r="J407" i="50"/>
  <c r="W662" i="50"/>
  <c r="U407" i="50"/>
  <c r="N673" i="50"/>
  <c r="T162" i="50"/>
  <c r="S468" i="50"/>
  <c r="R170" i="50"/>
  <c r="K669" i="50"/>
  <c r="X178" i="50"/>
  <c r="R559" i="50"/>
  <c r="N128" i="50"/>
  <c r="N374" i="50"/>
  <c r="O573" i="50"/>
  <c r="U678" i="50"/>
  <c r="V705" i="50"/>
  <c r="U509" i="50"/>
  <c r="J457" i="50"/>
  <c r="T720" i="50"/>
  <c r="J515" i="50"/>
  <c r="J272" i="50"/>
  <c r="X513" i="50"/>
  <c r="P118" i="50"/>
  <c r="U374" i="50"/>
  <c r="L517" i="50"/>
  <c r="K614" i="50"/>
  <c r="O219" i="50"/>
  <c r="W710" i="50"/>
  <c r="W657" i="50"/>
  <c r="W423" i="50"/>
  <c r="K359" i="50"/>
  <c r="L220" i="50"/>
  <c r="T565" i="50"/>
  <c r="X706" i="50"/>
  <c r="P270" i="50"/>
  <c r="L315" i="50"/>
  <c r="R116" i="50"/>
  <c r="O117" i="50"/>
  <c r="V517" i="50"/>
  <c r="V471" i="50"/>
  <c r="M278" i="50"/>
  <c r="L619" i="50"/>
  <c r="L119" i="50"/>
  <c r="U266" i="50"/>
  <c r="T609" i="50"/>
  <c r="V124" i="50"/>
  <c r="P611" i="50"/>
  <c r="O421" i="50"/>
  <c r="K560" i="50"/>
  <c r="U121" i="50"/>
  <c r="T369" i="50"/>
  <c r="J466" i="50"/>
  <c r="S315" i="50"/>
  <c r="W169" i="50"/>
  <c r="N411" i="50"/>
  <c r="Q510" i="50"/>
  <c r="R715" i="50"/>
  <c r="O113" i="50"/>
  <c r="M73" i="50"/>
  <c r="R165" i="50"/>
  <c r="O662" i="50"/>
  <c r="S267" i="50"/>
  <c r="J673" i="50"/>
  <c r="O569" i="50"/>
  <c r="O267" i="50"/>
  <c r="S216" i="50"/>
  <c r="P555" i="50"/>
  <c r="K365" i="50"/>
  <c r="U610" i="50"/>
  <c r="X323" i="50"/>
  <c r="L117" i="50"/>
  <c r="N362" i="50"/>
  <c r="W619" i="50"/>
  <c r="Q562" i="50"/>
  <c r="W569" i="50"/>
  <c r="P121" i="50"/>
  <c r="L655" i="50"/>
  <c r="O420" i="50"/>
  <c r="K69" i="50"/>
  <c r="J511" i="50"/>
  <c r="M706" i="50"/>
  <c r="U724" i="50"/>
  <c r="X418" i="50"/>
  <c r="U170" i="50"/>
  <c r="T512" i="50"/>
  <c r="Q523" i="50"/>
  <c r="U472" i="50"/>
  <c r="W407" i="50"/>
  <c r="Q668" i="50"/>
  <c r="S614" i="50"/>
  <c r="W716" i="50"/>
  <c r="N665" i="50"/>
  <c r="U606" i="50"/>
  <c r="W556" i="50"/>
  <c r="R224" i="50"/>
  <c r="T607" i="50"/>
  <c r="X409" i="50"/>
  <c r="W262" i="50"/>
  <c r="J506" i="50"/>
  <c r="V214" i="50"/>
  <c r="J278" i="50"/>
  <c r="T665" i="50"/>
  <c r="Q605" i="50"/>
  <c r="S269" i="50"/>
  <c r="J519" i="50"/>
  <c r="S722" i="50"/>
  <c r="M559" i="50"/>
  <c r="P220" i="50"/>
  <c r="P667" i="50"/>
  <c r="W623" i="50"/>
  <c r="R505" i="50"/>
  <c r="P264" i="50"/>
  <c r="W316" i="50"/>
  <c r="W674" i="50"/>
  <c r="Q212" i="50"/>
  <c r="J317" i="50"/>
  <c r="M364" i="50"/>
  <c r="Q423" i="50"/>
  <c r="W708" i="50"/>
  <c r="W270" i="50"/>
  <c r="M671" i="50"/>
  <c r="M168" i="50"/>
  <c r="N573" i="50"/>
  <c r="W74" i="50"/>
  <c r="L562" i="50"/>
  <c r="X315" i="50"/>
  <c r="W658" i="50"/>
  <c r="O220" i="50"/>
  <c r="V467" i="50"/>
  <c r="Q321" i="50"/>
  <c r="X568" i="50"/>
  <c r="T368" i="50"/>
  <c r="M172" i="50"/>
  <c r="V619" i="50"/>
  <c r="N372" i="50"/>
  <c r="R708" i="50"/>
  <c r="V716" i="50"/>
  <c r="J369" i="50"/>
  <c r="P413" i="50"/>
  <c r="N520" i="50"/>
  <c r="R378" i="50"/>
  <c r="N378" i="50"/>
  <c r="X267" i="50"/>
  <c r="T657" i="50"/>
  <c r="K521" i="50"/>
  <c r="R567" i="50"/>
  <c r="K671" i="50"/>
  <c r="Q561" i="50"/>
  <c r="R466" i="50"/>
  <c r="N522" i="50"/>
  <c r="S712" i="50"/>
  <c r="W620" i="50"/>
  <c r="Q74" i="50"/>
  <c r="R372" i="50"/>
  <c r="T728" i="50"/>
  <c r="X511" i="50"/>
  <c r="R173" i="50"/>
  <c r="O413" i="50"/>
  <c r="R709" i="50"/>
  <c r="N315" i="50"/>
  <c r="S669" i="50"/>
  <c r="Q624" i="50"/>
  <c r="O323" i="50"/>
  <c r="Q517" i="50"/>
  <c r="O566" i="50"/>
  <c r="T506" i="50"/>
  <c r="U668" i="50"/>
  <c r="T516" i="50"/>
  <c r="L424" i="50"/>
  <c r="U312" i="50"/>
  <c r="Q717" i="50"/>
  <c r="V358" i="50"/>
  <c r="P424" i="50"/>
  <c r="U719" i="50"/>
  <c r="V315" i="50"/>
  <c r="W564" i="50"/>
  <c r="T559" i="50"/>
  <c r="J69" i="50"/>
  <c r="L274" i="50"/>
  <c r="K721" i="50"/>
  <c r="U422" i="50"/>
  <c r="R373" i="50"/>
  <c r="O521" i="50"/>
  <c r="M115" i="50"/>
  <c r="O528" i="50"/>
  <c r="J366" i="50"/>
  <c r="J267" i="50"/>
  <c r="K71" i="50"/>
  <c r="S615" i="50"/>
  <c r="R328" i="50"/>
  <c r="N606" i="50"/>
  <c r="S568" i="50"/>
  <c r="K316" i="50"/>
  <c r="K271" i="50"/>
  <c r="K260" i="50"/>
  <c r="Q659" i="50"/>
  <c r="M367" i="50"/>
  <c r="V573" i="50"/>
  <c r="O169" i="50"/>
  <c r="K222" i="50"/>
  <c r="W664" i="50"/>
  <c r="R628" i="50"/>
  <c r="N260" i="50"/>
  <c r="K223" i="50"/>
  <c r="J414" i="50"/>
  <c r="O624" i="50"/>
  <c r="V222" i="50"/>
  <c r="W213" i="50"/>
  <c r="W459" i="50"/>
  <c r="X461" i="50"/>
  <c r="N174" i="50"/>
  <c r="J78" i="50"/>
  <c r="L568" i="50"/>
  <c r="V260" i="50"/>
  <c r="K313" i="50"/>
  <c r="L414" i="50"/>
  <c r="V608" i="50"/>
  <c r="T662" i="50"/>
  <c r="W524" i="50"/>
  <c r="P720" i="50"/>
  <c r="W718" i="50"/>
  <c r="P707" i="50"/>
  <c r="L508" i="50"/>
  <c r="L361" i="50"/>
  <c r="M361" i="50"/>
  <c r="K569" i="50"/>
  <c r="T172" i="50"/>
  <c r="P568" i="50"/>
  <c r="M415" i="50"/>
  <c r="R261" i="50"/>
  <c r="K618" i="50"/>
  <c r="S271" i="50"/>
  <c r="J459" i="50"/>
  <c r="X720" i="50"/>
  <c r="S620" i="50"/>
  <c r="O318" i="50"/>
  <c r="S720" i="50"/>
  <c r="Q424" i="50"/>
  <c r="W570" i="50"/>
  <c r="K561" i="50"/>
  <c r="W323" i="50"/>
  <c r="M263" i="50"/>
  <c r="Q408" i="50"/>
  <c r="Q628" i="50"/>
  <c r="Q78" i="50"/>
  <c r="K278" i="50"/>
  <c r="S309" i="50"/>
  <c r="W565" i="50"/>
  <c r="O664" i="50"/>
  <c r="P73" i="50"/>
  <c r="S122" i="50"/>
  <c r="P74" i="50"/>
  <c r="K363" i="50"/>
  <c r="W521" i="50"/>
  <c r="Q268" i="50"/>
  <c r="X723" i="50"/>
  <c r="T667" i="50"/>
  <c r="W656" i="50"/>
  <c r="R470" i="50"/>
  <c r="M270" i="50"/>
  <c r="R468" i="50"/>
  <c r="V458" i="50"/>
  <c r="V69" i="50"/>
  <c r="N609" i="50"/>
  <c r="Q678" i="50"/>
  <c r="X174" i="50"/>
  <c r="K221" i="50"/>
  <c r="N264" i="50"/>
  <c r="L407" i="50"/>
  <c r="W611" i="50"/>
  <c r="T418" i="50"/>
  <c r="V215" i="50"/>
  <c r="S408" i="50"/>
  <c r="V261" i="50"/>
  <c r="T612" i="50"/>
  <c r="R661" i="50"/>
  <c r="N407" i="50"/>
  <c r="J560" i="50"/>
  <c r="V721" i="50"/>
  <c r="L512" i="50"/>
  <c r="Q362" i="50"/>
  <c r="W168" i="50"/>
  <c r="V417" i="50"/>
  <c r="P467" i="50"/>
  <c r="R266" i="50"/>
  <c r="S173" i="50"/>
  <c r="N624" i="50"/>
  <c r="N558" i="50"/>
  <c r="L470" i="50"/>
  <c r="O362" i="50"/>
  <c r="Q514" i="50"/>
  <c r="R665" i="50"/>
  <c r="O121" i="50"/>
  <c r="O514" i="50"/>
  <c r="W516" i="50"/>
  <c r="P421" i="50"/>
  <c r="L461" i="50"/>
  <c r="P522" i="50"/>
  <c r="M407" i="50"/>
  <c r="V365" i="50"/>
  <c r="R523" i="50"/>
  <c r="K228" i="50"/>
  <c r="W563" i="50"/>
  <c r="U358" i="50"/>
  <c r="K568" i="50"/>
  <c r="W523" i="50"/>
  <c r="J574" i="50"/>
  <c r="S723" i="50"/>
  <c r="P162" i="50"/>
  <c r="R115" i="50"/>
  <c r="U557" i="50"/>
  <c r="S512" i="50"/>
  <c r="J115" i="50"/>
  <c r="X656" i="50"/>
  <c r="T267" i="50"/>
  <c r="P323" i="50"/>
  <c r="T367" i="50"/>
  <c r="J474" i="50"/>
  <c r="M220" i="50"/>
  <c r="W661" i="50"/>
  <c r="W605" i="50"/>
  <c r="J422" i="50"/>
  <c r="Q609" i="50"/>
  <c r="R617" i="50"/>
  <c r="P561" i="50"/>
  <c r="N311" i="50"/>
  <c r="W724" i="50"/>
  <c r="M322" i="50"/>
  <c r="X520" i="50"/>
  <c r="R668" i="50"/>
  <c r="J517" i="50"/>
  <c r="U274" i="50"/>
  <c r="W419" i="50"/>
  <c r="N319" i="50"/>
  <c r="T373" i="50"/>
  <c r="X261" i="50"/>
  <c r="W274" i="50"/>
  <c r="R565" i="50"/>
  <c r="M416" i="50"/>
  <c r="J718" i="50"/>
  <c r="Q708" i="50"/>
  <c r="X411" i="50"/>
  <c r="S274" i="50"/>
  <c r="S217" i="50"/>
  <c r="W608" i="50"/>
  <c r="K262" i="50"/>
  <c r="W415" i="50"/>
  <c r="M666" i="50"/>
  <c r="L120" i="50"/>
  <c r="K506" i="50"/>
  <c r="N666" i="50"/>
  <c r="Q171" i="50"/>
  <c r="O617" i="50"/>
  <c r="S706" i="50"/>
  <c r="S605" i="50"/>
  <c r="V522" i="50"/>
  <c r="T466" i="50"/>
  <c r="V665" i="50"/>
  <c r="X421" i="50"/>
  <c r="Q224" i="50"/>
  <c r="X624" i="50"/>
  <c r="V367" i="50"/>
  <c r="L555" i="50"/>
  <c r="T220" i="50"/>
  <c r="W309" i="50"/>
  <c r="W374" i="50"/>
  <c r="R562" i="50"/>
  <c r="L408" i="50"/>
  <c r="P558" i="50"/>
  <c r="J715" i="50"/>
  <c r="T574" i="50"/>
  <c r="S69" i="50"/>
  <c r="U171" i="50"/>
  <c r="V122" i="50"/>
  <c r="J265" i="50"/>
  <c r="U556" i="50"/>
  <c r="R461" i="50"/>
  <c r="V363" i="50"/>
  <c r="U571" i="50"/>
  <c r="J521" i="50"/>
  <c r="T167" i="50"/>
  <c r="U711" i="50"/>
  <c r="X459" i="50"/>
  <c r="O212" i="50"/>
  <c r="U411" i="50"/>
  <c r="O620" i="50"/>
  <c r="Q269" i="50"/>
  <c r="M373" i="50"/>
  <c r="S514" i="50"/>
  <c r="L559" i="50"/>
  <c r="W222" i="50"/>
  <c r="V523" i="50"/>
  <c r="L413" i="50"/>
  <c r="W320" i="50"/>
  <c r="W624" i="50"/>
  <c r="Q661" i="50"/>
  <c r="K559" i="50"/>
  <c r="K311" i="50"/>
  <c r="Q474" i="50"/>
  <c r="N365" i="50"/>
  <c r="K709" i="50"/>
  <c r="T478" i="50"/>
  <c r="W612" i="50"/>
  <c r="Q267" i="50"/>
  <c r="L509" i="50"/>
  <c r="U310" i="50"/>
  <c r="X415" i="50"/>
  <c r="P514" i="50"/>
  <c r="O274" i="50"/>
  <c r="U221" i="50"/>
  <c r="M709" i="50"/>
  <c r="X464" i="50"/>
  <c r="P668" i="50"/>
  <c r="K609" i="50"/>
  <c r="P218" i="50"/>
  <c r="Q320" i="50"/>
  <c r="P166" i="50"/>
  <c r="R419" i="50"/>
  <c r="M668" i="50"/>
  <c r="J411" i="50"/>
  <c r="X655" i="50"/>
  <c r="L711" i="50"/>
  <c r="S665" i="50"/>
  <c r="T361" i="50"/>
  <c r="W172" i="50"/>
  <c r="W578" i="50"/>
  <c r="M720" i="50"/>
  <c r="L312" i="50"/>
  <c r="U318" i="50"/>
  <c r="K673" i="50"/>
  <c r="W417" i="50"/>
  <c r="T668" i="50"/>
  <c r="P571" i="50"/>
  <c r="V414" i="50"/>
  <c r="J70" i="50"/>
  <c r="X324" i="50"/>
  <c r="T718" i="50"/>
  <c r="Q371" i="50"/>
  <c r="Q271" i="50"/>
  <c r="Q706" i="50"/>
  <c r="J711" i="50"/>
  <c r="V723" i="50"/>
  <c r="O556" i="50"/>
  <c r="N221" i="50"/>
  <c r="X664" i="50"/>
  <c r="V373" i="50"/>
  <c r="S655" i="50"/>
  <c r="T724" i="50"/>
  <c r="O723" i="50"/>
  <c r="S415" i="50"/>
  <c r="J271" i="50"/>
  <c r="P671" i="50"/>
  <c r="M217" i="50"/>
  <c r="J471" i="50"/>
  <c r="O459" i="50"/>
  <c r="K420" i="50"/>
  <c r="V223" i="50"/>
  <c r="V524" i="50"/>
  <c r="W666" i="50"/>
  <c r="K564" i="50"/>
  <c r="X321" i="50"/>
  <c r="Q555" i="50"/>
  <c r="K113" i="50"/>
  <c r="P578" i="50"/>
  <c r="L457" i="50"/>
  <c r="P214" i="50"/>
  <c r="N224" i="50"/>
  <c r="V666" i="50"/>
  <c r="P458" i="50"/>
  <c r="S619" i="50"/>
  <c r="R211" i="50"/>
  <c r="O572" i="50"/>
  <c r="U371" i="50"/>
  <c r="P461" i="50"/>
  <c r="O69" i="50"/>
  <c r="O221" i="50"/>
  <c r="V618" i="50"/>
  <c r="L661" i="50"/>
  <c r="M523" i="50"/>
  <c r="K665" i="50"/>
  <c r="R118" i="50"/>
  <c r="R169" i="50"/>
  <c r="U611" i="50"/>
  <c r="R260" i="50"/>
  <c r="S262" i="50"/>
  <c r="R478" i="50"/>
  <c r="J378" i="50"/>
  <c r="T271" i="50"/>
  <c r="Q172" i="50"/>
  <c r="K266" i="50"/>
  <c r="U672" i="50"/>
  <c r="L569" i="50"/>
  <c r="T610" i="50"/>
  <c r="Q115" i="50"/>
  <c r="Q328" i="50"/>
  <c r="V120" i="50"/>
  <c r="P473" i="50"/>
  <c r="J428" i="50"/>
  <c r="R669" i="50"/>
  <c r="N473" i="50"/>
  <c r="R272" i="50"/>
  <c r="X721" i="50"/>
  <c r="O369" i="50"/>
  <c r="Q512" i="50"/>
  <c r="S557" i="50"/>
  <c r="R613" i="50"/>
  <c r="J721" i="50"/>
  <c r="Q461" i="50"/>
  <c r="L74" i="50"/>
  <c r="R367" i="50"/>
  <c r="S220" i="50"/>
  <c r="P223" i="50"/>
  <c r="Q462" i="50"/>
  <c r="Q215" i="50"/>
  <c r="U521" i="50"/>
  <c r="T74" i="50"/>
  <c r="S178" i="50"/>
  <c r="S123" i="50"/>
  <c r="Q715" i="50"/>
  <c r="K719" i="50"/>
  <c r="R166" i="50"/>
  <c r="T623" i="50"/>
  <c r="M414" i="50"/>
  <c r="L317" i="50"/>
  <c r="W672" i="50"/>
  <c r="K411" i="50"/>
  <c r="L609" i="50"/>
  <c r="N514" i="50"/>
  <c r="U119" i="50"/>
  <c r="T320" i="50"/>
  <c r="R607" i="50"/>
  <c r="M216" i="50"/>
  <c r="L465" i="50"/>
  <c r="M560" i="50"/>
  <c r="X566" i="50"/>
  <c r="X213" i="50"/>
  <c r="U517" i="50"/>
  <c r="R73" i="50"/>
  <c r="S320" i="50"/>
  <c r="O173" i="50"/>
  <c r="L374" i="50"/>
  <c r="K367" i="50"/>
  <c r="L223" i="50"/>
  <c r="U622" i="50"/>
  <c r="K659" i="50"/>
  <c r="N708" i="50"/>
  <c r="K321" i="50"/>
  <c r="W706" i="50"/>
  <c r="R722" i="50"/>
  <c r="P273" i="50"/>
  <c r="P164" i="50"/>
  <c r="L672" i="50"/>
  <c r="Q721" i="50"/>
  <c r="W414" i="50"/>
  <c r="J424" i="50"/>
  <c r="V274" i="50"/>
  <c r="M674" i="50"/>
  <c r="Q667" i="50"/>
  <c r="T617" i="50"/>
  <c r="R68" i="50"/>
  <c r="X361" i="50"/>
  <c r="X121" i="50"/>
  <c r="R574" i="50"/>
  <c r="P556" i="50"/>
  <c r="V71" i="50"/>
  <c r="M316" i="50"/>
  <c r="J360" i="50"/>
  <c r="Q670" i="50"/>
  <c r="P719" i="50"/>
  <c r="T311" i="50"/>
  <c r="P464" i="50"/>
  <c r="U409" i="50"/>
  <c r="W263" i="50"/>
  <c r="X220" i="50"/>
  <c r="O271" i="50"/>
  <c r="P716" i="50"/>
  <c r="V614" i="50"/>
  <c r="O673" i="50"/>
  <c r="O373" i="50"/>
  <c r="R517" i="50"/>
  <c r="J657" i="50"/>
  <c r="K567" i="50"/>
  <c r="T715" i="50"/>
  <c r="J563" i="50"/>
  <c r="R673" i="50"/>
  <c r="P728" i="50"/>
  <c r="X471" i="50"/>
  <c r="K310" i="50"/>
  <c r="S407" i="50"/>
  <c r="T717" i="50"/>
  <c r="J374" i="50"/>
  <c r="R612" i="50"/>
  <c r="X221" i="50"/>
  <c r="U510" i="50"/>
  <c r="J720" i="50"/>
  <c r="S222" i="50"/>
  <c r="L613" i="50"/>
  <c r="S474" i="50"/>
  <c r="X619" i="50"/>
  <c r="N369" i="50"/>
  <c r="L217" i="50"/>
  <c r="P610" i="50"/>
  <c r="J707" i="50"/>
  <c r="W478" i="50"/>
  <c r="X715" i="50"/>
  <c r="N313" i="50"/>
  <c r="K661" i="50"/>
  <c r="J228" i="50"/>
  <c r="L418" i="50"/>
  <c r="X561" i="50"/>
  <c r="M362" i="50"/>
  <c r="X260" i="50"/>
  <c r="S218" i="50"/>
  <c r="R128" i="50"/>
  <c r="N413" i="50"/>
  <c r="R464" i="50"/>
  <c r="Q121" i="50"/>
  <c r="T78" i="50"/>
  <c r="R69" i="50"/>
  <c r="W420" i="50"/>
  <c r="W720" i="50"/>
  <c r="V168" i="50"/>
  <c r="T119" i="50"/>
  <c r="J312" i="50"/>
  <c r="S414" i="50"/>
  <c r="P217" i="50"/>
  <c r="S705" i="50"/>
  <c r="N506" i="50"/>
  <c r="Q608" i="50"/>
  <c r="X573" i="50"/>
  <c r="U616" i="50"/>
  <c r="U511" i="50"/>
  <c r="P69" i="50"/>
  <c r="O562" i="50"/>
  <c r="S74" i="50"/>
  <c r="P370" i="50"/>
  <c r="Q72" i="50"/>
  <c r="J310" i="50"/>
  <c r="V528" i="50"/>
  <c r="P309" i="50"/>
  <c r="P416" i="50"/>
  <c r="S71" i="50"/>
  <c r="R705" i="50"/>
  <c r="S458" i="50"/>
  <c r="K212" i="50"/>
  <c r="L269" i="50"/>
  <c r="U414" i="50"/>
  <c r="V219" i="50"/>
  <c r="V267" i="50"/>
  <c r="P617" i="50"/>
  <c r="R564" i="50"/>
  <c r="X570" i="50"/>
  <c r="W324" i="50"/>
  <c r="M710" i="50"/>
  <c r="V460" i="50"/>
  <c r="X666" i="50"/>
  <c r="M612" i="50"/>
  <c r="T223" i="50"/>
  <c r="R714" i="50"/>
  <c r="X270" i="50"/>
  <c r="U315" i="50"/>
  <c r="J624" i="50"/>
  <c r="T608" i="50"/>
  <c r="P368" i="50"/>
  <c r="M474" i="50"/>
  <c r="N424" i="50"/>
  <c r="K619" i="50"/>
  <c r="N723" i="50"/>
  <c r="O314" i="50"/>
  <c r="N268" i="50"/>
  <c r="Q521" i="50"/>
  <c r="V514" i="50"/>
  <c r="L706" i="50"/>
  <c r="X555" i="50"/>
  <c r="O473" i="50"/>
  <c r="S663" i="50"/>
  <c r="R712" i="50"/>
  <c r="N623" i="50"/>
  <c r="M124" i="50"/>
  <c r="J607" i="50"/>
  <c r="S119" i="50"/>
  <c r="T619" i="50"/>
  <c r="X318" i="50"/>
  <c r="T218" i="50"/>
  <c r="U512" i="50"/>
  <c r="U272" i="50"/>
  <c r="K570" i="50"/>
  <c r="O419" i="50"/>
  <c r="J218" i="50"/>
  <c r="L561" i="50"/>
  <c r="W228" i="50"/>
  <c r="N509" i="50"/>
  <c r="T666" i="50"/>
  <c r="N718" i="50"/>
  <c r="M609" i="50"/>
  <c r="V117" i="50"/>
  <c r="Q469" i="50"/>
  <c r="R615" i="50"/>
  <c r="N516" i="50"/>
  <c r="T519" i="50"/>
  <c r="O214" i="50"/>
  <c r="M478" i="50"/>
  <c r="R514" i="50"/>
  <c r="N655" i="50"/>
  <c r="T509" i="50"/>
  <c r="U513" i="50"/>
  <c r="V478" i="50"/>
  <c r="U615" i="50"/>
  <c r="M313" i="50"/>
  <c r="L310" i="50"/>
  <c r="W115" i="50"/>
  <c r="O668" i="50"/>
  <c r="R318" i="50"/>
  <c r="P624" i="50"/>
  <c r="L167" i="50"/>
  <c r="P362" i="50"/>
  <c r="W170" i="50"/>
  <c r="O464" i="50"/>
  <c r="S419" i="50"/>
  <c r="O70" i="50"/>
  <c r="L516" i="50"/>
  <c r="Q68" i="50"/>
  <c r="R471" i="50"/>
  <c r="W413" i="50"/>
  <c r="J315" i="50"/>
  <c r="M472" i="50"/>
  <c r="K368" i="50"/>
  <c r="O469" i="50"/>
  <c r="J122" i="50"/>
  <c r="R508" i="50"/>
  <c r="W470" i="50"/>
  <c r="R262" i="50"/>
  <c r="P211" i="50"/>
  <c r="W117" i="50"/>
  <c r="L168" i="50"/>
  <c r="X559" i="50"/>
  <c r="R614" i="50"/>
  <c r="N309" i="50"/>
  <c r="K324" i="50"/>
  <c r="O578" i="50"/>
  <c r="L574" i="50"/>
  <c r="R78" i="50"/>
  <c r="U667" i="50"/>
  <c r="L369" i="50"/>
  <c r="J168" i="50"/>
  <c r="S660" i="50"/>
  <c r="X365" i="50"/>
  <c r="P219" i="50"/>
  <c r="T211" i="50"/>
  <c r="V714" i="50"/>
  <c r="P321" i="50"/>
  <c r="P505" i="50"/>
  <c r="L213" i="50"/>
  <c r="S213" i="50"/>
  <c r="V410" i="50"/>
  <c r="M214" i="50"/>
  <c r="X557" i="50"/>
  <c r="K711" i="50"/>
  <c r="R121" i="50"/>
  <c r="M360" i="50"/>
  <c r="X313" i="50"/>
  <c r="U311" i="50"/>
  <c r="R321" i="50"/>
  <c r="Q468" i="50"/>
  <c r="M519" i="50"/>
  <c r="S416" i="50"/>
  <c r="J658" i="50"/>
  <c r="W572" i="50"/>
  <c r="U671" i="50"/>
  <c r="S359" i="50"/>
  <c r="Q217" i="50"/>
  <c r="U558" i="50"/>
  <c r="L319" i="50"/>
  <c r="T671" i="50"/>
  <c r="L556" i="50"/>
  <c r="L115" i="50"/>
  <c r="V707" i="50"/>
  <c r="S367" i="50"/>
  <c r="P612" i="50"/>
  <c r="S223" i="50"/>
  <c r="K171" i="50"/>
  <c r="W609" i="50"/>
  <c r="J162" i="50"/>
  <c r="N266" i="50"/>
  <c r="M514" i="50"/>
  <c r="Q366" i="50"/>
  <c r="W178" i="50"/>
  <c r="U666" i="50"/>
  <c r="P718" i="50"/>
  <c r="Q374" i="50"/>
  <c r="S224" i="50"/>
  <c r="W272" i="50"/>
  <c r="J270" i="50"/>
  <c r="V610" i="50"/>
  <c r="K78" i="50"/>
  <c r="L358" i="50"/>
  <c r="X565" i="50"/>
  <c r="S707" i="50"/>
  <c r="N510" i="50"/>
  <c r="R271" i="50"/>
  <c r="J362" i="50"/>
  <c r="P669" i="50"/>
  <c r="K712" i="50"/>
  <c r="X311" i="50"/>
  <c r="K663" i="50"/>
  <c r="J261" i="50"/>
  <c r="S128" i="50"/>
  <c r="R557" i="50"/>
  <c r="X422" i="50"/>
  <c r="W660" i="50"/>
  <c r="N469" i="50"/>
  <c r="N409" i="50"/>
  <c r="V506" i="50"/>
  <c r="K166" i="50"/>
  <c r="V408" i="50"/>
  <c r="K565" i="50"/>
  <c r="V660" i="50"/>
  <c r="P411" i="50"/>
  <c r="X515" i="50"/>
  <c r="V362" i="50"/>
  <c r="L309" i="50"/>
  <c r="J221" i="50"/>
  <c r="K667" i="50"/>
  <c r="W659" i="50"/>
  <c r="L164" i="50"/>
  <c r="K312" i="50"/>
  <c r="K423" i="50"/>
  <c r="N419" i="50"/>
  <c r="U461" i="50"/>
  <c r="P315" i="50"/>
  <c r="U561" i="50"/>
  <c r="O616" i="50"/>
  <c r="M461" i="50"/>
  <c r="V468" i="50"/>
  <c r="X417" i="50"/>
  <c r="K128" i="50"/>
  <c r="R368" i="50"/>
  <c r="K320" i="50"/>
  <c r="Q569" i="50"/>
  <c r="P373" i="50"/>
  <c r="S169" i="50"/>
  <c r="U612" i="50"/>
  <c r="K605" i="50"/>
  <c r="R361" i="50"/>
  <c r="K608" i="50"/>
  <c r="Q166" i="50"/>
  <c r="X363" i="50"/>
  <c r="L616" i="50"/>
  <c r="X508" i="50"/>
  <c r="P520" i="50"/>
  <c r="W713" i="50"/>
  <c r="Q413" i="50"/>
  <c r="S464" i="50"/>
  <c r="W360" i="50"/>
  <c r="U262" i="50"/>
  <c r="P168" i="50"/>
  <c r="Q570" i="50"/>
  <c r="T366" i="50"/>
  <c r="U260" i="50"/>
  <c r="X718" i="50"/>
  <c r="N273" i="50"/>
  <c r="Q216" i="50"/>
  <c r="L467" i="50"/>
  <c r="R570" i="50"/>
  <c r="J359" i="50"/>
  <c r="W457" i="50"/>
  <c r="O167" i="50"/>
  <c r="V269" i="50"/>
  <c r="S70" i="50"/>
  <c r="S116" i="50"/>
  <c r="M708" i="50"/>
  <c r="M457" i="50"/>
  <c r="O510" i="50"/>
  <c r="S667" i="50"/>
  <c r="N310" i="50"/>
  <c r="O707" i="50"/>
  <c r="P267" i="50"/>
  <c r="O519" i="50"/>
  <c r="K366" i="50"/>
  <c r="O712" i="50"/>
  <c r="M711" i="50"/>
  <c r="Q313" i="50"/>
  <c r="U316" i="50"/>
  <c r="U555" i="50"/>
  <c r="U659" i="50"/>
  <c r="K456" i="50"/>
  <c r="W411" i="50"/>
  <c r="N270" i="50"/>
  <c r="M607" i="50"/>
  <c r="M417" i="50"/>
  <c r="U212" i="50"/>
  <c r="S428" i="50"/>
  <c r="M673" i="50"/>
  <c r="K517" i="50"/>
  <c r="T468" i="50"/>
  <c r="M606" i="50"/>
  <c r="X170" i="50"/>
  <c r="N363" i="50"/>
  <c r="N521" i="50"/>
  <c r="M120" i="50"/>
  <c r="V571" i="50"/>
  <c r="X524" i="50"/>
  <c r="N119" i="50"/>
  <c r="X665" i="50"/>
  <c r="V273" i="50"/>
  <c r="U264" i="50"/>
  <c r="O74" i="50"/>
  <c r="R122" i="50"/>
  <c r="K465" i="50"/>
  <c r="V413" i="50"/>
  <c r="S572" i="50"/>
  <c r="U470" i="50"/>
  <c r="O312" i="50"/>
  <c r="U78" i="50"/>
  <c r="O172" i="50"/>
  <c r="K628" i="50"/>
  <c r="V461" i="50"/>
  <c r="K664" i="50"/>
  <c r="U458" i="50"/>
  <c r="P360" i="50"/>
  <c r="X558" i="50"/>
  <c r="S519" i="50"/>
  <c r="U368" i="50"/>
  <c r="J522" i="50"/>
  <c r="L471" i="50"/>
  <c r="W78" i="50"/>
  <c r="R362" i="50"/>
  <c r="P472" i="50"/>
  <c r="U128" i="50"/>
  <c r="X362" i="50"/>
  <c r="O367" i="50"/>
  <c r="M421" i="50"/>
  <c r="T422" i="50"/>
  <c r="Q710" i="50"/>
  <c r="T562" i="50"/>
  <c r="T511" i="50"/>
  <c r="O222" i="50"/>
  <c r="U211" i="50"/>
  <c r="M520" i="50"/>
  <c r="P120" i="50"/>
  <c r="U69" i="50"/>
  <c r="J320" i="50"/>
  <c r="K116" i="50"/>
  <c r="X710" i="50"/>
  <c r="N565" i="50"/>
  <c r="U567" i="50"/>
  <c r="O423" i="50"/>
  <c r="M420" i="50"/>
  <c r="M274" i="50"/>
  <c r="W268" i="50"/>
  <c r="V513" i="50"/>
  <c r="Q722" i="50"/>
  <c r="U113" i="50"/>
  <c r="R608" i="50"/>
  <c r="J415" i="50"/>
  <c r="U163" i="50"/>
  <c r="X458" i="50"/>
  <c r="K122" i="50"/>
  <c r="X424" i="50"/>
  <c r="J465" i="50"/>
  <c r="J365" i="50"/>
  <c r="N671" i="50"/>
  <c r="J468" i="50"/>
  <c r="O224" i="50"/>
  <c r="R313" i="50"/>
  <c r="Q565" i="50"/>
  <c r="V628" i="50"/>
  <c r="T613" i="50"/>
  <c r="W215" i="50"/>
  <c r="W412" i="50"/>
  <c r="Q116" i="50"/>
  <c r="M174" i="50"/>
  <c r="P213" i="50"/>
  <c r="V655" i="50"/>
  <c r="Q218" i="50"/>
  <c r="U628" i="50"/>
  <c r="L472" i="50"/>
  <c r="T269" i="50"/>
  <c r="K728" i="50"/>
  <c r="N215" i="50"/>
  <c r="R621" i="50"/>
  <c r="R506" i="50"/>
  <c r="Q458" i="50"/>
  <c r="L459" i="50"/>
  <c r="P228" i="50"/>
  <c r="S715" i="50"/>
  <c r="V378" i="50"/>
  <c r="W224" i="50"/>
  <c r="R216" i="50"/>
  <c r="M628" i="50"/>
  <c r="R658" i="50"/>
  <c r="L715" i="50"/>
  <c r="V216" i="50"/>
  <c r="W673" i="50"/>
  <c r="K520" i="50"/>
  <c r="W509" i="50"/>
  <c r="K261" i="50"/>
  <c r="J266" i="50"/>
  <c r="P116" i="50"/>
  <c r="J717" i="50"/>
  <c r="O378" i="50"/>
  <c r="K557" i="50"/>
  <c r="K678" i="50"/>
  <c r="J163" i="50"/>
  <c r="T656" i="50"/>
  <c r="X456" i="50"/>
  <c r="Q278" i="50"/>
  <c r="R119" i="50"/>
  <c r="Q457" i="50"/>
  <c r="V569" i="50"/>
  <c r="T611" i="50"/>
  <c r="X419" i="50"/>
  <c r="P622" i="50"/>
  <c r="M670" i="50"/>
  <c r="J528" i="50"/>
  <c r="W667" i="50"/>
  <c r="K314" i="50"/>
  <c r="V78" i="50"/>
  <c r="R707" i="50"/>
  <c r="U569" i="50"/>
  <c r="U224" i="50"/>
  <c r="M655" i="50"/>
  <c r="N318" i="50"/>
  <c r="P506" i="50"/>
  <c r="N420" i="50"/>
  <c r="Q574" i="50"/>
  <c r="L169" i="50"/>
  <c r="Q524" i="50"/>
  <c r="K372" i="50"/>
  <c r="J408" i="50"/>
  <c r="S567" i="50"/>
  <c r="K622" i="50"/>
  <c r="M315" i="50"/>
  <c r="J410" i="50"/>
  <c r="M268" i="50"/>
  <c r="L114" i="50"/>
  <c r="Q378" i="50"/>
  <c r="X518" i="50"/>
  <c r="V368" i="50"/>
  <c r="K315" i="50"/>
  <c r="M556" i="50"/>
  <c r="N317" i="50"/>
  <c r="N714" i="50"/>
  <c r="X522" i="50"/>
  <c r="U219" i="50"/>
  <c r="K309" i="50"/>
  <c r="W71" i="50"/>
  <c r="O667" i="50"/>
  <c r="N724" i="50"/>
  <c r="J668" i="50"/>
  <c r="V578" i="50"/>
  <c r="P428" i="50"/>
  <c r="T165" i="50"/>
  <c r="J174" i="50"/>
  <c r="P410" i="50"/>
  <c r="W456" i="50"/>
  <c r="S370" i="50"/>
  <c r="R568" i="50"/>
  <c r="R428" i="50"/>
  <c r="V671" i="50"/>
  <c r="R515" i="50"/>
  <c r="V566" i="50"/>
  <c r="J166" i="50"/>
  <c r="K163" i="50"/>
  <c r="L122" i="50"/>
  <c r="M459" i="50"/>
  <c r="V423" i="50"/>
  <c r="O71" i="50"/>
  <c r="J421" i="50"/>
  <c r="K715" i="50"/>
  <c r="V469" i="50"/>
  <c r="K466" i="50"/>
  <c r="Q470" i="50"/>
  <c r="K509" i="50"/>
  <c r="W118" i="50"/>
  <c r="R516" i="50"/>
  <c r="P721" i="50"/>
  <c r="M565" i="50"/>
  <c r="U223" i="50"/>
  <c r="P222" i="50"/>
  <c r="O610" i="50"/>
  <c r="L278" i="50"/>
  <c r="O517" i="50"/>
  <c r="Q219" i="50"/>
  <c r="L113" i="50"/>
  <c r="Q417" i="50"/>
  <c r="K174" i="50"/>
  <c r="U320" i="50"/>
  <c r="P369" i="50"/>
  <c r="T120" i="50"/>
  <c r="L714" i="50"/>
  <c r="S219" i="50"/>
  <c r="N456" i="50"/>
  <c r="Q619" i="50"/>
  <c r="P511" i="50"/>
  <c r="R171" i="50"/>
  <c r="U72" i="50"/>
  <c r="S515" i="50"/>
  <c r="T265" i="50"/>
  <c r="Q578" i="50"/>
  <c r="U718" i="50"/>
  <c r="W506" i="50"/>
  <c r="T323" i="50"/>
  <c r="R369" i="50"/>
  <c r="T316" i="50"/>
  <c r="J269" i="50"/>
  <c r="U714" i="50"/>
  <c r="S167" i="50"/>
  <c r="N519" i="50"/>
  <c r="V718" i="50"/>
  <c r="O607" i="50"/>
  <c r="S322" i="50"/>
  <c r="N170" i="50"/>
  <c r="K374" i="50"/>
  <c r="AH269" i="50" l="1"/>
  <c r="AX269" i="50" s="1"/>
  <c r="AT30" i="63" s="1"/>
  <c r="H269" i="50"/>
  <c r="U37" i="2" s="1"/>
  <c r="AM269" i="50"/>
  <c r="BC269" i="50" s="1"/>
  <c r="AT30" i="68" s="1"/>
  <c r="AI269" i="50"/>
  <c r="AY269" i="50" s="1"/>
  <c r="AT30" i="64" s="1"/>
  <c r="AA269" i="50"/>
  <c r="AQ269" i="50" s="1"/>
  <c r="AT30" i="56" s="1"/>
  <c r="Z269" i="50"/>
  <c r="AP269" i="50" s="1"/>
  <c r="AT30" i="49" s="1"/>
  <c r="AL269" i="50"/>
  <c r="BB269" i="50" s="1"/>
  <c r="AT30" i="67" s="1"/>
  <c r="AB269" i="50"/>
  <c r="AR269" i="50" s="1"/>
  <c r="AT30" i="59" s="1"/>
  <c r="AD269" i="50"/>
  <c r="AT269" i="50" s="1"/>
  <c r="AT30" i="57" s="1"/>
  <c r="AK269" i="50"/>
  <c r="BA269" i="50" s="1"/>
  <c r="AT30" i="66" s="1"/>
  <c r="AJ269" i="50"/>
  <c r="AZ269" i="50" s="1"/>
  <c r="AT30" i="65" s="1"/>
  <c r="AE269" i="50"/>
  <c r="AU269" i="50" s="1"/>
  <c r="AT30" i="60" s="1"/>
  <c r="AC269" i="50"/>
  <c r="AS269" i="50" s="1"/>
  <c r="AT30" i="58" s="1"/>
  <c r="AG269" i="50"/>
  <c r="AW269" i="50" s="1"/>
  <c r="AT30" i="62" s="1"/>
  <c r="AN269" i="50"/>
  <c r="BD269" i="50" s="1"/>
  <c r="AT30" i="69" s="1"/>
  <c r="AF269" i="50"/>
  <c r="AV269" i="50" s="1"/>
  <c r="AT30" i="61" s="1"/>
  <c r="H421" i="50"/>
  <c r="AI421" i="50"/>
  <c r="AE421" i="50"/>
  <c r="Z421" i="50"/>
  <c r="AD421" i="50"/>
  <c r="AJ421" i="50"/>
  <c r="AA421" i="50"/>
  <c r="AB421" i="50"/>
  <c r="AN421" i="50"/>
  <c r="AL421" i="50"/>
  <c r="AG421" i="50"/>
  <c r="AK421" i="50"/>
  <c r="AH421" i="50"/>
  <c r="AF421" i="50"/>
  <c r="AC421" i="50"/>
  <c r="AM421" i="50"/>
  <c r="AG166" i="50"/>
  <c r="AW166" i="50" s="1"/>
  <c r="AR27" i="62" s="1"/>
  <c r="Z166" i="50"/>
  <c r="AP166" i="50" s="1"/>
  <c r="AR27" i="49" s="1"/>
  <c r="AE166" i="50"/>
  <c r="AU166" i="50" s="1"/>
  <c r="AR27" i="60" s="1"/>
  <c r="AN166" i="50"/>
  <c r="BD166" i="50" s="1"/>
  <c r="AR27" i="69" s="1"/>
  <c r="AA166" i="50"/>
  <c r="AQ166" i="50" s="1"/>
  <c r="AR27" i="56" s="1"/>
  <c r="AC166" i="50"/>
  <c r="AS166" i="50" s="1"/>
  <c r="AR27" i="58" s="1"/>
  <c r="AF166" i="50"/>
  <c r="AV166" i="50" s="1"/>
  <c r="AR27" i="61" s="1"/>
  <c r="H166" i="50"/>
  <c r="Q33" i="2" s="1"/>
  <c r="AI166" i="50"/>
  <c r="AY166" i="50" s="1"/>
  <c r="AR27" i="64" s="1"/>
  <c r="AH166" i="50"/>
  <c r="AX166" i="50" s="1"/>
  <c r="AR27" i="63" s="1"/>
  <c r="AB166" i="50"/>
  <c r="AR166" i="50" s="1"/>
  <c r="AR27" i="59" s="1"/>
  <c r="AD166" i="50"/>
  <c r="AT166" i="50" s="1"/>
  <c r="AR27" i="57" s="1"/>
  <c r="AL166" i="50"/>
  <c r="BB166" i="50" s="1"/>
  <c r="AR27" i="67" s="1"/>
  <c r="AM166" i="50"/>
  <c r="BC166" i="50" s="1"/>
  <c r="AR27" i="68" s="1"/>
  <c r="AK166" i="50"/>
  <c r="BA166" i="50" s="1"/>
  <c r="AR27" i="66" s="1"/>
  <c r="AJ166" i="50"/>
  <c r="AZ166" i="50" s="1"/>
  <c r="AR27" i="65" s="1"/>
  <c r="J199" i="50"/>
  <c r="M45" i="49" s="1"/>
  <c r="O199" i="50"/>
  <c r="M45" i="60" s="1"/>
  <c r="S199" i="50"/>
  <c r="M45" i="64" s="1"/>
  <c r="H174" i="50"/>
  <c r="K199" i="50"/>
  <c r="M45" i="56" s="1"/>
  <c r="R199" i="50"/>
  <c r="M45" i="63" s="1"/>
  <c r="T199" i="50"/>
  <c r="M45" i="65" s="1"/>
  <c r="P199" i="50"/>
  <c r="M45" i="61" s="1"/>
  <c r="V199" i="50"/>
  <c r="M45" i="67" s="1"/>
  <c r="M199" i="50"/>
  <c r="M45" i="58" s="1"/>
  <c r="N199" i="50"/>
  <c r="M45" i="57" s="1"/>
  <c r="Q199" i="50"/>
  <c r="M45" i="62" s="1"/>
  <c r="W199" i="50"/>
  <c r="M45" i="68" s="1"/>
  <c r="X199" i="50"/>
  <c r="M45" i="69" s="1"/>
  <c r="U199" i="50"/>
  <c r="M45" i="66" s="1"/>
  <c r="L199" i="50"/>
  <c r="M45" i="59" s="1"/>
  <c r="AE668" i="50"/>
  <c r="AU668" i="50" s="1"/>
  <c r="BB29" i="60" s="1"/>
  <c r="AA668" i="50"/>
  <c r="AQ668" i="50" s="1"/>
  <c r="BB29" i="56" s="1"/>
  <c r="AC668" i="50"/>
  <c r="AS668" i="50" s="1"/>
  <c r="BB29" i="58" s="1"/>
  <c r="AF668" i="50"/>
  <c r="AV668" i="50" s="1"/>
  <c r="BB29" i="61" s="1"/>
  <c r="AL668" i="50"/>
  <c r="BB668" i="50" s="1"/>
  <c r="BB29" i="67" s="1"/>
  <c r="AD668" i="50"/>
  <c r="AT668" i="50" s="1"/>
  <c r="BB29" i="57" s="1"/>
  <c r="AM668" i="50"/>
  <c r="BC668" i="50" s="1"/>
  <c r="BB29" i="68" s="1"/>
  <c r="AB668" i="50"/>
  <c r="AR668" i="50" s="1"/>
  <c r="BB29" i="59" s="1"/>
  <c r="Z668" i="50"/>
  <c r="AP668" i="50" s="1"/>
  <c r="BB29" i="49" s="1"/>
  <c r="AN668" i="50"/>
  <c r="BD668" i="50" s="1"/>
  <c r="BB29" i="69" s="1"/>
  <c r="H668" i="50"/>
  <c r="AQ35" i="2" s="1"/>
  <c r="AI668" i="50"/>
  <c r="AY668" i="50" s="1"/>
  <c r="BB29" i="64" s="1"/>
  <c r="AG668" i="50"/>
  <c r="AW668" i="50" s="1"/>
  <c r="BB29" i="62" s="1"/>
  <c r="AH668" i="50"/>
  <c r="AX668" i="50" s="1"/>
  <c r="BB29" i="63" s="1"/>
  <c r="AK668" i="50"/>
  <c r="BA668" i="50" s="1"/>
  <c r="BB29" i="66" s="1"/>
  <c r="AJ668" i="50"/>
  <c r="AZ668" i="50" s="1"/>
  <c r="BB29" i="65" s="1"/>
  <c r="H410" i="50"/>
  <c r="AG27" i="2" s="1"/>
  <c r="H408" i="50"/>
  <c r="AG24" i="2" s="1"/>
  <c r="J432" i="50"/>
  <c r="M687" i="50"/>
  <c r="H528" i="50"/>
  <c r="AK44" i="2" s="1"/>
  <c r="AC163" i="50"/>
  <c r="AS163" i="50" s="1"/>
  <c r="AB163" i="50"/>
  <c r="AR163" i="50" s="1"/>
  <c r="AJ163" i="50"/>
  <c r="AZ163" i="50" s="1"/>
  <c r="AF163" i="50"/>
  <c r="AV163" i="50" s="1"/>
  <c r="AM163" i="50"/>
  <c r="BC163" i="50" s="1"/>
  <c r="AG163" i="50"/>
  <c r="AW163" i="50" s="1"/>
  <c r="H163" i="50"/>
  <c r="Q30" i="2" s="1"/>
  <c r="AH163" i="50"/>
  <c r="AX163" i="50" s="1"/>
  <c r="AI163" i="50"/>
  <c r="AY163" i="50" s="1"/>
  <c r="Z163" i="50"/>
  <c r="AP163" i="50" s="1"/>
  <c r="AK163" i="50"/>
  <c r="BA163" i="50" s="1"/>
  <c r="AE163" i="50"/>
  <c r="AU163" i="50" s="1"/>
  <c r="AL163" i="50"/>
  <c r="BB163" i="50" s="1"/>
  <c r="AN163" i="50"/>
  <c r="BD163" i="50" s="1"/>
  <c r="AA163" i="50"/>
  <c r="AQ163" i="50" s="1"/>
  <c r="AD163" i="50"/>
  <c r="AT163" i="50" s="1"/>
  <c r="AD717" i="50"/>
  <c r="H717" i="50"/>
  <c r="AS34" i="2" s="1"/>
  <c r="AA717" i="50"/>
  <c r="AE717" i="50"/>
  <c r="AI717" i="50"/>
  <c r="AC717" i="50"/>
  <c r="AN717" i="50"/>
  <c r="AF717" i="50"/>
  <c r="AH717" i="50"/>
  <c r="AK717" i="50"/>
  <c r="Z717" i="50"/>
  <c r="AJ717" i="50"/>
  <c r="AB717" i="50"/>
  <c r="AG717" i="50"/>
  <c r="AL717" i="50"/>
  <c r="AM717" i="50"/>
  <c r="AM266" i="50"/>
  <c r="BC266" i="50" s="1"/>
  <c r="AT27" i="68" s="1"/>
  <c r="H266" i="50"/>
  <c r="U33" i="2" s="1"/>
  <c r="AN266" i="50"/>
  <c r="BD266" i="50" s="1"/>
  <c r="AT27" i="69" s="1"/>
  <c r="AF266" i="50"/>
  <c r="AV266" i="50" s="1"/>
  <c r="AT27" i="61" s="1"/>
  <c r="AL266" i="50"/>
  <c r="BB266" i="50" s="1"/>
  <c r="AT27" i="67" s="1"/>
  <c r="AJ266" i="50"/>
  <c r="AZ266" i="50" s="1"/>
  <c r="AT27" i="65" s="1"/>
  <c r="AB266" i="50"/>
  <c r="AR266" i="50" s="1"/>
  <c r="AT27" i="59" s="1"/>
  <c r="AC266" i="50"/>
  <c r="AS266" i="50" s="1"/>
  <c r="AT27" i="58" s="1"/>
  <c r="Z266" i="50"/>
  <c r="AP266" i="50" s="1"/>
  <c r="AT27" i="49" s="1"/>
  <c r="AE266" i="50"/>
  <c r="AU266" i="50" s="1"/>
  <c r="AT27" i="60" s="1"/>
  <c r="AG266" i="50"/>
  <c r="AW266" i="50" s="1"/>
  <c r="AT27" i="62" s="1"/>
  <c r="AH266" i="50"/>
  <c r="AX266" i="50" s="1"/>
  <c r="AT27" i="63" s="1"/>
  <c r="AK266" i="50"/>
  <c r="BA266" i="50" s="1"/>
  <c r="AT27" i="66" s="1"/>
  <c r="AI266" i="50"/>
  <c r="AY266" i="50" s="1"/>
  <c r="AT27" i="64" s="1"/>
  <c r="AA266" i="50"/>
  <c r="AQ266" i="50" s="1"/>
  <c r="AT27" i="56" s="1"/>
  <c r="AD266" i="50"/>
  <c r="AT266" i="50" s="1"/>
  <c r="AT27" i="57" s="1"/>
  <c r="V687" i="50"/>
  <c r="AL468" i="50"/>
  <c r="BB468" i="50" s="1"/>
  <c r="AX29" i="67" s="1"/>
  <c r="H468" i="50"/>
  <c r="AI35" i="2" s="1"/>
  <c r="AK468" i="50"/>
  <c r="BA468" i="50" s="1"/>
  <c r="AX29" i="66" s="1"/>
  <c r="AG468" i="50"/>
  <c r="AW468" i="50" s="1"/>
  <c r="AX29" i="62" s="1"/>
  <c r="AM468" i="50"/>
  <c r="BC468" i="50" s="1"/>
  <c r="AX29" i="68" s="1"/>
  <c r="AD468" i="50"/>
  <c r="AT468" i="50" s="1"/>
  <c r="AX29" i="57" s="1"/>
  <c r="AH468" i="50"/>
  <c r="AX468" i="50" s="1"/>
  <c r="AX29" i="63" s="1"/>
  <c r="AI468" i="50"/>
  <c r="AY468" i="50" s="1"/>
  <c r="AX29" i="64" s="1"/>
  <c r="AA468" i="50"/>
  <c r="AQ468" i="50" s="1"/>
  <c r="AX29" i="56" s="1"/>
  <c r="Z468" i="50"/>
  <c r="AP468" i="50" s="1"/>
  <c r="AX29" i="49" s="1"/>
  <c r="AC468" i="50"/>
  <c r="AS468" i="50" s="1"/>
  <c r="AX29" i="58" s="1"/>
  <c r="AN468" i="50"/>
  <c r="BD468" i="50" s="1"/>
  <c r="AX29" i="69" s="1"/>
  <c r="AF468" i="50"/>
  <c r="AV468" i="50" s="1"/>
  <c r="AX29" i="61" s="1"/>
  <c r="AJ468" i="50"/>
  <c r="AZ468" i="50" s="1"/>
  <c r="AX29" i="65" s="1"/>
  <c r="AB468" i="50"/>
  <c r="AR468" i="50" s="1"/>
  <c r="AX29" i="59" s="1"/>
  <c r="AE468" i="50"/>
  <c r="AU468" i="50" s="1"/>
  <c r="AX29" i="60" s="1"/>
  <c r="Z365" i="50"/>
  <c r="AP365" i="50" s="1"/>
  <c r="AV26" i="49" s="1"/>
  <c r="AB365" i="50"/>
  <c r="AR365" i="50" s="1"/>
  <c r="AV26" i="59" s="1"/>
  <c r="AN365" i="50"/>
  <c r="BD365" i="50" s="1"/>
  <c r="AV26" i="69" s="1"/>
  <c r="H365" i="50"/>
  <c r="AE32" i="2" s="1"/>
  <c r="AC365" i="50"/>
  <c r="AS365" i="50" s="1"/>
  <c r="AV26" i="58" s="1"/>
  <c r="AI365" i="50"/>
  <c r="AY365" i="50" s="1"/>
  <c r="AV26" i="64" s="1"/>
  <c r="AE365" i="50"/>
  <c r="AU365" i="50" s="1"/>
  <c r="AV26" i="60" s="1"/>
  <c r="AL365" i="50"/>
  <c r="BB365" i="50" s="1"/>
  <c r="AV26" i="67" s="1"/>
  <c r="AM365" i="50"/>
  <c r="BC365" i="50" s="1"/>
  <c r="AV26" i="68" s="1"/>
  <c r="AG365" i="50"/>
  <c r="AW365" i="50" s="1"/>
  <c r="AV26" i="62" s="1"/>
  <c r="AD365" i="50"/>
  <c r="AT365" i="50" s="1"/>
  <c r="AV26" i="57" s="1"/>
  <c r="AA365" i="50"/>
  <c r="AQ365" i="50" s="1"/>
  <c r="AV26" i="56" s="1"/>
  <c r="AH365" i="50"/>
  <c r="AX365" i="50" s="1"/>
  <c r="AV26" i="63" s="1"/>
  <c r="AJ365" i="50"/>
  <c r="AZ365" i="50" s="1"/>
  <c r="AV26" i="65" s="1"/>
  <c r="AK365" i="50"/>
  <c r="BA365" i="50" s="1"/>
  <c r="AV26" i="66" s="1"/>
  <c r="AF365" i="50"/>
  <c r="AV365" i="50" s="1"/>
  <c r="AV26" i="61" s="1"/>
  <c r="AD465" i="50"/>
  <c r="AT465" i="50" s="1"/>
  <c r="AX26" i="57" s="1"/>
  <c r="AK465" i="50"/>
  <c r="BA465" i="50" s="1"/>
  <c r="AX26" i="66" s="1"/>
  <c r="H465" i="50"/>
  <c r="AI32" i="2" s="1"/>
  <c r="AG465" i="50"/>
  <c r="AW465" i="50" s="1"/>
  <c r="AX26" i="62" s="1"/>
  <c r="AF465" i="50"/>
  <c r="AV465" i="50" s="1"/>
  <c r="AX26" i="61" s="1"/>
  <c r="AE465" i="50"/>
  <c r="AU465" i="50" s="1"/>
  <c r="AX26" i="60" s="1"/>
  <c r="AJ465" i="50"/>
  <c r="AZ465" i="50" s="1"/>
  <c r="AX26" i="65" s="1"/>
  <c r="AA465" i="50"/>
  <c r="AQ465" i="50" s="1"/>
  <c r="AX26" i="56" s="1"/>
  <c r="AL465" i="50"/>
  <c r="BB465" i="50" s="1"/>
  <c r="AX26" i="67" s="1"/>
  <c r="Z465" i="50"/>
  <c r="AP465" i="50" s="1"/>
  <c r="AX26" i="49" s="1"/>
  <c r="AM465" i="50"/>
  <c r="BC465" i="50" s="1"/>
  <c r="AX26" i="68" s="1"/>
  <c r="AC465" i="50"/>
  <c r="AS465" i="50" s="1"/>
  <c r="AX26" i="58" s="1"/>
  <c r="AI465" i="50"/>
  <c r="AY465" i="50" s="1"/>
  <c r="AX26" i="64" s="1"/>
  <c r="AN465" i="50"/>
  <c r="BD465" i="50" s="1"/>
  <c r="AX26" i="69" s="1"/>
  <c r="AH465" i="50"/>
  <c r="AX465" i="50" s="1"/>
  <c r="AX26" i="63" s="1"/>
  <c r="AB465" i="50"/>
  <c r="AR465" i="50" s="1"/>
  <c r="AX26" i="59" s="1"/>
  <c r="Z415" i="50"/>
  <c r="AP415" i="50" s="1"/>
  <c r="AW26" i="49" s="1"/>
  <c r="AG415" i="50"/>
  <c r="AW415" i="50" s="1"/>
  <c r="AW26" i="62" s="1"/>
  <c r="AF415" i="50"/>
  <c r="AV415" i="50" s="1"/>
  <c r="AW26" i="61" s="1"/>
  <c r="AD415" i="50"/>
  <c r="AT415" i="50" s="1"/>
  <c r="AW26" i="57" s="1"/>
  <c r="AH415" i="50"/>
  <c r="AX415" i="50" s="1"/>
  <c r="AW26" i="63" s="1"/>
  <c r="AB415" i="50"/>
  <c r="AR415" i="50" s="1"/>
  <c r="AW26" i="59" s="1"/>
  <c r="AE415" i="50"/>
  <c r="AU415" i="50" s="1"/>
  <c r="AW26" i="60" s="1"/>
  <c r="AA415" i="50"/>
  <c r="AQ415" i="50" s="1"/>
  <c r="AW26" i="56" s="1"/>
  <c r="H415" i="50"/>
  <c r="AG32" i="2" s="1"/>
  <c r="AM415" i="50"/>
  <c r="BC415" i="50" s="1"/>
  <c r="AW26" i="68" s="1"/>
  <c r="AJ415" i="50"/>
  <c r="AZ415" i="50" s="1"/>
  <c r="AW26" i="65" s="1"/>
  <c r="AC415" i="50"/>
  <c r="AS415" i="50" s="1"/>
  <c r="AW26" i="58" s="1"/>
  <c r="AL415" i="50"/>
  <c r="BB415" i="50" s="1"/>
  <c r="AW26" i="67" s="1"/>
  <c r="AK415" i="50"/>
  <c r="BA415" i="50" s="1"/>
  <c r="AW26" i="66" s="1"/>
  <c r="AN415" i="50"/>
  <c r="BD415" i="50" s="1"/>
  <c r="AW26" i="69" s="1"/>
  <c r="AI415" i="50"/>
  <c r="AY415" i="50" s="1"/>
  <c r="AW26" i="64" s="1"/>
  <c r="AF320" i="50"/>
  <c r="AI320" i="50"/>
  <c r="AA320" i="50"/>
  <c r="AD320" i="50"/>
  <c r="AG320" i="50"/>
  <c r="H320" i="50"/>
  <c r="AB320" i="50"/>
  <c r="AK320" i="50"/>
  <c r="AL320" i="50"/>
  <c r="AC320" i="50"/>
  <c r="AM320" i="50"/>
  <c r="AE320" i="50"/>
  <c r="Z320" i="50"/>
  <c r="AN320" i="50"/>
  <c r="AJ320" i="50"/>
  <c r="AH320" i="50"/>
  <c r="H522" i="50"/>
  <c r="U587" i="50"/>
  <c r="H359" i="50"/>
  <c r="AE25" i="2" s="1"/>
  <c r="AE51" i="2" s="1"/>
  <c r="J389" i="50"/>
  <c r="J391" i="50" s="1"/>
  <c r="Z221" i="50"/>
  <c r="AG221" i="50"/>
  <c r="AB221" i="50"/>
  <c r="AH221" i="50"/>
  <c r="AD221" i="50"/>
  <c r="AJ221" i="50"/>
  <c r="AM221" i="50"/>
  <c r="AI221" i="50"/>
  <c r="AC221" i="50"/>
  <c r="AK221" i="50"/>
  <c r="AL221" i="50"/>
  <c r="AF221" i="50"/>
  <c r="AE221" i="50"/>
  <c r="AA221" i="50"/>
  <c r="H221" i="50"/>
  <c r="AN221" i="50"/>
  <c r="H261" i="50"/>
  <c r="H362" i="50"/>
  <c r="AG270" i="50"/>
  <c r="AL270" i="50"/>
  <c r="H270" i="50"/>
  <c r="AB270" i="50"/>
  <c r="AH270" i="50"/>
  <c r="Z270" i="50"/>
  <c r="AN270" i="50"/>
  <c r="AJ270" i="50"/>
  <c r="AI270" i="50"/>
  <c r="AM270" i="50"/>
  <c r="AD270" i="50"/>
  <c r="AA270" i="50"/>
  <c r="AF270" i="50"/>
  <c r="AE270" i="50"/>
  <c r="AC270" i="50"/>
  <c r="AK270" i="50"/>
  <c r="H162" i="50"/>
  <c r="J682" i="50"/>
  <c r="H658" i="50"/>
  <c r="AQ24" i="2" s="1"/>
  <c r="P537" i="50"/>
  <c r="AB168" i="50"/>
  <c r="AR168" i="50" s="1"/>
  <c r="AR29" i="59" s="1"/>
  <c r="AL168" i="50"/>
  <c r="BB168" i="50" s="1"/>
  <c r="AR29" i="67" s="1"/>
  <c r="AE168" i="50"/>
  <c r="AU168" i="50" s="1"/>
  <c r="AR29" i="60" s="1"/>
  <c r="AK168" i="50"/>
  <c r="BA168" i="50" s="1"/>
  <c r="AR29" i="66" s="1"/>
  <c r="H168" i="50"/>
  <c r="Q35" i="2" s="1"/>
  <c r="AI168" i="50"/>
  <c r="AY168" i="50" s="1"/>
  <c r="AR29" i="64" s="1"/>
  <c r="AJ168" i="50"/>
  <c r="AZ168" i="50" s="1"/>
  <c r="AR29" i="65" s="1"/>
  <c r="Z168" i="50"/>
  <c r="AP168" i="50" s="1"/>
  <c r="AR29" i="49" s="1"/>
  <c r="AH168" i="50"/>
  <c r="AX168" i="50" s="1"/>
  <c r="AR29" i="63" s="1"/>
  <c r="AG168" i="50"/>
  <c r="AW168" i="50" s="1"/>
  <c r="AR29" i="62" s="1"/>
  <c r="AD168" i="50"/>
  <c r="AT168" i="50" s="1"/>
  <c r="AR29" i="57" s="1"/>
  <c r="AA168" i="50"/>
  <c r="AQ168" i="50" s="1"/>
  <c r="AR29" i="56" s="1"/>
  <c r="AF168" i="50"/>
  <c r="AV168" i="50" s="1"/>
  <c r="AR29" i="61" s="1"/>
  <c r="AN168" i="50"/>
  <c r="BD168" i="50" s="1"/>
  <c r="AR29" i="69" s="1"/>
  <c r="AM168" i="50"/>
  <c r="BC168" i="50" s="1"/>
  <c r="AR29" i="68" s="1"/>
  <c r="AC168" i="50"/>
  <c r="AS168" i="50" s="1"/>
  <c r="AR29" i="58" s="1"/>
  <c r="H122" i="50"/>
  <c r="AL315" i="50"/>
  <c r="BB315" i="50" s="1"/>
  <c r="AU26" i="67" s="1"/>
  <c r="AC315" i="50"/>
  <c r="AS315" i="50" s="1"/>
  <c r="AU26" i="58" s="1"/>
  <c r="AH315" i="50"/>
  <c r="AX315" i="50" s="1"/>
  <c r="AU26" i="63" s="1"/>
  <c r="AE315" i="50"/>
  <c r="AU315" i="50" s="1"/>
  <c r="AU26" i="60" s="1"/>
  <c r="H315" i="50"/>
  <c r="W32" i="2" s="1"/>
  <c r="AI315" i="50"/>
  <c r="AY315" i="50" s="1"/>
  <c r="AU26" i="64" s="1"/>
  <c r="Z315" i="50"/>
  <c r="AP315" i="50" s="1"/>
  <c r="AU26" i="49" s="1"/>
  <c r="AD315" i="50"/>
  <c r="AT315" i="50" s="1"/>
  <c r="AU26" i="57" s="1"/>
  <c r="AJ315" i="50"/>
  <c r="AZ315" i="50" s="1"/>
  <c r="AU26" i="65" s="1"/>
  <c r="AF315" i="50"/>
  <c r="AV315" i="50" s="1"/>
  <c r="AU26" i="61" s="1"/>
  <c r="AB315" i="50"/>
  <c r="AR315" i="50" s="1"/>
  <c r="AU26" i="59" s="1"/>
  <c r="AN315" i="50"/>
  <c r="BD315" i="50" s="1"/>
  <c r="AU26" i="69" s="1"/>
  <c r="AM315" i="50"/>
  <c r="BC315" i="50" s="1"/>
  <c r="AU26" i="68" s="1"/>
  <c r="AG315" i="50"/>
  <c r="AW315" i="50" s="1"/>
  <c r="AU26" i="62" s="1"/>
  <c r="AA315" i="50"/>
  <c r="AQ315" i="50" s="1"/>
  <c r="AU26" i="56" s="1"/>
  <c r="AK315" i="50"/>
  <c r="BA315" i="50" s="1"/>
  <c r="AU26" i="66" s="1"/>
  <c r="N687" i="50"/>
  <c r="AK218" i="50"/>
  <c r="BA218" i="50" s="1"/>
  <c r="AS29" i="66" s="1"/>
  <c r="AJ218" i="50"/>
  <c r="AZ218" i="50" s="1"/>
  <c r="AS29" i="65" s="1"/>
  <c r="AN218" i="50"/>
  <c r="BD218" i="50" s="1"/>
  <c r="AS29" i="69" s="1"/>
  <c r="AH218" i="50"/>
  <c r="AX218" i="50" s="1"/>
  <c r="AS29" i="63" s="1"/>
  <c r="Z218" i="50"/>
  <c r="AP218" i="50" s="1"/>
  <c r="AS29" i="49" s="1"/>
  <c r="AC218" i="50"/>
  <c r="AS218" i="50" s="1"/>
  <c r="AS29" i="58" s="1"/>
  <c r="AI218" i="50"/>
  <c r="AY218" i="50" s="1"/>
  <c r="AS29" i="64" s="1"/>
  <c r="AA218" i="50"/>
  <c r="AQ218" i="50" s="1"/>
  <c r="AS29" i="56" s="1"/>
  <c r="AB218" i="50"/>
  <c r="AR218" i="50" s="1"/>
  <c r="AS29" i="59" s="1"/>
  <c r="AF218" i="50"/>
  <c r="AV218" i="50" s="1"/>
  <c r="AS29" i="61" s="1"/>
  <c r="H218" i="50"/>
  <c r="S35" i="2" s="1"/>
  <c r="AD218" i="50"/>
  <c r="AT218" i="50" s="1"/>
  <c r="AS29" i="57" s="1"/>
  <c r="AE218" i="50"/>
  <c r="AU218" i="50" s="1"/>
  <c r="AS29" i="60" s="1"/>
  <c r="AL218" i="50"/>
  <c r="BB218" i="50" s="1"/>
  <c r="AS29" i="67" s="1"/>
  <c r="AM218" i="50"/>
  <c r="BC218" i="50" s="1"/>
  <c r="AS29" i="68" s="1"/>
  <c r="AG218" i="50"/>
  <c r="AW218" i="50" s="1"/>
  <c r="AS29" i="62" s="1"/>
  <c r="AA607" i="50"/>
  <c r="AB607" i="50"/>
  <c r="AD607" i="50"/>
  <c r="AJ607" i="50"/>
  <c r="AN607" i="50"/>
  <c r="AI607" i="50"/>
  <c r="AC607" i="50"/>
  <c r="AF607" i="50"/>
  <c r="AM607" i="50"/>
  <c r="AK607" i="50"/>
  <c r="H607" i="50"/>
  <c r="Z607" i="50"/>
  <c r="AH607" i="50"/>
  <c r="AL607" i="50"/>
  <c r="AG607" i="50"/>
  <c r="AE607" i="50"/>
  <c r="X587" i="50"/>
  <c r="U649" i="50"/>
  <c r="V45" i="66" s="1"/>
  <c r="P649" i="50"/>
  <c r="V45" i="61" s="1"/>
  <c r="O649" i="50"/>
  <c r="V45" i="60" s="1"/>
  <c r="K649" i="50"/>
  <c r="V45" i="56" s="1"/>
  <c r="X649" i="50"/>
  <c r="V45" i="69" s="1"/>
  <c r="V649" i="50"/>
  <c r="V45" i="67" s="1"/>
  <c r="S649" i="50"/>
  <c r="V45" i="64" s="1"/>
  <c r="L649" i="50"/>
  <c r="V45" i="59" s="1"/>
  <c r="N649" i="50"/>
  <c r="V45" i="57" s="1"/>
  <c r="W649" i="50"/>
  <c r="V45" i="68" s="1"/>
  <c r="R649" i="50"/>
  <c r="V45" i="63" s="1"/>
  <c r="J649" i="50"/>
  <c r="V45" i="49" s="1"/>
  <c r="M649" i="50"/>
  <c r="V45" i="58" s="1"/>
  <c r="H624" i="50"/>
  <c r="T649" i="50"/>
  <c r="V45" i="65" s="1"/>
  <c r="Q649" i="50"/>
  <c r="V45" i="62" s="1"/>
  <c r="R737" i="50"/>
  <c r="H310" i="50"/>
  <c r="W27" i="2" s="1"/>
  <c r="S737" i="50"/>
  <c r="H312" i="50"/>
  <c r="H228" i="50"/>
  <c r="S44" i="2" s="1"/>
  <c r="AC707" i="50"/>
  <c r="AJ707" i="50"/>
  <c r="Z707" i="50"/>
  <c r="AN707" i="50"/>
  <c r="H707" i="50"/>
  <c r="AL707" i="50"/>
  <c r="AG707" i="50"/>
  <c r="AI707" i="50"/>
  <c r="AF707" i="50"/>
  <c r="AB707" i="50"/>
  <c r="AE707" i="50"/>
  <c r="AH707" i="50"/>
  <c r="AA707" i="50"/>
  <c r="AD707" i="50"/>
  <c r="AM707" i="50"/>
  <c r="AK707" i="50"/>
  <c r="AI720" i="50"/>
  <c r="AM720" i="50"/>
  <c r="AL720" i="50"/>
  <c r="AF720" i="50"/>
  <c r="AD720" i="50"/>
  <c r="AE720" i="50"/>
  <c r="AK720" i="50"/>
  <c r="H720" i="50"/>
  <c r="AH720" i="50"/>
  <c r="AN720" i="50"/>
  <c r="AJ720" i="50"/>
  <c r="AB720" i="50"/>
  <c r="AG720" i="50"/>
  <c r="AA720" i="50"/>
  <c r="AC720" i="50"/>
  <c r="Z720" i="50"/>
  <c r="J399" i="50"/>
  <c r="Q45" i="49" s="1"/>
  <c r="T399" i="50"/>
  <c r="Q45" i="65" s="1"/>
  <c r="L399" i="50"/>
  <c r="Q45" i="59" s="1"/>
  <c r="V399" i="50"/>
  <c r="Q45" i="67" s="1"/>
  <c r="U399" i="50"/>
  <c r="Q45" i="66" s="1"/>
  <c r="Q399" i="50"/>
  <c r="Q45" i="62" s="1"/>
  <c r="K399" i="50"/>
  <c r="Q45" i="56" s="1"/>
  <c r="H374" i="50"/>
  <c r="X399" i="50"/>
  <c r="Q45" i="69" s="1"/>
  <c r="S399" i="50"/>
  <c r="Q45" i="64" s="1"/>
  <c r="O399" i="50"/>
  <c r="Q45" i="60" s="1"/>
  <c r="P399" i="50"/>
  <c r="Q45" i="61" s="1"/>
  <c r="R399" i="50"/>
  <c r="Q45" i="63" s="1"/>
  <c r="M399" i="50"/>
  <c r="Q45" i="58" s="1"/>
  <c r="W399" i="50"/>
  <c r="Q45" i="68" s="1"/>
  <c r="N399" i="50"/>
  <c r="Q45" i="57" s="1"/>
  <c r="Z563" i="50"/>
  <c r="AP563" i="50" s="1"/>
  <c r="AZ24" i="49" s="1"/>
  <c r="AG563" i="50"/>
  <c r="AW563" i="50" s="1"/>
  <c r="AZ24" i="62" s="1"/>
  <c r="AD563" i="50"/>
  <c r="AT563" i="50" s="1"/>
  <c r="AZ24" i="57" s="1"/>
  <c r="AE563" i="50"/>
  <c r="AU563" i="50" s="1"/>
  <c r="AZ24" i="60" s="1"/>
  <c r="AF563" i="50"/>
  <c r="AV563" i="50" s="1"/>
  <c r="AZ24" i="61" s="1"/>
  <c r="AN563" i="50"/>
  <c r="BD563" i="50" s="1"/>
  <c r="AZ24" i="69" s="1"/>
  <c r="AJ563" i="50"/>
  <c r="AZ563" i="50" s="1"/>
  <c r="AZ24" i="65" s="1"/>
  <c r="AK563" i="50"/>
  <c r="BA563" i="50" s="1"/>
  <c r="AZ24" i="66" s="1"/>
  <c r="AH563" i="50"/>
  <c r="AX563" i="50" s="1"/>
  <c r="AZ24" i="63" s="1"/>
  <c r="AC563" i="50"/>
  <c r="AS563" i="50" s="1"/>
  <c r="AZ24" i="58" s="1"/>
  <c r="AL563" i="50"/>
  <c r="BB563" i="50" s="1"/>
  <c r="AZ24" i="67" s="1"/>
  <c r="AI563" i="50"/>
  <c r="AY563" i="50" s="1"/>
  <c r="AZ24" i="64" s="1"/>
  <c r="AA563" i="50"/>
  <c r="AQ563" i="50" s="1"/>
  <c r="AZ24" i="56" s="1"/>
  <c r="H563" i="50"/>
  <c r="AM30" i="2" s="1"/>
  <c r="AB563" i="50"/>
  <c r="AR563" i="50" s="1"/>
  <c r="AZ24" i="59" s="1"/>
  <c r="AM563" i="50"/>
  <c r="BC563" i="50" s="1"/>
  <c r="AZ24" i="68" s="1"/>
  <c r="AA657" i="50"/>
  <c r="AF657" i="50"/>
  <c r="AI657" i="50"/>
  <c r="AC657" i="50"/>
  <c r="AG657" i="50"/>
  <c r="AH657" i="50"/>
  <c r="AN657" i="50"/>
  <c r="H657" i="50"/>
  <c r="AB657" i="50"/>
  <c r="AJ657" i="50"/>
  <c r="AK657" i="50"/>
  <c r="Z657" i="50"/>
  <c r="AM657" i="50"/>
  <c r="AL657" i="50"/>
  <c r="AD657" i="50"/>
  <c r="AE657" i="50"/>
  <c r="H360" i="50"/>
  <c r="AE27" i="2" s="1"/>
  <c r="H424" i="50"/>
  <c r="W449" i="50"/>
  <c r="R45" i="68" s="1"/>
  <c r="N449" i="50"/>
  <c r="R45" i="57" s="1"/>
  <c r="L449" i="50"/>
  <c r="R45" i="59" s="1"/>
  <c r="K449" i="50"/>
  <c r="R45" i="56" s="1"/>
  <c r="S449" i="50"/>
  <c r="R45" i="64" s="1"/>
  <c r="M449" i="50"/>
  <c r="R45" i="58" s="1"/>
  <c r="U449" i="50"/>
  <c r="R45" i="66" s="1"/>
  <c r="Q449" i="50"/>
  <c r="R45" i="62" s="1"/>
  <c r="R449" i="50"/>
  <c r="R45" i="63" s="1"/>
  <c r="T449" i="50"/>
  <c r="R45" i="65" s="1"/>
  <c r="O449" i="50"/>
  <c r="R45" i="60" s="1"/>
  <c r="J449" i="50"/>
  <c r="R45" i="49" s="1"/>
  <c r="V449" i="50"/>
  <c r="R45" i="67" s="1"/>
  <c r="X449" i="50"/>
  <c r="R45" i="69" s="1"/>
  <c r="P449" i="50"/>
  <c r="R45" i="61" s="1"/>
  <c r="Z721" i="50"/>
  <c r="AJ721" i="50"/>
  <c r="AF721" i="50"/>
  <c r="AL721" i="50"/>
  <c r="AE721" i="50"/>
  <c r="AI721" i="50"/>
  <c r="AG721" i="50"/>
  <c r="AM721" i="50"/>
  <c r="AD721" i="50"/>
  <c r="AK721" i="50"/>
  <c r="H721" i="50"/>
  <c r="AA721" i="50"/>
  <c r="AH721" i="50"/>
  <c r="AC721" i="50"/>
  <c r="AB721" i="50"/>
  <c r="AN721" i="50"/>
  <c r="H428" i="50"/>
  <c r="AG44" i="2" s="1"/>
  <c r="H378" i="50"/>
  <c r="AE44" i="2" s="1"/>
  <c r="Q587" i="50"/>
  <c r="Z471" i="50"/>
  <c r="AH471" i="50"/>
  <c r="AI471" i="50"/>
  <c r="AA471" i="50"/>
  <c r="AD471" i="50"/>
  <c r="H471" i="50"/>
  <c r="AM471" i="50"/>
  <c r="AG471" i="50"/>
  <c r="AB471" i="50"/>
  <c r="AF471" i="50"/>
  <c r="AC471" i="50"/>
  <c r="AL471" i="50"/>
  <c r="AJ471" i="50"/>
  <c r="AE471" i="50"/>
  <c r="AK471" i="50"/>
  <c r="AN471" i="50"/>
  <c r="AN271" i="50"/>
  <c r="AL271" i="50"/>
  <c r="AK271" i="50"/>
  <c r="AG271" i="50"/>
  <c r="AM271" i="50"/>
  <c r="AC271" i="50"/>
  <c r="AI271" i="50"/>
  <c r="AJ271" i="50"/>
  <c r="AB271" i="50"/>
  <c r="AD271" i="50"/>
  <c r="Z271" i="50"/>
  <c r="AH271" i="50"/>
  <c r="AE271" i="50"/>
  <c r="AA271" i="50"/>
  <c r="H271" i="50"/>
  <c r="AF271" i="50"/>
  <c r="S687" i="50"/>
  <c r="H711" i="50"/>
  <c r="AM70" i="50"/>
  <c r="AG70" i="50"/>
  <c r="AH70" i="50"/>
  <c r="AN70" i="50"/>
  <c r="AB70" i="50"/>
  <c r="AC70" i="50"/>
  <c r="AK70" i="50"/>
  <c r="Z70" i="50"/>
  <c r="AF70" i="50"/>
  <c r="H70" i="50"/>
  <c r="AA70" i="50"/>
  <c r="AJ70" i="50"/>
  <c r="AI70" i="50"/>
  <c r="AL70" i="50"/>
  <c r="AD70" i="50"/>
  <c r="AE70" i="50"/>
  <c r="X687" i="50"/>
  <c r="H411" i="50"/>
  <c r="AL521" i="50"/>
  <c r="AI521" i="50"/>
  <c r="AF521" i="50"/>
  <c r="AG521" i="50"/>
  <c r="AD521" i="50"/>
  <c r="AM521" i="50"/>
  <c r="AE521" i="50"/>
  <c r="Z521" i="50"/>
  <c r="AK521" i="50"/>
  <c r="AN521" i="50"/>
  <c r="H521" i="50"/>
  <c r="AA521" i="50"/>
  <c r="AJ521" i="50"/>
  <c r="AC521" i="50"/>
  <c r="AH521" i="50"/>
  <c r="AB521" i="50"/>
  <c r="AD265" i="50"/>
  <c r="AT265" i="50" s="1"/>
  <c r="AT26" i="57" s="1"/>
  <c r="AL265" i="50"/>
  <c r="BB265" i="50" s="1"/>
  <c r="AT26" i="67" s="1"/>
  <c r="Z265" i="50"/>
  <c r="AP265" i="50" s="1"/>
  <c r="AT26" i="49" s="1"/>
  <c r="AH265" i="50"/>
  <c r="AX265" i="50" s="1"/>
  <c r="AT26" i="63" s="1"/>
  <c r="AN265" i="50"/>
  <c r="BD265" i="50" s="1"/>
  <c r="AT26" i="69" s="1"/>
  <c r="AI265" i="50"/>
  <c r="AY265" i="50" s="1"/>
  <c r="AT26" i="64" s="1"/>
  <c r="AM265" i="50"/>
  <c r="BC265" i="50" s="1"/>
  <c r="AT26" i="68" s="1"/>
  <c r="AB265" i="50"/>
  <c r="AR265" i="50" s="1"/>
  <c r="AT26" i="59" s="1"/>
  <c r="AE265" i="50"/>
  <c r="AU265" i="50" s="1"/>
  <c r="AT26" i="60" s="1"/>
  <c r="AK265" i="50"/>
  <c r="BA265" i="50" s="1"/>
  <c r="AT26" i="66" s="1"/>
  <c r="AA265" i="50"/>
  <c r="AQ265" i="50" s="1"/>
  <c r="AT26" i="56" s="1"/>
  <c r="AJ265" i="50"/>
  <c r="AZ265" i="50" s="1"/>
  <c r="AT26" i="65" s="1"/>
  <c r="AF265" i="50"/>
  <c r="AV265" i="50" s="1"/>
  <c r="AT26" i="61" s="1"/>
  <c r="AG265" i="50"/>
  <c r="AW265" i="50" s="1"/>
  <c r="AT26" i="62" s="1"/>
  <c r="H265" i="50"/>
  <c r="U32" i="2" s="1"/>
  <c r="AC265" i="50"/>
  <c r="AS265" i="50" s="1"/>
  <c r="AT26" i="58" s="1"/>
  <c r="AG715" i="50"/>
  <c r="AW715" i="50" s="1"/>
  <c r="BC26" i="62" s="1"/>
  <c r="AL715" i="50"/>
  <c r="BB715" i="50" s="1"/>
  <c r="BC26" i="67" s="1"/>
  <c r="AD715" i="50"/>
  <c r="AT715" i="50" s="1"/>
  <c r="BC26" i="57" s="1"/>
  <c r="AF715" i="50"/>
  <c r="AV715" i="50" s="1"/>
  <c r="BC26" i="61" s="1"/>
  <c r="Z715" i="50"/>
  <c r="AP715" i="50" s="1"/>
  <c r="BC26" i="49" s="1"/>
  <c r="AH715" i="50"/>
  <c r="AX715" i="50" s="1"/>
  <c r="BC26" i="63" s="1"/>
  <c r="H715" i="50"/>
  <c r="AS32" i="2" s="1"/>
  <c r="AK715" i="50"/>
  <c r="BA715" i="50" s="1"/>
  <c r="BC26" i="66" s="1"/>
  <c r="AA715" i="50"/>
  <c r="AQ715" i="50" s="1"/>
  <c r="BC26" i="56" s="1"/>
  <c r="AC715" i="50"/>
  <c r="AS715" i="50" s="1"/>
  <c r="BC26" i="58" s="1"/>
  <c r="AE715" i="50"/>
  <c r="AU715" i="50" s="1"/>
  <c r="BC26" i="60" s="1"/>
  <c r="AJ715" i="50"/>
  <c r="AZ715" i="50" s="1"/>
  <c r="BC26" i="65" s="1"/>
  <c r="AB715" i="50"/>
  <c r="AR715" i="50" s="1"/>
  <c r="BC26" i="59" s="1"/>
  <c r="AM715" i="50"/>
  <c r="BC715" i="50" s="1"/>
  <c r="BC26" i="68" s="1"/>
  <c r="AN715" i="50"/>
  <c r="BD715" i="50" s="1"/>
  <c r="BC26" i="69" s="1"/>
  <c r="AI715" i="50"/>
  <c r="AY715" i="50" s="1"/>
  <c r="BC26" i="64" s="1"/>
  <c r="S637" i="50"/>
  <c r="AF718" i="50"/>
  <c r="AV718" i="50" s="1"/>
  <c r="BC29" i="61" s="1"/>
  <c r="Z718" i="50"/>
  <c r="AP718" i="50" s="1"/>
  <c r="BC29" i="49" s="1"/>
  <c r="AB718" i="50"/>
  <c r="AR718" i="50" s="1"/>
  <c r="BC29" i="59" s="1"/>
  <c r="AC718" i="50"/>
  <c r="AS718" i="50" s="1"/>
  <c r="BC29" i="58" s="1"/>
  <c r="AN718" i="50"/>
  <c r="BD718" i="50" s="1"/>
  <c r="BC29" i="69" s="1"/>
  <c r="AD718" i="50"/>
  <c r="AT718" i="50" s="1"/>
  <c r="BC29" i="57" s="1"/>
  <c r="H718" i="50"/>
  <c r="AS35" i="2" s="1"/>
  <c r="AK718" i="50"/>
  <c r="BA718" i="50" s="1"/>
  <c r="BC29" i="66" s="1"/>
  <c r="AE718" i="50"/>
  <c r="AU718" i="50" s="1"/>
  <c r="BC29" i="60" s="1"/>
  <c r="AH718" i="50"/>
  <c r="AX718" i="50" s="1"/>
  <c r="BC29" i="63" s="1"/>
  <c r="AA718" i="50"/>
  <c r="AQ718" i="50" s="1"/>
  <c r="BC29" i="56" s="1"/>
  <c r="AI718" i="50"/>
  <c r="AY718" i="50" s="1"/>
  <c r="BC29" i="64" s="1"/>
  <c r="AG718" i="50"/>
  <c r="AW718" i="50" s="1"/>
  <c r="BC29" i="62" s="1"/>
  <c r="AJ718" i="50"/>
  <c r="AZ718" i="50" s="1"/>
  <c r="BC29" i="65" s="1"/>
  <c r="AM718" i="50"/>
  <c r="BC718" i="50" s="1"/>
  <c r="BC29" i="68" s="1"/>
  <c r="AL718" i="50"/>
  <c r="BB718" i="50" s="1"/>
  <c r="BC29" i="67" s="1"/>
  <c r="AI517" i="50"/>
  <c r="AE517" i="50"/>
  <c r="AG517" i="50"/>
  <c r="AC517" i="50"/>
  <c r="H517" i="50"/>
  <c r="AK34" i="2" s="1"/>
  <c r="AH517" i="50"/>
  <c r="Z517" i="50"/>
  <c r="AJ517" i="50"/>
  <c r="AK517" i="50"/>
  <c r="AA517" i="50"/>
  <c r="AM517" i="50"/>
  <c r="AD517" i="50"/>
  <c r="AN517" i="50"/>
  <c r="AB517" i="50"/>
  <c r="AF517" i="50"/>
  <c r="AL517" i="50"/>
  <c r="H422" i="50"/>
  <c r="W637" i="50"/>
  <c r="L499" i="50"/>
  <c r="S45" i="59" s="1"/>
  <c r="O499" i="50"/>
  <c r="S45" i="60" s="1"/>
  <c r="T499" i="50"/>
  <c r="S45" i="65" s="1"/>
  <c r="P499" i="50"/>
  <c r="S45" i="61" s="1"/>
  <c r="X499" i="50"/>
  <c r="S45" i="69" s="1"/>
  <c r="U499" i="50"/>
  <c r="S45" i="66" s="1"/>
  <c r="V499" i="50"/>
  <c r="S45" i="67" s="1"/>
  <c r="H474" i="50"/>
  <c r="Q499" i="50"/>
  <c r="S45" i="62" s="1"/>
  <c r="R499" i="50"/>
  <c r="S45" i="63" s="1"/>
  <c r="W499" i="50"/>
  <c r="S45" i="68" s="1"/>
  <c r="K499" i="50"/>
  <c r="S45" i="56" s="1"/>
  <c r="S499" i="50"/>
  <c r="S45" i="64" s="1"/>
  <c r="M499" i="50"/>
  <c r="S45" i="58" s="1"/>
  <c r="N499" i="50"/>
  <c r="S45" i="57" s="1"/>
  <c r="J499" i="50"/>
  <c r="S45" i="49" s="1"/>
  <c r="AJ115" i="50"/>
  <c r="AZ115" i="50" s="1"/>
  <c r="AQ26" i="65" s="1"/>
  <c r="H115" i="50"/>
  <c r="AF115" i="50"/>
  <c r="AV115" i="50" s="1"/>
  <c r="AQ26" i="61" s="1"/>
  <c r="AD115" i="50"/>
  <c r="AT115" i="50" s="1"/>
  <c r="AQ26" i="57" s="1"/>
  <c r="AE115" i="50"/>
  <c r="AU115" i="50" s="1"/>
  <c r="AQ26" i="60" s="1"/>
  <c r="AG115" i="50"/>
  <c r="AW115" i="50" s="1"/>
  <c r="AQ26" i="62" s="1"/>
  <c r="AH115" i="50"/>
  <c r="AX115" i="50" s="1"/>
  <c r="AQ26" i="63" s="1"/>
  <c r="AM115" i="50"/>
  <c r="BC115" i="50" s="1"/>
  <c r="AQ26" i="68" s="1"/>
  <c r="AI115" i="50"/>
  <c r="AY115" i="50" s="1"/>
  <c r="AQ26" i="64" s="1"/>
  <c r="AK115" i="50"/>
  <c r="BA115" i="50" s="1"/>
  <c r="AQ26" i="66" s="1"/>
  <c r="Z115" i="50"/>
  <c r="AP115" i="50" s="1"/>
  <c r="AQ26" i="49" s="1"/>
  <c r="AN115" i="50"/>
  <c r="BD115" i="50" s="1"/>
  <c r="AQ26" i="69" s="1"/>
  <c r="AA115" i="50"/>
  <c r="AQ115" i="50" s="1"/>
  <c r="AQ26" i="56" s="1"/>
  <c r="AC115" i="50"/>
  <c r="AS115" i="50" s="1"/>
  <c r="AQ26" i="58" s="1"/>
  <c r="AL115" i="50"/>
  <c r="BB115" i="50" s="1"/>
  <c r="AQ26" i="67" s="1"/>
  <c r="AB115" i="50"/>
  <c r="AR115" i="50" s="1"/>
  <c r="AQ26" i="59" s="1"/>
  <c r="H574" i="50"/>
  <c r="S599" i="50"/>
  <c r="U45" i="64" s="1"/>
  <c r="O599" i="50"/>
  <c r="U45" i="60" s="1"/>
  <c r="U599" i="50"/>
  <c r="U45" i="66" s="1"/>
  <c r="W599" i="50"/>
  <c r="U45" i="68" s="1"/>
  <c r="V599" i="50"/>
  <c r="U45" i="67" s="1"/>
  <c r="L599" i="50"/>
  <c r="U45" i="59" s="1"/>
  <c r="R599" i="50"/>
  <c r="U45" i="63" s="1"/>
  <c r="T599" i="50"/>
  <c r="U45" i="65" s="1"/>
  <c r="X599" i="50"/>
  <c r="U45" i="69" s="1"/>
  <c r="N599" i="50"/>
  <c r="U45" i="57" s="1"/>
  <c r="K599" i="50"/>
  <c r="U45" i="56" s="1"/>
  <c r="P599" i="50"/>
  <c r="U45" i="61" s="1"/>
  <c r="Q599" i="50"/>
  <c r="U45" i="62" s="1"/>
  <c r="J599" i="50"/>
  <c r="U45" i="49" s="1"/>
  <c r="M599" i="50"/>
  <c r="U45" i="58" s="1"/>
  <c r="H560" i="50"/>
  <c r="AM27" i="2" s="1"/>
  <c r="J489" i="50"/>
  <c r="K489" i="50" s="1"/>
  <c r="H459" i="50"/>
  <c r="AI25" i="2" s="1"/>
  <c r="H78" i="50"/>
  <c r="Z414" i="50"/>
  <c r="AP414" i="50" s="1"/>
  <c r="AW25" i="49" s="1"/>
  <c r="AN414" i="50"/>
  <c r="BD414" i="50" s="1"/>
  <c r="AW25" i="69" s="1"/>
  <c r="AF414" i="50"/>
  <c r="AV414" i="50" s="1"/>
  <c r="AW25" i="61" s="1"/>
  <c r="AE414" i="50"/>
  <c r="AU414" i="50" s="1"/>
  <c r="AW25" i="60" s="1"/>
  <c r="AG414" i="50"/>
  <c r="AW414" i="50" s="1"/>
  <c r="AW25" i="62" s="1"/>
  <c r="AH414" i="50"/>
  <c r="AX414" i="50" s="1"/>
  <c r="AW25" i="63" s="1"/>
  <c r="AI414" i="50"/>
  <c r="AY414" i="50" s="1"/>
  <c r="AW25" i="64" s="1"/>
  <c r="AL414" i="50"/>
  <c r="BB414" i="50" s="1"/>
  <c r="AW25" i="67" s="1"/>
  <c r="AM414" i="50"/>
  <c r="BC414" i="50" s="1"/>
  <c r="AW25" i="68" s="1"/>
  <c r="AA414" i="50"/>
  <c r="AQ414" i="50" s="1"/>
  <c r="AW25" i="56" s="1"/>
  <c r="AJ414" i="50"/>
  <c r="AZ414" i="50" s="1"/>
  <c r="AW25" i="65" s="1"/>
  <c r="AK414" i="50"/>
  <c r="BA414" i="50" s="1"/>
  <c r="AW25" i="66" s="1"/>
  <c r="AB414" i="50"/>
  <c r="AR414" i="50" s="1"/>
  <c r="AW25" i="59" s="1"/>
  <c r="AC414" i="50"/>
  <c r="AS414" i="50" s="1"/>
  <c r="AW25" i="58" s="1"/>
  <c r="AD414" i="50"/>
  <c r="AT414" i="50" s="1"/>
  <c r="AW25" i="57" s="1"/>
  <c r="H414" i="50"/>
  <c r="AG31" i="2" s="1"/>
  <c r="Z267" i="50"/>
  <c r="AI267" i="50"/>
  <c r="AK267" i="50"/>
  <c r="AF267" i="50"/>
  <c r="H267" i="50"/>
  <c r="U34" i="2" s="1"/>
  <c r="AG267" i="50"/>
  <c r="AD267" i="50"/>
  <c r="AH267" i="50"/>
  <c r="AC267" i="50"/>
  <c r="AN267" i="50"/>
  <c r="AM267" i="50"/>
  <c r="AL267" i="50"/>
  <c r="AE267" i="50"/>
  <c r="AA267" i="50"/>
  <c r="AJ267" i="50"/>
  <c r="AB267" i="50"/>
  <c r="AM366" i="50"/>
  <c r="BC366" i="50" s="1"/>
  <c r="AV27" i="68" s="1"/>
  <c r="AC366" i="50"/>
  <c r="AS366" i="50" s="1"/>
  <c r="AV27" i="58" s="1"/>
  <c r="AK366" i="50"/>
  <c r="BA366" i="50" s="1"/>
  <c r="AV27" i="66" s="1"/>
  <c r="AG366" i="50"/>
  <c r="AW366" i="50" s="1"/>
  <c r="AV27" i="62" s="1"/>
  <c r="AA366" i="50"/>
  <c r="AQ366" i="50" s="1"/>
  <c r="AV27" i="56" s="1"/>
  <c r="Z366" i="50"/>
  <c r="AP366" i="50" s="1"/>
  <c r="AV27" i="49" s="1"/>
  <c r="AB366" i="50"/>
  <c r="AR366" i="50" s="1"/>
  <c r="AV27" i="59" s="1"/>
  <c r="AD366" i="50"/>
  <c r="AT366" i="50" s="1"/>
  <c r="AV27" i="57" s="1"/>
  <c r="H366" i="50"/>
  <c r="AE33" i="2" s="1"/>
  <c r="AJ366" i="50"/>
  <c r="AZ366" i="50" s="1"/>
  <c r="AV27" i="65" s="1"/>
  <c r="AL366" i="50"/>
  <c r="BB366" i="50" s="1"/>
  <c r="AV27" i="67" s="1"/>
  <c r="AE366" i="50"/>
  <c r="AU366" i="50" s="1"/>
  <c r="AV27" i="60" s="1"/>
  <c r="AF366" i="50"/>
  <c r="AV366" i="50" s="1"/>
  <c r="AV27" i="61" s="1"/>
  <c r="AH366" i="50"/>
  <c r="AX366" i="50" s="1"/>
  <c r="AV27" i="63" s="1"/>
  <c r="AN366" i="50"/>
  <c r="BD366" i="50" s="1"/>
  <c r="AV27" i="69" s="1"/>
  <c r="AI366" i="50"/>
  <c r="AY366" i="50" s="1"/>
  <c r="AV27" i="64" s="1"/>
  <c r="AC69" i="50"/>
  <c r="AS69" i="50" s="1"/>
  <c r="AP30" i="58" s="1"/>
  <c r="AD69" i="50"/>
  <c r="AT69" i="50" s="1"/>
  <c r="AP30" i="57" s="1"/>
  <c r="AG69" i="50"/>
  <c r="AW69" i="50" s="1"/>
  <c r="AP30" i="62" s="1"/>
  <c r="AJ69" i="50"/>
  <c r="AZ69" i="50" s="1"/>
  <c r="AP30" i="65" s="1"/>
  <c r="H69" i="50"/>
  <c r="AH69" i="50"/>
  <c r="AX69" i="50" s="1"/>
  <c r="AP30" i="63" s="1"/>
  <c r="AB69" i="50"/>
  <c r="AR69" i="50" s="1"/>
  <c r="AP30" i="59" s="1"/>
  <c r="AF69" i="50"/>
  <c r="AV69" i="50" s="1"/>
  <c r="AP30" i="61" s="1"/>
  <c r="Z69" i="50"/>
  <c r="AP69" i="50" s="1"/>
  <c r="AP30" i="49" s="1"/>
  <c r="AL69" i="50"/>
  <c r="BB69" i="50" s="1"/>
  <c r="AP30" i="67" s="1"/>
  <c r="AI69" i="50"/>
  <c r="AY69" i="50" s="1"/>
  <c r="AP30" i="64" s="1"/>
  <c r="AK69" i="50"/>
  <c r="BA69" i="50" s="1"/>
  <c r="AP30" i="66" s="1"/>
  <c r="AM69" i="50"/>
  <c r="BC69" i="50" s="1"/>
  <c r="AP30" i="68" s="1"/>
  <c r="AN69" i="50"/>
  <c r="BD69" i="50" s="1"/>
  <c r="AP30" i="69" s="1"/>
  <c r="AA69" i="50"/>
  <c r="AQ69" i="50" s="1"/>
  <c r="AP30" i="56" s="1"/>
  <c r="AE69" i="50"/>
  <c r="AU69" i="50" s="1"/>
  <c r="AP30" i="60" s="1"/>
  <c r="AG369" i="50"/>
  <c r="AW369" i="50" s="1"/>
  <c r="AV30" i="62" s="1"/>
  <c r="AE369" i="50"/>
  <c r="AU369" i="50" s="1"/>
  <c r="AV30" i="60" s="1"/>
  <c r="AL369" i="50"/>
  <c r="BB369" i="50" s="1"/>
  <c r="AV30" i="67" s="1"/>
  <c r="AD369" i="50"/>
  <c r="AT369" i="50" s="1"/>
  <c r="AV30" i="57" s="1"/>
  <c r="AI369" i="50"/>
  <c r="AY369" i="50" s="1"/>
  <c r="AV30" i="64" s="1"/>
  <c r="AM369" i="50"/>
  <c r="BC369" i="50" s="1"/>
  <c r="AV30" i="68" s="1"/>
  <c r="AB369" i="50"/>
  <c r="AR369" i="50" s="1"/>
  <c r="AV30" i="59" s="1"/>
  <c r="AC369" i="50"/>
  <c r="AS369" i="50" s="1"/>
  <c r="AV30" i="58" s="1"/>
  <c r="AN369" i="50"/>
  <c r="BD369" i="50" s="1"/>
  <c r="AV30" i="69" s="1"/>
  <c r="H369" i="50"/>
  <c r="AE37" i="2" s="1"/>
  <c r="AF369" i="50"/>
  <c r="AV369" i="50" s="1"/>
  <c r="AV30" i="61" s="1"/>
  <c r="AK369" i="50"/>
  <c r="BA369" i="50" s="1"/>
  <c r="AV30" i="66" s="1"/>
  <c r="AA369" i="50"/>
  <c r="AQ369" i="50" s="1"/>
  <c r="AV30" i="56" s="1"/>
  <c r="AJ369" i="50"/>
  <c r="AZ369" i="50" s="1"/>
  <c r="AV30" i="65" s="1"/>
  <c r="AH369" i="50"/>
  <c r="AX369" i="50" s="1"/>
  <c r="AV30" i="63" s="1"/>
  <c r="Z369" i="50"/>
  <c r="AP369" i="50" s="1"/>
  <c r="AV30" i="49" s="1"/>
  <c r="AB317" i="50"/>
  <c r="AG317" i="50"/>
  <c r="AF317" i="50"/>
  <c r="AM317" i="50"/>
  <c r="AE317" i="50"/>
  <c r="H317" i="50"/>
  <c r="W34" i="2" s="1"/>
  <c r="Z317" i="50"/>
  <c r="AH317" i="50"/>
  <c r="AD317" i="50"/>
  <c r="AC317" i="50"/>
  <c r="AA317" i="50"/>
  <c r="AK317" i="50"/>
  <c r="AI317" i="50"/>
  <c r="AJ317" i="50"/>
  <c r="AN317" i="50"/>
  <c r="AL317" i="50"/>
  <c r="R537" i="50"/>
  <c r="H519" i="50"/>
  <c r="AK37" i="2" s="1"/>
  <c r="AD519" i="50"/>
  <c r="AT519" i="50" s="1"/>
  <c r="AY30" i="57" s="1"/>
  <c r="AI519" i="50"/>
  <c r="AY519" i="50" s="1"/>
  <c r="AY30" i="64" s="1"/>
  <c r="AC519" i="50"/>
  <c r="AS519" i="50" s="1"/>
  <c r="AY30" i="58" s="1"/>
  <c r="AL519" i="50"/>
  <c r="BB519" i="50" s="1"/>
  <c r="AY30" i="67" s="1"/>
  <c r="AM519" i="50"/>
  <c r="BC519" i="50" s="1"/>
  <c r="AY30" i="68" s="1"/>
  <c r="AA519" i="50"/>
  <c r="AQ519" i="50" s="1"/>
  <c r="AY30" i="56" s="1"/>
  <c r="AG519" i="50"/>
  <c r="AW519" i="50" s="1"/>
  <c r="AY30" i="62" s="1"/>
  <c r="AJ519" i="50"/>
  <c r="AZ519" i="50" s="1"/>
  <c r="AY30" i="65" s="1"/>
  <c r="AN519" i="50"/>
  <c r="BD519" i="50" s="1"/>
  <c r="AY30" i="69" s="1"/>
  <c r="AF519" i="50"/>
  <c r="AV519" i="50" s="1"/>
  <c r="AY30" i="61" s="1"/>
  <c r="AE519" i="50"/>
  <c r="AU519" i="50" s="1"/>
  <c r="AY30" i="60" s="1"/>
  <c r="AH519" i="50"/>
  <c r="AX519" i="50" s="1"/>
  <c r="AY30" i="63" s="1"/>
  <c r="Z519" i="50"/>
  <c r="AP519" i="50" s="1"/>
  <c r="AY30" i="49" s="1"/>
  <c r="AK519" i="50"/>
  <c r="BA519" i="50" s="1"/>
  <c r="AY30" i="66" s="1"/>
  <c r="AB519" i="50"/>
  <c r="AR519" i="50" s="1"/>
  <c r="AY30" i="59" s="1"/>
  <c r="Q637" i="50"/>
  <c r="H278" i="50"/>
  <c r="U44" i="2" s="1"/>
  <c r="AM506" i="50"/>
  <c r="AF506" i="50"/>
  <c r="AB506" i="50"/>
  <c r="J538" i="50"/>
  <c r="J540" i="50" s="1"/>
  <c r="AD506" i="50"/>
  <c r="AE506" i="50"/>
  <c r="AK506" i="50"/>
  <c r="H506" i="50"/>
  <c r="AK21" i="2" s="1"/>
  <c r="AA506" i="50"/>
  <c r="AN506" i="50"/>
  <c r="AH506" i="50"/>
  <c r="AC506" i="50"/>
  <c r="AG506" i="50"/>
  <c r="AL506" i="50"/>
  <c r="AI506" i="50"/>
  <c r="AJ506" i="50"/>
  <c r="Z506" i="50"/>
  <c r="H511" i="50"/>
  <c r="P587" i="50"/>
  <c r="H673" i="50"/>
  <c r="AL466" i="50"/>
  <c r="BB466" i="50" s="1"/>
  <c r="AX27" i="67" s="1"/>
  <c r="AC466" i="50"/>
  <c r="AS466" i="50" s="1"/>
  <c r="AX27" i="58" s="1"/>
  <c r="AN466" i="50"/>
  <c r="BD466" i="50" s="1"/>
  <c r="AX27" i="69" s="1"/>
  <c r="AE466" i="50"/>
  <c r="AU466" i="50" s="1"/>
  <c r="AX27" i="60" s="1"/>
  <c r="AA466" i="50"/>
  <c r="AQ466" i="50" s="1"/>
  <c r="AX27" i="56" s="1"/>
  <c r="AM466" i="50"/>
  <c r="BC466" i="50" s="1"/>
  <c r="AX27" i="68" s="1"/>
  <c r="Z466" i="50"/>
  <c r="AP466" i="50" s="1"/>
  <c r="AX27" i="49" s="1"/>
  <c r="AF466" i="50"/>
  <c r="AV466" i="50" s="1"/>
  <c r="AX27" i="61" s="1"/>
  <c r="AI466" i="50"/>
  <c r="AY466" i="50" s="1"/>
  <c r="AX27" i="64" s="1"/>
  <c r="AH466" i="50"/>
  <c r="AX466" i="50" s="1"/>
  <c r="AX27" i="63" s="1"/>
  <c r="AJ466" i="50"/>
  <c r="AZ466" i="50" s="1"/>
  <c r="AX27" i="65" s="1"/>
  <c r="AK466" i="50"/>
  <c r="BA466" i="50" s="1"/>
  <c r="AX27" i="66" s="1"/>
  <c r="H466" i="50"/>
  <c r="AI33" i="2" s="1"/>
  <c r="AD466" i="50"/>
  <c r="AT466" i="50" s="1"/>
  <c r="AX27" i="57" s="1"/>
  <c r="AG466" i="50"/>
  <c r="AW466" i="50" s="1"/>
  <c r="AX27" i="62" s="1"/>
  <c r="AB466" i="50"/>
  <c r="AR466" i="50" s="1"/>
  <c r="AX27" i="59" s="1"/>
  <c r="H272" i="50"/>
  <c r="AC515" i="50"/>
  <c r="AS515" i="50" s="1"/>
  <c r="AY26" i="58" s="1"/>
  <c r="AI515" i="50"/>
  <c r="AY515" i="50" s="1"/>
  <c r="AY26" i="64" s="1"/>
  <c r="AH515" i="50"/>
  <c r="AX515" i="50" s="1"/>
  <c r="AY26" i="63" s="1"/>
  <c r="AM515" i="50"/>
  <c r="BC515" i="50" s="1"/>
  <c r="AY26" i="68" s="1"/>
  <c r="AG515" i="50"/>
  <c r="AW515" i="50" s="1"/>
  <c r="AY26" i="62" s="1"/>
  <c r="Z515" i="50"/>
  <c r="AP515" i="50" s="1"/>
  <c r="AY26" i="49" s="1"/>
  <c r="AD515" i="50"/>
  <c r="AT515" i="50" s="1"/>
  <c r="AY26" i="57" s="1"/>
  <c r="AL515" i="50"/>
  <c r="BB515" i="50" s="1"/>
  <c r="AY26" i="67" s="1"/>
  <c r="AJ515" i="50"/>
  <c r="AZ515" i="50" s="1"/>
  <c r="AY26" i="65" s="1"/>
  <c r="AN515" i="50"/>
  <c r="BD515" i="50" s="1"/>
  <c r="AY26" i="69" s="1"/>
  <c r="AF515" i="50"/>
  <c r="AV515" i="50" s="1"/>
  <c r="AY26" i="61" s="1"/>
  <c r="AA515" i="50"/>
  <c r="AQ515" i="50" s="1"/>
  <c r="AY26" i="56" s="1"/>
  <c r="H515" i="50"/>
  <c r="AK32" i="2" s="1"/>
  <c r="AE515" i="50"/>
  <c r="AU515" i="50" s="1"/>
  <c r="AY26" i="60" s="1"/>
  <c r="AK515" i="50"/>
  <c r="BA515" i="50" s="1"/>
  <c r="AY26" i="66" s="1"/>
  <c r="AB515" i="50"/>
  <c r="AR515" i="50" s="1"/>
  <c r="AY26" i="59" s="1"/>
  <c r="Z457" i="50"/>
  <c r="AA457" i="50"/>
  <c r="AC457" i="50"/>
  <c r="AJ457" i="50"/>
  <c r="H457" i="50"/>
  <c r="AF457" i="50"/>
  <c r="AI457" i="50"/>
  <c r="AM457" i="50"/>
  <c r="AK457" i="50"/>
  <c r="AN457" i="50"/>
  <c r="AG457" i="50"/>
  <c r="AD457" i="50"/>
  <c r="AL457" i="50"/>
  <c r="AH457" i="50"/>
  <c r="AE457" i="50"/>
  <c r="AB457" i="50"/>
  <c r="V737" i="50"/>
  <c r="AC407" i="50"/>
  <c r="AK407" i="50"/>
  <c r="AN407" i="50"/>
  <c r="H407" i="50"/>
  <c r="AG407" i="50"/>
  <c r="AE407" i="50"/>
  <c r="AL407" i="50"/>
  <c r="AD407" i="50"/>
  <c r="AH407" i="50"/>
  <c r="AM407" i="50"/>
  <c r="AJ407" i="50"/>
  <c r="AB407" i="50"/>
  <c r="AI407" i="50"/>
  <c r="AA407" i="50"/>
  <c r="AF407" i="50"/>
  <c r="Z407" i="50"/>
  <c r="H728" i="50"/>
  <c r="AS44" i="2" s="1"/>
  <c r="Z371" i="50"/>
  <c r="AL371" i="50"/>
  <c r="H371" i="50"/>
  <c r="AB371" i="50"/>
  <c r="AH371" i="50"/>
  <c r="AD371" i="50"/>
  <c r="AI371" i="50"/>
  <c r="AF371" i="50"/>
  <c r="AK371" i="50"/>
  <c r="AN371" i="50"/>
  <c r="AJ371" i="50"/>
  <c r="AG371" i="50"/>
  <c r="AE371" i="50"/>
  <c r="AM371" i="50"/>
  <c r="AC371" i="50"/>
  <c r="AA371" i="50"/>
  <c r="W737" i="50"/>
  <c r="U737" i="50"/>
  <c r="H516" i="50"/>
  <c r="AK33" i="2" s="1"/>
  <c r="AE516" i="50"/>
  <c r="AU516" i="50" s="1"/>
  <c r="AY27" i="60" s="1"/>
  <c r="AM516" i="50"/>
  <c r="BC516" i="50" s="1"/>
  <c r="AY27" i="68" s="1"/>
  <c r="AI516" i="50"/>
  <c r="AY516" i="50" s="1"/>
  <c r="AY27" i="64" s="1"/>
  <c r="AH516" i="50"/>
  <c r="AX516" i="50" s="1"/>
  <c r="AY27" i="63" s="1"/>
  <c r="AG516" i="50"/>
  <c r="AW516" i="50" s="1"/>
  <c r="AY27" i="62" s="1"/>
  <c r="AL516" i="50"/>
  <c r="BB516" i="50" s="1"/>
  <c r="AY27" i="67" s="1"/>
  <c r="AD516" i="50"/>
  <c r="AT516" i="50" s="1"/>
  <c r="AY27" i="57" s="1"/>
  <c r="AK516" i="50"/>
  <c r="BA516" i="50" s="1"/>
  <c r="AY27" i="66" s="1"/>
  <c r="AJ516" i="50"/>
  <c r="AZ516" i="50" s="1"/>
  <c r="AY27" i="65" s="1"/>
  <c r="AC516" i="50"/>
  <c r="AS516" i="50" s="1"/>
  <c r="AY27" i="58" s="1"/>
  <c r="AF516" i="50"/>
  <c r="AV516" i="50" s="1"/>
  <c r="AY27" i="61" s="1"/>
  <c r="AA516" i="50"/>
  <c r="AQ516" i="50" s="1"/>
  <c r="AY27" i="56" s="1"/>
  <c r="Z516" i="50"/>
  <c r="AP516" i="50" s="1"/>
  <c r="AY27" i="49" s="1"/>
  <c r="AN516" i="50"/>
  <c r="BD516" i="50" s="1"/>
  <c r="AY27" i="69" s="1"/>
  <c r="AB516" i="50"/>
  <c r="AR516" i="50" s="1"/>
  <c r="AY27" i="59" s="1"/>
  <c r="M537" i="50"/>
  <c r="H578" i="50"/>
  <c r="AM44" i="2" s="1"/>
  <c r="AE570" i="50"/>
  <c r="AA570" i="50"/>
  <c r="AK570" i="50"/>
  <c r="AF570" i="50"/>
  <c r="AD570" i="50"/>
  <c r="AL570" i="50"/>
  <c r="AG570" i="50"/>
  <c r="AJ570" i="50"/>
  <c r="H570" i="50"/>
  <c r="AN570" i="50"/>
  <c r="Z570" i="50"/>
  <c r="AC570" i="50"/>
  <c r="AM570" i="50"/>
  <c r="AH570" i="50"/>
  <c r="AB570" i="50"/>
  <c r="AI570" i="50"/>
  <c r="H622" i="50"/>
  <c r="O537" i="50"/>
  <c r="H512" i="50"/>
  <c r="AB171" i="50"/>
  <c r="AI171" i="50"/>
  <c r="AL171" i="50"/>
  <c r="AN171" i="50"/>
  <c r="AD171" i="50"/>
  <c r="AH171" i="50"/>
  <c r="AA171" i="50"/>
  <c r="AC171" i="50"/>
  <c r="AG171" i="50"/>
  <c r="AJ171" i="50"/>
  <c r="H171" i="50"/>
  <c r="AE171" i="50"/>
  <c r="AM171" i="50"/>
  <c r="Z171" i="50"/>
  <c r="AK171" i="50"/>
  <c r="AF171" i="50"/>
  <c r="AL507" i="50"/>
  <c r="AE507" i="50"/>
  <c r="AH507" i="50"/>
  <c r="AD507" i="50"/>
  <c r="AB507" i="50"/>
  <c r="AJ507" i="50"/>
  <c r="AG507" i="50"/>
  <c r="Z507" i="50"/>
  <c r="AN507" i="50"/>
  <c r="AA507" i="50"/>
  <c r="AI507" i="50"/>
  <c r="AF507" i="50"/>
  <c r="AK507" i="50"/>
  <c r="AM507" i="50"/>
  <c r="H507" i="50"/>
  <c r="AC507" i="50"/>
  <c r="H323" i="50"/>
  <c r="H373" i="50"/>
  <c r="N737" i="50"/>
  <c r="AC260" i="50"/>
  <c r="AE260" i="50"/>
  <c r="AL260" i="50"/>
  <c r="AH260" i="50"/>
  <c r="AA260" i="50"/>
  <c r="AN260" i="50"/>
  <c r="AI260" i="50"/>
  <c r="AJ260" i="50"/>
  <c r="Z260" i="50"/>
  <c r="AD260" i="50"/>
  <c r="AM260" i="50"/>
  <c r="AF260" i="50"/>
  <c r="AK260" i="50"/>
  <c r="AB260" i="50"/>
  <c r="H260" i="50"/>
  <c r="AG260" i="50"/>
  <c r="AN314" i="50"/>
  <c r="BD314" i="50" s="1"/>
  <c r="AU25" i="69" s="1"/>
  <c r="AK314" i="50"/>
  <c r="BA314" i="50" s="1"/>
  <c r="AU25" i="66" s="1"/>
  <c r="AE314" i="50"/>
  <c r="AU314" i="50" s="1"/>
  <c r="AU25" i="60" s="1"/>
  <c r="AA314" i="50"/>
  <c r="AQ314" i="50" s="1"/>
  <c r="AU25" i="56" s="1"/>
  <c r="H314" i="50"/>
  <c r="W31" i="2" s="1"/>
  <c r="AG314" i="50"/>
  <c r="AW314" i="50" s="1"/>
  <c r="AU25" i="62" s="1"/>
  <c r="AH314" i="50"/>
  <c r="AX314" i="50" s="1"/>
  <c r="AU25" i="63" s="1"/>
  <c r="AF314" i="50"/>
  <c r="AV314" i="50" s="1"/>
  <c r="AU25" i="61" s="1"/>
  <c r="AD314" i="50"/>
  <c r="AT314" i="50" s="1"/>
  <c r="AU25" i="57" s="1"/>
  <c r="AL314" i="50"/>
  <c r="BB314" i="50" s="1"/>
  <c r="AU25" i="67" s="1"/>
  <c r="AB314" i="50"/>
  <c r="AR314" i="50" s="1"/>
  <c r="AU25" i="59" s="1"/>
  <c r="AJ314" i="50"/>
  <c r="AZ314" i="50" s="1"/>
  <c r="AU25" i="65" s="1"/>
  <c r="AI314" i="50"/>
  <c r="AY314" i="50" s="1"/>
  <c r="AU25" i="64" s="1"/>
  <c r="AM314" i="50"/>
  <c r="BC314" i="50" s="1"/>
  <c r="AU25" i="68" s="1"/>
  <c r="AC314" i="50"/>
  <c r="AS314" i="50" s="1"/>
  <c r="AU25" i="58" s="1"/>
  <c r="Z314" i="50"/>
  <c r="AP314" i="50" s="1"/>
  <c r="AU25" i="49" s="1"/>
  <c r="H460" i="50"/>
  <c r="AI27" i="2" s="1"/>
  <c r="AJ370" i="50"/>
  <c r="AB370" i="50"/>
  <c r="AF370" i="50"/>
  <c r="H370" i="50"/>
  <c r="AA370" i="50"/>
  <c r="AI370" i="50"/>
  <c r="Z370" i="50"/>
  <c r="AK370" i="50"/>
  <c r="AE370" i="50"/>
  <c r="AC370" i="50"/>
  <c r="AD370" i="50"/>
  <c r="AN370" i="50"/>
  <c r="AG370" i="50"/>
  <c r="AH370" i="50"/>
  <c r="AM370" i="50"/>
  <c r="AL370" i="50"/>
  <c r="AK615" i="50"/>
  <c r="BA615" i="50" s="1"/>
  <c r="BA26" i="66" s="1"/>
  <c r="AH615" i="50"/>
  <c r="AX615" i="50" s="1"/>
  <c r="BA26" i="63" s="1"/>
  <c r="AE615" i="50"/>
  <c r="AU615" i="50" s="1"/>
  <c r="BA26" i="60" s="1"/>
  <c r="AA615" i="50"/>
  <c r="AQ615" i="50" s="1"/>
  <c r="BA26" i="56" s="1"/>
  <c r="AI615" i="50"/>
  <c r="AY615" i="50" s="1"/>
  <c r="BA26" i="64" s="1"/>
  <c r="H615" i="50"/>
  <c r="AO32" i="2" s="1"/>
  <c r="AB615" i="50"/>
  <c r="AR615" i="50" s="1"/>
  <c r="BA26" i="59" s="1"/>
  <c r="AJ615" i="50"/>
  <c r="AZ615" i="50" s="1"/>
  <c r="BA26" i="65" s="1"/>
  <c r="AM615" i="50"/>
  <c r="BC615" i="50" s="1"/>
  <c r="BA26" i="68" s="1"/>
  <c r="AL615" i="50"/>
  <c r="BB615" i="50" s="1"/>
  <c r="BA26" i="67" s="1"/>
  <c r="AD615" i="50"/>
  <c r="AT615" i="50" s="1"/>
  <c r="BA26" i="57" s="1"/>
  <c r="Z615" i="50"/>
  <c r="AP615" i="50" s="1"/>
  <c r="BA26" i="49" s="1"/>
  <c r="AC615" i="50"/>
  <c r="AS615" i="50" s="1"/>
  <c r="BA26" i="58" s="1"/>
  <c r="AF615" i="50"/>
  <c r="AV615" i="50" s="1"/>
  <c r="BA26" i="61" s="1"/>
  <c r="AN615" i="50"/>
  <c r="BD615" i="50" s="1"/>
  <c r="BA26" i="69" s="1"/>
  <c r="AG615" i="50"/>
  <c r="AW615" i="50" s="1"/>
  <c r="BA26" i="62" s="1"/>
  <c r="H322" i="50"/>
  <c r="AH213" i="50"/>
  <c r="AX213" i="50" s="1"/>
  <c r="H213" i="50"/>
  <c r="S30" i="2" s="1"/>
  <c r="AI213" i="50"/>
  <c r="AY213" i="50" s="1"/>
  <c r="Z213" i="50"/>
  <c r="AP213" i="50" s="1"/>
  <c r="AN213" i="50"/>
  <c r="BD213" i="50" s="1"/>
  <c r="AG213" i="50"/>
  <c r="AW213" i="50" s="1"/>
  <c r="AF213" i="50"/>
  <c r="AV213" i="50" s="1"/>
  <c r="AA213" i="50"/>
  <c r="AQ213" i="50" s="1"/>
  <c r="AB213" i="50"/>
  <c r="AR213" i="50" s="1"/>
  <c r="AJ213" i="50"/>
  <c r="AZ213" i="50" s="1"/>
  <c r="AK213" i="50"/>
  <c r="BA213" i="50" s="1"/>
  <c r="AL213" i="50"/>
  <c r="BB213" i="50" s="1"/>
  <c r="AC213" i="50"/>
  <c r="AS213" i="50" s="1"/>
  <c r="AM213" i="50"/>
  <c r="BC213" i="50" s="1"/>
  <c r="AD213" i="50"/>
  <c r="AT213" i="50" s="1"/>
  <c r="AE213" i="50"/>
  <c r="AU213" i="50" s="1"/>
  <c r="AB268" i="50"/>
  <c r="AR268" i="50" s="1"/>
  <c r="AT29" i="59" s="1"/>
  <c r="AI268" i="50"/>
  <c r="AY268" i="50" s="1"/>
  <c r="AT29" i="64" s="1"/>
  <c r="AH268" i="50"/>
  <c r="AX268" i="50" s="1"/>
  <c r="AT29" i="63" s="1"/>
  <c r="AA268" i="50"/>
  <c r="AQ268" i="50" s="1"/>
  <c r="AT29" i="56" s="1"/>
  <c r="AC268" i="50"/>
  <c r="AS268" i="50" s="1"/>
  <c r="AT29" i="58" s="1"/>
  <c r="AM268" i="50"/>
  <c r="BC268" i="50" s="1"/>
  <c r="AT29" i="68" s="1"/>
  <c r="AK268" i="50"/>
  <c r="BA268" i="50" s="1"/>
  <c r="AT29" i="66" s="1"/>
  <c r="H268" i="50"/>
  <c r="U35" i="2" s="1"/>
  <c r="AL268" i="50"/>
  <c r="BB268" i="50" s="1"/>
  <c r="AT29" i="67" s="1"/>
  <c r="Z268" i="50"/>
  <c r="AP268" i="50" s="1"/>
  <c r="AT29" i="49" s="1"/>
  <c r="AN268" i="50"/>
  <c r="BD268" i="50" s="1"/>
  <c r="AT29" i="69" s="1"/>
  <c r="AF268" i="50"/>
  <c r="AV268" i="50" s="1"/>
  <c r="AT29" i="61" s="1"/>
  <c r="AD268" i="50"/>
  <c r="AT268" i="50" s="1"/>
  <c r="AT29" i="57" s="1"/>
  <c r="AG268" i="50"/>
  <c r="AW268" i="50" s="1"/>
  <c r="AT29" i="62" s="1"/>
  <c r="AJ268" i="50"/>
  <c r="AZ268" i="50" s="1"/>
  <c r="AT29" i="65" s="1"/>
  <c r="AE268" i="50"/>
  <c r="AU268" i="50" s="1"/>
  <c r="AT29" i="60" s="1"/>
  <c r="H178" i="50"/>
  <c r="Q44" i="2" s="1"/>
  <c r="H423" i="50"/>
  <c r="H372" i="50"/>
  <c r="AL555" i="50"/>
  <c r="AE555" i="50"/>
  <c r="AB555" i="50"/>
  <c r="AM555" i="50"/>
  <c r="AJ555" i="50"/>
  <c r="H555" i="50"/>
  <c r="AM20" i="2" s="1"/>
  <c r="AM50" i="2" s="1"/>
  <c r="AK555" i="50"/>
  <c r="AH555" i="50"/>
  <c r="AI555" i="50"/>
  <c r="AA555" i="50"/>
  <c r="J581" i="50"/>
  <c r="J583" i="50" s="1"/>
  <c r="AF555" i="50"/>
  <c r="Z555" i="50"/>
  <c r="AG555" i="50"/>
  <c r="AC555" i="50"/>
  <c r="AN555" i="50"/>
  <c r="AD555" i="50"/>
  <c r="AH167" i="50"/>
  <c r="AE167" i="50"/>
  <c r="H167" i="50"/>
  <c r="Q34" i="2" s="1"/>
  <c r="AG167" i="50"/>
  <c r="AA167" i="50"/>
  <c r="AN167" i="50"/>
  <c r="AB167" i="50"/>
  <c r="AL167" i="50"/>
  <c r="AI167" i="50"/>
  <c r="Z167" i="50"/>
  <c r="AD167" i="50"/>
  <c r="AM167" i="50"/>
  <c r="AF167" i="50"/>
  <c r="AJ167" i="50"/>
  <c r="AK167" i="50"/>
  <c r="AC167" i="50"/>
  <c r="AD113" i="50"/>
  <c r="AT113" i="50" s="1"/>
  <c r="AJ113" i="50"/>
  <c r="AZ113" i="50" s="1"/>
  <c r="AM113" i="50"/>
  <c r="BC113" i="50" s="1"/>
  <c r="AI113" i="50"/>
  <c r="AY113" i="50" s="1"/>
  <c r="AE113" i="50"/>
  <c r="AU113" i="50" s="1"/>
  <c r="AA113" i="50"/>
  <c r="AQ113" i="50" s="1"/>
  <c r="AC113" i="50"/>
  <c r="AS113" i="50" s="1"/>
  <c r="AL113" i="50"/>
  <c r="BB113" i="50" s="1"/>
  <c r="Z113" i="50"/>
  <c r="AP113" i="50" s="1"/>
  <c r="H113" i="50"/>
  <c r="AK113" i="50"/>
  <c r="BA113" i="50" s="1"/>
  <c r="AN113" i="50"/>
  <c r="BD113" i="50" s="1"/>
  <c r="AH113" i="50"/>
  <c r="AX113" i="50" s="1"/>
  <c r="AB113" i="50"/>
  <c r="AR113" i="50" s="1"/>
  <c r="AG113" i="50"/>
  <c r="AW113" i="50" s="1"/>
  <c r="AF113" i="50"/>
  <c r="AV113" i="50" s="1"/>
  <c r="H612" i="50"/>
  <c r="AA364" i="50"/>
  <c r="AQ364" i="50" s="1"/>
  <c r="AV25" i="56" s="1"/>
  <c r="AD364" i="50"/>
  <c r="AT364" i="50" s="1"/>
  <c r="AV25" i="57" s="1"/>
  <c r="AF364" i="50"/>
  <c r="AV364" i="50" s="1"/>
  <c r="AV25" i="61" s="1"/>
  <c r="AB364" i="50"/>
  <c r="AR364" i="50" s="1"/>
  <c r="AV25" i="59" s="1"/>
  <c r="AJ364" i="50"/>
  <c r="AZ364" i="50" s="1"/>
  <c r="AV25" i="65" s="1"/>
  <c r="AK364" i="50"/>
  <c r="BA364" i="50" s="1"/>
  <c r="AV25" i="66" s="1"/>
  <c r="AH364" i="50"/>
  <c r="AX364" i="50" s="1"/>
  <c r="AV25" i="63" s="1"/>
  <c r="Z364" i="50"/>
  <c r="AP364" i="50" s="1"/>
  <c r="AV25" i="49" s="1"/>
  <c r="AN364" i="50"/>
  <c r="BD364" i="50" s="1"/>
  <c r="AV25" i="69" s="1"/>
  <c r="H364" i="50"/>
  <c r="AE31" i="2" s="1"/>
  <c r="AM364" i="50"/>
  <c r="BC364" i="50" s="1"/>
  <c r="AV25" i="68" s="1"/>
  <c r="AE364" i="50"/>
  <c r="AU364" i="50" s="1"/>
  <c r="AV25" i="60" s="1"/>
  <c r="AI364" i="50"/>
  <c r="AY364" i="50" s="1"/>
  <c r="AV25" i="64" s="1"/>
  <c r="AC364" i="50"/>
  <c r="AS364" i="50" s="1"/>
  <c r="AV25" i="58" s="1"/>
  <c r="AG364" i="50"/>
  <c r="AW364" i="50" s="1"/>
  <c r="AV25" i="62" s="1"/>
  <c r="AL364" i="50"/>
  <c r="BB364" i="50" s="1"/>
  <c r="AV25" i="67" s="1"/>
  <c r="AD170" i="50"/>
  <c r="H170" i="50"/>
  <c r="AM170" i="50"/>
  <c r="AC170" i="50"/>
  <c r="AG170" i="50"/>
  <c r="AF170" i="50"/>
  <c r="AL170" i="50"/>
  <c r="AE170" i="50"/>
  <c r="AJ170" i="50"/>
  <c r="AB170" i="50"/>
  <c r="AK170" i="50"/>
  <c r="AN170" i="50"/>
  <c r="Z170" i="50"/>
  <c r="AH170" i="50"/>
  <c r="AI170" i="50"/>
  <c r="AA170" i="50"/>
  <c r="AG420" i="50"/>
  <c r="AL420" i="50"/>
  <c r="AK420" i="50"/>
  <c r="AI420" i="50"/>
  <c r="Z420" i="50"/>
  <c r="AN420" i="50"/>
  <c r="AH420" i="50"/>
  <c r="AB420" i="50"/>
  <c r="AF420" i="50"/>
  <c r="AE420" i="50"/>
  <c r="H420" i="50"/>
  <c r="AA420" i="50"/>
  <c r="AJ420" i="50"/>
  <c r="AM420" i="50"/>
  <c r="AD420" i="50"/>
  <c r="AC420" i="50"/>
  <c r="AI665" i="50"/>
  <c r="AY665" i="50" s="1"/>
  <c r="BB26" i="64" s="1"/>
  <c r="AE665" i="50"/>
  <c r="AU665" i="50" s="1"/>
  <c r="BB26" i="60" s="1"/>
  <c r="AG665" i="50"/>
  <c r="AW665" i="50" s="1"/>
  <c r="BB26" i="62" s="1"/>
  <c r="AJ665" i="50"/>
  <c r="AZ665" i="50" s="1"/>
  <c r="BB26" i="65" s="1"/>
  <c r="AD665" i="50"/>
  <c r="AT665" i="50" s="1"/>
  <c r="BB26" i="57" s="1"/>
  <c r="AM665" i="50"/>
  <c r="BC665" i="50" s="1"/>
  <c r="BB26" i="68" s="1"/>
  <c r="AK665" i="50"/>
  <c r="BA665" i="50" s="1"/>
  <c r="BB26" i="66" s="1"/>
  <c r="AL665" i="50"/>
  <c r="BB665" i="50" s="1"/>
  <c r="BB26" i="67" s="1"/>
  <c r="AH665" i="50"/>
  <c r="AX665" i="50" s="1"/>
  <c r="BB26" i="63" s="1"/>
  <c r="AC665" i="50"/>
  <c r="AS665" i="50" s="1"/>
  <c r="BB26" i="58" s="1"/>
  <c r="AA665" i="50"/>
  <c r="AQ665" i="50" s="1"/>
  <c r="BB26" i="56" s="1"/>
  <c r="H665" i="50"/>
  <c r="AQ32" i="2" s="1"/>
  <c r="AN665" i="50"/>
  <c r="BD665" i="50" s="1"/>
  <c r="BB26" i="69" s="1"/>
  <c r="AF665" i="50"/>
  <c r="AV665" i="50" s="1"/>
  <c r="BB26" i="61" s="1"/>
  <c r="AB665" i="50"/>
  <c r="AR665" i="50" s="1"/>
  <c r="BB26" i="59" s="1"/>
  <c r="Z665" i="50"/>
  <c r="AP665" i="50" s="1"/>
  <c r="BB26" i="49" s="1"/>
  <c r="H611" i="50"/>
  <c r="H328" i="50"/>
  <c r="W44" i="2" s="1"/>
  <c r="H273" i="50"/>
  <c r="AI214" i="50"/>
  <c r="AY214" i="50" s="1"/>
  <c r="AS25" i="64" s="1"/>
  <c r="AJ214" i="50"/>
  <c r="AZ214" i="50" s="1"/>
  <c r="AS25" i="65" s="1"/>
  <c r="AE214" i="50"/>
  <c r="AU214" i="50" s="1"/>
  <c r="AS25" i="60" s="1"/>
  <c r="AC214" i="50"/>
  <c r="AS214" i="50" s="1"/>
  <c r="AS25" i="58" s="1"/>
  <c r="AG214" i="50"/>
  <c r="AW214" i="50" s="1"/>
  <c r="AS25" i="62" s="1"/>
  <c r="AB214" i="50"/>
  <c r="AR214" i="50" s="1"/>
  <c r="AS25" i="59" s="1"/>
  <c r="Z214" i="50"/>
  <c r="AP214" i="50" s="1"/>
  <c r="AS25" i="49" s="1"/>
  <c r="H214" i="50"/>
  <c r="S31" i="2" s="1"/>
  <c r="AF214" i="50"/>
  <c r="AV214" i="50" s="1"/>
  <c r="AS25" i="61" s="1"/>
  <c r="AA214" i="50"/>
  <c r="AQ214" i="50" s="1"/>
  <c r="AS25" i="56" s="1"/>
  <c r="AD214" i="50"/>
  <c r="AT214" i="50" s="1"/>
  <c r="AS25" i="57" s="1"/>
  <c r="AK214" i="50"/>
  <c r="BA214" i="50" s="1"/>
  <c r="AS25" i="66" s="1"/>
  <c r="AN214" i="50"/>
  <c r="BD214" i="50" s="1"/>
  <c r="AS25" i="69" s="1"/>
  <c r="AL214" i="50"/>
  <c r="BB214" i="50" s="1"/>
  <c r="AS25" i="67" s="1"/>
  <c r="AH214" i="50"/>
  <c r="AX214" i="50" s="1"/>
  <c r="AS25" i="63" s="1"/>
  <c r="AM214" i="50"/>
  <c r="BC214" i="50" s="1"/>
  <c r="AS25" i="68" s="1"/>
  <c r="H623" i="50"/>
  <c r="H211" i="50"/>
  <c r="AA618" i="50"/>
  <c r="AQ618" i="50" s="1"/>
  <c r="BA29" i="56" s="1"/>
  <c r="AE618" i="50"/>
  <c r="AU618" i="50" s="1"/>
  <c r="BA29" i="60" s="1"/>
  <c r="AD618" i="50"/>
  <c r="AT618" i="50" s="1"/>
  <c r="BA29" i="57" s="1"/>
  <c r="AH618" i="50"/>
  <c r="AX618" i="50" s="1"/>
  <c r="BA29" i="63" s="1"/>
  <c r="H618" i="50"/>
  <c r="AO35" i="2" s="1"/>
  <c r="AG618" i="50"/>
  <c r="AW618" i="50" s="1"/>
  <c r="BA29" i="62" s="1"/>
  <c r="AB618" i="50"/>
  <c r="AR618" i="50" s="1"/>
  <c r="BA29" i="59" s="1"/>
  <c r="AI618" i="50"/>
  <c r="AY618" i="50" s="1"/>
  <c r="BA29" i="64" s="1"/>
  <c r="AL618" i="50"/>
  <c r="BB618" i="50" s="1"/>
  <c r="BA29" i="67" s="1"/>
  <c r="AJ618" i="50"/>
  <c r="AZ618" i="50" s="1"/>
  <c r="BA29" i="65" s="1"/>
  <c r="AK618" i="50"/>
  <c r="BA618" i="50" s="1"/>
  <c r="BA29" i="66" s="1"/>
  <c r="AM618" i="50"/>
  <c r="BC618" i="50" s="1"/>
  <c r="BA29" i="68" s="1"/>
  <c r="AF618" i="50"/>
  <c r="AV618" i="50" s="1"/>
  <c r="BA29" i="61" s="1"/>
  <c r="AN618" i="50"/>
  <c r="BD618" i="50" s="1"/>
  <c r="BA29" i="69" s="1"/>
  <c r="Z618" i="50"/>
  <c r="AP618" i="50" s="1"/>
  <c r="BA29" i="49" s="1"/>
  <c r="AC618" i="50"/>
  <c r="AS618" i="50" s="1"/>
  <c r="BA29" i="58" s="1"/>
  <c r="AD316" i="50"/>
  <c r="AT316" i="50" s="1"/>
  <c r="AU27" i="57" s="1"/>
  <c r="H316" i="50"/>
  <c r="W33" i="2" s="1"/>
  <c r="AK316" i="50"/>
  <c r="BA316" i="50" s="1"/>
  <c r="AU27" i="66" s="1"/>
  <c r="AA316" i="50"/>
  <c r="AQ316" i="50" s="1"/>
  <c r="AU27" i="56" s="1"/>
  <c r="AJ316" i="50"/>
  <c r="AZ316" i="50" s="1"/>
  <c r="AU27" i="65" s="1"/>
  <c r="Z316" i="50"/>
  <c r="AP316" i="50" s="1"/>
  <c r="AU27" i="49" s="1"/>
  <c r="AM316" i="50"/>
  <c r="BC316" i="50" s="1"/>
  <c r="AU27" i="68" s="1"/>
  <c r="AC316" i="50"/>
  <c r="AS316" i="50" s="1"/>
  <c r="AU27" i="58" s="1"/>
  <c r="AN316" i="50"/>
  <c r="BD316" i="50" s="1"/>
  <c r="AU27" i="69" s="1"/>
  <c r="AF316" i="50"/>
  <c r="AV316" i="50" s="1"/>
  <c r="AU27" i="61" s="1"/>
  <c r="AB316" i="50"/>
  <c r="AR316" i="50" s="1"/>
  <c r="AU27" i="59" s="1"/>
  <c r="AG316" i="50"/>
  <c r="AW316" i="50" s="1"/>
  <c r="AU27" i="62" s="1"/>
  <c r="AH316" i="50"/>
  <c r="AX316" i="50" s="1"/>
  <c r="AU27" i="63" s="1"/>
  <c r="AE316" i="50"/>
  <c r="AU316" i="50" s="1"/>
  <c r="AU27" i="60" s="1"/>
  <c r="AI316" i="50"/>
  <c r="AY316" i="50" s="1"/>
  <c r="AU27" i="64" s="1"/>
  <c r="AL316" i="50"/>
  <c r="BB316" i="50" s="1"/>
  <c r="AU27" i="67" s="1"/>
  <c r="AI321" i="50"/>
  <c r="AN321" i="50"/>
  <c r="AA321" i="50"/>
  <c r="AJ321" i="50"/>
  <c r="H321" i="50"/>
  <c r="AL321" i="50"/>
  <c r="AC321" i="50"/>
  <c r="AK321" i="50"/>
  <c r="Z321" i="50"/>
  <c r="AF321" i="50"/>
  <c r="AE321" i="50"/>
  <c r="AH321" i="50"/>
  <c r="AD321" i="50"/>
  <c r="AB321" i="50"/>
  <c r="AG321" i="50"/>
  <c r="AM321" i="50"/>
  <c r="AK568" i="50"/>
  <c r="BA568" i="50" s="1"/>
  <c r="AZ29" i="66" s="1"/>
  <c r="AE568" i="50"/>
  <c r="AU568" i="50" s="1"/>
  <c r="AZ29" i="60" s="1"/>
  <c r="AB568" i="50"/>
  <c r="AR568" i="50" s="1"/>
  <c r="AZ29" i="59" s="1"/>
  <c r="AH568" i="50"/>
  <c r="AX568" i="50" s="1"/>
  <c r="AZ29" i="63" s="1"/>
  <c r="AI568" i="50"/>
  <c r="AY568" i="50" s="1"/>
  <c r="AZ29" i="64" s="1"/>
  <c r="AA568" i="50"/>
  <c r="AQ568" i="50" s="1"/>
  <c r="AZ29" i="56" s="1"/>
  <c r="AD568" i="50"/>
  <c r="AT568" i="50" s="1"/>
  <c r="AZ29" i="57" s="1"/>
  <c r="AJ568" i="50"/>
  <c r="AZ568" i="50" s="1"/>
  <c r="AZ29" i="65" s="1"/>
  <c r="H568" i="50"/>
  <c r="AM35" i="2" s="1"/>
  <c r="AN568" i="50"/>
  <c r="BD568" i="50" s="1"/>
  <c r="AZ29" i="69" s="1"/>
  <c r="AC568" i="50"/>
  <c r="AS568" i="50" s="1"/>
  <c r="AZ29" i="58" s="1"/>
  <c r="AM568" i="50"/>
  <c r="BC568" i="50" s="1"/>
  <c r="AZ29" i="68" s="1"/>
  <c r="AG568" i="50"/>
  <c r="AW568" i="50" s="1"/>
  <c r="AZ29" i="62" s="1"/>
  <c r="Z568" i="50"/>
  <c r="AP568" i="50" s="1"/>
  <c r="AZ29" i="49" s="1"/>
  <c r="AF568" i="50"/>
  <c r="AV568" i="50" s="1"/>
  <c r="AZ29" i="61" s="1"/>
  <c r="AL568" i="50"/>
  <c r="BB568" i="50" s="1"/>
  <c r="AZ29" i="67" s="1"/>
  <c r="H561" i="50"/>
  <c r="W687" i="50"/>
  <c r="H462" i="50"/>
  <c r="H509" i="50"/>
  <c r="AK25" i="2" s="1"/>
  <c r="J539" i="50"/>
  <c r="J382" i="50"/>
  <c r="J384" i="50" s="1"/>
  <c r="H358" i="50"/>
  <c r="AJ605" i="50"/>
  <c r="AN605" i="50"/>
  <c r="AH605" i="50"/>
  <c r="Z605" i="50"/>
  <c r="AE605" i="50"/>
  <c r="AM605" i="50"/>
  <c r="AF605" i="50"/>
  <c r="J631" i="50"/>
  <c r="J633" i="50" s="1"/>
  <c r="AC605" i="50"/>
  <c r="AD605" i="50"/>
  <c r="AG605" i="50"/>
  <c r="AL605" i="50"/>
  <c r="AA605" i="50"/>
  <c r="AI605" i="50"/>
  <c r="H605" i="50"/>
  <c r="AO20" i="2" s="1"/>
  <c r="AO50" i="2" s="1"/>
  <c r="AB605" i="50"/>
  <c r="AK605" i="50"/>
  <c r="AN569" i="50"/>
  <c r="BD569" i="50" s="1"/>
  <c r="AZ30" i="69" s="1"/>
  <c r="AM569" i="50"/>
  <c r="BC569" i="50" s="1"/>
  <c r="AZ30" i="68" s="1"/>
  <c r="AK569" i="50"/>
  <c r="BA569" i="50" s="1"/>
  <c r="AZ30" i="66" s="1"/>
  <c r="H569" i="50"/>
  <c r="AM37" i="2" s="1"/>
  <c r="AD569" i="50"/>
  <c r="AT569" i="50" s="1"/>
  <c r="AZ30" i="57" s="1"/>
  <c r="AH569" i="50"/>
  <c r="AX569" i="50" s="1"/>
  <c r="AZ30" i="63" s="1"/>
  <c r="AL569" i="50"/>
  <c r="BB569" i="50" s="1"/>
  <c r="AZ30" i="67" s="1"/>
  <c r="AI569" i="50"/>
  <c r="AY569" i="50" s="1"/>
  <c r="AZ30" i="64" s="1"/>
  <c r="AG569" i="50"/>
  <c r="AW569" i="50" s="1"/>
  <c r="AZ30" i="62" s="1"/>
  <c r="AB569" i="50"/>
  <c r="AR569" i="50" s="1"/>
  <c r="AZ30" i="59" s="1"/>
  <c r="AE569" i="50"/>
  <c r="AU569" i="50" s="1"/>
  <c r="AZ30" i="60" s="1"/>
  <c r="AA569" i="50"/>
  <c r="AQ569" i="50" s="1"/>
  <c r="AZ30" i="56" s="1"/>
  <c r="AC569" i="50"/>
  <c r="AS569" i="50" s="1"/>
  <c r="AZ30" i="58" s="1"/>
  <c r="Z569" i="50"/>
  <c r="AP569" i="50" s="1"/>
  <c r="AZ30" i="49" s="1"/>
  <c r="AJ569" i="50"/>
  <c r="AZ569" i="50" s="1"/>
  <c r="AZ30" i="65" s="1"/>
  <c r="AF569" i="50"/>
  <c r="AV569" i="50" s="1"/>
  <c r="AZ30" i="61" s="1"/>
  <c r="H723" i="50"/>
  <c r="H173" i="50"/>
  <c r="AF264" i="50"/>
  <c r="AV264" i="50" s="1"/>
  <c r="AT25" i="61" s="1"/>
  <c r="AG264" i="50"/>
  <c r="AW264" i="50" s="1"/>
  <c r="AT25" i="62" s="1"/>
  <c r="AA264" i="50"/>
  <c r="AQ264" i="50" s="1"/>
  <c r="AT25" i="56" s="1"/>
  <c r="AD264" i="50"/>
  <c r="AT264" i="50" s="1"/>
  <c r="AT25" i="57" s="1"/>
  <c r="AL264" i="50"/>
  <c r="BB264" i="50" s="1"/>
  <c r="AT25" i="67" s="1"/>
  <c r="Z264" i="50"/>
  <c r="AP264" i="50" s="1"/>
  <c r="AT25" i="49" s="1"/>
  <c r="AE264" i="50"/>
  <c r="AU264" i="50" s="1"/>
  <c r="AT25" i="60" s="1"/>
  <c r="AH264" i="50"/>
  <c r="AX264" i="50" s="1"/>
  <c r="AT25" i="63" s="1"/>
  <c r="AC264" i="50"/>
  <c r="AS264" i="50" s="1"/>
  <c r="AT25" i="58" s="1"/>
  <c r="AM264" i="50"/>
  <c r="BC264" i="50" s="1"/>
  <c r="AT25" i="68" s="1"/>
  <c r="AB264" i="50"/>
  <c r="AR264" i="50" s="1"/>
  <c r="AT25" i="59" s="1"/>
  <c r="H264" i="50"/>
  <c r="U31" i="2" s="1"/>
  <c r="AI264" i="50"/>
  <c r="AY264" i="50" s="1"/>
  <c r="AT25" i="64" s="1"/>
  <c r="AN264" i="50"/>
  <c r="BD264" i="50" s="1"/>
  <c r="AT25" i="69" s="1"/>
  <c r="AJ264" i="50"/>
  <c r="AZ264" i="50" s="1"/>
  <c r="AT25" i="65" s="1"/>
  <c r="AK264" i="50"/>
  <c r="BA264" i="50" s="1"/>
  <c r="AT25" i="66" s="1"/>
  <c r="W149" i="50"/>
  <c r="L45" i="68" s="1"/>
  <c r="T149" i="50"/>
  <c r="L45" i="65" s="1"/>
  <c r="V149" i="50"/>
  <c r="L45" i="67" s="1"/>
  <c r="X149" i="50"/>
  <c r="L45" i="69" s="1"/>
  <c r="U149" i="50"/>
  <c r="L45" i="66" s="1"/>
  <c r="S149" i="50"/>
  <c r="L45" i="64" s="1"/>
  <c r="L149" i="50"/>
  <c r="L45" i="59" s="1"/>
  <c r="R149" i="50"/>
  <c r="L45" i="63" s="1"/>
  <c r="K149" i="50"/>
  <c r="L45" i="56" s="1"/>
  <c r="M149" i="50"/>
  <c r="L45" i="58" s="1"/>
  <c r="N149" i="50"/>
  <c r="L45" i="57" s="1"/>
  <c r="H124" i="50"/>
  <c r="Q149" i="50"/>
  <c r="L45" i="62" s="1"/>
  <c r="J149" i="50"/>
  <c r="L45" i="49" s="1"/>
  <c r="O149" i="50"/>
  <c r="L45" i="60" s="1"/>
  <c r="P149" i="50"/>
  <c r="L45" i="61" s="1"/>
  <c r="AH119" i="50"/>
  <c r="AX119" i="50" s="1"/>
  <c r="AQ30" i="63" s="1"/>
  <c r="AE119" i="50"/>
  <c r="AU119" i="50" s="1"/>
  <c r="AQ30" i="60" s="1"/>
  <c r="AD119" i="50"/>
  <c r="AT119" i="50" s="1"/>
  <c r="AQ30" i="57" s="1"/>
  <c r="AC119" i="50"/>
  <c r="AS119" i="50" s="1"/>
  <c r="AQ30" i="58" s="1"/>
  <c r="AI119" i="50"/>
  <c r="AY119" i="50" s="1"/>
  <c r="AQ30" i="64" s="1"/>
  <c r="Z119" i="50"/>
  <c r="AP119" i="50" s="1"/>
  <c r="AQ30" i="49" s="1"/>
  <c r="AJ119" i="50"/>
  <c r="AZ119" i="50" s="1"/>
  <c r="AQ30" i="65" s="1"/>
  <c r="AF119" i="50"/>
  <c r="AV119" i="50" s="1"/>
  <c r="AQ30" i="61" s="1"/>
  <c r="H119" i="50"/>
  <c r="O37" i="2" s="1"/>
  <c r="AK119" i="50"/>
  <c r="BA119" i="50" s="1"/>
  <c r="AQ30" i="66" s="1"/>
  <c r="AN119" i="50"/>
  <c r="BD119" i="50" s="1"/>
  <c r="AQ30" i="69" s="1"/>
  <c r="AG119" i="50"/>
  <c r="AW119" i="50" s="1"/>
  <c r="AQ30" i="62" s="1"/>
  <c r="AA119" i="50"/>
  <c r="AQ119" i="50" s="1"/>
  <c r="AQ30" i="56" s="1"/>
  <c r="AM119" i="50"/>
  <c r="BC119" i="50" s="1"/>
  <c r="AQ30" i="68" s="1"/>
  <c r="AB119" i="50"/>
  <c r="AR119" i="50" s="1"/>
  <c r="AQ30" i="59" s="1"/>
  <c r="AL119" i="50"/>
  <c r="BB119" i="50" s="1"/>
  <c r="AQ30" i="67" s="1"/>
  <c r="H324" i="50"/>
  <c r="Q349" i="50"/>
  <c r="P45" i="62" s="1"/>
  <c r="T349" i="50"/>
  <c r="P45" i="65" s="1"/>
  <c r="P349" i="50"/>
  <c r="P45" i="61" s="1"/>
  <c r="O349" i="50"/>
  <c r="P45" i="60" s="1"/>
  <c r="R349" i="50"/>
  <c r="P45" i="63" s="1"/>
  <c r="V349" i="50"/>
  <c r="P45" i="67" s="1"/>
  <c r="K349" i="50"/>
  <c r="P45" i="56" s="1"/>
  <c r="W349" i="50"/>
  <c r="P45" i="68" s="1"/>
  <c r="L349" i="50"/>
  <c r="P45" i="59" s="1"/>
  <c r="N349" i="50"/>
  <c r="P45" i="57" s="1"/>
  <c r="M349" i="50"/>
  <c r="P45" i="58" s="1"/>
  <c r="J349" i="50"/>
  <c r="P45" i="49" s="1"/>
  <c r="U349" i="50"/>
  <c r="P45" i="66" s="1"/>
  <c r="X349" i="50"/>
  <c r="P45" i="69" s="1"/>
  <c r="S349" i="50"/>
  <c r="P45" i="64" s="1"/>
  <c r="H472" i="50"/>
  <c r="H523" i="50"/>
  <c r="H478" i="50"/>
  <c r="AI44" i="2" s="1"/>
  <c r="H609" i="50"/>
  <c r="AO25" i="2" s="1"/>
  <c r="J639" i="50"/>
  <c r="K639" i="50" s="1"/>
  <c r="H661" i="50"/>
  <c r="V587" i="50"/>
  <c r="O587" i="50"/>
  <c r="H660" i="50"/>
  <c r="AQ27" i="2" s="1"/>
  <c r="J582" i="50"/>
  <c r="H558" i="50"/>
  <c r="AM24" i="2" s="1"/>
  <c r="H678" i="50"/>
  <c r="AQ44" i="2" s="1"/>
  <c r="AA470" i="50"/>
  <c r="H470" i="50"/>
  <c r="AK470" i="50"/>
  <c r="AH470" i="50"/>
  <c r="AF470" i="50"/>
  <c r="AJ470" i="50"/>
  <c r="AB470" i="50"/>
  <c r="Z470" i="50"/>
  <c r="AL470" i="50"/>
  <c r="AD470" i="50"/>
  <c r="AI470" i="50"/>
  <c r="AM470" i="50"/>
  <c r="AE470" i="50"/>
  <c r="AC470" i="50"/>
  <c r="AG470" i="50"/>
  <c r="AN470" i="50"/>
  <c r="T537" i="50"/>
  <c r="J439" i="50"/>
  <c r="H409" i="50"/>
  <c r="AG25" i="2" s="1"/>
  <c r="AG51" i="2" s="1"/>
  <c r="H628" i="50"/>
  <c r="AO44" i="2" s="1"/>
  <c r="AD655" i="50"/>
  <c r="AG655" i="50"/>
  <c r="Z655" i="50"/>
  <c r="AN655" i="50"/>
  <c r="AH655" i="50"/>
  <c r="AB655" i="50"/>
  <c r="AI655" i="50"/>
  <c r="H655" i="50"/>
  <c r="AQ20" i="2" s="1"/>
  <c r="AQ50" i="2" s="1"/>
  <c r="AJ655" i="50"/>
  <c r="AK655" i="50"/>
  <c r="AL655" i="50"/>
  <c r="AM655" i="50"/>
  <c r="AE655" i="50"/>
  <c r="AF655" i="50"/>
  <c r="AA655" i="50"/>
  <c r="AC655" i="50"/>
  <c r="J681" i="50"/>
  <c r="J683" i="50" s="1"/>
  <c r="M737" i="50"/>
  <c r="AB114" i="50"/>
  <c r="AR114" i="50" s="1"/>
  <c r="AQ25" i="59" s="1"/>
  <c r="AN114" i="50"/>
  <c r="BD114" i="50" s="1"/>
  <c r="AQ25" i="69" s="1"/>
  <c r="AF114" i="50"/>
  <c r="AV114" i="50" s="1"/>
  <c r="AQ25" i="61" s="1"/>
  <c r="AE114" i="50"/>
  <c r="AU114" i="50" s="1"/>
  <c r="AQ25" i="60" s="1"/>
  <c r="AJ114" i="50"/>
  <c r="AZ114" i="50" s="1"/>
  <c r="AQ25" i="65" s="1"/>
  <c r="AC114" i="50"/>
  <c r="AS114" i="50" s="1"/>
  <c r="AQ25" i="58" s="1"/>
  <c r="AI114" i="50"/>
  <c r="AY114" i="50" s="1"/>
  <c r="AQ25" i="64" s="1"/>
  <c r="AL114" i="50"/>
  <c r="BB114" i="50" s="1"/>
  <c r="AQ25" i="67" s="1"/>
  <c r="AK114" i="50"/>
  <c r="BA114" i="50" s="1"/>
  <c r="AQ25" i="66" s="1"/>
  <c r="AA114" i="50"/>
  <c r="AQ114" i="50" s="1"/>
  <c r="AQ25" i="56" s="1"/>
  <c r="AG114" i="50"/>
  <c r="AW114" i="50" s="1"/>
  <c r="AQ25" i="62" s="1"/>
  <c r="AH114" i="50"/>
  <c r="AX114" i="50" s="1"/>
  <c r="AQ25" i="63" s="1"/>
  <c r="AM114" i="50"/>
  <c r="BC114" i="50" s="1"/>
  <c r="AQ25" i="68" s="1"/>
  <c r="AD114" i="50"/>
  <c r="AT114" i="50" s="1"/>
  <c r="AQ25" i="57" s="1"/>
  <c r="Z114" i="50"/>
  <c r="AP114" i="50" s="1"/>
  <c r="AQ25" i="49" s="1"/>
  <c r="H114" i="50"/>
  <c r="O737" i="50"/>
  <c r="X537" i="50"/>
  <c r="AG520" i="50"/>
  <c r="AN520" i="50"/>
  <c r="AL520" i="50"/>
  <c r="AM520" i="50"/>
  <c r="AH520" i="50"/>
  <c r="AA520" i="50"/>
  <c r="AK520" i="50"/>
  <c r="AJ520" i="50"/>
  <c r="AC520" i="50"/>
  <c r="Z520" i="50"/>
  <c r="AF520" i="50"/>
  <c r="AE520" i="50"/>
  <c r="AI520" i="50"/>
  <c r="H520" i="50"/>
  <c r="AB520" i="50"/>
  <c r="AD520" i="50"/>
  <c r="H212" i="50"/>
  <c r="H222" i="50"/>
  <c r="AB571" i="50"/>
  <c r="AD571" i="50"/>
  <c r="AH571" i="50"/>
  <c r="AK571" i="50"/>
  <c r="AE571" i="50"/>
  <c r="H571" i="50"/>
  <c r="AM571" i="50"/>
  <c r="AJ571" i="50"/>
  <c r="AN571" i="50"/>
  <c r="AC571" i="50"/>
  <c r="AI571" i="50"/>
  <c r="AA571" i="50"/>
  <c r="Z571" i="50"/>
  <c r="AF571" i="50"/>
  <c r="AG571" i="50"/>
  <c r="AL571" i="50"/>
  <c r="Z164" i="50"/>
  <c r="AP164" i="50" s="1"/>
  <c r="AR25" i="49" s="1"/>
  <c r="AK164" i="50"/>
  <c r="BA164" i="50" s="1"/>
  <c r="AR25" i="66" s="1"/>
  <c r="AC164" i="50"/>
  <c r="AS164" i="50" s="1"/>
  <c r="AR25" i="58" s="1"/>
  <c r="AJ164" i="50"/>
  <c r="AZ164" i="50" s="1"/>
  <c r="AR25" i="65" s="1"/>
  <c r="AL164" i="50"/>
  <c r="BB164" i="50" s="1"/>
  <c r="AR25" i="67" s="1"/>
  <c r="AI164" i="50"/>
  <c r="AY164" i="50" s="1"/>
  <c r="AR25" i="64" s="1"/>
  <c r="AN164" i="50"/>
  <c r="BD164" i="50" s="1"/>
  <c r="AR25" i="69" s="1"/>
  <c r="AG164" i="50"/>
  <c r="AW164" i="50" s="1"/>
  <c r="AR25" i="62" s="1"/>
  <c r="H164" i="50"/>
  <c r="Q31" i="2" s="1"/>
  <c r="AM164" i="50"/>
  <c r="BC164" i="50" s="1"/>
  <c r="AR25" i="68" s="1"/>
  <c r="AE164" i="50"/>
  <c r="AU164" i="50" s="1"/>
  <c r="AR25" i="60" s="1"/>
  <c r="AH164" i="50"/>
  <c r="AX164" i="50" s="1"/>
  <c r="AR25" i="63" s="1"/>
  <c r="AF164" i="50"/>
  <c r="AV164" i="50" s="1"/>
  <c r="AR25" i="61" s="1"/>
  <c r="AD164" i="50"/>
  <c r="AT164" i="50" s="1"/>
  <c r="AR25" i="57" s="1"/>
  <c r="AA164" i="50"/>
  <c r="AQ164" i="50" s="1"/>
  <c r="AR25" i="56" s="1"/>
  <c r="AB164" i="50"/>
  <c r="AR164" i="50" s="1"/>
  <c r="AR25" i="59" s="1"/>
  <c r="AL319" i="50"/>
  <c r="BB319" i="50" s="1"/>
  <c r="AU30" i="67" s="1"/>
  <c r="AM319" i="50"/>
  <c r="BC319" i="50" s="1"/>
  <c r="AU30" i="68" s="1"/>
  <c r="Z319" i="50"/>
  <c r="AP319" i="50" s="1"/>
  <c r="AU30" i="49" s="1"/>
  <c r="AN319" i="50"/>
  <c r="BD319" i="50" s="1"/>
  <c r="AU30" i="69" s="1"/>
  <c r="AB319" i="50"/>
  <c r="AR319" i="50" s="1"/>
  <c r="AU30" i="59" s="1"/>
  <c r="AF319" i="50"/>
  <c r="AV319" i="50" s="1"/>
  <c r="AU30" i="61" s="1"/>
  <c r="AJ319" i="50"/>
  <c r="AZ319" i="50" s="1"/>
  <c r="AU30" i="65" s="1"/>
  <c r="AA319" i="50"/>
  <c r="AQ319" i="50" s="1"/>
  <c r="AU30" i="56" s="1"/>
  <c r="H319" i="50"/>
  <c r="W37" i="2" s="1"/>
  <c r="AI319" i="50"/>
  <c r="AY319" i="50" s="1"/>
  <c r="AU30" i="64" s="1"/>
  <c r="AE319" i="50"/>
  <c r="AU319" i="50" s="1"/>
  <c r="AU30" i="60" s="1"/>
  <c r="AD319" i="50"/>
  <c r="AT319" i="50" s="1"/>
  <c r="AU30" i="57" s="1"/>
  <c r="AG319" i="50"/>
  <c r="AW319" i="50" s="1"/>
  <c r="AU30" i="62" s="1"/>
  <c r="AC319" i="50"/>
  <c r="AS319" i="50" s="1"/>
  <c r="AU30" i="58" s="1"/>
  <c r="AK319" i="50"/>
  <c r="BA319" i="50" s="1"/>
  <c r="AU30" i="66" s="1"/>
  <c r="AH319" i="50"/>
  <c r="AX319" i="50" s="1"/>
  <c r="AU30" i="63" s="1"/>
  <c r="AA313" i="50"/>
  <c r="AQ313" i="50" s="1"/>
  <c r="AU24" i="56" s="1"/>
  <c r="AB313" i="50"/>
  <c r="AR313" i="50" s="1"/>
  <c r="AU24" i="59" s="1"/>
  <c r="AI313" i="50"/>
  <c r="AY313" i="50" s="1"/>
  <c r="AU24" i="64" s="1"/>
  <c r="AE313" i="50"/>
  <c r="AU313" i="50" s="1"/>
  <c r="AU24" i="60" s="1"/>
  <c r="AJ313" i="50"/>
  <c r="AZ313" i="50" s="1"/>
  <c r="AU24" i="65" s="1"/>
  <c r="AM313" i="50"/>
  <c r="BC313" i="50" s="1"/>
  <c r="AU24" i="68" s="1"/>
  <c r="AF313" i="50"/>
  <c r="AV313" i="50" s="1"/>
  <c r="AU24" i="61" s="1"/>
  <c r="Z313" i="50"/>
  <c r="AP313" i="50" s="1"/>
  <c r="AU24" i="49" s="1"/>
  <c r="AG313" i="50"/>
  <c r="AW313" i="50" s="1"/>
  <c r="AU24" i="62" s="1"/>
  <c r="AC313" i="50"/>
  <c r="AS313" i="50" s="1"/>
  <c r="AU24" i="58" s="1"/>
  <c r="AH313" i="50"/>
  <c r="AX313" i="50" s="1"/>
  <c r="AU24" i="63" s="1"/>
  <c r="AK313" i="50"/>
  <c r="BA313" i="50" s="1"/>
  <c r="AU24" i="66" s="1"/>
  <c r="AD313" i="50"/>
  <c r="AT313" i="50" s="1"/>
  <c r="AU24" i="57" s="1"/>
  <c r="AL313" i="50"/>
  <c r="BB313" i="50" s="1"/>
  <c r="AU24" i="67" s="1"/>
  <c r="H313" i="50"/>
  <c r="W30" i="2" s="1"/>
  <c r="AN313" i="50"/>
  <c r="BD313" i="50" s="1"/>
  <c r="AU24" i="69" s="1"/>
  <c r="R587" i="50"/>
  <c r="S537" i="50"/>
  <c r="AB716" i="50"/>
  <c r="AR716" i="50" s="1"/>
  <c r="BC27" i="59" s="1"/>
  <c r="AN716" i="50"/>
  <c r="BD716" i="50" s="1"/>
  <c r="BC27" i="69" s="1"/>
  <c r="AA716" i="50"/>
  <c r="AQ716" i="50" s="1"/>
  <c r="BC27" i="56" s="1"/>
  <c r="H716" i="50"/>
  <c r="AS33" i="2" s="1"/>
  <c r="AC716" i="50"/>
  <c r="AS716" i="50" s="1"/>
  <c r="BC27" i="58" s="1"/>
  <c r="AF716" i="50"/>
  <c r="AV716" i="50" s="1"/>
  <c r="BC27" i="61" s="1"/>
  <c r="AE716" i="50"/>
  <c r="AU716" i="50" s="1"/>
  <c r="BC27" i="60" s="1"/>
  <c r="AH716" i="50"/>
  <c r="AX716" i="50" s="1"/>
  <c r="BC27" i="63" s="1"/>
  <c r="AG716" i="50"/>
  <c r="AW716" i="50" s="1"/>
  <c r="BC27" i="62" s="1"/>
  <c r="AK716" i="50"/>
  <c r="BA716" i="50" s="1"/>
  <c r="BC27" i="66" s="1"/>
  <c r="Z716" i="50"/>
  <c r="AP716" i="50" s="1"/>
  <c r="BC27" i="49" s="1"/>
  <c r="AD716" i="50"/>
  <c r="AT716" i="50" s="1"/>
  <c r="BC27" i="57" s="1"/>
  <c r="AJ716" i="50"/>
  <c r="AZ716" i="50" s="1"/>
  <c r="BC27" i="65" s="1"/>
  <c r="AL716" i="50"/>
  <c r="BB716" i="50" s="1"/>
  <c r="BC27" i="67" s="1"/>
  <c r="AM716" i="50"/>
  <c r="BC716" i="50" s="1"/>
  <c r="BC27" i="68" s="1"/>
  <c r="AI716" i="50"/>
  <c r="AY716" i="50" s="1"/>
  <c r="BC27" i="64" s="1"/>
  <c r="H461" i="50"/>
  <c r="Z469" i="50"/>
  <c r="AP469" i="50" s="1"/>
  <c r="AX30" i="49" s="1"/>
  <c r="H469" i="50"/>
  <c r="AI37" i="2" s="1"/>
  <c r="AB469" i="50"/>
  <c r="AR469" i="50" s="1"/>
  <c r="AX30" i="59" s="1"/>
  <c r="AF469" i="50"/>
  <c r="AV469" i="50" s="1"/>
  <c r="AX30" i="61" s="1"/>
  <c r="AE469" i="50"/>
  <c r="AU469" i="50" s="1"/>
  <c r="AX30" i="60" s="1"/>
  <c r="AH469" i="50"/>
  <c r="AX469" i="50" s="1"/>
  <c r="AX30" i="63" s="1"/>
  <c r="AK469" i="50"/>
  <c r="BA469" i="50" s="1"/>
  <c r="AX30" i="66" s="1"/>
  <c r="AM469" i="50"/>
  <c r="BC469" i="50" s="1"/>
  <c r="AX30" i="68" s="1"/>
  <c r="AG469" i="50"/>
  <c r="AW469" i="50" s="1"/>
  <c r="AX30" i="62" s="1"/>
  <c r="AI469" i="50"/>
  <c r="AY469" i="50" s="1"/>
  <c r="AX30" i="64" s="1"/>
  <c r="AL469" i="50"/>
  <c r="BB469" i="50" s="1"/>
  <c r="AX30" i="67" s="1"/>
  <c r="AJ469" i="50"/>
  <c r="AZ469" i="50" s="1"/>
  <c r="AX30" i="65" s="1"/>
  <c r="AA469" i="50"/>
  <c r="AQ469" i="50" s="1"/>
  <c r="AX30" i="56" s="1"/>
  <c r="AD469" i="50"/>
  <c r="AT469" i="50" s="1"/>
  <c r="AX30" i="57" s="1"/>
  <c r="AN469" i="50"/>
  <c r="BD469" i="50" s="1"/>
  <c r="AX30" i="69" s="1"/>
  <c r="AC469" i="50"/>
  <c r="AS469" i="50" s="1"/>
  <c r="AX30" i="58" s="1"/>
  <c r="AA667" i="50"/>
  <c r="AC667" i="50"/>
  <c r="AD667" i="50"/>
  <c r="AH667" i="50"/>
  <c r="H667" i="50"/>
  <c r="AQ34" i="2" s="1"/>
  <c r="AG667" i="50"/>
  <c r="AM667" i="50"/>
  <c r="AB667" i="50"/>
  <c r="AF667" i="50"/>
  <c r="Z667" i="50"/>
  <c r="AI667" i="50"/>
  <c r="AN667" i="50"/>
  <c r="AK667" i="50"/>
  <c r="AE667" i="50"/>
  <c r="AL667" i="50"/>
  <c r="AJ667" i="50"/>
  <c r="AF216" i="50"/>
  <c r="AV216" i="50" s="1"/>
  <c r="AS27" i="61" s="1"/>
  <c r="AM216" i="50"/>
  <c r="BC216" i="50" s="1"/>
  <c r="AS27" i="68" s="1"/>
  <c r="AE216" i="50"/>
  <c r="AU216" i="50" s="1"/>
  <c r="AS27" i="60" s="1"/>
  <c r="Z216" i="50"/>
  <c r="AP216" i="50" s="1"/>
  <c r="AS27" i="49" s="1"/>
  <c r="AJ216" i="50"/>
  <c r="AZ216" i="50" s="1"/>
  <c r="AS27" i="65" s="1"/>
  <c r="H216" i="50"/>
  <c r="S33" i="2" s="1"/>
  <c r="AG216" i="50"/>
  <c r="AW216" i="50" s="1"/>
  <c r="AS27" i="62" s="1"/>
  <c r="AD216" i="50"/>
  <c r="AT216" i="50" s="1"/>
  <c r="AS27" i="57" s="1"/>
  <c r="AH216" i="50"/>
  <c r="AX216" i="50" s="1"/>
  <c r="AS27" i="63" s="1"/>
  <c r="AL216" i="50"/>
  <c r="BB216" i="50" s="1"/>
  <c r="AS27" i="67" s="1"/>
  <c r="AN216" i="50"/>
  <c r="BD216" i="50" s="1"/>
  <c r="AS27" i="69" s="1"/>
  <c r="AC216" i="50"/>
  <c r="AS216" i="50" s="1"/>
  <c r="AS27" i="58" s="1"/>
  <c r="AA216" i="50"/>
  <c r="AQ216" i="50" s="1"/>
  <c r="AS27" i="56" s="1"/>
  <c r="AI216" i="50"/>
  <c r="AY216" i="50" s="1"/>
  <c r="AS27" i="64" s="1"/>
  <c r="AK216" i="50"/>
  <c r="BA216" i="50" s="1"/>
  <c r="AS27" i="66" s="1"/>
  <c r="AB216" i="50"/>
  <c r="AR216" i="50" s="1"/>
  <c r="AS27" i="59" s="1"/>
  <c r="J482" i="50"/>
  <c r="J484" i="50" s="1"/>
  <c r="H458" i="50"/>
  <c r="AI24" i="2" s="1"/>
  <c r="AE514" i="50"/>
  <c r="AU514" i="50" s="1"/>
  <c r="AY25" i="60" s="1"/>
  <c r="AI514" i="50"/>
  <c r="AY514" i="50" s="1"/>
  <c r="AY25" i="64" s="1"/>
  <c r="AL514" i="50"/>
  <c r="BB514" i="50" s="1"/>
  <c r="AY25" i="67" s="1"/>
  <c r="H514" i="50"/>
  <c r="AK31" i="2" s="1"/>
  <c r="AF514" i="50"/>
  <c r="AV514" i="50" s="1"/>
  <c r="AY25" i="61" s="1"/>
  <c r="Z514" i="50"/>
  <c r="AP514" i="50" s="1"/>
  <c r="AY25" i="49" s="1"/>
  <c r="AD514" i="50"/>
  <c r="AT514" i="50" s="1"/>
  <c r="AY25" i="57" s="1"/>
  <c r="AB514" i="50"/>
  <c r="AR514" i="50" s="1"/>
  <c r="AY25" i="59" s="1"/>
  <c r="AH514" i="50"/>
  <c r="AX514" i="50" s="1"/>
  <c r="AY25" i="63" s="1"/>
  <c r="AK514" i="50"/>
  <c r="BA514" i="50" s="1"/>
  <c r="AY25" i="66" s="1"/>
  <c r="AC514" i="50"/>
  <c r="AS514" i="50" s="1"/>
  <c r="AY25" i="58" s="1"/>
  <c r="AG514" i="50"/>
  <c r="AW514" i="50" s="1"/>
  <c r="AY25" i="62" s="1"/>
  <c r="AM514" i="50"/>
  <c r="BC514" i="50" s="1"/>
  <c r="AY25" i="68" s="1"/>
  <c r="AJ514" i="50"/>
  <c r="AZ514" i="50" s="1"/>
  <c r="AY25" i="65" s="1"/>
  <c r="AA514" i="50"/>
  <c r="AQ514" i="50" s="1"/>
  <c r="AY25" i="56" s="1"/>
  <c r="AN514" i="50"/>
  <c r="BD514" i="50" s="1"/>
  <c r="AY25" i="69" s="1"/>
  <c r="J589" i="50"/>
  <c r="H559" i="50"/>
  <c r="AM25" i="2" s="1"/>
  <c r="AC518" i="50"/>
  <c r="AS518" i="50" s="1"/>
  <c r="AY29" i="58" s="1"/>
  <c r="H518" i="50"/>
  <c r="AK35" i="2" s="1"/>
  <c r="AH518" i="50"/>
  <c r="AX518" i="50" s="1"/>
  <c r="AY29" i="63" s="1"/>
  <c r="AF518" i="50"/>
  <c r="AV518" i="50" s="1"/>
  <c r="AY29" i="61" s="1"/>
  <c r="AA518" i="50"/>
  <c r="AQ518" i="50" s="1"/>
  <c r="AY29" i="56" s="1"/>
  <c r="AD518" i="50"/>
  <c r="AT518" i="50" s="1"/>
  <c r="AY29" i="57" s="1"/>
  <c r="AL518" i="50"/>
  <c r="BB518" i="50" s="1"/>
  <c r="AY29" i="67" s="1"/>
  <c r="AG518" i="50"/>
  <c r="AW518" i="50" s="1"/>
  <c r="AY29" i="62" s="1"/>
  <c r="AB518" i="50"/>
  <c r="AR518" i="50" s="1"/>
  <c r="AY29" i="59" s="1"/>
  <c r="AK518" i="50"/>
  <c r="BA518" i="50" s="1"/>
  <c r="AY29" i="66" s="1"/>
  <c r="AM518" i="50"/>
  <c r="BC518" i="50" s="1"/>
  <c r="AY29" i="68" s="1"/>
  <c r="AN518" i="50"/>
  <c r="BD518" i="50" s="1"/>
  <c r="AY29" i="69" s="1"/>
  <c r="Z518" i="50"/>
  <c r="AP518" i="50" s="1"/>
  <c r="AY29" i="49" s="1"/>
  <c r="AI518" i="50"/>
  <c r="AY518" i="50" s="1"/>
  <c r="AY29" i="64" s="1"/>
  <c r="AE518" i="50"/>
  <c r="AU518" i="50" s="1"/>
  <c r="AY29" i="60" s="1"/>
  <c r="AJ518" i="50"/>
  <c r="AZ518" i="50" s="1"/>
  <c r="AY29" i="65" s="1"/>
  <c r="AJ467" i="50"/>
  <c r="AE467" i="50"/>
  <c r="AL467" i="50"/>
  <c r="Z467" i="50"/>
  <c r="AD467" i="50"/>
  <c r="AB467" i="50"/>
  <c r="AK467" i="50"/>
  <c r="AA467" i="50"/>
  <c r="AC467" i="50"/>
  <c r="AH467" i="50"/>
  <c r="AI467" i="50"/>
  <c r="AN467" i="50"/>
  <c r="AM467" i="50"/>
  <c r="H467" i="50"/>
  <c r="AI34" i="2" s="1"/>
  <c r="AG467" i="50"/>
  <c r="AF467" i="50"/>
  <c r="W537" i="50"/>
  <c r="AH418" i="50"/>
  <c r="AX418" i="50" s="1"/>
  <c r="AW29" i="63" s="1"/>
  <c r="AK418" i="50"/>
  <c r="BA418" i="50" s="1"/>
  <c r="AW29" i="66" s="1"/>
  <c r="Z418" i="50"/>
  <c r="AP418" i="50" s="1"/>
  <c r="AW29" i="49" s="1"/>
  <c r="AI418" i="50"/>
  <c r="AY418" i="50" s="1"/>
  <c r="AW29" i="64" s="1"/>
  <c r="AJ418" i="50"/>
  <c r="AZ418" i="50" s="1"/>
  <c r="AW29" i="65" s="1"/>
  <c r="AE418" i="50"/>
  <c r="AU418" i="50" s="1"/>
  <c r="AW29" i="60" s="1"/>
  <c r="AD418" i="50"/>
  <c r="AT418" i="50" s="1"/>
  <c r="AW29" i="57" s="1"/>
  <c r="AA418" i="50"/>
  <c r="AQ418" i="50" s="1"/>
  <c r="AW29" i="56" s="1"/>
  <c r="AF418" i="50"/>
  <c r="AV418" i="50" s="1"/>
  <c r="AW29" i="61" s="1"/>
  <c r="AL418" i="50"/>
  <c r="BB418" i="50" s="1"/>
  <c r="AW29" i="67" s="1"/>
  <c r="AC418" i="50"/>
  <c r="AS418" i="50" s="1"/>
  <c r="AW29" i="58" s="1"/>
  <c r="AN418" i="50"/>
  <c r="BD418" i="50" s="1"/>
  <c r="AW29" i="69" s="1"/>
  <c r="H418" i="50"/>
  <c r="AG35" i="2" s="1"/>
  <c r="AB418" i="50"/>
  <c r="AR418" i="50" s="1"/>
  <c r="AW29" i="59" s="1"/>
  <c r="AG418" i="50"/>
  <c r="AW418" i="50" s="1"/>
  <c r="AW29" i="62" s="1"/>
  <c r="AM418" i="50"/>
  <c r="BC418" i="50" s="1"/>
  <c r="AW29" i="68" s="1"/>
  <c r="AM714" i="50"/>
  <c r="BC714" i="50" s="1"/>
  <c r="BC25" i="68" s="1"/>
  <c r="AG714" i="50"/>
  <c r="AW714" i="50" s="1"/>
  <c r="BC25" i="62" s="1"/>
  <c r="AE714" i="50"/>
  <c r="AU714" i="50" s="1"/>
  <c r="BC25" i="60" s="1"/>
  <c r="AI714" i="50"/>
  <c r="AY714" i="50" s="1"/>
  <c r="BC25" i="64" s="1"/>
  <c r="AJ714" i="50"/>
  <c r="AZ714" i="50" s="1"/>
  <c r="BC25" i="65" s="1"/>
  <c r="AH714" i="50"/>
  <c r="AX714" i="50" s="1"/>
  <c r="BC25" i="63" s="1"/>
  <c r="AK714" i="50"/>
  <c r="BA714" i="50" s="1"/>
  <c r="BC25" i="66" s="1"/>
  <c r="AC714" i="50"/>
  <c r="AS714" i="50" s="1"/>
  <c r="BC25" i="58" s="1"/>
  <c r="AF714" i="50"/>
  <c r="AV714" i="50" s="1"/>
  <c r="BC25" i="61" s="1"/>
  <c r="Z714" i="50"/>
  <c r="AP714" i="50" s="1"/>
  <c r="BC25" i="49" s="1"/>
  <c r="AL714" i="50"/>
  <c r="BB714" i="50" s="1"/>
  <c r="BC25" i="67" s="1"/>
  <c r="AB714" i="50"/>
  <c r="AR714" i="50" s="1"/>
  <c r="BC25" i="59" s="1"/>
  <c r="H714" i="50"/>
  <c r="AS31" i="2" s="1"/>
  <c r="AD714" i="50"/>
  <c r="AT714" i="50" s="1"/>
  <c r="BC25" i="57" s="1"/>
  <c r="AN714" i="50"/>
  <c r="BD714" i="50" s="1"/>
  <c r="BC25" i="69" s="1"/>
  <c r="AA714" i="50"/>
  <c r="AQ714" i="50" s="1"/>
  <c r="BC25" i="56" s="1"/>
  <c r="H712" i="50"/>
  <c r="AI363" i="50"/>
  <c r="AY363" i="50" s="1"/>
  <c r="AV24" i="64" s="1"/>
  <c r="AN363" i="50"/>
  <c r="BD363" i="50" s="1"/>
  <c r="AV24" i="69" s="1"/>
  <c r="AA363" i="50"/>
  <c r="AQ363" i="50" s="1"/>
  <c r="AV24" i="56" s="1"/>
  <c r="AB363" i="50"/>
  <c r="AR363" i="50" s="1"/>
  <c r="AV24" i="59" s="1"/>
  <c r="AE363" i="50"/>
  <c r="AU363" i="50" s="1"/>
  <c r="AV24" i="60" s="1"/>
  <c r="AF363" i="50"/>
  <c r="AV363" i="50" s="1"/>
  <c r="AV24" i="61" s="1"/>
  <c r="AK363" i="50"/>
  <c r="BA363" i="50" s="1"/>
  <c r="AV24" i="66" s="1"/>
  <c r="AG363" i="50"/>
  <c r="AW363" i="50" s="1"/>
  <c r="AV24" i="62" s="1"/>
  <c r="AJ363" i="50"/>
  <c r="AZ363" i="50" s="1"/>
  <c r="AV24" i="65" s="1"/>
  <c r="AM363" i="50"/>
  <c r="BC363" i="50" s="1"/>
  <c r="AV24" i="68" s="1"/>
  <c r="Z363" i="50"/>
  <c r="AP363" i="50" s="1"/>
  <c r="AV24" i="49" s="1"/>
  <c r="AH363" i="50"/>
  <c r="AX363" i="50" s="1"/>
  <c r="AV24" i="63" s="1"/>
  <c r="AC363" i="50"/>
  <c r="AS363" i="50" s="1"/>
  <c r="AV24" i="58" s="1"/>
  <c r="AD363" i="50"/>
  <c r="AT363" i="50" s="1"/>
  <c r="AV24" i="57" s="1"/>
  <c r="AL363" i="50"/>
  <c r="BB363" i="50" s="1"/>
  <c r="AV24" i="67" s="1"/>
  <c r="H363" i="50"/>
  <c r="H659" i="50"/>
  <c r="AQ25" i="2" s="1"/>
  <c r="J689" i="50"/>
  <c r="AA71" i="50"/>
  <c r="AI71" i="50"/>
  <c r="AJ71" i="50"/>
  <c r="AD71" i="50"/>
  <c r="AF71" i="50"/>
  <c r="AB71" i="50"/>
  <c r="AG71" i="50"/>
  <c r="AM71" i="50"/>
  <c r="AE71" i="50"/>
  <c r="AC71" i="50"/>
  <c r="AL71" i="50"/>
  <c r="H71" i="50"/>
  <c r="Z71" i="50"/>
  <c r="AK71" i="50"/>
  <c r="AN71" i="50"/>
  <c r="AH71" i="50"/>
  <c r="AN566" i="50"/>
  <c r="BD566" i="50" s="1"/>
  <c r="AZ27" i="69" s="1"/>
  <c r="AK566" i="50"/>
  <c r="BA566" i="50" s="1"/>
  <c r="AZ27" i="66" s="1"/>
  <c r="AH566" i="50"/>
  <c r="AX566" i="50" s="1"/>
  <c r="AZ27" i="63" s="1"/>
  <c r="AC566" i="50"/>
  <c r="AS566" i="50" s="1"/>
  <c r="AZ27" i="58" s="1"/>
  <c r="AL566" i="50"/>
  <c r="BB566" i="50" s="1"/>
  <c r="AZ27" i="67" s="1"/>
  <c r="Z566" i="50"/>
  <c r="AP566" i="50" s="1"/>
  <c r="AZ27" i="49" s="1"/>
  <c r="AA566" i="50"/>
  <c r="AQ566" i="50" s="1"/>
  <c r="AZ27" i="56" s="1"/>
  <c r="AF566" i="50"/>
  <c r="AV566" i="50" s="1"/>
  <c r="AZ27" i="61" s="1"/>
  <c r="AM566" i="50"/>
  <c r="BC566" i="50" s="1"/>
  <c r="AZ27" i="68" s="1"/>
  <c r="AI566" i="50"/>
  <c r="AY566" i="50" s="1"/>
  <c r="AZ27" i="64" s="1"/>
  <c r="AD566" i="50"/>
  <c r="AT566" i="50" s="1"/>
  <c r="AZ27" i="57" s="1"/>
  <c r="AJ566" i="50"/>
  <c r="AZ566" i="50" s="1"/>
  <c r="AZ27" i="65" s="1"/>
  <c r="AG566" i="50"/>
  <c r="AW566" i="50" s="1"/>
  <c r="AZ27" i="62" s="1"/>
  <c r="H566" i="50"/>
  <c r="AM33" i="2" s="1"/>
  <c r="AE566" i="50"/>
  <c r="AU566" i="50" s="1"/>
  <c r="AZ27" i="60" s="1"/>
  <c r="AB566" i="50"/>
  <c r="AR566" i="50" s="1"/>
  <c r="AZ27" i="59" s="1"/>
  <c r="O687" i="50"/>
  <c r="P737" i="50"/>
  <c r="P637" i="50"/>
  <c r="AN318" i="50"/>
  <c r="BD318" i="50" s="1"/>
  <c r="AU29" i="69" s="1"/>
  <c r="AI318" i="50"/>
  <c r="AY318" i="50" s="1"/>
  <c r="AU29" i="64" s="1"/>
  <c r="AM318" i="50"/>
  <c r="BC318" i="50" s="1"/>
  <c r="AU29" i="68" s="1"/>
  <c r="AL318" i="50"/>
  <c r="BB318" i="50" s="1"/>
  <c r="AU29" i="67" s="1"/>
  <c r="AE318" i="50"/>
  <c r="AU318" i="50" s="1"/>
  <c r="AU29" i="60" s="1"/>
  <c r="AC318" i="50"/>
  <c r="AS318" i="50" s="1"/>
  <c r="AU29" i="58" s="1"/>
  <c r="AG318" i="50"/>
  <c r="AW318" i="50" s="1"/>
  <c r="AU29" i="62" s="1"/>
  <c r="AD318" i="50"/>
  <c r="AT318" i="50" s="1"/>
  <c r="AU29" i="57" s="1"/>
  <c r="AA318" i="50"/>
  <c r="AQ318" i="50" s="1"/>
  <c r="AU29" i="56" s="1"/>
  <c r="AH318" i="50"/>
  <c r="AX318" i="50" s="1"/>
  <c r="AU29" i="63" s="1"/>
  <c r="H318" i="50"/>
  <c r="W35" i="2" s="1"/>
  <c r="AB318" i="50"/>
  <c r="AR318" i="50" s="1"/>
  <c r="AU29" i="59" s="1"/>
  <c r="AJ318" i="50"/>
  <c r="AZ318" i="50" s="1"/>
  <c r="AU29" i="65" s="1"/>
  <c r="AK318" i="50"/>
  <c r="BA318" i="50" s="1"/>
  <c r="AU29" i="66" s="1"/>
  <c r="AF318" i="50"/>
  <c r="AV318" i="50" s="1"/>
  <c r="AU29" i="61" s="1"/>
  <c r="Z318" i="50"/>
  <c r="AP318" i="50" s="1"/>
  <c r="AU29" i="49" s="1"/>
  <c r="O637" i="50"/>
  <c r="AN567" i="50"/>
  <c r="AB567" i="50"/>
  <c r="AL567" i="50"/>
  <c r="H567" i="50"/>
  <c r="AM34" i="2" s="1"/>
  <c r="AE567" i="50"/>
  <c r="Z567" i="50"/>
  <c r="AM567" i="50"/>
  <c r="AH567" i="50"/>
  <c r="AA567" i="50"/>
  <c r="AF567" i="50"/>
  <c r="AC567" i="50"/>
  <c r="AD567" i="50"/>
  <c r="AJ567" i="50"/>
  <c r="AG567" i="50"/>
  <c r="AI567" i="50"/>
  <c r="AK567" i="50"/>
  <c r="H573" i="50"/>
  <c r="AK606" i="50"/>
  <c r="AC606" i="50"/>
  <c r="Z606" i="50"/>
  <c r="H606" i="50"/>
  <c r="AO21" i="2" s="1"/>
  <c r="AO51" i="2" s="1"/>
  <c r="AJ606" i="50"/>
  <c r="AE606" i="50"/>
  <c r="AN606" i="50"/>
  <c r="AH606" i="50"/>
  <c r="AG606" i="50"/>
  <c r="AL606" i="50"/>
  <c r="J638" i="50"/>
  <c r="J640" i="50" s="1"/>
  <c r="AM606" i="50"/>
  <c r="AF606" i="50"/>
  <c r="AB606" i="50"/>
  <c r="AD606" i="50"/>
  <c r="AA606" i="50"/>
  <c r="AI606" i="50"/>
  <c r="AC464" i="50"/>
  <c r="AS464" i="50" s="1"/>
  <c r="AX25" i="58" s="1"/>
  <c r="AN464" i="50"/>
  <c r="BD464" i="50" s="1"/>
  <c r="AX25" i="69" s="1"/>
  <c r="AM464" i="50"/>
  <c r="BC464" i="50" s="1"/>
  <c r="AX25" i="68" s="1"/>
  <c r="AG464" i="50"/>
  <c r="AW464" i="50" s="1"/>
  <c r="AX25" i="62" s="1"/>
  <c r="AD464" i="50"/>
  <c r="AT464" i="50" s="1"/>
  <c r="AX25" i="57" s="1"/>
  <c r="Z464" i="50"/>
  <c r="AP464" i="50" s="1"/>
  <c r="AX25" i="49" s="1"/>
  <c r="AF464" i="50"/>
  <c r="AV464" i="50" s="1"/>
  <c r="AX25" i="61" s="1"/>
  <c r="AI464" i="50"/>
  <c r="AY464" i="50" s="1"/>
  <c r="AX25" i="64" s="1"/>
  <c r="AB464" i="50"/>
  <c r="AR464" i="50" s="1"/>
  <c r="AX25" i="59" s="1"/>
  <c r="AJ464" i="50"/>
  <c r="AZ464" i="50" s="1"/>
  <c r="AX25" i="65" s="1"/>
  <c r="AL464" i="50"/>
  <c r="BB464" i="50" s="1"/>
  <c r="AX25" i="67" s="1"/>
  <c r="AA464" i="50"/>
  <c r="AQ464" i="50" s="1"/>
  <c r="AX25" i="56" s="1"/>
  <c r="H464" i="50"/>
  <c r="AI31" i="2" s="1"/>
  <c r="AK464" i="50"/>
  <c r="BA464" i="50" s="1"/>
  <c r="AX25" i="66" s="1"/>
  <c r="AH464" i="50"/>
  <c r="AX464" i="50" s="1"/>
  <c r="AX25" i="63" s="1"/>
  <c r="AE464" i="50"/>
  <c r="AU464" i="50" s="1"/>
  <c r="AX25" i="60" s="1"/>
  <c r="S587" i="50"/>
  <c r="Q687" i="50"/>
  <c r="AC556" i="50"/>
  <c r="AE556" i="50"/>
  <c r="AF556" i="50"/>
  <c r="AK556" i="50"/>
  <c r="AI556" i="50"/>
  <c r="AH556" i="50"/>
  <c r="AB556" i="50"/>
  <c r="J588" i="50"/>
  <c r="J590" i="50" s="1"/>
  <c r="AN556" i="50"/>
  <c r="H556" i="50"/>
  <c r="AM21" i="2" s="1"/>
  <c r="AM51" i="2" s="1"/>
  <c r="AM556" i="50"/>
  <c r="Z556" i="50"/>
  <c r="AJ556" i="50"/>
  <c r="AG556" i="50"/>
  <c r="AA556" i="50"/>
  <c r="AL556" i="50"/>
  <c r="AD556" i="50"/>
  <c r="N537" i="50"/>
  <c r="AE120" i="50"/>
  <c r="AC120" i="50"/>
  <c r="AH120" i="50"/>
  <c r="AJ120" i="50"/>
  <c r="AM120" i="50"/>
  <c r="AB120" i="50"/>
  <c r="H120" i="50"/>
  <c r="AD120" i="50"/>
  <c r="AG120" i="50"/>
  <c r="AL120" i="50"/>
  <c r="AA120" i="50"/>
  <c r="AN120" i="50"/>
  <c r="AI120" i="50"/>
  <c r="AK120" i="50"/>
  <c r="Z120" i="50"/>
  <c r="AF120" i="50"/>
  <c r="H72" i="50"/>
  <c r="H361" i="50"/>
  <c r="M587" i="50"/>
  <c r="AC413" i="50"/>
  <c r="AS413" i="50" s="1"/>
  <c r="AW24" i="58" s="1"/>
  <c r="AE413" i="50"/>
  <c r="AU413" i="50" s="1"/>
  <c r="AW24" i="60" s="1"/>
  <c r="Z413" i="50"/>
  <c r="AP413" i="50" s="1"/>
  <c r="AW24" i="49" s="1"/>
  <c r="AG413" i="50"/>
  <c r="AW413" i="50" s="1"/>
  <c r="AW24" i="62" s="1"/>
  <c r="H413" i="50"/>
  <c r="AG30" i="2" s="1"/>
  <c r="AB413" i="50"/>
  <c r="AR413" i="50" s="1"/>
  <c r="AW24" i="59" s="1"/>
  <c r="AL413" i="50"/>
  <c r="BB413" i="50" s="1"/>
  <c r="AW24" i="67" s="1"/>
  <c r="AI413" i="50"/>
  <c r="AY413" i="50" s="1"/>
  <c r="AW24" i="64" s="1"/>
  <c r="AA413" i="50"/>
  <c r="AQ413" i="50" s="1"/>
  <c r="AW24" i="56" s="1"/>
  <c r="AJ413" i="50"/>
  <c r="AZ413" i="50" s="1"/>
  <c r="AW24" i="65" s="1"/>
  <c r="AM413" i="50"/>
  <c r="BC413" i="50" s="1"/>
  <c r="AW24" i="68" s="1"/>
  <c r="AF413" i="50"/>
  <c r="AV413" i="50" s="1"/>
  <c r="AW24" i="61" s="1"/>
  <c r="AK413" i="50"/>
  <c r="BA413" i="50" s="1"/>
  <c r="AW24" i="66" s="1"/>
  <c r="AN413" i="50"/>
  <c r="BD413" i="50" s="1"/>
  <c r="AW24" i="69" s="1"/>
  <c r="AD413" i="50"/>
  <c r="AT413" i="50" s="1"/>
  <c r="AW24" i="57" s="1"/>
  <c r="AH413" i="50"/>
  <c r="AX413" i="50" s="1"/>
  <c r="AW24" i="63" s="1"/>
  <c r="AJ671" i="50"/>
  <c r="AD671" i="50"/>
  <c r="AH671" i="50"/>
  <c r="AB671" i="50"/>
  <c r="AF671" i="50"/>
  <c r="AL671" i="50"/>
  <c r="AI671" i="50"/>
  <c r="AN671" i="50"/>
  <c r="AA671" i="50"/>
  <c r="AC671" i="50"/>
  <c r="Z671" i="50"/>
  <c r="H671" i="50"/>
  <c r="AG671" i="50"/>
  <c r="AM671" i="50"/>
  <c r="AE671" i="50"/>
  <c r="AK671" i="50"/>
  <c r="Z706" i="50"/>
  <c r="AJ706" i="50"/>
  <c r="AK706" i="50"/>
  <c r="AC706" i="50"/>
  <c r="AB706" i="50"/>
  <c r="AE706" i="50"/>
  <c r="AF706" i="50"/>
  <c r="AA706" i="50"/>
  <c r="AM706" i="50"/>
  <c r="AI706" i="50"/>
  <c r="AL706" i="50"/>
  <c r="AH706" i="50"/>
  <c r="AD706" i="50"/>
  <c r="AN706" i="50"/>
  <c r="H706" i="50"/>
  <c r="AS21" i="2" s="1"/>
  <c r="AS51" i="2" s="1"/>
  <c r="AG706" i="50"/>
  <c r="J738" i="50"/>
  <c r="J740" i="50" s="1"/>
  <c r="J746" i="50" s="1"/>
  <c r="X42" i="49" s="1"/>
  <c r="H311" i="50"/>
  <c r="AF656" i="50"/>
  <c r="AB656" i="50"/>
  <c r="H656" i="50"/>
  <c r="AQ21" i="2" s="1"/>
  <c r="AQ51" i="2" s="1"/>
  <c r="AE656" i="50"/>
  <c r="AG656" i="50"/>
  <c r="AM656" i="50"/>
  <c r="AL656" i="50"/>
  <c r="Z656" i="50"/>
  <c r="J688" i="50"/>
  <c r="J690" i="50" s="1"/>
  <c r="AC656" i="50"/>
  <c r="AJ656" i="50"/>
  <c r="AK656" i="50"/>
  <c r="AA656" i="50"/>
  <c r="AH656" i="50"/>
  <c r="AD656" i="50"/>
  <c r="AI656" i="50"/>
  <c r="AN656" i="50"/>
  <c r="Q737" i="50"/>
  <c r="AK367" i="50"/>
  <c r="AJ367" i="50"/>
  <c r="AH367" i="50"/>
  <c r="AB367" i="50"/>
  <c r="AN367" i="50"/>
  <c r="AA367" i="50"/>
  <c r="AL367" i="50"/>
  <c r="AC367" i="50"/>
  <c r="AE367" i="50"/>
  <c r="AG367" i="50"/>
  <c r="AM367" i="50"/>
  <c r="Z367" i="50"/>
  <c r="AI367" i="50"/>
  <c r="AD367" i="50"/>
  <c r="H367" i="50"/>
  <c r="AE34" i="2" s="1"/>
  <c r="AF367" i="50"/>
  <c r="AF670" i="50"/>
  <c r="Z670" i="50"/>
  <c r="AG670" i="50"/>
  <c r="AK670" i="50"/>
  <c r="AC670" i="50"/>
  <c r="AI670" i="50"/>
  <c r="AM670" i="50"/>
  <c r="H670" i="50"/>
  <c r="AN670" i="50"/>
  <c r="AJ670" i="50"/>
  <c r="AE670" i="50"/>
  <c r="AL670" i="50"/>
  <c r="AD670" i="50"/>
  <c r="AH670" i="50"/>
  <c r="AB670" i="50"/>
  <c r="AA670" i="50"/>
  <c r="AH116" i="50"/>
  <c r="AX116" i="50" s="1"/>
  <c r="AQ27" i="63" s="1"/>
  <c r="AG116" i="50"/>
  <c r="AW116" i="50" s="1"/>
  <c r="AQ27" i="62" s="1"/>
  <c r="AB116" i="50"/>
  <c r="AR116" i="50" s="1"/>
  <c r="AQ27" i="59" s="1"/>
  <c r="AF116" i="50"/>
  <c r="AV116" i="50" s="1"/>
  <c r="AQ27" i="61" s="1"/>
  <c r="Z116" i="50"/>
  <c r="AP116" i="50" s="1"/>
  <c r="AQ27" i="49" s="1"/>
  <c r="AN116" i="50"/>
  <c r="BD116" i="50" s="1"/>
  <c r="AQ27" i="69" s="1"/>
  <c r="AD116" i="50"/>
  <c r="AT116" i="50" s="1"/>
  <c r="AQ27" i="57" s="1"/>
  <c r="AK116" i="50"/>
  <c r="BA116" i="50" s="1"/>
  <c r="AQ27" i="66" s="1"/>
  <c r="H116" i="50"/>
  <c r="AA116" i="50"/>
  <c r="AQ116" i="50" s="1"/>
  <c r="AQ27" i="56" s="1"/>
  <c r="AC116" i="50"/>
  <c r="AS116" i="50" s="1"/>
  <c r="AQ27" i="58" s="1"/>
  <c r="AM116" i="50"/>
  <c r="BC116" i="50" s="1"/>
  <c r="AQ27" i="68" s="1"/>
  <c r="AI116" i="50"/>
  <c r="AY116" i="50" s="1"/>
  <c r="AQ27" i="64" s="1"/>
  <c r="AL116" i="50"/>
  <c r="BB116" i="50" s="1"/>
  <c r="AQ27" i="67" s="1"/>
  <c r="AJ116" i="50"/>
  <c r="AZ116" i="50" s="1"/>
  <c r="AQ27" i="65" s="1"/>
  <c r="AE116" i="50"/>
  <c r="AU116" i="50" s="1"/>
  <c r="AQ27" i="60" s="1"/>
  <c r="U299" i="50"/>
  <c r="O45" i="66" s="1"/>
  <c r="P299" i="50"/>
  <c r="O45" i="61" s="1"/>
  <c r="N299" i="50"/>
  <c r="O45" i="57" s="1"/>
  <c r="Q299" i="50"/>
  <c r="O45" i="62" s="1"/>
  <c r="S299" i="50"/>
  <c r="O45" i="64" s="1"/>
  <c r="J299" i="50"/>
  <c r="O45" i="49" s="1"/>
  <c r="R299" i="50"/>
  <c r="O45" i="63" s="1"/>
  <c r="L299" i="50"/>
  <c r="O45" i="59" s="1"/>
  <c r="H274" i="50"/>
  <c r="V299" i="50"/>
  <c r="O45" i="67" s="1"/>
  <c r="K299" i="50"/>
  <c r="O45" i="56" s="1"/>
  <c r="X299" i="50"/>
  <c r="O45" i="69" s="1"/>
  <c r="T299" i="50"/>
  <c r="O45" i="65" s="1"/>
  <c r="M299" i="50"/>
  <c r="O45" i="58" s="1"/>
  <c r="W299" i="50"/>
  <c r="O45" i="68" s="1"/>
  <c r="O299" i="50"/>
  <c r="O45" i="60" s="1"/>
  <c r="T737" i="50"/>
  <c r="Q699" i="50"/>
  <c r="W45" i="62" s="1"/>
  <c r="L699" i="50"/>
  <c r="W45" i="59" s="1"/>
  <c r="W699" i="50"/>
  <c r="W45" i="68" s="1"/>
  <c r="O699" i="50"/>
  <c r="W45" i="60" s="1"/>
  <c r="R699" i="50"/>
  <c r="W45" i="63" s="1"/>
  <c r="K699" i="50"/>
  <c r="W45" i="56" s="1"/>
  <c r="X699" i="50"/>
  <c r="W45" i="69" s="1"/>
  <c r="P699" i="50"/>
  <c r="W45" i="61" s="1"/>
  <c r="M699" i="50"/>
  <c r="W45" i="58" s="1"/>
  <c r="V699" i="50"/>
  <c r="W45" i="67" s="1"/>
  <c r="H674" i="50"/>
  <c r="U699" i="50"/>
  <c r="W45" i="66" s="1"/>
  <c r="N699" i="50"/>
  <c r="W45" i="57" s="1"/>
  <c r="J699" i="50"/>
  <c r="W45" i="49" s="1"/>
  <c r="S699" i="50"/>
  <c r="W45" i="64" s="1"/>
  <c r="T699" i="50"/>
  <c r="W45" i="65" s="1"/>
  <c r="AL217" i="50"/>
  <c r="AG217" i="50"/>
  <c r="AI217" i="50"/>
  <c r="AA217" i="50"/>
  <c r="AM217" i="50"/>
  <c r="AH217" i="50"/>
  <c r="AB217" i="50"/>
  <c r="AF217" i="50"/>
  <c r="AJ217" i="50"/>
  <c r="Z217" i="50"/>
  <c r="AC217" i="50"/>
  <c r="AK217" i="50"/>
  <c r="H217" i="50"/>
  <c r="S34" i="2" s="1"/>
  <c r="AD217" i="50"/>
  <c r="AN217" i="50"/>
  <c r="AE217" i="50"/>
  <c r="X737" i="50"/>
  <c r="H562" i="50"/>
  <c r="AF564" i="50"/>
  <c r="AV564" i="50" s="1"/>
  <c r="AZ25" i="61" s="1"/>
  <c r="AK564" i="50"/>
  <c r="BA564" i="50" s="1"/>
  <c r="AZ25" i="66" s="1"/>
  <c r="AC564" i="50"/>
  <c r="AS564" i="50" s="1"/>
  <c r="AZ25" i="58" s="1"/>
  <c r="AD564" i="50"/>
  <c r="AT564" i="50" s="1"/>
  <c r="AZ25" i="57" s="1"/>
  <c r="AE564" i="50"/>
  <c r="AU564" i="50" s="1"/>
  <c r="AZ25" i="60" s="1"/>
  <c r="AM564" i="50"/>
  <c r="BC564" i="50" s="1"/>
  <c r="AZ25" i="68" s="1"/>
  <c r="AI564" i="50"/>
  <c r="AY564" i="50" s="1"/>
  <c r="AZ25" i="64" s="1"/>
  <c r="AN564" i="50"/>
  <c r="BD564" i="50" s="1"/>
  <c r="AZ25" i="69" s="1"/>
  <c r="AG564" i="50"/>
  <c r="AW564" i="50" s="1"/>
  <c r="AZ25" i="62" s="1"/>
  <c r="AJ564" i="50"/>
  <c r="AZ564" i="50" s="1"/>
  <c r="AZ25" i="65" s="1"/>
  <c r="AH564" i="50"/>
  <c r="AX564" i="50" s="1"/>
  <c r="AZ25" i="63" s="1"/>
  <c r="AB564" i="50"/>
  <c r="AR564" i="50" s="1"/>
  <c r="AZ25" i="59" s="1"/>
  <c r="AA564" i="50"/>
  <c r="AQ564" i="50" s="1"/>
  <c r="AZ25" i="56" s="1"/>
  <c r="Z564" i="50"/>
  <c r="AP564" i="50" s="1"/>
  <c r="AZ25" i="49" s="1"/>
  <c r="H564" i="50"/>
  <c r="AM31" i="2" s="1"/>
  <c r="AL564" i="50"/>
  <c r="BB564" i="50" s="1"/>
  <c r="AZ25" i="67" s="1"/>
  <c r="AB416" i="50"/>
  <c r="AR416" i="50" s="1"/>
  <c r="AW27" i="59" s="1"/>
  <c r="AN416" i="50"/>
  <c r="BD416" i="50" s="1"/>
  <c r="AW27" i="69" s="1"/>
  <c r="H416" i="50"/>
  <c r="AG33" i="2" s="1"/>
  <c r="AI416" i="50"/>
  <c r="AY416" i="50" s="1"/>
  <c r="AW27" i="64" s="1"/>
  <c r="AA416" i="50"/>
  <c r="AQ416" i="50" s="1"/>
  <c r="AW27" i="56" s="1"/>
  <c r="AK416" i="50"/>
  <c r="BA416" i="50" s="1"/>
  <c r="AW27" i="66" s="1"/>
  <c r="AJ416" i="50"/>
  <c r="AZ416" i="50" s="1"/>
  <c r="AW27" i="65" s="1"/>
  <c r="AD416" i="50"/>
  <c r="AT416" i="50" s="1"/>
  <c r="AW27" i="57" s="1"/>
  <c r="AG416" i="50"/>
  <c r="AW416" i="50" s="1"/>
  <c r="AW27" i="62" s="1"/>
  <c r="AM416" i="50"/>
  <c r="BC416" i="50" s="1"/>
  <c r="AW27" i="68" s="1"/>
  <c r="AF416" i="50"/>
  <c r="AV416" i="50" s="1"/>
  <c r="AW27" i="61" s="1"/>
  <c r="AE416" i="50"/>
  <c r="AU416" i="50" s="1"/>
  <c r="AW27" i="60" s="1"/>
  <c r="Z416" i="50"/>
  <c r="AP416" i="50" s="1"/>
  <c r="AW27" i="49" s="1"/>
  <c r="AL416" i="50"/>
  <c r="BB416" i="50" s="1"/>
  <c r="AW27" i="67" s="1"/>
  <c r="AC416" i="50"/>
  <c r="AS416" i="50" s="1"/>
  <c r="AW27" i="58" s="1"/>
  <c r="AH416" i="50"/>
  <c r="AX416" i="50" s="1"/>
  <c r="AW27" i="63" s="1"/>
  <c r="AL719" i="50"/>
  <c r="BB719" i="50" s="1"/>
  <c r="BC30" i="67" s="1"/>
  <c r="AJ719" i="50"/>
  <c r="AZ719" i="50" s="1"/>
  <c r="BC30" i="65" s="1"/>
  <c r="AA719" i="50"/>
  <c r="AQ719" i="50" s="1"/>
  <c r="BC30" i="56" s="1"/>
  <c r="AE719" i="50"/>
  <c r="AU719" i="50" s="1"/>
  <c r="BC30" i="60" s="1"/>
  <c r="AM719" i="50"/>
  <c r="BC719" i="50" s="1"/>
  <c r="BC30" i="68" s="1"/>
  <c r="AC719" i="50"/>
  <c r="AS719" i="50" s="1"/>
  <c r="BC30" i="58" s="1"/>
  <c r="H719" i="50"/>
  <c r="AS37" i="2" s="1"/>
  <c r="AF719" i="50"/>
  <c r="AV719" i="50" s="1"/>
  <c r="BC30" i="61" s="1"/>
  <c r="AG719" i="50"/>
  <c r="AW719" i="50" s="1"/>
  <c r="BC30" i="62" s="1"/>
  <c r="AN719" i="50"/>
  <c r="BD719" i="50" s="1"/>
  <c r="BC30" i="69" s="1"/>
  <c r="AI719" i="50"/>
  <c r="AY719" i="50" s="1"/>
  <c r="BC30" i="64" s="1"/>
  <c r="AH719" i="50"/>
  <c r="AX719" i="50" s="1"/>
  <c r="BC30" i="63" s="1"/>
  <c r="Z719" i="50"/>
  <c r="AP719" i="50" s="1"/>
  <c r="BC30" i="49" s="1"/>
  <c r="AK719" i="50"/>
  <c r="BA719" i="50" s="1"/>
  <c r="BC30" i="66" s="1"/>
  <c r="AB719" i="50"/>
  <c r="AR719" i="50" s="1"/>
  <c r="BC30" i="59" s="1"/>
  <c r="AD719" i="50"/>
  <c r="AT719" i="50" s="1"/>
  <c r="BC30" i="57" s="1"/>
  <c r="AD617" i="50"/>
  <c r="AK617" i="50"/>
  <c r="H617" i="50"/>
  <c r="AO34" i="2" s="1"/>
  <c r="Z617" i="50"/>
  <c r="AJ617" i="50"/>
  <c r="AL617" i="50"/>
  <c r="AC617" i="50"/>
  <c r="AA617" i="50"/>
  <c r="AF617" i="50"/>
  <c r="AG617" i="50"/>
  <c r="AB617" i="50"/>
  <c r="AE617" i="50"/>
  <c r="AM617" i="50"/>
  <c r="AH617" i="50"/>
  <c r="AI617" i="50"/>
  <c r="AN617" i="50"/>
  <c r="AK614" i="50"/>
  <c r="BA614" i="50" s="1"/>
  <c r="BA25" i="66" s="1"/>
  <c r="Z614" i="50"/>
  <c r="AP614" i="50" s="1"/>
  <c r="BA25" i="49" s="1"/>
  <c r="AC614" i="50"/>
  <c r="AS614" i="50" s="1"/>
  <c r="BA25" i="58" s="1"/>
  <c r="AE614" i="50"/>
  <c r="AU614" i="50" s="1"/>
  <c r="BA25" i="60" s="1"/>
  <c r="AH614" i="50"/>
  <c r="AX614" i="50" s="1"/>
  <c r="BA25" i="63" s="1"/>
  <c r="AN614" i="50"/>
  <c r="BD614" i="50" s="1"/>
  <c r="BA25" i="69" s="1"/>
  <c r="AL614" i="50"/>
  <c r="BB614" i="50" s="1"/>
  <c r="BA25" i="67" s="1"/>
  <c r="AB614" i="50"/>
  <c r="AR614" i="50" s="1"/>
  <c r="BA25" i="59" s="1"/>
  <c r="AI614" i="50"/>
  <c r="AY614" i="50" s="1"/>
  <c r="BA25" i="64" s="1"/>
  <c r="AJ614" i="50"/>
  <c r="AZ614" i="50" s="1"/>
  <c r="BA25" i="65" s="1"/>
  <c r="AM614" i="50"/>
  <c r="BC614" i="50" s="1"/>
  <c r="BA25" i="68" s="1"/>
  <c r="AG614" i="50"/>
  <c r="AW614" i="50" s="1"/>
  <c r="BA25" i="62" s="1"/>
  <c r="AD614" i="50"/>
  <c r="AT614" i="50" s="1"/>
  <c r="BA25" i="57" s="1"/>
  <c r="H614" i="50"/>
  <c r="AO31" i="2" s="1"/>
  <c r="AF614" i="50"/>
  <c r="AV614" i="50" s="1"/>
  <c r="BA25" i="61" s="1"/>
  <c r="AA614" i="50"/>
  <c r="AQ614" i="50" s="1"/>
  <c r="BA25" i="56" s="1"/>
  <c r="V549" i="50"/>
  <c r="T45" i="67" s="1"/>
  <c r="U549" i="50"/>
  <c r="T45" i="66" s="1"/>
  <c r="L549" i="50"/>
  <c r="T45" i="59" s="1"/>
  <c r="P549" i="50"/>
  <c r="T45" i="61" s="1"/>
  <c r="H524" i="50"/>
  <c r="R549" i="50"/>
  <c r="T45" i="63" s="1"/>
  <c r="K549" i="50"/>
  <c r="T45" i="56" s="1"/>
  <c r="N549" i="50"/>
  <c r="T45" i="57" s="1"/>
  <c r="W549" i="50"/>
  <c r="T45" i="68" s="1"/>
  <c r="T549" i="50"/>
  <c r="T45" i="65" s="1"/>
  <c r="Q549" i="50"/>
  <c r="T45" i="62" s="1"/>
  <c r="S549" i="50"/>
  <c r="T45" i="64" s="1"/>
  <c r="X549" i="50"/>
  <c r="T45" i="69" s="1"/>
  <c r="M549" i="50"/>
  <c r="T45" i="58" s="1"/>
  <c r="O549" i="50"/>
  <c r="T45" i="60" s="1"/>
  <c r="J549" i="50"/>
  <c r="T45" i="49" s="1"/>
  <c r="AD613" i="50"/>
  <c r="AT613" i="50" s="1"/>
  <c r="BA24" i="57" s="1"/>
  <c r="AI613" i="50"/>
  <c r="AY613" i="50" s="1"/>
  <c r="BA24" i="64" s="1"/>
  <c r="Z613" i="50"/>
  <c r="AP613" i="50" s="1"/>
  <c r="BA24" i="49" s="1"/>
  <c r="H613" i="50"/>
  <c r="AO30" i="2" s="1"/>
  <c r="AL613" i="50"/>
  <c r="BB613" i="50" s="1"/>
  <c r="BA24" i="67" s="1"/>
  <c r="AH613" i="50"/>
  <c r="AX613" i="50" s="1"/>
  <c r="BA24" i="63" s="1"/>
  <c r="AB613" i="50"/>
  <c r="AR613" i="50" s="1"/>
  <c r="BA24" i="59" s="1"/>
  <c r="AM613" i="50"/>
  <c r="BC613" i="50" s="1"/>
  <c r="BA24" i="68" s="1"/>
  <c r="AG613" i="50"/>
  <c r="AW613" i="50" s="1"/>
  <c r="BA24" i="62" s="1"/>
  <c r="AA613" i="50"/>
  <c r="AQ613" i="50" s="1"/>
  <c r="BA24" i="56" s="1"/>
  <c r="AK613" i="50"/>
  <c r="BA613" i="50" s="1"/>
  <c r="BA24" i="66" s="1"/>
  <c r="AC613" i="50"/>
  <c r="AS613" i="50" s="1"/>
  <c r="BA24" i="58" s="1"/>
  <c r="AE613" i="50"/>
  <c r="AU613" i="50" s="1"/>
  <c r="BA24" i="60" s="1"/>
  <c r="AF613" i="50"/>
  <c r="AV613" i="50" s="1"/>
  <c r="BA24" i="61" s="1"/>
  <c r="AN613" i="50"/>
  <c r="BD613" i="50" s="1"/>
  <c r="BA24" i="69" s="1"/>
  <c r="AJ613" i="50"/>
  <c r="AZ613" i="50" s="1"/>
  <c r="BA24" i="65" s="1"/>
  <c r="H123" i="50"/>
  <c r="H708" i="50"/>
  <c r="AS24" i="2" s="1"/>
  <c r="J732" i="50"/>
  <c r="J734" i="50" s="1"/>
  <c r="M249" i="50"/>
  <c r="N45" i="58" s="1"/>
  <c r="V249" i="50"/>
  <c r="N45" i="67" s="1"/>
  <c r="J249" i="50"/>
  <c r="N45" i="49" s="1"/>
  <c r="T249" i="50"/>
  <c r="N45" i="65" s="1"/>
  <c r="N249" i="50"/>
  <c r="N45" i="57" s="1"/>
  <c r="K249" i="50"/>
  <c r="N45" i="56" s="1"/>
  <c r="O249" i="50"/>
  <c r="N45" i="60" s="1"/>
  <c r="U249" i="50"/>
  <c r="N45" i="66" s="1"/>
  <c r="H224" i="50"/>
  <c r="X249" i="50"/>
  <c r="N45" i="69" s="1"/>
  <c r="P249" i="50"/>
  <c r="N45" i="61" s="1"/>
  <c r="L249" i="50"/>
  <c r="N45" i="59" s="1"/>
  <c r="W249" i="50"/>
  <c r="N45" i="68" s="1"/>
  <c r="R249" i="50"/>
  <c r="N45" i="63" s="1"/>
  <c r="Q249" i="50"/>
  <c r="N45" i="62" s="1"/>
  <c r="S249" i="50"/>
  <c r="N45" i="64" s="1"/>
  <c r="AK463" i="50"/>
  <c r="BA463" i="50" s="1"/>
  <c r="AX24" i="66" s="1"/>
  <c r="H463" i="50"/>
  <c r="AI30" i="2" s="1"/>
  <c r="AM463" i="50"/>
  <c r="BC463" i="50" s="1"/>
  <c r="AX24" i="68" s="1"/>
  <c r="AA463" i="50"/>
  <c r="AQ463" i="50" s="1"/>
  <c r="AX24" i="56" s="1"/>
  <c r="AI463" i="50"/>
  <c r="AY463" i="50" s="1"/>
  <c r="AX24" i="64" s="1"/>
  <c r="AC463" i="50"/>
  <c r="AS463" i="50" s="1"/>
  <c r="AX24" i="58" s="1"/>
  <c r="AD463" i="50"/>
  <c r="AT463" i="50" s="1"/>
  <c r="AX24" i="57" s="1"/>
  <c r="AF463" i="50"/>
  <c r="AV463" i="50" s="1"/>
  <c r="AX24" i="61" s="1"/>
  <c r="AE463" i="50"/>
  <c r="AU463" i="50" s="1"/>
  <c r="AX24" i="60" s="1"/>
  <c r="Z463" i="50"/>
  <c r="AP463" i="50" s="1"/>
  <c r="AX24" i="49" s="1"/>
  <c r="AL463" i="50"/>
  <c r="BB463" i="50" s="1"/>
  <c r="AX24" i="67" s="1"/>
  <c r="AJ463" i="50"/>
  <c r="AZ463" i="50" s="1"/>
  <c r="AX24" i="65" s="1"/>
  <c r="AG463" i="50"/>
  <c r="AW463" i="50" s="1"/>
  <c r="AX24" i="62" s="1"/>
  <c r="AB463" i="50"/>
  <c r="AR463" i="50" s="1"/>
  <c r="AX24" i="59" s="1"/>
  <c r="AN463" i="50"/>
  <c r="BD463" i="50" s="1"/>
  <c r="AX24" i="69" s="1"/>
  <c r="AH463" i="50"/>
  <c r="AX463" i="50" s="1"/>
  <c r="AX24" i="63" s="1"/>
  <c r="AD669" i="50"/>
  <c r="AT669" i="50" s="1"/>
  <c r="BB30" i="57" s="1"/>
  <c r="AC669" i="50"/>
  <c r="AS669" i="50" s="1"/>
  <c r="BB30" i="58" s="1"/>
  <c r="Z669" i="50"/>
  <c r="AP669" i="50" s="1"/>
  <c r="BB30" i="49" s="1"/>
  <c r="AL669" i="50"/>
  <c r="BB669" i="50" s="1"/>
  <c r="BB30" i="67" s="1"/>
  <c r="AB669" i="50"/>
  <c r="AR669" i="50" s="1"/>
  <c r="BB30" i="59" s="1"/>
  <c r="AA669" i="50"/>
  <c r="AQ669" i="50" s="1"/>
  <c r="BB30" i="56" s="1"/>
  <c r="AJ669" i="50"/>
  <c r="AZ669" i="50" s="1"/>
  <c r="BB30" i="65" s="1"/>
  <c r="AI669" i="50"/>
  <c r="AY669" i="50" s="1"/>
  <c r="BB30" i="64" s="1"/>
  <c r="H669" i="50"/>
  <c r="AQ37" i="2" s="1"/>
  <c r="AF669" i="50"/>
  <c r="AV669" i="50" s="1"/>
  <c r="BB30" i="61" s="1"/>
  <c r="AN669" i="50"/>
  <c r="BD669" i="50" s="1"/>
  <c r="BB30" i="69" s="1"/>
  <c r="AG669" i="50"/>
  <c r="AW669" i="50" s="1"/>
  <c r="BB30" i="62" s="1"/>
  <c r="AE669" i="50"/>
  <c r="AU669" i="50" s="1"/>
  <c r="BB30" i="60" s="1"/>
  <c r="AM669" i="50"/>
  <c r="BC669" i="50" s="1"/>
  <c r="BB30" i="68" s="1"/>
  <c r="AH669" i="50"/>
  <c r="AX669" i="50" s="1"/>
  <c r="BB30" i="63" s="1"/>
  <c r="AK669" i="50"/>
  <c r="BA669" i="50" s="1"/>
  <c r="BB30" i="66" s="1"/>
  <c r="AJ621" i="50"/>
  <c r="AD621" i="50"/>
  <c r="AG621" i="50"/>
  <c r="H621" i="50"/>
  <c r="AL621" i="50"/>
  <c r="AF621" i="50"/>
  <c r="AH621" i="50"/>
  <c r="Z621" i="50"/>
  <c r="AI621" i="50"/>
  <c r="AM621" i="50"/>
  <c r="AE621" i="50"/>
  <c r="AN621" i="50"/>
  <c r="AK621" i="50"/>
  <c r="AA621" i="50"/>
  <c r="AB621" i="50"/>
  <c r="AC621" i="50"/>
  <c r="P687" i="50"/>
  <c r="T687" i="50"/>
  <c r="T637" i="50"/>
  <c r="J339" i="50"/>
  <c r="J341" i="50" s="1"/>
  <c r="H309" i="50"/>
  <c r="N637" i="50"/>
  <c r="AF121" i="50"/>
  <c r="AG121" i="50"/>
  <c r="AK121" i="50"/>
  <c r="AM121" i="50"/>
  <c r="AL121" i="50"/>
  <c r="AD121" i="50"/>
  <c r="AN121" i="50"/>
  <c r="AH121" i="50"/>
  <c r="AE121" i="50"/>
  <c r="AI121" i="50"/>
  <c r="AA121" i="50"/>
  <c r="Z121" i="50"/>
  <c r="H121" i="50"/>
  <c r="AB121" i="50"/>
  <c r="AC121" i="50"/>
  <c r="AJ121" i="50"/>
  <c r="R687" i="50"/>
  <c r="AA513" i="50"/>
  <c r="AQ513" i="50" s="1"/>
  <c r="AY24" i="56" s="1"/>
  <c r="AG513" i="50"/>
  <c r="AW513" i="50" s="1"/>
  <c r="AY24" i="62" s="1"/>
  <c r="AI513" i="50"/>
  <c r="AY513" i="50" s="1"/>
  <c r="AY24" i="64" s="1"/>
  <c r="AE513" i="50"/>
  <c r="AU513" i="50" s="1"/>
  <c r="AY24" i="60" s="1"/>
  <c r="AF513" i="50"/>
  <c r="AV513" i="50" s="1"/>
  <c r="AY24" i="61" s="1"/>
  <c r="AK513" i="50"/>
  <c r="BA513" i="50" s="1"/>
  <c r="AY24" i="66" s="1"/>
  <c r="AC513" i="50"/>
  <c r="AS513" i="50" s="1"/>
  <c r="AY24" i="58" s="1"/>
  <c r="Z513" i="50"/>
  <c r="AP513" i="50" s="1"/>
  <c r="AY24" i="49" s="1"/>
  <c r="AB513" i="50"/>
  <c r="AR513" i="50" s="1"/>
  <c r="AY24" i="59" s="1"/>
  <c r="AM513" i="50"/>
  <c r="BC513" i="50" s="1"/>
  <c r="AY24" i="68" s="1"/>
  <c r="AH513" i="50"/>
  <c r="AX513" i="50" s="1"/>
  <c r="AY24" i="63" s="1"/>
  <c r="AL513" i="50"/>
  <c r="BB513" i="50" s="1"/>
  <c r="AY24" i="67" s="1"/>
  <c r="AN513" i="50"/>
  <c r="BD513" i="50" s="1"/>
  <c r="AY24" i="69" s="1"/>
  <c r="AJ513" i="50"/>
  <c r="AZ513" i="50" s="1"/>
  <c r="AY24" i="65" s="1"/>
  <c r="H513" i="50"/>
  <c r="AK30" i="2" s="1"/>
  <c r="AD513" i="50"/>
  <c r="AT513" i="50" s="1"/>
  <c r="AY24" i="57" s="1"/>
  <c r="V537" i="50"/>
  <c r="V637" i="50"/>
  <c r="AD663" i="50"/>
  <c r="AT663" i="50" s="1"/>
  <c r="BB24" i="57" s="1"/>
  <c r="AM663" i="50"/>
  <c r="BC663" i="50" s="1"/>
  <c r="BB24" i="68" s="1"/>
  <c r="AE663" i="50"/>
  <c r="AU663" i="50" s="1"/>
  <c r="BB24" i="60" s="1"/>
  <c r="AA663" i="50"/>
  <c r="AQ663" i="50" s="1"/>
  <c r="BB24" i="56" s="1"/>
  <c r="AG663" i="50"/>
  <c r="AW663" i="50" s="1"/>
  <c r="BB24" i="62" s="1"/>
  <c r="AF663" i="50"/>
  <c r="AV663" i="50" s="1"/>
  <c r="BB24" i="61" s="1"/>
  <c r="AH663" i="50"/>
  <c r="AX663" i="50" s="1"/>
  <c r="BB24" i="63" s="1"/>
  <c r="AC663" i="50"/>
  <c r="AS663" i="50" s="1"/>
  <c r="BB24" i="58" s="1"/>
  <c r="AL663" i="50"/>
  <c r="BB663" i="50" s="1"/>
  <c r="BB24" i="67" s="1"/>
  <c r="AN663" i="50"/>
  <c r="BD663" i="50" s="1"/>
  <c r="BB24" i="69" s="1"/>
  <c r="AJ663" i="50"/>
  <c r="AZ663" i="50" s="1"/>
  <c r="BB24" i="65" s="1"/>
  <c r="AB663" i="50"/>
  <c r="AR663" i="50" s="1"/>
  <c r="BB24" i="59" s="1"/>
  <c r="H663" i="50"/>
  <c r="AQ30" i="2" s="1"/>
  <c r="Z663" i="50"/>
  <c r="AP663" i="50" s="1"/>
  <c r="BB24" i="49" s="1"/>
  <c r="AI663" i="50"/>
  <c r="AY663" i="50" s="1"/>
  <c r="BB24" i="64" s="1"/>
  <c r="AK663" i="50"/>
  <c r="BA663" i="50" s="1"/>
  <c r="BB24" i="66" s="1"/>
  <c r="AN565" i="50"/>
  <c r="BD565" i="50" s="1"/>
  <c r="AZ26" i="69" s="1"/>
  <c r="Z565" i="50"/>
  <c r="AP565" i="50" s="1"/>
  <c r="AZ26" i="49" s="1"/>
  <c r="AJ565" i="50"/>
  <c r="AZ565" i="50" s="1"/>
  <c r="AZ26" i="65" s="1"/>
  <c r="AE565" i="50"/>
  <c r="AU565" i="50" s="1"/>
  <c r="AZ26" i="60" s="1"/>
  <c r="H565" i="50"/>
  <c r="AM32" i="2" s="1"/>
  <c r="AK565" i="50"/>
  <c r="BA565" i="50" s="1"/>
  <c r="AZ26" i="66" s="1"/>
  <c r="AD565" i="50"/>
  <c r="AT565" i="50" s="1"/>
  <c r="AZ26" i="57" s="1"/>
  <c r="AB565" i="50"/>
  <c r="AR565" i="50" s="1"/>
  <c r="AZ26" i="59" s="1"/>
  <c r="AL565" i="50"/>
  <c r="BB565" i="50" s="1"/>
  <c r="AZ26" i="67" s="1"/>
  <c r="AA565" i="50"/>
  <c r="AQ565" i="50" s="1"/>
  <c r="AZ26" i="56" s="1"/>
  <c r="AF565" i="50"/>
  <c r="AV565" i="50" s="1"/>
  <c r="AZ26" i="61" s="1"/>
  <c r="AC565" i="50"/>
  <c r="AS565" i="50" s="1"/>
  <c r="AZ26" i="58" s="1"/>
  <c r="AI565" i="50"/>
  <c r="AY565" i="50" s="1"/>
  <c r="AZ26" i="64" s="1"/>
  <c r="AG565" i="50"/>
  <c r="AW565" i="50" s="1"/>
  <c r="AZ26" i="62" s="1"/>
  <c r="AM565" i="50"/>
  <c r="BC565" i="50" s="1"/>
  <c r="AZ26" i="68" s="1"/>
  <c r="AH565" i="50"/>
  <c r="AX565" i="50" s="1"/>
  <c r="AZ26" i="63" s="1"/>
  <c r="H223" i="50"/>
  <c r="U749" i="50"/>
  <c r="X45" i="66" s="1"/>
  <c r="V749" i="50"/>
  <c r="X45" i="67" s="1"/>
  <c r="Q749" i="50"/>
  <c r="X45" i="62" s="1"/>
  <c r="S749" i="50"/>
  <c r="X45" i="64" s="1"/>
  <c r="N749" i="50"/>
  <c r="X45" i="57" s="1"/>
  <c r="L749" i="50"/>
  <c r="X45" i="59" s="1"/>
  <c r="X749" i="50"/>
  <c r="X45" i="69" s="1"/>
  <c r="P749" i="50"/>
  <c r="X45" i="61" s="1"/>
  <c r="T749" i="50"/>
  <c r="X45" i="65" s="1"/>
  <c r="M749" i="50"/>
  <c r="X45" i="58" s="1"/>
  <c r="R749" i="50"/>
  <c r="X45" i="63" s="1"/>
  <c r="W749" i="50"/>
  <c r="X45" i="68" s="1"/>
  <c r="O749" i="50"/>
  <c r="X45" i="60" s="1"/>
  <c r="K749" i="50"/>
  <c r="X45" i="56" s="1"/>
  <c r="J749" i="50"/>
  <c r="X45" i="49" s="1"/>
  <c r="H724" i="50"/>
  <c r="AM664" i="50"/>
  <c r="BC664" i="50" s="1"/>
  <c r="BB25" i="68" s="1"/>
  <c r="H664" i="50"/>
  <c r="AQ31" i="2" s="1"/>
  <c r="AJ664" i="50"/>
  <c r="AZ664" i="50" s="1"/>
  <c r="BB25" i="65" s="1"/>
  <c r="AB664" i="50"/>
  <c r="AR664" i="50" s="1"/>
  <c r="BB25" i="59" s="1"/>
  <c r="AG664" i="50"/>
  <c r="AW664" i="50" s="1"/>
  <c r="BB25" i="62" s="1"/>
  <c r="AL664" i="50"/>
  <c r="BB664" i="50" s="1"/>
  <c r="BB25" i="67" s="1"/>
  <c r="AC664" i="50"/>
  <c r="AS664" i="50" s="1"/>
  <c r="BB25" i="58" s="1"/>
  <c r="AN664" i="50"/>
  <c r="BD664" i="50" s="1"/>
  <c r="BB25" i="69" s="1"/>
  <c r="AF664" i="50"/>
  <c r="AV664" i="50" s="1"/>
  <c r="BB25" i="61" s="1"/>
  <c r="Z664" i="50"/>
  <c r="AP664" i="50" s="1"/>
  <c r="BB25" i="49" s="1"/>
  <c r="AK664" i="50"/>
  <c r="BA664" i="50" s="1"/>
  <c r="BB25" i="66" s="1"/>
  <c r="AH664" i="50"/>
  <c r="AX664" i="50" s="1"/>
  <c r="BB25" i="63" s="1"/>
  <c r="AD664" i="50"/>
  <c r="AT664" i="50" s="1"/>
  <c r="BB25" i="57" s="1"/>
  <c r="AE664" i="50"/>
  <c r="AU664" i="50" s="1"/>
  <c r="BB25" i="60" s="1"/>
  <c r="AI664" i="50"/>
  <c r="AY664" i="50" s="1"/>
  <c r="BB25" i="64" s="1"/>
  <c r="AA664" i="50"/>
  <c r="AQ664" i="50" s="1"/>
  <c r="BB25" i="56" s="1"/>
  <c r="AJ215" i="50"/>
  <c r="AZ215" i="50" s="1"/>
  <c r="AS26" i="65" s="1"/>
  <c r="AC215" i="50"/>
  <c r="AS215" i="50" s="1"/>
  <c r="AS26" i="58" s="1"/>
  <c r="AL215" i="50"/>
  <c r="BB215" i="50" s="1"/>
  <c r="AS26" i="67" s="1"/>
  <c r="AG215" i="50"/>
  <c r="AW215" i="50" s="1"/>
  <c r="AS26" i="62" s="1"/>
  <c r="AI215" i="50"/>
  <c r="AY215" i="50" s="1"/>
  <c r="AS26" i="64" s="1"/>
  <c r="H215" i="50"/>
  <c r="S32" i="2" s="1"/>
  <c r="AM215" i="50"/>
  <c r="BC215" i="50" s="1"/>
  <c r="AS26" i="68" s="1"/>
  <c r="AK215" i="50"/>
  <c r="BA215" i="50" s="1"/>
  <c r="AS26" i="66" s="1"/>
  <c r="AF215" i="50"/>
  <c r="AV215" i="50" s="1"/>
  <c r="AS26" i="61" s="1"/>
  <c r="AD215" i="50"/>
  <c r="AT215" i="50" s="1"/>
  <c r="AS26" i="57" s="1"/>
  <c r="AB215" i="50"/>
  <c r="AR215" i="50" s="1"/>
  <c r="AS26" i="59" s="1"/>
  <c r="AH215" i="50"/>
  <c r="AX215" i="50" s="1"/>
  <c r="AS26" i="63" s="1"/>
  <c r="AA215" i="50"/>
  <c r="AQ215" i="50" s="1"/>
  <c r="AS26" i="56" s="1"/>
  <c r="Z215" i="50"/>
  <c r="AP215" i="50" s="1"/>
  <c r="AS26" i="49" s="1"/>
  <c r="AN215" i="50"/>
  <c r="BD215" i="50" s="1"/>
  <c r="AS26" i="69" s="1"/>
  <c r="AE215" i="50"/>
  <c r="AU215" i="50" s="1"/>
  <c r="AS26" i="60" s="1"/>
  <c r="AA117" i="50"/>
  <c r="AL117" i="50"/>
  <c r="AB117" i="50"/>
  <c r="AD117" i="50"/>
  <c r="AN117" i="50"/>
  <c r="AJ117" i="50"/>
  <c r="Z117" i="50"/>
  <c r="AF117" i="50"/>
  <c r="AI117" i="50"/>
  <c r="AE117" i="50"/>
  <c r="AK117" i="50"/>
  <c r="AH117" i="50"/>
  <c r="AM117" i="50"/>
  <c r="H117" i="50"/>
  <c r="AG117" i="50"/>
  <c r="AC117" i="50"/>
  <c r="AL456" i="50"/>
  <c r="Z456" i="50"/>
  <c r="AA456" i="50"/>
  <c r="AB456" i="50"/>
  <c r="AF456" i="50"/>
  <c r="AN456" i="50"/>
  <c r="AG456" i="50"/>
  <c r="AE456" i="50"/>
  <c r="AK456" i="50"/>
  <c r="AI456" i="50"/>
  <c r="AJ456" i="50"/>
  <c r="AM456" i="50"/>
  <c r="J488" i="50"/>
  <c r="J490" i="50" s="1"/>
  <c r="J496" i="50" s="1"/>
  <c r="S42" i="49" s="1"/>
  <c r="AC456" i="50"/>
  <c r="AD456" i="50"/>
  <c r="AH456" i="50"/>
  <c r="H456" i="50"/>
  <c r="AJ118" i="50"/>
  <c r="AZ118" i="50" s="1"/>
  <c r="AQ29" i="65" s="1"/>
  <c r="AL118" i="50"/>
  <c r="BB118" i="50" s="1"/>
  <c r="AQ29" i="67" s="1"/>
  <c r="AF118" i="50"/>
  <c r="AV118" i="50" s="1"/>
  <c r="AQ29" i="61" s="1"/>
  <c r="AN118" i="50"/>
  <c r="BD118" i="50" s="1"/>
  <c r="AQ29" i="69" s="1"/>
  <c r="AM118" i="50"/>
  <c r="BC118" i="50" s="1"/>
  <c r="AQ29" i="68" s="1"/>
  <c r="AI118" i="50"/>
  <c r="AY118" i="50" s="1"/>
  <c r="AQ29" i="64" s="1"/>
  <c r="Z118" i="50"/>
  <c r="AP118" i="50" s="1"/>
  <c r="AQ29" i="49" s="1"/>
  <c r="AD118" i="50"/>
  <c r="AT118" i="50" s="1"/>
  <c r="AQ29" i="57" s="1"/>
  <c r="H118" i="50"/>
  <c r="O35" i="2" s="1"/>
  <c r="AK118" i="50"/>
  <c r="BA118" i="50" s="1"/>
  <c r="AQ29" i="66" s="1"/>
  <c r="AB118" i="50"/>
  <c r="AR118" i="50" s="1"/>
  <c r="AQ29" i="59" s="1"/>
  <c r="AA118" i="50"/>
  <c r="AQ118" i="50" s="1"/>
  <c r="AQ29" i="56" s="1"/>
  <c r="AH118" i="50"/>
  <c r="AX118" i="50" s="1"/>
  <c r="AQ29" i="63" s="1"/>
  <c r="AE118" i="50"/>
  <c r="AU118" i="50" s="1"/>
  <c r="AQ29" i="60" s="1"/>
  <c r="AC118" i="50"/>
  <c r="AS118" i="50" s="1"/>
  <c r="AQ29" i="58" s="1"/>
  <c r="AG118" i="50"/>
  <c r="AW118" i="50" s="1"/>
  <c r="AQ29" i="62" s="1"/>
  <c r="H412" i="50"/>
  <c r="R637" i="50"/>
  <c r="H473" i="50"/>
  <c r="H262" i="50"/>
  <c r="H672" i="50"/>
  <c r="AD505" i="50"/>
  <c r="AK505" i="50"/>
  <c r="J531" i="50"/>
  <c r="J533" i="50" s="1"/>
  <c r="AH505" i="50"/>
  <c r="AF505" i="50"/>
  <c r="Z505" i="50"/>
  <c r="AA505" i="50"/>
  <c r="AN505" i="50"/>
  <c r="AG505" i="50"/>
  <c r="AI505" i="50"/>
  <c r="AC505" i="50"/>
  <c r="AL505" i="50"/>
  <c r="AB505" i="50"/>
  <c r="AM505" i="50"/>
  <c r="AE505" i="50"/>
  <c r="H505" i="50"/>
  <c r="AJ505" i="50"/>
  <c r="H710" i="50"/>
  <c r="AS27" i="2" s="1"/>
  <c r="AG220" i="50"/>
  <c r="AJ220" i="50"/>
  <c r="AH220" i="50"/>
  <c r="H220" i="50"/>
  <c r="AB220" i="50"/>
  <c r="AF220" i="50"/>
  <c r="Z220" i="50"/>
  <c r="AI220" i="50"/>
  <c r="AE220" i="50"/>
  <c r="AL220" i="50"/>
  <c r="AD220" i="50"/>
  <c r="AM220" i="50"/>
  <c r="AC220" i="50"/>
  <c r="AK220" i="50"/>
  <c r="AA220" i="50"/>
  <c r="AN220" i="50"/>
  <c r="AB705" i="50"/>
  <c r="K731" i="50"/>
  <c r="AI705" i="50"/>
  <c r="AN705" i="50"/>
  <c r="AA705" i="50"/>
  <c r="AF705" i="50"/>
  <c r="H705" i="50"/>
  <c r="AS20" i="2" s="1"/>
  <c r="AS50" i="2" s="1"/>
  <c r="AG705" i="50"/>
  <c r="AL705" i="50"/>
  <c r="AJ705" i="50"/>
  <c r="AD705" i="50"/>
  <c r="AK705" i="50"/>
  <c r="AM705" i="50"/>
  <c r="AC705" i="50"/>
  <c r="AE705" i="50"/>
  <c r="AH705" i="50"/>
  <c r="H709" i="50"/>
  <c r="AS25" i="2" s="1"/>
  <c r="J739" i="50"/>
  <c r="AN417" i="50"/>
  <c r="AA417" i="50"/>
  <c r="AL417" i="50"/>
  <c r="AB417" i="50"/>
  <c r="AG417" i="50"/>
  <c r="H417" i="50"/>
  <c r="AG34" i="2" s="1"/>
  <c r="Z417" i="50"/>
  <c r="AC417" i="50"/>
  <c r="AM417" i="50"/>
  <c r="AJ417" i="50"/>
  <c r="AE417" i="50"/>
  <c r="AD417" i="50"/>
  <c r="AK417" i="50"/>
  <c r="AH417" i="50"/>
  <c r="AF417" i="50"/>
  <c r="AI417" i="50"/>
  <c r="J532" i="50"/>
  <c r="H508" i="50"/>
  <c r="AK24" i="2" s="1"/>
  <c r="H557" i="50"/>
  <c r="AA557" i="50"/>
  <c r="AC557" i="50"/>
  <c r="AJ557" i="50"/>
  <c r="Z557" i="50"/>
  <c r="AB557" i="50"/>
  <c r="AM557" i="50"/>
  <c r="AK557" i="50"/>
  <c r="AI557" i="50"/>
  <c r="AN557" i="50"/>
  <c r="AL557" i="50"/>
  <c r="AD557" i="50"/>
  <c r="AF557" i="50"/>
  <c r="AG557" i="50"/>
  <c r="AE557" i="50"/>
  <c r="AH557" i="50"/>
  <c r="Z619" i="50"/>
  <c r="AP619" i="50" s="1"/>
  <c r="BA30" i="49" s="1"/>
  <c r="AH619" i="50"/>
  <c r="AX619" i="50" s="1"/>
  <c r="BA30" i="63" s="1"/>
  <c r="AL619" i="50"/>
  <c r="BB619" i="50" s="1"/>
  <c r="BA30" i="67" s="1"/>
  <c r="AK619" i="50"/>
  <c r="BA619" i="50" s="1"/>
  <c r="BA30" i="66" s="1"/>
  <c r="AE619" i="50"/>
  <c r="AU619" i="50" s="1"/>
  <c r="BA30" i="60" s="1"/>
  <c r="AG619" i="50"/>
  <c r="AW619" i="50" s="1"/>
  <c r="BA30" i="62" s="1"/>
  <c r="H619" i="50"/>
  <c r="AO37" i="2" s="1"/>
  <c r="AM619" i="50"/>
  <c r="BC619" i="50" s="1"/>
  <c r="BA30" i="68" s="1"/>
  <c r="AI619" i="50"/>
  <c r="AY619" i="50" s="1"/>
  <c r="BA30" i="64" s="1"/>
  <c r="AJ619" i="50"/>
  <c r="AZ619" i="50" s="1"/>
  <c r="BA30" i="65" s="1"/>
  <c r="AB619" i="50"/>
  <c r="AR619" i="50" s="1"/>
  <c r="BA30" i="59" s="1"/>
  <c r="AN619" i="50"/>
  <c r="BD619" i="50" s="1"/>
  <c r="BA30" i="69" s="1"/>
  <c r="AD619" i="50"/>
  <c r="AT619" i="50" s="1"/>
  <c r="BA30" i="57" s="1"/>
  <c r="AF619" i="50"/>
  <c r="AV619" i="50" s="1"/>
  <c r="BA30" i="61" s="1"/>
  <c r="AA619" i="50"/>
  <c r="AQ619" i="50" s="1"/>
  <c r="BA30" i="56" s="1"/>
  <c r="AC619" i="50"/>
  <c r="AS619" i="50" s="1"/>
  <c r="BA30" i="58" s="1"/>
  <c r="H610" i="50"/>
  <c r="AO27" i="2" s="1"/>
  <c r="Z419" i="50"/>
  <c r="AP419" i="50" s="1"/>
  <c r="AW30" i="49" s="1"/>
  <c r="AM419" i="50"/>
  <c r="BC419" i="50" s="1"/>
  <c r="AW30" i="68" s="1"/>
  <c r="AH419" i="50"/>
  <c r="AX419" i="50" s="1"/>
  <c r="AW30" i="63" s="1"/>
  <c r="AA419" i="50"/>
  <c r="AQ419" i="50" s="1"/>
  <c r="AW30" i="56" s="1"/>
  <c r="AL419" i="50"/>
  <c r="BB419" i="50" s="1"/>
  <c r="AW30" i="67" s="1"/>
  <c r="AJ419" i="50"/>
  <c r="AZ419" i="50" s="1"/>
  <c r="AW30" i="65" s="1"/>
  <c r="AK419" i="50"/>
  <c r="BA419" i="50" s="1"/>
  <c r="AW30" i="66" s="1"/>
  <c r="AF419" i="50"/>
  <c r="AV419" i="50" s="1"/>
  <c r="AW30" i="61" s="1"/>
  <c r="AI419" i="50"/>
  <c r="AY419" i="50" s="1"/>
  <c r="AW30" i="64" s="1"/>
  <c r="AC419" i="50"/>
  <c r="AS419" i="50" s="1"/>
  <c r="AW30" i="58" s="1"/>
  <c r="AD419" i="50"/>
  <c r="AT419" i="50" s="1"/>
  <c r="AW30" i="57" s="1"/>
  <c r="AE419" i="50"/>
  <c r="AU419" i="50" s="1"/>
  <c r="AW30" i="60" s="1"/>
  <c r="H419" i="50"/>
  <c r="AG37" i="2" s="1"/>
  <c r="AB419" i="50"/>
  <c r="AR419" i="50" s="1"/>
  <c r="AW30" i="59" s="1"/>
  <c r="AN419" i="50"/>
  <c r="BD419" i="50" s="1"/>
  <c r="AW30" i="69" s="1"/>
  <c r="AG419" i="50"/>
  <c r="AW419" i="50" s="1"/>
  <c r="AW30" i="62" s="1"/>
  <c r="H662" i="50"/>
  <c r="X637" i="50"/>
  <c r="T587" i="50"/>
  <c r="U637" i="50"/>
  <c r="AM620" i="50"/>
  <c r="AE620" i="50"/>
  <c r="AJ620" i="50"/>
  <c r="AI620" i="50"/>
  <c r="AH620" i="50"/>
  <c r="AL620" i="50"/>
  <c r="AD620" i="50"/>
  <c r="Z620" i="50"/>
  <c r="AN620" i="50"/>
  <c r="AK620" i="50"/>
  <c r="AC620" i="50"/>
  <c r="AG620" i="50"/>
  <c r="AF620" i="50"/>
  <c r="AA620" i="50"/>
  <c r="AB620" i="50"/>
  <c r="H620" i="50"/>
  <c r="Q537" i="50"/>
  <c r="H510" i="50"/>
  <c r="AK27" i="2" s="1"/>
  <c r="U537" i="50"/>
  <c r="Z165" i="50"/>
  <c r="AP165" i="50" s="1"/>
  <c r="AR26" i="49" s="1"/>
  <c r="AE165" i="50"/>
  <c r="AU165" i="50" s="1"/>
  <c r="AR26" i="60" s="1"/>
  <c r="H165" i="50"/>
  <c r="Q32" i="2" s="1"/>
  <c r="AK165" i="50"/>
  <c r="BA165" i="50" s="1"/>
  <c r="AR26" i="66" s="1"/>
  <c r="AJ165" i="50"/>
  <c r="AZ165" i="50" s="1"/>
  <c r="AR26" i="65" s="1"/>
  <c r="AF165" i="50"/>
  <c r="AV165" i="50" s="1"/>
  <c r="AR26" i="61" s="1"/>
  <c r="AL165" i="50"/>
  <c r="BB165" i="50" s="1"/>
  <c r="AR26" i="67" s="1"/>
  <c r="AH165" i="50"/>
  <c r="AX165" i="50" s="1"/>
  <c r="AR26" i="63" s="1"/>
  <c r="AM165" i="50"/>
  <c r="BC165" i="50" s="1"/>
  <c r="AR26" i="68" s="1"/>
  <c r="AN165" i="50"/>
  <c r="BD165" i="50" s="1"/>
  <c r="AR26" i="69" s="1"/>
  <c r="AC165" i="50"/>
  <c r="AS165" i="50" s="1"/>
  <c r="AR26" i="58" s="1"/>
  <c r="AB165" i="50"/>
  <c r="AR165" i="50" s="1"/>
  <c r="AR26" i="59" s="1"/>
  <c r="AD165" i="50"/>
  <c r="AT165" i="50" s="1"/>
  <c r="AR26" i="57" s="1"/>
  <c r="AI165" i="50"/>
  <c r="AY165" i="50" s="1"/>
  <c r="AR26" i="64" s="1"/>
  <c r="AG165" i="50"/>
  <c r="AW165" i="50" s="1"/>
  <c r="AR26" i="62" s="1"/>
  <c r="AA165" i="50"/>
  <c r="AQ165" i="50" s="1"/>
  <c r="AR26" i="56" s="1"/>
  <c r="AA219" i="50"/>
  <c r="AQ219" i="50" s="1"/>
  <c r="AS30" i="56" s="1"/>
  <c r="AI219" i="50"/>
  <c r="AY219" i="50" s="1"/>
  <c r="AS30" i="64" s="1"/>
  <c r="AG219" i="50"/>
  <c r="AW219" i="50" s="1"/>
  <c r="AS30" i="62" s="1"/>
  <c r="AK219" i="50"/>
  <c r="BA219" i="50" s="1"/>
  <c r="AS30" i="66" s="1"/>
  <c r="AL219" i="50"/>
  <c r="BB219" i="50" s="1"/>
  <c r="AS30" i="67" s="1"/>
  <c r="AJ219" i="50"/>
  <c r="AZ219" i="50" s="1"/>
  <c r="AS30" i="65" s="1"/>
  <c r="Z219" i="50"/>
  <c r="AP219" i="50" s="1"/>
  <c r="AS30" i="49" s="1"/>
  <c r="AF219" i="50"/>
  <c r="AV219" i="50" s="1"/>
  <c r="AS30" i="61" s="1"/>
  <c r="AD219" i="50"/>
  <c r="AT219" i="50" s="1"/>
  <c r="AS30" i="57" s="1"/>
  <c r="AN219" i="50"/>
  <c r="BD219" i="50" s="1"/>
  <c r="AS30" i="69" s="1"/>
  <c r="AB219" i="50"/>
  <c r="AR219" i="50" s="1"/>
  <c r="AS30" i="59" s="1"/>
  <c r="AC219" i="50"/>
  <c r="AS219" i="50" s="1"/>
  <c r="AS30" i="58" s="1"/>
  <c r="AM219" i="50"/>
  <c r="BC219" i="50" s="1"/>
  <c r="AS30" i="68" s="1"/>
  <c r="H219" i="50"/>
  <c r="S37" i="2" s="1"/>
  <c r="AE219" i="50"/>
  <c r="AU219" i="50" s="1"/>
  <c r="AS30" i="60" s="1"/>
  <c r="AH219" i="50"/>
  <c r="AX219" i="50" s="1"/>
  <c r="AS30" i="63" s="1"/>
  <c r="J632" i="50"/>
  <c r="H608" i="50"/>
  <c r="AO24" i="2" s="1"/>
  <c r="H172" i="50"/>
  <c r="H722" i="50"/>
  <c r="AI616" i="50"/>
  <c r="AY616" i="50" s="1"/>
  <c r="BA27" i="64" s="1"/>
  <c r="AN616" i="50"/>
  <c r="BD616" i="50" s="1"/>
  <c r="BA27" i="69" s="1"/>
  <c r="AL616" i="50"/>
  <c r="BB616" i="50" s="1"/>
  <c r="BA27" i="67" s="1"/>
  <c r="AE616" i="50"/>
  <c r="AU616" i="50" s="1"/>
  <c r="BA27" i="60" s="1"/>
  <c r="AK616" i="50"/>
  <c r="BA616" i="50" s="1"/>
  <c r="BA27" i="66" s="1"/>
  <c r="AD616" i="50"/>
  <c r="AT616" i="50" s="1"/>
  <c r="BA27" i="57" s="1"/>
  <c r="AG616" i="50"/>
  <c r="AW616" i="50" s="1"/>
  <c r="BA27" i="62" s="1"/>
  <c r="AH616" i="50"/>
  <c r="AX616" i="50" s="1"/>
  <c r="BA27" i="63" s="1"/>
  <c r="AJ616" i="50"/>
  <c r="AZ616" i="50" s="1"/>
  <c r="BA27" i="65" s="1"/>
  <c r="AB616" i="50"/>
  <c r="AR616" i="50" s="1"/>
  <c r="BA27" i="59" s="1"/>
  <c r="AC616" i="50"/>
  <c r="AS616" i="50" s="1"/>
  <c r="BA27" i="58" s="1"/>
  <c r="AF616" i="50"/>
  <c r="AV616" i="50" s="1"/>
  <c r="BA27" i="61" s="1"/>
  <c r="H616" i="50"/>
  <c r="AO33" i="2" s="1"/>
  <c r="AA616" i="50"/>
  <c r="AQ616" i="50" s="1"/>
  <c r="BA27" i="56" s="1"/>
  <c r="Z616" i="50"/>
  <c r="AP616" i="50" s="1"/>
  <c r="BA27" i="49" s="1"/>
  <c r="AM616" i="50"/>
  <c r="BC616" i="50" s="1"/>
  <c r="BA27" i="68" s="1"/>
  <c r="H572" i="50"/>
  <c r="AB713" i="50"/>
  <c r="AR713" i="50" s="1"/>
  <c r="BC24" i="59" s="1"/>
  <c r="AJ713" i="50"/>
  <c r="AZ713" i="50" s="1"/>
  <c r="BC24" i="65" s="1"/>
  <c r="AH713" i="50"/>
  <c r="AX713" i="50" s="1"/>
  <c r="BC24" i="63" s="1"/>
  <c r="AL713" i="50"/>
  <c r="BB713" i="50" s="1"/>
  <c r="BC24" i="67" s="1"/>
  <c r="AK713" i="50"/>
  <c r="BA713" i="50" s="1"/>
  <c r="BC24" i="66" s="1"/>
  <c r="H713" i="50"/>
  <c r="AS30" i="2" s="1"/>
  <c r="AE713" i="50"/>
  <c r="AU713" i="50" s="1"/>
  <c r="BC24" i="60" s="1"/>
  <c r="AA713" i="50"/>
  <c r="AQ713" i="50" s="1"/>
  <c r="BC24" i="56" s="1"/>
  <c r="AG713" i="50"/>
  <c r="AW713" i="50" s="1"/>
  <c r="BC24" i="62" s="1"/>
  <c r="AF713" i="50"/>
  <c r="AV713" i="50" s="1"/>
  <c r="BC24" i="61" s="1"/>
  <c r="AN713" i="50"/>
  <c r="BD713" i="50" s="1"/>
  <c r="BC24" i="69" s="1"/>
  <c r="AD713" i="50"/>
  <c r="AT713" i="50" s="1"/>
  <c r="BC24" i="57" s="1"/>
  <c r="AM713" i="50"/>
  <c r="BC713" i="50" s="1"/>
  <c r="BC24" i="68" s="1"/>
  <c r="Z713" i="50"/>
  <c r="AP713" i="50" s="1"/>
  <c r="BC24" i="49" s="1"/>
  <c r="AI713" i="50"/>
  <c r="AY713" i="50" s="1"/>
  <c r="BC24" i="64" s="1"/>
  <c r="AC713" i="50"/>
  <c r="AS713" i="50" s="1"/>
  <c r="BC24" i="58" s="1"/>
  <c r="AN666" i="50"/>
  <c r="BD666" i="50" s="1"/>
  <c r="BB27" i="69" s="1"/>
  <c r="AJ666" i="50"/>
  <c r="AZ666" i="50" s="1"/>
  <c r="BB27" i="65" s="1"/>
  <c r="H666" i="50"/>
  <c r="AQ33" i="2" s="1"/>
  <c r="AM666" i="50"/>
  <c r="BC666" i="50" s="1"/>
  <c r="BB27" i="68" s="1"/>
  <c r="AB666" i="50"/>
  <c r="AR666" i="50" s="1"/>
  <c r="BB27" i="59" s="1"/>
  <c r="AI666" i="50"/>
  <c r="AY666" i="50" s="1"/>
  <c r="BB27" i="64" s="1"/>
  <c r="AG666" i="50"/>
  <c r="AW666" i="50" s="1"/>
  <c r="BB27" i="62" s="1"/>
  <c r="AA666" i="50"/>
  <c r="AQ666" i="50" s="1"/>
  <c r="BB27" i="56" s="1"/>
  <c r="AH666" i="50"/>
  <c r="AX666" i="50" s="1"/>
  <c r="BB27" i="63" s="1"/>
  <c r="AF666" i="50"/>
  <c r="AV666" i="50" s="1"/>
  <c r="BB27" i="61" s="1"/>
  <c r="AD666" i="50"/>
  <c r="AT666" i="50" s="1"/>
  <c r="BB27" i="57" s="1"/>
  <c r="Z666" i="50"/>
  <c r="AP666" i="50" s="1"/>
  <c r="BB27" i="49" s="1"/>
  <c r="AC666" i="50"/>
  <c r="AS666" i="50" s="1"/>
  <c r="BB27" i="58" s="1"/>
  <c r="AE666" i="50"/>
  <c r="AU666" i="50" s="1"/>
  <c r="BB27" i="60" s="1"/>
  <c r="AL666" i="50"/>
  <c r="BB666" i="50" s="1"/>
  <c r="BB27" i="67" s="1"/>
  <c r="AK666" i="50"/>
  <c r="BA666" i="50" s="1"/>
  <c r="BB27" i="66" s="1"/>
  <c r="Z263" i="50"/>
  <c r="AP263" i="50" s="1"/>
  <c r="AT24" i="49" s="1"/>
  <c r="AA263" i="50"/>
  <c r="AQ263" i="50" s="1"/>
  <c r="AT24" i="56" s="1"/>
  <c r="AG263" i="50"/>
  <c r="AW263" i="50" s="1"/>
  <c r="AT24" i="62" s="1"/>
  <c r="AB263" i="50"/>
  <c r="AR263" i="50" s="1"/>
  <c r="AT24" i="59" s="1"/>
  <c r="AL263" i="50"/>
  <c r="BB263" i="50" s="1"/>
  <c r="AT24" i="67" s="1"/>
  <c r="AC263" i="50"/>
  <c r="AS263" i="50" s="1"/>
  <c r="AT24" i="58" s="1"/>
  <c r="AN263" i="50"/>
  <c r="BD263" i="50" s="1"/>
  <c r="AT24" i="69" s="1"/>
  <c r="H263" i="50"/>
  <c r="U30" i="2" s="1"/>
  <c r="AM263" i="50"/>
  <c r="BC263" i="50" s="1"/>
  <c r="AT24" i="68" s="1"/>
  <c r="AK263" i="50"/>
  <c r="BA263" i="50" s="1"/>
  <c r="AT24" i="66" s="1"/>
  <c r="AH263" i="50"/>
  <c r="AX263" i="50" s="1"/>
  <c r="AT24" i="63" s="1"/>
  <c r="AE263" i="50"/>
  <c r="AU263" i="50" s="1"/>
  <c r="AT24" i="60" s="1"/>
  <c r="AI263" i="50"/>
  <c r="AY263" i="50" s="1"/>
  <c r="AT24" i="64" s="1"/>
  <c r="AF263" i="50"/>
  <c r="AV263" i="50" s="1"/>
  <c r="AT24" i="61" s="1"/>
  <c r="AD263" i="50"/>
  <c r="AT263" i="50" s="1"/>
  <c r="AT24" i="57" s="1"/>
  <c r="AJ263" i="50"/>
  <c r="AZ263" i="50" s="1"/>
  <c r="AT24" i="65" s="1"/>
  <c r="H128" i="50"/>
  <c r="O44" i="2" s="1"/>
  <c r="W587" i="50"/>
  <c r="N587" i="50"/>
  <c r="AM169" i="50"/>
  <c r="BC169" i="50" s="1"/>
  <c r="AR30" i="68" s="1"/>
  <c r="AK169" i="50"/>
  <c r="BA169" i="50" s="1"/>
  <c r="AR30" i="66" s="1"/>
  <c r="H169" i="50"/>
  <c r="Q37" i="2" s="1"/>
  <c r="AD169" i="50"/>
  <c r="AT169" i="50" s="1"/>
  <c r="AR30" i="57" s="1"/>
  <c r="AG169" i="50"/>
  <c r="AW169" i="50" s="1"/>
  <c r="AR30" i="62" s="1"/>
  <c r="AB169" i="50"/>
  <c r="AR169" i="50" s="1"/>
  <c r="AR30" i="59" s="1"/>
  <c r="AF169" i="50"/>
  <c r="AV169" i="50" s="1"/>
  <c r="AR30" i="61" s="1"/>
  <c r="AC169" i="50"/>
  <c r="AS169" i="50" s="1"/>
  <c r="AR30" i="58" s="1"/>
  <c r="AE169" i="50"/>
  <c r="AU169" i="50" s="1"/>
  <c r="AR30" i="60" s="1"/>
  <c r="AA169" i="50"/>
  <c r="AQ169" i="50" s="1"/>
  <c r="AR30" i="56" s="1"/>
  <c r="AH169" i="50"/>
  <c r="AX169" i="50" s="1"/>
  <c r="AR30" i="63" s="1"/>
  <c r="Z169" i="50"/>
  <c r="AP169" i="50" s="1"/>
  <c r="AR30" i="49" s="1"/>
  <c r="AN169" i="50"/>
  <c r="BD169" i="50" s="1"/>
  <c r="AR30" i="69" s="1"/>
  <c r="AJ169" i="50"/>
  <c r="AZ169" i="50" s="1"/>
  <c r="AR30" i="65" s="1"/>
  <c r="AL169" i="50"/>
  <c r="BB169" i="50" s="1"/>
  <c r="AR30" i="67" s="1"/>
  <c r="AI169" i="50"/>
  <c r="AY169" i="50" s="1"/>
  <c r="AR30" i="64" s="1"/>
  <c r="K738" i="50"/>
  <c r="K740" i="50" s="1"/>
  <c r="H73" i="50"/>
  <c r="AE368" i="50"/>
  <c r="AU368" i="50" s="1"/>
  <c r="AV29" i="60" s="1"/>
  <c r="AA368" i="50"/>
  <c r="AQ368" i="50" s="1"/>
  <c r="AV29" i="56" s="1"/>
  <c r="AG368" i="50"/>
  <c r="AW368" i="50" s="1"/>
  <c r="AV29" i="62" s="1"/>
  <c r="AJ368" i="50"/>
  <c r="AZ368" i="50" s="1"/>
  <c r="AV29" i="65" s="1"/>
  <c r="AL368" i="50"/>
  <c r="BB368" i="50" s="1"/>
  <c r="AV29" i="67" s="1"/>
  <c r="H368" i="50"/>
  <c r="AE35" i="2" s="1"/>
  <c r="AF368" i="50"/>
  <c r="AV368" i="50" s="1"/>
  <c r="AV29" i="61" s="1"/>
  <c r="AI368" i="50"/>
  <c r="AY368" i="50" s="1"/>
  <c r="AV29" i="64" s="1"/>
  <c r="Z368" i="50"/>
  <c r="AP368" i="50" s="1"/>
  <c r="AV29" i="49" s="1"/>
  <c r="AH368" i="50"/>
  <c r="AX368" i="50" s="1"/>
  <c r="AV29" i="63" s="1"/>
  <c r="AK368" i="50"/>
  <c r="BA368" i="50" s="1"/>
  <c r="AV29" i="66" s="1"/>
  <c r="AC368" i="50"/>
  <c r="AS368" i="50" s="1"/>
  <c r="AV29" i="58" s="1"/>
  <c r="AN368" i="50"/>
  <c r="BD368" i="50" s="1"/>
  <c r="AV29" i="69" s="1"/>
  <c r="AB368" i="50"/>
  <c r="AR368" i="50" s="1"/>
  <c r="AV29" i="59" s="1"/>
  <c r="AM368" i="50"/>
  <c r="BC368" i="50" s="1"/>
  <c r="AV29" i="68" s="1"/>
  <c r="AD368" i="50"/>
  <c r="AT368" i="50" s="1"/>
  <c r="AV29" i="57" s="1"/>
  <c r="Z68" i="50"/>
  <c r="AP68" i="50" s="1"/>
  <c r="AA68" i="50"/>
  <c r="AQ68" i="50" s="1"/>
  <c r="AE68" i="50"/>
  <c r="AU68" i="50" s="1"/>
  <c r="AB68" i="50"/>
  <c r="AR68" i="50" s="1"/>
  <c r="AN68" i="50"/>
  <c r="BD68" i="50" s="1"/>
  <c r="AG68" i="50"/>
  <c r="AW68" i="50" s="1"/>
  <c r="AF68" i="50"/>
  <c r="AV68" i="50" s="1"/>
  <c r="H68" i="50"/>
  <c r="AM68" i="50"/>
  <c r="BC68" i="50" s="1"/>
  <c r="AK68" i="50"/>
  <c r="BA68" i="50" s="1"/>
  <c r="AH68" i="50"/>
  <c r="AX68" i="50" s="1"/>
  <c r="AD68" i="50"/>
  <c r="AT68" i="50" s="1"/>
  <c r="AI68" i="50"/>
  <c r="AY68" i="50" s="1"/>
  <c r="AL68" i="50"/>
  <c r="BB68" i="50" s="1"/>
  <c r="AJ68" i="50"/>
  <c r="AZ68" i="50" s="1"/>
  <c r="AC68" i="50"/>
  <c r="AS68" i="50" s="1"/>
  <c r="P99" i="50"/>
  <c r="K45" i="61" s="1"/>
  <c r="O99" i="50"/>
  <c r="K45" i="60" s="1"/>
  <c r="V99" i="50"/>
  <c r="K45" i="67" s="1"/>
  <c r="K99" i="50"/>
  <c r="K45" i="56" s="1"/>
  <c r="J99" i="50"/>
  <c r="K45" i="49" s="1"/>
  <c r="H74" i="50"/>
  <c r="Q99" i="50"/>
  <c r="K45" i="62" s="1"/>
  <c r="L99" i="50"/>
  <c r="K45" i="59" s="1"/>
  <c r="W99" i="50"/>
  <c r="K45" i="68" s="1"/>
  <c r="R99" i="50"/>
  <c r="K45" i="63" s="1"/>
  <c r="X99" i="50"/>
  <c r="K45" i="69" s="1"/>
  <c r="N99" i="50"/>
  <c r="K45" i="57" s="1"/>
  <c r="T99" i="50"/>
  <c r="K45" i="65" s="1"/>
  <c r="S99" i="50"/>
  <c r="K45" i="64" s="1"/>
  <c r="U99" i="50"/>
  <c r="K45" i="66" s="1"/>
  <c r="M99" i="50"/>
  <c r="K45" i="58" s="1"/>
  <c r="M637" i="50"/>
  <c r="U687" i="50"/>
  <c r="J546" i="50" l="1"/>
  <c r="T42" i="49" s="1"/>
  <c r="J541" i="50"/>
  <c r="K531" i="50"/>
  <c r="K533" i="50" s="1"/>
  <c r="K681" i="50"/>
  <c r="K683" i="50" s="1"/>
  <c r="U38" i="2"/>
  <c r="AK28" i="2"/>
  <c r="AM28" i="2"/>
  <c r="K538" i="50"/>
  <c r="K540" i="50" s="1"/>
  <c r="K482" i="50"/>
  <c r="J534" i="50"/>
  <c r="AM38" i="2"/>
  <c r="AM39" i="2" s="1"/>
  <c r="AM52" i="2" s="1"/>
  <c r="K488" i="50"/>
  <c r="G45" i="66"/>
  <c r="J591" i="50"/>
  <c r="J592" i="50" s="1"/>
  <c r="L738" i="50"/>
  <c r="L740" i="50" s="1"/>
  <c r="G45" i="64"/>
  <c r="AI28" i="2"/>
  <c r="J634" i="50"/>
  <c r="K638" i="50"/>
  <c r="K640" i="50" s="1"/>
  <c r="K641" i="50" s="1"/>
  <c r="K581" i="50"/>
  <c r="K583" i="50" s="1"/>
  <c r="K339" i="50"/>
  <c r="K341" i="50" s="1"/>
  <c r="K342" i="50" s="1"/>
  <c r="AU226" i="50"/>
  <c r="O226" i="50" s="1"/>
  <c r="AS24" i="60"/>
  <c r="F23" i="55"/>
  <c r="AS24" i="57"/>
  <c r="AT226" i="50"/>
  <c r="N226" i="50" s="1"/>
  <c r="AQ24" i="60"/>
  <c r="AU126" i="50"/>
  <c r="O126" i="50" s="1"/>
  <c r="AR24" i="62"/>
  <c r="AW176" i="50"/>
  <c r="Q176" i="50" s="1"/>
  <c r="F21" i="55"/>
  <c r="AQ24" i="64"/>
  <c r="AY126" i="50"/>
  <c r="S126" i="50" s="1"/>
  <c r="AG261" i="50"/>
  <c r="AW260" i="50"/>
  <c r="AW261" i="50" s="1"/>
  <c r="AW276" i="50" s="1"/>
  <c r="Q276" i="50" s="1"/>
  <c r="BC126" i="50"/>
  <c r="W126" i="50" s="1"/>
  <c r="AQ24" i="68"/>
  <c r="U27" i="2"/>
  <c r="F10" i="55"/>
  <c r="AX176" i="50"/>
  <c r="R176" i="50" s="1"/>
  <c r="AR24" i="63"/>
  <c r="BB76" i="50"/>
  <c r="V76" i="50" s="1"/>
  <c r="AP29" i="67"/>
  <c r="AK261" i="50"/>
  <c r="BA260" i="50"/>
  <c r="BA261" i="50" s="1"/>
  <c r="BA276" i="50" s="1"/>
  <c r="U276" i="50" s="1"/>
  <c r="O31" i="2"/>
  <c r="H31" i="2" s="1"/>
  <c r="F14" i="55"/>
  <c r="K739" i="50"/>
  <c r="J741" i="50"/>
  <c r="Z458" i="50"/>
  <c r="J485" i="50"/>
  <c r="K389" i="50"/>
  <c r="J434" i="50"/>
  <c r="K432" i="50"/>
  <c r="K689" i="50"/>
  <c r="L689" i="50" s="1"/>
  <c r="M689" i="50" s="1"/>
  <c r="N689" i="50" s="1"/>
  <c r="O689" i="50" s="1"/>
  <c r="P689" i="50" s="1"/>
  <c r="Q689" i="50" s="1"/>
  <c r="R689" i="50" s="1"/>
  <c r="S689" i="50" s="1"/>
  <c r="T689" i="50" s="1"/>
  <c r="U689" i="50" s="1"/>
  <c r="V689" i="50" s="1"/>
  <c r="W689" i="50" s="1"/>
  <c r="X689" i="50" s="1"/>
  <c r="J691" i="50"/>
  <c r="K484" i="50"/>
  <c r="K485" i="50" s="1"/>
  <c r="L482" i="50"/>
  <c r="AG28" i="2"/>
  <c r="AP29" i="65"/>
  <c r="AZ76" i="50"/>
  <c r="T76" i="50" s="1"/>
  <c r="AQ24" i="65"/>
  <c r="AZ126" i="50"/>
  <c r="T126" i="50" s="1"/>
  <c r="AB261" i="50"/>
  <c r="AR260" i="50"/>
  <c r="AR261" i="50" s="1"/>
  <c r="AR276" i="50" s="1"/>
  <c r="L276" i="50" s="1"/>
  <c r="L531" i="50"/>
  <c r="G45" i="67"/>
  <c r="AP29" i="60"/>
  <c r="AU76" i="50"/>
  <c r="O76" i="50" s="1"/>
  <c r="K733" i="50"/>
  <c r="K746" i="50" s="1"/>
  <c r="X42" i="56" s="1"/>
  <c r="L731" i="50"/>
  <c r="AT126" i="50"/>
  <c r="N126" i="50" s="1"/>
  <c r="AQ24" i="57"/>
  <c r="AV260" i="50"/>
  <c r="AV261" i="50" s="1"/>
  <c r="AV276" i="50" s="1"/>
  <c r="P276" i="50" s="1"/>
  <c r="AF261" i="50"/>
  <c r="AS24" i="64"/>
  <c r="AY226" i="50"/>
  <c r="S226" i="50" s="1"/>
  <c r="K688" i="50"/>
  <c r="J392" i="50"/>
  <c r="Z359" i="50"/>
  <c r="AP359" i="50" s="1"/>
  <c r="AV20" i="49" s="1"/>
  <c r="J395" i="50"/>
  <c r="J441" i="50"/>
  <c r="K439" i="50"/>
  <c r="J584" i="50"/>
  <c r="K582" i="50"/>
  <c r="F12" i="55"/>
  <c r="G45" i="60"/>
  <c r="AQ76" i="50"/>
  <c r="K76" i="50" s="1"/>
  <c r="AP29" i="56"/>
  <c r="G45" i="61"/>
  <c r="AP76" i="50"/>
  <c r="J76" i="50" s="1"/>
  <c r="AP29" i="49"/>
  <c r="S38" i="2"/>
  <c r="S39" i="2" s="1"/>
  <c r="S52" i="2" s="1"/>
  <c r="K589" i="50"/>
  <c r="AR24" i="49"/>
  <c r="AP176" i="50"/>
  <c r="J176" i="50" s="1"/>
  <c r="Q38" i="2"/>
  <c r="Q39" i="2" s="1"/>
  <c r="Q52" i="2" s="1"/>
  <c r="G45" i="58"/>
  <c r="AP29" i="58"/>
  <c r="AS76" i="50"/>
  <c r="M76" i="50" s="1"/>
  <c r="AS24" i="63"/>
  <c r="AX226" i="50"/>
  <c r="R226" i="50" s="1"/>
  <c r="L639" i="50"/>
  <c r="M639" i="50" s="1"/>
  <c r="N639" i="50" s="1"/>
  <c r="O639" i="50" s="1"/>
  <c r="P639" i="50" s="1"/>
  <c r="Q639" i="50" s="1"/>
  <c r="R639" i="50" s="1"/>
  <c r="S639" i="50" s="1"/>
  <c r="T639" i="50" s="1"/>
  <c r="U639" i="50" s="1"/>
  <c r="V639" i="50" s="1"/>
  <c r="W639" i="50" s="1"/>
  <c r="X639" i="50" s="1"/>
  <c r="AR24" i="64"/>
  <c r="AY176" i="50"/>
  <c r="S176" i="50" s="1"/>
  <c r="W38" i="2"/>
  <c r="AM261" i="50"/>
  <c r="BC260" i="50"/>
  <c r="BC261" i="50" s="1"/>
  <c r="BC276" i="50" s="1"/>
  <c r="W276" i="50" s="1"/>
  <c r="AE24" i="2"/>
  <c r="F8" i="55"/>
  <c r="F28" i="55"/>
  <c r="M44" i="2"/>
  <c r="H44" i="2" s="1"/>
  <c r="J385" i="50"/>
  <c r="Z358" i="50"/>
  <c r="AE38" i="2"/>
  <c r="F7" i="55"/>
  <c r="L489" i="50"/>
  <c r="AR24" i="65"/>
  <c r="AZ176" i="50"/>
  <c r="T176" i="50" s="1"/>
  <c r="G45" i="69"/>
  <c r="AX76" i="50"/>
  <c r="R76" i="50" s="1"/>
  <c r="AP29" i="63"/>
  <c r="F22" i="55"/>
  <c r="J542" i="50"/>
  <c r="Z509" i="50"/>
  <c r="AP509" i="50" s="1"/>
  <c r="AY20" i="49" s="1"/>
  <c r="F11" i="55"/>
  <c r="K532" i="50"/>
  <c r="AQ24" i="63"/>
  <c r="AX126" i="50"/>
  <c r="R126" i="50" s="1"/>
  <c r="AS24" i="66"/>
  <c r="BA226" i="50"/>
  <c r="U226" i="50" s="1"/>
  <c r="AZ260" i="50"/>
  <c r="AZ261" i="50" s="1"/>
  <c r="AZ276" i="50" s="1"/>
  <c r="T276" i="50" s="1"/>
  <c r="AJ261" i="50"/>
  <c r="L681" i="50"/>
  <c r="AK51" i="2"/>
  <c r="L581" i="50"/>
  <c r="AR176" i="50"/>
  <c r="L176" i="50" s="1"/>
  <c r="AR24" i="59"/>
  <c r="AT260" i="50"/>
  <c r="AT261" i="50" s="1"/>
  <c r="AT276" i="50" s="1"/>
  <c r="N276" i="50" s="1"/>
  <c r="AD261" i="50"/>
  <c r="Z708" i="50"/>
  <c r="J735" i="50"/>
  <c r="AQ24" i="69"/>
  <c r="BD126" i="50"/>
  <c r="X126" i="50" s="1"/>
  <c r="AS24" i="65"/>
  <c r="AZ226" i="50"/>
  <c r="T226" i="50" s="1"/>
  <c r="AY260" i="50"/>
  <c r="AY261" i="50" s="1"/>
  <c r="AY276" i="50" s="1"/>
  <c r="S276" i="50" s="1"/>
  <c r="AI261" i="50"/>
  <c r="O32" i="2"/>
  <c r="H32" i="2" s="1"/>
  <c r="F15" i="55"/>
  <c r="AS176" i="50"/>
  <c r="M176" i="50" s="1"/>
  <c r="AR24" i="58"/>
  <c r="AS24" i="68"/>
  <c r="BC226" i="50"/>
  <c r="W226" i="50" s="1"/>
  <c r="G45" i="65"/>
  <c r="F9" i="55"/>
  <c r="W25" i="2"/>
  <c r="AQ24" i="62"/>
  <c r="AW126" i="50"/>
  <c r="Q126" i="50" s="1"/>
  <c r="AT76" i="50"/>
  <c r="N76" i="50" s="1"/>
  <c r="AP29" i="57"/>
  <c r="AS24" i="67"/>
  <c r="BB226" i="50"/>
  <c r="V226" i="50" s="1"/>
  <c r="G45" i="68"/>
  <c r="BC76" i="50"/>
  <c r="W76" i="50" s="1"/>
  <c r="AP29" i="68"/>
  <c r="K588" i="50"/>
  <c r="AK38" i="2"/>
  <c r="K382" i="50"/>
  <c r="AS28" i="2"/>
  <c r="AG38" i="2"/>
  <c r="K732" i="50"/>
  <c r="J696" i="50"/>
  <c r="W42" i="49" s="1"/>
  <c r="J641" i="50"/>
  <c r="AQ24" i="66"/>
  <c r="BA126" i="50"/>
  <c r="U126" i="50" s="1"/>
  <c r="AS24" i="59"/>
  <c r="AR226" i="50"/>
  <c r="L226" i="50" s="1"/>
  <c r="AN261" i="50"/>
  <c r="BD260" i="50"/>
  <c r="BD261" i="50" s="1"/>
  <c r="BD276" i="50" s="1"/>
  <c r="X276" i="50" s="1"/>
  <c r="J491" i="50"/>
  <c r="AR24" i="57"/>
  <c r="AT176" i="50"/>
  <c r="N176" i="50" s="1"/>
  <c r="K539" i="50"/>
  <c r="AR24" i="68"/>
  <c r="BC176" i="50"/>
  <c r="W176" i="50" s="1"/>
  <c r="G45" i="63"/>
  <c r="F17" i="55"/>
  <c r="O34" i="2"/>
  <c r="H34" i="2" s="1"/>
  <c r="M35" i="2"/>
  <c r="F18" i="55"/>
  <c r="O33" i="2"/>
  <c r="H33" i="2" s="1"/>
  <c r="F16" i="55"/>
  <c r="O30" i="2"/>
  <c r="F13" i="55"/>
  <c r="AQ226" i="50"/>
  <c r="K226" i="50" s="1"/>
  <c r="AS24" i="56"/>
  <c r="AQ260" i="50"/>
  <c r="AQ261" i="50" s="1"/>
  <c r="AQ276" i="50" s="1"/>
  <c r="K276" i="50" s="1"/>
  <c r="AA261" i="50"/>
  <c r="AQ176" i="50"/>
  <c r="K176" i="50" s="1"/>
  <c r="AR24" i="56"/>
  <c r="AV126" i="50"/>
  <c r="P126" i="50" s="1"/>
  <c r="AQ24" i="61"/>
  <c r="AI21" i="2"/>
  <c r="F6" i="55"/>
  <c r="Z309" i="50"/>
  <c r="J345" i="50"/>
  <c r="J342" i="50"/>
  <c r="AQ24" i="59"/>
  <c r="AR126" i="50"/>
  <c r="L126" i="50" s="1"/>
  <c r="AP260" i="50"/>
  <c r="AP261" i="50" s="1"/>
  <c r="AP276" i="50" s="1"/>
  <c r="J276" i="50" s="1"/>
  <c r="Z261" i="50"/>
  <c r="BA76" i="50"/>
  <c r="U76" i="50" s="1"/>
  <c r="AP29" i="66"/>
  <c r="G45" i="59"/>
  <c r="AS38" i="2"/>
  <c r="G45" i="62"/>
  <c r="AP29" i="61"/>
  <c r="AV76" i="50"/>
  <c r="P76" i="50" s="1"/>
  <c r="F5" i="55"/>
  <c r="AK20" i="2"/>
  <c r="AK53" i="2" s="1"/>
  <c r="AP126" i="50"/>
  <c r="J126" i="50" s="1"/>
  <c r="AQ24" i="49"/>
  <c r="AV226" i="50"/>
  <c r="P226" i="50" s="1"/>
  <c r="AS24" i="61"/>
  <c r="AH261" i="50"/>
  <c r="AX260" i="50"/>
  <c r="AX261" i="50" s="1"/>
  <c r="AX276" i="50" s="1"/>
  <c r="R276" i="50" s="1"/>
  <c r="M37" i="2"/>
  <c r="H37" i="2" s="1"/>
  <c r="F19" i="55"/>
  <c r="AR24" i="69"/>
  <c r="BD176" i="50"/>
  <c r="X176" i="50" s="1"/>
  <c r="AO38" i="2"/>
  <c r="AQ24" i="67"/>
  <c r="BB126" i="50"/>
  <c r="V126" i="50" s="1"/>
  <c r="J596" i="50"/>
  <c r="U42" i="49" s="1"/>
  <c r="AW226" i="50"/>
  <c r="Q226" i="50" s="1"/>
  <c r="AS24" i="62"/>
  <c r="BB260" i="50"/>
  <c r="BB261" i="50" s="1"/>
  <c r="BB276" i="50" s="1"/>
  <c r="V276" i="50" s="1"/>
  <c r="AL261" i="50"/>
  <c r="F20" i="55"/>
  <c r="AQ28" i="2"/>
  <c r="BB176" i="50"/>
  <c r="V176" i="50" s="1"/>
  <c r="AR24" i="67"/>
  <c r="AV176" i="50"/>
  <c r="P176" i="50" s="1"/>
  <c r="AR24" i="61"/>
  <c r="AO28" i="2"/>
  <c r="J646" i="50"/>
  <c r="V42" i="49" s="1"/>
  <c r="AQ24" i="58"/>
  <c r="AS126" i="50"/>
  <c r="M126" i="50" s="1"/>
  <c r="BD226" i="50"/>
  <c r="X226" i="50" s="1"/>
  <c r="AS24" i="69"/>
  <c r="AE261" i="50"/>
  <c r="AU260" i="50"/>
  <c r="AU261" i="50" s="1"/>
  <c r="AU276" i="50" s="1"/>
  <c r="O276" i="50" s="1"/>
  <c r="K682" i="50"/>
  <c r="J684" i="50"/>
  <c r="K631" i="50"/>
  <c r="AR24" i="60"/>
  <c r="AU176" i="50"/>
  <c r="O176" i="50" s="1"/>
  <c r="AY76" i="50"/>
  <c r="S76" i="50" s="1"/>
  <c r="AP29" i="64"/>
  <c r="AQ38" i="2"/>
  <c r="AI38" i="2"/>
  <c r="AS226" i="50"/>
  <c r="M226" i="50" s="1"/>
  <c r="AS24" i="58"/>
  <c r="G45" i="57"/>
  <c r="F24" i="55"/>
  <c r="AW76" i="50"/>
  <c r="Q76" i="50" s="1"/>
  <c r="AP29" i="62"/>
  <c r="G45" i="49"/>
  <c r="BD76" i="50"/>
  <c r="X76" i="50" s="1"/>
  <c r="AP29" i="69"/>
  <c r="G45" i="56"/>
  <c r="AP29" i="59"/>
  <c r="AR76" i="50"/>
  <c r="L76" i="50" s="1"/>
  <c r="J635" i="50"/>
  <c r="Z608" i="50"/>
  <c r="AQ24" i="56"/>
  <c r="AQ126" i="50"/>
  <c r="K126" i="50" s="1"/>
  <c r="AS24" i="49"/>
  <c r="AP226" i="50"/>
  <c r="J226" i="50" s="1"/>
  <c r="AS260" i="50"/>
  <c r="AS261" i="50" s="1"/>
  <c r="AS276" i="50" s="1"/>
  <c r="M276" i="50" s="1"/>
  <c r="AC261" i="50"/>
  <c r="K632" i="50"/>
  <c r="BA176" i="50"/>
  <c r="U176" i="50" s="1"/>
  <c r="AR24" i="66"/>
  <c r="AI39" i="2" l="1"/>
  <c r="AI52" i="2" s="1"/>
  <c r="J545" i="50"/>
  <c r="AK39" i="2"/>
  <c r="M738" i="50"/>
  <c r="Z508" i="50"/>
  <c r="AP508" i="50" s="1"/>
  <c r="AY19" i="49" s="1"/>
  <c r="J535" i="50"/>
  <c r="J547" i="50" s="1"/>
  <c r="T43" i="49" s="1"/>
  <c r="L538" i="50"/>
  <c r="Z559" i="50"/>
  <c r="AP559" i="50" s="1"/>
  <c r="AZ20" i="49" s="1"/>
  <c r="AG39" i="2"/>
  <c r="AG42" i="2" s="1"/>
  <c r="AG53" i="2" s="1"/>
  <c r="AM42" i="2"/>
  <c r="AM53" i="2" s="1"/>
  <c r="AO39" i="2"/>
  <c r="AO52" i="2" s="1"/>
  <c r="AA458" i="50"/>
  <c r="AQ458" i="50" s="1"/>
  <c r="AX19" i="56" s="1"/>
  <c r="L339" i="50"/>
  <c r="L341" i="50" s="1"/>
  <c r="AA309" i="50"/>
  <c r="AQ309" i="50" s="1"/>
  <c r="AU20" i="56" s="1"/>
  <c r="L638" i="50"/>
  <c r="L640" i="50" s="1"/>
  <c r="L641" i="50" s="1"/>
  <c r="AB609" i="50" s="1"/>
  <c r="AR609" i="50" s="1"/>
  <c r="BA20" i="59" s="1"/>
  <c r="K345" i="50"/>
  <c r="K490" i="50"/>
  <c r="L488" i="50"/>
  <c r="K546" i="50"/>
  <c r="T42" i="56" s="1"/>
  <c r="AQ39" i="2"/>
  <c r="AQ42" i="2" s="1"/>
  <c r="AQ53" i="2" s="1"/>
  <c r="K642" i="50"/>
  <c r="O37" i="62"/>
  <c r="O38" i="62" s="1"/>
  <c r="O40" i="62" s="1"/>
  <c r="Q277" i="50"/>
  <c r="Q279" i="50" s="1"/>
  <c r="N37" i="58"/>
  <c r="N38" i="58" s="1"/>
  <c r="N40" i="58" s="1"/>
  <c r="M227" i="50"/>
  <c r="M229" i="50" s="1"/>
  <c r="O37" i="58"/>
  <c r="O38" i="58" s="1"/>
  <c r="O40" i="58" s="1"/>
  <c r="M277" i="50"/>
  <c r="M279" i="50" s="1"/>
  <c r="J745" i="50"/>
  <c r="Z709" i="50"/>
  <c r="AP709" i="50" s="1"/>
  <c r="BC20" i="49" s="1"/>
  <c r="J742" i="50"/>
  <c r="J725" i="50" s="1"/>
  <c r="M489" i="50"/>
  <c r="L739" i="50"/>
  <c r="K741" i="50"/>
  <c r="AP608" i="50"/>
  <c r="BA19" i="49" s="1"/>
  <c r="K690" i="50"/>
  <c r="L688" i="50"/>
  <c r="L37" i="56"/>
  <c r="L38" i="56" s="1"/>
  <c r="L40" i="56" s="1"/>
  <c r="K127" i="50"/>
  <c r="K129" i="50" s="1"/>
  <c r="O37" i="65"/>
  <c r="O38" i="65" s="1"/>
  <c r="O40" i="65" s="1"/>
  <c r="T277" i="50"/>
  <c r="T279" i="50" s="1"/>
  <c r="O37" i="69"/>
  <c r="O38" i="69" s="1"/>
  <c r="O40" i="69" s="1"/>
  <c r="X277" i="50"/>
  <c r="X279" i="50" s="1"/>
  <c r="L37" i="65"/>
  <c r="L38" i="65" s="1"/>
  <c r="L40" i="65" s="1"/>
  <c r="T127" i="50"/>
  <c r="T129" i="50" s="1"/>
  <c r="O37" i="66"/>
  <c r="O38" i="66" s="1"/>
  <c r="O40" i="66" s="1"/>
  <c r="U277" i="50"/>
  <c r="U279" i="50" s="1"/>
  <c r="J536" i="50"/>
  <c r="J525" i="50"/>
  <c r="M37" i="60"/>
  <c r="M38" i="60" s="1"/>
  <c r="M40" i="60" s="1"/>
  <c r="O177" i="50"/>
  <c r="O179" i="50" s="1"/>
  <c r="M37" i="67"/>
  <c r="M38" i="67" s="1"/>
  <c r="M40" i="67" s="1"/>
  <c r="V177" i="50"/>
  <c r="V179" i="50" s="1"/>
  <c r="N37" i="67"/>
  <c r="N38" i="67" s="1"/>
  <c r="N40" i="67" s="1"/>
  <c r="V227" i="50"/>
  <c r="V229" i="50" s="1"/>
  <c r="O37" i="64"/>
  <c r="O38" i="64" s="1"/>
  <c r="O40" i="64" s="1"/>
  <c r="S277" i="50"/>
  <c r="S279" i="50" s="1"/>
  <c r="AE28" i="2"/>
  <c r="AE39" i="2" s="1"/>
  <c r="H24" i="2"/>
  <c r="L589" i="50"/>
  <c r="M589" i="50" s="1"/>
  <c r="N589" i="50" s="1"/>
  <c r="O589" i="50" s="1"/>
  <c r="P589" i="50" s="1"/>
  <c r="Q589" i="50" s="1"/>
  <c r="R589" i="50" s="1"/>
  <c r="S589" i="50" s="1"/>
  <c r="T589" i="50" s="1"/>
  <c r="U589" i="50" s="1"/>
  <c r="V589" i="50" s="1"/>
  <c r="W589" i="50" s="1"/>
  <c r="X589" i="50" s="1"/>
  <c r="M37" i="62"/>
  <c r="M38" i="62" s="1"/>
  <c r="M40" i="62" s="1"/>
  <c r="Q177" i="50"/>
  <c r="Q179" i="50" s="1"/>
  <c r="L533" i="50"/>
  <c r="M531" i="50"/>
  <c r="J394" i="50"/>
  <c r="J393" i="50"/>
  <c r="O37" i="59"/>
  <c r="O38" i="59" s="1"/>
  <c r="O40" i="59" s="1"/>
  <c r="L277" i="50"/>
  <c r="L279" i="50" s="1"/>
  <c r="N37" i="64"/>
  <c r="N38" i="64" s="1"/>
  <c r="N40" i="64" s="1"/>
  <c r="S227" i="50"/>
  <c r="S229" i="50" s="1"/>
  <c r="H35" i="2"/>
  <c r="M38" i="2"/>
  <c r="M39" i="2" s="1"/>
  <c r="K37" i="65"/>
  <c r="T77" i="50"/>
  <c r="T79" i="50" s="1"/>
  <c r="L37" i="59"/>
  <c r="L38" i="59" s="1"/>
  <c r="L40" i="59" s="1"/>
  <c r="L127" i="50"/>
  <c r="L129" i="50" s="1"/>
  <c r="K37" i="67"/>
  <c r="V77" i="50"/>
  <c r="V79" i="50" s="1"/>
  <c r="L37" i="60"/>
  <c r="L38" i="60" s="1"/>
  <c r="L40" i="60" s="1"/>
  <c r="O127" i="50"/>
  <c r="O129" i="50" s="1"/>
  <c r="L37" i="58"/>
  <c r="L38" i="58" s="1"/>
  <c r="L40" i="58" s="1"/>
  <c r="M127" i="50"/>
  <c r="M129" i="50" s="1"/>
  <c r="N37" i="68"/>
  <c r="N38" i="68" s="1"/>
  <c r="N40" i="68" s="1"/>
  <c r="W227" i="50"/>
  <c r="W229" i="50" s="1"/>
  <c r="AP458" i="50"/>
  <c r="AX19" i="49" s="1"/>
  <c r="K391" i="50"/>
  <c r="L389" i="50"/>
  <c r="K590" i="50"/>
  <c r="K596" i="50" s="1"/>
  <c r="U42" i="56" s="1"/>
  <c r="L588" i="50"/>
  <c r="M37" i="69"/>
  <c r="M38" i="69" s="1"/>
  <c r="M40" i="69" s="1"/>
  <c r="X177" i="50"/>
  <c r="X179" i="50" s="1"/>
  <c r="Z459" i="50"/>
  <c r="AP459" i="50" s="1"/>
  <c r="AX20" i="49" s="1"/>
  <c r="J495" i="50"/>
  <c r="J492" i="50"/>
  <c r="K37" i="64"/>
  <c r="S77" i="50"/>
  <c r="S79" i="50" s="1"/>
  <c r="N37" i="66"/>
  <c r="N38" i="66" s="1"/>
  <c r="N40" i="66" s="1"/>
  <c r="U227" i="50"/>
  <c r="U229" i="50" s="1"/>
  <c r="H276" i="50"/>
  <c r="O37" i="49"/>
  <c r="O38" i="49" s="1"/>
  <c r="O40" i="49" s="1"/>
  <c r="J277" i="50"/>
  <c r="AI51" i="2"/>
  <c r="H21" i="2"/>
  <c r="H51" i="2" s="1"/>
  <c r="L37" i="66"/>
  <c r="L38" i="66" s="1"/>
  <c r="L40" i="66" s="1"/>
  <c r="U127" i="50"/>
  <c r="U129" i="50" s="1"/>
  <c r="K37" i="57"/>
  <c r="N77" i="50"/>
  <c r="N79" i="50" s="1"/>
  <c r="L37" i="69"/>
  <c r="L38" i="69" s="1"/>
  <c r="L40" i="69" s="1"/>
  <c r="X127" i="50"/>
  <c r="X129" i="50" s="1"/>
  <c r="J736" i="50"/>
  <c r="K534" i="50"/>
  <c r="L532" i="50"/>
  <c r="J543" i="50"/>
  <c r="K37" i="49"/>
  <c r="H76" i="50"/>
  <c r="J77" i="50"/>
  <c r="L37" i="57"/>
  <c r="L38" i="57" s="1"/>
  <c r="L40" i="57" s="1"/>
  <c r="N127" i="50"/>
  <c r="N129" i="50" s="1"/>
  <c r="K584" i="50"/>
  <c r="K585" i="50" s="1"/>
  <c r="L582" i="50"/>
  <c r="H226" i="50"/>
  <c r="N37" i="49"/>
  <c r="N38" i="49" s="1"/>
  <c r="N40" i="49" s="1"/>
  <c r="J227" i="50"/>
  <c r="K344" i="50"/>
  <c r="K347" i="50"/>
  <c r="P43" i="56" s="1"/>
  <c r="K325" i="50"/>
  <c r="L683" i="50"/>
  <c r="M681" i="50"/>
  <c r="K37" i="59"/>
  <c r="L77" i="50"/>
  <c r="L79" i="50" s="1"/>
  <c r="J347" i="50"/>
  <c r="P43" i="49" s="1"/>
  <c r="J343" i="50"/>
  <c r="J348" i="50" s="1"/>
  <c r="P44" i="49" s="1"/>
  <c r="J325" i="50"/>
  <c r="J344" i="50"/>
  <c r="K343" i="50"/>
  <c r="K348" i="50" s="1"/>
  <c r="P44" i="56" s="1"/>
  <c r="L37" i="63"/>
  <c r="L38" i="63" s="1"/>
  <c r="L40" i="63" s="1"/>
  <c r="R127" i="50"/>
  <c r="R129" i="50" s="1"/>
  <c r="K633" i="50"/>
  <c r="K646" i="50" s="1"/>
  <c r="V42" i="56" s="1"/>
  <c r="L631" i="50"/>
  <c r="J685" i="50"/>
  <c r="Z658" i="50"/>
  <c r="L37" i="62"/>
  <c r="L38" i="62" s="1"/>
  <c r="L40" i="62" s="1"/>
  <c r="Q127" i="50"/>
  <c r="Q129" i="50" s="1"/>
  <c r="AP708" i="50"/>
  <c r="BC19" i="49" s="1"/>
  <c r="M37" i="64"/>
  <c r="M38" i="64" s="1"/>
  <c r="M40" i="64" s="1"/>
  <c r="S177" i="50"/>
  <c r="S179" i="50" s="1"/>
  <c r="L733" i="50"/>
  <c r="L746" i="50" s="1"/>
  <c r="X42" i="59" s="1"/>
  <c r="M731" i="50"/>
  <c r="M740" i="50"/>
  <c r="N738" i="50"/>
  <c r="J593" i="50"/>
  <c r="M37" i="63"/>
  <c r="M38" i="63" s="1"/>
  <c r="M40" i="63" s="1"/>
  <c r="R177" i="50"/>
  <c r="R179" i="50" s="1"/>
  <c r="N37" i="57"/>
  <c r="N38" i="57" s="1"/>
  <c r="N40" i="57" s="1"/>
  <c r="N227" i="50"/>
  <c r="N229" i="50" s="1"/>
  <c r="O37" i="56"/>
  <c r="O38" i="56" s="1"/>
  <c r="O40" i="56" s="1"/>
  <c r="K277" i="50"/>
  <c r="K279" i="50" s="1"/>
  <c r="K441" i="50"/>
  <c r="L439" i="50"/>
  <c r="AS39" i="2"/>
  <c r="AS52" i="2" s="1"/>
  <c r="J442" i="50"/>
  <c r="J445" i="50"/>
  <c r="Z409" i="50"/>
  <c r="AP409" i="50" s="1"/>
  <c r="AW20" i="49" s="1"/>
  <c r="K37" i="66"/>
  <c r="U77" i="50"/>
  <c r="U79" i="50" s="1"/>
  <c r="AP309" i="50"/>
  <c r="AU20" i="49" s="1"/>
  <c r="N37" i="65"/>
  <c r="N38" i="65" s="1"/>
  <c r="N40" i="65" s="1"/>
  <c r="T227" i="50"/>
  <c r="T229" i="50" s="1"/>
  <c r="K37" i="69"/>
  <c r="X77" i="50"/>
  <c r="X79" i="50" s="1"/>
  <c r="L682" i="50"/>
  <c r="K684" i="50"/>
  <c r="K685" i="50" s="1"/>
  <c r="O37" i="67"/>
  <c r="O38" i="67" s="1"/>
  <c r="O40" i="67" s="1"/>
  <c r="V277" i="50"/>
  <c r="V279" i="50" s="1"/>
  <c r="N37" i="61"/>
  <c r="N38" i="61" s="1"/>
  <c r="N40" i="61" s="1"/>
  <c r="P227" i="50"/>
  <c r="P229" i="50" s="1"/>
  <c r="O37" i="60"/>
  <c r="O38" i="60" s="1"/>
  <c r="O40" i="60" s="1"/>
  <c r="O277" i="50"/>
  <c r="O279" i="50" s="1"/>
  <c r="L37" i="61"/>
  <c r="L38" i="61" s="1"/>
  <c r="L40" i="61" s="1"/>
  <c r="P127" i="50"/>
  <c r="P129" i="50" s="1"/>
  <c r="M37" i="68"/>
  <c r="M38" i="68" s="1"/>
  <c r="M40" i="68" s="1"/>
  <c r="W177" i="50"/>
  <c r="W179" i="50" s="1"/>
  <c r="Z609" i="50"/>
  <c r="AP609" i="50" s="1"/>
  <c r="BA20" i="49" s="1"/>
  <c r="J642" i="50"/>
  <c r="J625" i="50" s="1"/>
  <c r="J645" i="50"/>
  <c r="AA609" i="50"/>
  <c r="AQ609" i="50" s="1"/>
  <c r="BA20" i="56" s="1"/>
  <c r="J692" i="50"/>
  <c r="Z659" i="50"/>
  <c r="AP659" i="50" s="1"/>
  <c r="BB20" i="49" s="1"/>
  <c r="J695" i="50"/>
  <c r="L540" i="50"/>
  <c r="M538" i="50"/>
  <c r="J595" i="50"/>
  <c r="Z558" i="50"/>
  <c r="J585" i="50"/>
  <c r="M37" i="49"/>
  <c r="M38" i="49" s="1"/>
  <c r="M40" i="49" s="1"/>
  <c r="H176" i="50"/>
  <c r="J177" i="50"/>
  <c r="N37" i="59"/>
  <c r="N38" i="59" s="1"/>
  <c r="N40" i="59" s="1"/>
  <c r="L227" i="50"/>
  <c r="L229" i="50" s="1"/>
  <c r="K37" i="62"/>
  <c r="Q77" i="50"/>
  <c r="Q79" i="50" s="1"/>
  <c r="N37" i="62"/>
  <c r="N38" i="62" s="1"/>
  <c r="N40" i="62" s="1"/>
  <c r="Q227" i="50"/>
  <c r="Q229" i="50" s="1"/>
  <c r="H126" i="50"/>
  <c r="L37" i="49"/>
  <c r="L38" i="49" s="1"/>
  <c r="L40" i="49" s="1"/>
  <c r="J127" i="50"/>
  <c r="W28" i="2"/>
  <c r="W39" i="2" s="1"/>
  <c r="H25" i="2"/>
  <c r="O37" i="57"/>
  <c r="O38" i="57" s="1"/>
  <c r="O40" i="57" s="1"/>
  <c r="N277" i="50"/>
  <c r="N279" i="50" s="1"/>
  <c r="K37" i="56"/>
  <c r="K77" i="50"/>
  <c r="K79" i="50" s="1"/>
  <c r="K37" i="60"/>
  <c r="O77" i="50"/>
  <c r="O79" i="50" s="1"/>
  <c r="L484" i="50"/>
  <c r="AB458" i="50" s="1"/>
  <c r="M482" i="50"/>
  <c r="U28" i="2"/>
  <c r="U39" i="2" s="1"/>
  <c r="H27" i="2"/>
  <c r="L539" i="50"/>
  <c r="M539" i="50" s="1"/>
  <c r="N539" i="50" s="1"/>
  <c r="O539" i="50" s="1"/>
  <c r="P539" i="50" s="1"/>
  <c r="Q539" i="50" s="1"/>
  <c r="R539" i="50" s="1"/>
  <c r="S539" i="50" s="1"/>
  <c r="T539" i="50" s="1"/>
  <c r="U539" i="50" s="1"/>
  <c r="V539" i="50" s="1"/>
  <c r="W539" i="50" s="1"/>
  <c r="X539" i="50" s="1"/>
  <c r="K541" i="50"/>
  <c r="M37" i="65"/>
  <c r="M38" i="65" s="1"/>
  <c r="M40" i="65" s="1"/>
  <c r="T177" i="50"/>
  <c r="T179" i="50" s="1"/>
  <c r="N37" i="56"/>
  <c r="N38" i="56" s="1"/>
  <c r="N40" i="56" s="1"/>
  <c r="K227" i="50"/>
  <c r="K229" i="50" s="1"/>
  <c r="M37" i="57"/>
  <c r="M38" i="57" s="1"/>
  <c r="M40" i="57" s="1"/>
  <c r="N177" i="50"/>
  <c r="N179" i="50" s="1"/>
  <c r="AP358" i="50"/>
  <c r="AV19" i="49" s="1"/>
  <c r="L37" i="64"/>
  <c r="L38" i="64" s="1"/>
  <c r="L40" i="64" s="1"/>
  <c r="S127" i="50"/>
  <c r="S129" i="50" s="1"/>
  <c r="O37" i="68"/>
  <c r="O38" i="68" s="1"/>
  <c r="O40" i="68" s="1"/>
  <c r="W277" i="50"/>
  <c r="W279" i="50" s="1"/>
  <c r="H20" i="2"/>
  <c r="H50" i="2" s="1"/>
  <c r="AK50" i="2"/>
  <c r="M37" i="56"/>
  <c r="M38" i="56" s="1"/>
  <c r="M40" i="56" s="1"/>
  <c r="K177" i="50"/>
  <c r="K179" i="50" s="1"/>
  <c r="K734" i="50"/>
  <c r="L732" i="50"/>
  <c r="K434" i="50"/>
  <c r="K435" i="50" s="1"/>
  <c r="L432" i="50"/>
  <c r="L632" i="50"/>
  <c r="K37" i="61"/>
  <c r="P77" i="50"/>
  <c r="P79" i="50" s="1"/>
  <c r="L583" i="50"/>
  <c r="M581" i="50"/>
  <c r="K384" i="50"/>
  <c r="L382" i="50"/>
  <c r="K37" i="58"/>
  <c r="M77" i="50"/>
  <c r="M79" i="50" s="1"/>
  <c r="AK42" i="2"/>
  <c r="AK52" i="2"/>
  <c r="AQ52" i="2"/>
  <c r="M37" i="58"/>
  <c r="M38" i="58" s="1"/>
  <c r="M40" i="58" s="1"/>
  <c r="M177" i="50"/>
  <c r="M179" i="50" s="1"/>
  <c r="J397" i="50"/>
  <c r="Q43" i="49" s="1"/>
  <c r="J386" i="50"/>
  <c r="J375" i="50"/>
  <c r="O38" i="2"/>
  <c r="O39" i="2" s="1"/>
  <c r="O52" i="2" s="1"/>
  <c r="H30" i="2"/>
  <c r="J636" i="50"/>
  <c r="M37" i="61"/>
  <c r="M38" i="61" s="1"/>
  <c r="M40" i="61" s="1"/>
  <c r="P177" i="50"/>
  <c r="P179" i="50" s="1"/>
  <c r="K37" i="68"/>
  <c r="K38" i="68" s="1"/>
  <c r="K40" i="68" s="1"/>
  <c r="W77" i="50"/>
  <c r="W79" i="50" s="1"/>
  <c r="O37" i="63"/>
  <c r="O38" i="63" s="1"/>
  <c r="O40" i="63" s="1"/>
  <c r="R277" i="50"/>
  <c r="R279" i="50" s="1"/>
  <c r="O37" i="61"/>
  <c r="O38" i="61" s="1"/>
  <c r="O40" i="61" s="1"/>
  <c r="P277" i="50"/>
  <c r="P279" i="50" s="1"/>
  <c r="M37" i="66"/>
  <c r="M38" i="66" s="1"/>
  <c r="M40" i="66" s="1"/>
  <c r="U177" i="50"/>
  <c r="U179" i="50" s="1"/>
  <c r="N37" i="69"/>
  <c r="N38" i="69" s="1"/>
  <c r="N40" i="69" s="1"/>
  <c r="X227" i="50"/>
  <c r="X229" i="50" s="1"/>
  <c r="L37" i="67"/>
  <c r="L38" i="67" s="1"/>
  <c r="L40" i="67" s="1"/>
  <c r="V127" i="50"/>
  <c r="V129" i="50" s="1"/>
  <c r="M37" i="59"/>
  <c r="M38" i="59" s="1"/>
  <c r="M40" i="59" s="1"/>
  <c r="L177" i="50"/>
  <c r="L179" i="50" s="1"/>
  <c r="K37" i="63"/>
  <c r="R77" i="50"/>
  <c r="R79" i="50" s="1"/>
  <c r="N37" i="63"/>
  <c r="N38" i="63" s="1"/>
  <c r="N40" i="63" s="1"/>
  <c r="R227" i="50"/>
  <c r="R229" i="50" s="1"/>
  <c r="J435" i="50"/>
  <c r="Z408" i="50"/>
  <c r="J486" i="50"/>
  <c r="K486" i="50"/>
  <c r="L37" i="68"/>
  <c r="L38" i="68" s="1"/>
  <c r="L40" i="68" s="1"/>
  <c r="W127" i="50"/>
  <c r="W129" i="50" s="1"/>
  <c r="N37" i="60"/>
  <c r="N38" i="60" s="1"/>
  <c r="N40" i="60" s="1"/>
  <c r="O227" i="50"/>
  <c r="O229" i="50" s="1"/>
  <c r="M638" i="50" l="1"/>
  <c r="J544" i="50"/>
  <c r="L541" i="50"/>
  <c r="AB509" i="50" s="1"/>
  <c r="AR509" i="50" s="1"/>
  <c r="AY20" i="59" s="1"/>
  <c r="AG52" i="2"/>
  <c r="J647" i="50"/>
  <c r="V43" i="49" s="1"/>
  <c r="M339" i="50"/>
  <c r="M341" i="50" s="1"/>
  <c r="AC309" i="50" s="1"/>
  <c r="AA408" i="50"/>
  <c r="AQ408" i="50" s="1"/>
  <c r="AW19" i="56" s="1"/>
  <c r="J398" i="50"/>
  <c r="Q44" i="49" s="1"/>
  <c r="K496" i="50"/>
  <c r="S42" i="56" s="1"/>
  <c r="K491" i="50"/>
  <c r="L490" i="50"/>
  <c r="M488" i="50"/>
  <c r="K591" i="50"/>
  <c r="AA559" i="50" s="1"/>
  <c r="AQ559" i="50" s="1"/>
  <c r="AZ20" i="56" s="1"/>
  <c r="H26" i="2"/>
  <c r="H28" i="2" s="1"/>
  <c r="X36" i="49"/>
  <c r="Q36" i="49"/>
  <c r="M583" i="50"/>
  <c r="N581" i="50"/>
  <c r="J444" i="50"/>
  <c r="J443" i="50"/>
  <c r="K38" i="61"/>
  <c r="K40" i="61" s="1"/>
  <c r="K535" i="50"/>
  <c r="AA508" i="50"/>
  <c r="H277" i="50"/>
  <c r="U43" i="2" s="1"/>
  <c r="J279" i="50"/>
  <c r="H279" i="50" s="1"/>
  <c r="U45" i="2" s="1"/>
  <c r="M739" i="50"/>
  <c r="L741" i="50"/>
  <c r="M632" i="50"/>
  <c r="K634" i="50"/>
  <c r="AB309" i="50"/>
  <c r="L342" i="50"/>
  <c r="L345" i="50"/>
  <c r="N740" i="50"/>
  <c r="O738" i="50"/>
  <c r="M683" i="50"/>
  <c r="N681" i="50"/>
  <c r="L546" i="50"/>
  <c r="T42" i="59" s="1"/>
  <c r="K392" i="50"/>
  <c r="K395" i="50"/>
  <c r="AA359" i="50"/>
  <c r="AQ359" i="50" s="1"/>
  <c r="AV20" i="56" s="1"/>
  <c r="L690" i="50"/>
  <c r="L691" i="50" s="1"/>
  <c r="M688" i="50"/>
  <c r="L441" i="50"/>
  <c r="M439" i="50"/>
  <c r="H77" i="50"/>
  <c r="J79" i="50"/>
  <c r="H79" i="50" s="1"/>
  <c r="K742" i="50"/>
  <c r="K745" i="50"/>
  <c r="U42" i="2"/>
  <c r="U53" i="2" s="1"/>
  <c r="U52" i="2"/>
  <c r="K38" i="62"/>
  <c r="K40" i="62" s="1"/>
  <c r="M733" i="50"/>
  <c r="M746" i="50" s="1"/>
  <c r="X42" i="58" s="1"/>
  <c r="N731" i="50"/>
  <c r="P36" i="56"/>
  <c r="L384" i="50"/>
  <c r="L385" i="50" s="1"/>
  <c r="M382" i="50"/>
  <c r="J697" i="50"/>
  <c r="W43" i="49" s="1"/>
  <c r="J675" i="50"/>
  <c r="J686" i="50"/>
  <c r="K686" i="50"/>
  <c r="K385" i="50"/>
  <c r="AA358" i="50"/>
  <c r="Z510" i="50"/>
  <c r="V36" i="49"/>
  <c r="P36" i="49"/>
  <c r="L534" i="50"/>
  <c r="L535" i="50" s="1"/>
  <c r="M532" i="50"/>
  <c r="J743" i="50"/>
  <c r="J748" i="50" s="1"/>
  <c r="X44" i="49" s="1"/>
  <c r="J744" i="50"/>
  <c r="AA709" i="50"/>
  <c r="AQ709" i="50" s="1"/>
  <c r="BC20" i="56" s="1"/>
  <c r="L434" i="50"/>
  <c r="M432" i="50"/>
  <c r="L485" i="50"/>
  <c r="AP408" i="50"/>
  <c r="AW19" i="49" s="1"/>
  <c r="J747" i="50"/>
  <c r="X43" i="49" s="1"/>
  <c r="K38" i="67"/>
  <c r="K40" i="67" s="1"/>
  <c r="K691" i="50"/>
  <c r="K696" i="50"/>
  <c r="W42" i="56" s="1"/>
  <c r="K542" i="50"/>
  <c r="K545" i="50"/>
  <c r="AA509" i="50"/>
  <c r="AQ509" i="50" s="1"/>
  <c r="AY20" i="56" s="1"/>
  <c r="K38" i="66"/>
  <c r="K40" i="66" s="1"/>
  <c r="J548" i="50"/>
  <c r="T44" i="49" s="1"/>
  <c r="K38" i="59"/>
  <c r="K40" i="59" s="1"/>
  <c r="K38" i="60"/>
  <c r="K40" i="60" s="1"/>
  <c r="AA558" i="50"/>
  <c r="L684" i="50"/>
  <c r="M682" i="50"/>
  <c r="K38" i="64"/>
  <c r="K40" i="64" s="1"/>
  <c r="K38" i="57"/>
  <c r="K40" i="57" s="1"/>
  <c r="H127" i="50"/>
  <c r="O43" i="2" s="1"/>
  <c r="O42" i="2" s="1"/>
  <c r="O53" i="2" s="1"/>
  <c r="J129" i="50"/>
  <c r="H129" i="50" s="1"/>
  <c r="O45" i="2" s="1"/>
  <c r="M484" i="50"/>
  <c r="N482" i="50"/>
  <c r="J425" i="50"/>
  <c r="J447" i="50"/>
  <c r="R43" i="49" s="1"/>
  <c r="J436" i="50"/>
  <c r="K436" i="50"/>
  <c r="J594" i="50"/>
  <c r="J597" i="50"/>
  <c r="U43" i="49" s="1"/>
  <c r="J586" i="50"/>
  <c r="J598" i="50" s="1"/>
  <c r="U44" i="49" s="1"/>
  <c r="J575" i="50"/>
  <c r="K586" i="50"/>
  <c r="H227" i="50"/>
  <c r="S43" i="2" s="1"/>
  <c r="S42" i="2" s="1"/>
  <c r="S53" i="2" s="1"/>
  <c r="J229" i="50"/>
  <c r="H229" i="50" s="1"/>
  <c r="S45" i="2" s="1"/>
  <c r="M640" i="50"/>
  <c r="M641" i="50" s="1"/>
  <c r="N638" i="50"/>
  <c r="K38" i="63"/>
  <c r="K40" i="63" s="1"/>
  <c r="L542" i="50"/>
  <c r="W42" i="2"/>
  <c r="W53" i="2" s="1"/>
  <c r="W52" i="2"/>
  <c r="L633" i="50"/>
  <c r="L646" i="50" s="1"/>
  <c r="V42" i="59" s="1"/>
  <c r="M631" i="50"/>
  <c r="N489" i="50"/>
  <c r="K38" i="56"/>
  <c r="K40" i="56" s="1"/>
  <c r="H177" i="50"/>
  <c r="Q43" i="2" s="1"/>
  <c r="Q42" i="2" s="1"/>
  <c r="Q53" i="2" s="1"/>
  <c r="J179" i="50"/>
  <c r="H179" i="50" s="1"/>
  <c r="Q45" i="2" s="1"/>
  <c r="AP558" i="50"/>
  <c r="K38" i="69"/>
  <c r="K40" i="69" s="1"/>
  <c r="L642" i="50"/>
  <c r="L643" i="50" s="1"/>
  <c r="L590" i="50"/>
  <c r="L591" i="50" s="1"/>
  <c r="M588" i="50"/>
  <c r="J694" i="50"/>
  <c r="J693" i="50"/>
  <c r="AA310" i="50"/>
  <c r="Z310" i="50"/>
  <c r="T36" i="49"/>
  <c r="K442" i="50"/>
  <c r="K444" i="50" s="1"/>
  <c r="K445" i="50"/>
  <c r="K38" i="49"/>
  <c r="K40" i="49" s="1"/>
  <c r="M533" i="50"/>
  <c r="N531" i="50"/>
  <c r="J493" i="50"/>
  <c r="J498" i="50" s="1"/>
  <c r="S44" i="49" s="1"/>
  <c r="J494" i="50"/>
  <c r="J497" i="50"/>
  <c r="S43" i="49" s="1"/>
  <c r="L734" i="50"/>
  <c r="L735" i="50" s="1"/>
  <c r="M732" i="50"/>
  <c r="J643" i="50"/>
  <c r="J648" i="50" s="1"/>
  <c r="V44" i="49" s="1"/>
  <c r="J644" i="50"/>
  <c r="K643" i="50"/>
  <c r="AA658" i="50"/>
  <c r="AE52" i="2"/>
  <c r="AE42" i="2"/>
  <c r="AE53" i="2" s="1"/>
  <c r="M52" i="2"/>
  <c r="M42" i="2"/>
  <c r="M53" i="2" s="1"/>
  <c r="H36" i="2"/>
  <c r="H38" i="2" s="1"/>
  <c r="Z360" i="50"/>
  <c r="AR458" i="50"/>
  <c r="AX19" i="59" s="1"/>
  <c r="J475" i="50"/>
  <c r="K38" i="58"/>
  <c r="K40" i="58" s="1"/>
  <c r="K735" i="50"/>
  <c r="AA708" i="50"/>
  <c r="M540" i="50"/>
  <c r="M541" i="50" s="1"/>
  <c r="N538" i="50"/>
  <c r="AA409" i="50"/>
  <c r="AQ409" i="50" s="1"/>
  <c r="AW20" i="56" s="1"/>
  <c r="AP658" i="50"/>
  <c r="BB19" i="49" s="1"/>
  <c r="L584" i="50"/>
  <c r="M582" i="50"/>
  <c r="L391" i="50"/>
  <c r="M389" i="50"/>
  <c r="K38" i="65"/>
  <c r="K40" i="65" s="1"/>
  <c r="N339" i="50" l="1"/>
  <c r="L696" i="50"/>
  <c r="W42" i="59" s="1"/>
  <c r="L543" i="50"/>
  <c r="AB559" i="50"/>
  <c r="AR559" i="50" s="1"/>
  <c r="AZ20" i="59" s="1"/>
  <c r="K595" i="50"/>
  <c r="K592" i="50"/>
  <c r="K575" i="50" s="1"/>
  <c r="U36" i="56" s="1"/>
  <c r="J448" i="50"/>
  <c r="R44" i="49" s="1"/>
  <c r="AB708" i="50"/>
  <c r="L545" i="50"/>
  <c r="K443" i="50"/>
  <c r="K448" i="50" s="1"/>
  <c r="R44" i="56" s="1"/>
  <c r="H39" i="2"/>
  <c r="S49" i="2" s="1"/>
  <c r="M546" i="50"/>
  <c r="T42" i="58" s="1"/>
  <c r="K744" i="50"/>
  <c r="AA710" i="50" s="1"/>
  <c r="AQ710" i="50" s="1"/>
  <c r="AA410" i="50"/>
  <c r="AQ410" i="50" s="1"/>
  <c r="AQ411" i="50" s="1"/>
  <c r="AQ426" i="50" s="1"/>
  <c r="K426" i="50" s="1"/>
  <c r="R37" i="56" s="1"/>
  <c r="L596" i="50"/>
  <c r="U42" i="59" s="1"/>
  <c r="K597" i="50"/>
  <c r="U43" i="56" s="1"/>
  <c r="L496" i="50"/>
  <c r="S42" i="59" s="1"/>
  <c r="L491" i="50"/>
  <c r="AB459" i="50" s="1"/>
  <c r="AR459" i="50" s="1"/>
  <c r="AX20" i="59" s="1"/>
  <c r="N488" i="50"/>
  <c r="M490" i="50"/>
  <c r="K495" i="50"/>
  <c r="K492" i="50"/>
  <c r="AA459" i="50"/>
  <c r="AQ459" i="50" s="1"/>
  <c r="AX20" i="56" s="1"/>
  <c r="L634" i="50"/>
  <c r="L635" i="50" s="1"/>
  <c r="L644" i="50" s="1"/>
  <c r="AB359" i="50"/>
  <c r="AR359" i="50" s="1"/>
  <c r="AV20" i="59" s="1"/>
  <c r="L392" i="50"/>
  <c r="L394" i="50" s="1"/>
  <c r="L395" i="50"/>
  <c r="L442" i="50"/>
  <c r="L445" i="50"/>
  <c r="N733" i="50"/>
  <c r="N746" i="50" s="1"/>
  <c r="X42" i="57" s="1"/>
  <c r="O731" i="50"/>
  <c r="N540" i="50"/>
  <c r="N541" i="50" s="1"/>
  <c r="AD509" i="50" s="1"/>
  <c r="AT509" i="50" s="1"/>
  <c r="AY20" i="57" s="1"/>
  <c r="O538" i="50"/>
  <c r="K747" i="50"/>
  <c r="X43" i="56" s="1"/>
  <c r="K725" i="50"/>
  <c r="K736" i="50"/>
  <c r="AC609" i="50"/>
  <c r="AS609" i="50" s="1"/>
  <c r="BA20" i="58" s="1"/>
  <c r="M642" i="50"/>
  <c r="AQ558" i="50"/>
  <c r="AZ19" i="56" s="1"/>
  <c r="M345" i="50"/>
  <c r="M342" i="50"/>
  <c r="M343" i="50" s="1"/>
  <c r="M348" i="50" s="1"/>
  <c r="P44" i="58" s="1"/>
  <c r="N583" i="50"/>
  <c r="O581" i="50"/>
  <c r="Z660" i="50"/>
  <c r="U36" i="49"/>
  <c r="M590" i="50"/>
  <c r="M591" i="50" s="1"/>
  <c r="N588" i="50"/>
  <c r="L692" i="50"/>
  <c r="L695" i="50"/>
  <c r="L486" i="50"/>
  <c r="AS309" i="50"/>
  <c r="AU20" i="58" s="1"/>
  <c r="L544" i="50"/>
  <c r="L525" i="50"/>
  <c r="L547" i="50"/>
  <c r="T43" i="59" s="1"/>
  <c r="M690" i="50"/>
  <c r="M691" i="50" s="1"/>
  <c r="N688" i="50"/>
  <c r="AP310" i="50"/>
  <c r="AP311" i="50" s="1"/>
  <c r="AP326" i="50" s="1"/>
  <c r="J326" i="50" s="1"/>
  <c r="Z311" i="50"/>
  <c r="M45" i="2"/>
  <c r="K394" i="50"/>
  <c r="K393" i="50"/>
  <c r="S36" i="49"/>
  <c r="I36" i="49" s="1"/>
  <c r="L592" i="50"/>
  <c r="L594" i="50" s="1"/>
  <c r="L595" i="50"/>
  <c r="M633" i="50"/>
  <c r="M646" i="50" s="1"/>
  <c r="V42" i="58" s="1"/>
  <c r="N631" i="50"/>
  <c r="K425" i="50"/>
  <c r="AQ358" i="50"/>
  <c r="AV19" i="56" s="1"/>
  <c r="Z560" i="50"/>
  <c r="R36" i="49"/>
  <c r="K447" i="50"/>
  <c r="R43" i="56" s="1"/>
  <c r="AQ508" i="50"/>
  <c r="AY19" i="56" s="1"/>
  <c r="M384" i="50"/>
  <c r="AC358" i="50" s="1"/>
  <c r="N382" i="50"/>
  <c r="AB558" i="50"/>
  <c r="L585" i="50"/>
  <c r="K743" i="50"/>
  <c r="M434" i="50"/>
  <c r="M435" i="50" s="1"/>
  <c r="N432" i="50"/>
  <c r="L435" i="50"/>
  <c r="AB408" i="50"/>
  <c r="Z410" i="50"/>
  <c r="AB658" i="50"/>
  <c r="L685" i="50"/>
  <c r="AC509" i="50"/>
  <c r="AS509" i="50" s="1"/>
  <c r="AY20" i="58" s="1"/>
  <c r="M542" i="50"/>
  <c r="M543" i="50" s="1"/>
  <c r="AQ658" i="50"/>
  <c r="BB19" i="56" s="1"/>
  <c r="Z610" i="50"/>
  <c r="AQ708" i="50"/>
  <c r="BC19" i="56" s="1"/>
  <c r="AB409" i="50"/>
  <c r="AR409" i="50" s="1"/>
  <c r="AW20" i="59" s="1"/>
  <c r="N484" i="50"/>
  <c r="AD458" i="50" s="1"/>
  <c r="O482" i="50"/>
  <c r="N683" i="50"/>
  <c r="O681" i="50"/>
  <c r="K375" i="50"/>
  <c r="K397" i="50"/>
  <c r="Q43" i="56" s="1"/>
  <c r="K386" i="50"/>
  <c r="L386" i="50"/>
  <c r="M534" i="50"/>
  <c r="N532" i="50"/>
  <c r="AC508" i="50"/>
  <c r="K544" i="50"/>
  <c r="K543" i="50"/>
  <c r="L343" i="50"/>
  <c r="L348" i="50" s="1"/>
  <c r="P44" i="59" s="1"/>
  <c r="L325" i="50"/>
  <c r="L347" i="50"/>
  <c r="P43" i="59" s="1"/>
  <c r="L344" i="50"/>
  <c r="AB508" i="50"/>
  <c r="M584" i="50"/>
  <c r="AC558" i="50" s="1"/>
  <c r="N582" i="50"/>
  <c r="AZ19" i="49"/>
  <c r="M441" i="50"/>
  <c r="AC409" i="50" s="1"/>
  <c r="AS409" i="50" s="1"/>
  <c r="AW20" i="58" s="1"/>
  <c r="N439" i="50"/>
  <c r="M741" i="50"/>
  <c r="N739" i="50"/>
  <c r="M734" i="50"/>
  <c r="N732" i="50"/>
  <c r="Z460" i="50"/>
  <c r="M485" i="50"/>
  <c r="AC458" i="50"/>
  <c r="M696" i="50"/>
  <c r="W42" i="58" s="1"/>
  <c r="AR708" i="50"/>
  <c r="BC19" i="59" s="1"/>
  <c r="AP360" i="50"/>
  <c r="AP361" i="50" s="1"/>
  <c r="AP376" i="50" s="1"/>
  <c r="J376" i="50" s="1"/>
  <c r="Z361" i="50"/>
  <c r="L736" i="50"/>
  <c r="AQ310" i="50"/>
  <c r="AQ311" i="50" s="1"/>
  <c r="AQ326" i="50" s="1"/>
  <c r="K326" i="50" s="1"/>
  <c r="AA311" i="50"/>
  <c r="AP510" i="50"/>
  <c r="AP511" i="50" s="1"/>
  <c r="AP526" i="50" s="1"/>
  <c r="J526" i="50" s="1"/>
  <c r="Z511" i="50"/>
  <c r="J698" i="50"/>
  <c r="W44" i="49" s="1"/>
  <c r="O740" i="50"/>
  <c r="P738" i="50"/>
  <c r="AR309" i="50"/>
  <c r="AU20" i="59" s="1"/>
  <c r="Z710" i="50"/>
  <c r="N632" i="50"/>
  <c r="M43" i="2"/>
  <c r="L742" i="50"/>
  <c r="L725" i="50" s="1"/>
  <c r="L745" i="50"/>
  <c r="AB709" i="50"/>
  <c r="AR709" i="50" s="1"/>
  <c r="BC20" i="59" s="1"/>
  <c r="M684" i="50"/>
  <c r="AC658" i="50" s="1"/>
  <c r="N682" i="50"/>
  <c r="K547" i="50"/>
  <c r="T43" i="56" s="1"/>
  <c r="K525" i="50"/>
  <c r="L536" i="50"/>
  <c r="L548" i="50" s="1"/>
  <c r="T44" i="59" s="1"/>
  <c r="K536" i="50"/>
  <c r="N640" i="50"/>
  <c r="N641" i="50" s="1"/>
  <c r="O638" i="50"/>
  <c r="N341" i="50"/>
  <c r="O339" i="50"/>
  <c r="O489" i="50"/>
  <c r="M391" i="50"/>
  <c r="N389" i="50"/>
  <c r="N533" i="50"/>
  <c r="O531" i="50"/>
  <c r="K594" i="50"/>
  <c r="AA560" i="50" s="1"/>
  <c r="AQ560" i="50" s="1"/>
  <c r="K692" i="50"/>
  <c r="K695" i="50"/>
  <c r="AA659" i="50"/>
  <c r="AQ659" i="50" s="1"/>
  <c r="BB20" i="56" s="1"/>
  <c r="AB659" i="50"/>
  <c r="AR659" i="50" s="1"/>
  <c r="BB20" i="59" s="1"/>
  <c r="AB358" i="50"/>
  <c r="W36" i="49"/>
  <c r="K635" i="50"/>
  <c r="AA608" i="50"/>
  <c r="K645" i="50"/>
  <c r="H25" i="55"/>
  <c r="X25" i="55"/>
  <c r="BO49" i="2" l="1"/>
  <c r="CE49" i="2"/>
  <c r="AE49" i="2"/>
  <c r="CC49" i="2"/>
  <c r="K593" i="50"/>
  <c r="K598" i="50" s="1"/>
  <c r="U44" i="56" s="1"/>
  <c r="CI49" i="2"/>
  <c r="AS49" i="2"/>
  <c r="L393" i="50"/>
  <c r="L398" i="50" s="1"/>
  <c r="Q44" i="59" s="1"/>
  <c r="AQ49" i="2"/>
  <c r="L647" i="50"/>
  <c r="V43" i="59" s="1"/>
  <c r="BE49" i="2"/>
  <c r="W49" i="2"/>
  <c r="AO49" i="2"/>
  <c r="BM49" i="2"/>
  <c r="L593" i="50"/>
  <c r="AK49" i="2"/>
  <c r="BC49" i="2"/>
  <c r="H52" i="2"/>
  <c r="K49" i="2"/>
  <c r="U49" i="2"/>
  <c r="AM49" i="2"/>
  <c r="L625" i="50"/>
  <c r="V36" i="59" s="1"/>
  <c r="N546" i="50"/>
  <c r="T42" i="57" s="1"/>
  <c r="AI49" i="2"/>
  <c r="BK49" i="2"/>
  <c r="BY49" i="2"/>
  <c r="Q49" i="2"/>
  <c r="BW49" i="2"/>
  <c r="BG49" i="2"/>
  <c r="CA49" i="2"/>
  <c r="CG49" i="2"/>
  <c r="BI49" i="2"/>
  <c r="BA49" i="2"/>
  <c r="O49" i="2"/>
  <c r="AG49" i="2"/>
  <c r="AA411" i="50"/>
  <c r="M49" i="2"/>
  <c r="L747" i="50"/>
  <c r="X43" i="59" s="1"/>
  <c r="AC408" i="50"/>
  <c r="AS408" i="50" s="1"/>
  <c r="AW19" i="58" s="1"/>
  <c r="AQ561" i="50"/>
  <c r="AQ576" i="50" s="1"/>
  <c r="K576" i="50" s="1"/>
  <c r="U37" i="56" s="1"/>
  <c r="U38" i="56" s="1"/>
  <c r="U40" i="56" s="1"/>
  <c r="AB608" i="50"/>
  <c r="AR608" i="50" s="1"/>
  <c r="BA19" i="59" s="1"/>
  <c r="AQ711" i="50"/>
  <c r="AQ726" i="50" s="1"/>
  <c r="K726" i="50" s="1"/>
  <c r="X37" i="56" s="1"/>
  <c r="L375" i="50"/>
  <c r="N490" i="50"/>
  <c r="O488" i="50"/>
  <c r="K494" i="50"/>
  <c r="K475" i="50"/>
  <c r="S36" i="56" s="1"/>
  <c r="K497" i="50"/>
  <c r="S43" i="56" s="1"/>
  <c r="K493" i="50"/>
  <c r="K498" i="50" s="1"/>
  <c r="S44" i="56" s="1"/>
  <c r="L495" i="50"/>
  <c r="L492" i="50"/>
  <c r="L493" i="50" s="1"/>
  <c r="L498" i="50" s="1"/>
  <c r="S44" i="59" s="1"/>
  <c r="M496" i="50"/>
  <c r="S42" i="58" s="1"/>
  <c r="M491" i="50"/>
  <c r="L645" i="50"/>
  <c r="G36" i="49"/>
  <c r="P37" i="56"/>
  <c r="K327" i="50"/>
  <c r="K329" i="50" s="1"/>
  <c r="N684" i="50"/>
  <c r="O682" i="50"/>
  <c r="L447" i="50"/>
  <c r="R43" i="59" s="1"/>
  <c r="L425" i="50"/>
  <c r="M436" i="50"/>
  <c r="L436" i="50"/>
  <c r="Q36" i="59"/>
  <c r="L397" i="50"/>
  <c r="Q43" i="59" s="1"/>
  <c r="N584" i="50"/>
  <c r="O582" i="50"/>
  <c r="O484" i="50"/>
  <c r="P482" i="50"/>
  <c r="K748" i="50"/>
  <c r="X44" i="56" s="1"/>
  <c r="AB560" i="50"/>
  <c r="AR560" i="50" s="1"/>
  <c r="AB360" i="50"/>
  <c r="AR360" i="50" s="1"/>
  <c r="AA360" i="50"/>
  <c r="P37" i="49"/>
  <c r="J327" i="50"/>
  <c r="T36" i="56"/>
  <c r="M745" i="50"/>
  <c r="M742" i="50"/>
  <c r="X36" i="59"/>
  <c r="AS558" i="50"/>
  <c r="AZ19" i="58" s="1"/>
  <c r="N642" i="50"/>
  <c r="O533" i="50"/>
  <c r="P531" i="50"/>
  <c r="L744" i="50"/>
  <c r="L743" i="50"/>
  <c r="L748" i="50" s="1"/>
  <c r="X44" i="59" s="1"/>
  <c r="M585" i="50"/>
  <c r="P36" i="59"/>
  <c r="AA510" i="50"/>
  <c r="AB510" i="50"/>
  <c r="AR510" i="50" s="1"/>
  <c r="N485" i="50"/>
  <c r="N690" i="50"/>
  <c r="N691" i="50" s="1"/>
  <c r="O688" i="50"/>
  <c r="AP660" i="50"/>
  <c r="AP661" i="50" s="1"/>
  <c r="AP676" i="50" s="1"/>
  <c r="J676" i="50" s="1"/>
  <c r="Z661" i="50"/>
  <c r="O540" i="50"/>
  <c r="O541" i="50" s="1"/>
  <c r="P538" i="50"/>
  <c r="O341" i="50"/>
  <c r="P339" i="50"/>
  <c r="L686" i="50"/>
  <c r="L675" i="50"/>
  <c r="L697" i="50"/>
  <c r="W43" i="59" s="1"/>
  <c r="L586" i="50"/>
  <c r="L597" i="50"/>
  <c r="U43" i="59" s="1"/>
  <c r="L575" i="50"/>
  <c r="AC659" i="50"/>
  <c r="AS659" i="50" s="1"/>
  <c r="BB20" i="58" s="1"/>
  <c r="M692" i="50"/>
  <c r="M695" i="50"/>
  <c r="AD609" i="50"/>
  <c r="AT609" i="50" s="1"/>
  <c r="BA20" i="57" s="1"/>
  <c r="N542" i="50"/>
  <c r="N345" i="50"/>
  <c r="N342" i="50"/>
  <c r="AD309" i="50"/>
  <c r="AA561" i="50"/>
  <c r="M442" i="50"/>
  <c r="M425" i="50" s="1"/>
  <c r="M445" i="50"/>
  <c r="O683" i="50"/>
  <c r="P681" i="50"/>
  <c r="AC709" i="50"/>
  <c r="AS709" i="50" s="1"/>
  <c r="BC20" i="58" s="1"/>
  <c r="N391" i="50"/>
  <c r="O389" i="50"/>
  <c r="AR508" i="50"/>
  <c r="AS508" i="50"/>
  <c r="AY19" i="58" s="1"/>
  <c r="AR558" i="50"/>
  <c r="AZ19" i="59" s="1"/>
  <c r="O583" i="50"/>
  <c r="P581" i="50"/>
  <c r="N741" i="50"/>
  <c r="AD709" i="50" s="1"/>
  <c r="AT709" i="50" s="1"/>
  <c r="BC20" i="57" s="1"/>
  <c r="O739" i="50"/>
  <c r="M685" i="50"/>
  <c r="M686" i="50" s="1"/>
  <c r="K548" i="50"/>
  <c r="T44" i="56" s="1"/>
  <c r="AP460" i="50"/>
  <c r="AP461" i="50" s="1"/>
  <c r="AP476" i="50" s="1"/>
  <c r="J476" i="50" s="1"/>
  <c r="Z461" i="50"/>
  <c r="AR658" i="50"/>
  <c r="BB19" i="59" s="1"/>
  <c r="N633" i="50"/>
  <c r="N646" i="50" s="1"/>
  <c r="V42" i="57" s="1"/>
  <c r="O631" i="50"/>
  <c r="O632" i="50"/>
  <c r="AR358" i="50"/>
  <c r="AV19" i="59" s="1"/>
  <c r="M395" i="50"/>
  <c r="M392" i="50"/>
  <c r="M634" i="50"/>
  <c r="N534" i="50"/>
  <c r="O532" i="50"/>
  <c r="Q36" i="56"/>
  <c r="AA711" i="50"/>
  <c r="AP560" i="50"/>
  <c r="AP561" i="50" s="1"/>
  <c r="AP576" i="50" s="1"/>
  <c r="J576" i="50" s="1"/>
  <c r="Z561" i="50"/>
  <c r="AS658" i="50"/>
  <c r="M486" i="50"/>
  <c r="N434" i="50"/>
  <c r="O432" i="50"/>
  <c r="P740" i="50"/>
  <c r="Q738" i="50"/>
  <c r="X36" i="56"/>
  <c r="K694" i="50"/>
  <c r="AA660" i="50" s="1"/>
  <c r="L693" i="50"/>
  <c r="K697" i="50"/>
  <c r="W43" i="56" s="1"/>
  <c r="K693" i="50"/>
  <c r="K698" i="50" s="1"/>
  <c r="W44" i="56" s="1"/>
  <c r="K675" i="50"/>
  <c r="AP710" i="50"/>
  <c r="AP711" i="50" s="1"/>
  <c r="AP726" i="50" s="1"/>
  <c r="J726" i="50" s="1"/>
  <c r="Z711" i="50"/>
  <c r="T37" i="49"/>
  <c r="T38" i="49" s="1"/>
  <c r="T40" i="49" s="1"/>
  <c r="J527" i="50"/>
  <c r="M545" i="50"/>
  <c r="M535" i="50"/>
  <c r="M544" i="50" s="1"/>
  <c r="AC510" i="50" s="1"/>
  <c r="AS510" i="50" s="1"/>
  <c r="AS358" i="50"/>
  <c r="AV19" i="58" s="1"/>
  <c r="N384" i="50"/>
  <c r="AD358" i="50" s="1"/>
  <c r="O382" i="50"/>
  <c r="T36" i="59"/>
  <c r="AC359" i="50"/>
  <c r="AS359" i="50" s="1"/>
  <c r="AV20" i="58" s="1"/>
  <c r="M592" i="50"/>
  <c r="M595" i="50"/>
  <c r="AC559" i="50"/>
  <c r="AS559" i="50" s="1"/>
  <c r="AZ20" i="58" s="1"/>
  <c r="N441" i="50"/>
  <c r="AD409" i="50" s="1"/>
  <c r="AT409" i="50" s="1"/>
  <c r="AW20" i="57" s="1"/>
  <c r="O439" i="50"/>
  <c r="R36" i="56"/>
  <c r="R38" i="56" s="1"/>
  <c r="R40" i="56" s="1"/>
  <c r="K427" i="50"/>
  <c r="K429" i="50" s="1"/>
  <c r="K647" i="50"/>
  <c r="V43" i="56" s="1"/>
  <c r="K636" i="50"/>
  <c r="K648" i="50" s="1"/>
  <c r="V44" i="56" s="1"/>
  <c r="L636" i="50"/>
  <c r="L648" i="50" s="1"/>
  <c r="V44" i="59" s="1"/>
  <c r="K644" i="50"/>
  <c r="K625" i="50"/>
  <c r="AQ608" i="50"/>
  <c r="BA19" i="56" s="1"/>
  <c r="P489" i="50"/>
  <c r="N734" i="50"/>
  <c r="N735" i="50" s="1"/>
  <c r="O732" i="50"/>
  <c r="AR408" i="50"/>
  <c r="AW19" i="59" s="1"/>
  <c r="M385" i="50"/>
  <c r="K398" i="50"/>
  <c r="Q44" i="56" s="1"/>
  <c r="L694" i="50"/>
  <c r="O733" i="50"/>
  <c r="O746" i="50" s="1"/>
  <c r="X42" i="60" s="1"/>
  <c r="P731" i="50"/>
  <c r="AS458" i="50"/>
  <c r="O640" i="50"/>
  <c r="O641" i="50" s="1"/>
  <c r="AE609" i="50" s="1"/>
  <c r="AU609" i="50" s="1"/>
  <c r="BA20" i="60" s="1"/>
  <c r="P638" i="50"/>
  <c r="L444" i="50"/>
  <c r="L443" i="50"/>
  <c r="M596" i="50"/>
  <c r="U42" i="58" s="1"/>
  <c r="AP410" i="50"/>
  <c r="AP411" i="50" s="1"/>
  <c r="AP426" i="50" s="1"/>
  <c r="J426" i="50" s="1"/>
  <c r="Z411" i="50"/>
  <c r="Q37" i="49"/>
  <c r="Q38" i="49" s="1"/>
  <c r="Q40" i="49" s="1"/>
  <c r="J377" i="50"/>
  <c r="AB310" i="50"/>
  <c r="AT458" i="50"/>
  <c r="AX19" i="57" s="1"/>
  <c r="M735" i="50"/>
  <c r="AC708" i="50"/>
  <c r="AP610" i="50"/>
  <c r="AP611" i="50" s="1"/>
  <c r="AP626" i="50" s="1"/>
  <c r="J626" i="50" s="1"/>
  <c r="Z611" i="50"/>
  <c r="N590" i="50"/>
  <c r="N591" i="50" s="1"/>
  <c r="O588" i="50"/>
  <c r="M344" i="50"/>
  <c r="AC310" i="50" s="1"/>
  <c r="M325" i="50"/>
  <c r="M347" i="50"/>
  <c r="P43" i="58" s="1"/>
  <c r="M643" i="50"/>
  <c r="AS511" i="50" l="1"/>
  <c r="AS526" i="50" s="1"/>
  <c r="M526" i="50" s="1"/>
  <c r="T37" i="58" s="1"/>
  <c r="L598" i="50"/>
  <c r="U44" i="59" s="1"/>
  <c r="K577" i="50"/>
  <c r="K579" i="50" s="1"/>
  <c r="K727" i="50"/>
  <c r="K729" i="50" s="1"/>
  <c r="AR561" i="50"/>
  <c r="AR576" i="50" s="1"/>
  <c r="L576" i="50" s="1"/>
  <c r="U37" i="59" s="1"/>
  <c r="X38" i="56"/>
  <c r="X40" i="56" s="1"/>
  <c r="M492" i="50"/>
  <c r="M493" i="50" s="1"/>
  <c r="M498" i="50" s="1"/>
  <c r="S44" i="58" s="1"/>
  <c r="M495" i="50"/>
  <c r="AC459" i="50"/>
  <c r="AS459" i="50" s="1"/>
  <c r="AX20" i="58" s="1"/>
  <c r="AA460" i="50"/>
  <c r="L497" i="50"/>
  <c r="S43" i="59" s="1"/>
  <c r="L475" i="50"/>
  <c r="S36" i="59" s="1"/>
  <c r="L494" i="50"/>
  <c r="AB460" i="50" s="1"/>
  <c r="AB361" i="50"/>
  <c r="N696" i="50"/>
  <c r="W42" i="57" s="1"/>
  <c r="N496" i="50"/>
  <c r="S42" i="57" s="1"/>
  <c r="N491" i="50"/>
  <c r="O490" i="50"/>
  <c r="P488" i="50"/>
  <c r="AB660" i="50"/>
  <c r="AR660" i="50" s="1"/>
  <c r="AR661" i="50" s="1"/>
  <c r="AR676" i="50" s="1"/>
  <c r="L676" i="50" s="1"/>
  <c r="W37" i="59" s="1"/>
  <c r="N634" i="50"/>
  <c r="AD608" i="50" s="1"/>
  <c r="R36" i="58"/>
  <c r="AD559" i="50"/>
  <c r="AT559" i="50" s="1"/>
  <c r="AZ20" i="57" s="1"/>
  <c r="N592" i="50"/>
  <c r="N595" i="50"/>
  <c r="P733" i="50"/>
  <c r="P746" i="50" s="1"/>
  <c r="X42" i="61" s="1"/>
  <c r="Q731" i="50"/>
  <c r="O485" i="50"/>
  <c r="AE458" i="50"/>
  <c r="O584" i="50"/>
  <c r="P582" i="50"/>
  <c r="P341" i="50"/>
  <c r="Q339" i="50"/>
  <c r="M575" i="50"/>
  <c r="M597" i="50"/>
  <c r="U43" i="58" s="1"/>
  <c r="P640" i="50"/>
  <c r="P641" i="50" s="1"/>
  <c r="AF609" i="50" s="1"/>
  <c r="AV609" i="50" s="1"/>
  <c r="BA20" i="61" s="1"/>
  <c r="Q638" i="50"/>
  <c r="O642" i="50"/>
  <c r="O643" i="50" s="1"/>
  <c r="N545" i="50"/>
  <c r="N535" i="50"/>
  <c r="N536" i="50" s="1"/>
  <c r="N736" i="50"/>
  <c r="M593" i="50"/>
  <c r="M594" i="50"/>
  <c r="AC608" i="50"/>
  <c r="M635" i="50"/>
  <c r="M645" i="50"/>
  <c r="AD708" i="50"/>
  <c r="BB19" i="58"/>
  <c r="L698" i="50"/>
  <c r="W44" i="59" s="1"/>
  <c r="M536" i="50"/>
  <c r="M548" i="50" s="1"/>
  <c r="T44" i="58" s="1"/>
  <c r="M547" i="50"/>
  <c r="T43" i="58" s="1"/>
  <c r="M525" i="50"/>
  <c r="AQ660" i="50"/>
  <c r="AQ661" i="50" s="1"/>
  <c r="AQ676" i="50" s="1"/>
  <c r="K676" i="50" s="1"/>
  <c r="W37" i="56" s="1"/>
  <c r="AA661" i="50"/>
  <c r="P632" i="50"/>
  <c r="AB511" i="50"/>
  <c r="AE309" i="50"/>
  <c r="O345" i="50"/>
  <c r="O342" i="50"/>
  <c r="O343" i="50" s="1"/>
  <c r="O348" i="50" s="1"/>
  <c r="P44" i="60" s="1"/>
  <c r="J329" i="50"/>
  <c r="M447" i="50"/>
  <c r="R43" i="58" s="1"/>
  <c r="M444" i="50"/>
  <c r="AC410" i="50" s="1"/>
  <c r="U36" i="59"/>
  <c r="U38" i="59" s="1"/>
  <c r="U40" i="59" s="1"/>
  <c r="L577" i="50"/>
  <c r="L579" i="50" s="1"/>
  <c r="N643" i="50"/>
  <c r="M747" i="50"/>
  <c r="X43" i="58" s="1"/>
  <c r="M725" i="50"/>
  <c r="M736" i="50"/>
  <c r="M675" i="50"/>
  <c r="M697" i="50"/>
  <c r="W43" i="58" s="1"/>
  <c r="N585" i="50"/>
  <c r="AD558" i="50"/>
  <c r="N596" i="50"/>
  <c r="U42" i="57" s="1"/>
  <c r="U37" i="49"/>
  <c r="U38" i="49" s="1"/>
  <c r="U40" i="49" s="1"/>
  <c r="J577" i="50"/>
  <c r="AY19" i="59"/>
  <c r="AR511" i="50"/>
  <c r="AR526" i="50" s="1"/>
  <c r="L526" i="50" s="1"/>
  <c r="AT309" i="50"/>
  <c r="AU20" i="57" s="1"/>
  <c r="M693" i="50"/>
  <c r="M698" i="50" s="1"/>
  <c r="W44" i="58" s="1"/>
  <c r="M694" i="50"/>
  <c r="AC660" i="50" s="1"/>
  <c r="P540" i="50"/>
  <c r="P541" i="50" s="1"/>
  <c r="Q538" i="50"/>
  <c r="P38" i="56"/>
  <c r="P40" i="56" s="1"/>
  <c r="AR310" i="50"/>
  <c r="AR311" i="50" s="1"/>
  <c r="AR326" i="50" s="1"/>
  <c r="L326" i="50" s="1"/>
  <c r="AB311" i="50"/>
  <c r="O690" i="50"/>
  <c r="O691" i="50" s="1"/>
  <c r="P688" i="50"/>
  <c r="V36" i="56"/>
  <c r="O741" i="50"/>
  <c r="P739" i="50"/>
  <c r="O542" i="50"/>
  <c r="O543" i="50" s="1"/>
  <c r="AB710" i="50"/>
  <c r="P38" i="49"/>
  <c r="P40" i="49" s="1"/>
  <c r="AD408" i="50"/>
  <c r="N435" i="50"/>
  <c r="M394" i="50"/>
  <c r="M393" i="50"/>
  <c r="R37" i="49"/>
  <c r="R38" i="49" s="1"/>
  <c r="R40" i="49" s="1"/>
  <c r="J427" i="50"/>
  <c r="AC511" i="50"/>
  <c r="V37" i="49"/>
  <c r="V38" i="49" s="1"/>
  <c r="V40" i="49" s="1"/>
  <c r="J627" i="50"/>
  <c r="O391" i="50"/>
  <c r="P389" i="50"/>
  <c r="AS708" i="50"/>
  <c r="AB610" i="50"/>
  <c r="AA610" i="50"/>
  <c r="J529" i="50"/>
  <c r="O633" i="50"/>
  <c r="O646" i="50" s="1"/>
  <c r="V42" i="60" s="1"/>
  <c r="P631" i="50"/>
  <c r="N742" i="50"/>
  <c r="N745" i="50"/>
  <c r="N392" i="50"/>
  <c r="N395" i="50"/>
  <c r="AD359" i="50"/>
  <c r="AT359" i="50" s="1"/>
  <c r="AV20" i="57" s="1"/>
  <c r="N347" i="50"/>
  <c r="P43" i="57" s="1"/>
  <c r="N344" i="50"/>
  <c r="AD310" i="50" s="1"/>
  <c r="N325" i="50"/>
  <c r="N343" i="50"/>
  <c r="N348" i="50" s="1"/>
  <c r="P44" i="57" s="1"/>
  <c r="N486" i="50"/>
  <c r="P533" i="50"/>
  <c r="Q531" i="50"/>
  <c r="X37" i="49"/>
  <c r="X38" i="49" s="1"/>
  <c r="X40" i="49" s="1"/>
  <c r="J727" i="50"/>
  <c r="O534" i="50"/>
  <c r="P532" i="50"/>
  <c r="O434" i="50"/>
  <c r="AE408" i="50" s="1"/>
  <c r="P432" i="50"/>
  <c r="S37" i="49"/>
  <c r="S38" i="49" s="1"/>
  <c r="S40" i="49" s="1"/>
  <c r="J477" i="50"/>
  <c r="N692" i="50"/>
  <c r="N695" i="50"/>
  <c r="AD659" i="50"/>
  <c r="AT659" i="50" s="1"/>
  <c r="BB20" i="57" s="1"/>
  <c r="N543" i="50"/>
  <c r="Q489" i="50"/>
  <c r="O441" i="50"/>
  <c r="P439" i="50"/>
  <c r="O546" i="50"/>
  <c r="T42" i="60" s="1"/>
  <c r="AQ360" i="50"/>
  <c r="AQ361" i="50" s="1"/>
  <c r="AQ376" i="50" s="1"/>
  <c r="K376" i="50" s="1"/>
  <c r="AA361" i="50"/>
  <c r="L448" i="50"/>
  <c r="R44" i="59" s="1"/>
  <c r="P682" i="50"/>
  <c r="O684" i="50"/>
  <c r="P484" i="50"/>
  <c r="Q482" i="50"/>
  <c r="R36" i="59"/>
  <c r="M443" i="50"/>
  <c r="M448" i="50" s="1"/>
  <c r="R44" i="58" s="1"/>
  <c r="N442" i="50"/>
  <c r="N443" i="50" s="1"/>
  <c r="N445" i="50"/>
  <c r="O384" i="50"/>
  <c r="P382" i="50"/>
  <c r="P683" i="50"/>
  <c r="Q681" i="50"/>
  <c r="M586" i="50"/>
  <c r="AS310" i="50"/>
  <c r="AS311" i="50" s="1"/>
  <c r="AS326" i="50" s="1"/>
  <c r="M326" i="50" s="1"/>
  <c r="P37" i="58" s="1"/>
  <c r="AC311" i="50"/>
  <c r="P583" i="50"/>
  <c r="Q581" i="50"/>
  <c r="P36" i="58"/>
  <c r="M327" i="50"/>
  <c r="M329" i="50" s="1"/>
  <c r="AQ510" i="50"/>
  <c r="AQ511" i="50" s="1"/>
  <c r="AQ526" i="50" s="1"/>
  <c r="K526" i="50" s="1"/>
  <c r="AA511" i="50"/>
  <c r="J379" i="50"/>
  <c r="W36" i="56"/>
  <c r="O590" i="50"/>
  <c r="O591" i="50" s="1"/>
  <c r="P588" i="50"/>
  <c r="AX19" i="58"/>
  <c r="O734" i="50"/>
  <c r="P732" i="50"/>
  <c r="AB561" i="50"/>
  <c r="AD508" i="50"/>
  <c r="W36" i="59"/>
  <c r="AT358" i="50"/>
  <c r="AV19" i="57" s="1"/>
  <c r="W37" i="49"/>
  <c r="W38" i="49" s="1"/>
  <c r="W40" i="49" s="1"/>
  <c r="J677" i="50"/>
  <c r="AD658" i="50"/>
  <c r="N685" i="50"/>
  <c r="AB410" i="50"/>
  <c r="M375" i="50"/>
  <c r="M397" i="50"/>
  <c r="Q43" i="58" s="1"/>
  <c r="M386" i="50"/>
  <c r="N385" i="50"/>
  <c r="N386" i="50" s="1"/>
  <c r="Q740" i="50"/>
  <c r="R738" i="50"/>
  <c r="AE509" i="50"/>
  <c r="AU509" i="50" s="1"/>
  <c r="AY20" i="60" s="1"/>
  <c r="M743" i="50"/>
  <c r="M744" i="50"/>
  <c r="AC710" i="50" s="1"/>
  <c r="AS710" i="50" s="1"/>
  <c r="AR361" i="50"/>
  <c r="AR376" i="50" s="1"/>
  <c r="L376" i="50" s="1"/>
  <c r="M398" i="50" l="1"/>
  <c r="Q44" i="58" s="1"/>
  <c r="I36" i="56"/>
  <c r="AR460" i="50"/>
  <c r="AR461" i="50" s="1"/>
  <c r="AR476" i="50" s="1"/>
  <c r="L476" i="50" s="1"/>
  <c r="S37" i="59" s="1"/>
  <c r="S38" i="59" s="1"/>
  <c r="S40" i="59" s="1"/>
  <c r="AB461" i="50"/>
  <c r="N495" i="50"/>
  <c r="N492" i="50"/>
  <c r="W38" i="59"/>
  <c r="W40" i="59" s="1"/>
  <c r="I37" i="49"/>
  <c r="I41" i="49" s="1"/>
  <c r="AQ460" i="50"/>
  <c r="AQ461" i="50" s="1"/>
  <c r="AQ476" i="50" s="1"/>
  <c r="K476" i="50" s="1"/>
  <c r="AA461" i="50"/>
  <c r="O496" i="50"/>
  <c r="S42" i="60" s="1"/>
  <c r="O491" i="50"/>
  <c r="N636" i="50"/>
  <c r="N648" i="50" s="1"/>
  <c r="V44" i="57" s="1"/>
  <c r="W38" i="56"/>
  <c r="W40" i="56" s="1"/>
  <c r="L477" i="50"/>
  <c r="L479" i="50" s="1"/>
  <c r="P490" i="50"/>
  <c r="Q488" i="50"/>
  <c r="O634" i="50"/>
  <c r="O635" i="50" s="1"/>
  <c r="O596" i="50"/>
  <c r="U42" i="60" s="1"/>
  <c r="N635" i="50"/>
  <c r="N645" i="50"/>
  <c r="M497" i="50"/>
  <c r="S43" i="58" s="1"/>
  <c r="M475" i="50"/>
  <c r="S36" i="58" s="1"/>
  <c r="M494" i="50"/>
  <c r="AB661" i="50"/>
  <c r="P546" i="50"/>
  <c r="T42" i="61" s="1"/>
  <c r="L677" i="50"/>
  <c r="L679" i="50" s="1"/>
  <c r="AD459" i="50"/>
  <c r="AT459" i="50" s="1"/>
  <c r="AX20" i="57" s="1"/>
  <c r="AU408" i="50"/>
  <c r="AT310" i="50"/>
  <c r="AT311" i="50" s="1"/>
  <c r="AT326" i="50" s="1"/>
  <c r="N326" i="50" s="1"/>
  <c r="P37" i="57" s="1"/>
  <c r="AD311" i="50"/>
  <c r="AT658" i="50"/>
  <c r="BB19" i="57" s="1"/>
  <c r="P36" i="57"/>
  <c r="AT558" i="50"/>
  <c r="AZ19" i="57" s="1"/>
  <c r="R740" i="50"/>
  <c r="S738" i="50"/>
  <c r="P684" i="50"/>
  <c r="P685" i="50" s="1"/>
  <c r="Q682" i="50"/>
  <c r="AR710" i="50"/>
  <c r="AR711" i="50" s="1"/>
  <c r="AR726" i="50" s="1"/>
  <c r="L726" i="50" s="1"/>
  <c r="AB711" i="50"/>
  <c r="Q37" i="59"/>
  <c r="Q38" i="59" s="1"/>
  <c r="Q40" i="59" s="1"/>
  <c r="L377" i="50"/>
  <c r="L379" i="50" s="1"/>
  <c r="P690" i="50"/>
  <c r="P691" i="50" s="1"/>
  <c r="AF659" i="50" s="1"/>
  <c r="AV659" i="50" s="1"/>
  <c r="BB20" i="61" s="1"/>
  <c r="Q688" i="50"/>
  <c r="AE659" i="50"/>
  <c r="AU659" i="50" s="1"/>
  <c r="BB20" i="60" s="1"/>
  <c r="P534" i="50"/>
  <c r="P545" i="50" s="1"/>
  <c r="Q532" i="50"/>
  <c r="O545" i="50"/>
  <c r="M748" i="50"/>
  <c r="X44" i="58" s="1"/>
  <c r="AS608" i="50"/>
  <c r="BA19" i="58" s="1"/>
  <c r="T37" i="56"/>
  <c r="T38" i="56" s="1"/>
  <c r="T40" i="56" s="1"/>
  <c r="K527" i="50"/>
  <c r="J479" i="50"/>
  <c r="Q341" i="50"/>
  <c r="R339" i="50"/>
  <c r="P734" i="50"/>
  <c r="P735" i="50" s="1"/>
  <c r="Q732" i="50"/>
  <c r="AC360" i="50"/>
  <c r="W36" i="58"/>
  <c r="O735" i="50"/>
  <c r="AE708" i="50"/>
  <c r="O435" i="50"/>
  <c r="P590" i="50"/>
  <c r="P591" i="50" s="1"/>
  <c r="Q588" i="50"/>
  <c r="AE508" i="50"/>
  <c r="O535" i="50"/>
  <c r="AQ610" i="50"/>
  <c r="AQ611" i="50" s="1"/>
  <c r="AQ626" i="50" s="1"/>
  <c r="K626" i="50" s="1"/>
  <c r="AA611" i="50"/>
  <c r="J579" i="50"/>
  <c r="X36" i="58"/>
  <c r="N548" i="50"/>
  <c r="T44" i="57" s="1"/>
  <c r="N544" i="50"/>
  <c r="N547" i="50"/>
  <c r="T43" i="57" s="1"/>
  <c r="N525" i="50"/>
  <c r="P584" i="50"/>
  <c r="Q582" i="50"/>
  <c r="AF458" i="50"/>
  <c r="P485" i="50"/>
  <c r="O685" i="50"/>
  <c r="P686" i="50" s="1"/>
  <c r="AE658" i="50"/>
  <c r="N586" i="50"/>
  <c r="N575" i="50"/>
  <c r="N597" i="50"/>
  <c r="U43" i="57" s="1"/>
  <c r="AS410" i="50"/>
  <c r="AS411" i="50" s="1"/>
  <c r="AS426" i="50" s="1"/>
  <c r="M426" i="50" s="1"/>
  <c r="AC411" i="50"/>
  <c r="Q37" i="56"/>
  <c r="K377" i="50"/>
  <c r="AT708" i="50"/>
  <c r="BC19" i="57" s="1"/>
  <c r="Q36" i="58"/>
  <c r="N375" i="50"/>
  <c r="N397" i="50"/>
  <c r="Q43" i="57" s="1"/>
  <c r="O592" i="50"/>
  <c r="O595" i="50"/>
  <c r="AE559" i="50"/>
  <c r="AU559" i="50" s="1"/>
  <c r="AZ20" i="60" s="1"/>
  <c r="AR410" i="50"/>
  <c r="AR411" i="50" s="1"/>
  <c r="AR426" i="50" s="1"/>
  <c r="L426" i="50" s="1"/>
  <c r="AB411" i="50"/>
  <c r="P441" i="50"/>
  <c r="AF409" i="50" s="1"/>
  <c r="AV409" i="50" s="1"/>
  <c r="AW20" i="61" s="1"/>
  <c r="Q439" i="50"/>
  <c r="J729" i="50"/>
  <c r="AE558" i="50"/>
  <c r="O585" i="50"/>
  <c r="N686" i="50"/>
  <c r="N697" i="50"/>
  <c r="W43" i="57" s="1"/>
  <c r="N675" i="50"/>
  <c r="Q733" i="50"/>
  <c r="Q746" i="50" s="1"/>
  <c r="X42" i="62" s="1"/>
  <c r="R731" i="50"/>
  <c r="N694" i="50"/>
  <c r="AD660" i="50" s="1"/>
  <c r="AT660" i="50" s="1"/>
  <c r="N693" i="50"/>
  <c r="T37" i="59"/>
  <c r="T38" i="59" s="1"/>
  <c r="T40" i="59" s="1"/>
  <c r="L527" i="50"/>
  <c r="L529" i="50" s="1"/>
  <c r="AT608" i="50"/>
  <c r="BA19" i="57" s="1"/>
  <c r="O692" i="50"/>
  <c r="O695" i="50"/>
  <c r="R489" i="50"/>
  <c r="K677" i="50"/>
  <c r="K679" i="50" s="1"/>
  <c r="O442" i="50"/>
  <c r="O445" i="50"/>
  <c r="AE409" i="50"/>
  <c r="AU409" i="50" s="1"/>
  <c r="AW20" i="60" s="1"/>
  <c r="J429" i="50"/>
  <c r="N436" i="50"/>
  <c r="N448" i="50" s="1"/>
  <c r="R44" i="57" s="1"/>
  <c r="N425" i="50"/>
  <c r="N447" i="50"/>
  <c r="R43" i="57" s="1"/>
  <c r="P741" i="50"/>
  <c r="AF709" i="50" s="1"/>
  <c r="AV709" i="50" s="1"/>
  <c r="BC20" i="61" s="1"/>
  <c r="Q739" i="50"/>
  <c r="Q540" i="50"/>
  <c r="Q541" i="50" s="1"/>
  <c r="AG509" i="50" s="1"/>
  <c r="AW509" i="50" s="1"/>
  <c r="AY20" i="62" s="1"/>
  <c r="R538" i="50"/>
  <c r="O347" i="50"/>
  <c r="P43" i="60" s="1"/>
  <c r="O325" i="50"/>
  <c r="O344" i="50"/>
  <c r="AE310" i="50" s="1"/>
  <c r="AU310" i="50" s="1"/>
  <c r="N594" i="50"/>
  <c r="AD560" i="50" s="1"/>
  <c r="AT560" i="50" s="1"/>
  <c r="P342" i="50"/>
  <c r="P345" i="50"/>
  <c r="AF309" i="50"/>
  <c r="M647" i="50"/>
  <c r="V43" i="58" s="1"/>
  <c r="M625" i="50"/>
  <c r="M644" i="50"/>
  <c r="M636" i="50"/>
  <c r="M648" i="50" s="1"/>
  <c r="V44" i="58" s="1"/>
  <c r="AT408" i="50"/>
  <c r="AW19" i="57" s="1"/>
  <c r="AE709" i="50"/>
  <c r="AU709" i="50" s="1"/>
  <c r="BC20" i="60" s="1"/>
  <c r="O745" i="50"/>
  <c r="O742" i="50"/>
  <c r="P542" i="50"/>
  <c r="AF509" i="50"/>
  <c r="AV509" i="50" s="1"/>
  <c r="AY20" i="61" s="1"/>
  <c r="BC19" i="58"/>
  <c r="AS711" i="50"/>
  <c r="AS726" i="50" s="1"/>
  <c r="M726" i="50" s="1"/>
  <c r="X37" i="58" s="1"/>
  <c r="AC560" i="50"/>
  <c r="P384" i="50"/>
  <c r="P385" i="50" s="1"/>
  <c r="Q382" i="50"/>
  <c r="U36" i="58"/>
  <c r="J679" i="50"/>
  <c r="N725" i="50"/>
  <c r="O395" i="50"/>
  <c r="O392" i="50"/>
  <c r="AE359" i="50"/>
  <c r="AU359" i="50" s="1"/>
  <c r="AV20" i="60" s="1"/>
  <c r="N747" i="50"/>
  <c r="X43" i="57" s="1"/>
  <c r="P38" i="58"/>
  <c r="P40" i="58" s="1"/>
  <c r="AR610" i="50"/>
  <c r="AR611" i="50" s="1"/>
  <c r="AR626" i="50" s="1"/>
  <c r="L626" i="50" s="1"/>
  <c r="AB611" i="50"/>
  <c r="AU309" i="50"/>
  <c r="AU20" i="60" s="1"/>
  <c r="Q640" i="50"/>
  <c r="Q641" i="50" s="1"/>
  <c r="R638" i="50"/>
  <c r="P633" i="50"/>
  <c r="P646" i="50" s="1"/>
  <c r="V42" i="61" s="1"/>
  <c r="Q631" i="50"/>
  <c r="AT508" i="50"/>
  <c r="AY19" i="57" s="1"/>
  <c r="J629" i="50"/>
  <c r="Q583" i="50"/>
  <c r="R581" i="50"/>
  <c r="P37" i="59"/>
  <c r="L327" i="50"/>
  <c r="I36" i="59"/>
  <c r="N393" i="50"/>
  <c r="N398" i="50" s="1"/>
  <c r="Q44" i="57" s="1"/>
  <c r="N394" i="50"/>
  <c r="AD360" i="50" s="1"/>
  <c r="AS660" i="50"/>
  <c r="AS661" i="50" s="1"/>
  <c r="AS676" i="50" s="1"/>
  <c r="M676" i="50" s="1"/>
  <c r="M677" i="50" s="1"/>
  <c r="M679" i="50" s="1"/>
  <c r="AC661" i="50"/>
  <c r="T36" i="58"/>
  <c r="T38" i="58" s="1"/>
  <c r="T40" i="58" s="1"/>
  <c r="M527" i="50"/>
  <c r="M529" i="50" s="1"/>
  <c r="N593" i="50"/>
  <c r="P642" i="50"/>
  <c r="AU458" i="50"/>
  <c r="AX19" i="60" s="1"/>
  <c r="N744" i="50"/>
  <c r="N743" i="50"/>
  <c r="N748" i="50" s="1"/>
  <c r="X44" i="57" s="1"/>
  <c r="O385" i="50"/>
  <c r="AE358" i="50"/>
  <c r="P391" i="50"/>
  <c r="AF359" i="50" s="1"/>
  <c r="AV359" i="50" s="1"/>
  <c r="AV20" i="61" s="1"/>
  <c r="Q389" i="50"/>
  <c r="N444" i="50"/>
  <c r="P434" i="50"/>
  <c r="Q432" i="50"/>
  <c r="O696" i="50"/>
  <c r="W42" i="60" s="1"/>
  <c r="M598" i="50"/>
  <c r="U44" i="58" s="1"/>
  <c r="Q683" i="50"/>
  <c r="R681" i="50"/>
  <c r="Q484" i="50"/>
  <c r="Q485" i="50" s="1"/>
  <c r="R482" i="50"/>
  <c r="Q533" i="50"/>
  <c r="R531" i="50"/>
  <c r="AC711" i="50"/>
  <c r="I40" i="49"/>
  <c r="Q632" i="50"/>
  <c r="O486" i="50"/>
  <c r="I25" i="55"/>
  <c r="H26" i="55"/>
  <c r="X26" i="55"/>
  <c r="H29" i="55"/>
  <c r="X29" i="55"/>
  <c r="J25" i="55"/>
  <c r="P386" i="50" l="1"/>
  <c r="O636" i="50"/>
  <c r="O648" i="50" s="1"/>
  <c r="V44" i="60" s="1"/>
  <c r="Y25" i="55"/>
  <c r="G36" i="56" s="1"/>
  <c r="N698" i="50"/>
  <c r="W44" i="57" s="1"/>
  <c r="G37" i="49"/>
  <c r="AE608" i="50"/>
  <c r="O645" i="50"/>
  <c r="P596" i="50"/>
  <c r="U42" i="61" s="1"/>
  <c r="Q490" i="50"/>
  <c r="R488" i="50"/>
  <c r="P496" i="50"/>
  <c r="S42" i="61" s="1"/>
  <c r="P491" i="50"/>
  <c r="AF459" i="50" s="1"/>
  <c r="AV459" i="50" s="1"/>
  <c r="AX20" i="61" s="1"/>
  <c r="O644" i="50"/>
  <c r="AE610" i="50" s="1"/>
  <c r="AU610" i="50" s="1"/>
  <c r="N598" i="50"/>
  <c r="U44" i="57" s="1"/>
  <c r="AD561" i="50"/>
  <c r="O495" i="50"/>
  <c r="O492" i="50"/>
  <c r="AE459" i="50"/>
  <c r="AU459" i="50" s="1"/>
  <c r="AX20" i="60" s="1"/>
  <c r="S37" i="56"/>
  <c r="S38" i="56" s="1"/>
  <c r="S40" i="56" s="1"/>
  <c r="K477" i="50"/>
  <c r="K479" i="50" s="1"/>
  <c r="O647" i="50"/>
  <c r="V43" i="60" s="1"/>
  <c r="P696" i="50"/>
  <c r="W42" i="61" s="1"/>
  <c r="AF658" i="50"/>
  <c r="AV658" i="50" s="1"/>
  <c r="BB19" i="61" s="1"/>
  <c r="N494" i="50"/>
  <c r="N475" i="50"/>
  <c r="N497" i="50"/>
  <c r="S43" i="57" s="1"/>
  <c r="N493" i="50"/>
  <c r="N498" i="50" s="1"/>
  <c r="S44" i="57" s="1"/>
  <c r="N327" i="50"/>
  <c r="N329" i="50" s="1"/>
  <c r="AF708" i="50"/>
  <c r="AV708" i="50" s="1"/>
  <c r="BC19" i="61" s="1"/>
  <c r="O625" i="50"/>
  <c r="V36" i="60" s="1"/>
  <c r="AD460" i="50"/>
  <c r="AT460" i="50" s="1"/>
  <c r="AT461" i="50" s="1"/>
  <c r="AT476" i="50" s="1"/>
  <c r="N476" i="50" s="1"/>
  <c r="S37" i="57" s="1"/>
  <c r="AC460" i="50"/>
  <c r="N647" i="50"/>
  <c r="V43" i="57" s="1"/>
  <c r="N625" i="50"/>
  <c r="V36" i="57" s="1"/>
  <c r="N644" i="50"/>
  <c r="AD610" i="50" s="1"/>
  <c r="AE311" i="50"/>
  <c r="I38" i="49"/>
  <c r="V49" i="49" s="1"/>
  <c r="AD661" i="50"/>
  <c r="Z25" i="55"/>
  <c r="G36" i="59" s="1"/>
  <c r="G40" i="49"/>
  <c r="P585" i="50"/>
  <c r="O425" i="50"/>
  <c r="O447" i="50"/>
  <c r="R43" i="60" s="1"/>
  <c r="R683" i="50"/>
  <c r="S681" i="50"/>
  <c r="X36" i="57"/>
  <c r="AG458" i="50"/>
  <c r="R37" i="59"/>
  <c r="R38" i="59" s="1"/>
  <c r="R40" i="59" s="1"/>
  <c r="L427" i="50"/>
  <c r="K379" i="50"/>
  <c r="AD410" i="50"/>
  <c r="K529" i="50"/>
  <c r="O386" i="50"/>
  <c r="O375" i="50"/>
  <c r="O397" i="50"/>
  <c r="Q43" i="60" s="1"/>
  <c r="O693" i="50"/>
  <c r="O694" i="50"/>
  <c r="AE660" i="50" s="1"/>
  <c r="AU660" i="50" s="1"/>
  <c r="Q690" i="50"/>
  <c r="Q691" i="50" s="1"/>
  <c r="R688" i="50"/>
  <c r="P325" i="50"/>
  <c r="P347" i="50"/>
  <c r="P43" i="61" s="1"/>
  <c r="P344" i="50"/>
  <c r="P343" i="50"/>
  <c r="P348" i="50" s="1"/>
  <c r="P44" i="61" s="1"/>
  <c r="AC610" i="50"/>
  <c r="O444" i="50"/>
  <c r="AE410" i="50" s="1"/>
  <c r="AU410" i="50" s="1"/>
  <c r="AU411" i="50" s="1"/>
  <c r="AU426" i="50" s="1"/>
  <c r="O426" i="50" s="1"/>
  <c r="R37" i="60" s="1"/>
  <c r="Q38" i="56"/>
  <c r="Q40" i="56" s="1"/>
  <c r="AU658" i="50"/>
  <c r="Q590" i="50"/>
  <c r="Q591" i="50" s="1"/>
  <c r="R588" i="50"/>
  <c r="Q734" i="50"/>
  <c r="R732" i="50"/>
  <c r="AU608" i="50"/>
  <c r="BA19" i="60" s="1"/>
  <c r="L329" i="50"/>
  <c r="V37" i="56"/>
  <c r="V38" i="56" s="1"/>
  <c r="V40" i="56" s="1"/>
  <c r="K627" i="50"/>
  <c r="W36" i="57"/>
  <c r="U36" i="57"/>
  <c r="P692" i="50"/>
  <c r="P694" i="50" s="1"/>
  <c r="P695" i="50"/>
  <c r="AG609" i="50"/>
  <c r="AW609" i="50" s="1"/>
  <c r="BA20" i="62" s="1"/>
  <c r="Q642" i="50"/>
  <c r="Q643" i="50" s="1"/>
  <c r="O743" i="50"/>
  <c r="O744" i="50"/>
  <c r="AE710" i="50" s="1"/>
  <c r="AU710" i="50" s="1"/>
  <c r="Q434" i="50"/>
  <c r="AG408" i="50" s="1"/>
  <c r="R432" i="50"/>
  <c r="P643" i="50"/>
  <c r="O436" i="50"/>
  <c r="O586" i="50"/>
  <c r="O575" i="50"/>
  <c r="O597" i="50"/>
  <c r="U43" i="60" s="1"/>
  <c r="M727" i="50"/>
  <c r="M729" i="50" s="1"/>
  <c r="AF559" i="50"/>
  <c r="AV559" i="50" s="1"/>
  <c r="AZ20" i="61" s="1"/>
  <c r="P592" i="50"/>
  <c r="P595" i="50"/>
  <c r="P736" i="50"/>
  <c r="Q36" i="57"/>
  <c r="AV458" i="50"/>
  <c r="AX19" i="61" s="1"/>
  <c r="AS360" i="50"/>
  <c r="AS361" i="50" s="1"/>
  <c r="AS376" i="50" s="1"/>
  <c r="M376" i="50" s="1"/>
  <c r="AC361" i="50"/>
  <c r="P442" i="50"/>
  <c r="P445" i="50"/>
  <c r="AU558" i="50"/>
  <c r="AZ19" i="60" s="1"/>
  <c r="X38" i="58"/>
  <c r="X40" i="58" s="1"/>
  <c r="X37" i="59"/>
  <c r="X38" i="59" s="1"/>
  <c r="X40" i="59" s="1"/>
  <c r="L727" i="50"/>
  <c r="Q633" i="50"/>
  <c r="Q646" i="50" s="1"/>
  <c r="V42" i="62" s="1"/>
  <c r="R631" i="50"/>
  <c r="S489" i="50"/>
  <c r="R533" i="50"/>
  <c r="S531" i="50"/>
  <c r="Q546" i="50"/>
  <c r="T42" i="62" s="1"/>
  <c r="P38" i="57"/>
  <c r="P40" i="57" s="1"/>
  <c r="AU508" i="50"/>
  <c r="AY19" i="60" s="1"/>
  <c r="P543" i="50"/>
  <c r="R583" i="50"/>
  <c r="S581" i="50"/>
  <c r="V36" i="58"/>
  <c r="R37" i="58"/>
  <c r="R38" i="58" s="1"/>
  <c r="R40" i="58" s="1"/>
  <c r="M427" i="50"/>
  <c r="M429" i="50" s="1"/>
  <c r="O686" i="50"/>
  <c r="O698" i="50" s="1"/>
  <c r="W44" i="60" s="1"/>
  <c r="O675" i="50"/>
  <c r="O697" i="50"/>
  <c r="W43" i="60" s="1"/>
  <c r="R632" i="50"/>
  <c r="R341" i="50"/>
  <c r="AH309" i="50" s="1"/>
  <c r="S339" i="50"/>
  <c r="Q534" i="50"/>
  <c r="Q535" i="50" s="1"/>
  <c r="R532" i="50"/>
  <c r="Q684" i="50"/>
  <c r="R682" i="50"/>
  <c r="O443" i="50"/>
  <c r="R540" i="50"/>
  <c r="R541" i="50" s="1"/>
  <c r="S538" i="50"/>
  <c r="W37" i="58"/>
  <c r="W38" i="58" s="1"/>
  <c r="W40" i="58" s="1"/>
  <c r="Q741" i="50"/>
  <c r="R739" i="50"/>
  <c r="Q441" i="50"/>
  <c r="R439" i="50"/>
  <c r="O536" i="50"/>
  <c r="O548" i="50" s="1"/>
  <c r="T44" i="60" s="1"/>
  <c r="O525" i="50"/>
  <c r="O547" i="50"/>
  <c r="T43" i="60" s="1"/>
  <c r="P745" i="50"/>
  <c r="P742" i="50"/>
  <c r="P725" i="50" s="1"/>
  <c r="AG309" i="50"/>
  <c r="Q342" i="50"/>
  <c r="Q345" i="50"/>
  <c r="P535" i="50"/>
  <c r="P536" i="50" s="1"/>
  <c r="AF508" i="50"/>
  <c r="P38" i="59"/>
  <c r="P40" i="59" s="1"/>
  <c r="AF358" i="50"/>
  <c r="R484" i="50"/>
  <c r="S482" i="50"/>
  <c r="O393" i="50"/>
  <c r="O394" i="50"/>
  <c r="AD510" i="50"/>
  <c r="AT661" i="50"/>
  <c r="AT676" i="50" s="1"/>
  <c r="N676" i="50" s="1"/>
  <c r="W37" i="57" s="1"/>
  <c r="AU708" i="50"/>
  <c r="BC19" i="60" s="1"/>
  <c r="AF558" i="50"/>
  <c r="Q391" i="50"/>
  <c r="R389" i="50"/>
  <c r="AU311" i="50"/>
  <c r="AU326" i="50" s="1"/>
  <c r="O326" i="50" s="1"/>
  <c r="O327" i="50" s="1"/>
  <c r="O329" i="50" s="1"/>
  <c r="R36" i="57"/>
  <c r="R733" i="50"/>
  <c r="R746" i="50" s="1"/>
  <c r="X42" i="63" s="1"/>
  <c r="S731" i="50"/>
  <c r="O593" i="50"/>
  <c r="O594" i="50"/>
  <c r="O544" i="50"/>
  <c r="AE510" i="50" s="1"/>
  <c r="AU510" i="50" s="1"/>
  <c r="S740" i="50"/>
  <c r="T738" i="50"/>
  <c r="AW19" i="60"/>
  <c r="AU358" i="50"/>
  <c r="AV19" i="60" s="1"/>
  <c r="AT561" i="50"/>
  <c r="AT576" i="50" s="1"/>
  <c r="N576" i="50" s="1"/>
  <c r="U37" i="57" s="1"/>
  <c r="Q542" i="50"/>
  <c r="Q584" i="50"/>
  <c r="Q585" i="50" s="1"/>
  <c r="R582" i="50"/>
  <c r="T36" i="57"/>
  <c r="AS560" i="50"/>
  <c r="AS561" i="50" s="1"/>
  <c r="AS576" i="50" s="1"/>
  <c r="M576" i="50" s="1"/>
  <c r="AC561" i="50"/>
  <c r="AT360" i="50"/>
  <c r="AT361" i="50" s="1"/>
  <c r="AT376" i="50" s="1"/>
  <c r="N376" i="50" s="1"/>
  <c r="Q37" i="57" s="1"/>
  <c r="AD361" i="50"/>
  <c r="AD710" i="50"/>
  <c r="R640" i="50"/>
  <c r="R641" i="50" s="1"/>
  <c r="S638" i="50"/>
  <c r="AF408" i="50"/>
  <c r="P435" i="50"/>
  <c r="P634" i="50"/>
  <c r="P395" i="50"/>
  <c r="P392" i="50"/>
  <c r="P397" i="50" s="1"/>
  <c r="Q43" i="61" s="1"/>
  <c r="V37" i="59"/>
  <c r="V38" i="59" s="1"/>
  <c r="V40" i="59" s="1"/>
  <c r="L627" i="50"/>
  <c r="L629" i="50" s="1"/>
  <c r="Q384" i="50"/>
  <c r="R382" i="50"/>
  <c r="AV309" i="50"/>
  <c r="P36" i="60"/>
  <c r="Q486" i="50"/>
  <c r="P486" i="50"/>
  <c r="O736" i="50"/>
  <c r="O747" i="50"/>
  <c r="X43" i="60" s="1"/>
  <c r="O725" i="50"/>
  <c r="H27" i="55"/>
  <c r="X27" i="55"/>
  <c r="AE411" i="50" l="1"/>
  <c r="AG508" i="50"/>
  <c r="AE711" i="50"/>
  <c r="P548" i="50"/>
  <c r="T44" i="61" s="1"/>
  <c r="U38" i="57"/>
  <c r="U40" i="57" s="1"/>
  <c r="N377" i="50"/>
  <c r="N379" i="50" s="1"/>
  <c r="Q38" i="57"/>
  <c r="Q40" i="57" s="1"/>
  <c r="P747" i="50"/>
  <c r="X43" i="61" s="1"/>
  <c r="G38" i="49"/>
  <c r="Q536" i="50"/>
  <c r="R490" i="50"/>
  <c r="S488" i="50"/>
  <c r="Q496" i="50"/>
  <c r="S42" i="62" s="1"/>
  <c r="Q491" i="50"/>
  <c r="AS460" i="50"/>
  <c r="AS461" i="50" s="1"/>
  <c r="AS476" i="50" s="1"/>
  <c r="M476" i="50" s="1"/>
  <c r="AC461" i="50"/>
  <c r="O497" i="50"/>
  <c r="S43" i="60" s="1"/>
  <c r="O475" i="50"/>
  <c r="S36" i="60" s="1"/>
  <c r="O494" i="50"/>
  <c r="I37" i="56"/>
  <c r="I41" i="56" s="1"/>
  <c r="N477" i="50"/>
  <c r="N479" i="50" s="1"/>
  <c r="S36" i="57"/>
  <c r="S38" i="57" s="1"/>
  <c r="S40" i="57" s="1"/>
  <c r="AF660" i="50"/>
  <c r="AV660" i="50" s="1"/>
  <c r="AV661" i="50" s="1"/>
  <c r="AV676" i="50" s="1"/>
  <c r="P676" i="50" s="1"/>
  <c r="AD461" i="50"/>
  <c r="O748" i="50"/>
  <c r="X44" i="60" s="1"/>
  <c r="P492" i="50"/>
  <c r="P493" i="50" s="1"/>
  <c r="P498" i="50" s="1"/>
  <c r="S44" i="61" s="1"/>
  <c r="P495" i="50"/>
  <c r="AE511" i="50"/>
  <c r="AU711" i="50"/>
  <c r="AU726" i="50" s="1"/>
  <c r="O726" i="50" s="1"/>
  <c r="X37" i="60" s="1"/>
  <c r="Q596" i="50"/>
  <c r="U42" i="62" s="1"/>
  <c r="O493" i="50"/>
  <c r="O498" i="50" s="1"/>
  <c r="S44" i="60" s="1"/>
  <c r="AG459" i="50"/>
  <c r="AW459" i="50" s="1"/>
  <c r="AX20" i="62" s="1"/>
  <c r="Q545" i="50"/>
  <c r="O598" i="50"/>
  <c r="U44" i="60" s="1"/>
  <c r="S733" i="50"/>
  <c r="S746" i="50" s="1"/>
  <c r="X42" i="64" s="1"/>
  <c r="T731" i="50"/>
  <c r="S640" i="50"/>
  <c r="S641" i="50" s="1"/>
  <c r="T638" i="50"/>
  <c r="W37" i="61"/>
  <c r="R590" i="50"/>
  <c r="R591" i="50" s="1"/>
  <c r="S588" i="50"/>
  <c r="AS610" i="50"/>
  <c r="AS611" i="50" s="1"/>
  <c r="AS626" i="50" s="1"/>
  <c r="M626" i="50" s="1"/>
  <c r="AC611" i="50"/>
  <c r="AH609" i="50"/>
  <c r="AX609" i="50" s="1"/>
  <c r="BA20" i="63" s="1"/>
  <c r="R642" i="50"/>
  <c r="Q543" i="50"/>
  <c r="Q544" i="50"/>
  <c r="AT510" i="50"/>
  <c r="AT511" i="50" s="1"/>
  <c r="AT526" i="50" s="1"/>
  <c r="N526" i="50" s="1"/>
  <c r="AD511" i="50"/>
  <c r="R684" i="50"/>
  <c r="R685" i="50" s="1"/>
  <c r="S682" i="50"/>
  <c r="AU611" i="50"/>
  <c r="AU626" i="50" s="1"/>
  <c r="O626" i="50" s="1"/>
  <c r="N577" i="50"/>
  <c r="N579" i="50" s="1"/>
  <c r="AG559" i="50"/>
  <c r="AW559" i="50" s="1"/>
  <c r="AZ20" i="62" s="1"/>
  <c r="Q592" i="50"/>
  <c r="Q597" i="50" s="1"/>
  <c r="U43" i="62" s="1"/>
  <c r="Q595" i="50"/>
  <c r="Q696" i="50"/>
  <c r="W42" i="62" s="1"/>
  <c r="S683" i="50"/>
  <c r="T681" i="50"/>
  <c r="R485" i="50"/>
  <c r="AH458" i="50"/>
  <c r="R734" i="50"/>
  <c r="R735" i="50" s="1"/>
  <c r="S732" i="50"/>
  <c r="R546" i="50"/>
  <c r="T42" i="63" s="1"/>
  <c r="AE661" i="50"/>
  <c r="X36" i="61"/>
  <c r="I37" i="59"/>
  <c r="R345" i="50"/>
  <c r="R342" i="50"/>
  <c r="R343" i="50" s="1"/>
  <c r="R348" i="50" s="1"/>
  <c r="P44" i="63" s="1"/>
  <c r="K629" i="50"/>
  <c r="I40" i="56"/>
  <c r="R36" i="60"/>
  <c r="R38" i="60" s="1"/>
  <c r="R40" i="60" s="1"/>
  <c r="O427" i="50"/>
  <c r="O429" i="50" s="1"/>
  <c r="AT610" i="50"/>
  <c r="AT611" i="50" s="1"/>
  <c r="AT626" i="50" s="1"/>
  <c r="N626" i="50" s="1"/>
  <c r="AD611" i="50"/>
  <c r="T36" i="60"/>
  <c r="X36" i="60"/>
  <c r="P743" i="50"/>
  <c r="P748" i="50" s="1"/>
  <c r="X44" i="61" s="1"/>
  <c r="P744" i="50"/>
  <c r="AG558" i="50"/>
  <c r="P436" i="50"/>
  <c r="P425" i="50"/>
  <c r="P447" i="50"/>
  <c r="R43" i="61" s="1"/>
  <c r="Q36" i="60"/>
  <c r="Q37" i="58"/>
  <c r="M377" i="50"/>
  <c r="P544" i="50"/>
  <c r="P525" i="50"/>
  <c r="P547" i="50"/>
  <c r="T43" i="61" s="1"/>
  <c r="L729" i="50"/>
  <c r="S533" i="50"/>
  <c r="T531" i="50"/>
  <c r="AX309" i="50"/>
  <c r="W38" i="57"/>
  <c r="W40" i="57" s="1"/>
  <c r="AT410" i="50"/>
  <c r="AT411" i="50" s="1"/>
  <c r="AT426" i="50" s="1"/>
  <c r="N426" i="50" s="1"/>
  <c r="AD411" i="50"/>
  <c r="T740" i="50"/>
  <c r="U738" i="50"/>
  <c r="P675" i="50"/>
  <c r="W36" i="61" s="1"/>
  <c r="P597" i="50"/>
  <c r="U43" i="61" s="1"/>
  <c r="P575" i="50"/>
  <c r="P586" i="50"/>
  <c r="AW408" i="50"/>
  <c r="AW19" i="62" s="1"/>
  <c r="AU20" i="61"/>
  <c r="Q685" i="50"/>
  <c r="AH658" i="50"/>
  <c r="AG658" i="50"/>
  <c r="R534" i="50"/>
  <c r="S532" i="50"/>
  <c r="Q745" i="50"/>
  <c r="Q742" i="50"/>
  <c r="AG709" i="50"/>
  <c r="AW709" i="50" s="1"/>
  <c r="BC20" i="62" s="1"/>
  <c r="I40" i="59"/>
  <c r="R391" i="50"/>
  <c r="S389" i="50"/>
  <c r="Q395" i="50"/>
  <c r="Q392" i="50"/>
  <c r="AG359" i="50"/>
  <c r="AW359" i="50" s="1"/>
  <c r="AV20" i="62" s="1"/>
  <c r="P594" i="50"/>
  <c r="AF560" i="50" s="1"/>
  <c r="AV560" i="50" s="1"/>
  <c r="P593" i="50"/>
  <c r="U37" i="58"/>
  <c r="U38" i="58" s="1"/>
  <c r="U40" i="58" s="1"/>
  <c r="M577" i="50"/>
  <c r="AE360" i="50"/>
  <c r="P697" i="50"/>
  <c r="W43" i="61" s="1"/>
  <c r="I36" i="58"/>
  <c r="L429" i="50"/>
  <c r="U36" i="60"/>
  <c r="R690" i="50"/>
  <c r="R691" i="50" s="1"/>
  <c r="S688" i="50"/>
  <c r="Q692" i="50"/>
  <c r="Q695" i="50"/>
  <c r="AG659" i="50"/>
  <c r="AW659" i="50" s="1"/>
  <c r="BB20" i="62" s="1"/>
  <c r="AW309" i="50"/>
  <c r="AU20" i="62" s="1"/>
  <c r="R384" i="50"/>
  <c r="S382" i="50"/>
  <c r="R741" i="50"/>
  <c r="S739" i="50"/>
  <c r="AV558" i="50"/>
  <c r="AZ19" i="61" s="1"/>
  <c r="R542" i="50"/>
  <c r="AH509" i="50"/>
  <c r="AX509" i="50" s="1"/>
  <c r="AY20" i="63" s="1"/>
  <c r="P444" i="50"/>
  <c r="AF410" i="50" s="1"/>
  <c r="AV410" i="50" s="1"/>
  <c r="P443" i="50"/>
  <c r="P36" i="61"/>
  <c r="AV408" i="50"/>
  <c r="AW19" i="61" s="1"/>
  <c r="S632" i="50"/>
  <c r="Q343" i="50"/>
  <c r="Q348" i="50" s="1"/>
  <c r="P44" i="62" s="1"/>
  <c r="Q344" i="50"/>
  <c r="AG310" i="50" s="1"/>
  <c r="AW310" i="50" s="1"/>
  <c r="Q325" i="50"/>
  <c r="Q347" i="50"/>
  <c r="P43" i="62" s="1"/>
  <c r="W36" i="60"/>
  <c r="P37" i="60"/>
  <c r="BB19" i="60"/>
  <c r="AU661" i="50"/>
  <c r="AU676" i="50" s="1"/>
  <c r="O676" i="50" s="1"/>
  <c r="W37" i="60" s="1"/>
  <c r="AG358" i="50"/>
  <c r="Q385" i="50"/>
  <c r="S341" i="50"/>
  <c r="AI309" i="50" s="1"/>
  <c r="T339" i="50"/>
  <c r="S583" i="50"/>
  <c r="T581" i="50"/>
  <c r="P635" i="50"/>
  <c r="P645" i="50"/>
  <c r="AF608" i="50"/>
  <c r="AF310" i="50"/>
  <c r="Q586" i="50"/>
  <c r="AE560" i="50"/>
  <c r="AW508" i="50"/>
  <c r="Q435" i="50"/>
  <c r="Q436" i="50" s="1"/>
  <c r="AW458" i="50"/>
  <c r="AX19" i="62" s="1"/>
  <c r="Q735" i="50"/>
  <c r="AG708" i="50"/>
  <c r="Q634" i="50"/>
  <c r="AG608" i="50" s="1"/>
  <c r="O448" i="50"/>
  <c r="R44" i="60" s="1"/>
  <c r="R441" i="50"/>
  <c r="S439" i="50"/>
  <c r="AT710" i="50"/>
  <c r="AT711" i="50" s="1"/>
  <c r="AT726" i="50" s="1"/>
  <c r="N726" i="50" s="1"/>
  <c r="AD711" i="50"/>
  <c r="Q445" i="50"/>
  <c r="Q442" i="50"/>
  <c r="AG409" i="50"/>
  <c r="AW409" i="50" s="1"/>
  <c r="AW20" i="62" s="1"/>
  <c r="N677" i="50"/>
  <c r="AV358" i="50"/>
  <c r="AV19" i="61" s="1"/>
  <c r="Q525" i="50"/>
  <c r="Q547" i="50"/>
  <c r="T43" i="62" s="1"/>
  <c r="P375" i="50"/>
  <c r="P394" i="50"/>
  <c r="AF360" i="50" s="1"/>
  <c r="AV360" i="50" s="1"/>
  <c r="P393" i="50"/>
  <c r="P398" i="50" s="1"/>
  <c r="Q44" i="61" s="1"/>
  <c r="O398" i="50"/>
  <c r="Q44" i="60" s="1"/>
  <c r="P693" i="50"/>
  <c r="P698" i="50" s="1"/>
  <c r="W44" i="61" s="1"/>
  <c r="T489" i="50"/>
  <c r="AU511" i="50"/>
  <c r="AU526" i="50" s="1"/>
  <c r="O526" i="50" s="1"/>
  <c r="T37" i="60" s="1"/>
  <c r="R584" i="50"/>
  <c r="S582" i="50"/>
  <c r="S484" i="50"/>
  <c r="T482" i="50"/>
  <c r="AV508" i="50"/>
  <c r="S540" i="50"/>
  <c r="S541" i="50" s="1"/>
  <c r="T538" i="50"/>
  <c r="R633" i="50"/>
  <c r="R646" i="50" s="1"/>
  <c r="V42" i="63" s="1"/>
  <c r="S631" i="50"/>
  <c r="R434" i="50"/>
  <c r="S432" i="50"/>
  <c r="AE611" i="50"/>
  <c r="I26" i="55"/>
  <c r="J29" i="55"/>
  <c r="J26" i="55"/>
  <c r="I29" i="55"/>
  <c r="K25" i="55"/>
  <c r="Q548" i="50" l="1"/>
  <c r="T44" i="62" s="1"/>
  <c r="I36" i="57"/>
  <c r="X38" i="60"/>
  <c r="X40" i="60" s="1"/>
  <c r="P448" i="50"/>
  <c r="R44" i="61" s="1"/>
  <c r="AH708" i="50"/>
  <c r="AX708" i="50" s="1"/>
  <c r="R634" i="50"/>
  <c r="R635" i="50" s="1"/>
  <c r="R644" i="50" s="1"/>
  <c r="AF411" i="50"/>
  <c r="AF661" i="50"/>
  <c r="Y26" i="55"/>
  <c r="G37" i="56" s="1"/>
  <c r="I38" i="56"/>
  <c r="V49" i="56" s="1"/>
  <c r="P475" i="50"/>
  <c r="P497" i="50"/>
  <c r="S43" i="61" s="1"/>
  <c r="P494" i="50"/>
  <c r="AF460" i="50" s="1"/>
  <c r="P598" i="50"/>
  <c r="U44" i="61" s="1"/>
  <c r="AE460" i="50"/>
  <c r="Q495" i="50"/>
  <c r="Q492" i="50"/>
  <c r="R596" i="50"/>
  <c r="U42" i="63" s="1"/>
  <c r="S490" i="50"/>
  <c r="T488" i="50"/>
  <c r="R496" i="50"/>
  <c r="S42" i="63" s="1"/>
  <c r="R491" i="50"/>
  <c r="AF561" i="50"/>
  <c r="S37" i="58"/>
  <c r="S38" i="58" s="1"/>
  <c r="S40" i="58" s="1"/>
  <c r="M477" i="50"/>
  <c r="M479" i="50" s="1"/>
  <c r="AW311" i="50"/>
  <c r="AW326" i="50" s="1"/>
  <c r="Q326" i="50" s="1"/>
  <c r="P37" i="62" s="1"/>
  <c r="O727" i="50"/>
  <c r="O729" i="50" s="1"/>
  <c r="AA25" i="55"/>
  <c r="G36" i="58" s="1"/>
  <c r="Z29" i="55"/>
  <c r="G40" i="59" s="1"/>
  <c r="Y29" i="55"/>
  <c r="G40" i="56" s="1"/>
  <c r="Z26" i="55"/>
  <c r="G37" i="59" s="1"/>
  <c r="AY309" i="50"/>
  <c r="AI509" i="50"/>
  <c r="AY509" i="50" s="1"/>
  <c r="AY20" i="64" s="1"/>
  <c r="S542" i="50"/>
  <c r="S543" i="50" s="1"/>
  <c r="N679" i="50"/>
  <c r="T583" i="50"/>
  <c r="U581" i="50"/>
  <c r="M379" i="50"/>
  <c r="T341" i="50"/>
  <c r="U339" i="50"/>
  <c r="AX658" i="50"/>
  <c r="M579" i="50"/>
  <c r="S384" i="50"/>
  <c r="T382" i="50"/>
  <c r="R696" i="50"/>
  <c r="W42" i="63" s="1"/>
  <c r="S584" i="50"/>
  <c r="T582" i="50"/>
  <c r="R442" i="50"/>
  <c r="R443" i="50" s="1"/>
  <c r="R445" i="50"/>
  <c r="AH409" i="50"/>
  <c r="AX409" i="50" s="1"/>
  <c r="AW20" i="63" s="1"/>
  <c r="AH358" i="50"/>
  <c r="R385" i="50"/>
  <c r="R386" i="50" s="1"/>
  <c r="Q743" i="50"/>
  <c r="Q744" i="50"/>
  <c r="AG710" i="50" s="1"/>
  <c r="AW710" i="50" s="1"/>
  <c r="R36" i="61"/>
  <c r="S734" i="50"/>
  <c r="T732" i="50"/>
  <c r="T640" i="50"/>
  <c r="T641" i="50" s="1"/>
  <c r="U638" i="50"/>
  <c r="T540" i="50"/>
  <c r="T541" i="50" s="1"/>
  <c r="U538" i="50"/>
  <c r="Q38" i="58"/>
  <c r="Q40" i="58" s="1"/>
  <c r="R585" i="50"/>
  <c r="AH558" i="50"/>
  <c r="AU20" i="63"/>
  <c r="R736" i="50"/>
  <c r="S642" i="50"/>
  <c r="AI609" i="50"/>
  <c r="AY609" i="50" s="1"/>
  <c r="BA20" i="64" s="1"/>
  <c r="AF710" i="50"/>
  <c r="T484" i="50"/>
  <c r="U482" i="50"/>
  <c r="S741" i="50"/>
  <c r="T739" i="50"/>
  <c r="AW358" i="50"/>
  <c r="R686" i="50"/>
  <c r="Q575" i="50"/>
  <c r="AG311" i="50"/>
  <c r="Q36" i="61"/>
  <c r="Q635" i="50"/>
  <c r="Q636" i="50" s="1"/>
  <c r="Q648" i="50" s="1"/>
  <c r="V44" i="62" s="1"/>
  <c r="Q645" i="50"/>
  <c r="T533" i="50"/>
  <c r="U531" i="50"/>
  <c r="O527" i="50"/>
  <c r="O529" i="50" s="1"/>
  <c r="T733" i="50"/>
  <c r="T746" i="50" s="1"/>
  <c r="X42" i="65" s="1"/>
  <c r="U731" i="50"/>
  <c r="AF510" i="50"/>
  <c r="S391" i="50"/>
  <c r="T389" i="50"/>
  <c r="X37" i="57"/>
  <c r="N727" i="50"/>
  <c r="R37" i="57"/>
  <c r="R38" i="57" s="1"/>
  <c r="R40" i="57" s="1"/>
  <c r="N427" i="50"/>
  <c r="P677" i="50"/>
  <c r="P679" i="50" s="1"/>
  <c r="S441" i="50"/>
  <c r="T439" i="50"/>
  <c r="S546" i="50"/>
  <c r="T42" i="64" s="1"/>
  <c r="R344" i="50"/>
  <c r="AH310" i="50" s="1"/>
  <c r="R347" i="50"/>
  <c r="P43" i="63" s="1"/>
  <c r="R325" i="50"/>
  <c r="AX458" i="50"/>
  <c r="AX19" i="63" s="1"/>
  <c r="T37" i="57"/>
  <c r="T38" i="57" s="1"/>
  <c r="T40" i="57" s="1"/>
  <c r="N527" i="50"/>
  <c r="Q375" i="50"/>
  <c r="Q394" i="50"/>
  <c r="Q393" i="50"/>
  <c r="V37" i="58"/>
  <c r="V38" i="58" s="1"/>
  <c r="V40" i="58" s="1"/>
  <c r="M627" i="50"/>
  <c r="T632" i="50"/>
  <c r="V37" i="60"/>
  <c r="V38" i="60" s="1"/>
  <c r="V40" i="60" s="1"/>
  <c r="O627" i="50"/>
  <c r="O629" i="50" s="1"/>
  <c r="AV608" i="50"/>
  <c r="T38" i="60"/>
  <c r="T40" i="60" s="1"/>
  <c r="AH408" i="50"/>
  <c r="R435" i="50"/>
  <c r="S534" i="50"/>
  <c r="S545" i="50" s="1"/>
  <c r="T532" i="50"/>
  <c r="I36" i="60"/>
  <c r="R486" i="50"/>
  <c r="AG510" i="50"/>
  <c r="P36" i="62"/>
  <c r="S690" i="50"/>
  <c r="S691" i="50" s="1"/>
  <c r="T688" i="50"/>
  <c r="R647" i="50"/>
  <c r="V43" i="63" s="1"/>
  <c r="R625" i="50"/>
  <c r="V36" i="63" s="1"/>
  <c r="Q686" i="50"/>
  <c r="Q697" i="50"/>
  <c r="W43" i="62" s="1"/>
  <c r="Q675" i="50"/>
  <c r="Q397" i="50"/>
  <c r="Q43" i="62" s="1"/>
  <c r="Q386" i="50"/>
  <c r="R395" i="50"/>
  <c r="R392" i="50"/>
  <c r="AH359" i="50"/>
  <c r="AX359" i="50" s="1"/>
  <c r="AV20" i="63" s="1"/>
  <c r="S633" i="50"/>
  <c r="S646" i="50" s="1"/>
  <c r="V42" i="64" s="1"/>
  <c r="T631" i="50"/>
  <c r="P38" i="60"/>
  <c r="P40" i="60" s="1"/>
  <c r="T683" i="50"/>
  <c r="U681" i="50"/>
  <c r="Q593" i="50"/>
  <c r="Q598" i="50" s="1"/>
  <c r="U44" i="62" s="1"/>
  <c r="Q594" i="50"/>
  <c r="Q444" i="50"/>
  <c r="AG410" i="50" s="1"/>
  <c r="AW410" i="50" s="1"/>
  <c r="AW411" i="50" s="1"/>
  <c r="AW426" i="50" s="1"/>
  <c r="Q426" i="50" s="1"/>
  <c r="R37" i="62" s="1"/>
  <c r="Q443" i="50"/>
  <c r="Q448" i="50" s="1"/>
  <c r="R44" i="62" s="1"/>
  <c r="AV361" i="50"/>
  <c r="AV376" i="50" s="1"/>
  <c r="P376" i="50" s="1"/>
  <c r="Q37" i="61" s="1"/>
  <c r="U740" i="50"/>
  <c r="V738" i="50"/>
  <c r="S590" i="50"/>
  <c r="S591" i="50" s="1"/>
  <c r="T588" i="50"/>
  <c r="AY19" i="61"/>
  <c r="Q447" i="50"/>
  <c r="R43" i="62" s="1"/>
  <c r="Q425" i="50"/>
  <c r="S342" i="50"/>
  <c r="S345" i="50"/>
  <c r="W38" i="61"/>
  <c r="W40" i="61" s="1"/>
  <c r="AY19" i="62"/>
  <c r="R745" i="50"/>
  <c r="R742" i="50"/>
  <c r="R747" i="50" s="1"/>
  <c r="X43" i="63" s="1"/>
  <c r="AH709" i="50"/>
  <c r="AX709" i="50" s="1"/>
  <c r="BC20" i="63" s="1"/>
  <c r="AW708" i="50"/>
  <c r="BC19" i="62" s="1"/>
  <c r="AH608" i="50"/>
  <c r="R535" i="50"/>
  <c r="AH508" i="50"/>
  <c r="AW558" i="50"/>
  <c r="U489" i="50"/>
  <c r="T36" i="62"/>
  <c r="Q736" i="50"/>
  <c r="Q725" i="50"/>
  <c r="Q747" i="50"/>
  <c r="X43" i="62" s="1"/>
  <c r="P647" i="50"/>
  <c r="V43" i="61" s="1"/>
  <c r="P625" i="50"/>
  <c r="P636" i="50"/>
  <c r="P648" i="50" s="1"/>
  <c r="V44" i="61" s="1"/>
  <c r="P644" i="50"/>
  <c r="W38" i="60"/>
  <c r="W40" i="60" s="1"/>
  <c r="R545" i="50"/>
  <c r="AW658" i="50"/>
  <c r="U36" i="61"/>
  <c r="I41" i="59"/>
  <c r="I38" i="59"/>
  <c r="R643" i="50"/>
  <c r="R692" i="50"/>
  <c r="R675" i="50" s="1"/>
  <c r="R695" i="50"/>
  <c r="AH659" i="50"/>
  <c r="AX659" i="50" s="1"/>
  <c r="BB20" i="63" s="1"/>
  <c r="R592" i="50"/>
  <c r="R595" i="50"/>
  <c r="AH559" i="50"/>
  <c r="AX559" i="50" s="1"/>
  <c r="AZ20" i="63" s="1"/>
  <c r="AU360" i="50"/>
  <c r="AU361" i="50" s="1"/>
  <c r="AU376" i="50" s="1"/>
  <c r="O376" i="50" s="1"/>
  <c r="AE361" i="50"/>
  <c r="S485" i="50"/>
  <c r="S486" i="50" s="1"/>
  <c r="AI458" i="50"/>
  <c r="S684" i="50"/>
  <c r="T682" i="50"/>
  <c r="AU560" i="50"/>
  <c r="AU561" i="50" s="1"/>
  <c r="AU576" i="50" s="1"/>
  <c r="O576" i="50" s="1"/>
  <c r="AE561" i="50"/>
  <c r="AW608" i="50"/>
  <c r="BA19" i="62" s="1"/>
  <c r="S434" i="50"/>
  <c r="T432" i="50"/>
  <c r="AV411" i="50"/>
  <c r="AV426" i="50" s="1"/>
  <c r="P426" i="50" s="1"/>
  <c r="R37" i="61" s="1"/>
  <c r="AV310" i="50"/>
  <c r="AV311" i="50" s="1"/>
  <c r="AV326" i="50" s="1"/>
  <c r="P326" i="50" s="1"/>
  <c r="AF311" i="50"/>
  <c r="O677" i="50"/>
  <c r="O679" i="50" s="1"/>
  <c r="AF361" i="50"/>
  <c r="R543" i="50"/>
  <c r="Q693" i="50"/>
  <c r="Q694" i="50"/>
  <c r="AG660" i="50" s="1"/>
  <c r="AW660" i="50" s="1"/>
  <c r="AV561" i="50"/>
  <c r="AV576" i="50" s="1"/>
  <c r="P576" i="50" s="1"/>
  <c r="U37" i="61" s="1"/>
  <c r="T36" i="61"/>
  <c r="V37" i="57"/>
  <c r="V38" i="57" s="1"/>
  <c r="V40" i="57" s="1"/>
  <c r="N627" i="50"/>
  <c r="N629" i="50" s="1"/>
  <c r="R645" i="50"/>
  <c r="L25" i="55"/>
  <c r="I27" i="55"/>
  <c r="M25" i="55"/>
  <c r="J27" i="55"/>
  <c r="Q327" i="50" l="1"/>
  <c r="Q329" i="50" s="1"/>
  <c r="AB25" i="55"/>
  <c r="G36" i="57" s="1"/>
  <c r="R636" i="50"/>
  <c r="AG711" i="50"/>
  <c r="Q698" i="50"/>
  <c r="W44" i="62" s="1"/>
  <c r="R697" i="50"/>
  <c r="W43" i="63" s="1"/>
  <c r="Y27" i="55"/>
  <c r="G38" i="56" s="1"/>
  <c r="Q494" i="50"/>
  <c r="AG460" i="50" s="1"/>
  <c r="AW460" i="50" s="1"/>
  <c r="AW461" i="50" s="1"/>
  <c r="AW476" i="50" s="1"/>
  <c r="Q476" i="50" s="1"/>
  <c r="Q475" i="50"/>
  <c r="S36" i="62" s="1"/>
  <c r="Q497" i="50"/>
  <c r="S43" i="62" s="1"/>
  <c r="Q493" i="50"/>
  <c r="Q498" i="50" s="1"/>
  <c r="S44" i="62" s="1"/>
  <c r="AE461" i="50"/>
  <c r="AU460" i="50"/>
  <c r="AU461" i="50" s="1"/>
  <c r="AU476" i="50" s="1"/>
  <c r="O476" i="50" s="1"/>
  <c r="T546" i="50"/>
  <c r="T42" i="65" s="1"/>
  <c r="T490" i="50"/>
  <c r="U488" i="50"/>
  <c r="R725" i="50"/>
  <c r="X36" i="63" s="1"/>
  <c r="S36" i="61"/>
  <c r="R492" i="50"/>
  <c r="R495" i="50"/>
  <c r="AH459" i="50"/>
  <c r="AG411" i="50"/>
  <c r="S496" i="50"/>
  <c r="S42" i="64" s="1"/>
  <c r="S491" i="50"/>
  <c r="AV460" i="50"/>
  <c r="AV461" i="50" s="1"/>
  <c r="AV476" i="50" s="1"/>
  <c r="P476" i="50" s="1"/>
  <c r="S37" i="61" s="1"/>
  <c r="AF461" i="50"/>
  <c r="AG661" i="50"/>
  <c r="Q398" i="50"/>
  <c r="Q44" i="62" s="1"/>
  <c r="Z27" i="55"/>
  <c r="G38" i="59" s="1"/>
  <c r="AC25" i="55"/>
  <c r="G36" i="60" s="1"/>
  <c r="U632" i="50"/>
  <c r="T734" i="50"/>
  <c r="U732" i="50"/>
  <c r="V36" i="61"/>
  <c r="T690" i="50"/>
  <c r="T691" i="50" s="1"/>
  <c r="U688" i="50"/>
  <c r="U733" i="50"/>
  <c r="U746" i="50" s="1"/>
  <c r="X42" i="66" s="1"/>
  <c r="V731" i="50"/>
  <c r="AV19" i="62"/>
  <c r="R597" i="50"/>
  <c r="U43" i="63" s="1"/>
  <c r="R575" i="50"/>
  <c r="R586" i="50"/>
  <c r="BB19" i="63"/>
  <c r="R594" i="50"/>
  <c r="AH560" i="50" s="1"/>
  <c r="AX560" i="50" s="1"/>
  <c r="R593" i="50"/>
  <c r="R693" i="50"/>
  <c r="R698" i="50" s="1"/>
  <c r="W44" i="63" s="1"/>
  <c r="R694" i="50"/>
  <c r="AH660" i="50" s="1"/>
  <c r="AX660" i="50" s="1"/>
  <c r="AX661" i="50" s="1"/>
  <c r="AX676" i="50" s="1"/>
  <c r="R676" i="50" s="1"/>
  <c r="W37" i="63" s="1"/>
  <c r="T741" i="50"/>
  <c r="U739" i="50"/>
  <c r="I37" i="58"/>
  <c r="R397" i="50"/>
  <c r="Q43" i="63" s="1"/>
  <c r="R375" i="50"/>
  <c r="U341" i="50"/>
  <c r="V339" i="50"/>
  <c r="T633" i="50"/>
  <c r="T646" i="50" s="1"/>
  <c r="V42" i="65" s="1"/>
  <c r="U631" i="50"/>
  <c r="AZ19" i="62"/>
  <c r="U36" i="62"/>
  <c r="S385" i="50"/>
  <c r="AI358" i="50"/>
  <c r="R394" i="50"/>
  <c r="AH360" i="50" s="1"/>
  <c r="AX360" i="50" s="1"/>
  <c r="R393" i="50"/>
  <c r="R398" i="50" s="1"/>
  <c r="Q44" i="63" s="1"/>
  <c r="AX310" i="50"/>
  <c r="AX311" i="50" s="1"/>
  <c r="AX326" i="50" s="1"/>
  <c r="R326" i="50" s="1"/>
  <c r="P37" i="63" s="1"/>
  <c r="AH311" i="50"/>
  <c r="U37" i="60"/>
  <c r="U38" i="60" s="1"/>
  <c r="U40" i="60" s="1"/>
  <c r="O577" i="50"/>
  <c r="X36" i="62"/>
  <c r="P38" i="62"/>
  <c r="P40" i="62" s="1"/>
  <c r="BC19" i="63"/>
  <c r="T441" i="50"/>
  <c r="U439" i="50"/>
  <c r="S742" i="50"/>
  <c r="S745" i="50"/>
  <c r="AI709" i="50"/>
  <c r="AY709" i="50" s="1"/>
  <c r="BC20" i="64" s="1"/>
  <c r="I40" i="58"/>
  <c r="AX358" i="50"/>
  <c r="T342" i="50"/>
  <c r="T345" i="50"/>
  <c r="AJ309" i="50"/>
  <c r="AU20" i="64"/>
  <c r="V49" i="59"/>
  <c r="X38" i="57"/>
  <c r="X40" i="57" s="1"/>
  <c r="I40" i="57" s="1"/>
  <c r="I37" i="57"/>
  <c r="P37" i="61"/>
  <c r="P327" i="50"/>
  <c r="T590" i="50"/>
  <c r="T591" i="50" s="1"/>
  <c r="U588" i="50"/>
  <c r="P427" i="50"/>
  <c r="P429" i="50" s="1"/>
  <c r="T684" i="50"/>
  <c r="U682" i="50"/>
  <c r="AF610" i="50"/>
  <c r="Q748" i="50"/>
  <c r="X44" i="62" s="1"/>
  <c r="AW510" i="50"/>
  <c r="AW511" i="50" s="1"/>
  <c r="AW526" i="50" s="1"/>
  <c r="Q526" i="50" s="1"/>
  <c r="AG511" i="50"/>
  <c r="R436" i="50"/>
  <c r="R448" i="50" s="1"/>
  <c r="R44" i="63" s="1"/>
  <c r="R425" i="50"/>
  <c r="R447" i="50"/>
  <c r="R43" i="63" s="1"/>
  <c r="AG360" i="50"/>
  <c r="S445" i="50"/>
  <c r="S442" i="50"/>
  <c r="AI409" i="50"/>
  <c r="AY409" i="50" s="1"/>
  <c r="AW20" i="64" s="1"/>
  <c r="U533" i="50"/>
  <c r="V531" i="50"/>
  <c r="U484" i="50"/>
  <c r="V482" i="50"/>
  <c r="U540" i="50"/>
  <c r="U541" i="50" s="1"/>
  <c r="V538" i="50"/>
  <c r="Q37" i="60"/>
  <c r="O377" i="50"/>
  <c r="R36" i="62"/>
  <c r="R38" i="62" s="1"/>
  <c r="R40" i="62" s="1"/>
  <c r="Q427" i="50"/>
  <c r="Q429" i="50" s="1"/>
  <c r="N529" i="50"/>
  <c r="S585" i="50"/>
  <c r="AI558" i="50"/>
  <c r="U38" i="61"/>
  <c r="U40" i="61" s="1"/>
  <c r="AX508" i="50"/>
  <c r="R525" i="50"/>
  <c r="R547" i="50"/>
  <c r="T43" i="63" s="1"/>
  <c r="R536" i="50"/>
  <c r="R548" i="50" s="1"/>
  <c r="T44" i="63" s="1"/>
  <c r="S735" i="50"/>
  <c r="AI708" i="50"/>
  <c r="AW661" i="50"/>
  <c r="AW676" i="50" s="1"/>
  <c r="Q676" i="50" s="1"/>
  <c r="Q677" i="50" s="1"/>
  <c r="BB19" i="62"/>
  <c r="S395" i="50"/>
  <c r="S392" i="50"/>
  <c r="AI359" i="50"/>
  <c r="AY359" i="50" s="1"/>
  <c r="AV20" i="64" s="1"/>
  <c r="AX558" i="50"/>
  <c r="Q38" i="61"/>
  <c r="Q40" i="61" s="1"/>
  <c r="AX408" i="50"/>
  <c r="AW19" i="63" s="1"/>
  <c r="Q36" i="62"/>
  <c r="T485" i="50"/>
  <c r="AJ458" i="50"/>
  <c r="T542" i="50"/>
  <c r="T543" i="50" s="1"/>
  <c r="AJ509" i="50"/>
  <c r="AZ509" i="50" s="1"/>
  <c r="AY20" i="65" s="1"/>
  <c r="N729" i="50"/>
  <c r="T384" i="50"/>
  <c r="U382" i="50"/>
  <c r="T391" i="50"/>
  <c r="U389" i="50"/>
  <c r="S592" i="50"/>
  <c r="S595" i="50"/>
  <c r="AI559" i="50"/>
  <c r="AY559" i="50" s="1"/>
  <c r="AZ20" i="64" s="1"/>
  <c r="T534" i="50"/>
  <c r="T545" i="50" s="1"/>
  <c r="U532" i="50"/>
  <c r="M629" i="50"/>
  <c r="W36" i="63"/>
  <c r="AV510" i="50"/>
  <c r="AV511" i="50" s="1"/>
  <c r="AV526" i="50" s="1"/>
  <c r="P526" i="50" s="1"/>
  <c r="AF511" i="50"/>
  <c r="S685" i="50"/>
  <c r="AI658" i="50"/>
  <c r="R648" i="50"/>
  <c r="V44" i="63" s="1"/>
  <c r="AG560" i="50"/>
  <c r="AY458" i="50"/>
  <c r="AX19" i="64" s="1"/>
  <c r="S643" i="50"/>
  <c r="N429" i="50"/>
  <c r="U640" i="50"/>
  <c r="U641" i="50" s="1"/>
  <c r="V638" i="50"/>
  <c r="S596" i="50"/>
  <c r="U42" i="64" s="1"/>
  <c r="BA19" i="61"/>
  <c r="T584" i="50"/>
  <c r="U582" i="50"/>
  <c r="P577" i="50"/>
  <c r="P579" i="50" s="1"/>
  <c r="W36" i="62"/>
  <c r="S634" i="50"/>
  <c r="S435" i="50"/>
  <c r="AI408" i="50"/>
  <c r="V740" i="50"/>
  <c r="W738" i="50"/>
  <c r="S535" i="50"/>
  <c r="AI508" i="50"/>
  <c r="S692" i="50"/>
  <c r="S695" i="50"/>
  <c r="AI659" i="50"/>
  <c r="AY659" i="50" s="1"/>
  <c r="BB20" i="64" s="1"/>
  <c r="V489" i="50"/>
  <c r="U683" i="50"/>
  <c r="V681" i="50"/>
  <c r="Q647" i="50"/>
  <c r="V43" i="62" s="1"/>
  <c r="Q625" i="50"/>
  <c r="Q644" i="50"/>
  <c r="AG610" i="50" s="1"/>
  <c r="AV710" i="50"/>
  <c r="AV711" i="50" s="1"/>
  <c r="AV726" i="50" s="1"/>
  <c r="P726" i="50" s="1"/>
  <c r="AF711" i="50"/>
  <c r="T642" i="50"/>
  <c r="AJ609" i="50"/>
  <c r="AZ609" i="50" s="1"/>
  <c r="BA20" i="65" s="1"/>
  <c r="U583" i="50"/>
  <c r="V581" i="50"/>
  <c r="T434" i="50"/>
  <c r="U432" i="50"/>
  <c r="AX608" i="50"/>
  <c r="P36" i="63"/>
  <c r="R38" i="61"/>
  <c r="R40" i="61" s="1"/>
  <c r="AW711" i="50"/>
  <c r="AW726" i="50" s="1"/>
  <c r="Q726" i="50" s="1"/>
  <c r="X37" i="62" s="1"/>
  <c r="R544" i="50"/>
  <c r="R744" i="50"/>
  <c r="AH710" i="50" s="1"/>
  <c r="AX710" i="50" s="1"/>
  <c r="AX711" i="50" s="1"/>
  <c r="AX726" i="50" s="1"/>
  <c r="R726" i="50" s="1"/>
  <c r="R743" i="50"/>
  <c r="R748" i="50" s="1"/>
  <c r="X44" i="63" s="1"/>
  <c r="S696" i="50"/>
  <c r="W42" i="64" s="1"/>
  <c r="S347" i="50"/>
  <c r="P43" i="64" s="1"/>
  <c r="S325" i="50"/>
  <c r="S344" i="50"/>
  <c r="AI310" i="50" s="1"/>
  <c r="S343" i="50"/>
  <c r="S348" i="50" s="1"/>
  <c r="P44" i="64" s="1"/>
  <c r="P377" i="50"/>
  <c r="P379" i="50" s="1"/>
  <c r="R444" i="50"/>
  <c r="AH410" i="50" s="1"/>
  <c r="AX410" i="50" s="1"/>
  <c r="T596" i="50"/>
  <c r="U42" i="65" s="1"/>
  <c r="L26" i="55"/>
  <c r="L29" i="55"/>
  <c r="K26" i="55"/>
  <c r="K29" i="55"/>
  <c r="P477" i="50" l="1"/>
  <c r="P479" i="50" s="1"/>
  <c r="AG461" i="50"/>
  <c r="AH361" i="50"/>
  <c r="S38" i="61"/>
  <c r="S40" i="61" s="1"/>
  <c r="X38" i="62"/>
  <c r="X40" i="62" s="1"/>
  <c r="AX411" i="50"/>
  <c r="AX426" i="50" s="1"/>
  <c r="R426" i="50" s="1"/>
  <c r="R37" i="63" s="1"/>
  <c r="AX459" i="50"/>
  <c r="I36" i="61"/>
  <c r="V488" i="50"/>
  <c r="U490" i="50"/>
  <c r="U546" i="50"/>
  <c r="T42" i="66" s="1"/>
  <c r="T496" i="50"/>
  <c r="S42" i="65" s="1"/>
  <c r="T491" i="50"/>
  <c r="R475" i="50"/>
  <c r="S36" i="63" s="1"/>
  <c r="R494" i="50"/>
  <c r="AH460" i="50" s="1"/>
  <c r="AX460" i="50" s="1"/>
  <c r="R493" i="50"/>
  <c r="R498" i="50" s="1"/>
  <c r="S44" i="63" s="1"/>
  <c r="R497" i="50"/>
  <c r="S43" i="63" s="1"/>
  <c r="AH661" i="50"/>
  <c r="S37" i="60"/>
  <c r="S38" i="60" s="1"/>
  <c r="S40" i="60" s="1"/>
  <c r="O477" i="50"/>
  <c r="O479" i="50" s="1"/>
  <c r="R598" i="50"/>
  <c r="U44" i="63" s="1"/>
  <c r="S492" i="50"/>
  <c r="S493" i="50" s="1"/>
  <c r="S498" i="50" s="1"/>
  <c r="S44" i="64" s="1"/>
  <c r="AI459" i="50"/>
  <c r="AY459" i="50" s="1"/>
  <c r="AX20" i="64" s="1"/>
  <c r="S495" i="50"/>
  <c r="AB29" i="55"/>
  <c r="G40" i="57" s="1"/>
  <c r="AA29" i="55"/>
  <c r="G40" i="58" s="1"/>
  <c r="AA26" i="55"/>
  <c r="G37" i="58" s="1"/>
  <c r="AB26" i="55"/>
  <c r="G37" i="57" s="1"/>
  <c r="AW610" i="50"/>
  <c r="AW611" i="50" s="1"/>
  <c r="AW626" i="50" s="1"/>
  <c r="Q626" i="50" s="1"/>
  <c r="V37" i="62" s="1"/>
  <c r="AG611" i="50"/>
  <c r="Q679" i="50"/>
  <c r="X37" i="63"/>
  <c r="X38" i="63" s="1"/>
  <c r="X40" i="63" s="1"/>
  <c r="R727" i="50"/>
  <c r="R729" i="50" s="1"/>
  <c r="T585" i="50"/>
  <c r="AJ558" i="50"/>
  <c r="S575" i="50"/>
  <c r="S597" i="50"/>
  <c r="U43" i="64" s="1"/>
  <c r="Q36" i="63"/>
  <c r="X37" i="61"/>
  <c r="X38" i="61" s="1"/>
  <c r="X40" i="61" s="1"/>
  <c r="P727" i="50"/>
  <c r="AY658" i="50"/>
  <c r="T385" i="50"/>
  <c r="AJ358" i="50"/>
  <c r="S394" i="50"/>
  <c r="AI360" i="50" s="1"/>
  <c r="AY360" i="50" s="1"/>
  <c r="S393" i="50"/>
  <c r="AY558" i="50"/>
  <c r="S444" i="50"/>
  <c r="AI410" i="50" s="1"/>
  <c r="AY410" i="50" s="1"/>
  <c r="S443" i="50"/>
  <c r="U342" i="50"/>
  <c r="U345" i="50"/>
  <c r="AK309" i="50"/>
  <c r="AH510" i="50"/>
  <c r="AY508" i="50"/>
  <c r="S697" i="50"/>
  <c r="W43" i="64" s="1"/>
  <c r="S675" i="50"/>
  <c r="S686" i="50"/>
  <c r="U590" i="50"/>
  <c r="U591" i="50" s="1"/>
  <c r="V588" i="50"/>
  <c r="V36" i="62"/>
  <c r="S544" i="50"/>
  <c r="AI510" i="50" s="1"/>
  <c r="AY510" i="50" s="1"/>
  <c r="S547" i="50"/>
  <c r="T43" i="64" s="1"/>
  <c r="S525" i="50"/>
  <c r="S536" i="50"/>
  <c r="S548" i="50" s="1"/>
  <c r="T44" i="64" s="1"/>
  <c r="V640" i="50"/>
  <c r="V641" i="50" s="1"/>
  <c r="W638" i="50"/>
  <c r="T592" i="50"/>
  <c r="T595" i="50"/>
  <c r="AJ559" i="50"/>
  <c r="AZ559" i="50" s="1"/>
  <c r="AZ20" i="65" s="1"/>
  <c r="U734" i="50"/>
  <c r="V732" i="50"/>
  <c r="T395" i="50"/>
  <c r="T392" i="50"/>
  <c r="AJ359" i="50"/>
  <c r="AZ359" i="50" s="1"/>
  <c r="AV20" i="65" s="1"/>
  <c r="U642" i="50"/>
  <c r="AK609" i="50"/>
  <c r="BA609" i="50" s="1"/>
  <c r="BA20" i="66" s="1"/>
  <c r="S743" i="50"/>
  <c r="S744" i="50"/>
  <c r="AI710" i="50" s="1"/>
  <c r="AY710" i="50" s="1"/>
  <c r="U741" i="50"/>
  <c r="V739" i="50"/>
  <c r="V683" i="50"/>
  <c r="W681" i="50"/>
  <c r="Q38" i="60"/>
  <c r="Q40" i="60" s="1"/>
  <c r="T37" i="62"/>
  <c r="T38" i="62" s="1"/>
  <c r="T40" i="62" s="1"/>
  <c r="Q527" i="50"/>
  <c r="Q529" i="50" s="1"/>
  <c r="AV19" i="63"/>
  <c r="AX361" i="50"/>
  <c r="AX376" i="50" s="1"/>
  <c r="R376" i="50" s="1"/>
  <c r="Q37" i="63" s="1"/>
  <c r="S694" i="50"/>
  <c r="AI660" i="50" s="1"/>
  <c r="AY660" i="50" s="1"/>
  <c r="S693" i="50"/>
  <c r="W740" i="50"/>
  <c r="X738" i="50"/>
  <c r="X740" i="50" s="1"/>
  <c r="W37" i="62"/>
  <c r="W38" i="62" s="1"/>
  <c r="W40" i="62" s="1"/>
  <c r="I41" i="58"/>
  <c r="I38" i="58"/>
  <c r="V632" i="50"/>
  <c r="AY408" i="50"/>
  <c r="AW19" i="64" s="1"/>
  <c r="S736" i="50"/>
  <c r="S725" i="50"/>
  <c r="S747" i="50"/>
  <c r="X43" i="64" s="1"/>
  <c r="T745" i="50"/>
  <c r="T742" i="50"/>
  <c r="AJ709" i="50"/>
  <c r="AZ709" i="50" s="1"/>
  <c r="BC20" i="65" s="1"/>
  <c r="BA19" i="63"/>
  <c r="S397" i="50"/>
  <c r="Q43" i="64" s="1"/>
  <c r="S375" i="50"/>
  <c r="S386" i="50"/>
  <c r="W489" i="50"/>
  <c r="O379" i="50"/>
  <c r="U434" i="50"/>
  <c r="V432" i="50"/>
  <c r="AH610" i="50"/>
  <c r="T535" i="50"/>
  <c r="AJ508" i="50"/>
  <c r="V540" i="50"/>
  <c r="V541" i="50" s="1"/>
  <c r="W538" i="50"/>
  <c r="AW560" i="50"/>
  <c r="AW561" i="50" s="1"/>
  <c r="AW576" i="50" s="1"/>
  <c r="Q576" i="50" s="1"/>
  <c r="AG561" i="50"/>
  <c r="AZ19" i="63"/>
  <c r="AX561" i="50"/>
  <c r="AX576" i="50" s="1"/>
  <c r="R576" i="50" s="1"/>
  <c r="U37" i="63" s="1"/>
  <c r="T685" i="50"/>
  <c r="AJ658" i="50"/>
  <c r="T692" i="50"/>
  <c r="T695" i="50"/>
  <c r="AJ659" i="50"/>
  <c r="AZ659" i="50" s="1"/>
  <c r="BB20" i="65" s="1"/>
  <c r="W38" i="63"/>
  <c r="W40" i="63" s="1"/>
  <c r="S586" i="50"/>
  <c r="I41" i="57"/>
  <c r="I38" i="57"/>
  <c r="U36" i="63"/>
  <c r="Q727" i="50"/>
  <c r="Q729" i="50" s="1"/>
  <c r="T37" i="61"/>
  <c r="T38" i="61" s="1"/>
  <c r="T40" i="61" s="1"/>
  <c r="P527" i="50"/>
  <c r="AW360" i="50"/>
  <c r="AW361" i="50" s="1"/>
  <c r="AW376" i="50" s="1"/>
  <c r="Q376" i="50" s="1"/>
  <c r="AG361" i="50"/>
  <c r="T735" i="50"/>
  <c r="AJ708" i="50"/>
  <c r="R327" i="50"/>
  <c r="R329" i="50" s="1"/>
  <c r="U441" i="50"/>
  <c r="V439" i="50"/>
  <c r="P38" i="63"/>
  <c r="P40" i="63" s="1"/>
  <c r="R36" i="63"/>
  <c r="R38" i="63" s="1"/>
  <c r="R40" i="63" s="1"/>
  <c r="R427" i="50"/>
  <c r="R429" i="50" s="1"/>
  <c r="AJ409" i="50"/>
  <c r="AZ409" i="50" s="1"/>
  <c r="AW20" i="65" s="1"/>
  <c r="T442" i="50"/>
  <c r="T445" i="50"/>
  <c r="T634" i="50"/>
  <c r="AH711" i="50"/>
  <c r="S635" i="50"/>
  <c r="AI608" i="50"/>
  <c r="S645" i="50"/>
  <c r="T486" i="50"/>
  <c r="P36" i="64"/>
  <c r="T36" i="63"/>
  <c r="V484" i="50"/>
  <c r="W482" i="50"/>
  <c r="AZ309" i="50"/>
  <c r="V733" i="50"/>
  <c r="V746" i="50" s="1"/>
  <c r="X42" i="67" s="1"/>
  <c r="W731" i="50"/>
  <c r="U384" i="50"/>
  <c r="V382" i="50"/>
  <c r="R677" i="50"/>
  <c r="R679" i="50" s="1"/>
  <c r="AY708" i="50"/>
  <c r="P38" i="61"/>
  <c r="P40" i="61" s="1"/>
  <c r="T696" i="50"/>
  <c r="W42" i="65" s="1"/>
  <c r="S447" i="50"/>
  <c r="R43" i="64" s="1"/>
  <c r="S425" i="50"/>
  <c r="S436" i="50"/>
  <c r="AZ458" i="50"/>
  <c r="AX19" i="65" s="1"/>
  <c r="AY310" i="50"/>
  <c r="AY311" i="50" s="1"/>
  <c r="AY326" i="50" s="1"/>
  <c r="S326" i="50" s="1"/>
  <c r="P37" i="64" s="1"/>
  <c r="AI311" i="50"/>
  <c r="V583" i="50"/>
  <c r="W581" i="50"/>
  <c r="S37" i="62"/>
  <c r="S38" i="62" s="1"/>
  <c r="S40" i="62" s="1"/>
  <c r="Q477" i="50"/>
  <c r="U485" i="50"/>
  <c r="AK458" i="50"/>
  <c r="AY19" i="63"/>
  <c r="V341" i="50"/>
  <c r="W339" i="50"/>
  <c r="P329" i="50"/>
  <c r="AY358" i="50"/>
  <c r="AV19" i="64" s="1"/>
  <c r="U534" i="50"/>
  <c r="V532" i="50"/>
  <c r="T435" i="50"/>
  <c r="AJ408" i="50"/>
  <c r="AH411" i="50"/>
  <c r="U542" i="50"/>
  <c r="U543" i="50" s="1"/>
  <c r="AK509" i="50"/>
  <c r="BA509" i="50" s="1"/>
  <c r="AY20" i="66" s="1"/>
  <c r="AV610" i="50"/>
  <c r="AV611" i="50" s="1"/>
  <c r="AV626" i="50" s="1"/>
  <c r="P626" i="50" s="1"/>
  <c r="AF611" i="50"/>
  <c r="S593" i="50"/>
  <c r="S594" i="50"/>
  <c r="AI560" i="50" s="1"/>
  <c r="AY560" i="50" s="1"/>
  <c r="T643" i="50"/>
  <c r="U584" i="50"/>
  <c r="V582" i="50"/>
  <c r="U391" i="50"/>
  <c r="V389" i="50"/>
  <c r="AH561" i="50"/>
  <c r="V533" i="50"/>
  <c r="W531" i="50"/>
  <c r="U684" i="50"/>
  <c r="V682" i="50"/>
  <c r="T344" i="50"/>
  <c r="AJ310" i="50" s="1"/>
  <c r="AZ310" i="50" s="1"/>
  <c r="T347" i="50"/>
  <c r="P43" i="65" s="1"/>
  <c r="T325" i="50"/>
  <c r="T343" i="50"/>
  <c r="T348" i="50" s="1"/>
  <c r="P44" i="65" s="1"/>
  <c r="O579" i="50"/>
  <c r="U633" i="50"/>
  <c r="U646" i="50" s="1"/>
  <c r="V42" i="66" s="1"/>
  <c r="V631" i="50"/>
  <c r="U690" i="50"/>
  <c r="U691" i="50" s="1"/>
  <c r="V688" i="50"/>
  <c r="N25" i="55"/>
  <c r="L27" i="55"/>
  <c r="K27" i="55"/>
  <c r="V546" i="50" l="1"/>
  <c r="T42" i="67" s="1"/>
  <c r="U596" i="50"/>
  <c r="U42" i="66" s="1"/>
  <c r="S748" i="50"/>
  <c r="X44" i="64" s="1"/>
  <c r="U696" i="50"/>
  <c r="W42" i="66" s="1"/>
  <c r="AD25" i="55"/>
  <c r="G36" i="61" s="1"/>
  <c r="S698" i="50"/>
  <c r="W44" i="64" s="1"/>
  <c r="AI661" i="50"/>
  <c r="U38" i="63"/>
  <c r="U40" i="63" s="1"/>
  <c r="U496" i="50"/>
  <c r="S42" i="66" s="1"/>
  <c r="U491" i="50"/>
  <c r="S398" i="50"/>
  <c r="Q44" i="64" s="1"/>
  <c r="T495" i="50"/>
  <c r="T492" i="50"/>
  <c r="AJ459" i="50"/>
  <c r="AZ459" i="50" s="1"/>
  <c r="AX20" i="65" s="1"/>
  <c r="W488" i="50"/>
  <c r="V490" i="50"/>
  <c r="U634" i="50"/>
  <c r="U645" i="50" s="1"/>
  <c r="AY361" i="50"/>
  <c r="AY376" i="50" s="1"/>
  <c r="S376" i="50" s="1"/>
  <c r="Q37" i="64" s="1"/>
  <c r="AI511" i="50"/>
  <c r="I40" i="60"/>
  <c r="S494" i="50"/>
  <c r="AI460" i="50" s="1"/>
  <c r="AI461" i="50" s="1"/>
  <c r="S475" i="50"/>
  <c r="S36" i="64" s="1"/>
  <c r="S497" i="50"/>
  <c r="S43" i="64" s="1"/>
  <c r="AH461" i="50"/>
  <c r="R577" i="50"/>
  <c r="R579" i="50" s="1"/>
  <c r="AI411" i="50"/>
  <c r="I37" i="60"/>
  <c r="I41" i="60" s="1"/>
  <c r="AX20" i="63"/>
  <c r="AX461" i="50"/>
  <c r="AX476" i="50" s="1"/>
  <c r="R476" i="50" s="1"/>
  <c r="S37" i="63" s="1"/>
  <c r="S38" i="63" s="1"/>
  <c r="S40" i="63" s="1"/>
  <c r="AA27" i="55"/>
  <c r="G38" i="58" s="1"/>
  <c r="AB27" i="55"/>
  <c r="G38" i="57" s="1"/>
  <c r="V734" i="50"/>
  <c r="W732" i="50"/>
  <c r="AI361" i="50"/>
  <c r="AZ358" i="50"/>
  <c r="AV19" i="65" s="1"/>
  <c r="U685" i="50"/>
  <c r="AK658" i="50"/>
  <c r="Q37" i="62"/>
  <c r="Q377" i="50"/>
  <c r="T697" i="50"/>
  <c r="W43" i="65" s="1"/>
  <c r="T675" i="50"/>
  <c r="T686" i="50"/>
  <c r="X489" i="50"/>
  <c r="AK608" i="50"/>
  <c r="W36" i="64"/>
  <c r="T397" i="50"/>
  <c r="Q43" i="65" s="1"/>
  <c r="T375" i="50"/>
  <c r="T386" i="50"/>
  <c r="W682" i="50"/>
  <c r="V684" i="50"/>
  <c r="W733" i="50"/>
  <c r="W746" i="50" s="1"/>
  <c r="X42" i="68" s="1"/>
  <c r="X731" i="50"/>
  <c r="X733" i="50" s="1"/>
  <c r="X746" i="50" s="1"/>
  <c r="X42" i="69" s="1"/>
  <c r="S647" i="50"/>
  <c r="V43" i="64" s="1"/>
  <c r="S625" i="50"/>
  <c r="S636" i="50"/>
  <c r="S648" i="50" s="1"/>
  <c r="V44" i="64" s="1"/>
  <c r="S644" i="50"/>
  <c r="AI610" i="50" s="1"/>
  <c r="AY610" i="50" s="1"/>
  <c r="AZ658" i="50"/>
  <c r="W632" i="50"/>
  <c r="W533" i="50"/>
  <c r="X531" i="50"/>
  <c r="X533" i="50" s="1"/>
  <c r="AJ311" i="50"/>
  <c r="T635" i="50"/>
  <c r="T636" i="50" s="1"/>
  <c r="T648" i="50" s="1"/>
  <c r="V44" i="65" s="1"/>
  <c r="AJ608" i="50"/>
  <c r="T645" i="50"/>
  <c r="P529" i="50"/>
  <c r="V49" i="58"/>
  <c r="W683" i="50"/>
  <c r="X681" i="50"/>
  <c r="X683" i="50" s="1"/>
  <c r="T594" i="50"/>
  <c r="AJ560" i="50" s="1"/>
  <c r="AZ560" i="50" s="1"/>
  <c r="T593" i="50"/>
  <c r="AZ708" i="50"/>
  <c r="V542" i="50"/>
  <c r="AL509" i="50"/>
  <c r="BB509" i="50" s="1"/>
  <c r="AY20" i="67" s="1"/>
  <c r="BA309" i="50"/>
  <c r="BA458" i="50"/>
  <c r="AX19" i="66" s="1"/>
  <c r="V49" i="57"/>
  <c r="AZ508" i="50"/>
  <c r="R377" i="50"/>
  <c r="R379" i="50" s="1"/>
  <c r="T597" i="50"/>
  <c r="U43" i="65" s="1"/>
  <c r="T575" i="50"/>
  <c r="T586" i="50"/>
  <c r="V391" i="50"/>
  <c r="W389" i="50"/>
  <c r="V584" i="50"/>
  <c r="W582" i="50"/>
  <c r="AY460" i="50"/>
  <c r="AY461" i="50" s="1"/>
  <c r="AY476" i="50" s="1"/>
  <c r="S476" i="50" s="1"/>
  <c r="T447" i="50"/>
  <c r="R43" i="65" s="1"/>
  <c r="T425" i="50"/>
  <c r="T436" i="50"/>
  <c r="U486" i="50"/>
  <c r="I36" i="63"/>
  <c r="T544" i="50"/>
  <c r="AJ510" i="50" s="1"/>
  <c r="AZ510" i="50" s="1"/>
  <c r="T525" i="50"/>
  <c r="T547" i="50"/>
  <c r="T43" i="65" s="1"/>
  <c r="T536" i="50"/>
  <c r="T548" i="50" s="1"/>
  <c r="T44" i="65" s="1"/>
  <c r="T744" i="50"/>
  <c r="AJ710" i="50" s="1"/>
  <c r="AZ710" i="50" s="1"/>
  <c r="T743" i="50"/>
  <c r="U643" i="50"/>
  <c r="Q627" i="50"/>
  <c r="Q629" i="50" s="1"/>
  <c r="U344" i="50"/>
  <c r="AK310" i="50" s="1"/>
  <c r="BA310" i="50" s="1"/>
  <c r="U347" i="50"/>
  <c r="P43" i="66" s="1"/>
  <c r="U325" i="50"/>
  <c r="U343" i="50"/>
  <c r="U348" i="50" s="1"/>
  <c r="P44" i="66" s="1"/>
  <c r="Q38" i="63"/>
  <c r="Q40" i="63" s="1"/>
  <c r="V384" i="50"/>
  <c r="W382" i="50"/>
  <c r="BB19" i="64"/>
  <c r="AY661" i="50"/>
  <c r="AY676" i="50" s="1"/>
  <c r="S676" i="50" s="1"/>
  <c r="W37" i="64" s="1"/>
  <c r="W341" i="50"/>
  <c r="X339" i="50"/>
  <c r="X341" i="50" s="1"/>
  <c r="P729" i="50"/>
  <c r="U692" i="50"/>
  <c r="U695" i="50"/>
  <c r="AK659" i="50"/>
  <c r="BA659" i="50" s="1"/>
  <c r="BB20" i="66" s="1"/>
  <c r="V485" i="50"/>
  <c r="AL458" i="50"/>
  <c r="W540" i="50"/>
  <c r="W541" i="50" s="1"/>
  <c r="X538" i="50"/>
  <c r="X540" i="50" s="1"/>
  <c r="T36" i="64"/>
  <c r="V38" i="62"/>
  <c r="V40" i="62" s="1"/>
  <c r="S448" i="50"/>
  <c r="R44" i="64" s="1"/>
  <c r="AU20" i="65"/>
  <c r="AZ311" i="50"/>
  <c r="AZ326" i="50" s="1"/>
  <c r="T326" i="50" s="1"/>
  <c r="P37" i="65" s="1"/>
  <c r="AY19" i="64"/>
  <c r="AY511" i="50"/>
  <c r="AY526" i="50" s="1"/>
  <c r="S526" i="50" s="1"/>
  <c r="T37" i="64" s="1"/>
  <c r="V37" i="61"/>
  <c r="V38" i="61" s="1"/>
  <c r="V40" i="61" s="1"/>
  <c r="I40" i="61" s="1"/>
  <c r="P627" i="50"/>
  <c r="T443" i="50"/>
  <c r="T444" i="50"/>
  <c r="AJ410" i="50" s="1"/>
  <c r="AZ410" i="50" s="1"/>
  <c r="Q36" i="64"/>
  <c r="V741" i="50"/>
  <c r="W739" i="50"/>
  <c r="R36" i="64"/>
  <c r="U392" i="50"/>
  <c r="U395" i="50"/>
  <c r="AK359" i="50"/>
  <c r="BA359" i="50" s="1"/>
  <c r="AV20" i="66" s="1"/>
  <c r="AX510" i="50"/>
  <c r="AX511" i="50" s="1"/>
  <c r="AX526" i="50" s="1"/>
  <c r="R526" i="50" s="1"/>
  <c r="AH511" i="50"/>
  <c r="V633" i="50"/>
  <c r="V646" i="50" s="1"/>
  <c r="V42" i="67" s="1"/>
  <c r="W631" i="50"/>
  <c r="U585" i="50"/>
  <c r="AK558" i="50"/>
  <c r="AZ408" i="50"/>
  <c r="AW19" i="65" s="1"/>
  <c r="U545" i="50"/>
  <c r="U535" i="50"/>
  <c r="AK508" i="50"/>
  <c r="BC19" i="64"/>
  <c r="AY711" i="50"/>
  <c r="AY726" i="50" s="1"/>
  <c r="S726" i="50" s="1"/>
  <c r="S727" i="50" s="1"/>
  <c r="S729" i="50" s="1"/>
  <c r="V441" i="50"/>
  <c r="W439" i="50"/>
  <c r="V434" i="50"/>
  <c r="W432" i="50"/>
  <c r="AY411" i="50"/>
  <c r="AY426" i="50" s="1"/>
  <c r="S426" i="50" s="1"/>
  <c r="U36" i="64"/>
  <c r="U385" i="50"/>
  <c r="AK358" i="50"/>
  <c r="AY608" i="50"/>
  <c r="T693" i="50"/>
  <c r="T694" i="50"/>
  <c r="AJ660" i="50" s="1"/>
  <c r="AZ660" i="50" s="1"/>
  <c r="U735" i="50"/>
  <c r="AK708" i="50"/>
  <c r="V642" i="50"/>
  <c r="AL609" i="50"/>
  <c r="BB609" i="50" s="1"/>
  <c r="BA20" i="67" s="1"/>
  <c r="V690" i="50"/>
  <c r="V691" i="50" s="1"/>
  <c r="W688" i="50"/>
  <c r="V342" i="50"/>
  <c r="V345" i="50"/>
  <c r="AL309" i="50"/>
  <c r="W484" i="50"/>
  <c r="X482" i="50"/>
  <c r="X484" i="50" s="1"/>
  <c r="U742" i="50"/>
  <c r="U745" i="50"/>
  <c r="AK709" i="50"/>
  <c r="BA709" i="50" s="1"/>
  <c r="BC20" i="66" s="1"/>
  <c r="S327" i="50"/>
  <c r="AX610" i="50"/>
  <c r="AX611" i="50" s="1"/>
  <c r="AX626" i="50" s="1"/>
  <c r="R626" i="50" s="1"/>
  <c r="AH611" i="50"/>
  <c r="Q479" i="50"/>
  <c r="S598" i="50"/>
  <c r="U44" i="64" s="1"/>
  <c r="AK409" i="50"/>
  <c r="BA409" i="50" s="1"/>
  <c r="AW20" i="66" s="1"/>
  <c r="U445" i="50"/>
  <c r="U442" i="50"/>
  <c r="U435" i="50"/>
  <c r="AK408" i="50"/>
  <c r="X36" i="64"/>
  <c r="T394" i="50"/>
  <c r="AJ360" i="50" s="1"/>
  <c r="AZ360" i="50" s="1"/>
  <c r="AZ361" i="50" s="1"/>
  <c r="AZ376" i="50" s="1"/>
  <c r="T376" i="50" s="1"/>
  <c r="Q37" i="65" s="1"/>
  <c r="T393" i="50"/>
  <c r="V590" i="50"/>
  <c r="V591" i="50" s="1"/>
  <c r="W588" i="50"/>
  <c r="AI561" i="50"/>
  <c r="T736" i="50"/>
  <c r="T747" i="50"/>
  <c r="X43" i="65" s="1"/>
  <c r="T725" i="50"/>
  <c r="W640" i="50"/>
  <c r="W641" i="50" s="1"/>
  <c r="X638" i="50"/>
  <c r="X640" i="50" s="1"/>
  <c r="U37" i="62"/>
  <c r="U38" i="62" s="1"/>
  <c r="U40" i="62" s="1"/>
  <c r="Q577" i="50"/>
  <c r="V534" i="50"/>
  <c r="W532" i="50"/>
  <c r="AI711" i="50"/>
  <c r="P38" i="64"/>
  <c r="P40" i="64" s="1"/>
  <c r="P36" i="65"/>
  <c r="W583" i="50"/>
  <c r="X581" i="50"/>
  <c r="X583" i="50" s="1"/>
  <c r="I36" i="62"/>
  <c r="U592" i="50"/>
  <c r="U595" i="50"/>
  <c r="AK559" i="50"/>
  <c r="BA559" i="50" s="1"/>
  <c r="AZ20" i="66" s="1"/>
  <c r="AY561" i="50"/>
  <c r="AY576" i="50" s="1"/>
  <c r="S576" i="50" s="1"/>
  <c r="U37" i="64" s="1"/>
  <c r="AZ19" i="64"/>
  <c r="AZ558" i="50"/>
  <c r="M29" i="55"/>
  <c r="M26" i="55"/>
  <c r="N29" i="55"/>
  <c r="P25" i="55"/>
  <c r="O25" i="55"/>
  <c r="I37" i="61" l="1"/>
  <c r="AZ411" i="50"/>
  <c r="AZ426" i="50" s="1"/>
  <c r="T426" i="50" s="1"/>
  <c r="R37" i="65" s="1"/>
  <c r="T398" i="50"/>
  <c r="Q44" i="65" s="1"/>
  <c r="S527" i="50"/>
  <c r="S529" i="50" s="1"/>
  <c r="T38" i="64"/>
  <c r="T40" i="64" s="1"/>
  <c r="X541" i="50"/>
  <c r="X542" i="50" s="1"/>
  <c r="T327" i="50"/>
  <c r="T329" i="50" s="1"/>
  <c r="P38" i="65"/>
  <c r="P40" i="65" s="1"/>
  <c r="T598" i="50"/>
  <c r="U44" i="65" s="1"/>
  <c r="R477" i="50"/>
  <c r="R479" i="50" s="1"/>
  <c r="AC26" i="55"/>
  <c r="G37" i="60" s="1"/>
  <c r="AC29" i="55"/>
  <c r="G40" i="60" s="1"/>
  <c r="X488" i="50"/>
  <c r="X490" i="50" s="1"/>
  <c r="X496" i="50" s="1"/>
  <c r="S42" i="69" s="1"/>
  <c r="W490" i="50"/>
  <c r="T698" i="50"/>
  <c r="W44" i="65" s="1"/>
  <c r="U635" i="50"/>
  <c r="U647" i="50" s="1"/>
  <c r="V43" i="66" s="1"/>
  <c r="AJ711" i="50"/>
  <c r="S377" i="50"/>
  <c r="S379" i="50" s="1"/>
  <c r="X546" i="50"/>
  <c r="T42" i="69" s="1"/>
  <c r="V496" i="50"/>
  <c r="S42" i="67" s="1"/>
  <c r="V491" i="50"/>
  <c r="V696" i="50"/>
  <c r="W42" i="67" s="1"/>
  <c r="Q38" i="64"/>
  <c r="Q40" i="64" s="1"/>
  <c r="AJ411" i="50"/>
  <c r="W546" i="50"/>
  <c r="T42" i="68" s="1"/>
  <c r="T493" i="50"/>
  <c r="T498" i="50" s="1"/>
  <c r="S44" i="65" s="1"/>
  <c r="T475" i="50"/>
  <c r="S36" i="65" s="1"/>
  <c r="T494" i="50"/>
  <c r="AJ460" i="50" s="1"/>
  <c r="T497" i="50"/>
  <c r="S43" i="65" s="1"/>
  <c r="U492" i="50"/>
  <c r="U495" i="50"/>
  <c r="AK459" i="50"/>
  <c r="AI611" i="50"/>
  <c r="V634" i="50"/>
  <c r="V645" i="50" s="1"/>
  <c r="I38" i="60"/>
  <c r="AE25" i="55"/>
  <c r="G36" i="62" s="1"/>
  <c r="AF25" i="55"/>
  <c r="G36" i="63" s="1"/>
  <c r="AD29" i="55"/>
  <c r="G40" i="61" s="1"/>
  <c r="U736" i="50"/>
  <c r="U747" i="50"/>
  <c r="X43" i="66" s="1"/>
  <c r="U725" i="50"/>
  <c r="BA508" i="50"/>
  <c r="U36" i="65"/>
  <c r="W534" i="50"/>
  <c r="X532" i="50"/>
  <c r="X534" i="50" s="1"/>
  <c r="X545" i="50" s="1"/>
  <c r="AY611" i="50"/>
  <c r="AY626" i="50" s="1"/>
  <c r="S626" i="50" s="1"/>
  <c r="V37" i="64" s="1"/>
  <c r="BA19" i="64"/>
  <c r="W485" i="50"/>
  <c r="AM458" i="50"/>
  <c r="V486" i="50"/>
  <c r="T448" i="50"/>
  <c r="R44" i="65" s="1"/>
  <c r="BB309" i="50"/>
  <c r="W633" i="50"/>
  <c r="W646" i="50" s="1"/>
  <c r="V42" i="68" s="1"/>
  <c r="X631" i="50"/>
  <c r="X633" i="50" s="1"/>
  <c r="X646" i="50" s="1"/>
  <c r="V42" i="69" s="1"/>
  <c r="R36" i="65"/>
  <c r="T427" i="50"/>
  <c r="T429" i="50" s="1"/>
  <c r="S677" i="50"/>
  <c r="U697" i="50"/>
  <c r="W43" i="66" s="1"/>
  <c r="U675" i="50"/>
  <c r="U686" i="50"/>
  <c r="W36" i="65"/>
  <c r="V745" i="50"/>
  <c r="V742" i="50"/>
  <c r="AL709" i="50"/>
  <c r="BB709" i="50" s="1"/>
  <c r="BC20" i="67" s="1"/>
  <c r="V545" i="50"/>
  <c r="V535" i="50"/>
  <c r="V544" i="50" s="1"/>
  <c r="AL508" i="50"/>
  <c r="W684" i="50"/>
  <c r="X682" i="50"/>
  <c r="X684" i="50" s="1"/>
  <c r="U397" i="50"/>
  <c r="Q43" i="66" s="1"/>
  <c r="U375" i="50"/>
  <c r="U386" i="50"/>
  <c r="U38" i="64"/>
  <c r="U40" i="64" s="1"/>
  <c r="AK311" i="50"/>
  <c r="W38" i="64"/>
  <c r="W40" i="64" s="1"/>
  <c r="AJ361" i="50"/>
  <c r="T36" i="65"/>
  <c r="I41" i="61"/>
  <c r="I38" i="61"/>
  <c r="Q38" i="62"/>
  <c r="Q40" i="62" s="1"/>
  <c r="I40" i="62" s="1"/>
  <c r="I37" i="62"/>
  <c r="I38" i="62" s="1"/>
  <c r="Q36" i="65"/>
  <c r="Q38" i="65" s="1"/>
  <c r="Q40" i="65" s="1"/>
  <c r="T377" i="50"/>
  <c r="T379" i="50" s="1"/>
  <c r="BA408" i="50"/>
  <c r="S577" i="50"/>
  <c r="S579" i="50" s="1"/>
  <c r="V344" i="50"/>
  <c r="AL310" i="50" s="1"/>
  <c r="BB310" i="50" s="1"/>
  <c r="V347" i="50"/>
  <c r="P43" i="67" s="1"/>
  <c r="V325" i="50"/>
  <c r="V343" i="50"/>
  <c r="V348" i="50" s="1"/>
  <c r="P44" i="67" s="1"/>
  <c r="U693" i="50"/>
  <c r="U694" i="50"/>
  <c r="AK660" i="50" s="1"/>
  <c r="BA660" i="50" s="1"/>
  <c r="BA311" i="50"/>
  <c r="BA326" i="50" s="1"/>
  <c r="U326" i="50" s="1"/>
  <c r="P37" i="66" s="1"/>
  <c r="AU20" i="66"/>
  <c r="R627" i="50"/>
  <c r="R629" i="50" s="1"/>
  <c r="V37" i="63"/>
  <c r="W590" i="50"/>
  <c r="W591" i="50" s="1"/>
  <c r="X588" i="50"/>
  <c r="X590" i="50" s="1"/>
  <c r="V685" i="50"/>
  <c r="AL658" i="50"/>
  <c r="W542" i="50"/>
  <c r="W543" i="50" s="1"/>
  <c r="AM509" i="50"/>
  <c r="BC509" i="50" s="1"/>
  <c r="AY20" i="68" s="1"/>
  <c r="AJ661" i="50"/>
  <c r="Q579" i="50"/>
  <c r="U425" i="50"/>
  <c r="U444" i="50"/>
  <c r="AK410" i="50" s="1"/>
  <c r="BA410" i="50" s="1"/>
  <c r="U443" i="50"/>
  <c r="W690" i="50"/>
  <c r="W691" i="50" s="1"/>
  <c r="X688" i="50"/>
  <c r="X690" i="50" s="1"/>
  <c r="W434" i="50"/>
  <c r="X432" i="50"/>
  <c r="X434" i="50" s="1"/>
  <c r="T37" i="63"/>
  <c r="T38" i="63" s="1"/>
  <c r="T40" i="63" s="1"/>
  <c r="R527" i="50"/>
  <c r="S477" i="50"/>
  <c r="S37" i="64"/>
  <c r="S38" i="64" s="1"/>
  <c r="S40" i="64" s="1"/>
  <c r="AZ608" i="50"/>
  <c r="V592" i="50"/>
  <c r="V595" i="50"/>
  <c r="AL559" i="50"/>
  <c r="BB559" i="50" s="1"/>
  <c r="AZ20" i="67" s="1"/>
  <c r="V385" i="50"/>
  <c r="AL358" i="50"/>
  <c r="U744" i="50"/>
  <c r="AK710" i="50" s="1"/>
  <c r="BA710" i="50" s="1"/>
  <c r="U743" i="50"/>
  <c r="AY19" i="65"/>
  <c r="AZ511" i="50"/>
  <c r="AZ526" i="50" s="1"/>
  <c r="T526" i="50" s="1"/>
  <c r="T37" i="65" s="1"/>
  <c r="U594" i="50"/>
  <c r="AK560" i="50" s="1"/>
  <c r="BA560" i="50" s="1"/>
  <c r="U593" i="50"/>
  <c r="R37" i="64"/>
  <c r="R38" i="64" s="1"/>
  <c r="R40" i="64" s="1"/>
  <c r="V692" i="50"/>
  <c r="V695" i="50"/>
  <c r="AL659" i="50"/>
  <c r="BB659" i="50" s="1"/>
  <c r="BB20" i="67" s="1"/>
  <c r="V435" i="50"/>
  <c r="AL408" i="50"/>
  <c r="T748" i="50"/>
  <c r="X44" i="65" s="1"/>
  <c r="W584" i="50"/>
  <c r="X582" i="50"/>
  <c r="X584" i="50" s="1"/>
  <c r="V543" i="50"/>
  <c r="T647" i="50"/>
  <c r="V43" i="65" s="1"/>
  <c r="T625" i="50"/>
  <c r="V36" i="65" s="1"/>
  <c r="T644" i="50"/>
  <c r="AJ610" i="50" s="1"/>
  <c r="AZ610" i="50" s="1"/>
  <c r="BA608" i="50"/>
  <c r="W734" i="50"/>
  <c r="X732" i="50"/>
  <c r="X734" i="50" s="1"/>
  <c r="S329" i="50"/>
  <c r="W741" i="50"/>
  <c r="X739" i="50"/>
  <c r="X741" i="50" s="1"/>
  <c r="Q379" i="50"/>
  <c r="BB458" i="50"/>
  <c r="AX19" i="67" s="1"/>
  <c r="P629" i="50"/>
  <c r="W642" i="50"/>
  <c r="AM609" i="50"/>
  <c r="BC609" i="50" s="1"/>
  <c r="BA20" i="68" s="1"/>
  <c r="X36" i="65"/>
  <c r="W441" i="50"/>
  <c r="X439" i="50"/>
  <c r="X441" i="50" s="1"/>
  <c r="V585" i="50"/>
  <c r="AL558" i="50"/>
  <c r="V735" i="50"/>
  <c r="AL708" i="50"/>
  <c r="BA708" i="50"/>
  <c r="AJ561" i="50"/>
  <c r="U544" i="50"/>
  <c r="AK510" i="50" s="1"/>
  <c r="BA510" i="50" s="1"/>
  <c r="U547" i="50"/>
  <c r="T43" i="66" s="1"/>
  <c r="U525" i="50"/>
  <c r="U536" i="50"/>
  <c r="U548" i="50" s="1"/>
  <c r="T44" i="66" s="1"/>
  <c r="AZ19" i="65"/>
  <c r="AZ561" i="50"/>
  <c r="AZ576" i="50" s="1"/>
  <c r="T576" i="50" s="1"/>
  <c r="U37" i="65" s="1"/>
  <c r="AJ511" i="50"/>
  <c r="X485" i="50"/>
  <c r="AN458" i="50"/>
  <c r="BA358" i="50"/>
  <c r="AV19" i="66" s="1"/>
  <c r="P36" i="66"/>
  <c r="BB19" i="65"/>
  <c r="AZ661" i="50"/>
  <c r="AZ676" i="50" s="1"/>
  <c r="T676" i="50" s="1"/>
  <c r="W37" i="65" s="1"/>
  <c r="BA658" i="50"/>
  <c r="U447" i="50"/>
  <c r="R43" i="66" s="1"/>
  <c r="U436" i="50"/>
  <c r="X641" i="50"/>
  <c r="V445" i="50"/>
  <c r="V442" i="50"/>
  <c r="AL409" i="50"/>
  <c r="BB409" i="50" s="1"/>
  <c r="AW20" i="67" s="1"/>
  <c r="U394" i="50"/>
  <c r="AK360" i="50" s="1"/>
  <c r="BA360" i="50" s="1"/>
  <c r="U393" i="50"/>
  <c r="X342" i="50"/>
  <c r="X345" i="50"/>
  <c r="AN309" i="50"/>
  <c r="W391" i="50"/>
  <c r="X389" i="50"/>
  <c r="X391" i="50" s="1"/>
  <c r="V36" i="64"/>
  <c r="I36" i="64" s="1"/>
  <c r="V596" i="50"/>
  <c r="U42" i="67" s="1"/>
  <c r="W384" i="50"/>
  <c r="X382" i="50"/>
  <c r="X384" i="50" s="1"/>
  <c r="X632" i="50"/>
  <c r="BA558" i="50"/>
  <c r="U575" i="50"/>
  <c r="U597" i="50"/>
  <c r="U43" i="66" s="1"/>
  <c r="U586" i="50"/>
  <c r="V643" i="50"/>
  <c r="X37" i="64"/>
  <c r="X38" i="64" s="1"/>
  <c r="X40" i="64" s="1"/>
  <c r="S427" i="50"/>
  <c r="S429" i="50" s="1"/>
  <c r="W345" i="50"/>
  <c r="W342" i="50"/>
  <c r="AM309" i="50"/>
  <c r="V395" i="50"/>
  <c r="V392" i="50"/>
  <c r="AL359" i="50"/>
  <c r="BB359" i="50" s="1"/>
  <c r="AV20" i="67" s="1"/>
  <c r="BC19" i="65"/>
  <c r="AZ711" i="50"/>
  <c r="AZ726" i="50" s="1"/>
  <c r="T726" i="50" s="1"/>
  <c r="X37" i="65" s="1"/>
  <c r="N26" i="55"/>
  <c r="M27" i="55"/>
  <c r="Q25" i="55"/>
  <c r="N27" i="55"/>
  <c r="O29" i="55"/>
  <c r="O26" i="55"/>
  <c r="O27" i="55"/>
  <c r="R38" i="65" l="1"/>
  <c r="R40" i="65" s="1"/>
  <c r="U398" i="50"/>
  <c r="Q44" i="66" s="1"/>
  <c r="X591" i="50"/>
  <c r="AD26" i="55"/>
  <c r="G37" i="61" s="1"/>
  <c r="AN509" i="50"/>
  <c r="BD509" i="50" s="1"/>
  <c r="AY20" i="69" s="1"/>
  <c r="W696" i="50"/>
  <c r="W42" i="68" s="1"/>
  <c r="AL510" i="50"/>
  <c r="BB510" i="50" s="1"/>
  <c r="X691" i="50"/>
  <c r="X692" i="50" s="1"/>
  <c r="AJ611" i="50"/>
  <c r="AK411" i="50"/>
  <c r="AL608" i="50"/>
  <c r="BB608" i="50" s="1"/>
  <c r="X634" i="50"/>
  <c r="X635" i="50" s="1"/>
  <c r="W634" i="50"/>
  <c r="AN608" i="50" s="1"/>
  <c r="AC27" i="55"/>
  <c r="G38" i="60" s="1"/>
  <c r="W596" i="50"/>
  <c r="U42" i="68" s="1"/>
  <c r="T577" i="50"/>
  <c r="T579" i="50" s="1"/>
  <c r="U644" i="50"/>
  <c r="AK610" i="50" s="1"/>
  <c r="U636" i="50"/>
  <c r="U648" i="50" s="1"/>
  <c r="V44" i="66" s="1"/>
  <c r="X596" i="50"/>
  <c r="U42" i="69" s="1"/>
  <c r="T527" i="50"/>
  <c r="T529" i="50" s="1"/>
  <c r="X696" i="50"/>
  <c r="W42" i="69" s="1"/>
  <c r="U497" i="50"/>
  <c r="S43" i="66" s="1"/>
  <c r="U494" i="50"/>
  <c r="AK460" i="50" s="1"/>
  <c r="BA460" i="50" s="1"/>
  <c r="U475" i="50"/>
  <c r="AK511" i="50"/>
  <c r="AZ460" i="50"/>
  <c r="AZ461" i="50" s="1"/>
  <c r="AZ476" i="50" s="1"/>
  <c r="T476" i="50" s="1"/>
  <c r="AJ461" i="50"/>
  <c r="V635" i="50"/>
  <c r="V644" i="50" s="1"/>
  <c r="BA459" i="50"/>
  <c r="AX20" i="66" s="1"/>
  <c r="AK711" i="50"/>
  <c r="V495" i="50"/>
  <c r="AL459" i="50"/>
  <c r="BB459" i="50" s="1"/>
  <c r="AX20" i="67" s="1"/>
  <c r="V492" i="50"/>
  <c r="T38" i="65"/>
  <c r="T40" i="65" s="1"/>
  <c r="U493" i="50"/>
  <c r="U498" i="50" s="1"/>
  <c r="S44" i="66" s="1"/>
  <c r="S627" i="50"/>
  <c r="S629" i="50" s="1"/>
  <c r="W496" i="50"/>
  <c r="S42" i="68" s="1"/>
  <c r="W491" i="50"/>
  <c r="AK361" i="50"/>
  <c r="X491" i="50"/>
  <c r="V49" i="60"/>
  <c r="AK561" i="50"/>
  <c r="U625" i="50"/>
  <c r="V36" i="66" s="1"/>
  <c r="AE27" i="55"/>
  <c r="G38" i="62" s="1"/>
  <c r="AE26" i="55"/>
  <c r="G37" i="62" s="1"/>
  <c r="AE29" i="55"/>
  <c r="G40" i="62" s="1"/>
  <c r="AD27" i="55"/>
  <c r="G38" i="61" s="1"/>
  <c r="AG25" i="55"/>
  <c r="G36" i="64" s="1"/>
  <c r="R36" i="66"/>
  <c r="W535" i="50"/>
  <c r="AM508" i="50"/>
  <c r="W395" i="50"/>
  <c r="W392" i="50"/>
  <c r="AM359" i="50"/>
  <c r="BC359" i="50" s="1"/>
  <c r="AV20" i="68" s="1"/>
  <c r="X735" i="50"/>
  <c r="AN708" i="50"/>
  <c r="U327" i="50"/>
  <c r="U329" i="50" s="1"/>
  <c r="I37" i="64"/>
  <c r="T677" i="50"/>
  <c r="T679" i="50" s="1"/>
  <c r="U698" i="50"/>
  <c r="W44" i="66" s="1"/>
  <c r="W36" i="66"/>
  <c r="W385" i="50"/>
  <c r="AM358" i="50"/>
  <c r="V443" i="50"/>
  <c r="V444" i="50"/>
  <c r="AL410" i="50" s="1"/>
  <c r="BB410" i="50" s="1"/>
  <c r="V575" i="50"/>
  <c r="V597" i="50"/>
  <c r="U43" i="67" s="1"/>
  <c r="V586" i="50"/>
  <c r="R529" i="50"/>
  <c r="V675" i="50"/>
  <c r="V697" i="50"/>
  <c r="W43" i="67" s="1"/>
  <c r="V686" i="50"/>
  <c r="W486" i="50"/>
  <c r="X392" i="50"/>
  <c r="X395" i="50"/>
  <c r="AN359" i="50"/>
  <c r="BD359" i="50" s="1"/>
  <c r="AV20" i="69" s="1"/>
  <c r="W545" i="50"/>
  <c r="BA361" i="50"/>
  <c r="BA376" i="50" s="1"/>
  <c r="U376" i="50" s="1"/>
  <c r="Q37" i="66" s="1"/>
  <c r="X442" i="50"/>
  <c r="X445" i="50"/>
  <c r="AN409" i="50"/>
  <c r="BD409" i="50" s="1"/>
  <c r="AW20" i="69" s="1"/>
  <c r="U748" i="50"/>
  <c r="X44" i="66" s="1"/>
  <c r="AW19" i="66"/>
  <c r="BA411" i="50"/>
  <c r="BA426" i="50" s="1"/>
  <c r="U426" i="50" s="1"/>
  <c r="R37" i="66" s="1"/>
  <c r="Q36" i="66"/>
  <c r="S679" i="50"/>
  <c r="P38" i="66"/>
  <c r="P40" i="66" s="1"/>
  <c r="X347" i="50"/>
  <c r="P43" i="69" s="1"/>
  <c r="X325" i="50"/>
  <c r="X344" i="50"/>
  <c r="X343" i="50"/>
  <c r="X348" i="50" s="1"/>
  <c r="P44" i="69" s="1"/>
  <c r="S479" i="50"/>
  <c r="X585" i="50"/>
  <c r="AN558" i="50"/>
  <c r="X435" i="50"/>
  <c r="AN408" i="50"/>
  <c r="X592" i="50"/>
  <c r="X595" i="50"/>
  <c r="AN559" i="50"/>
  <c r="BD559" i="50" s="1"/>
  <c r="AZ20" i="69" s="1"/>
  <c r="V394" i="50"/>
  <c r="AL360" i="50" s="1"/>
  <c r="BB360" i="50" s="1"/>
  <c r="V393" i="50"/>
  <c r="BB708" i="50"/>
  <c r="X36" i="66"/>
  <c r="BD458" i="50"/>
  <c r="AX19" i="69" s="1"/>
  <c r="BC458" i="50"/>
  <c r="AX19" i="68" s="1"/>
  <c r="W442" i="50"/>
  <c r="W445" i="50"/>
  <c r="AM409" i="50"/>
  <c r="BC409" i="50" s="1"/>
  <c r="AW20" i="68" s="1"/>
  <c r="T727" i="50"/>
  <c r="T729" i="50" s="1"/>
  <c r="X543" i="50"/>
  <c r="W585" i="50"/>
  <c r="AM558" i="50"/>
  <c r="BB358" i="50"/>
  <c r="AV19" i="67" s="1"/>
  <c r="W435" i="50"/>
  <c r="AM408" i="50"/>
  <c r="W592" i="50"/>
  <c r="W595" i="50"/>
  <c r="AM559" i="50"/>
  <c r="BC559" i="50" s="1"/>
  <c r="AZ20" i="68" s="1"/>
  <c r="X685" i="50"/>
  <c r="AN658" i="50"/>
  <c r="BB311" i="50"/>
  <c r="BB326" i="50" s="1"/>
  <c r="V326" i="50" s="1"/>
  <c r="P37" i="67" s="1"/>
  <c r="AU20" i="67"/>
  <c r="U36" i="66"/>
  <c r="BC19" i="66"/>
  <c r="BA711" i="50"/>
  <c r="BA726" i="50" s="1"/>
  <c r="U726" i="50" s="1"/>
  <c r="X37" i="66" s="1"/>
  <c r="I36" i="65"/>
  <c r="U38" i="65"/>
  <c r="U40" i="65" s="1"/>
  <c r="BC309" i="50"/>
  <c r="V49" i="62"/>
  <c r="X642" i="50"/>
  <c r="AN609" i="50"/>
  <c r="BD609" i="50" s="1"/>
  <c r="BA20" i="69" s="1"/>
  <c r="V38" i="63"/>
  <c r="V40" i="63" s="1"/>
  <c r="I40" i="63" s="1"/>
  <c r="I37" i="63"/>
  <c r="I41" i="62"/>
  <c r="W685" i="50"/>
  <c r="AM658" i="50"/>
  <c r="V38" i="64"/>
  <c r="V40" i="64" s="1"/>
  <c r="I40" i="64" s="1"/>
  <c r="V694" i="50"/>
  <c r="AL660" i="50" s="1"/>
  <c r="BB660" i="50" s="1"/>
  <c r="V693" i="50"/>
  <c r="V744" i="50"/>
  <c r="AL710" i="50" s="1"/>
  <c r="BB710" i="50" s="1"/>
  <c r="V743" i="50"/>
  <c r="AZ19" i="66"/>
  <c r="BA561" i="50"/>
  <c r="BA576" i="50" s="1"/>
  <c r="U576" i="50" s="1"/>
  <c r="U37" i="66" s="1"/>
  <c r="AY19" i="66"/>
  <c r="BA511" i="50"/>
  <c r="BA526" i="50" s="1"/>
  <c r="U526" i="50" s="1"/>
  <c r="T37" i="66" s="1"/>
  <c r="V736" i="50"/>
  <c r="V725" i="50"/>
  <c r="V747" i="50"/>
  <c r="X43" i="67" s="1"/>
  <c r="P36" i="67"/>
  <c r="BB558" i="50"/>
  <c r="X742" i="50"/>
  <c r="X745" i="50"/>
  <c r="AN709" i="50"/>
  <c r="BD709" i="50" s="1"/>
  <c r="BC20" i="69" s="1"/>
  <c r="W692" i="50"/>
  <c r="W695" i="50"/>
  <c r="AM659" i="50"/>
  <c r="BC659" i="50" s="1"/>
  <c r="BB20" i="68" s="1"/>
  <c r="BB508" i="50"/>
  <c r="AL511" i="50"/>
  <c r="BD309" i="50"/>
  <c r="AU20" i="69" s="1"/>
  <c r="BA19" i="66"/>
  <c r="X486" i="50"/>
  <c r="BB658" i="50"/>
  <c r="AK661" i="50"/>
  <c r="W643" i="50"/>
  <c r="W745" i="50"/>
  <c r="W742" i="50"/>
  <c r="AM709" i="50"/>
  <c r="BC709" i="50" s="1"/>
  <c r="BC20" i="68" s="1"/>
  <c r="BB408" i="50"/>
  <c r="U448" i="50"/>
  <c r="R44" i="66" s="1"/>
  <c r="V49" i="61"/>
  <c r="V547" i="50"/>
  <c r="T43" i="67" s="1"/>
  <c r="V525" i="50"/>
  <c r="V536" i="50"/>
  <c r="V548" i="50" s="1"/>
  <c r="T44" i="67" s="1"/>
  <c r="BA19" i="65"/>
  <c r="AZ611" i="50"/>
  <c r="AZ626" i="50" s="1"/>
  <c r="T626" i="50" s="1"/>
  <c r="W735" i="50"/>
  <c r="AM708" i="50"/>
  <c r="W38" i="65"/>
  <c r="W40" i="65" s="1"/>
  <c r="W347" i="50"/>
  <c r="P43" i="68" s="1"/>
  <c r="W325" i="50"/>
  <c r="W344" i="50"/>
  <c r="AM310" i="50" s="1"/>
  <c r="BC310" i="50" s="1"/>
  <c r="W343" i="50"/>
  <c r="W348" i="50" s="1"/>
  <c r="P44" i="68" s="1"/>
  <c r="X385" i="50"/>
  <c r="AN358" i="50"/>
  <c r="BD358" i="50" s="1"/>
  <c r="AV19" i="69" s="1"/>
  <c r="X38" i="65"/>
  <c r="X40" i="65" s="1"/>
  <c r="V375" i="50"/>
  <c r="V397" i="50"/>
  <c r="Q43" i="67" s="1"/>
  <c r="V386" i="50"/>
  <c r="T36" i="66"/>
  <c r="U598" i="50"/>
  <c r="U44" i="66" s="1"/>
  <c r="BA661" i="50"/>
  <c r="BA676" i="50" s="1"/>
  <c r="U676" i="50" s="1"/>
  <c r="W37" i="66" s="1"/>
  <c r="BB19" i="66"/>
  <c r="V425" i="50"/>
  <c r="V447" i="50"/>
  <c r="R43" i="67" s="1"/>
  <c r="V436" i="50"/>
  <c r="V593" i="50"/>
  <c r="V594" i="50"/>
  <c r="AL560" i="50" s="1"/>
  <c r="BB560" i="50" s="1"/>
  <c r="AL311" i="50"/>
  <c r="X535" i="50"/>
  <c r="X544" i="50" s="1"/>
  <c r="AN508" i="50"/>
  <c r="Q26" i="55"/>
  <c r="R25" i="55"/>
  <c r="P26" i="55"/>
  <c r="Q29" i="55"/>
  <c r="P29" i="55"/>
  <c r="AN659" i="50" l="1"/>
  <c r="BD659" i="50" s="1"/>
  <c r="BB20" i="69" s="1"/>
  <c r="X695" i="50"/>
  <c r="AN459" i="50"/>
  <c r="BD459" i="50" s="1"/>
  <c r="AX20" i="69" s="1"/>
  <c r="AL411" i="50"/>
  <c r="W645" i="50"/>
  <c r="AM608" i="50"/>
  <c r="BC608" i="50" s="1"/>
  <c r="X645" i="50"/>
  <c r="W635" i="50"/>
  <c r="W644" i="50" s="1"/>
  <c r="BA461" i="50"/>
  <c r="BA476" i="50" s="1"/>
  <c r="U476" i="50" s="1"/>
  <c r="S37" i="66" s="1"/>
  <c r="V598" i="50"/>
  <c r="U44" i="67" s="1"/>
  <c r="AL610" i="50"/>
  <c r="BB610" i="50" s="1"/>
  <c r="BB611" i="50" s="1"/>
  <c r="BB626" i="50" s="1"/>
  <c r="V626" i="50" s="1"/>
  <c r="V37" i="67" s="1"/>
  <c r="U577" i="50"/>
  <c r="U579" i="50" s="1"/>
  <c r="AM610" i="50"/>
  <c r="BC610" i="50" s="1"/>
  <c r="V636" i="50"/>
  <c r="V648" i="50" s="1"/>
  <c r="V44" i="67" s="1"/>
  <c r="AL661" i="50"/>
  <c r="U727" i="50"/>
  <c r="U729" i="50" s="1"/>
  <c r="V497" i="50"/>
  <c r="S43" i="67" s="1"/>
  <c r="V475" i="50"/>
  <c r="V494" i="50"/>
  <c r="AL460" i="50" s="1"/>
  <c r="BB460" i="50" s="1"/>
  <c r="BB461" i="50" s="1"/>
  <c r="BB476" i="50" s="1"/>
  <c r="V476" i="50" s="1"/>
  <c r="S37" i="67" s="1"/>
  <c r="V493" i="50"/>
  <c r="V498" i="50" s="1"/>
  <c r="S44" i="67" s="1"/>
  <c r="S37" i="65"/>
  <c r="S38" i="65" s="1"/>
  <c r="S40" i="65" s="1"/>
  <c r="T477" i="50"/>
  <c r="T479" i="50" s="1"/>
  <c r="X495" i="50"/>
  <c r="X492" i="50"/>
  <c r="S36" i="66"/>
  <c r="U477" i="50"/>
  <c r="U479" i="50" s="1"/>
  <c r="V647" i="50"/>
  <c r="V43" i="67" s="1"/>
  <c r="AL361" i="50"/>
  <c r="AL711" i="50"/>
  <c r="W492" i="50"/>
  <c r="W495" i="50"/>
  <c r="V625" i="50"/>
  <c r="V36" i="67" s="1"/>
  <c r="X38" i="66"/>
  <c r="X40" i="66" s="1"/>
  <c r="V327" i="50"/>
  <c r="V329" i="50" s="1"/>
  <c r="AK461" i="50"/>
  <c r="AM459" i="50"/>
  <c r="BC459" i="50" s="1"/>
  <c r="AX20" i="68" s="1"/>
  <c r="U427" i="50"/>
  <c r="U429" i="50" s="1"/>
  <c r="R38" i="66"/>
  <c r="R40" i="66" s="1"/>
  <c r="V398" i="50"/>
  <c r="Q44" i="67" s="1"/>
  <c r="AF29" i="55"/>
  <c r="G40" i="63" s="1"/>
  <c r="AG29" i="55"/>
  <c r="G40" i="64" s="1"/>
  <c r="AF26" i="55"/>
  <c r="G37" i="63" s="1"/>
  <c r="AH25" i="55"/>
  <c r="G36" i="65" s="1"/>
  <c r="AG26" i="55"/>
  <c r="G37" i="64" s="1"/>
  <c r="AM311" i="50"/>
  <c r="W425" i="50"/>
  <c r="W447" i="50"/>
  <c r="R43" i="68" s="1"/>
  <c r="W436" i="50"/>
  <c r="P36" i="68"/>
  <c r="W544" i="50"/>
  <c r="AM510" i="50" s="1"/>
  <c r="BC510" i="50" s="1"/>
  <c r="W525" i="50"/>
  <c r="W547" i="50"/>
  <c r="T43" i="68" s="1"/>
  <c r="W536" i="50"/>
  <c r="W548" i="50" s="1"/>
  <c r="T44" i="68" s="1"/>
  <c r="W693" i="50"/>
  <c r="W694" i="50"/>
  <c r="AM660" i="50" s="1"/>
  <c r="BC660" i="50" s="1"/>
  <c r="U38" i="66"/>
  <c r="U40" i="66" s="1"/>
  <c r="X375" i="50"/>
  <c r="X394" i="50"/>
  <c r="X393" i="50"/>
  <c r="W38" i="66"/>
  <c r="W40" i="66" s="1"/>
  <c r="BC408" i="50"/>
  <c r="W375" i="50"/>
  <c r="W397" i="50"/>
  <c r="Q43" i="68" s="1"/>
  <c r="W386" i="50"/>
  <c r="T627" i="50"/>
  <c r="V37" i="65"/>
  <c r="I41" i="63"/>
  <c r="I38" i="63"/>
  <c r="X444" i="50"/>
  <c r="X443" i="50"/>
  <c r="W744" i="50"/>
  <c r="AM710" i="50" s="1"/>
  <c r="BC710" i="50" s="1"/>
  <c r="W743" i="50"/>
  <c r="BC19" i="67"/>
  <c r="BB711" i="50"/>
  <c r="BB726" i="50" s="1"/>
  <c r="V726" i="50" s="1"/>
  <c r="X37" i="67" s="1"/>
  <c r="W725" i="50"/>
  <c r="W747" i="50"/>
  <c r="X43" i="68" s="1"/>
  <c r="W736" i="50"/>
  <c r="X547" i="50"/>
  <c r="T43" i="69" s="1"/>
  <c r="X525" i="50"/>
  <c r="X536" i="50"/>
  <c r="X548" i="50" s="1"/>
  <c r="T44" i="69" s="1"/>
  <c r="BB661" i="50"/>
  <c r="BB676" i="50" s="1"/>
  <c r="V676" i="50" s="1"/>
  <c r="W37" i="67" s="1"/>
  <c r="BB19" i="67"/>
  <c r="R36" i="67"/>
  <c r="BC658" i="50"/>
  <c r="X747" i="50"/>
  <c r="X43" i="69" s="1"/>
  <c r="X725" i="50"/>
  <c r="X736" i="50"/>
  <c r="P36" i="69"/>
  <c r="H325" i="50"/>
  <c r="X744" i="50"/>
  <c r="X743" i="50"/>
  <c r="V748" i="50"/>
  <c r="X44" i="67" s="1"/>
  <c r="BD658" i="50"/>
  <c r="W444" i="50"/>
  <c r="AM410" i="50" s="1"/>
  <c r="BC410" i="50" s="1"/>
  <c r="W443" i="50"/>
  <c r="X594" i="50"/>
  <c r="X593" i="50"/>
  <c r="U377" i="50"/>
  <c r="U379" i="50" s="1"/>
  <c r="V698" i="50"/>
  <c r="W44" i="67" s="1"/>
  <c r="AW19" i="67"/>
  <c r="BB411" i="50"/>
  <c r="BB426" i="50" s="1"/>
  <c r="V426" i="50" s="1"/>
  <c r="R37" i="67" s="1"/>
  <c r="AU20" i="68"/>
  <c r="BC311" i="50"/>
  <c r="BC326" i="50" s="1"/>
  <c r="W326" i="50" s="1"/>
  <c r="P37" i="68" s="1"/>
  <c r="BD608" i="50"/>
  <c r="W394" i="50"/>
  <c r="AM360" i="50" s="1"/>
  <c r="BC360" i="50" s="1"/>
  <c r="W393" i="50"/>
  <c r="BA19" i="67"/>
  <c r="X625" i="50"/>
  <c r="X647" i="50"/>
  <c r="V43" i="69" s="1"/>
  <c r="BC558" i="50"/>
  <c r="BC508" i="50"/>
  <c r="AY19" i="67"/>
  <c r="BB511" i="50"/>
  <c r="BB526" i="50" s="1"/>
  <c r="V526" i="50" s="1"/>
  <c r="T37" i="67" s="1"/>
  <c r="W597" i="50"/>
  <c r="U43" i="68" s="1"/>
  <c r="W575" i="50"/>
  <c r="W586" i="50"/>
  <c r="AL561" i="50"/>
  <c r="X697" i="50"/>
  <c r="W43" i="69" s="1"/>
  <c r="X675" i="50"/>
  <c r="X686" i="50"/>
  <c r="BD408" i="50"/>
  <c r="AW19" i="69" s="1"/>
  <c r="Q38" i="66"/>
  <c r="Q40" i="66" s="1"/>
  <c r="P38" i="67"/>
  <c r="P40" i="67" s="1"/>
  <c r="AN310" i="50"/>
  <c r="BC708" i="50"/>
  <c r="X36" i="67"/>
  <c r="BB361" i="50"/>
  <c r="BB376" i="50" s="1"/>
  <c r="V376" i="50" s="1"/>
  <c r="Q37" i="67" s="1"/>
  <c r="T36" i="67"/>
  <c r="X425" i="50"/>
  <c r="X447" i="50"/>
  <c r="R43" i="69" s="1"/>
  <c r="X436" i="50"/>
  <c r="W36" i="67"/>
  <c r="I38" i="64"/>
  <c r="I41" i="64"/>
  <c r="X693" i="50"/>
  <c r="X694" i="50"/>
  <c r="U527" i="50"/>
  <c r="U529" i="50" s="1"/>
  <c r="T38" i="66"/>
  <c r="T40" i="66" s="1"/>
  <c r="Q36" i="67"/>
  <c r="BA610" i="50"/>
  <c r="BA611" i="50" s="1"/>
  <c r="BA626" i="50" s="1"/>
  <c r="U626" i="50" s="1"/>
  <c r="AK611" i="50"/>
  <c r="AZ19" i="67"/>
  <c r="BB561" i="50"/>
  <c r="BB576" i="50" s="1"/>
  <c r="V576" i="50" s="1"/>
  <c r="U37" i="67" s="1"/>
  <c r="V448" i="50"/>
  <c r="R44" i="67" s="1"/>
  <c r="X644" i="50"/>
  <c r="X643" i="50"/>
  <c r="BD558" i="50"/>
  <c r="AZ19" i="69" s="1"/>
  <c r="W697" i="50"/>
  <c r="W43" i="68" s="1"/>
  <c r="W675" i="50"/>
  <c r="W686" i="50"/>
  <c r="U36" i="67"/>
  <c r="BC358" i="50"/>
  <c r="AV19" i="68" s="1"/>
  <c r="U677" i="50"/>
  <c r="U679" i="50" s="1"/>
  <c r="BD508" i="50"/>
  <c r="X397" i="50"/>
  <c r="Q43" i="69" s="1"/>
  <c r="X386" i="50"/>
  <c r="W594" i="50"/>
  <c r="AM560" i="50" s="1"/>
  <c r="BC560" i="50" s="1"/>
  <c r="W593" i="50"/>
  <c r="X575" i="50"/>
  <c r="X597" i="50"/>
  <c r="U43" i="69" s="1"/>
  <c r="X586" i="50"/>
  <c r="BD708" i="50"/>
  <c r="BC19" i="69" s="1"/>
  <c r="P27" i="55"/>
  <c r="Q27" i="55"/>
  <c r="S38" i="66" l="1"/>
  <c r="S40" i="66" s="1"/>
  <c r="AL611" i="50"/>
  <c r="X748" i="50"/>
  <c r="X44" i="69" s="1"/>
  <c r="W636" i="50"/>
  <c r="W648" i="50" s="1"/>
  <c r="V44" i="68" s="1"/>
  <c r="AN610" i="50"/>
  <c r="BD610" i="50" s="1"/>
  <c r="W625" i="50"/>
  <c r="H625" i="50" s="1"/>
  <c r="W647" i="50"/>
  <c r="V43" i="68" s="1"/>
  <c r="X636" i="50"/>
  <c r="X38" i="67"/>
  <c r="X40" i="67" s="1"/>
  <c r="AM611" i="50"/>
  <c r="AL461" i="50"/>
  <c r="V527" i="50"/>
  <c r="V529" i="50" s="1"/>
  <c r="T38" i="67"/>
  <c r="T40" i="67" s="1"/>
  <c r="V727" i="50"/>
  <c r="V729" i="50" s="1"/>
  <c r="V627" i="50"/>
  <c r="V629" i="50" s="1"/>
  <c r="V577" i="50"/>
  <c r="V579" i="50" s="1"/>
  <c r="AN660" i="50"/>
  <c r="W327" i="50"/>
  <c r="W329" i="50" s="1"/>
  <c r="AM661" i="50"/>
  <c r="V677" i="50"/>
  <c r="V679" i="50" s="1"/>
  <c r="R38" i="67"/>
  <c r="R40" i="67" s="1"/>
  <c r="X493" i="50"/>
  <c r="X498" i="50" s="1"/>
  <c r="S44" i="69" s="1"/>
  <c r="W475" i="50"/>
  <c r="W494" i="50"/>
  <c r="W497" i="50"/>
  <c r="S43" i="68" s="1"/>
  <c r="W493" i="50"/>
  <c r="W498" i="50" s="1"/>
  <c r="S44" i="68" s="1"/>
  <c r="AN710" i="50"/>
  <c r="BD710" i="50" s="1"/>
  <c r="BD711" i="50" s="1"/>
  <c r="BD726" i="50" s="1"/>
  <c r="X726" i="50" s="1"/>
  <c r="X37" i="69" s="1"/>
  <c r="W698" i="50"/>
  <c r="W44" i="68" s="1"/>
  <c r="I36" i="66"/>
  <c r="W38" i="67"/>
  <c r="W40" i="67" s="1"/>
  <c r="W398" i="50"/>
  <c r="Q44" i="68" s="1"/>
  <c r="X494" i="50"/>
  <c r="X497" i="50"/>
  <c r="S43" i="69" s="1"/>
  <c r="X475" i="50"/>
  <c r="S36" i="69" s="1"/>
  <c r="S36" i="67"/>
  <c r="S38" i="67" s="1"/>
  <c r="S40" i="67" s="1"/>
  <c r="V477" i="50"/>
  <c r="V479" i="50" s="1"/>
  <c r="X448" i="50"/>
  <c r="R44" i="69" s="1"/>
  <c r="BC361" i="50"/>
  <c r="BC376" i="50" s="1"/>
  <c r="W376" i="50" s="1"/>
  <c r="Q37" i="68" s="1"/>
  <c r="W598" i="50"/>
  <c r="U44" i="68" s="1"/>
  <c r="AM711" i="50"/>
  <c r="X598" i="50"/>
  <c r="U44" i="69" s="1"/>
  <c r="AN611" i="50"/>
  <c r="I37" i="67"/>
  <c r="I41" i="67" s="1"/>
  <c r="U38" i="67"/>
  <c r="U40" i="67" s="1"/>
  <c r="V427" i="50"/>
  <c r="V429" i="50" s="1"/>
  <c r="AG27" i="55"/>
  <c r="G38" i="64" s="1"/>
  <c r="AF27" i="55"/>
  <c r="G38" i="63" s="1"/>
  <c r="W36" i="69"/>
  <c r="H675" i="50"/>
  <c r="AN510" i="50"/>
  <c r="Q38" i="67"/>
  <c r="Q40" i="67" s="1"/>
  <c r="AM411" i="50"/>
  <c r="W36" i="68"/>
  <c r="BD310" i="50"/>
  <c r="BD311" i="50" s="1"/>
  <c r="BD326" i="50" s="1"/>
  <c r="X326" i="50" s="1"/>
  <c r="AN311" i="50"/>
  <c r="AM511" i="50"/>
  <c r="W748" i="50"/>
  <c r="X44" i="68" s="1"/>
  <c r="X398" i="50"/>
  <c r="Q44" i="69" s="1"/>
  <c r="T629" i="50"/>
  <c r="AY19" i="68"/>
  <c r="BC511" i="50"/>
  <c r="BC526" i="50" s="1"/>
  <c r="W526" i="50" s="1"/>
  <c r="T37" i="68" s="1"/>
  <c r="AN360" i="50"/>
  <c r="T36" i="68"/>
  <c r="AY19" i="69"/>
  <c r="BA19" i="69"/>
  <c r="BD611" i="50"/>
  <c r="BD626" i="50" s="1"/>
  <c r="X626" i="50" s="1"/>
  <c r="X627" i="50" s="1"/>
  <c r="X629" i="50" s="1"/>
  <c r="R36" i="68"/>
  <c r="V49" i="64"/>
  <c r="AM561" i="50"/>
  <c r="Q36" i="69"/>
  <c r="AM361" i="50"/>
  <c r="BA19" i="68"/>
  <c r="BC611" i="50"/>
  <c r="BC626" i="50" s="1"/>
  <c r="W626" i="50" s="1"/>
  <c r="V37" i="68" s="1"/>
  <c r="H575" i="50"/>
  <c r="U36" i="68"/>
  <c r="H375" i="50"/>
  <c r="Q36" i="68"/>
  <c r="BC561" i="50"/>
  <c r="BC576" i="50" s="1"/>
  <c r="W576" i="50" s="1"/>
  <c r="U37" i="68" s="1"/>
  <c r="AZ19" i="68"/>
  <c r="V36" i="68"/>
  <c r="AN410" i="50"/>
  <c r="V37" i="66"/>
  <c r="U627" i="50"/>
  <c r="U629" i="50" s="1"/>
  <c r="V377" i="50"/>
  <c r="V379" i="50" s="1"/>
  <c r="BC19" i="68"/>
  <c r="BC711" i="50"/>
  <c r="BC726" i="50" s="1"/>
  <c r="W726" i="50" s="1"/>
  <c r="X37" i="68" s="1"/>
  <c r="U36" i="69"/>
  <c r="X648" i="50"/>
  <c r="V44" i="69" s="1"/>
  <c r="X36" i="69"/>
  <c r="H725" i="50"/>
  <c r="V49" i="63"/>
  <c r="P38" i="68"/>
  <c r="P40" i="68" s="1"/>
  <c r="V38" i="67"/>
  <c r="V40" i="67" s="1"/>
  <c r="V38" i="65"/>
  <c r="V40" i="65" s="1"/>
  <c r="I40" i="65" s="1"/>
  <c r="I37" i="65"/>
  <c r="BB19" i="69"/>
  <c r="W448" i="50"/>
  <c r="R44" i="68" s="1"/>
  <c r="V36" i="69"/>
  <c r="X36" i="68"/>
  <c r="AW19" i="68"/>
  <c r="BC411" i="50"/>
  <c r="BC426" i="50" s="1"/>
  <c r="W426" i="50" s="1"/>
  <c r="R37" i="68" s="1"/>
  <c r="R36" i="69"/>
  <c r="H425" i="50"/>
  <c r="X698" i="50"/>
  <c r="W44" i="69" s="1"/>
  <c r="AN560" i="50"/>
  <c r="BB19" i="68"/>
  <c r="BC661" i="50"/>
  <c r="BC676" i="50" s="1"/>
  <c r="W676" i="50" s="1"/>
  <c r="W37" i="68" s="1"/>
  <c r="T36" i="69"/>
  <c r="H525" i="50"/>
  <c r="T26" i="55"/>
  <c r="S25" i="55"/>
  <c r="R26" i="55"/>
  <c r="R29" i="55"/>
  <c r="R38" i="68" l="1"/>
  <c r="R40" i="68" s="1"/>
  <c r="I40" i="67"/>
  <c r="W527" i="50"/>
  <c r="W529" i="50" s="1"/>
  <c r="W427" i="50"/>
  <c r="W429" i="50" s="1"/>
  <c r="T38" i="68"/>
  <c r="T40" i="68" s="1"/>
  <c r="AI25" i="55"/>
  <c r="G36" i="66" s="1"/>
  <c r="W377" i="50"/>
  <c r="W379" i="50" s="1"/>
  <c r="W577" i="50"/>
  <c r="W579" i="50" s="1"/>
  <c r="AN711" i="50"/>
  <c r="X727" i="50"/>
  <c r="X729" i="50" s="1"/>
  <c r="U38" i="68"/>
  <c r="U40" i="68" s="1"/>
  <c r="W677" i="50"/>
  <c r="W679" i="50" s="1"/>
  <c r="AM460" i="50"/>
  <c r="AN460" i="50"/>
  <c r="S36" i="68"/>
  <c r="I36" i="68" s="1"/>
  <c r="H475" i="50"/>
  <c r="F25" i="55" s="1"/>
  <c r="Q38" i="68"/>
  <c r="Q40" i="68" s="1"/>
  <c r="BD660" i="50"/>
  <c r="BD661" i="50" s="1"/>
  <c r="BD676" i="50" s="1"/>
  <c r="X676" i="50" s="1"/>
  <c r="X677" i="50" s="1"/>
  <c r="AN661" i="50"/>
  <c r="I36" i="67"/>
  <c r="I38" i="67" s="1"/>
  <c r="AH29" i="55"/>
  <c r="G40" i="65" s="1"/>
  <c r="AH26" i="55"/>
  <c r="G37" i="65" s="1"/>
  <c r="AN361" i="50"/>
  <c r="BD360" i="50"/>
  <c r="BD361" i="50" s="1"/>
  <c r="BD376" i="50" s="1"/>
  <c r="X376" i="50" s="1"/>
  <c r="I36" i="69"/>
  <c r="X327" i="50"/>
  <c r="P37" i="69"/>
  <c r="H326" i="50"/>
  <c r="I37" i="66"/>
  <c r="V38" i="66"/>
  <c r="V40" i="66" s="1"/>
  <c r="I40" i="66" s="1"/>
  <c r="H726" i="50"/>
  <c r="BD410" i="50"/>
  <c r="BD411" i="50" s="1"/>
  <c r="BD426" i="50" s="1"/>
  <c r="X426" i="50" s="1"/>
  <c r="AN411" i="50"/>
  <c r="W38" i="68"/>
  <c r="W40" i="68" s="1"/>
  <c r="X38" i="69"/>
  <c r="X40" i="69" s="1"/>
  <c r="W627" i="50"/>
  <c r="W629" i="50" s="1"/>
  <c r="H629" i="50" s="1"/>
  <c r="AO45" i="2" s="1"/>
  <c r="H627" i="50"/>
  <c r="AO43" i="2" s="1"/>
  <c r="AO42" i="2" s="1"/>
  <c r="AO53" i="2" s="1"/>
  <c r="V37" i="69"/>
  <c r="V38" i="69" s="1"/>
  <c r="V40" i="69" s="1"/>
  <c r="H626" i="50"/>
  <c r="BD560" i="50"/>
  <c r="BD561" i="50" s="1"/>
  <c r="BD576" i="50" s="1"/>
  <c r="X576" i="50" s="1"/>
  <c r="AN561" i="50"/>
  <c r="V38" i="68"/>
  <c r="V40" i="68" s="1"/>
  <c r="BD510" i="50"/>
  <c r="BD511" i="50" s="1"/>
  <c r="BD526" i="50" s="1"/>
  <c r="X526" i="50" s="1"/>
  <c r="AN511" i="50"/>
  <c r="W727" i="50"/>
  <c r="W729" i="50" s="1"/>
  <c r="I41" i="65"/>
  <c r="I38" i="65"/>
  <c r="X38" i="68"/>
  <c r="X40" i="68" s="1"/>
  <c r="T29" i="55"/>
  <c r="T25" i="55"/>
  <c r="T27" i="55"/>
  <c r="U25" i="55"/>
  <c r="R27" i="55"/>
  <c r="S26" i="55"/>
  <c r="S29" i="55"/>
  <c r="V25" i="55"/>
  <c r="AJ25" i="55" l="1"/>
  <c r="G36" i="67" s="1"/>
  <c r="H676" i="50"/>
  <c r="BC460" i="50"/>
  <c r="BC461" i="50" s="1"/>
  <c r="BC476" i="50" s="1"/>
  <c r="W476" i="50" s="1"/>
  <c r="AM461" i="50"/>
  <c r="W37" i="69"/>
  <c r="W38" i="69" s="1"/>
  <c r="W40" i="69" s="1"/>
  <c r="BD460" i="50"/>
  <c r="BD461" i="50" s="1"/>
  <c r="BD476" i="50" s="1"/>
  <c r="X476" i="50" s="1"/>
  <c r="AN461" i="50"/>
  <c r="AL25" i="55"/>
  <c r="G36" i="69" s="1"/>
  <c r="AI29" i="55"/>
  <c r="G40" i="66" s="1"/>
  <c r="AJ29" i="55"/>
  <c r="G40" i="67" s="1"/>
  <c r="AI26" i="55"/>
  <c r="G37" i="66" s="1"/>
  <c r="AJ26" i="55"/>
  <c r="G37" i="67" s="1"/>
  <c r="AH27" i="55"/>
  <c r="G38" i="65" s="1"/>
  <c r="AK25" i="55"/>
  <c r="G36" i="68" s="1"/>
  <c r="P38" i="69"/>
  <c r="P40" i="69" s="1"/>
  <c r="T37" i="69"/>
  <c r="T38" i="69" s="1"/>
  <c r="T40" i="69" s="1"/>
  <c r="H526" i="50"/>
  <c r="X527" i="50"/>
  <c r="X679" i="50"/>
  <c r="H679" i="50" s="1"/>
  <c r="AQ45" i="2" s="1"/>
  <c r="H677" i="50"/>
  <c r="AQ43" i="2" s="1"/>
  <c r="Q37" i="69"/>
  <c r="Q38" i="69" s="1"/>
  <c r="Q40" i="69" s="1"/>
  <c r="H376" i="50"/>
  <c r="X377" i="50"/>
  <c r="R37" i="69"/>
  <c r="R38" i="69" s="1"/>
  <c r="R40" i="69" s="1"/>
  <c r="H426" i="50"/>
  <c r="X427" i="50"/>
  <c r="H729" i="50"/>
  <c r="AS45" i="2" s="1"/>
  <c r="I41" i="66"/>
  <c r="I38" i="66"/>
  <c r="V49" i="65"/>
  <c r="H727" i="50"/>
  <c r="AS43" i="2" s="1"/>
  <c r="AS42" i="2" s="1"/>
  <c r="AS53" i="2" s="1"/>
  <c r="X329" i="50"/>
  <c r="H329" i="50" s="1"/>
  <c r="H327" i="50"/>
  <c r="V49" i="67"/>
  <c r="U37" i="69"/>
  <c r="U38" i="69" s="1"/>
  <c r="U40" i="69" s="1"/>
  <c r="H576" i="50"/>
  <c r="X577" i="50"/>
  <c r="S27" i="55"/>
  <c r="X477" i="50" l="1"/>
  <c r="X479" i="50" s="1"/>
  <c r="S37" i="69"/>
  <c r="S38" i="69" s="1"/>
  <c r="S40" i="69" s="1"/>
  <c r="S37" i="68"/>
  <c r="H476" i="50"/>
  <c r="W477" i="50"/>
  <c r="AI27" i="55"/>
  <c r="G38" i="66" s="1"/>
  <c r="AJ27" i="55"/>
  <c r="G38" i="67" s="1"/>
  <c r="X529" i="50"/>
  <c r="H529" i="50" s="1"/>
  <c r="AK45" i="2" s="1"/>
  <c r="H527" i="50"/>
  <c r="AK43" i="2" s="1"/>
  <c r="I37" i="69"/>
  <c r="V49" i="66"/>
  <c r="X379" i="50"/>
  <c r="H379" i="50" s="1"/>
  <c r="AE45" i="2" s="1"/>
  <c r="H377" i="50"/>
  <c r="AE43" i="2" s="1"/>
  <c r="F26" i="55"/>
  <c r="W45" i="2"/>
  <c r="I40" i="69"/>
  <c r="X429" i="50"/>
  <c r="H429" i="50" s="1"/>
  <c r="AG45" i="2" s="1"/>
  <c r="H427" i="50"/>
  <c r="AG43" i="2" s="1"/>
  <c r="X579" i="50"/>
  <c r="H579" i="50" s="1"/>
  <c r="AM45" i="2" s="1"/>
  <c r="H577" i="50"/>
  <c r="AM43" i="2" s="1"/>
  <c r="W43" i="2"/>
  <c r="V29" i="55"/>
  <c r="V26" i="55"/>
  <c r="I37" i="68" l="1"/>
  <c r="S38" i="68"/>
  <c r="S40" i="68" s="1"/>
  <c r="I40" i="68" s="1"/>
  <c r="W479" i="50"/>
  <c r="H479" i="50" s="1"/>
  <c r="H477" i="50"/>
  <c r="AI43" i="2" s="1"/>
  <c r="AI42" i="2" s="1"/>
  <c r="AI53" i="2" s="1"/>
  <c r="I41" i="69"/>
  <c r="I38" i="69"/>
  <c r="U26" i="55"/>
  <c r="U29" i="55"/>
  <c r="V27" i="55"/>
  <c r="F27" i="55" l="1"/>
  <c r="H43" i="2"/>
  <c r="AI45" i="2"/>
  <c r="H45" i="2" s="1"/>
  <c r="F29" i="55"/>
  <c r="AK29" i="55"/>
  <c r="G40" i="68" s="1"/>
  <c r="AL29" i="55"/>
  <c r="G40" i="69" s="1"/>
  <c r="AK26" i="55"/>
  <c r="G37" i="68" s="1"/>
  <c r="AL26" i="55"/>
  <c r="G37" i="69" s="1"/>
  <c r="H42" i="2"/>
  <c r="H53" i="2" s="1"/>
  <c r="I38" i="68"/>
  <c r="I41" i="68"/>
  <c r="V49" i="69"/>
  <c r="U27" i="55"/>
  <c r="AK27" i="55" l="1"/>
  <c r="G38" i="68" s="1"/>
  <c r="AL27" i="55"/>
  <c r="G38" i="69" s="1"/>
  <c r="V49" i="68"/>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<sst xmlns="http://schemas.openxmlformats.org/spreadsheetml/2006/main" count="1663" uniqueCount="430">
  <si>
    <t>Hours</t>
  </si>
  <si>
    <t>Other expenses %</t>
  </si>
  <si>
    <t>Project participant</t>
  </si>
  <si>
    <t>Other financing</t>
  </si>
  <si>
    <t>Key figures</t>
  </si>
  <si>
    <t>Budget</t>
  </si>
  <si>
    <t>Name</t>
  </si>
  <si>
    <t>S</t>
  </si>
  <si>
    <t>Private company or GTS</t>
  </si>
  <si>
    <t>L</t>
  </si>
  <si>
    <t>M</t>
  </si>
  <si>
    <t>Turnover</t>
  </si>
  <si>
    <t>Emplyees</t>
  </si>
  <si>
    <t>Assets</t>
  </si>
  <si>
    <t>xS</t>
  </si>
  <si>
    <t>Grundforskning</t>
  </si>
  <si>
    <t>Industriel forskningssamarbejde</t>
  </si>
  <si>
    <t>Industriel forskning</t>
  </si>
  <si>
    <t>Eksperimentielt udviklingssamarbejde</t>
  </si>
  <si>
    <t>Eksperimantiel udvikling</t>
  </si>
  <si>
    <t>Grant total</t>
  </si>
  <si>
    <t>Universities doing research activities</t>
  </si>
  <si>
    <t>Salaries total</t>
  </si>
  <si>
    <t>Financing</t>
  </si>
  <si>
    <t>Account</t>
  </si>
  <si>
    <t>test projekt</t>
  </si>
  <si>
    <t>TS 234</t>
  </si>
  <si>
    <t>Instrumenter og udstyr</t>
  </si>
  <si>
    <t>Andre driftsudgifter, herunder materialer</t>
  </si>
  <si>
    <t xml:space="preserve"> Tech/admin  salaries</t>
  </si>
  <si>
    <t>Calculated Grant</t>
  </si>
  <si>
    <t>Dkk</t>
  </si>
  <si>
    <t>Total grant/ Invoice</t>
  </si>
  <si>
    <t>Grant</t>
  </si>
  <si>
    <t>Partner</t>
  </si>
  <si>
    <t>Akkumulerede timer</t>
  </si>
  <si>
    <t>Test, research</t>
  </si>
  <si>
    <t>Akkumuleret løn</t>
  </si>
  <si>
    <t>Udbetalingsloft</t>
  </si>
  <si>
    <t>Akkumuleret beløb</t>
  </si>
  <si>
    <t>Test teck/adm</t>
  </si>
  <si>
    <t>Justering</t>
  </si>
  <si>
    <t>Dansk</t>
  </si>
  <si>
    <t>English</t>
  </si>
  <si>
    <t>Personaleudgifter</t>
  </si>
  <si>
    <t>Overheadomkostninger</t>
  </si>
  <si>
    <t>Andet, herunder rejser og formidling</t>
  </si>
  <si>
    <t>Chosen</t>
  </si>
  <si>
    <t>Opslag</t>
  </si>
  <si>
    <t>Fane</t>
  </si>
  <si>
    <t>Tilsagnshaver (projektansvarlig)</t>
  </si>
  <si>
    <t>Telefon:</t>
  </si>
  <si>
    <t>E-mail:</t>
  </si>
  <si>
    <t>Anvisningsoplysninger</t>
  </si>
  <si>
    <t xml:space="preserve"> Dato:</t>
  </si>
  <si>
    <t>Navn:</t>
  </si>
  <si>
    <t>Udfyldes af EUDP-sekretariatet, Energistyrelsen</t>
  </si>
  <si>
    <t>Justering for budgetoverskridelse</t>
  </si>
  <si>
    <t>Justering af overhead</t>
  </si>
  <si>
    <t>Navn</t>
  </si>
  <si>
    <t>Periode</t>
  </si>
  <si>
    <t>Økonomi</t>
  </si>
  <si>
    <t>Overheads</t>
  </si>
  <si>
    <t>- Salaries</t>
  </si>
  <si>
    <t>- Others</t>
  </si>
  <si>
    <t>Overhead</t>
  </si>
  <si>
    <t>Total to date</t>
  </si>
  <si>
    <t>til</t>
  </si>
  <si>
    <t>Projektleder:</t>
  </si>
  <si>
    <t>Fra-til</t>
  </si>
  <si>
    <t>Regnskab</t>
  </si>
  <si>
    <t>Virksomhed</t>
  </si>
  <si>
    <t>Projekt</t>
  </si>
  <si>
    <t>Justering for timepris inklusiv overhead</t>
  </si>
  <si>
    <t>Andre omkostninger</t>
  </si>
  <si>
    <t>Andre omkostninger total</t>
  </si>
  <si>
    <t>EUDP</t>
  </si>
  <si>
    <t>Comments</t>
  </si>
  <si>
    <t>Slutdato</t>
  </si>
  <si>
    <t>Timer</t>
  </si>
  <si>
    <t>Teknisk/adm timer</t>
  </si>
  <si>
    <t>Teknisk/adm løn</t>
  </si>
  <si>
    <t>Overhead løn</t>
  </si>
  <si>
    <t>Finansiering</t>
  </si>
  <si>
    <t>Anden finansiering</t>
  </si>
  <si>
    <t>Egenfinansiering</t>
  </si>
  <si>
    <t>Instruments and equipment</t>
  </si>
  <si>
    <t>Overhead costs</t>
  </si>
  <si>
    <t>Tech/admin  hours</t>
  </si>
  <si>
    <t>Overhead Salaries</t>
  </si>
  <si>
    <t>Adjusted hourly costs + overhead</t>
  </si>
  <si>
    <t>Adjustment, budget exceeded</t>
  </si>
  <si>
    <t>Lønomkostninger total</t>
  </si>
  <si>
    <t>Economy</t>
  </si>
  <si>
    <t>Til/fra pulje for tilbageholdt støtte</t>
  </si>
  <si>
    <t>Pulje for tilbageholdt støtte</t>
  </si>
  <si>
    <t>Til/fra pulje</t>
  </si>
  <si>
    <t>Til</t>
  </si>
  <si>
    <t>Støttet overhead</t>
  </si>
  <si>
    <t>Støttede omkostninger i periode</t>
  </si>
  <si>
    <t>Akkumuleret støtteloft, grundlag</t>
  </si>
  <si>
    <t>Samlet</t>
  </si>
  <si>
    <t>Kontrol for overskridelse af timepriser</t>
  </si>
  <si>
    <t>Formatstyring</t>
  </si>
  <si>
    <t>To</t>
  </si>
  <si>
    <t>E-mail</t>
  </si>
  <si>
    <t>Project leader</t>
  </si>
  <si>
    <t>SE-number</t>
  </si>
  <si>
    <t>Telephone</t>
  </si>
  <si>
    <t>Project</t>
  </si>
  <si>
    <t>Company</t>
  </si>
  <si>
    <t>From-to</t>
  </si>
  <si>
    <t>Total costs</t>
  </si>
  <si>
    <t>Totale omkostninger</t>
  </si>
  <si>
    <t>Tal med rødt betyder at budgettet er opbrugt. Forbrug udover budget er egenfinansiering.</t>
  </si>
  <si>
    <t>Budget kontrol</t>
  </si>
  <si>
    <t>Maks støtte</t>
  </si>
  <si>
    <t>Tabel</t>
  </si>
  <si>
    <t>Maks overhead</t>
  </si>
  <si>
    <t>Grant per hour</t>
  </si>
  <si>
    <t>Figures in red means that the budget is exhausted. Consumption beyond budget is self-financing.</t>
  </si>
  <si>
    <r>
      <t xml:space="preserve">Other financing </t>
    </r>
    <r>
      <rPr>
        <i/>
        <sz val="10"/>
        <rFont val="Arial"/>
        <family val="2"/>
      </rPr>
      <t>(specify below)</t>
    </r>
  </si>
  <si>
    <t>Start dato</t>
  </si>
  <si>
    <t>Start date</t>
  </si>
  <si>
    <t>End date</t>
  </si>
  <si>
    <t>Pct. research of total budget</t>
  </si>
  <si>
    <t>Company/institution</t>
  </si>
  <si>
    <t>Projektansvarlig</t>
  </si>
  <si>
    <t>Samlet økonomi</t>
  </si>
  <si>
    <t>Partner 2</t>
  </si>
  <si>
    <t>Partner 3</t>
  </si>
  <si>
    <t>Partner 4</t>
  </si>
  <si>
    <t>Partner 5</t>
  </si>
  <si>
    <t>Partner 6</t>
  </si>
  <si>
    <t>Underskrift</t>
  </si>
  <si>
    <t>Universitet støtteprocent</t>
  </si>
  <si>
    <t>Overhead procent</t>
  </si>
  <si>
    <t>Overhead percent</t>
  </si>
  <si>
    <t>Researchers kr./hour</t>
  </si>
  <si>
    <t>Andre omkostninger %</t>
  </si>
  <si>
    <t>Vælg sprog</t>
  </si>
  <si>
    <t>Select language</t>
  </si>
  <si>
    <t>Partner 7</t>
  </si>
  <si>
    <t>Sum</t>
  </si>
  <si>
    <t>Konto</t>
  </si>
  <si>
    <t>Ja</t>
  </si>
  <si>
    <t>SB</t>
  </si>
  <si>
    <t>Partner 8</t>
  </si>
  <si>
    <t>Partner 9</t>
  </si>
  <si>
    <t>Partner 10</t>
  </si>
  <si>
    <t>Partner 11</t>
  </si>
  <si>
    <t>Partner 12</t>
  </si>
  <si>
    <t>Partner 13</t>
  </si>
  <si>
    <t>Partner 14</t>
  </si>
  <si>
    <t>Partner 15</t>
  </si>
  <si>
    <t>P1</t>
  </si>
  <si>
    <t>P2</t>
  </si>
  <si>
    <t>P3</t>
  </si>
  <si>
    <t>P4</t>
  </si>
  <si>
    <t>P5</t>
  </si>
  <si>
    <t>P6</t>
  </si>
  <si>
    <t>P7</t>
  </si>
  <si>
    <t>P8</t>
  </si>
  <si>
    <t>P9</t>
  </si>
  <si>
    <t>P10</t>
  </si>
  <si>
    <t>P11</t>
  </si>
  <si>
    <t>P12</t>
  </si>
  <si>
    <t>P13</t>
  </si>
  <si>
    <t>P14</t>
  </si>
  <si>
    <t>P15</t>
  </si>
  <si>
    <t>Virksomhedsstørrelse, EU</t>
  </si>
  <si>
    <t>Projektnummer</t>
  </si>
  <si>
    <t>Projekt titel</t>
  </si>
  <si>
    <t>Project number</t>
  </si>
  <si>
    <t>- Løn</t>
  </si>
  <si>
    <t>- Andre</t>
  </si>
  <si>
    <t>Aktuelt layout</t>
  </si>
  <si>
    <t>Version</t>
  </si>
  <si>
    <t>Version:</t>
  </si>
  <si>
    <t>Kontonummer</t>
  </si>
  <si>
    <t>Godkendelse</t>
  </si>
  <si>
    <t>Specieller tekster</t>
  </si>
  <si>
    <t>Invoice</t>
  </si>
  <si>
    <t>Godkendt</t>
  </si>
  <si>
    <t>Approved</t>
  </si>
  <si>
    <t>name:</t>
  </si>
  <si>
    <t>Date:</t>
  </si>
  <si>
    <t>Vælg version</t>
  </si>
  <si>
    <t>Select version</t>
  </si>
  <si>
    <t>Format</t>
  </si>
  <si>
    <t>Income (negative figures)</t>
  </si>
  <si>
    <t>Indtægter (negative tal)</t>
  </si>
  <si>
    <t>Udfyld felter ovenover</t>
  </si>
  <si>
    <t>Fill all cells above</t>
  </si>
  <si>
    <t xml:space="preserve"> </t>
  </si>
  <si>
    <t>The average hourly rate, the aid is calculated from, shall not at any time exceed the average budgeted.</t>
  </si>
  <si>
    <t>Pool of detained support</t>
  </si>
  <si>
    <t>From/to pool of detained support</t>
  </si>
  <si>
    <t>Signature</t>
  </si>
  <si>
    <t>CVR-nummer</t>
  </si>
  <si>
    <t>Nøgletal</t>
  </si>
  <si>
    <t>Mikro virksomhed</t>
  </si>
  <si>
    <t>Mellemstor virksomhed</t>
  </si>
  <si>
    <t>Stor virksomhed</t>
  </si>
  <si>
    <t>Småvirksomhed</t>
  </si>
  <si>
    <t>Kommentarer</t>
  </si>
  <si>
    <t>Total til dato</t>
  </si>
  <si>
    <t>1.01</t>
  </si>
  <si>
    <t>Funding too high</t>
  </si>
  <si>
    <t>Virksomhedstype (vælg)</t>
  </si>
  <si>
    <t>Aktivitetstype (vælg)</t>
  </si>
  <si>
    <t>Type of activity (select)</t>
  </si>
  <si>
    <t>Versioner:</t>
  </si>
  <si>
    <t>1.0</t>
  </si>
  <si>
    <t>Første udgivne version</t>
  </si>
  <si>
    <t>Dato</t>
  </si>
  <si>
    <t>Smårettelser</t>
  </si>
  <si>
    <t>1.02</t>
  </si>
  <si>
    <t>Sum af regnskab på "budget og total", rettelse af beregning af støttekroner per time, Logoer sat ind</t>
  </si>
  <si>
    <t>1.03</t>
  </si>
  <si>
    <t xml:space="preserve">Spæring af CVR for partner 11 og frem fjernet.  </t>
  </si>
  <si>
    <t>1.04</t>
  </si>
  <si>
    <t>Timelønskontrollen er rettet i alle regnskabsark, fungerede ikke korrekt.</t>
  </si>
  <si>
    <t>1.05</t>
  </si>
  <si>
    <t>Udbetalingsberegningen ikke beregnet korrekt i alle situationer. Data skal overføres til denne version.</t>
  </si>
  <si>
    <t>Supported overhead</t>
  </si>
  <si>
    <t>1.06</t>
  </si>
  <si>
    <t>Overheads er givet fri til indtastning</t>
  </si>
  <si>
    <t>Akkumuleret forudbetalt støtte</t>
  </si>
  <si>
    <t>Forudbetalt støtte akkumuleret</t>
  </si>
  <si>
    <t>emilie</t>
  </si>
  <si>
    <t>1.07</t>
  </si>
  <si>
    <t>Timeløn kombineret med budgetoverskridelse tilrettet. Overheadindtastning begrænset.</t>
  </si>
  <si>
    <t>1.08</t>
  </si>
  <si>
    <t>Kæder slettet</t>
  </si>
  <si>
    <t>1.09</t>
  </si>
  <si>
    <t>Partner andel</t>
  </si>
  <si>
    <t>Partner share</t>
  </si>
  <si>
    <t>Salary costs</t>
  </si>
  <si>
    <t>Other expenses</t>
  </si>
  <si>
    <t>Other expenses total</t>
  </si>
  <si>
    <t>Advanced grant (if agreed)</t>
  </si>
  <si>
    <t>levelling of wage-cost subsidy</t>
  </si>
  <si>
    <t>Project title</t>
  </si>
  <si>
    <t>Control of average hourly rate</t>
  </si>
  <si>
    <t>Procentfordeling på partnere indføjet + stavekontrol</t>
  </si>
  <si>
    <t>1.10</t>
  </si>
  <si>
    <t>Timelønskontroller repareret i Partner-periode plus småting</t>
  </si>
  <si>
    <t>periode fra</t>
  </si>
  <si>
    <t>period from</t>
  </si>
  <si>
    <t>1.11</t>
  </si>
  <si>
    <t>Kontrol af manuelt indtastet overhead rettet</t>
  </si>
  <si>
    <t>Project (budget)</t>
  </si>
  <si>
    <t>Total project - approved budget and accumulated expenses</t>
  </si>
  <si>
    <t xml:space="preserve">EUDP - file </t>
  </si>
  <si>
    <t>Project managing company</t>
  </si>
  <si>
    <t>CVR no</t>
  </si>
  <si>
    <t>&gt;&gt;&gt;&gt;&gt;&gt;&gt;&gt;</t>
  </si>
  <si>
    <t>Date of approval</t>
  </si>
  <si>
    <t xml:space="preserve">               </t>
  </si>
  <si>
    <t xml:space="preserve">Total project expenses   </t>
  </si>
  <si>
    <t>Kr.</t>
  </si>
  <si>
    <t xml:space="preserve"> 1. Research salaries</t>
  </si>
  <si>
    <t xml:space="preserve"> 2. Tech/admin  salaries</t>
  </si>
  <si>
    <r>
      <t xml:space="preserve">    </t>
    </r>
    <r>
      <rPr>
        <sz val="9"/>
        <rFont val="Arial"/>
        <family val="2"/>
      </rPr>
      <t xml:space="preserve"> Total salaries (1-2)</t>
    </r>
  </si>
  <si>
    <t xml:space="preserve"> 3. Equipment over 40 000 kr. </t>
  </si>
  <si>
    <t xml:space="preserve">              </t>
  </si>
  <si>
    <t xml:space="preserve"> 4. Materials</t>
  </si>
  <si>
    <t xml:space="preserve"> 5. Travel</t>
  </si>
  <si>
    <t xml:space="preserve"> 6. External services</t>
  </si>
  <si>
    <t xml:space="preserve"> 7. Reporting/communication</t>
  </si>
  <si>
    <t xml:space="preserve"> 8. Plants (Constructions)</t>
  </si>
  <si>
    <t xml:space="preserve"> 9. Other </t>
  </si>
  <si>
    <r>
      <t xml:space="preserve">     </t>
    </r>
    <r>
      <rPr>
        <sz val="9"/>
        <rFont val="Arial"/>
        <family val="2"/>
      </rPr>
      <t>Total other expenses (3-9)</t>
    </r>
  </si>
  <si>
    <t xml:space="preserve">10. Overhead </t>
  </si>
  <si>
    <t xml:space="preserve">    Total expenses (1-10)</t>
  </si>
  <si>
    <t xml:space="preserve">    Grant</t>
  </si>
  <si>
    <t>Financing and resourcing (approved budget)</t>
  </si>
  <si>
    <t xml:space="preserve">Grant </t>
  </si>
  <si>
    <t xml:space="preserve"> Total expenses</t>
  </si>
  <si>
    <t>%</t>
  </si>
  <si>
    <t>kr.</t>
  </si>
  <si>
    <t>(Participant 1*)</t>
  </si>
  <si>
    <t>(Participant 2)</t>
  </si>
  <si>
    <t>(Participant 3)</t>
  </si>
  <si>
    <t>(Participant 4)</t>
  </si>
  <si>
    <t>(Participant 5)</t>
  </si>
  <si>
    <t>(Participant 6)</t>
  </si>
  <si>
    <t>(Participant 7)</t>
  </si>
  <si>
    <t>(Participant 8)</t>
  </si>
  <si>
    <t>(Participant 9)</t>
  </si>
  <si>
    <t>(Participant 10)</t>
  </si>
  <si>
    <t>(Participant 11)</t>
  </si>
  <si>
    <t>(Participant 12)</t>
  </si>
  <si>
    <t>(Participant 13)</t>
  </si>
  <si>
    <t>(Participant 14)</t>
  </si>
  <si>
    <t>(Participant 15)</t>
  </si>
  <si>
    <t>(Participant 16)</t>
  </si>
  <si>
    <t>(Participant 17)</t>
  </si>
  <si>
    <t>(Participant 18)</t>
  </si>
  <si>
    <t>(Participant 19)</t>
  </si>
  <si>
    <t>(Participant 20)</t>
  </si>
  <si>
    <t xml:space="preserve">Total project </t>
  </si>
  <si>
    <t>*) Project managing company</t>
  </si>
  <si>
    <t>Excel</t>
  </si>
  <si>
    <t>DA</t>
  </si>
  <si>
    <t>1.12</t>
  </si>
  <si>
    <t>Tilpasset UK udgve af excel + kommentarfelter ændret fra objekter til flettede celler.</t>
  </si>
  <si>
    <t>Baseret på Energinet.dk skabelon dok. nr. 15/05241-3</t>
  </si>
  <si>
    <t>Uafhængig virksomhed</t>
  </si>
  <si>
    <t>Partnervirksomhed</t>
  </si>
  <si>
    <t>Tilknyttet virksomhed</t>
  </si>
  <si>
    <t>1.13</t>
  </si>
  <si>
    <t>Ejerskabsforhold inkluderet</t>
  </si>
  <si>
    <t>Select XLS: AS3</t>
  </si>
  <si>
    <t>Antal ansatte (årsværk)</t>
  </si>
  <si>
    <t>No. of annual work units</t>
  </si>
  <si>
    <t>Årlig balance (mio kr.)</t>
  </si>
  <si>
    <t>Annual turnover (mill. DKK)</t>
  </si>
  <si>
    <t>Annual balance (mill. DKK)</t>
  </si>
  <si>
    <t>Årlig omsætning (mio. kr.)</t>
  </si>
  <si>
    <t>vekselkurs/ 1 EUR</t>
  </si>
  <si>
    <t>Partner 1</t>
  </si>
  <si>
    <t>1.14</t>
  </si>
  <si>
    <t>Formel for støtteprocent rettet til + felt til status er redigeret</t>
  </si>
  <si>
    <t>Forskningsandel (%) af total budget</t>
  </si>
  <si>
    <t>Forundersøgelser</t>
  </si>
  <si>
    <t>virksomheder</t>
  </si>
  <si>
    <t>universiteter</t>
  </si>
  <si>
    <t>IEA - repræsentant</t>
  </si>
  <si>
    <t>IEA - Task/Annex</t>
  </si>
  <si>
    <r>
      <rPr>
        <sz val="10"/>
        <rFont val="Arial"/>
        <family val="2"/>
      </rPr>
      <t>Forklar kort hvad midlerne i denne periode er blevet brugt til ved af udfylde skabelonen "Status ved udbetalingsanmodninger". Denne status skal vedlægges som bilag til det udfyldt budgetark for perioden. I bilaget redegøres for den faglige fremdrift, herunder arbejdspakker og milepæle i relation til de afholdte udgifter i perioden. Skabelonen findes via følgende link:</t>
    </r>
    <r>
      <rPr>
        <u/>
        <sz val="10"/>
        <color indexed="12"/>
        <rFont val="Arial"/>
        <family val="2"/>
      </rPr>
      <t xml:space="preserve"> https://www.energiteknologi.dk/sites/energiforskning.dk/files/media/document/Udbetalingsanmodning.docx</t>
    </r>
  </si>
  <si>
    <r>
      <rPr>
        <sz val="10"/>
        <rFont val="Arial"/>
        <family val="2"/>
      </rPr>
      <t>Explain how the resources were spent in this period by using the template "Status of payment requests". Please attach the status and submit it together with the budget for this period. The status should describe the progress in the WP's and milestones in relation to the expenses paid during the periode. The template can be found by the following link:</t>
    </r>
    <r>
      <rPr>
        <u/>
        <sz val="10"/>
        <color indexed="12"/>
        <rFont val="Arial"/>
        <family val="2"/>
      </rPr>
      <t xml:space="preserve"> https://www.energiteknologi.dk/sites/energiforskning.dk/files/media/document/Udbetalingsanmodning.docx</t>
    </r>
  </si>
  <si>
    <t>Forundersøgelser (samarbejde)</t>
  </si>
  <si>
    <t>OBS! Budgettet skal ikke underskrives ved indsendelse af ansøgningen.</t>
  </si>
  <si>
    <t>Eksperimentel udviklingssamarbejde</t>
  </si>
  <si>
    <t>Eksperimentel udvikling</t>
  </si>
  <si>
    <t>Energistyrelsen</t>
  </si>
  <si>
    <t>Udfyldes af Energistyrelsen</t>
  </si>
  <si>
    <t>The project manager confirms with a signature that at any time, at the request, any financial documentation of the project's costs can be provided in the form of invoices, time registrations or an audited statement.</t>
  </si>
  <si>
    <t>Projektansvarlig bekræfter med underskrift, at der på ethvert tidspunkt efter anmodning kan udleveres økonomisk dokumentation for projektets omkostninger i form af fakturaer, timeregistreringer eller en revisorpåtegnet opgørelse.</t>
  </si>
  <si>
    <t>Pyrolysepuljen</t>
  </si>
  <si>
    <t>Gennemførlighedsundersøgelser</t>
  </si>
  <si>
    <t>Feasibility study</t>
  </si>
  <si>
    <t>2.0</t>
  </si>
  <si>
    <t>Nye puljer (versioner) + diverse tilretninger</t>
  </si>
  <si>
    <t>Partner 16</t>
  </si>
  <si>
    <t>Partner 17</t>
  </si>
  <si>
    <t>Partner 18</t>
  </si>
  <si>
    <t>Partner 19</t>
  </si>
  <si>
    <t>Partner 20</t>
  </si>
  <si>
    <t>Partner 21</t>
  </si>
  <si>
    <t>Partner 22</t>
  </si>
  <si>
    <t>Partner 23</t>
  </si>
  <si>
    <t>Partner 24</t>
  </si>
  <si>
    <t>Partner 25</t>
  </si>
  <si>
    <t>Partner 26</t>
  </si>
  <si>
    <t>Partner 27</t>
  </si>
  <si>
    <t>Partner 28</t>
  </si>
  <si>
    <t>Partner 29</t>
  </si>
  <si>
    <t>Partner 30</t>
  </si>
  <si>
    <t>Antal partnere</t>
  </si>
  <si>
    <t>Layout</t>
  </si>
  <si>
    <t>1 - 7</t>
  </si>
  <si>
    <t>1 - 15</t>
  </si>
  <si>
    <t>1 - 23</t>
  </si>
  <si>
    <t>1 - 30</t>
  </si>
  <si>
    <t>Layout 2</t>
  </si>
  <si>
    <t>No. of partners</t>
  </si>
  <si>
    <t>Subsidy rate</t>
  </si>
  <si>
    <t>2.4.1</t>
  </si>
  <si>
    <t>Others, travels and dissemination</t>
  </si>
  <si>
    <t>2.4.2</t>
  </si>
  <si>
    <t xml:space="preserve">Versions nr. opdateres til hver ansøgningsrunde (2.4.1= første ansøgningsrunde i 2024). </t>
  </si>
  <si>
    <t>Rettelser vedr. indtægter i sum. Mindre rettelser så CVR-nr. kan starte med 0, samt bedre oversættelse af engelsk version ved "rejser", samt hjælpetekst.</t>
  </si>
  <si>
    <t>2.5.1</t>
  </si>
  <si>
    <t>Offentlig forskningsinstitution</t>
  </si>
  <si>
    <t>Bygninger og jord</t>
  </si>
  <si>
    <t>Buildings and land</t>
  </si>
  <si>
    <t>Instructions</t>
  </si>
  <si>
    <t>Responsible party</t>
  </si>
  <si>
    <t>Ubetalingen sker til den projektansvarlige virksomheds NemKonto</t>
  </si>
  <si>
    <t>The payment is transferred to the project responsible organisation's NemKonto</t>
  </si>
  <si>
    <t>IEA</t>
  </si>
  <si>
    <t>Rettelser i forhold til nyt reglsæt. Bedre oversættelser divser steder og små justeringer vedr. formuligeringer. ELFORSK er ændret til IEA budget. Der udbetales til Nemkonto i stedet for kontonummer.</t>
  </si>
  <si>
    <t>To be filled out by the EUDP Secretariat, Danish Energy Agency</t>
  </si>
  <si>
    <t>To be filled out by the Danish Energy Agency</t>
  </si>
  <si>
    <t>to</t>
  </si>
  <si>
    <t>Forundersøgelse</t>
  </si>
  <si>
    <t>Forundersøgelse (samarbejde)</t>
  </si>
  <si>
    <t>Organisation</t>
  </si>
  <si>
    <t>Micro enterprise</t>
  </si>
  <si>
    <t>Small enterprise</t>
  </si>
  <si>
    <t>Medium sized enterprise</t>
  </si>
  <si>
    <t>Large enterprise</t>
  </si>
  <si>
    <t>Type of enterprise (select)</t>
  </si>
  <si>
    <t>Enterprise size, EU definition</t>
  </si>
  <si>
    <t>SE/CVR no.</t>
  </si>
  <si>
    <t>SE-/CVR-nummer</t>
  </si>
  <si>
    <t>Indicative max. subsidy rate</t>
  </si>
  <si>
    <t>Tilskud</t>
  </si>
  <si>
    <t>Vejlende maks. tilskudsprocent</t>
  </si>
  <si>
    <t xml:space="preserve">Tilskud til udbetaling: </t>
  </si>
  <si>
    <t>Tilskud total</t>
  </si>
  <si>
    <t>Beregnet tilskud</t>
  </si>
  <si>
    <t>Forudbetalt tilskud (efter aftale)</t>
  </si>
  <si>
    <t>Tilskud total / til faktura</t>
  </si>
  <si>
    <t>Pulje for tilbageholdt tilskud</t>
  </si>
  <si>
    <t>Evt udjævning af tilskud til lønomkostninger</t>
  </si>
  <si>
    <t>Tilskud per time</t>
  </si>
  <si>
    <t>Tilskudsandel for høj</t>
  </si>
  <si>
    <t>Tilskudsprocent</t>
  </si>
  <si>
    <t>Den gennemsnitlig timepris, tilskuddet er beregnet ud fra, må ikke på noget tidspunkt gennemsnitligt overstige den budgetterede.</t>
  </si>
  <si>
    <t>NB! The budget should not be signed when submitting the application.</t>
  </si>
  <si>
    <t>Funktionær kr./time</t>
  </si>
  <si>
    <t>Tech/admin kr./hour</t>
  </si>
  <si>
    <t>Teknisk/adm kr./time</t>
  </si>
  <si>
    <t>Payment cap</t>
  </si>
  <si>
    <t>2.5.2</t>
  </si>
  <si>
    <t>Versions nr. opdateres til hver ansøgningsrunde (2.5.2= anden ansøgningsrunde i 2025). + tilret budgetsummeringen så den ikke inkludere indtægter (fejl fra sidste tilretning hvor det blev tilføjet på partnere niveua, men glemt i summeringen).</t>
  </si>
  <si>
    <t>Interne timer</t>
  </si>
  <si>
    <t>In-house hours</t>
  </si>
  <si>
    <t>Interen løn</t>
  </si>
  <si>
    <t>In-house salaries</t>
  </si>
  <si>
    <t xml:space="preserve">Ejerforhold </t>
  </si>
  <si>
    <t>Ownership</t>
  </si>
  <si>
    <t xml:space="preserve">Udbetalingsanmodning </t>
  </si>
  <si>
    <t>Payment request</t>
  </si>
  <si>
    <t>Konsulentydelser ved køb fra ekstern leverandør</t>
  </si>
  <si>
    <t>Consultancy services purchased from an external supplier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</si>
</sst>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 #,##0.00_ ;_ * \-#,##0.00_ ;_ * &quot;-&quot;??_ ;_ @_ "/>
    <numFmt numFmtId="165" formatCode="_ &quot;kr&quot;\ * #,##0.00_ ;_ &quot;kr&quot;\ * \-#,##0.00_ ;_ &quot;kr&quot;\ * &quot;-&quot;??_ ;_ @_ "/>
    <numFmt numFmtId="166" formatCode="0.0%"/>
    <numFmt numFmtId="167" formatCode="_ * #,##0_ ;_ * \-#,##0_ ;_ * &quot;-&quot;??_ ;_ @_ "/>
    <numFmt numFmtId="168" formatCode="#,##0\ &quot; Dkk/hour&quot;;&quot;kr.&quot;\ \-#,##0"/>
    <numFmt numFmtId="169" formatCode="#,##0.0"/>
  </numFmts>
  <fonts count="57" x14ac:knownFonts="1">
    <font>
      <sz val="10"/>
      <name val="Arial"/>
      <family val="2"/>
    </font>
    <font>
      <sz val="10"/>
      <name val="Arial"/>
      <family val="2"/>
    </font>
    <font>
      <b/>
      <sz val="12"/>
      <name val="Arial"/>
      <family val="2"/>
    </font>
    <font>
      <b/>
      <sz val="10"/>
      <name val="Arial"/>
      <family val="2"/>
    </font>
    <font>
      <sz val="9"/>
      <name val="Arial"/>
      <family val="2"/>
    </font>
    <font>
      <sz val="8"/>
      <name val="Arial"/>
      <family val="2"/>
    </font>
    <font>
      <sz val="10"/>
      <color indexed="12"/>
      <name val="Arial"/>
      <family val="2"/>
    </font>
    <font>
      <i/>
      <sz val="10"/>
      <name val="Arial"/>
      <family val="2"/>
    </font>
    <font>
      <sz val="12"/>
      <name val="Arial"/>
      <family val="2"/>
    </font>
    <font>
      <u/>
      <sz val="10"/>
      <color indexed="12"/>
      <name val="Arial"/>
      <family val="2"/>
    </font>
    <font>
      <sz val="8"/>
      <color indexed="12"/>
      <name val="Arial"/>
      <family val="2"/>
    </font>
    <font>
      <b/>
      <sz val="8"/>
      <name val="Arial"/>
      <family val="2"/>
    </font>
    <font>
      <i/>
      <sz val="8"/>
      <name val="Arial"/>
      <family val="2"/>
    </font>
    <font>
      <sz val="6"/>
      <name val="Arial"/>
      <family val="2"/>
    </font>
    <font>
      <b/>
      <sz val="6"/>
      <name val="Arial"/>
      <family val="2"/>
    </font>
    <font>
      <b/>
      <sz val="11"/>
      <name val="Times New Roman"/>
      <family val="1"/>
    </font>
    <font>
      <u/>
      <sz val="12"/>
      <color indexed="12"/>
      <name val="Script MT Bold"/>
      <family val="4"/>
    </font>
    <font>
      <sz val="8"/>
      <name val="Arial Narrow"/>
      <family val="2"/>
    </font>
    <font>
      <b/>
      <sz val="16"/>
      <name val="Arial"/>
      <family val="2"/>
    </font>
    <font>
      <b/>
      <sz val="8"/>
      <name val="Arial Narrow"/>
      <family val="2"/>
    </font>
    <font>
      <b/>
      <sz val="12"/>
      <name val="Times New Roman"/>
      <family val="1"/>
    </font>
    <font>
      <sz val="8"/>
      <color indexed="10"/>
      <name val="Arial"/>
      <family val="2"/>
    </font>
    <font>
      <i/>
      <sz val="8"/>
      <color indexed="10"/>
      <name val="Arial"/>
      <family val="2"/>
    </font>
    <font>
      <sz val="10"/>
      <name val="Times New Roman"/>
      <family val="1"/>
    </font>
    <font>
      <b/>
      <u/>
      <sz val="14"/>
      <name val="Arial"/>
      <family val="2"/>
    </font>
    <font>
      <b/>
      <u/>
      <sz val="12"/>
      <name val="Arial"/>
      <family val="2"/>
    </font>
    <font>
      <b/>
      <sz val="9"/>
      <name val="Arial"/>
      <family val="2"/>
    </font>
    <font>
      <sz val="9"/>
      <color indexed="12"/>
      <name val="Arial"/>
      <family val="2"/>
    </font>
    <font>
      <b/>
      <sz val="9"/>
      <color indexed="12"/>
      <name val="Arial"/>
      <family val="2"/>
    </font>
    <font>
      <sz val="10"/>
      <color indexed="10"/>
      <name val="Arial"/>
      <family val="2"/>
    </font>
    <font>
      <b/>
      <sz val="10"/>
      <color indexed="12"/>
      <name val="Arial"/>
      <family val="2"/>
    </font>
    <font>
      <b/>
      <sz val="9"/>
      <color indexed="10"/>
      <name val="Arial"/>
      <family val="2"/>
    </font>
    <font>
      <sz val="9"/>
      <color indexed="10"/>
      <name val="Arial"/>
      <family val="2"/>
    </font>
    <font>
      <sz val="8"/>
      <color theme="0" tint="-0.249977111117893"/>
      <name val="Arial"/>
      <family val="2"/>
    </font>
    <font>
      <sz val="8"/>
      <color theme="8" tint="0.59999389629810485"/>
      <name val="Arial"/>
      <family val="2"/>
    </font>
    <font>
      <b/>
      <sz val="8"/>
      <color theme="8" tint="0.59999389629810485"/>
      <name val="Arial"/>
      <family val="2"/>
    </font>
    <font>
      <i/>
      <sz val="8"/>
      <color theme="1" tint="0.34998626667073579"/>
      <name val="Arial"/>
      <family val="2"/>
    </font>
    <font>
      <sz val="8"/>
      <color theme="1" tint="0.34998626667073579"/>
      <name val="Arial"/>
      <family val="2"/>
    </font>
    <font>
      <sz val="10"/>
      <color theme="0"/>
      <name val="Arial"/>
      <family val="2"/>
    </font>
    <font>
      <sz val="8"/>
      <color theme="0"/>
      <name val="Arial"/>
      <family val="2"/>
    </font>
    <font>
      <sz val="10"/>
      <color rgb="FF333333"/>
      <name val="Arial"/>
      <family val="2"/>
    </font>
    <font>
      <b/>
      <sz val="8"/>
      <color theme="0"/>
      <name val="Arial"/>
      <family val="2"/>
    </font>
    <font>
      <sz val="10"/>
      <color rgb="FFFF0000"/>
      <name val="Arial"/>
      <family val="2"/>
    </font>
    <font>
      <sz val="8"/>
      <color rgb="FFFF0000"/>
      <name val="Arial"/>
      <family val="2"/>
    </font>
    <font>
      <u/>
      <sz val="8"/>
      <color indexed="12"/>
      <name val="Arial"/>
      <family val="2"/>
    </font>
    <font>
      <sz val="10"/>
      <color rgb="FF444444"/>
      <name val="Courier New"/>
      <family val="3"/>
    </font>
    <font>
      <sz val="10"/>
      <color theme="1"/>
      <name val="Arial"/>
      <family val="2"/>
    </font>
    <font>
      <sz val="8"/>
      <color theme="1"/>
      <name val="Arial"/>
      <family val="2"/>
    </font>
    <font>
      <i/>
      <sz val="8"/>
      <color theme="0"/>
      <name val="Arial"/>
      <family val="2"/>
    </font>
    <font>
      <i/>
      <sz val="10"/>
      <color theme="0"/>
      <name val="Arial"/>
      <family val="2"/>
    </font>
    <font>
      <b/>
      <sz val="8"/>
      <color theme="0"/>
      <name val="Arial Narrow"/>
      <family val="2"/>
    </font>
    <font>
      <sz val="6"/>
      <color theme="0"/>
      <name val="Arial"/>
      <family val="2"/>
    </font>
    <font>
      <sz val="9"/>
      <color theme="0"/>
      <name val="Arial"/>
      <family val="2"/>
    </font>
    <font>
      <b/>
      <sz val="12"/>
      <color theme="0"/>
      <name val="Arial"/>
      <family val="2"/>
    </font>
    <font>
      <u/>
      <sz val="10"/>
      <color theme="0"/>
      <name val="Arial"/>
      <family val="2"/>
    </font>
    <font>
      <b/>
      <sz val="6"/>
      <color theme="0"/>
      <name val="Arial"/>
      <family val="2"/>
    </font>
    <font>
      <b/>
      <sz val="11"/>
      <name val="Arial"/>
      <family val="2"/>
    </font>
  </fonts>
  <fills count="20">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indexed="41"/>
        <bgColor indexed="64"/>
      </patternFill>
    </fill>
    <fill>
      <patternFill patternType="solid">
        <fgColor indexed="55"/>
        <bgColor indexed="23"/>
      </patternFill>
    </fill>
    <fill>
      <patternFill patternType="solid">
        <fgColor theme="0"/>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rgb="FF92D050"/>
        <bgColor indexed="64"/>
      </patternFill>
    </fill>
    <fill>
      <patternFill patternType="solid">
        <fgColor rgb="FFFFC000"/>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6BC60"/>
        <bgColor indexed="64"/>
      </patternFill>
    </fill>
    <fill>
      <patternFill patternType="solid">
        <fgColor rgb="FFED6A5B"/>
        <bgColor indexed="64"/>
      </patternFill>
    </fill>
    <fill>
      <patternFill patternType="solid">
        <fgColor rgb="FFE1EDE6"/>
        <bgColor indexed="64"/>
      </patternFill>
    </fill>
    <fill>
      <patternFill patternType="solid">
        <fgColor rgb="FFE1EDE6"/>
        <bgColor indexed="49"/>
      </patternFill>
    </fill>
    <fill>
      <patternFill patternType="solid">
        <fgColor rgb="FFE5E5E5"/>
        <bgColor indexed="64"/>
      </patternFill>
    </fill>
  </fills>
  <borders count="62">
    <border>
      <left/>
      <right/>
      <top/>
      <bottom/>
      <diagonal/>
    </border>
    <border>
      <left style="thin">
        <color indexed="64"/>
      </left>
      <right/>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style="medium">
        <color indexed="64"/>
      </bottom>
      <diagonal/>
    </border>
    <border>
      <left style="thin">
        <color indexed="8"/>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8"/>
      </left>
      <right style="thin">
        <color indexed="64"/>
      </right>
      <top/>
      <bottom style="thin">
        <color indexed="8"/>
      </bottom>
      <diagonal/>
    </border>
    <border>
      <left style="thin">
        <color indexed="8"/>
      </left>
      <right style="thin">
        <color indexed="64"/>
      </right>
      <top style="thin">
        <color indexed="8"/>
      </top>
      <bottom style="medium">
        <color indexed="64"/>
      </bottom>
      <diagonal/>
    </border>
    <border>
      <left style="thin">
        <color indexed="8"/>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style="thin">
        <color indexed="64"/>
      </bottom>
      <diagonal/>
    </border>
    <border>
      <left/>
      <right/>
      <top/>
      <bottom style="double">
        <color indexed="64"/>
      </bottom>
      <diagonal/>
    </border>
    <border>
      <left/>
      <right style="thin">
        <color theme="0"/>
      </right>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double">
        <color theme="0"/>
      </bottom>
      <diagonal/>
    </border>
    <border>
      <left/>
      <right/>
      <top style="thin">
        <color auto="1"/>
      </top>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5">
    <xf numFmtId="0" fontId="0" fillId="0" borderId="0"/>
    <xf numFmtId="164" fontId="1" fillId="0" borderId="0" applyFont="0" applyFill="0" applyBorder="0" applyAlignment="0" applyProtection="0"/>
    <xf numFmtId="165" fontId="1" fillId="0" borderId="0" applyFont="0" applyFill="0" applyBorder="0" applyAlignment="0" applyProtection="0"/>
    <xf numFmtId="0" fontId="9" fillId="0" borderId="0" applyNumberFormat="0" applyFill="0" applyBorder="0" applyAlignment="0" applyProtection="0">
      <alignment vertical="top"/>
      <protection locked="0"/>
    </xf>
    <xf numFmtId="9" fontId="1" fillId="0" borderId="0" applyFont="0" applyFill="0" applyBorder="0" applyAlignment="0" applyProtection="0"/>
  </cellStyleXfs>
  <cellXfs count="926">
    <xf numFmtId="0" fontId="0" fillId="0" borderId="0" xfId="0"/>
    <xf numFmtId="0" fontId="5" fillId="0" borderId="0" xfId="0" applyFont="1"/>
    <xf numFmtId="0" fontId="7" fillId="0" borderId="0" xfId="0" applyFont="1"/>
    <xf numFmtId="0" fontId="5" fillId="0" borderId="0" xfId="0" applyFont="1" applyAlignment="1">
      <alignment vertical="top" wrapText="1"/>
    </xf>
    <xf numFmtId="0" fontId="0" fillId="6" borderId="0" xfId="0" applyFill="1"/>
    <xf numFmtId="3" fontId="5" fillId="6" borderId="2" xfId="0" applyNumberFormat="1" applyFont="1" applyFill="1" applyBorder="1" applyAlignment="1">
      <alignment horizontal="right" vertical="top" wrapText="1"/>
    </xf>
    <xf numFmtId="0" fontId="5" fillId="7" borderId="0" xfId="0" applyFont="1" applyFill="1"/>
    <xf numFmtId="3" fontId="5" fillId="0" borderId="0" xfId="0" applyNumberFormat="1" applyFont="1" applyAlignment="1">
      <alignment horizontal="right" vertical="top" wrapText="1"/>
    </xf>
    <xf numFmtId="0" fontId="2" fillId="0" borderId="0" xfId="0" applyFont="1"/>
    <xf numFmtId="0" fontId="5" fillId="6" borderId="0" xfId="0" applyFont="1" applyFill="1"/>
    <xf numFmtId="0" fontId="0" fillId="8" borderId="0" xfId="0" applyFill="1"/>
    <xf numFmtId="3" fontId="5" fillId="0" borderId="0" xfId="0" applyNumberFormat="1" applyFont="1"/>
    <xf numFmtId="3" fontId="0" fillId="0" borderId="0" xfId="0" applyNumberFormat="1"/>
    <xf numFmtId="3" fontId="5" fillId="0" borderId="3" xfId="0" applyNumberFormat="1" applyFont="1" applyBorder="1"/>
    <xf numFmtId="3" fontId="5" fillId="0" borderId="4" xfId="0" applyNumberFormat="1" applyFont="1" applyBorder="1"/>
    <xf numFmtId="3" fontId="5" fillId="0" borderId="5" xfId="0" applyNumberFormat="1" applyFont="1" applyBorder="1"/>
    <xf numFmtId="3" fontId="5" fillId="0" borderId="6" xfId="0" applyNumberFormat="1" applyFont="1" applyBorder="1"/>
    <xf numFmtId="3" fontId="5" fillId="0" borderId="7" xfId="0" applyNumberFormat="1" applyFont="1" applyBorder="1"/>
    <xf numFmtId="3" fontId="5" fillId="0" borderId="8" xfId="0" applyNumberFormat="1" applyFont="1" applyBorder="1"/>
    <xf numFmtId="3" fontId="5" fillId="0" borderId="9" xfId="0" applyNumberFormat="1" applyFont="1" applyBorder="1"/>
    <xf numFmtId="3" fontId="5" fillId="0" borderId="10" xfId="0" applyNumberFormat="1" applyFont="1" applyBorder="1"/>
    <xf numFmtId="3" fontId="5" fillId="9" borderId="5" xfId="0" applyNumberFormat="1" applyFont="1" applyFill="1" applyBorder="1"/>
    <xf numFmtId="3" fontId="5" fillId="9" borderId="0" xfId="0" applyNumberFormat="1" applyFont="1" applyFill="1"/>
    <xf numFmtId="3" fontId="5" fillId="9" borderId="9" xfId="0" applyNumberFormat="1" applyFont="1" applyFill="1" applyBorder="1"/>
    <xf numFmtId="0" fontId="13" fillId="8" borderId="0" xfId="0" applyFont="1" applyFill="1"/>
    <xf numFmtId="0" fontId="5" fillId="8" borderId="0" xfId="0" applyFont="1" applyFill="1"/>
    <xf numFmtId="0" fontId="0" fillId="7" borderId="0" xfId="0" applyFill="1"/>
    <xf numFmtId="0" fontId="5" fillId="6" borderId="0" xfId="0" applyFont="1" applyFill="1" applyAlignment="1">
      <alignment vertical="center"/>
    </xf>
    <xf numFmtId="0" fontId="4" fillId="6" borderId="0" xfId="0" applyFont="1" applyFill="1" applyAlignment="1">
      <alignment horizontal="left"/>
    </xf>
    <xf numFmtId="0" fontId="4" fillId="6" borderId="0" xfId="0" applyFont="1" applyFill="1" applyAlignment="1">
      <alignment horizontal="right"/>
    </xf>
    <xf numFmtId="0" fontId="1" fillId="6" borderId="11" xfId="0" applyFont="1" applyFill="1" applyBorder="1" applyAlignment="1">
      <alignment horizontal="right"/>
    </xf>
    <xf numFmtId="0" fontId="8" fillId="0" borderId="0" xfId="0" applyFont="1" applyAlignment="1">
      <alignment horizontal="center"/>
    </xf>
    <xf numFmtId="0" fontId="5" fillId="6" borderId="12" xfId="0" applyFont="1" applyFill="1" applyBorder="1"/>
    <xf numFmtId="0" fontId="11" fillId="6" borderId="0" xfId="0" applyFont="1" applyFill="1"/>
    <xf numFmtId="0" fontId="11" fillId="6" borderId="11" xfId="0" applyFont="1" applyFill="1" applyBorder="1"/>
    <xf numFmtId="0" fontId="5" fillId="6" borderId="13" xfId="0" applyFont="1" applyFill="1" applyBorder="1" applyAlignment="1">
      <alignment vertical="center"/>
    </xf>
    <xf numFmtId="0" fontId="11" fillId="6" borderId="14" xfId="0" applyFont="1" applyFill="1" applyBorder="1" applyAlignment="1">
      <alignment vertical="center"/>
    </xf>
    <xf numFmtId="0" fontId="0" fillId="6" borderId="15" xfId="0" applyFill="1" applyBorder="1"/>
    <xf numFmtId="0" fontId="11" fillId="6" borderId="1" xfId="0" applyFont="1" applyFill="1" applyBorder="1" applyAlignment="1">
      <alignment vertical="center"/>
    </xf>
    <xf numFmtId="0" fontId="5" fillId="6" borderId="1" xfId="0" applyFont="1" applyFill="1" applyBorder="1" applyAlignment="1">
      <alignment vertical="center"/>
    </xf>
    <xf numFmtId="0" fontId="5" fillId="6" borderId="16" xfId="0" applyFont="1" applyFill="1" applyBorder="1" applyAlignment="1">
      <alignment vertical="center"/>
    </xf>
    <xf numFmtId="0" fontId="5" fillId="6" borderId="11" xfId="0" applyFont="1" applyFill="1" applyBorder="1"/>
    <xf numFmtId="167" fontId="5" fillId="0" borderId="17" xfId="1" applyNumberFormat="1" applyFont="1" applyBorder="1"/>
    <xf numFmtId="0" fontId="0" fillId="0" borderId="1" xfId="0" applyBorder="1"/>
    <xf numFmtId="0" fontId="2" fillId="6" borderId="0" xfId="0" applyFont="1" applyFill="1" applyAlignment="1">
      <alignment horizontal="left"/>
    </xf>
    <xf numFmtId="0" fontId="1" fillId="6" borderId="0" xfId="0" applyFont="1" applyFill="1" applyAlignment="1">
      <alignment horizontal="center"/>
    </xf>
    <xf numFmtId="0" fontId="4" fillId="6" borderId="0" xfId="0" applyFont="1" applyFill="1"/>
    <xf numFmtId="0" fontId="8" fillId="6" borderId="0" xfId="0" applyFont="1" applyFill="1"/>
    <xf numFmtId="0" fontId="6" fillId="6" borderId="0" xfId="0" applyFont="1" applyFill="1" applyAlignment="1">
      <alignment horizontal="left"/>
    </xf>
    <xf numFmtId="0" fontId="2" fillId="6" borderId="0" xfId="0" applyFont="1" applyFill="1" applyAlignment="1">
      <alignment horizontal="center"/>
    </xf>
    <xf numFmtId="49" fontId="15" fillId="6" borderId="0" xfId="0" applyNumberFormat="1" applyFont="1" applyFill="1" applyAlignment="1">
      <alignment horizontal="left" vertical="top" wrapText="1"/>
    </xf>
    <xf numFmtId="0" fontId="0" fillId="6" borderId="0" xfId="0" applyFill="1" applyAlignment="1">
      <alignment horizontal="right"/>
    </xf>
    <xf numFmtId="0" fontId="2" fillId="6" borderId="0" xfId="0" applyFont="1" applyFill="1"/>
    <xf numFmtId="0" fontId="0" fillId="6" borderId="11" xfId="0" applyFill="1" applyBorder="1"/>
    <xf numFmtId="49" fontId="20" fillId="6" borderId="0" xfId="0" applyNumberFormat="1" applyFont="1" applyFill="1" applyAlignment="1">
      <alignment horizontal="left" vertical="top" wrapText="1"/>
    </xf>
    <xf numFmtId="0" fontId="8" fillId="6" borderId="11" xfId="0" applyFont="1" applyFill="1" applyBorder="1"/>
    <xf numFmtId="0" fontId="8" fillId="6" borderId="0" xfId="0" applyFont="1" applyFill="1" applyAlignment="1">
      <alignment horizontal="left"/>
    </xf>
    <xf numFmtId="3" fontId="5" fillId="6" borderId="0" xfId="0" applyNumberFormat="1" applyFont="1" applyFill="1"/>
    <xf numFmtId="3" fontId="5" fillId="6" borderId="11" xfId="0" applyNumberFormat="1" applyFont="1" applyFill="1" applyBorder="1"/>
    <xf numFmtId="0" fontId="3" fillId="6" borderId="0" xfId="0" applyFont="1" applyFill="1" applyAlignment="1">
      <alignment wrapText="1"/>
    </xf>
    <xf numFmtId="0" fontId="3" fillId="6" borderId="0" xfId="0" applyFont="1" applyFill="1"/>
    <xf numFmtId="3" fontId="5" fillId="6" borderId="12" xfId="0" applyNumberFormat="1" applyFont="1" applyFill="1" applyBorder="1"/>
    <xf numFmtId="0" fontId="11" fillId="6" borderId="16" xfId="0" applyFont="1" applyFill="1" applyBorder="1" applyAlignment="1">
      <alignment vertical="center"/>
    </xf>
    <xf numFmtId="3" fontId="11" fillId="6" borderId="11" xfId="0" applyNumberFormat="1" applyFont="1" applyFill="1" applyBorder="1"/>
    <xf numFmtId="0" fontId="3" fillId="6" borderId="11" xfId="0" applyFont="1" applyFill="1" applyBorder="1"/>
    <xf numFmtId="0" fontId="3" fillId="6" borderId="18" xfId="0" applyFont="1" applyFill="1" applyBorder="1"/>
    <xf numFmtId="168" fontId="5" fillId="6" borderId="0" xfId="4" applyNumberFormat="1" applyFont="1" applyFill="1" applyBorder="1"/>
    <xf numFmtId="9" fontId="5" fillId="6" borderId="0" xfId="4" applyFont="1" applyFill="1" applyBorder="1"/>
    <xf numFmtId="0" fontId="5" fillId="6" borderId="15" xfId="0" applyFont="1" applyFill="1" applyBorder="1"/>
    <xf numFmtId="3" fontId="5" fillId="6" borderId="15" xfId="0" applyNumberFormat="1" applyFont="1" applyFill="1" applyBorder="1"/>
    <xf numFmtId="9" fontId="5" fillId="6" borderId="11" xfId="4" applyFont="1" applyFill="1" applyBorder="1"/>
    <xf numFmtId="0" fontId="0" fillId="6" borderId="12" xfId="0" applyFill="1" applyBorder="1"/>
    <xf numFmtId="3" fontId="5" fillId="6" borderId="0" xfId="0" applyNumberFormat="1" applyFont="1" applyFill="1" applyAlignment="1">
      <alignment horizontal="right" vertical="top" wrapText="1"/>
    </xf>
    <xf numFmtId="0" fontId="5" fillId="6" borderId="1" xfId="0" applyFont="1" applyFill="1" applyBorder="1"/>
    <xf numFmtId="0" fontId="11" fillId="6" borderId="1" xfId="0" applyFont="1" applyFill="1" applyBorder="1"/>
    <xf numFmtId="0" fontId="5" fillId="10" borderId="19" xfId="0" applyFont="1" applyFill="1" applyBorder="1"/>
    <xf numFmtId="3" fontId="11" fillId="6" borderId="20" xfId="0" applyNumberFormat="1" applyFont="1" applyFill="1" applyBorder="1" applyAlignment="1">
      <alignment horizontal="right" vertical="top" wrapText="1"/>
    </xf>
    <xf numFmtId="3" fontId="5" fillId="6" borderId="21" xfId="0" applyNumberFormat="1" applyFont="1" applyFill="1" applyBorder="1" applyAlignment="1">
      <alignment horizontal="right" vertical="top" wrapText="1"/>
    </xf>
    <xf numFmtId="0" fontId="0" fillId="11" borderId="19" xfId="0" applyFill="1" applyBorder="1"/>
    <xf numFmtId="3" fontId="11" fillId="6" borderId="0" xfId="0" applyNumberFormat="1" applyFont="1" applyFill="1" applyAlignment="1">
      <alignment horizontal="right" vertical="top" wrapText="1"/>
    </xf>
    <xf numFmtId="3" fontId="11" fillId="6" borderId="0" xfId="0" applyNumberFormat="1" applyFont="1" applyFill="1" applyAlignment="1">
      <alignment horizontal="right" wrapText="1"/>
    </xf>
    <xf numFmtId="0" fontId="0" fillId="7" borderId="15" xfId="0" applyFill="1" applyBorder="1"/>
    <xf numFmtId="0" fontId="5" fillId="7" borderId="15" xfId="0" applyFont="1" applyFill="1" applyBorder="1"/>
    <xf numFmtId="0" fontId="5" fillId="7" borderId="2" xfId="0" applyFont="1" applyFill="1" applyBorder="1"/>
    <xf numFmtId="0" fontId="0" fillId="7" borderId="1" xfId="0" applyFill="1" applyBorder="1" applyAlignment="1">
      <alignment horizontal="left"/>
    </xf>
    <xf numFmtId="0" fontId="5" fillId="7" borderId="0" xfId="0" applyFont="1" applyFill="1" applyAlignment="1">
      <alignment horizontal="right"/>
    </xf>
    <xf numFmtId="14" fontId="5" fillId="7" borderId="0" xfId="0" applyNumberFormat="1" applyFont="1" applyFill="1"/>
    <xf numFmtId="0" fontId="0" fillId="7" borderId="1" xfId="0" applyFill="1" applyBorder="1"/>
    <xf numFmtId="0" fontId="3" fillId="6" borderId="1" xfId="0" applyFont="1" applyFill="1" applyBorder="1"/>
    <xf numFmtId="0" fontId="8" fillId="6" borderId="0" xfId="0" applyFont="1" applyFill="1" applyAlignment="1">
      <alignment horizontal="center"/>
    </xf>
    <xf numFmtId="0" fontId="0" fillId="6" borderId="0" xfId="0" applyFill="1" applyAlignment="1">
      <alignment horizontal="center"/>
    </xf>
    <xf numFmtId="9" fontId="1" fillId="6" borderId="0" xfId="4" applyFont="1" applyFill="1"/>
    <xf numFmtId="0" fontId="0" fillId="12" borderId="0" xfId="0" applyFill="1"/>
    <xf numFmtId="0" fontId="0" fillId="0" borderId="0" xfId="0" applyAlignment="1">
      <alignment vertical="center"/>
    </xf>
    <xf numFmtId="0" fontId="13" fillId="0" borderId="0" xfId="0" applyFont="1"/>
    <xf numFmtId="0" fontId="18" fillId="6" borderId="0" xfId="0" applyFont="1" applyFill="1"/>
    <xf numFmtId="0" fontId="0" fillId="6" borderId="14" xfId="0" applyFill="1" applyBorder="1" applyAlignment="1">
      <alignment vertical="center"/>
    </xf>
    <xf numFmtId="0" fontId="5" fillId="6" borderId="15" xfId="0" applyFont="1" applyFill="1" applyBorder="1" applyAlignment="1">
      <alignment vertical="center"/>
    </xf>
    <xf numFmtId="0" fontId="5" fillId="6" borderId="2" xfId="0" applyFont="1" applyFill="1" applyBorder="1" applyAlignment="1">
      <alignment vertical="center"/>
    </xf>
    <xf numFmtId="0" fontId="0" fillId="6" borderId="0" xfId="0" applyFill="1" applyAlignment="1">
      <alignment vertical="center"/>
    </xf>
    <xf numFmtId="0" fontId="5" fillId="6" borderId="1" xfId="0" applyFont="1" applyFill="1" applyBorder="1" applyAlignment="1">
      <alignment horizontal="left" vertical="center"/>
    </xf>
    <xf numFmtId="0" fontId="5" fillId="6" borderId="0" xfId="0" applyFont="1" applyFill="1" applyAlignment="1">
      <alignment horizontal="center" vertical="center"/>
    </xf>
    <xf numFmtId="0" fontId="5" fillId="12" borderId="0" xfId="0" applyFont="1" applyFill="1"/>
    <xf numFmtId="0" fontId="17" fillId="6" borderId="1" xfId="0" applyFont="1" applyFill="1" applyBorder="1" applyAlignment="1">
      <alignment horizontal="left" vertical="center"/>
    </xf>
    <xf numFmtId="3" fontId="8" fillId="6" borderId="0" xfId="0" applyNumberFormat="1" applyFont="1" applyFill="1" applyAlignment="1">
      <alignment vertical="center"/>
    </xf>
    <xf numFmtId="0" fontId="5" fillId="6" borderId="1" xfId="0" quotePrefix="1" applyFont="1" applyFill="1" applyBorder="1"/>
    <xf numFmtId="9" fontId="5" fillId="6" borderId="0" xfId="4" applyFont="1" applyFill="1" applyBorder="1" applyAlignment="1" applyProtection="1">
      <alignment horizontal="center" vertical="center"/>
    </xf>
    <xf numFmtId="3" fontId="8" fillId="6" borderId="0" xfId="0" applyNumberFormat="1" applyFont="1" applyFill="1"/>
    <xf numFmtId="0" fontId="8" fillId="6" borderId="0" xfId="0" applyFont="1" applyFill="1" applyAlignment="1">
      <alignment horizontal="left" vertical="center"/>
    </xf>
    <xf numFmtId="0" fontId="5" fillId="6" borderId="17" xfId="0" applyFont="1" applyFill="1" applyBorder="1"/>
    <xf numFmtId="0" fontId="8" fillId="6" borderId="0" xfId="0" applyFont="1" applyFill="1" applyAlignment="1">
      <alignment vertical="center"/>
    </xf>
    <xf numFmtId="0" fontId="5" fillId="0" borderId="1" xfId="0" applyFont="1" applyBorder="1"/>
    <xf numFmtId="0" fontId="5" fillId="6" borderId="17" xfId="0" applyFont="1" applyFill="1" applyBorder="1" applyAlignment="1">
      <alignment vertical="center"/>
    </xf>
    <xf numFmtId="0" fontId="2" fillId="12" borderId="0" xfId="0" applyFont="1" applyFill="1"/>
    <xf numFmtId="0" fontId="0" fillId="0" borderId="17" xfId="0" applyBorder="1"/>
    <xf numFmtId="0" fontId="14" fillId="0" borderId="0" xfId="0" applyFont="1"/>
    <xf numFmtId="0" fontId="0" fillId="6" borderId="1" xfId="0" applyFill="1" applyBorder="1"/>
    <xf numFmtId="0" fontId="5" fillId="6" borderId="22" xfId="0" applyFont="1" applyFill="1" applyBorder="1"/>
    <xf numFmtId="3" fontId="5" fillId="6" borderId="19" xfId="0" applyNumberFormat="1" applyFont="1" applyFill="1" applyBorder="1" applyAlignment="1">
      <alignment horizontal="right" vertical="center" wrapText="1"/>
    </xf>
    <xf numFmtId="3" fontId="5" fillId="6" borderId="22" xfId="0" applyNumberFormat="1" applyFont="1" applyFill="1" applyBorder="1" applyAlignment="1">
      <alignment horizontal="right" vertical="center" wrapText="1"/>
    </xf>
    <xf numFmtId="167" fontId="5" fillId="6" borderId="22" xfId="1" applyNumberFormat="1" applyFont="1" applyFill="1" applyBorder="1" applyAlignment="1" applyProtection="1">
      <alignment horizontal="right" vertical="center" wrapText="1"/>
    </xf>
    <xf numFmtId="0" fontId="0" fillId="6" borderId="17" xfId="0" applyFill="1" applyBorder="1"/>
    <xf numFmtId="167" fontId="5" fillId="6" borderId="22" xfId="1" applyNumberFormat="1" applyFont="1" applyFill="1" applyBorder="1" applyProtection="1"/>
    <xf numFmtId="0" fontId="5" fillId="6" borderId="18" xfId="0" applyFont="1" applyFill="1" applyBorder="1" applyAlignment="1">
      <alignment vertical="center"/>
    </xf>
    <xf numFmtId="0" fontId="0" fillId="6" borderId="13" xfId="0" applyFill="1" applyBorder="1" applyAlignment="1">
      <alignment vertical="center"/>
    </xf>
    <xf numFmtId="0" fontId="5" fillId="6" borderId="12" xfId="0" applyFont="1" applyFill="1" applyBorder="1" applyAlignment="1">
      <alignment vertical="center"/>
    </xf>
    <xf numFmtId="3" fontId="5" fillId="6" borderId="21" xfId="0" applyNumberFormat="1" applyFont="1" applyFill="1" applyBorder="1" applyAlignment="1">
      <alignment horizontal="right" vertical="center" wrapText="1"/>
    </xf>
    <xf numFmtId="167" fontId="5" fillId="6" borderId="21" xfId="1" applyNumberFormat="1" applyFont="1" applyFill="1" applyBorder="1" applyAlignment="1" applyProtection="1">
      <alignment horizontal="right" vertical="center" wrapText="1"/>
    </xf>
    <xf numFmtId="3" fontId="11" fillId="6" borderId="22" xfId="0" applyNumberFormat="1" applyFont="1" applyFill="1" applyBorder="1" applyAlignment="1">
      <alignment horizontal="right" vertical="center" wrapText="1"/>
    </xf>
    <xf numFmtId="167" fontId="11" fillId="6" borderId="22" xfId="1" applyNumberFormat="1" applyFont="1" applyFill="1" applyBorder="1" applyAlignment="1" applyProtection="1">
      <alignment horizontal="right" vertical="center" wrapText="1"/>
    </xf>
    <xf numFmtId="0" fontId="0" fillId="6" borderId="23" xfId="0" applyFill="1" applyBorder="1"/>
    <xf numFmtId="0" fontId="0" fillId="6" borderId="23" xfId="0" applyFill="1" applyBorder="1" applyAlignment="1">
      <alignment vertical="center"/>
    </xf>
    <xf numFmtId="3" fontId="5" fillId="6" borderId="24" xfId="0" applyNumberFormat="1" applyFont="1" applyFill="1" applyBorder="1" applyAlignment="1">
      <alignment horizontal="right" vertical="center" wrapText="1"/>
    </xf>
    <xf numFmtId="0" fontId="5" fillId="6" borderId="22" xfId="0" applyFont="1" applyFill="1" applyBorder="1" applyAlignment="1">
      <alignment vertical="center"/>
    </xf>
    <xf numFmtId="167" fontId="5" fillId="6" borderId="22" xfId="1" applyNumberFormat="1" applyFont="1" applyFill="1" applyBorder="1" applyAlignment="1" applyProtection="1">
      <alignment vertical="center"/>
    </xf>
    <xf numFmtId="0" fontId="5" fillId="6" borderId="0" xfId="0" applyFont="1" applyFill="1" applyAlignment="1">
      <alignment vertical="center" wrapText="1"/>
    </xf>
    <xf numFmtId="0" fontId="11" fillId="6" borderId="15" xfId="0" applyFont="1" applyFill="1" applyBorder="1"/>
    <xf numFmtId="167" fontId="5" fillId="7" borderId="19" xfId="1" applyNumberFormat="1" applyFont="1" applyFill="1" applyBorder="1" applyAlignment="1" applyProtection="1">
      <alignment horizontal="right" vertical="center" wrapText="1"/>
    </xf>
    <xf numFmtId="0" fontId="5" fillId="6" borderId="11" xfId="0" applyFont="1" applyFill="1" applyBorder="1" applyAlignment="1">
      <alignment vertical="center"/>
    </xf>
    <xf numFmtId="3" fontId="5" fillId="6" borderId="20" xfId="0" applyNumberFormat="1" applyFont="1" applyFill="1" applyBorder="1" applyAlignment="1">
      <alignment horizontal="right" vertical="center" wrapText="1"/>
    </xf>
    <xf numFmtId="167" fontId="5" fillId="6" borderId="20" xfId="1" applyNumberFormat="1" applyFont="1" applyFill="1" applyBorder="1" applyAlignment="1" applyProtection="1">
      <alignment horizontal="right" vertical="center" wrapText="1"/>
    </xf>
    <xf numFmtId="3" fontId="5" fillId="6" borderId="0" xfId="0" applyNumberFormat="1" applyFont="1" applyFill="1" applyAlignment="1">
      <alignment vertical="center"/>
    </xf>
    <xf numFmtId="164" fontId="5" fillId="6" borderId="0" xfId="1" applyFont="1" applyFill="1" applyBorder="1" applyAlignment="1" applyProtection="1">
      <alignment horizontal="right" vertical="center"/>
    </xf>
    <xf numFmtId="0" fontId="5" fillId="6" borderId="16" xfId="0" applyFont="1" applyFill="1" applyBorder="1" applyAlignment="1">
      <alignment horizontal="left"/>
    </xf>
    <xf numFmtId="3" fontId="5" fillId="6" borderId="11" xfId="0" applyNumberFormat="1" applyFont="1" applyFill="1" applyBorder="1" applyAlignment="1">
      <alignment horizontal="right" vertical="center" wrapText="1"/>
    </xf>
    <xf numFmtId="164" fontId="5" fillId="6" borderId="11" xfId="1" applyFont="1" applyFill="1" applyBorder="1" applyAlignment="1" applyProtection="1">
      <alignment horizontal="right"/>
    </xf>
    <xf numFmtId="0" fontId="5" fillId="6" borderId="1" xfId="0" applyFont="1" applyFill="1" applyBorder="1" applyAlignment="1">
      <alignment horizontal="left"/>
    </xf>
    <xf numFmtId="0" fontId="5" fillId="6" borderId="0" xfId="0" applyFont="1" applyFill="1" applyAlignment="1">
      <alignment horizontal="left"/>
    </xf>
    <xf numFmtId="164" fontId="5" fillId="6" borderId="1" xfId="1" applyFont="1" applyFill="1" applyBorder="1" applyAlignment="1" applyProtection="1">
      <alignment horizontal="right" vertical="center"/>
    </xf>
    <xf numFmtId="164" fontId="5" fillId="6" borderId="16" xfId="1" applyFont="1" applyFill="1" applyBorder="1" applyAlignment="1" applyProtection="1">
      <alignment horizontal="right"/>
    </xf>
    <xf numFmtId="167" fontId="5" fillId="6" borderId="0" xfId="1" applyNumberFormat="1" applyFont="1" applyFill="1" applyBorder="1" applyProtection="1"/>
    <xf numFmtId="167" fontId="5" fillId="6" borderId="17" xfId="1" applyNumberFormat="1" applyFont="1" applyFill="1" applyBorder="1" applyProtection="1"/>
    <xf numFmtId="3" fontId="5" fillId="6" borderId="14" xfId="0" applyNumberFormat="1" applyFont="1" applyFill="1" applyBorder="1"/>
    <xf numFmtId="3" fontId="5" fillId="6" borderId="16" xfId="0" applyNumberFormat="1" applyFont="1" applyFill="1" applyBorder="1"/>
    <xf numFmtId="0" fontId="13" fillId="8" borderId="13" xfId="0" applyFont="1" applyFill="1" applyBorder="1"/>
    <xf numFmtId="164" fontId="5" fillId="0" borderId="0" xfId="0" applyNumberFormat="1" applyFont="1"/>
    <xf numFmtId="164" fontId="0" fillId="0" borderId="0" xfId="0" applyNumberFormat="1"/>
    <xf numFmtId="167" fontId="0" fillId="0" borderId="0" xfId="0" applyNumberFormat="1"/>
    <xf numFmtId="0" fontId="5" fillId="0" borderId="11" xfId="0" applyFont="1" applyBorder="1"/>
    <xf numFmtId="3" fontId="5" fillId="6" borderId="1" xfId="0" applyNumberFormat="1" applyFont="1" applyFill="1" applyBorder="1"/>
    <xf numFmtId="0" fontId="5" fillId="0" borderId="14" xfId="0" applyFont="1" applyBorder="1"/>
    <xf numFmtId="0" fontId="5" fillId="0" borderId="15" xfId="0" applyFont="1" applyBorder="1"/>
    <xf numFmtId="0" fontId="5" fillId="0" borderId="2" xfId="0" applyFont="1" applyBorder="1"/>
    <xf numFmtId="0" fontId="5" fillId="0" borderId="17" xfId="0" applyFont="1" applyBorder="1"/>
    <xf numFmtId="0" fontId="0" fillId="0" borderId="16" xfId="0" applyBorder="1"/>
    <xf numFmtId="0" fontId="0" fillId="0" borderId="11" xfId="0" applyBorder="1"/>
    <xf numFmtId="0" fontId="0" fillId="0" borderId="18" xfId="0" applyBorder="1"/>
    <xf numFmtId="167" fontId="11" fillId="6" borderId="0" xfId="1" applyNumberFormat="1" applyFont="1" applyFill="1" applyBorder="1" applyAlignment="1" applyProtection="1">
      <alignment vertical="center"/>
    </xf>
    <xf numFmtId="167" fontId="5" fillId="6" borderId="0" xfId="1" applyNumberFormat="1" applyFont="1" applyFill="1" applyBorder="1" applyAlignment="1" applyProtection="1">
      <alignment vertical="center"/>
    </xf>
    <xf numFmtId="167" fontId="5" fillId="6" borderId="17" xfId="1" applyNumberFormat="1" applyFont="1" applyFill="1" applyBorder="1" applyAlignment="1" applyProtection="1">
      <alignment vertical="center"/>
    </xf>
    <xf numFmtId="167" fontId="5" fillId="6" borderId="12" xfId="1" applyNumberFormat="1" applyFont="1" applyFill="1" applyBorder="1" applyAlignment="1" applyProtection="1">
      <alignment horizontal="right" vertical="center" wrapText="1"/>
    </xf>
    <xf numFmtId="167" fontId="5" fillId="6" borderId="15" xfId="1" applyNumberFormat="1" applyFont="1" applyFill="1" applyBorder="1" applyAlignment="1" applyProtection="1">
      <alignment horizontal="right" vertical="center" wrapText="1"/>
    </xf>
    <xf numFmtId="167" fontId="5" fillId="6" borderId="11" xfId="1" applyNumberFormat="1" applyFont="1" applyFill="1" applyBorder="1" applyAlignment="1" applyProtection="1">
      <alignment vertical="center"/>
    </xf>
    <xf numFmtId="0" fontId="0" fillId="6" borderId="0" xfId="0" applyFill="1" applyAlignment="1">
      <alignment wrapText="1"/>
    </xf>
    <xf numFmtId="4" fontId="0" fillId="6" borderId="0" xfId="0" applyNumberFormat="1" applyFill="1"/>
    <xf numFmtId="0" fontId="0" fillId="6" borderId="1" xfId="0" applyFill="1" applyBorder="1" applyAlignment="1">
      <alignment horizontal="center"/>
    </xf>
    <xf numFmtId="0" fontId="0" fillId="6" borderId="16" xfId="0" applyFill="1" applyBorder="1" applyAlignment="1">
      <alignment horizontal="center"/>
    </xf>
    <xf numFmtId="0" fontId="0" fillId="6" borderId="11" xfId="0" applyFill="1" applyBorder="1" applyAlignment="1">
      <alignment horizontal="center"/>
    </xf>
    <xf numFmtId="0" fontId="5" fillId="7" borderId="14" xfId="0" applyFont="1" applyFill="1" applyBorder="1"/>
    <xf numFmtId="0" fontId="5" fillId="7" borderId="15" xfId="0" applyFont="1" applyFill="1" applyBorder="1" applyAlignment="1">
      <alignment horizontal="left" vertical="top"/>
    </xf>
    <xf numFmtId="0" fontId="5" fillId="7" borderId="15" xfId="0" applyFont="1" applyFill="1" applyBorder="1" applyAlignment="1">
      <alignment horizontal="left" vertical="top" indent="1"/>
    </xf>
    <xf numFmtId="3" fontId="5" fillId="7" borderId="14" xfId="0" applyNumberFormat="1" applyFont="1" applyFill="1" applyBorder="1"/>
    <xf numFmtId="3" fontId="5" fillId="7" borderId="15" xfId="0" applyNumberFormat="1" applyFont="1" applyFill="1" applyBorder="1"/>
    <xf numFmtId="3" fontId="5" fillId="7" borderId="2" xfId="0" applyNumberFormat="1" applyFont="1" applyFill="1" applyBorder="1"/>
    <xf numFmtId="0" fontId="11" fillId="7" borderId="1" xfId="0" applyFont="1" applyFill="1" applyBorder="1" applyAlignment="1">
      <alignment horizontal="left" vertical="top"/>
    </xf>
    <xf numFmtId="0" fontId="5" fillId="7" borderId="0" xfId="0" applyFont="1" applyFill="1" applyAlignment="1">
      <alignment horizontal="left" vertical="top"/>
    </xf>
    <xf numFmtId="167" fontId="5" fillId="7" borderId="16" xfId="1" applyNumberFormat="1" applyFont="1" applyFill="1" applyBorder="1"/>
    <xf numFmtId="167" fontId="5" fillId="7" borderId="11" xfId="1" applyNumberFormat="1" applyFont="1" applyFill="1" applyBorder="1"/>
    <xf numFmtId="167" fontId="5" fillId="7" borderId="18" xfId="1" applyNumberFormat="1" applyFont="1" applyFill="1" applyBorder="1"/>
    <xf numFmtId="0" fontId="5" fillId="7" borderId="1" xfId="0" applyFont="1" applyFill="1" applyBorder="1"/>
    <xf numFmtId="0" fontId="5" fillId="7" borderId="0" xfId="0" applyFont="1" applyFill="1" applyAlignment="1">
      <alignment horizontal="left" vertical="top" wrapText="1"/>
    </xf>
    <xf numFmtId="167" fontId="5" fillId="7" borderId="1" xfId="1" applyNumberFormat="1" applyFont="1" applyFill="1" applyBorder="1"/>
    <xf numFmtId="167" fontId="5" fillId="7" borderId="0" xfId="1" applyNumberFormat="1" applyFont="1" applyFill="1" applyBorder="1"/>
    <xf numFmtId="167" fontId="5" fillId="7" borderId="17" xfId="1" applyNumberFormat="1" applyFont="1" applyFill="1" applyBorder="1"/>
    <xf numFmtId="3" fontId="5" fillId="7" borderId="0" xfId="0" applyNumberFormat="1" applyFont="1" applyFill="1" applyAlignment="1">
      <alignment horizontal="left" vertical="top" wrapText="1"/>
    </xf>
    <xf numFmtId="0" fontId="5" fillId="7" borderId="16" xfId="0" applyFont="1" applyFill="1" applyBorder="1"/>
    <xf numFmtId="0" fontId="5" fillId="7" borderId="11" xfId="0" applyFont="1" applyFill="1" applyBorder="1"/>
    <xf numFmtId="3" fontId="5" fillId="7" borderId="1" xfId="0" applyNumberFormat="1" applyFont="1" applyFill="1" applyBorder="1"/>
    <xf numFmtId="167" fontId="5" fillId="7" borderId="14" xfId="1" applyNumberFormat="1" applyFont="1" applyFill="1" applyBorder="1"/>
    <xf numFmtId="167" fontId="5" fillId="7" borderId="15" xfId="1" applyNumberFormat="1" applyFont="1" applyFill="1" applyBorder="1"/>
    <xf numFmtId="167" fontId="5" fillId="7" borderId="2" xfId="1" applyNumberFormat="1" applyFont="1" applyFill="1" applyBorder="1"/>
    <xf numFmtId="0" fontId="5" fillId="7" borderId="15" xfId="0" applyFont="1" applyFill="1" applyBorder="1" applyAlignment="1">
      <alignment horizontal="left" vertical="center"/>
    </xf>
    <xf numFmtId="0" fontId="5" fillId="7" borderId="0" xfId="0" applyFont="1" applyFill="1" applyAlignment="1">
      <alignment horizontal="left" vertical="center"/>
    </xf>
    <xf numFmtId="0" fontId="5" fillId="7" borderId="0" xfId="0" applyFont="1" applyFill="1" applyAlignment="1">
      <alignment vertical="center"/>
    </xf>
    <xf numFmtId="0" fontId="5" fillId="7" borderId="11" xfId="0" applyFont="1" applyFill="1" applyBorder="1" applyAlignment="1">
      <alignment horizontal="left" vertical="center"/>
    </xf>
    <xf numFmtId="0" fontId="5" fillId="7" borderId="15" xfId="0" applyFont="1" applyFill="1" applyBorder="1" applyAlignment="1">
      <alignment vertical="center"/>
    </xf>
    <xf numFmtId="0" fontId="5" fillId="6" borderId="17" xfId="0" applyFont="1" applyFill="1" applyBorder="1" applyAlignment="1">
      <alignment horizontal="center" vertical="center"/>
    </xf>
    <xf numFmtId="3" fontId="5" fillId="6" borderId="11" xfId="0" applyNumberFormat="1" applyFont="1" applyFill="1" applyBorder="1" applyAlignment="1">
      <alignment vertical="center"/>
    </xf>
    <xf numFmtId="0" fontId="0" fillId="6" borderId="11" xfId="0" applyFill="1" applyBorder="1" applyAlignment="1">
      <alignment vertical="center"/>
    </xf>
    <xf numFmtId="3" fontId="5" fillId="6" borderId="13" xfId="0" applyNumberFormat="1" applyFont="1" applyFill="1" applyBorder="1"/>
    <xf numFmtId="3" fontId="11" fillId="6" borderId="12" xfId="0" applyNumberFormat="1" applyFont="1" applyFill="1" applyBorder="1"/>
    <xf numFmtId="0" fontId="33" fillId="0" borderId="0" xfId="0" applyFont="1"/>
    <xf numFmtId="0" fontId="5" fillId="0" borderId="0" xfId="0" applyFont="1" applyAlignment="1">
      <alignment vertical="top"/>
    </xf>
    <xf numFmtId="3" fontId="11" fillId="0" borderId="0" xfId="0" applyNumberFormat="1" applyFont="1" applyAlignment="1">
      <alignment horizontal="right" wrapText="1"/>
    </xf>
    <xf numFmtId="10" fontId="5" fillId="0" borderId="0" xfId="0" applyNumberFormat="1" applyFont="1" applyAlignment="1">
      <alignment horizontal="right"/>
    </xf>
    <xf numFmtId="10" fontId="11" fillId="0" borderId="0" xfId="0" applyNumberFormat="1" applyFont="1" applyAlignment="1">
      <alignment horizontal="right" vertical="top" wrapText="1"/>
    </xf>
    <xf numFmtId="9" fontId="5" fillId="0" borderId="0" xfId="4" applyFont="1"/>
    <xf numFmtId="0" fontId="0" fillId="0" borderId="0" xfId="0" applyAlignment="1">
      <alignment wrapText="1"/>
    </xf>
    <xf numFmtId="14" fontId="5" fillId="0" borderId="0" xfId="0" applyNumberFormat="1" applyFont="1" applyProtection="1">
      <protection locked="0"/>
    </xf>
    <xf numFmtId="0" fontId="34" fillId="0" borderId="0" xfId="0" applyFont="1"/>
    <xf numFmtId="0" fontId="35" fillId="0" borderId="0" xfId="0" applyFont="1"/>
    <xf numFmtId="0" fontId="5" fillId="0" borderId="0" xfId="0" applyFont="1" applyAlignment="1">
      <alignment horizontal="left"/>
    </xf>
    <xf numFmtId="3" fontId="5" fillId="0" borderId="17" xfId="0" applyNumberFormat="1" applyFont="1" applyBorder="1" applyAlignment="1">
      <alignment horizontal="right" vertical="top" wrapText="1"/>
    </xf>
    <xf numFmtId="3" fontId="5" fillId="0" borderId="2" xfId="0" applyNumberFormat="1" applyFont="1" applyBorder="1" applyAlignment="1">
      <alignment horizontal="right" vertical="top" wrapText="1"/>
    </xf>
    <xf numFmtId="49" fontId="5" fillId="0" borderId="0" xfId="0" applyNumberFormat="1" applyFont="1" applyAlignment="1">
      <alignment horizontal="center" vertical="top"/>
    </xf>
    <xf numFmtId="10" fontId="5" fillId="0" borderId="11" xfId="0" applyNumberFormat="1" applyFont="1" applyBorder="1" applyAlignment="1">
      <alignment horizontal="right"/>
    </xf>
    <xf numFmtId="0" fontId="5" fillId="0" borderId="1" xfId="0" applyFont="1" applyBorder="1" applyAlignment="1">
      <alignment horizontal="center" vertical="top"/>
    </xf>
    <xf numFmtId="3" fontId="5" fillId="0" borderId="1" xfId="0" applyNumberFormat="1" applyFont="1" applyBorder="1" applyAlignment="1">
      <alignment horizontal="right" vertical="top" wrapText="1"/>
    </xf>
    <xf numFmtId="3" fontId="11" fillId="0" borderId="16" xfId="0" applyNumberFormat="1" applyFont="1" applyBorder="1" applyAlignment="1" applyProtection="1">
      <alignment horizontal="right" vertical="top" wrapText="1"/>
      <protection locked="0"/>
    </xf>
    <xf numFmtId="0" fontId="11" fillId="6" borderId="0" xfId="0" applyFont="1" applyFill="1" applyAlignment="1">
      <alignment horizontal="left"/>
    </xf>
    <xf numFmtId="0" fontId="5" fillId="0" borderId="1" xfId="0" applyFont="1" applyBorder="1" applyAlignment="1">
      <alignment horizontal="center" vertical="top" wrapText="1"/>
    </xf>
    <xf numFmtId="167" fontId="5" fillId="0" borderId="0" xfId="1" applyNumberFormat="1" applyFont="1"/>
    <xf numFmtId="166" fontId="5" fillId="0" borderId="1" xfId="0" applyNumberFormat="1" applyFont="1" applyBorder="1" applyAlignment="1">
      <alignment horizontal="right" vertical="top" wrapText="1"/>
    </xf>
    <xf numFmtId="166" fontId="5" fillId="0" borderId="17" xfId="0" applyNumberFormat="1" applyFont="1" applyBorder="1" applyAlignment="1">
      <alignment horizontal="right" vertical="top" wrapText="1"/>
    </xf>
    <xf numFmtId="0" fontId="11" fillId="0" borderId="0" xfId="0" applyFont="1" applyAlignment="1">
      <alignment horizontal="left"/>
    </xf>
    <xf numFmtId="3" fontId="11" fillId="0" borderId="1" xfId="0" applyNumberFormat="1" applyFont="1" applyBorder="1"/>
    <xf numFmtId="3" fontId="5" fillId="6" borderId="18" xfId="0" applyNumberFormat="1" applyFont="1" applyFill="1" applyBorder="1" applyAlignment="1">
      <alignment horizontal="right" vertical="top" wrapText="1"/>
    </xf>
    <xf numFmtId="3" fontId="5" fillId="6" borderId="17" xfId="0" applyNumberFormat="1" applyFont="1" applyFill="1" applyBorder="1" applyAlignment="1">
      <alignment horizontal="right" vertical="top" wrapText="1"/>
    </xf>
    <xf numFmtId="3" fontId="11" fillId="6" borderId="2" xfId="0" applyNumberFormat="1" applyFont="1" applyFill="1" applyBorder="1" applyAlignment="1">
      <alignment horizontal="right" vertical="top" wrapText="1"/>
    </xf>
    <xf numFmtId="3" fontId="11" fillId="6" borderId="17" xfId="0" applyNumberFormat="1" applyFont="1" applyFill="1" applyBorder="1" applyAlignment="1">
      <alignment horizontal="right" vertical="top" wrapText="1"/>
    </xf>
    <xf numFmtId="3" fontId="11" fillId="6" borderId="18" xfId="0" applyNumberFormat="1" applyFont="1" applyFill="1" applyBorder="1" applyAlignment="1">
      <alignment horizontal="right" vertical="top" wrapText="1"/>
    </xf>
    <xf numFmtId="167" fontId="5" fillId="6" borderId="19" xfId="1" applyNumberFormat="1" applyFont="1" applyFill="1" applyBorder="1" applyAlignment="1"/>
    <xf numFmtId="167" fontId="5" fillId="6" borderId="22" xfId="1" applyNumberFormat="1" applyFont="1" applyFill="1" applyBorder="1" applyAlignment="1"/>
    <xf numFmtId="167" fontId="5" fillId="6" borderId="20" xfId="1" applyNumberFormat="1" applyFont="1" applyFill="1" applyBorder="1" applyAlignment="1"/>
    <xf numFmtId="0" fontId="0" fillId="0" borderId="22" xfId="0" applyBorder="1"/>
    <xf numFmtId="3" fontId="5" fillId="6" borderId="22" xfId="0" applyNumberFormat="1" applyFont="1" applyFill="1" applyBorder="1"/>
    <xf numFmtId="3" fontId="5" fillId="6" borderId="21" xfId="0" applyNumberFormat="1" applyFont="1" applyFill="1" applyBorder="1"/>
    <xf numFmtId="3" fontId="5" fillId="6" borderId="24" xfId="0" applyNumberFormat="1" applyFont="1" applyFill="1" applyBorder="1"/>
    <xf numFmtId="3" fontId="5" fillId="6" borderId="19" xfId="0" applyNumberFormat="1" applyFont="1" applyFill="1" applyBorder="1"/>
    <xf numFmtId="3" fontId="5" fillId="6" borderId="20" xfId="0" applyNumberFormat="1" applyFont="1" applyFill="1" applyBorder="1"/>
    <xf numFmtId="0" fontId="11" fillId="6" borderId="25" xfId="0" applyFont="1" applyFill="1" applyBorder="1"/>
    <xf numFmtId="0" fontId="11" fillId="6" borderId="23" xfId="0" applyFont="1" applyFill="1" applyBorder="1"/>
    <xf numFmtId="0" fontId="3" fillId="6" borderId="23" xfId="0" applyFont="1" applyFill="1" applyBorder="1"/>
    <xf numFmtId="167" fontId="5" fillId="6" borderId="24" xfId="1" applyNumberFormat="1" applyFont="1" applyFill="1" applyBorder="1" applyAlignment="1"/>
    <xf numFmtId="3" fontId="11" fillId="6" borderId="24" xfId="0" applyNumberFormat="1" applyFont="1" applyFill="1" applyBorder="1" applyAlignment="1">
      <alignment horizontal="right" wrapText="1"/>
    </xf>
    <xf numFmtId="3" fontId="5" fillId="6" borderId="25" xfId="0" applyNumberFormat="1" applyFont="1" applyFill="1" applyBorder="1"/>
    <xf numFmtId="3" fontId="5" fillId="6" borderId="23" xfId="0" applyNumberFormat="1" applyFont="1" applyFill="1" applyBorder="1"/>
    <xf numFmtId="167" fontId="11" fillId="6" borderId="19" xfId="1" applyNumberFormat="1" applyFont="1" applyFill="1" applyBorder="1" applyAlignment="1"/>
    <xf numFmtId="3" fontId="11" fillId="6" borderId="14" xfId="0" applyNumberFormat="1" applyFont="1" applyFill="1" applyBorder="1"/>
    <xf numFmtId="3" fontId="11" fillId="6" borderId="15" xfId="0" applyNumberFormat="1" applyFont="1" applyFill="1" applyBorder="1"/>
    <xf numFmtId="0" fontId="3" fillId="6" borderId="2" xfId="0" applyFont="1" applyFill="1" applyBorder="1"/>
    <xf numFmtId="167" fontId="11" fillId="6" borderId="22" xfId="1" applyNumberFormat="1" applyFont="1" applyFill="1" applyBorder="1" applyAlignment="1"/>
    <xf numFmtId="3" fontId="11" fillId="6" borderId="1" xfId="0" applyNumberFormat="1" applyFont="1" applyFill="1" applyBorder="1"/>
    <xf numFmtId="3" fontId="11" fillId="6" borderId="0" xfId="0" applyNumberFormat="1" applyFont="1" applyFill="1"/>
    <xf numFmtId="0" fontId="3" fillId="6" borderId="17" xfId="0" applyFont="1" applyFill="1" applyBorder="1"/>
    <xf numFmtId="0" fontId="11" fillId="6" borderId="16" xfId="0" applyFont="1" applyFill="1" applyBorder="1"/>
    <xf numFmtId="167" fontId="11" fillId="6" borderId="20" xfId="1" applyNumberFormat="1" applyFont="1" applyFill="1" applyBorder="1" applyAlignment="1"/>
    <xf numFmtId="3" fontId="11" fillId="6" borderId="16" xfId="0" applyNumberFormat="1" applyFont="1" applyFill="1" applyBorder="1"/>
    <xf numFmtId="0" fontId="0" fillId="7" borderId="14" xfId="0" applyFill="1" applyBorder="1" applyAlignment="1">
      <alignment horizontal="left"/>
    </xf>
    <xf numFmtId="3" fontId="3" fillId="7" borderId="15" xfId="0" applyNumberFormat="1" applyFont="1" applyFill="1" applyBorder="1" applyAlignment="1">
      <alignment horizontal="center"/>
    </xf>
    <xf numFmtId="0" fontId="3" fillId="7" borderId="15" xfId="0" applyFont="1" applyFill="1" applyBorder="1" applyAlignment="1">
      <alignment horizontal="left"/>
    </xf>
    <xf numFmtId="0" fontId="3" fillId="7" borderId="0" xfId="0" applyFont="1" applyFill="1" applyAlignment="1">
      <alignment horizontal="center"/>
    </xf>
    <xf numFmtId="0" fontId="3" fillId="7" borderId="0" xfId="0" applyFont="1" applyFill="1" applyAlignment="1">
      <alignment horizontal="left"/>
    </xf>
    <xf numFmtId="0" fontId="11" fillId="0" borderId="1" xfId="0" applyFont="1" applyBorder="1"/>
    <xf numFmtId="0" fontId="11" fillId="0" borderId="0" xfId="0" applyFont="1"/>
    <xf numFmtId="0" fontId="11" fillId="0" borderId="17" xfId="0" applyFont="1" applyBorder="1"/>
    <xf numFmtId="0" fontId="0" fillId="0" borderId="14" xfId="0" applyBorder="1"/>
    <xf numFmtId="0" fontId="0" fillId="0" borderId="15" xfId="0" applyBorder="1"/>
    <xf numFmtId="0" fontId="0" fillId="0" borderId="2" xfId="0" applyBorder="1"/>
    <xf numFmtId="167" fontId="5" fillId="0" borderId="17" xfId="1" applyNumberFormat="1" applyFont="1" applyFill="1" applyBorder="1" applyAlignment="1">
      <alignment horizontal="center"/>
    </xf>
    <xf numFmtId="167" fontId="7" fillId="0" borderId="0" xfId="1" applyNumberFormat="1" applyFont="1"/>
    <xf numFmtId="167" fontId="11" fillId="0" borderId="17" xfId="1" applyNumberFormat="1" applyFont="1" applyFill="1" applyBorder="1" applyAlignment="1">
      <alignment horizontal="center"/>
    </xf>
    <xf numFmtId="167" fontId="11" fillId="0" borderId="18" xfId="1" applyNumberFormat="1" applyFont="1" applyFill="1" applyBorder="1" applyAlignment="1">
      <alignment horizontal="center"/>
    </xf>
    <xf numFmtId="10" fontId="5" fillId="6" borderId="0" xfId="0" applyNumberFormat="1" applyFont="1" applyFill="1" applyAlignment="1">
      <alignment horizontal="right"/>
    </xf>
    <xf numFmtId="49" fontId="5" fillId="6" borderId="0" xfId="0" applyNumberFormat="1" applyFont="1" applyFill="1" applyAlignment="1">
      <alignment horizontal="center" vertical="top"/>
    </xf>
    <xf numFmtId="14" fontId="5" fillId="6" borderId="0" xfId="0" applyNumberFormat="1" applyFont="1" applyFill="1" applyProtection="1">
      <protection locked="0"/>
    </xf>
    <xf numFmtId="10" fontId="11" fillId="6" borderId="0" xfId="0" applyNumberFormat="1" applyFont="1" applyFill="1" applyAlignment="1">
      <alignment horizontal="right" vertical="top" wrapText="1"/>
    </xf>
    <xf numFmtId="167" fontId="7" fillId="0" borderId="17" xfId="1" applyNumberFormat="1" applyFont="1" applyBorder="1"/>
    <xf numFmtId="0" fontId="7" fillId="0" borderId="17" xfId="0" applyFont="1" applyBorder="1"/>
    <xf numFmtId="0" fontId="21" fillId="6" borderId="0" xfId="0" applyFont="1" applyFill="1" applyAlignment="1">
      <alignment horizontal="center"/>
    </xf>
    <xf numFmtId="3" fontId="5" fillId="0" borderId="16" xfId="0" applyNumberFormat="1" applyFont="1" applyBorder="1" applyAlignment="1">
      <alignment horizontal="right" vertical="top" wrapText="1"/>
    </xf>
    <xf numFmtId="167" fontId="5" fillId="0" borderId="17" xfId="1" applyNumberFormat="1" applyFont="1" applyFill="1" applyBorder="1" applyAlignment="1" applyProtection="1">
      <alignment horizontal="center"/>
    </xf>
    <xf numFmtId="0" fontId="11" fillId="0" borderId="14" xfId="0" applyFont="1" applyBorder="1"/>
    <xf numFmtId="0" fontId="14" fillId="8" borderId="0" xfId="0" applyFont="1" applyFill="1"/>
    <xf numFmtId="0" fontId="5" fillId="0" borderId="0" xfId="0" applyFont="1" applyAlignment="1">
      <alignment horizontal="left" vertical="top" wrapText="1"/>
    </xf>
    <xf numFmtId="9" fontId="5" fillId="6" borderId="17" xfId="4" applyFont="1" applyFill="1" applyBorder="1" applyAlignment="1" applyProtection="1">
      <alignment horizontal="center" vertical="center"/>
    </xf>
    <xf numFmtId="3" fontId="3" fillId="7" borderId="0" xfId="0" applyNumberFormat="1" applyFont="1" applyFill="1" applyAlignment="1">
      <alignment horizontal="center"/>
    </xf>
    <xf numFmtId="0" fontId="38" fillId="0" borderId="0" xfId="0" applyFont="1"/>
    <xf numFmtId="0" fontId="39" fillId="6" borderId="0" xfId="0" applyFont="1" applyFill="1" applyAlignment="1">
      <alignment horizontal="center"/>
    </xf>
    <xf numFmtId="14" fontId="8" fillId="6" borderId="21" xfId="0" applyNumberFormat="1" applyFont="1" applyFill="1" applyBorder="1" applyAlignment="1">
      <alignment horizontal="center" vertical="center" wrapText="1"/>
    </xf>
    <xf numFmtId="3" fontId="8" fillId="6" borderId="0" xfId="0" applyNumberFormat="1" applyFont="1" applyFill="1" applyAlignment="1">
      <alignment horizontal="center" vertical="center"/>
    </xf>
    <xf numFmtId="0" fontId="5" fillId="0" borderId="0" xfId="0" applyFont="1" applyAlignment="1">
      <alignment wrapText="1"/>
    </xf>
    <xf numFmtId="0" fontId="11" fillId="0" borderId="0" xfId="0" applyFont="1" applyAlignment="1">
      <alignment horizontal="left" vertical="top"/>
    </xf>
    <xf numFmtId="0" fontId="5" fillId="6" borderId="0" xfId="0" applyFont="1" applyFill="1" applyAlignment="1">
      <alignment wrapText="1"/>
    </xf>
    <xf numFmtId="0" fontId="10" fillId="0" borderId="0" xfId="0" applyFont="1" applyAlignment="1">
      <alignment horizontal="left" wrapText="1"/>
    </xf>
    <xf numFmtId="0" fontId="5" fillId="0" borderId="0" xfId="0" applyFont="1" applyAlignment="1">
      <alignment horizontal="center"/>
    </xf>
    <xf numFmtId="0" fontId="5" fillId="0" borderId="17" xfId="0" applyFont="1" applyBorder="1" applyAlignment="1">
      <alignment horizontal="center" vertical="top" wrapText="1"/>
    </xf>
    <xf numFmtId="0" fontId="11" fillId="0" borderId="0" xfId="0" applyFont="1" applyAlignment="1">
      <alignment vertical="top"/>
    </xf>
    <xf numFmtId="0" fontId="11" fillId="0" borderId="1" xfId="0" applyFont="1" applyBorder="1" applyAlignment="1">
      <alignment vertical="top"/>
    </xf>
    <xf numFmtId="167" fontId="5" fillId="0" borderId="0" xfId="1" applyNumberFormat="1" applyFont="1" applyProtection="1"/>
    <xf numFmtId="0" fontId="12" fillId="0" borderId="0" xfId="0" applyFont="1"/>
    <xf numFmtId="0" fontId="12" fillId="0" borderId="1" xfId="0" applyFont="1" applyBorder="1"/>
    <xf numFmtId="0" fontId="12" fillId="0" borderId="0" xfId="0" applyFont="1" applyAlignment="1">
      <alignment vertical="top"/>
    </xf>
    <xf numFmtId="0" fontId="12" fillId="6" borderId="0" xfId="0" applyFont="1" applyFill="1"/>
    <xf numFmtId="167" fontId="7" fillId="0" borderId="0" xfId="1" applyNumberFormat="1" applyFont="1" applyProtection="1"/>
    <xf numFmtId="0" fontId="5" fillId="0" borderId="12" xfId="0" applyFont="1" applyBorder="1" applyAlignment="1">
      <alignment vertical="top"/>
    </xf>
    <xf numFmtId="0" fontId="5" fillId="0" borderId="27" xfId="0" applyFont="1" applyBorder="1" applyAlignment="1">
      <alignment vertical="top" wrapText="1"/>
    </xf>
    <xf numFmtId="3" fontId="5" fillId="0" borderId="13" xfId="0" applyNumberFormat="1" applyFont="1" applyBorder="1" applyAlignment="1">
      <alignment horizontal="right" vertical="top" wrapText="1"/>
    </xf>
    <xf numFmtId="3" fontId="5" fillId="0" borderId="27" xfId="0" applyNumberFormat="1" applyFont="1" applyBorder="1" applyAlignment="1">
      <alignment horizontal="right" vertical="top" wrapText="1"/>
    </xf>
    <xf numFmtId="0" fontId="22" fillId="6" borderId="0" xfId="0" applyFont="1" applyFill="1" applyAlignment="1">
      <alignment horizontal="center"/>
    </xf>
    <xf numFmtId="0" fontId="5" fillId="0" borderId="15" xfId="0" applyFont="1" applyBorder="1" applyAlignment="1">
      <alignment vertical="top"/>
    </xf>
    <xf numFmtId="3" fontId="5" fillId="0" borderId="14" xfId="0" applyNumberFormat="1" applyFont="1" applyBorder="1" applyAlignment="1">
      <alignment horizontal="right" vertical="top" wrapText="1"/>
    </xf>
    <xf numFmtId="0" fontId="11" fillId="0" borderId="25" xfId="0" applyFont="1" applyBorder="1"/>
    <xf numFmtId="0" fontId="11" fillId="0" borderId="23" xfId="0" applyFont="1" applyBorder="1"/>
    <xf numFmtId="0" fontId="11" fillId="0" borderId="23" xfId="0" applyFont="1" applyBorder="1" applyAlignment="1">
      <alignment wrapText="1"/>
    </xf>
    <xf numFmtId="3" fontId="11" fillId="0" borderId="26" xfId="0" applyNumberFormat="1" applyFont="1" applyBorder="1" applyAlignment="1">
      <alignment horizontal="right" wrapText="1"/>
    </xf>
    <xf numFmtId="0" fontId="5" fillId="0" borderId="0" xfId="0" applyFont="1" applyAlignment="1">
      <alignment vertical="center"/>
    </xf>
    <xf numFmtId="9" fontId="37" fillId="0" borderId="17" xfId="4" applyFont="1" applyFill="1" applyBorder="1" applyAlignment="1" applyProtection="1">
      <alignment horizontal="center" wrapText="1"/>
    </xf>
    <xf numFmtId="0" fontId="5" fillId="6" borderId="0" xfId="0" applyFont="1" applyFill="1" applyAlignment="1">
      <alignment horizontal="right" vertical="top" wrapText="1"/>
    </xf>
    <xf numFmtId="167" fontId="11" fillId="0" borderId="17" xfId="1" applyNumberFormat="1" applyFont="1" applyFill="1" applyBorder="1" applyAlignment="1" applyProtection="1">
      <alignment horizontal="center"/>
    </xf>
    <xf numFmtId="0" fontId="5" fillId="0" borderId="16" xfId="0" applyFont="1" applyBorder="1"/>
    <xf numFmtId="0" fontId="11" fillId="0" borderId="11" xfId="0" applyFont="1" applyBorder="1"/>
    <xf numFmtId="3" fontId="11" fillId="0" borderId="16" xfId="0" applyNumberFormat="1" applyFont="1" applyBorder="1" applyAlignment="1">
      <alignment horizontal="right" vertical="top" wrapText="1"/>
    </xf>
    <xf numFmtId="167" fontId="11" fillId="0" borderId="18" xfId="1" applyNumberFormat="1" applyFont="1" applyFill="1" applyBorder="1" applyAlignment="1" applyProtection="1">
      <alignment horizontal="center"/>
    </xf>
    <xf numFmtId="0" fontId="5" fillId="0" borderId="0" xfId="0" applyFont="1" applyAlignment="1">
      <alignment horizontal="left" vertical="top"/>
    </xf>
    <xf numFmtId="166" fontId="5" fillId="0" borderId="0" xfId="0" applyNumberFormat="1" applyFont="1" applyAlignment="1">
      <alignment horizontal="right" vertical="top" wrapText="1"/>
    </xf>
    <xf numFmtId="0" fontId="5" fillId="0" borderId="11" xfId="0" applyFont="1" applyBorder="1" applyAlignment="1">
      <alignment horizontal="left" vertical="top"/>
    </xf>
    <xf numFmtId="167" fontId="5" fillId="0" borderId="16" xfId="1" applyNumberFormat="1" applyFont="1" applyBorder="1" applyProtection="1"/>
    <xf numFmtId="167" fontId="5" fillId="0" borderId="18" xfId="1" applyNumberFormat="1" applyFont="1" applyBorder="1" applyProtection="1"/>
    <xf numFmtId="4" fontId="10" fillId="0" borderId="0" xfId="0" applyNumberFormat="1" applyFont="1"/>
    <xf numFmtId="4" fontId="10" fillId="6" borderId="0" xfId="0" applyNumberFormat="1" applyFont="1" applyFill="1"/>
    <xf numFmtId="9" fontId="5" fillId="0" borderId="0" xfId="4" applyFont="1" applyProtection="1"/>
    <xf numFmtId="0" fontId="5" fillId="6" borderId="0" xfId="0" applyFont="1" applyFill="1" applyAlignment="1">
      <alignment horizontal="center"/>
    </xf>
    <xf numFmtId="9" fontId="5" fillId="6" borderId="0" xfId="4" applyFont="1" applyFill="1" applyProtection="1"/>
    <xf numFmtId="0" fontId="0" fillId="9" borderId="5" xfId="0" applyFill="1" applyBorder="1"/>
    <xf numFmtId="0" fontId="0" fillId="9" borderId="0" xfId="0" applyFill="1"/>
    <xf numFmtId="0" fontId="0" fillId="9" borderId="0" xfId="0" applyFill="1" applyAlignment="1">
      <alignment wrapText="1"/>
    </xf>
    <xf numFmtId="0" fontId="0" fillId="9" borderId="0" xfId="0" applyFill="1" applyAlignment="1">
      <alignment vertical="top" wrapText="1"/>
    </xf>
    <xf numFmtId="0" fontId="0" fillId="9" borderId="0" xfId="0" applyFill="1" applyAlignment="1">
      <alignment vertical="center"/>
    </xf>
    <xf numFmtId="0" fontId="0" fillId="9" borderId="0" xfId="0" applyFill="1" applyAlignment="1">
      <alignment horizontal="left"/>
    </xf>
    <xf numFmtId="0" fontId="0" fillId="9" borderId="0" xfId="0" applyFill="1" applyAlignment="1">
      <alignment horizontal="right"/>
    </xf>
    <xf numFmtId="0" fontId="40" fillId="9" borderId="0" xfId="0" applyFont="1" applyFill="1" applyAlignment="1">
      <alignment vertical="center"/>
    </xf>
    <xf numFmtId="0" fontId="0" fillId="13" borderId="0" xfId="0" applyFill="1"/>
    <xf numFmtId="0" fontId="0" fillId="13" borderId="0" xfId="0" applyFill="1" applyAlignment="1">
      <alignment horizontal="center"/>
    </xf>
    <xf numFmtId="9" fontId="1" fillId="13" borderId="0" xfId="4" applyFont="1" applyFill="1"/>
    <xf numFmtId="0" fontId="5" fillId="0" borderId="0" xfId="0" applyFont="1" applyAlignment="1">
      <alignment horizontal="right"/>
    </xf>
    <xf numFmtId="1" fontId="10" fillId="0" borderId="0" xfId="0" applyNumberFormat="1" applyFont="1" applyAlignment="1">
      <alignment horizontal="left" indent="1"/>
    </xf>
    <xf numFmtId="0" fontId="23" fillId="6" borderId="0" xfId="0" applyFont="1" applyFill="1" applyAlignment="1">
      <alignment horizontal="left"/>
    </xf>
    <xf numFmtId="0" fontId="16" fillId="6" borderId="11" xfId="3" applyFont="1" applyFill="1" applyBorder="1" applyAlignment="1" applyProtection="1"/>
    <xf numFmtId="0" fontId="0" fillId="6" borderId="11" xfId="0" applyFill="1" applyBorder="1" applyAlignment="1">
      <alignment horizontal="left"/>
    </xf>
    <xf numFmtId="3" fontId="5" fillId="6" borderId="17" xfId="0" applyNumberFormat="1" applyFont="1" applyFill="1" applyBorder="1"/>
    <xf numFmtId="0" fontId="5" fillId="14" borderId="0" xfId="0" applyFont="1" applyFill="1" applyProtection="1">
      <protection locked="0"/>
    </xf>
    <xf numFmtId="0" fontId="5" fillId="6" borderId="2" xfId="0" applyFont="1" applyFill="1" applyBorder="1"/>
    <xf numFmtId="0" fontId="5" fillId="6" borderId="18" xfId="0" applyFont="1" applyFill="1" applyBorder="1"/>
    <xf numFmtId="0" fontId="11" fillId="6" borderId="12" xfId="0" applyFont="1" applyFill="1" applyBorder="1"/>
    <xf numFmtId="0" fontId="11" fillId="6" borderId="27" xfId="0" applyFont="1" applyFill="1" applyBorder="1"/>
    <xf numFmtId="0" fontId="5" fillId="6" borderId="27" xfId="0" applyFont="1" applyFill="1" applyBorder="1"/>
    <xf numFmtId="0" fontId="5" fillId="6" borderId="23" xfId="0" applyFont="1" applyFill="1" applyBorder="1"/>
    <xf numFmtId="0" fontId="5" fillId="6" borderId="26" xfId="0" applyFont="1" applyFill="1" applyBorder="1"/>
    <xf numFmtId="0" fontId="11" fillId="6" borderId="2" xfId="0" applyFont="1" applyFill="1" applyBorder="1"/>
    <xf numFmtId="0" fontId="11" fillId="6" borderId="17" xfId="0" applyFont="1" applyFill="1" applyBorder="1"/>
    <xf numFmtId="0" fontId="11" fillId="6" borderId="18" xfId="0" applyFont="1" applyFill="1" applyBorder="1"/>
    <xf numFmtId="167" fontId="5" fillId="8" borderId="0" xfId="1" applyNumberFormat="1" applyFont="1" applyFill="1"/>
    <xf numFmtId="167" fontId="5" fillId="6" borderId="14" xfId="1" applyNumberFormat="1" applyFont="1" applyFill="1" applyBorder="1"/>
    <xf numFmtId="167" fontId="5" fillId="6" borderId="15" xfId="1" applyNumberFormat="1" applyFont="1" applyFill="1" applyBorder="1"/>
    <xf numFmtId="167" fontId="5" fillId="6" borderId="2" xfId="1" applyNumberFormat="1" applyFont="1" applyFill="1" applyBorder="1"/>
    <xf numFmtId="167" fontId="5" fillId="6" borderId="16" xfId="1" applyNumberFormat="1" applyFont="1" applyFill="1" applyBorder="1"/>
    <xf numFmtId="167" fontId="5" fillId="6" borderId="11" xfId="1" applyNumberFormat="1" applyFont="1" applyFill="1" applyBorder="1"/>
    <xf numFmtId="167" fontId="5" fillId="6" borderId="18" xfId="1" applyNumberFormat="1" applyFont="1" applyFill="1" applyBorder="1"/>
    <xf numFmtId="167" fontId="5" fillId="6" borderId="1" xfId="1" applyNumberFormat="1" applyFont="1" applyFill="1" applyBorder="1"/>
    <xf numFmtId="167" fontId="5" fillId="6" borderId="0" xfId="1" applyNumberFormat="1" applyFont="1" applyFill="1" applyBorder="1"/>
    <xf numFmtId="167" fontId="5" fillId="6" borderId="17" xfId="1" applyNumberFormat="1" applyFont="1" applyFill="1" applyBorder="1"/>
    <xf numFmtId="167" fontId="5" fillId="6" borderId="13" xfId="1" applyNumberFormat="1" applyFont="1" applyFill="1" applyBorder="1"/>
    <xf numFmtId="167" fontId="5" fillId="6" borderId="12" xfId="1" applyNumberFormat="1" applyFont="1" applyFill="1" applyBorder="1"/>
    <xf numFmtId="167" fontId="11" fillId="6" borderId="12" xfId="1" applyNumberFormat="1" applyFont="1" applyFill="1" applyBorder="1"/>
    <xf numFmtId="167" fontId="11" fillId="6" borderId="27" xfId="1" applyNumberFormat="1" applyFont="1" applyFill="1" applyBorder="1"/>
    <xf numFmtId="167" fontId="5" fillId="6" borderId="27" xfId="1" applyNumberFormat="1" applyFont="1" applyFill="1" applyBorder="1"/>
    <xf numFmtId="167" fontId="5" fillId="6" borderId="25" xfId="1" applyNumberFormat="1" applyFont="1" applyFill="1" applyBorder="1"/>
    <xf numFmtId="167" fontId="5" fillId="6" borderId="23" xfId="1" applyNumberFormat="1" applyFont="1" applyFill="1" applyBorder="1"/>
    <xf numFmtId="167" fontId="5" fillId="6" borderId="23" xfId="1" applyNumberFormat="1" applyFont="1" applyFill="1" applyBorder="1" applyAlignment="1"/>
    <xf numFmtId="167" fontId="5" fillId="6" borderId="26" xfId="1" applyNumberFormat="1" applyFont="1" applyFill="1" applyBorder="1" applyAlignment="1"/>
    <xf numFmtId="167" fontId="11" fillId="6" borderId="14" xfId="1" applyNumberFormat="1" applyFont="1" applyFill="1" applyBorder="1"/>
    <xf numFmtId="167" fontId="11" fillId="6" borderId="15" xfId="1" applyNumberFormat="1" applyFont="1" applyFill="1" applyBorder="1"/>
    <xf numFmtId="167" fontId="11" fillId="6" borderId="2" xfId="1" applyNumberFormat="1" applyFont="1" applyFill="1" applyBorder="1"/>
    <xf numFmtId="167" fontId="11" fillId="6" borderId="1" xfId="1" applyNumberFormat="1" applyFont="1" applyFill="1" applyBorder="1"/>
    <xf numFmtId="167" fontId="11" fillId="6" borderId="0" xfId="1" applyNumberFormat="1" applyFont="1" applyFill="1" applyBorder="1"/>
    <xf numFmtId="167" fontId="11" fillId="6" borderId="17" xfId="1" applyNumberFormat="1" applyFont="1" applyFill="1" applyBorder="1"/>
    <xf numFmtId="167" fontId="11" fillId="6" borderId="16" xfId="1" applyNumberFormat="1" applyFont="1" applyFill="1" applyBorder="1"/>
    <xf numFmtId="167" fontId="11" fillId="6" borderId="11" xfId="1" applyNumberFormat="1" applyFont="1" applyFill="1" applyBorder="1"/>
    <xf numFmtId="167" fontId="11" fillId="6" borderId="18" xfId="1" applyNumberFormat="1" applyFont="1" applyFill="1" applyBorder="1"/>
    <xf numFmtId="14" fontId="5" fillId="7" borderId="0" xfId="1" applyNumberFormat="1" applyFont="1" applyFill="1" applyBorder="1"/>
    <xf numFmtId="14" fontId="5" fillId="7" borderId="17" xfId="1" applyNumberFormat="1" applyFont="1" applyFill="1" applyBorder="1"/>
    <xf numFmtId="0" fontId="0" fillId="8" borderId="11" xfId="0" applyFill="1" applyBorder="1"/>
    <xf numFmtId="0" fontId="3" fillId="7" borderId="15" xfId="0" applyFont="1" applyFill="1" applyBorder="1" applyAlignment="1">
      <alignment horizontal="center"/>
    </xf>
    <xf numFmtId="0" fontId="39" fillId="6" borderId="0" xfId="0" applyFont="1" applyFill="1"/>
    <xf numFmtId="0" fontId="2" fillId="6" borderId="0" xfId="0" applyFont="1" applyFill="1" applyAlignment="1">
      <alignment vertical="center"/>
    </xf>
    <xf numFmtId="0" fontId="5" fillId="6" borderId="25" xfId="0" applyFont="1" applyFill="1" applyBorder="1" applyAlignment="1">
      <alignment vertical="center"/>
    </xf>
    <xf numFmtId="3" fontId="0" fillId="6" borderId="0" xfId="0" applyNumberFormat="1" applyFill="1" applyAlignment="1">
      <alignment horizontal="center" vertical="center"/>
    </xf>
    <xf numFmtId="167" fontId="11" fillId="6" borderId="2" xfId="1" applyNumberFormat="1" applyFont="1" applyFill="1" applyBorder="1" applyAlignment="1"/>
    <xf numFmtId="167" fontId="11" fillId="6" borderId="17" xfId="1" applyNumberFormat="1" applyFont="1" applyFill="1" applyBorder="1" applyAlignment="1"/>
    <xf numFmtId="167" fontId="11" fillId="6" borderId="18" xfId="1" applyNumberFormat="1" applyFont="1" applyFill="1" applyBorder="1" applyAlignment="1"/>
    <xf numFmtId="0" fontId="3" fillId="6" borderId="14" xfId="0" applyFont="1" applyFill="1" applyBorder="1"/>
    <xf numFmtId="0" fontId="38" fillId="6" borderId="0" xfId="0" applyFont="1" applyFill="1"/>
    <xf numFmtId="0" fontId="0" fillId="9" borderId="9" xfId="0" applyFill="1" applyBorder="1"/>
    <xf numFmtId="0" fontId="0" fillId="9" borderId="0" xfId="0" applyFill="1" applyAlignment="1">
      <alignment horizontal="left" vertical="top"/>
    </xf>
    <xf numFmtId="0" fontId="0" fillId="9" borderId="11" xfId="0" applyFill="1" applyBorder="1" applyAlignment="1">
      <alignment horizontal="left" vertical="top"/>
    </xf>
    <xf numFmtId="0" fontId="0" fillId="9" borderId="9" xfId="0" applyFill="1" applyBorder="1" applyAlignment="1">
      <alignment horizontal="center"/>
    </xf>
    <xf numFmtId="0" fontId="0" fillId="9" borderId="1" xfId="0" applyFill="1" applyBorder="1" applyAlignment="1">
      <alignment horizontal="left"/>
    </xf>
    <xf numFmtId="0" fontId="0" fillId="9" borderId="0" xfId="0" applyFill="1" applyAlignment="1">
      <alignment horizontal="left" vertical="top" wrapText="1"/>
    </xf>
    <xf numFmtId="0" fontId="0" fillId="9" borderId="9" xfId="0" applyFill="1" applyBorder="1" applyAlignment="1">
      <alignment horizontal="center" vertical="top" wrapText="1"/>
    </xf>
    <xf numFmtId="0" fontId="0" fillId="9" borderId="0" xfId="0" applyFill="1" applyAlignment="1">
      <alignment horizontal="left" wrapText="1"/>
    </xf>
    <xf numFmtId="0" fontId="0" fillId="9" borderId="9" xfId="0" applyFill="1" applyBorder="1" applyAlignment="1">
      <alignment horizontal="center" wrapText="1"/>
    </xf>
    <xf numFmtId="1" fontId="6" fillId="9" borderId="9" xfId="0" applyNumberFormat="1" applyFont="1" applyFill="1" applyBorder="1" applyAlignment="1" applyProtection="1">
      <alignment horizontal="center"/>
      <protection locked="0"/>
    </xf>
    <xf numFmtId="0" fontId="0" fillId="9" borderId="1" xfId="0" quotePrefix="1" applyFill="1" applyBorder="1"/>
    <xf numFmtId="0" fontId="0" fillId="9" borderId="1" xfId="0" applyFill="1" applyBorder="1"/>
    <xf numFmtId="0" fontId="0" fillId="9" borderId="0" xfId="0" quotePrefix="1" applyFill="1"/>
    <xf numFmtId="0" fontId="0" fillId="9" borderId="7" xfId="0" applyFill="1" applyBorder="1"/>
    <xf numFmtId="0" fontId="0" fillId="9" borderId="10" xfId="0" applyFill="1" applyBorder="1"/>
    <xf numFmtId="0" fontId="3" fillId="9" borderId="3" xfId="0" applyFont="1" applyFill="1" applyBorder="1"/>
    <xf numFmtId="0" fontId="3" fillId="9" borderId="4" xfId="0" applyFont="1" applyFill="1" applyBorder="1"/>
    <xf numFmtId="0" fontId="3" fillId="9" borderId="8" xfId="0" applyFont="1" applyFill="1" applyBorder="1"/>
    <xf numFmtId="0" fontId="3" fillId="9" borderId="0" xfId="0" applyFont="1" applyFill="1"/>
    <xf numFmtId="0" fontId="3" fillId="9" borderId="0" xfId="0" applyFont="1" applyFill="1" applyAlignment="1">
      <alignment horizontal="left"/>
    </xf>
    <xf numFmtId="0" fontId="3" fillId="13" borderId="4" xfId="0" applyFont="1" applyFill="1" applyBorder="1"/>
    <xf numFmtId="0" fontId="5" fillId="8" borderId="14" xfId="0" applyFont="1" applyFill="1" applyBorder="1"/>
    <xf numFmtId="0" fontId="5" fillId="8" borderId="15" xfId="0" applyFont="1" applyFill="1" applyBorder="1"/>
    <xf numFmtId="0" fontId="5" fillId="8" borderId="2" xfId="0" applyFont="1" applyFill="1" applyBorder="1"/>
    <xf numFmtId="14" fontId="5" fillId="7" borderId="1" xfId="0" applyNumberFormat="1" applyFont="1" applyFill="1" applyBorder="1"/>
    <xf numFmtId="14" fontId="5" fillId="7" borderId="17" xfId="0" applyNumberFormat="1" applyFont="1" applyFill="1" applyBorder="1"/>
    <xf numFmtId="14" fontId="5" fillId="7" borderId="16" xfId="0" applyNumberFormat="1" applyFont="1" applyFill="1" applyBorder="1"/>
    <xf numFmtId="14" fontId="5" fillId="7" borderId="11" xfId="0" applyNumberFormat="1" applyFont="1" applyFill="1" applyBorder="1"/>
    <xf numFmtId="14" fontId="5" fillId="7" borderId="18" xfId="0" applyNumberFormat="1" applyFont="1" applyFill="1" applyBorder="1"/>
    <xf numFmtId="0" fontId="39" fillId="0" borderId="0" xfId="0" applyFont="1"/>
    <xf numFmtId="0" fontId="41" fillId="6" borderId="1" xfId="0" applyFont="1" applyFill="1" applyBorder="1" applyAlignment="1">
      <alignment vertical="center"/>
    </xf>
    <xf numFmtId="0" fontId="5" fillId="6" borderId="27" xfId="0" applyFont="1" applyFill="1" applyBorder="1" applyAlignment="1">
      <alignment vertical="center"/>
    </xf>
    <xf numFmtId="0" fontId="0" fillId="6" borderId="26" xfId="0" applyFill="1" applyBorder="1" applyAlignment="1">
      <alignment vertical="center"/>
    </xf>
    <xf numFmtId="0" fontId="3" fillId="6" borderId="0" xfId="0" applyFont="1" applyFill="1" applyAlignment="1">
      <alignment horizontal="center"/>
    </xf>
    <xf numFmtId="0" fontId="0" fillId="6" borderId="0" xfId="0" applyFill="1" applyAlignment="1">
      <alignment horizontal="left"/>
    </xf>
    <xf numFmtId="0" fontId="5" fillId="11" borderId="19" xfId="0" applyFont="1" applyFill="1" applyBorder="1" applyAlignment="1">
      <alignment horizontal="center"/>
    </xf>
    <xf numFmtId="0" fontId="5" fillId="10" borderId="19" xfId="0" applyFont="1" applyFill="1" applyBorder="1" applyAlignment="1">
      <alignment horizontal="center"/>
    </xf>
    <xf numFmtId="3" fontId="11" fillId="0" borderId="1" xfId="0" applyNumberFormat="1" applyFont="1" applyBorder="1" applyAlignment="1">
      <alignment horizontal="right" vertical="top" wrapText="1"/>
    </xf>
    <xf numFmtId="3" fontId="11" fillId="0" borderId="17" xfId="0" applyNumberFormat="1" applyFont="1" applyBorder="1" applyAlignment="1">
      <alignment horizontal="right" vertical="top" wrapText="1"/>
    </xf>
    <xf numFmtId="164" fontId="5" fillId="6" borderId="2" xfId="1" applyFont="1" applyFill="1" applyBorder="1" applyAlignment="1">
      <alignment horizontal="right" vertical="top" wrapText="1"/>
    </xf>
    <xf numFmtId="164" fontId="5" fillId="6" borderId="18" xfId="1" applyFont="1" applyFill="1" applyBorder="1" applyAlignment="1">
      <alignment horizontal="right" vertical="top" wrapText="1"/>
    </xf>
    <xf numFmtId="164" fontId="5" fillId="6" borderId="17" xfId="1" applyFont="1" applyFill="1" applyBorder="1" applyAlignment="1">
      <alignment horizontal="right" vertical="top" wrapText="1"/>
    </xf>
    <xf numFmtId="164" fontId="11" fillId="6" borderId="20" xfId="1" applyFont="1" applyFill="1" applyBorder="1" applyAlignment="1">
      <alignment horizontal="right" vertical="top" wrapText="1"/>
    </xf>
    <xf numFmtId="164" fontId="5" fillId="6" borderId="21" xfId="1" applyFont="1" applyFill="1" applyBorder="1" applyAlignment="1">
      <alignment horizontal="right" vertical="top" wrapText="1"/>
    </xf>
    <xf numFmtId="164" fontId="11" fillId="6" borderId="24" xfId="1" applyFont="1" applyFill="1" applyBorder="1" applyAlignment="1">
      <alignment horizontal="right" wrapText="1"/>
    </xf>
    <xf numFmtId="164" fontId="11" fillId="6" borderId="2" xfId="1" applyFont="1" applyFill="1" applyBorder="1" applyAlignment="1">
      <alignment horizontal="right" vertical="top" wrapText="1"/>
    </xf>
    <xf numFmtId="164" fontId="11" fillId="6" borderId="17" xfId="1" applyFont="1" applyFill="1" applyBorder="1" applyAlignment="1">
      <alignment horizontal="right" vertical="top" wrapText="1"/>
    </xf>
    <xf numFmtId="164" fontId="11" fillId="6" borderId="18" xfId="1" applyFont="1" applyFill="1" applyBorder="1" applyAlignment="1">
      <alignment horizontal="right" vertical="top" wrapText="1"/>
    </xf>
    <xf numFmtId="0" fontId="11" fillId="0" borderId="0" xfId="0" applyFont="1" applyAlignment="1">
      <alignment horizontal="center"/>
    </xf>
    <xf numFmtId="0" fontId="11" fillId="0" borderId="0" xfId="0" applyFont="1" applyAlignment="1">
      <alignment vertical="top" wrapText="1"/>
    </xf>
    <xf numFmtId="0" fontId="5" fillId="0" borderId="0" xfId="0" applyFont="1" applyAlignment="1">
      <alignment horizontal="center" vertical="top" wrapText="1"/>
    </xf>
    <xf numFmtId="0" fontId="12" fillId="0" borderId="0" xfId="0" applyFont="1" applyAlignment="1">
      <alignment vertical="top" wrapText="1"/>
    </xf>
    <xf numFmtId="3" fontId="5" fillId="0" borderId="18" xfId="0" applyNumberFormat="1" applyFont="1" applyBorder="1" applyAlignment="1">
      <alignment horizontal="right" vertical="top" wrapText="1"/>
    </xf>
    <xf numFmtId="0" fontId="5" fillId="0" borderId="17" xfId="0" applyFont="1" applyBorder="1" applyAlignment="1">
      <alignment horizontal="center" vertical="top"/>
    </xf>
    <xf numFmtId="0" fontId="5" fillId="0" borderId="0" xfId="0" applyFont="1" applyAlignment="1">
      <alignment horizontal="center" wrapText="1"/>
    </xf>
    <xf numFmtId="0" fontId="5" fillId="0" borderId="15" xfId="0" applyFont="1" applyBorder="1" applyAlignment="1">
      <alignment vertical="top" wrapText="1"/>
    </xf>
    <xf numFmtId="0" fontId="5" fillId="0" borderId="11" xfId="0" applyFont="1" applyBorder="1" applyAlignment="1">
      <alignment horizontal="left" vertical="top" wrapText="1"/>
    </xf>
    <xf numFmtId="0" fontId="11" fillId="0" borderId="0" xfId="0" applyFont="1" applyAlignment="1">
      <alignment wrapText="1"/>
    </xf>
    <xf numFmtId="0" fontId="5" fillId="0" borderId="0" xfId="0" applyFont="1" applyAlignment="1">
      <alignment horizontal="left" vertical="top" indent="1"/>
    </xf>
    <xf numFmtId="0" fontId="0" fillId="12" borderId="21" xfId="0" applyFill="1" applyBorder="1"/>
    <xf numFmtId="167" fontId="1" fillId="12" borderId="0" xfId="1" applyNumberFormat="1" applyFont="1" applyFill="1" applyAlignment="1"/>
    <xf numFmtId="0" fontId="2" fillId="12" borderId="0" xfId="0" applyFont="1" applyFill="1" applyAlignment="1">
      <alignment horizontal="left"/>
    </xf>
    <xf numFmtId="14" fontId="0" fillId="12" borderId="0" xfId="0" applyNumberFormat="1" applyFill="1"/>
    <xf numFmtId="9" fontId="1" fillId="6" borderId="21" xfId="4" applyFont="1" applyFill="1" applyBorder="1"/>
    <xf numFmtId="9" fontId="1" fillId="6" borderId="21" xfId="4" applyFont="1" applyFill="1" applyBorder="1" applyAlignment="1"/>
    <xf numFmtId="0" fontId="0" fillId="6" borderId="21" xfId="0" applyFill="1" applyBorder="1"/>
    <xf numFmtId="167" fontId="5" fillId="6" borderId="1" xfId="1" applyNumberFormat="1" applyFont="1" applyFill="1" applyBorder="1" applyAlignment="1" applyProtection="1">
      <alignment vertical="center"/>
    </xf>
    <xf numFmtId="167" fontId="5" fillId="6" borderId="16" xfId="1" applyNumberFormat="1" applyFont="1" applyFill="1" applyBorder="1" applyAlignment="1" applyProtection="1">
      <alignment vertical="center"/>
    </xf>
    <xf numFmtId="0" fontId="5" fillId="7" borderId="17" xfId="0" applyFont="1" applyFill="1" applyBorder="1"/>
    <xf numFmtId="0" fontId="11" fillId="7" borderId="13" xfId="0" applyFont="1" applyFill="1" applyBorder="1"/>
    <xf numFmtId="0" fontId="0" fillId="7" borderId="12" xfId="0" applyFill="1" applyBorder="1"/>
    <xf numFmtId="3" fontId="5" fillId="7" borderId="13" xfId="0" applyNumberFormat="1" applyFont="1" applyFill="1" applyBorder="1"/>
    <xf numFmtId="3" fontId="5" fillId="7" borderId="12" xfId="0" applyNumberFormat="1" applyFont="1" applyFill="1" applyBorder="1"/>
    <xf numFmtId="3" fontId="5" fillId="7" borderId="27" xfId="0" applyNumberFormat="1" applyFont="1" applyFill="1" applyBorder="1"/>
    <xf numFmtId="0" fontId="3" fillId="7" borderId="0" xfId="0" applyFont="1" applyFill="1"/>
    <xf numFmtId="0" fontId="0" fillId="7" borderId="14" xfId="0" applyFill="1" applyBorder="1" applyAlignment="1">
      <alignment horizontal="center"/>
    </xf>
    <xf numFmtId="0" fontId="0" fillId="7" borderId="1" xfId="0" applyFill="1" applyBorder="1" applyAlignment="1">
      <alignment horizontal="center"/>
    </xf>
    <xf numFmtId="0" fontId="3" fillId="7" borderId="13" xfId="0" applyFont="1" applyFill="1" applyBorder="1" applyAlignment="1">
      <alignment horizontal="left"/>
    </xf>
    <xf numFmtId="167" fontId="5" fillId="6" borderId="11" xfId="1" applyNumberFormat="1" applyFont="1" applyFill="1" applyBorder="1" applyProtection="1"/>
    <xf numFmtId="0" fontId="11" fillId="0" borderId="14" xfId="0" applyFont="1" applyBorder="1" applyAlignment="1">
      <alignment vertical="center"/>
    </xf>
    <xf numFmtId="3" fontId="11" fillId="0" borderId="2" xfId="0" applyNumberFormat="1" applyFont="1" applyBorder="1" applyAlignment="1">
      <alignment horizontal="right" vertical="top" wrapText="1"/>
    </xf>
    <xf numFmtId="0" fontId="43" fillId="0" borderId="14" xfId="0" applyFont="1" applyBorder="1"/>
    <xf numFmtId="0" fontId="43" fillId="0" borderId="0" xfId="0" applyFont="1"/>
    <xf numFmtId="0" fontId="5" fillId="0" borderId="0" xfId="0" applyFont="1" applyAlignment="1">
      <alignment horizontal="right" vertical="top" wrapText="1"/>
    </xf>
    <xf numFmtId="0" fontId="11" fillId="0" borderId="14" xfId="0" applyFont="1" applyBorder="1" applyAlignment="1">
      <alignment horizontal="left" vertical="top"/>
    </xf>
    <xf numFmtId="0" fontId="11" fillId="0" borderId="15" xfId="0" applyFont="1" applyBorder="1" applyAlignment="1">
      <alignment horizontal="left" vertical="top"/>
    </xf>
    <xf numFmtId="0" fontId="5" fillId="0" borderId="14" xfId="0" applyFont="1" applyBorder="1" applyAlignment="1">
      <alignment horizontal="center" vertical="top"/>
    </xf>
    <xf numFmtId="166" fontId="5" fillId="0" borderId="2" xfId="4" applyNumberFormat="1" applyFont="1" applyFill="1" applyBorder="1" applyAlignment="1" applyProtection="1"/>
    <xf numFmtId="166" fontId="5" fillId="0" borderId="14" xfId="4" applyNumberFormat="1" applyFont="1" applyFill="1" applyBorder="1" applyAlignment="1" applyProtection="1">
      <alignment horizontal="right" vertical="top"/>
    </xf>
    <xf numFmtId="3" fontId="11" fillId="0" borderId="25" xfId="0" applyNumberFormat="1" applyFont="1" applyBorder="1" applyAlignment="1">
      <alignment horizontal="right" wrapText="1"/>
    </xf>
    <xf numFmtId="9" fontId="5" fillId="0" borderId="17" xfId="4" applyFont="1" applyFill="1" applyBorder="1" applyProtection="1"/>
    <xf numFmtId="9" fontId="5" fillId="0" borderId="18" xfId="4" applyFont="1" applyFill="1" applyBorder="1" applyProtection="1"/>
    <xf numFmtId="0" fontId="41" fillId="0" borderId="0" xfId="0" applyFont="1"/>
    <xf numFmtId="0" fontId="24" fillId="0" borderId="0" xfId="0" applyFont="1" applyAlignment="1">
      <alignment horizontal="left" vertical="top" wrapText="1"/>
    </xf>
    <xf numFmtId="0" fontId="0" fillId="0" borderId="0" xfId="0" applyAlignment="1" applyProtection="1">
      <alignment horizontal="right"/>
      <protection locked="0"/>
    </xf>
    <xf numFmtId="14" fontId="0" fillId="0" borderId="21" xfId="0" applyNumberFormat="1" applyBorder="1" applyAlignment="1">
      <alignment horizontal="center"/>
    </xf>
    <xf numFmtId="0" fontId="25" fillId="0" borderId="0" xfId="0" applyFont="1" applyAlignment="1">
      <alignment horizontal="left" vertical="top" wrapText="1"/>
    </xf>
    <xf numFmtId="0" fontId="7" fillId="0" borderId="0" xfId="0" applyFont="1" applyAlignment="1">
      <alignment horizontal="left"/>
    </xf>
    <xf numFmtId="0" fontId="0" fillId="0" borderId="0" xfId="0" applyAlignment="1">
      <alignment horizontal="right"/>
    </xf>
    <xf numFmtId="14" fontId="3" fillId="0" borderId="21" xfId="0" applyNumberFormat="1" applyFont="1" applyBorder="1" applyAlignment="1">
      <alignment horizontal="center"/>
    </xf>
    <xf numFmtId="0" fontId="26" fillId="0" borderId="21" xfId="0" applyFont="1" applyBorder="1"/>
    <xf numFmtId="3" fontId="27" fillId="0" borderId="1" xfId="0" applyNumberFormat="1" applyFont="1" applyBorder="1" applyAlignment="1">
      <alignment horizontal="left"/>
    </xf>
    <xf numFmtId="3" fontId="28" fillId="0" borderId="0" xfId="0" applyNumberFormat="1" applyFont="1"/>
    <xf numFmtId="0" fontId="29" fillId="0" borderId="0" xfId="0" applyFont="1" applyAlignment="1">
      <alignment horizontal="right"/>
    </xf>
    <xf numFmtId="0" fontId="3" fillId="0" borderId="28" xfId="0" applyFont="1" applyBorder="1"/>
    <xf numFmtId="0" fontId="6" fillId="0" borderId="29" xfId="0" applyFont="1" applyBorder="1" applyAlignment="1">
      <alignment horizontal="left"/>
    </xf>
    <xf numFmtId="0" fontId="6" fillId="0" borderId="27" xfId="0" applyFont="1" applyBorder="1"/>
    <xf numFmtId="0" fontId="3" fillId="0" borderId="30" xfId="0" applyFont="1" applyBorder="1"/>
    <xf numFmtId="0" fontId="6" fillId="0" borderId="18" xfId="0" applyFont="1" applyBorder="1"/>
    <xf numFmtId="0" fontId="3" fillId="0" borderId="21" xfId="0" applyFont="1" applyBorder="1"/>
    <xf numFmtId="0" fontId="30" fillId="0" borderId="31" xfId="0" applyFont="1" applyBorder="1" applyAlignment="1">
      <alignment horizontal="left"/>
    </xf>
    <xf numFmtId="0" fontId="6" fillId="0" borderId="0" xfId="0" applyFont="1"/>
    <xf numFmtId="0" fontId="3" fillId="0" borderId="0" xfId="0" applyFont="1"/>
    <xf numFmtId="0" fontId="30" fillId="0" borderId="0" xfId="0" applyFont="1"/>
    <xf numFmtId="0" fontId="26" fillId="0" borderId="0" xfId="0" applyFont="1"/>
    <xf numFmtId="0" fontId="26" fillId="4" borderId="14" xfId="0" applyFont="1" applyFill="1" applyBorder="1"/>
    <xf numFmtId="0" fontId="0" fillId="4" borderId="2" xfId="0" applyFill="1" applyBorder="1"/>
    <xf numFmtId="0" fontId="31" fillId="0" borderId="0" xfId="0" applyFont="1" applyAlignment="1">
      <alignment horizontal="right"/>
    </xf>
    <xf numFmtId="0" fontId="12" fillId="0" borderId="19" xfId="0" applyFont="1" applyBorder="1" applyAlignment="1">
      <alignment horizontal="right" vertical="center"/>
    </xf>
    <xf numFmtId="0" fontId="26" fillId="0" borderId="32" xfId="0" applyFont="1" applyBorder="1" applyAlignment="1">
      <alignment vertical="top" wrapText="1"/>
    </xf>
    <xf numFmtId="0" fontId="4" fillId="0" borderId="19" xfId="0" applyFont="1" applyBorder="1" applyAlignment="1">
      <alignment horizontal="center" vertical="top" wrapText="1"/>
    </xf>
    <xf numFmtId="0" fontId="4" fillId="0" borderId="15" xfId="0" applyFont="1" applyBorder="1" applyAlignment="1" applyProtection="1">
      <alignment horizontal="center" vertical="top" wrapText="1"/>
      <protection locked="0"/>
    </xf>
    <xf numFmtId="0" fontId="26" fillId="0" borderId="33" xfId="0" applyFont="1" applyBorder="1" applyAlignment="1">
      <alignment vertical="top" wrapText="1"/>
    </xf>
    <xf numFmtId="0" fontId="4" fillId="0" borderId="20" xfId="0" applyFont="1" applyBorder="1" applyAlignment="1">
      <alignment horizontal="center" vertical="top" wrapText="1"/>
    </xf>
    <xf numFmtId="0" fontId="4" fillId="0" borderId="11" xfId="0" applyFont="1" applyBorder="1" applyAlignment="1">
      <alignment horizontal="center" vertical="top" wrapText="1"/>
    </xf>
    <xf numFmtId="0" fontId="4" fillId="0" borderId="34" xfId="0" applyFont="1" applyBorder="1" applyAlignment="1">
      <alignment vertical="top" wrapText="1"/>
    </xf>
    <xf numFmtId="3" fontId="10" fillId="0" borderId="21" xfId="0" applyNumberFormat="1" applyFont="1" applyBorder="1" applyAlignment="1">
      <alignment horizontal="right" vertical="top" wrapText="1"/>
    </xf>
    <xf numFmtId="3" fontId="10" fillId="0" borderId="27" xfId="0" applyNumberFormat="1" applyFont="1" applyBorder="1" applyAlignment="1">
      <alignment horizontal="right" vertical="top" wrapText="1"/>
    </xf>
    <xf numFmtId="0" fontId="4" fillId="0" borderId="35" xfId="0" applyFont="1" applyBorder="1" applyAlignment="1">
      <alignment vertical="top" wrapText="1"/>
    </xf>
    <xf numFmtId="3" fontId="10" fillId="0" borderId="36" xfId="0" applyNumberFormat="1" applyFont="1" applyBorder="1" applyAlignment="1">
      <alignment horizontal="right" vertical="top" wrapText="1"/>
    </xf>
    <xf numFmtId="0" fontId="26" fillId="0" borderId="37" xfId="0" applyFont="1" applyBorder="1" applyAlignment="1">
      <alignment vertical="top" wrapText="1"/>
    </xf>
    <xf numFmtId="3" fontId="10" fillId="0" borderId="38" xfId="0" applyNumberFormat="1" applyFont="1" applyBorder="1" applyAlignment="1">
      <alignment horizontal="right" vertical="top" wrapText="1"/>
    </xf>
    <xf numFmtId="0" fontId="4" fillId="0" borderId="39" xfId="0" applyFont="1" applyBorder="1" applyAlignment="1">
      <alignment vertical="top" wrapText="1"/>
    </xf>
    <xf numFmtId="3" fontId="10" fillId="6" borderId="20" xfId="0" applyNumberFormat="1" applyFont="1" applyFill="1" applyBorder="1" applyAlignment="1">
      <alignment horizontal="right" vertical="top" wrapText="1"/>
    </xf>
    <xf numFmtId="3" fontId="10" fillId="6" borderId="21" xfId="0" applyNumberFormat="1" applyFont="1" applyFill="1" applyBorder="1" applyAlignment="1">
      <alignment horizontal="right" vertical="top" wrapText="1"/>
    </xf>
    <xf numFmtId="0" fontId="4" fillId="0" borderId="40" xfId="0" applyFont="1" applyBorder="1" applyAlignment="1">
      <alignment vertical="top" wrapText="1"/>
    </xf>
    <xf numFmtId="3" fontId="10" fillId="6" borderId="38" xfId="0" applyNumberFormat="1" applyFont="1" applyFill="1" applyBorder="1" applyAlignment="1">
      <alignment horizontal="right" vertical="top" wrapText="1"/>
    </xf>
    <xf numFmtId="0" fontId="4" fillId="0" borderId="37" xfId="0" applyFont="1" applyBorder="1" applyAlignment="1">
      <alignment vertical="top" wrapText="1"/>
    </xf>
    <xf numFmtId="0" fontId="4" fillId="0" borderId="41" xfId="0" applyFont="1" applyBorder="1" applyAlignment="1">
      <alignment vertical="top" wrapText="1"/>
    </xf>
    <xf numFmtId="3" fontId="4" fillId="0" borderId="42" xfId="0" applyNumberFormat="1" applyFont="1" applyBorder="1" applyAlignment="1">
      <alignment horizontal="left" vertical="top" wrapText="1"/>
    </xf>
    <xf numFmtId="3" fontId="4" fillId="0" borderId="0" xfId="0" applyNumberFormat="1" applyFont="1" applyAlignment="1">
      <alignment horizontal="left" vertical="top" wrapText="1"/>
    </xf>
    <xf numFmtId="3" fontId="4" fillId="0" borderId="0" xfId="0" applyNumberFormat="1" applyFont="1" applyAlignment="1">
      <alignment horizontal="right" vertical="top" wrapText="1"/>
    </xf>
    <xf numFmtId="0" fontId="26" fillId="0" borderId="0" xfId="0" applyFont="1" applyAlignment="1">
      <alignment horizontal="left" vertical="top" wrapText="1"/>
    </xf>
    <xf numFmtId="0" fontId="4" fillId="0" borderId="0" xfId="0" applyFont="1" applyAlignment="1">
      <alignment horizontal="center" vertical="top" wrapText="1"/>
    </xf>
    <xf numFmtId="0" fontId="4" fillId="0" borderId="0" xfId="0" applyFont="1" applyAlignment="1">
      <alignment horizontal="left" vertical="top" wrapText="1"/>
    </xf>
    <xf numFmtId="10" fontId="5" fillId="0" borderId="0" xfId="0" applyNumberFormat="1" applyFont="1" applyAlignment="1">
      <alignment horizontal="right" vertical="top" wrapText="1"/>
    </xf>
    <xf numFmtId="0" fontId="4" fillId="0" borderId="0" xfId="0" applyFont="1" applyAlignment="1">
      <alignment horizontal="right" vertical="top" wrapText="1"/>
    </xf>
    <xf numFmtId="0" fontId="4" fillId="0" borderId="0" xfId="0" applyFont="1" applyAlignment="1">
      <alignment vertical="top" wrapText="1"/>
    </xf>
    <xf numFmtId="3" fontId="4" fillId="0" borderId="0" xfId="0" applyNumberFormat="1" applyFont="1"/>
    <xf numFmtId="0" fontId="26" fillId="0" borderId="30" xfId="0" applyFont="1" applyBorder="1" applyAlignment="1">
      <alignment vertical="top" wrapText="1"/>
    </xf>
    <xf numFmtId="0" fontId="26" fillId="0" borderId="30" xfId="0" applyFont="1" applyBorder="1" applyAlignment="1">
      <alignment horizontal="center" vertical="top" wrapText="1"/>
    </xf>
    <xf numFmtId="0" fontId="26" fillId="4" borderId="28" xfId="0" applyFont="1" applyFill="1" applyBorder="1" applyAlignment="1">
      <alignment horizontal="center" vertical="top" wrapText="1"/>
    </xf>
    <xf numFmtId="0" fontId="26" fillId="4" borderId="29" xfId="0" applyFont="1" applyFill="1" applyBorder="1" applyAlignment="1">
      <alignment horizontal="center" vertical="top" wrapText="1"/>
    </xf>
    <xf numFmtId="0" fontId="26" fillId="4" borderId="21" xfId="0" applyFont="1" applyFill="1" applyBorder="1" applyAlignment="1">
      <alignment horizontal="center" vertical="top" wrapText="1"/>
    </xf>
    <xf numFmtId="0" fontId="26" fillId="2" borderId="43" xfId="0" applyFont="1" applyFill="1" applyBorder="1" applyAlignment="1">
      <alignment vertical="top" wrapText="1"/>
    </xf>
    <xf numFmtId="0" fontId="3" fillId="0" borderId="21" xfId="0" applyFont="1" applyBorder="1" applyAlignment="1">
      <alignment horizontal="center"/>
    </xf>
    <xf numFmtId="0" fontId="26" fillId="2" borderId="33" xfId="0" applyFont="1" applyFill="1" applyBorder="1" applyAlignment="1">
      <alignment vertical="top" wrapText="1"/>
    </xf>
    <xf numFmtId="0" fontId="26" fillId="2" borderId="21" xfId="0" applyFont="1" applyFill="1" applyBorder="1" applyAlignment="1">
      <alignment vertical="top" wrapText="1"/>
    </xf>
    <xf numFmtId="0" fontId="4" fillId="0" borderId="28" xfId="0" applyFont="1" applyBorder="1" applyAlignment="1">
      <alignment horizontal="left" vertical="top" wrapText="1"/>
    </xf>
    <xf numFmtId="3" fontId="4" fillId="0" borderId="28" xfId="0" applyNumberFormat="1" applyFont="1" applyBorder="1" applyAlignment="1">
      <alignment horizontal="right" vertical="top" wrapText="1"/>
    </xf>
    <xf numFmtId="3" fontId="4" fillId="0" borderId="28" xfId="0" applyNumberFormat="1" applyFont="1" applyBorder="1" applyAlignment="1">
      <alignment vertical="top" wrapText="1"/>
    </xf>
    <xf numFmtId="4" fontId="4" fillId="0" borderId="29" xfId="0" applyNumberFormat="1" applyFont="1" applyBorder="1" applyAlignment="1">
      <alignment vertical="top" wrapText="1"/>
    </xf>
    <xf numFmtId="10" fontId="5" fillId="0" borderId="28" xfId="0" applyNumberFormat="1" applyFont="1" applyBorder="1" applyAlignment="1">
      <alignment vertical="top"/>
    </xf>
    <xf numFmtId="4" fontId="4" fillId="0" borderId="28" xfId="0" applyNumberFormat="1" applyFont="1" applyBorder="1" applyAlignment="1">
      <alignment vertical="top" wrapText="1"/>
    </xf>
    <xf numFmtId="3" fontId="5" fillId="0" borderId="28" xfId="0" applyNumberFormat="1" applyFont="1" applyBorder="1" applyAlignment="1">
      <alignment vertical="top" wrapText="1"/>
    </xf>
    <xf numFmtId="4" fontId="5" fillId="0" borderId="28" xfId="0" applyNumberFormat="1" applyFont="1" applyBorder="1" applyAlignment="1">
      <alignment vertical="top" wrapText="1"/>
    </xf>
    <xf numFmtId="0" fontId="5" fillId="0" borderId="28" xfId="0" applyFont="1" applyBorder="1" applyAlignment="1">
      <alignment horizontal="left" vertical="top" wrapText="1"/>
    </xf>
    <xf numFmtId="0" fontId="26" fillId="0" borderId="44" xfId="0" applyFont="1" applyBorder="1" applyAlignment="1">
      <alignment vertical="top" wrapText="1"/>
    </xf>
    <xf numFmtId="0" fontId="5" fillId="3" borderId="44" xfId="0" applyFont="1" applyFill="1" applyBorder="1" applyAlignment="1">
      <alignment vertical="top" wrapText="1"/>
    </xf>
    <xf numFmtId="3" fontId="5" fillId="0" borderId="45" xfId="0" applyNumberFormat="1" applyFont="1" applyBorder="1" applyAlignment="1">
      <alignment vertical="top" wrapText="1"/>
    </xf>
    <xf numFmtId="2" fontId="5" fillId="0" borderId="45" xfId="0" applyNumberFormat="1" applyFont="1" applyBorder="1" applyAlignment="1">
      <alignment vertical="top" wrapText="1"/>
    </xf>
    <xf numFmtId="0" fontId="4" fillId="5" borderId="29" xfId="0" applyFont="1" applyFill="1" applyBorder="1" applyAlignment="1">
      <alignment horizontal="right" vertical="top" wrapText="1"/>
    </xf>
    <xf numFmtId="0" fontId="26" fillId="0" borderId="0" xfId="0" applyFont="1" applyAlignment="1">
      <alignment vertical="top" wrapText="1"/>
    </xf>
    <xf numFmtId="2" fontId="4" fillId="0" borderId="0" xfId="0" applyNumberFormat="1" applyFont="1" applyAlignment="1">
      <alignment vertical="top" wrapText="1"/>
    </xf>
    <xf numFmtId="0" fontId="5" fillId="0" borderId="0" xfId="0" quotePrefix="1" applyFont="1"/>
    <xf numFmtId="0" fontId="3" fillId="0" borderId="0" xfId="0" applyFont="1" applyAlignment="1" applyProtection="1">
      <alignment horizontal="left"/>
      <protection locked="0"/>
    </xf>
    <xf numFmtId="0" fontId="1" fillId="0" borderId="0" xfId="0" applyFont="1" applyProtection="1">
      <protection locked="0"/>
    </xf>
    <xf numFmtId="14" fontId="32" fillId="0" borderId="27" xfId="0" applyNumberFormat="1" applyFont="1" applyBorder="1" applyAlignment="1" applyProtection="1">
      <alignment horizontal="center" vertical="center"/>
      <protection locked="0"/>
    </xf>
    <xf numFmtId="2" fontId="5" fillId="0" borderId="0" xfId="0" applyNumberFormat="1" applyFont="1"/>
    <xf numFmtId="9" fontId="33" fillId="0" borderId="0" xfId="0" applyNumberFormat="1" applyFont="1"/>
    <xf numFmtId="9" fontId="5" fillId="0" borderId="0" xfId="0" applyNumberFormat="1" applyFont="1"/>
    <xf numFmtId="9" fontId="5" fillId="6" borderId="0" xfId="0" applyNumberFormat="1" applyFont="1" applyFill="1"/>
    <xf numFmtId="0" fontId="5" fillId="15" borderId="13" xfId="0" applyFont="1" applyFill="1" applyBorder="1"/>
    <xf numFmtId="0" fontId="5" fillId="16" borderId="27" xfId="0" applyFont="1" applyFill="1" applyBorder="1"/>
    <xf numFmtId="3" fontId="5" fillId="18" borderId="1" xfId="0" applyNumberFormat="1" applyFont="1" applyFill="1" applyBorder="1" applyAlignment="1" applyProtection="1">
      <alignment horizontal="right" vertical="top" wrapText="1"/>
      <protection locked="0"/>
    </xf>
    <xf numFmtId="3" fontId="5" fillId="17" borderId="1" xfId="0" applyNumberFormat="1" applyFont="1" applyFill="1" applyBorder="1" applyAlignment="1" applyProtection="1">
      <alignment horizontal="right" vertical="top" wrapText="1"/>
      <protection locked="0"/>
    </xf>
    <xf numFmtId="3" fontId="11" fillId="17" borderId="1" xfId="0" applyNumberFormat="1" applyFont="1" applyFill="1" applyBorder="1" applyAlignment="1" applyProtection="1">
      <alignment horizontal="right" vertical="top" wrapText="1"/>
      <protection locked="0"/>
    </xf>
    <xf numFmtId="167" fontId="5" fillId="0" borderId="0" xfId="1" applyNumberFormat="1" applyFont="1" applyFill="1" applyProtection="1"/>
    <xf numFmtId="14" fontId="8" fillId="17" borderId="21" xfId="0" applyNumberFormat="1" applyFont="1" applyFill="1" applyBorder="1" applyAlignment="1" applyProtection="1">
      <alignment horizontal="center" vertical="center" wrapText="1"/>
      <protection locked="0"/>
    </xf>
    <xf numFmtId="0" fontId="5" fillId="17" borderId="21" xfId="0" applyFont="1" applyFill="1" applyBorder="1" applyProtection="1">
      <protection locked="0"/>
    </xf>
    <xf numFmtId="167" fontId="5" fillId="17" borderId="14" xfId="1" applyNumberFormat="1" applyFont="1" applyFill="1" applyBorder="1" applyAlignment="1" applyProtection="1">
      <alignment horizontal="right" vertical="center" wrapText="1"/>
      <protection locked="0"/>
    </xf>
    <xf numFmtId="167" fontId="5" fillId="17" borderId="15" xfId="1" applyNumberFormat="1" applyFont="1" applyFill="1" applyBorder="1" applyAlignment="1" applyProtection="1">
      <alignment horizontal="right" vertical="center" wrapText="1"/>
      <protection locked="0"/>
    </xf>
    <xf numFmtId="167" fontId="5" fillId="17" borderId="1" xfId="1" applyNumberFormat="1" applyFont="1" applyFill="1" applyBorder="1" applyAlignment="1" applyProtection="1">
      <alignment horizontal="right" vertical="center" wrapText="1"/>
      <protection locked="0"/>
    </xf>
    <xf numFmtId="167" fontId="5" fillId="17" borderId="0" xfId="1" applyNumberFormat="1" applyFont="1" applyFill="1" applyBorder="1" applyAlignment="1" applyProtection="1">
      <alignment horizontal="right" vertical="center" wrapText="1"/>
      <protection locked="0"/>
    </xf>
    <xf numFmtId="167" fontId="5" fillId="17" borderId="17" xfId="1" applyNumberFormat="1" applyFont="1" applyFill="1" applyBorder="1" applyAlignment="1" applyProtection="1">
      <alignment horizontal="right" vertical="center" wrapText="1"/>
      <protection locked="0"/>
    </xf>
    <xf numFmtId="167" fontId="5" fillId="17" borderId="1" xfId="1" applyNumberFormat="1" applyFont="1" applyFill="1" applyBorder="1" applyAlignment="1" applyProtection="1">
      <alignment vertical="center"/>
      <protection locked="0"/>
    </xf>
    <xf numFmtId="167" fontId="5" fillId="17" borderId="0" xfId="1" applyNumberFormat="1" applyFont="1" applyFill="1" applyBorder="1" applyAlignment="1" applyProtection="1">
      <alignment vertical="center"/>
      <protection locked="0"/>
    </xf>
    <xf numFmtId="167" fontId="5" fillId="17" borderId="17" xfId="1" applyNumberFormat="1" applyFont="1" applyFill="1" applyBorder="1" applyAlignment="1" applyProtection="1">
      <alignment vertical="center"/>
      <protection locked="0"/>
    </xf>
    <xf numFmtId="0" fontId="5" fillId="15" borderId="21" xfId="0" applyFont="1" applyFill="1" applyBorder="1" applyAlignment="1">
      <alignment horizontal="center" vertical="center"/>
    </xf>
    <xf numFmtId="0" fontId="5" fillId="16" borderId="21" xfId="0" applyFont="1" applyFill="1" applyBorder="1" applyAlignment="1">
      <alignment horizontal="center" vertical="center"/>
    </xf>
    <xf numFmtId="0" fontId="3" fillId="19" borderId="0" xfId="0" applyFont="1" applyFill="1"/>
    <xf numFmtId="0" fontId="0" fillId="19" borderId="0" xfId="0" applyFill="1"/>
    <xf numFmtId="0" fontId="42" fillId="19" borderId="0" xfId="0" applyFont="1" applyFill="1" applyAlignment="1">
      <alignment vertical="top"/>
    </xf>
    <xf numFmtId="0" fontId="0" fillId="19" borderId="14" xfId="0" applyFill="1" applyBorder="1" applyAlignment="1">
      <alignment horizontal="center"/>
    </xf>
    <xf numFmtId="0" fontId="5" fillId="19" borderId="14" xfId="0" applyFont="1" applyFill="1" applyBorder="1" applyAlignment="1">
      <alignment horizontal="left"/>
    </xf>
    <xf numFmtId="0" fontId="0" fillId="19" borderId="15" xfId="0" applyFill="1" applyBorder="1"/>
    <xf numFmtId="3" fontId="5" fillId="19" borderId="2" xfId="0" applyNumberFormat="1" applyFont="1" applyFill="1" applyBorder="1" applyAlignment="1">
      <alignment horizontal="right" vertical="center" wrapText="1"/>
    </xf>
    <xf numFmtId="167" fontId="5" fillId="19" borderId="14" xfId="1" applyNumberFormat="1" applyFont="1" applyFill="1" applyBorder="1" applyAlignment="1" applyProtection="1">
      <alignment horizontal="right" vertical="center"/>
    </xf>
    <xf numFmtId="167" fontId="5" fillId="19" borderId="15" xfId="1" applyNumberFormat="1" applyFont="1" applyFill="1" applyBorder="1" applyAlignment="1" applyProtection="1">
      <alignment horizontal="right" vertical="center"/>
    </xf>
    <xf numFmtId="0" fontId="0" fillId="19" borderId="1" xfId="0" applyFill="1" applyBorder="1" applyAlignment="1">
      <alignment horizontal="center"/>
    </xf>
    <xf numFmtId="0" fontId="5" fillId="19" borderId="1" xfId="0" applyFont="1" applyFill="1" applyBorder="1" applyAlignment="1">
      <alignment horizontal="left"/>
    </xf>
    <xf numFmtId="3" fontId="5" fillId="19" borderId="17" xfId="0" applyNumberFormat="1" applyFont="1" applyFill="1" applyBorder="1" applyAlignment="1">
      <alignment vertical="center"/>
    </xf>
    <xf numFmtId="167" fontId="5" fillId="19" borderId="1" xfId="1" applyNumberFormat="1" applyFont="1" applyFill="1" applyBorder="1" applyAlignment="1" applyProtection="1">
      <alignment horizontal="right" vertical="center"/>
    </xf>
    <xf numFmtId="167" fontId="5" fillId="19" borderId="0" xfId="1" applyNumberFormat="1" applyFont="1" applyFill="1" applyBorder="1" applyAlignment="1" applyProtection="1">
      <alignment horizontal="right" vertical="center"/>
    </xf>
    <xf numFmtId="167" fontId="5" fillId="19" borderId="17" xfId="1" applyNumberFormat="1" applyFont="1" applyFill="1" applyBorder="1" applyAlignment="1" applyProtection="1">
      <alignment horizontal="right" vertical="center"/>
    </xf>
    <xf numFmtId="3" fontId="5" fillId="19" borderId="17" xfId="0" applyNumberFormat="1" applyFont="1" applyFill="1" applyBorder="1" applyAlignment="1">
      <alignment horizontal="right" vertical="center" wrapText="1"/>
    </xf>
    <xf numFmtId="0" fontId="3" fillId="19" borderId="13" xfId="0" applyFont="1" applyFill="1" applyBorder="1" applyAlignment="1">
      <alignment horizontal="left"/>
    </xf>
    <xf numFmtId="0" fontId="0" fillId="19" borderId="12" xfId="0" applyFill="1" applyBorder="1" applyAlignment="1">
      <alignment horizontal="center"/>
    </xf>
    <xf numFmtId="0" fontId="0" fillId="19" borderId="13" xfId="0" applyFill="1" applyBorder="1" applyAlignment="1">
      <alignment horizontal="center"/>
    </xf>
    <xf numFmtId="167" fontId="5" fillId="19" borderId="12" xfId="1" applyNumberFormat="1" applyFont="1" applyFill="1" applyBorder="1" applyAlignment="1" applyProtection="1">
      <alignment horizontal="right" vertical="center" wrapText="1"/>
    </xf>
    <xf numFmtId="0" fontId="0" fillId="19" borderId="12" xfId="0" applyFill="1" applyBorder="1"/>
    <xf numFmtId="0" fontId="0" fillId="19" borderId="27" xfId="0" applyFill="1" applyBorder="1"/>
    <xf numFmtId="164" fontId="5" fillId="19" borderId="12" xfId="1" applyFont="1" applyFill="1" applyBorder="1" applyAlignment="1" applyProtection="1">
      <alignment horizontal="right" vertical="center"/>
    </xf>
    <xf numFmtId="3" fontId="5" fillId="6" borderId="0" xfId="0" applyNumberFormat="1" applyFont="1" applyFill="1" applyAlignment="1">
      <alignment horizontal="right" vertical="center" wrapText="1"/>
    </xf>
    <xf numFmtId="164" fontId="5" fillId="6" borderId="1" xfId="1" applyFont="1" applyFill="1" applyBorder="1" applyAlignment="1" applyProtection="1">
      <alignment horizontal="right"/>
    </xf>
    <xf numFmtId="164" fontId="5" fillId="6" borderId="0" xfId="1" applyFont="1" applyFill="1" applyBorder="1" applyAlignment="1" applyProtection="1">
      <alignment horizontal="right"/>
    </xf>
    <xf numFmtId="0" fontId="0" fillId="6" borderId="15" xfId="0" applyFill="1" applyBorder="1" applyAlignment="1">
      <alignment wrapText="1"/>
    </xf>
    <xf numFmtId="0" fontId="9" fillId="9" borderId="0" xfId="3" applyFill="1" applyBorder="1" applyAlignment="1" applyProtection="1">
      <alignment wrapText="1"/>
    </xf>
    <xf numFmtId="0" fontId="9" fillId="0" borderId="0" xfId="3" applyFill="1" applyBorder="1" applyAlignment="1" applyProtection="1">
      <alignment vertical="top" wrapText="1"/>
    </xf>
    <xf numFmtId="0" fontId="0" fillId="12" borderId="0" xfId="0" applyFill="1" applyAlignment="1">
      <alignment wrapText="1"/>
    </xf>
    <xf numFmtId="167" fontId="5" fillId="6" borderId="16" xfId="1" applyNumberFormat="1" applyFont="1" applyFill="1" applyBorder="1" applyProtection="1"/>
    <xf numFmtId="0" fontId="0" fillId="19" borderId="17" xfId="0" applyFill="1" applyBorder="1"/>
    <xf numFmtId="3" fontId="11" fillId="0" borderId="18" xfId="0" applyNumberFormat="1" applyFont="1" applyBorder="1" applyAlignment="1">
      <alignment horizontal="right" vertical="top" wrapText="1"/>
    </xf>
    <xf numFmtId="0" fontId="5" fillId="17" borderId="21" xfId="0" applyFont="1" applyFill="1" applyBorder="1"/>
    <xf numFmtId="167" fontId="0" fillId="12" borderId="0" xfId="0" applyNumberFormat="1" applyFill="1"/>
    <xf numFmtId="0" fontId="46" fillId="0" borderId="0" xfId="0" applyFont="1"/>
    <xf numFmtId="0" fontId="39" fillId="0" borderId="0" xfId="0" applyFont="1" applyAlignment="1">
      <alignment vertical="top"/>
    </xf>
    <xf numFmtId="0" fontId="48" fillId="0" borderId="0" xfId="0" applyFont="1" applyAlignment="1">
      <alignment vertical="top"/>
    </xf>
    <xf numFmtId="0" fontId="39" fillId="0" borderId="0" xfId="0" applyFont="1" applyAlignment="1">
      <alignment vertical="center"/>
    </xf>
    <xf numFmtId="0" fontId="41" fillId="0" borderId="0" xfId="0" applyFont="1" applyAlignment="1">
      <alignment wrapText="1"/>
    </xf>
    <xf numFmtId="3" fontId="41" fillId="0" borderId="0" xfId="0" applyNumberFormat="1" applyFont="1" applyAlignment="1">
      <alignment horizontal="right" wrapText="1"/>
    </xf>
    <xf numFmtId="0" fontId="39" fillId="0" borderId="0" xfId="0" applyFont="1" applyAlignment="1">
      <alignment horizontal="left" vertical="top" indent="1"/>
    </xf>
    <xf numFmtId="0" fontId="39" fillId="0" borderId="0" xfId="0" applyFont="1" applyAlignment="1">
      <alignment horizontal="right" vertical="top" wrapText="1"/>
    </xf>
    <xf numFmtId="3" fontId="39" fillId="0" borderId="0" xfId="0" applyNumberFormat="1" applyFont="1" applyAlignment="1">
      <alignment horizontal="right" vertical="top" wrapText="1"/>
    </xf>
    <xf numFmtId="166" fontId="39" fillId="0" borderId="0" xfId="0" applyNumberFormat="1" applyFont="1" applyAlignment="1">
      <alignment horizontal="right" vertical="top" wrapText="1"/>
    </xf>
    <xf numFmtId="9" fontId="39" fillId="0" borderId="0" xfId="4" applyFont="1" applyFill="1" applyBorder="1" applyAlignment="1" applyProtection="1">
      <alignment horizontal="left" vertical="center" wrapText="1"/>
      <protection locked="0"/>
    </xf>
    <xf numFmtId="3" fontId="41" fillId="0" borderId="0" xfId="0" applyNumberFormat="1" applyFont="1"/>
    <xf numFmtId="3" fontId="41" fillId="0" borderId="0" xfId="0" applyNumberFormat="1" applyFont="1" applyAlignment="1" applyProtection="1">
      <alignment horizontal="right" vertical="top" wrapText="1"/>
      <protection locked="0"/>
    </xf>
    <xf numFmtId="0" fontId="5" fillId="0" borderId="47" xfId="0" applyFont="1" applyBorder="1"/>
    <xf numFmtId="0" fontId="5" fillId="0" borderId="47" xfId="0" applyFont="1" applyBorder="1" applyAlignment="1">
      <alignment vertical="top" wrapText="1"/>
    </xf>
    <xf numFmtId="0" fontId="41" fillId="0" borderId="0" xfId="0" applyFont="1" applyAlignment="1">
      <alignment horizontal="center"/>
    </xf>
    <xf numFmtId="0" fontId="41" fillId="0" borderId="0" xfId="0" applyFont="1" applyAlignment="1">
      <alignment vertical="top" wrapText="1"/>
    </xf>
    <xf numFmtId="0" fontId="39" fillId="0" borderId="0" xfId="0" applyFont="1" applyAlignment="1">
      <alignment horizontal="center" vertical="top" wrapText="1"/>
    </xf>
    <xf numFmtId="0" fontId="39" fillId="0" borderId="0" xfId="0" applyFont="1" applyAlignment="1">
      <alignment vertical="top" wrapText="1"/>
    </xf>
    <xf numFmtId="0" fontId="48" fillId="0" borderId="0" xfId="0" applyFont="1" applyAlignment="1">
      <alignment vertical="top" wrapText="1"/>
    </xf>
    <xf numFmtId="0" fontId="39" fillId="0" borderId="0" xfId="0" applyFont="1" applyAlignment="1">
      <alignment horizontal="center" wrapText="1"/>
    </xf>
    <xf numFmtId="167" fontId="39" fillId="0" borderId="0" xfId="1" applyNumberFormat="1" applyFont="1" applyFill="1" applyBorder="1"/>
    <xf numFmtId="167" fontId="49" fillId="0" borderId="0" xfId="1" applyNumberFormat="1" applyFont="1" applyFill="1" applyBorder="1"/>
    <xf numFmtId="0" fontId="49" fillId="0" borderId="0" xfId="0" applyFont="1"/>
    <xf numFmtId="167" fontId="39" fillId="0" borderId="0" xfId="1" applyNumberFormat="1" applyFont="1" applyFill="1" applyBorder="1" applyAlignment="1">
      <alignment horizontal="center"/>
    </xf>
    <xf numFmtId="3" fontId="39" fillId="0" borderId="0" xfId="0" applyNumberFormat="1" applyFont="1" applyAlignment="1" applyProtection="1">
      <alignment horizontal="right" vertical="top" wrapText="1"/>
      <protection locked="0"/>
    </xf>
    <xf numFmtId="0" fontId="39" fillId="0" borderId="0" xfId="0" applyFont="1" applyAlignment="1">
      <alignment horizontal="center" vertical="top"/>
    </xf>
    <xf numFmtId="0" fontId="39" fillId="0" borderId="49" xfId="0" applyFont="1" applyBorder="1"/>
    <xf numFmtId="0" fontId="0" fillId="0" borderId="50" xfId="0" applyBorder="1"/>
    <xf numFmtId="0" fontId="38" fillId="0" borderId="49" xfId="0" applyFont="1" applyBorder="1"/>
    <xf numFmtId="0" fontId="39" fillId="0" borderId="48" xfId="0" applyFont="1" applyBorder="1"/>
    <xf numFmtId="0" fontId="38" fillId="0" borderId="48" xfId="0" applyFont="1" applyBorder="1" applyAlignment="1">
      <alignment wrapText="1"/>
    </xf>
    <xf numFmtId="0" fontId="38" fillId="0" borderId="48" xfId="0" applyFont="1" applyBorder="1"/>
    <xf numFmtId="0" fontId="41" fillId="0" borderId="48" xfId="0" applyFont="1" applyBorder="1"/>
    <xf numFmtId="3" fontId="39" fillId="0" borderId="48" xfId="0" applyNumberFormat="1" applyFont="1" applyBorder="1" applyAlignment="1" applyProtection="1">
      <alignment horizontal="right" vertical="top" wrapText="1"/>
      <protection locked="0"/>
    </xf>
    <xf numFmtId="167" fontId="39" fillId="0" borderId="48" xfId="1" applyNumberFormat="1" applyFont="1" applyFill="1" applyBorder="1" applyAlignment="1">
      <alignment horizontal="center"/>
    </xf>
    <xf numFmtId="0" fontId="41" fillId="0" borderId="48" xfId="0" applyFont="1" applyBorder="1" applyAlignment="1">
      <alignment vertical="top"/>
    </xf>
    <xf numFmtId="0" fontId="39" fillId="0" borderId="48" xfId="0" applyFont="1" applyBorder="1" applyAlignment="1">
      <alignment horizontal="center" vertical="top" wrapText="1"/>
    </xf>
    <xf numFmtId="0" fontId="39" fillId="0" borderId="48" xfId="0" applyFont="1" applyBorder="1" applyAlignment="1">
      <alignment horizontal="center" vertical="top"/>
    </xf>
    <xf numFmtId="167" fontId="39" fillId="0" borderId="48" xfId="1" applyNumberFormat="1" applyFont="1" applyFill="1" applyBorder="1"/>
    <xf numFmtId="167" fontId="39" fillId="0" borderId="48" xfId="1" applyNumberFormat="1" applyFont="1" applyBorder="1"/>
    <xf numFmtId="0" fontId="39" fillId="0" borderId="48" xfId="0" applyFont="1" applyBorder="1" applyAlignment="1">
      <alignment vertical="top"/>
    </xf>
    <xf numFmtId="0" fontId="48" fillId="0" borderId="48" xfId="0" applyFont="1" applyBorder="1" applyAlignment="1">
      <alignment vertical="top"/>
    </xf>
    <xf numFmtId="167" fontId="49" fillId="0" borderId="48" xfId="1" applyNumberFormat="1" applyFont="1" applyFill="1" applyBorder="1"/>
    <xf numFmtId="167" fontId="49" fillId="0" borderId="48" xfId="1" applyNumberFormat="1" applyFont="1" applyBorder="1"/>
    <xf numFmtId="3" fontId="39" fillId="0" borderId="48" xfId="0" applyNumberFormat="1" applyFont="1" applyBorder="1" applyAlignment="1">
      <alignment horizontal="right" vertical="top" wrapText="1"/>
    </xf>
    <xf numFmtId="0" fontId="49" fillId="0" borderId="48" xfId="0" applyFont="1" applyBorder="1"/>
    <xf numFmtId="167" fontId="39" fillId="0" borderId="48" xfId="1" applyNumberFormat="1" applyFont="1" applyFill="1" applyBorder="1" applyAlignment="1" applyProtection="1">
      <alignment horizontal="center"/>
    </xf>
    <xf numFmtId="3" fontId="41" fillId="0" borderId="48" xfId="0" applyNumberFormat="1" applyFont="1" applyBorder="1" applyAlignment="1">
      <alignment horizontal="right" wrapText="1"/>
    </xf>
    <xf numFmtId="0" fontId="39" fillId="0" borderId="48" xfId="0" applyFont="1" applyBorder="1" applyAlignment="1">
      <alignment vertical="center"/>
    </xf>
    <xf numFmtId="9" fontId="39" fillId="0" borderId="48" xfId="4" applyFont="1" applyFill="1" applyBorder="1" applyAlignment="1" applyProtection="1">
      <alignment horizontal="left" vertical="center" wrapText="1"/>
      <protection locked="0"/>
    </xf>
    <xf numFmtId="9" fontId="39" fillId="0" borderId="48" xfId="4" applyFont="1" applyFill="1" applyBorder="1" applyAlignment="1">
      <alignment horizontal="center" wrapText="1"/>
    </xf>
    <xf numFmtId="3" fontId="41" fillId="0" borderId="48" xfId="0" applyNumberFormat="1" applyFont="1" applyBorder="1"/>
    <xf numFmtId="167" fontId="41" fillId="0" borderId="48" xfId="1" applyNumberFormat="1" applyFont="1" applyFill="1" applyBorder="1" applyAlignment="1">
      <alignment horizontal="center"/>
    </xf>
    <xf numFmtId="3" fontId="41" fillId="0" borderId="48" xfId="0" applyNumberFormat="1" applyFont="1" applyBorder="1" applyAlignment="1" applyProtection="1">
      <alignment horizontal="right" vertical="top" wrapText="1"/>
      <protection locked="0"/>
    </xf>
    <xf numFmtId="0" fontId="39" fillId="0" borderId="48" xfId="0" applyFont="1" applyBorder="1" applyAlignment="1">
      <alignment horizontal="left" vertical="top"/>
    </xf>
    <xf numFmtId="0" fontId="39" fillId="0" borderId="48" xfId="0" applyFont="1" applyBorder="1" applyAlignment="1">
      <alignment vertical="top" wrapText="1"/>
    </xf>
    <xf numFmtId="0" fontId="39" fillId="0" borderId="48" xfId="0" applyFont="1" applyBorder="1" applyAlignment="1">
      <alignment horizontal="right" vertical="top" wrapText="1"/>
    </xf>
    <xf numFmtId="166" fontId="39" fillId="0" borderId="48" xfId="4" applyNumberFormat="1" applyFont="1" applyFill="1" applyBorder="1" applyAlignment="1" applyProtection="1">
      <alignment horizontal="right" vertical="top"/>
    </xf>
    <xf numFmtId="166" fontId="39" fillId="0" borderId="48" xfId="4" applyNumberFormat="1" applyFont="1" applyFill="1" applyBorder="1" applyAlignment="1" applyProtection="1"/>
    <xf numFmtId="166" fontId="39" fillId="0" borderId="48" xfId="0" applyNumberFormat="1" applyFont="1" applyBorder="1" applyAlignment="1">
      <alignment horizontal="right" vertical="top" wrapText="1"/>
    </xf>
    <xf numFmtId="167" fontId="39" fillId="0" borderId="48" xfId="1" applyNumberFormat="1" applyFont="1" applyBorder="1" applyProtection="1"/>
    <xf numFmtId="10" fontId="5" fillId="0" borderId="48" xfId="0" applyNumberFormat="1" applyFont="1" applyBorder="1" applyAlignment="1">
      <alignment horizontal="right"/>
    </xf>
    <xf numFmtId="0" fontId="5" fillId="0" borderId="48" xfId="0" applyFont="1" applyBorder="1"/>
    <xf numFmtId="0" fontId="0" fillId="0" borderId="48" xfId="0" applyBorder="1"/>
    <xf numFmtId="10" fontId="39" fillId="0" borderId="48" xfId="0" applyNumberFormat="1" applyFont="1" applyBorder="1" applyAlignment="1">
      <alignment horizontal="right"/>
    </xf>
    <xf numFmtId="10" fontId="41" fillId="0" borderId="48" xfId="0" applyNumberFormat="1" applyFont="1" applyBorder="1" applyAlignment="1">
      <alignment horizontal="right"/>
    </xf>
    <xf numFmtId="0" fontId="0" fillId="0" borderId="47" xfId="0" applyBorder="1"/>
    <xf numFmtId="0" fontId="38" fillId="0" borderId="49" xfId="0" applyFont="1" applyBorder="1" applyAlignment="1">
      <alignment wrapText="1"/>
    </xf>
    <xf numFmtId="0" fontId="41" fillId="0" borderId="49" xfId="0" applyFont="1" applyBorder="1" applyAlignment="1">
      <alignment horizontal="center"/>
    </xf>
    <xf numFmtId="0" fontId="41" fillId="0" borderId="49" xfId="0" applyFont="1" applyBorder="1" applyAlignment="1">
      <alignment vertical="top" wrapText="1"/>
    </xf>
    <xf numFmtId="0" fontId="39" fillId="0" borderId="49" xfId="0" applyFont="1" applyBorder="1" applyAlignment="1">
      <alignment horizontal="center" vertical="top" wrapText="1"/>
    </xf>
    <xf numFmtId="0" fontId="39" fillId="0" borderId="49" xfId="0" applyFont="1" applyBorder="1" applyAlignment="1">
      <alignment vertical="top" wrapText="1"/>
    </xf>
    <xf numFmtId="0" fontId="48" fillId="0" borderId="49" xfId="0" applyFont="1" applyBorder="1" applyAlignment="1">
      <alignment vertical="top" wrapText="1"/>
    </xf>
    <xf numFmtId="0" fontId="39" fillId="0" borderId="49" xfId="0" applyFont="1" applyBorder="1" applyAlignment="1">
      <alignment horizontal="center" wrapText="1"/>
    </xf>
    <xf numFmtId="0" fontId="41" fillId="0" borderId="49" xfId="0" applyFont="1" applyBorder="1" applyAlignment="1">
      <alignment wrapText="1"/>
    </xf>
    <xf numFmtId="9" fontId="39" fillId="0" borderId="49" xfId="4" applyFont="1" applyFill="1" applyBorder="1"/>
    <xf numFmtId="0" fontId="39" fillId="0" borderId="49" xfId="0" applyFont="1" applyBorder="1" applyAlignment="1">
      <alignment horizontal="left" vertical="top" indent="1"/>
    </xf>
    <xf numFmtId="0" fontId="41" fillId="0" borderId="49" xfId="0" applyFont="1" applyBorder="1" applyAlignment="1">
      <alignment horizontal="left" vertical="top"/>
    </xf>
    <xf numFmtId="0" fontId="39" fillId="0" borderId="49" xfId="0" applyFont="1" applyBorder="1" applyAlignment="1">
      <alignment horizontal="left" vertical="top" wrapText="1"/>
    </xf>
    <xf numFmtId="0" fontId="0" fillId="0" borderId="48" xfId="0" applyBorder="1" applyAlignment="1">
      <alignment wrapText="1"/>
    </xf>
    <xf numFmtId="49" fontId="5" fillId="0" borderId="0" xfId="0" applyNumberFormat="1" applyFont="1"/>
    <xf numFmtId="0" fontId="39" fillId="0" borderId="51" xfId="0" applyFont="1" applyBorder="1"/>
    <xf numFmtId="3" fontId="41" fillId="0" borderId="52" xfId="0" applyNumberFormat="1" applyFont="1" applyBorder="1" applyAlignment="1">
      <alignment horizontal="right" wrapText="1"/>
    </xf>
    <xf numFmtId="0" fontId="39" fillId="0" borderId="0" xfId="0" applyFont="1" applyProtection="1">
      <protection locked="0"/>
    </xf>
    <xf numFmtId="0" fontId="47" fillId="0" borderId="48" xfId="0" applyFont="1" applyBorder="1" applyAlignment="1">
      <alignment vertical="top"/>
    </xf>
    <xf numFmtId="0" fontId="41" fillId="0" borderId="0" xfId="0" applyFont="1" applyAlignment="1">
      <alignment vertical="top"/>
    </xf>
    <xf numFmtId="0" fontId="39" fillId="0" borderId="0" xfId="0" applyFont="1" applyAlignment="1">
      <alignment horizontal="left" vertical="top"/>
    </xf>
    <xf numFmtId="10" fontId="39" fillId="0" borderId="0" xfId="0" applyNumberFormat="1" applyFont="1" applyAlignment="1">
      <alignment horizontal="right"/>
    </xf>
    <xf numFmtId="0" fontId="41" fillId="0" borderId="0" xfId="0" applyFont="1" applyAlignment="1">
      <alignment horizontal="left"/>
    </xf>
    <xf numFmtId="0" fontId="39" fillId="0" borderId="0" xfId="0" applyFont="1" applyAlignment="1">
      <alignment horizontal="left"/>
    </xf>
    <xf numFmtId="10" fontId="41" fillId="0" borderId="0" xfId="0" applyNumberFormat="1" applyFont="1" applyAlignment="1">
      <alignment horizontal="right"/>
    </xf>
    <xf numFmtId="0" fontId="38" fillId="0" borderId="0" xfId="0" applyFont="1" applyAlignment="1">
      <alignment wrapText="1"/>
    </xf>
    <xf numFmtId="0" fontId="48" fillId="0" borderId="0" xfId="0" applyFont="1"/>
    <xf numFmtId="167" fontId="39" fillId="0" borderId="0" xfId="1" applyNumberFormat="1" applyFont="1" applyFill="1" applyBorder="1" applyAlignment="1" applyProtection="1">
      <alignment horizontal="center"/>
    </xf>
    <xf numFmtId="0" fontId="41" fillId="0" borderId="0" xfId="0" applyFont="1" applyAlignment="1">
      <alignment vertical="center"/>
    </xf>
    <xf numFmtId="9" fontId="39" fillId="0" borderId="0" xfId="4" applyFont="1" applyFill="1" applyBorder="1" applyAlignment="1">
      <alignment horizontal="center" wrapText="1"/>
    </xf>
    <xf numFmtId="9" fontId="39" fillId="0" borderId="0" xfId="4" applyFont="1" applyFill="1" applyBorder="1"/>
    <xf numFmtId="167" fontId="41" fillId="0" borderId="0" xfId="1" applyNumberFormat="1" applyFont="1" applyFill="1" applyBorder="1" applyAlignment="1">
      <alignment horizontal="center"/>
    </xf>
    <xf numFmtId="0" fontId="41" fillId="0" borderId="0" xfId="0" applyFont="1" applyAlignment="1">
      <alignment horizontal="left" vertical="top"/>
    </xf>
    <xf numFmtId="166" fontId="39" fillId="0" borderId="0" xfId="4" applyNumberFormat="1" applyFont="1" applyFill="1" applyBorder="1" applyAlignment="1" applyProtection="1">
      <alignment horizontal="right" vertical="top"/>
    </xf>
    <xf numFmtId="166" fontId="39" fillId="0" borderId="0" xfId="4" applyNumberFormat="1" applyFont="1" applyFill="1" applyBorder="1" applyAlignment="1" applyProtection="1"/>
    <xf numFmtId="0" fontId="39" fillId="0" borderId="0" xfId="0" applyFont="1" applyAlignment="1">
      <alignment horizontal="left" vertical="top" wrapText="1"/>
    </xf>
    <xf numFmtId="167" fontId="39" fillId="0" borderId="0" xfId="1" applyNumberFormat="1" applyFont="1" applyFill="1" applyBorder="1" applyProtection="1"/>
    <xf numFmtId="0" fontId="45" fillId="0" borderId="0" xfId="0" applyFont="1" applyAlignment="1">
      <alignment vertical="center"/>
    </xf>
    <xf numFmtId="0" fontId="48" fillId="0" borderId="48" xfId="0" applyFont="1" applyBorder="1"/>
    <xf numFmtId="0" fontId="41" fillId="0" borderId="48" xfId="0" applyFont="1" applyBorder="1" applyAlignment="1">
      <alignment vertical="center"/>
    </xf>
    <xf numFmtId="0" fontId="41" fillId="0" borderId="48" xfId="0" applyFont="1" applyBorder="1" applyAlignment="1">
      <alignment horizontal="left" vertical="top"/>
    </xf>
    <xf numFmtId="0" fontId="0" fillId="6" borderId="56" xfId="0" applyFill="1" applyBorder="1"/>
    <xf numFmtId="167" fontId="5" fillId="6" borderId="56" xfId="1" applyNumberFormat="1" applyFont="1" applyFill="1" applyBorder="1" applyProtection="1"/>
    <xf numFmtId="167" fontId="5" fillId="6" borderId="54" xfId="1" applyNumberFormat="1" applyFont="1" applyFill="1" applyBorder="1" applyAlignment="1" applyProtection="1">
      <alignment horizontal="right" vertical="center" wrapText="1"/>
    </xf>
    <xf numFmtId="164" fontId="5" fillId="19" borderId="54" xfId="1" applyFont="1" applyFill="1" applyBorder="1" applyAlignment="1" applyProtection="1">
      <alignment horizontal="right" vertical="center"/>
    </xf>
    <xf numFmtId="164" fontId="5" fillId="6" borderId="56" xfId="1" applyFont="1" applyFill="1" applyBorder="1" applyAlignment="1" applyProtection="1">
      <alignment horizontal="right"/>
    </xf>
    <xf numFmtId="0" fontId="1" fillId="6" borderId="56" xfId="0" applyFont="1" applyFill="1" applyBorder="1" applyAlignment="1">
      <alignment horizontal="right"/>
    </xf>
    <xf numFmtId="0" fontId="5" fillId="6" borderId="56" xfId="0" applyFont="1" applyFill="1" applyBorder="1"/>
    <xf numFmtId="0" fontId="39" fillId="0" borderId="0" xfId="0" applyFont="1" applyAlignment="1">
      <alignment horizontal="center" vertical="center"/>
    </xf>
    <xf numFmtId="9" fontId="39" fillId="0" borderId="0" xfId="4" applyFont="1" applyFill="1" applyBorder="1" applyAlignment="1" applyProtection="1">
      <alignment horizontal="center" vertical="center"/>
    </xf>
    <xf numFmtId="3" fontId="39" fillId="0" borderId="0" xfId="0" applyNumberFormat="1" applyFont="1" applyAlignment="1">
      <alignment vertical="center"/>
    </xf>
    <xf numFmtId="0" fontId="38" fillId="0" borderId="0" xfId="0" applyFont="1" applyAlignment="1">
      <alignment vertical="center"/>
    </xf>
    <xf numFmtId="167" fontId="39" fillId="0" borderId="0" xfId="1" applyNumberFormat="1" applyFont="1" applyFill="1" applyBorder="1" applyAlignment="1" applyProtection="1">
      <alignment horizontal="right" vertical="center" wrapText="1"/>
      <protection locked="0"/>
    </xf>
    <xf numFmtId="167" fontId="41" fillId="0" borderId="0" xfId="1" applyNumberFormat="1" applyFont="1" applyFill="1" applyBorder="1" applyAlignment="1" applyProtection="1">
      <alignment vertical="center"/>
    </xf>
    <xf numFmtId="167" fontId="39" fillId="0" borderId="0" xfId="1" applyNumberFormat="1" applyFont="1" applyFill="1" applyBorder="1" applyAlignment="1" applyProtection="1">
      <alignment vertical="center"/>
    </xf>
    <xf numFmtId="167" fontId="39" fillId="0" borderId="0" xfId="1" applyNumberFormat="1" applyFont="1" applyFill="1" applyBorder="1" applyAlignment="1" applyProtection="1">
      <alignment horizontal="right" vertical="center" wrapText="1"/>
    </xf>
    <xf numFmtId="167" fontId="39" fillId="0" borderId="0" xfId="1" applyNumberFormat="1" applyFont="1" applyFill="1" applyBorder="1" applyAlignment="1" applyProtection="1">
      <alignment vertical="center"/>
      <protection locked="0"/>
    </xf>
    <xf numFmtId="167" fontId="39" fillId="0" borderId="0" xfId="1" applyNumberFormat="1" applyFont="1" applyFill="1" applyBorder="1" applyAlignment="1" applyProtection="1">
      <alignment horizontal="right" vertical="center"/>
    </xf>
    <xf numFmtId="164" fontId="39" fillId="0" borderId="0" xfId="1" applyFont="1" applyFill="1" applyBorder="1" applyAlignment="1" applyProtection="1">
      <alignment horizontal="right" vertical="center"/>
    </xf>
    <xf numFmtId="0" fontId="51" fillId="0" borderId="0" xfId="0" applyFont="1"/>
    <xf numFmtId="164" fontId="39" fillId="0" borderId="0" xfId="1" applyFont="1" applyFill="1" applyBorder="1" applyAlignment="1" applyProtection="1">
      <alignment horizontal="right"/>
    </xf>
    <xf numFmtId="0" fontId="52" fillId="0" borderId="0" xfId="0" applyFont="1" applyAlignment="1">
      <alignment horizontal="left" vertical="top" wrapText="1"/>
    </xf>
    <xf numFmtId="0" fontId="52" fillId="0" borderId="0" xfId="0" applyFont="1" applyAlignment="1">
      <alignment vertical="top" wrapText="1"/>
    </xf>
    <xf numFmtId="165" fontId="53" fillId="0" borderId="0" xfId="2" applyFont="1" applyFill="1" applyBorder="1" applyAlignment="1" applyProtection="1">
      <alignment horizontal="center"/>
    </xf>
    <xf numFmtId="0" fontId="38" fillId="0" borderId="0" xfId="0" applyFont="1" applyAlignment="1">
      <alignment horizontal="left"/>
    </xf>
    <xf numFmtId="0" fontId="38" fillId="0" borderId="0" xfId="0" applyFont="1" applyAlignment="1">
      <alignment horizontal="left" vertical="top" wrapText="1"/>
    </xf>
    <xf numFmtId="0" fontId="38" fillId="0" borderId="0" xfId="0" applyFont="1" applyAlignment="1">
      <alignment horizontal="center"/>
    </xf>
    <xf numFmtId="0" fontId="38" fillId="0" borderId="0" xfId="0" applyFont="1" applyAlignment="1">
      <alignment horizontal="right"/>
    </xf>
    <xf numFmtId="0" fontId="52" fillId="0" borderId="0" xfId="0" applyFont="1" applyAlignment="1">
      <alignment horizontal="center"/>
    </xf>
    <xf numFmtId="0" fontId="54" fillId="0" borderId="0" xfId="3" applyFont="1" applyFill="1" applyBorder="1" applyAlignment="1" applyProtection="1"/>
    <xf numFmtId="0" fontId="52" fillId="0" borderId="0" xfId="0" applyFont="1" applyAlignment="1">
      <alignment horizontal="left"/>
    </xf>
    <xf numFmtId="0" fontId="5" fillId="6" borderId="57" xfId="0" applyFont="1" applyFill="1" applyBorder="1" applyAlignment="1">
      <alignment vertical="center"/>
    </xf>
    <xf numFmtId="0" fontId="0" fillId="6" borderId="59" xfId="0" applyFill="1" applyBorder="1"/>
    <xf numFmtId="167" fontId="5" fillId="17" borderId="57" xfId="1" applyNumberFormat="1" applyFont="1" applyFill="1" applyBorder="1" applyAlignment="1" applyProtection="1">
      <alignment horizontal="right" vertical="center" wrapText="1"/>
      <protection locked="0"/>
    </xf>
    <xf numFmtId="167" fontId="5" fillId="6" borderId="59" xfId="1" applyNumberFormat="1" applyFont="1" applyFill="1" applyBorder="1" applyProtection="1"/>
    <xf numFmtId="167" fontId="5" fillId="6" borderId="58" xfId="1" applyNumberFormat="1" applyFont="1" applyFill="1" applyBorder="1" applyAlignment="1" applyProtection="1">
      <alignment horizontal="right" vertical="center" wrapText="1"/>
    </xf>
    <xf numFmtId="167" fontId="5" fillId="6" borderId="59" xfId="1" applyNumberFormat="1" applyFont="1" applyFill="1" applyBorder="1" applyAlignment="1" applyProtection="1">
      <alignment vertical="center"/>
    </xf>
    <xf numFmtId="167" fontId="5" fillId="6" borderId="57" xfId="1" applyNumberFormat="1" applyFont="1" applyFill="1" applyBorder="1" applyAlignment="1" applyProtection="1">
      <alignment horizontal="right" vertical="center" wrapText="1"/>
    </xf>
    <xf numFmtId="167" fontId="5" fillId="19" borderId="57" xfId="1" applyNumberFormat="1" applyFont="1" applyFill="1" applyBorder="1" applyAlignment="1" applyProtection="1">
      <alignment horizontal="right" vertical="center"/>
    </xf>
    <xf numFmtId="164" fontId="5" fillId="19" borderId="58" xfId="1" applyFont="1" applyFill="1" applyBorder="1" applyAlignment="1" applyProtection="1">
      <alignment horizontal="right" vertical="center"/>
    </xf>
    <xf numFmtId="0" fontId="39" fillId="0" borderId="0" xfId="0" applyFont="1" applyAlignment="1">
      <alignment horizontal="right"/>
    </xf>
    <xf numFmtId="0" fontId="0" fillId="19" borderId="58" xfId="0" applyFill="1" applyBorder="1"/>
    <xf numFmtId="167" fontId="5" fillId="6" borderId="55" xfId="1" applyNumberFormat="1" applyFont="1" applyFill="1" applyBorder="1" applyProtection="1"/>
    <xf numFmtId="0" fontId="51" fillId="6" borderId="0" xfId="0" applyFont="1" applyFill="1"/>
    <xf numFmtId="49" fontId="20" fillId="6" borderId="56" xfId="0" applyNumberFormat="1" applyFont="1" applyFill="1" applyBorder="1" applyAlignment="1">
      <alignment horizontal="left" vertical="top" wrapText="1"/>
    </xf>
    <xf numFmtId="49" fontId="15" fillId="6" borderId="56" xfId="0" applyNumberFormat="1" applyFont="1" applyFill="1" applyBorder="1" applyAlignment="1">
      <alignment horizontal="left" vertical="top" wrapText="1"/>
    </xf>
    <xf numFmtId="0" fontId="55" fillId="0" borderId="0" xfId="0" applyFont="1"/>
    <xf numFmtId="0" fontId="53" fillId="0" borderId="0" xfId="0" applyFont="1"/>
    <xf numFmtId="164" fontId="38" fillId="0" borderId="0" xfId="0" applyNumberFormat="1" applyFont="1"/>
    <xf numFmtId="167" fontId="38" fillId="0" borderId="0" xfId="0" applyNumberFormat="1" applyFont="1"/>
    <xf numFmtId="0" fontId="44" fillId="0" borderId="0" xfId="3" applyFont="1" applyFill="1" applyBorder="1" applyAlignment="1" applyProtection="1">
      <alignment vertical="top" wrapText="1"/>
    </xf>
    <xf numFmtId="167" fontId="5" fillId="19" borderId="59" xfId="1" applyNumberFormat="1" applyFont="1" applyFill="1" applyBorder="1" applyAlignment="1" applyProtection="1">
      <alignment horizontal="right" vertical="center"/>
    </xf>
    <xf numFmtId="3" fontId="11" fillId="0" borderId="60" xfId="0" applyNumberFormat="1" applyFont="1" applyBorder="1" applyAlignment="1">
      <alignment horizontal="right" wrapText="1"/>
    </xf>
    <xf numFmtId="3" fontId="11" fillId="0" borderId="58" xfId="0" applyNumberFormat="1" applyFont="1" applyBorder="1" applyAlignment="1">
      <alignment horizontal="right" wrapText="1"/>
    </xf>
    <xf numFmtId="167" fontId="5" fillId="6" borderId="61" xfId="1" applyNumberFormat="1" applyFont="1" applyFill="1" applyBorder="1" applyAlignment="1" applyProtection="1">
      <alignment horizontal="right" vertical="center" wrapText="1"/>
    </xf>
    <xf numFmtId="167" fontId="5" fillId="6" borderId="60" xfId="1" applyNumberFormat="1" applyFont="1" applyFill="1" applyBorder="1" applyAlignment="1" applyProtection="1">
      <alignment horizontal="right" vertical="center" wrapText="1"/>
    </xf>
    <xf numFmtId="0" fontId="2" fillId="0" borderId="0" xfId="0" applyFont="1" applyAlignment="1">
      <alignment horizontal="center"/>
    </xf>
    <xf numFmtId="167" fontId="5" fillId="6" borderId="13" xfId="1" applyNumberFormat="1" applyFont="1" applyFill="1" applyBorder="1" applyProtection="1"/>
    <xf numFmtId="167" fontId="5" fillId="6" borderId="12" xfId="1" applyNumberFormat="1" applyFont="1" applyFill="1" applyBorder="1" applyProtection="1"/>
    <xf numFmtId="167" fontId="5" fillId="6" borderId="58" xfId="1" applyNumberFormat="1" applyFont="1" applyFill="1" applyBorder="1" applyProtection="1"/>
    <xf numFmtId="0" fontId="43" fillId="0" borderId="48" xfId="0" applyFont="1" applyBorder="1"/>
    <xf numFmtId="9" fontId="36" fillId="17" borderId="1" xfId="4" applyFont="1" applyFill="1" applyBorder="1" applyAlignment="1" applyProtection="1">
      <alignment horizontal="right" vertical="top" wrapText="1"/>
      <protection locked="0"/>
    </xf>
    <xf numFmtId="9" fontId="48" fillId="0" borderId="48" xfId="4" applyFont="1" applyFill="1" applyBorder="1" applyAlignment="1" applyProtection="1">
      <alignment horizontal="right" vertical="top" wrapText="1"/>
      <protection locked="0"/>
    </xf>
    <xf numFmtId="9" fontId="48" fillId="0" borderId="0" xfId="4" applyFont="1" applyFill="1" applyBorder="1" applyAlignment="1" applyProtection="1">
      <alignment horizontal="right" vertical="top" wrapText="1"/>
      <protection locked="0"/>
    </xf>
    <xf numFmtId="9" fontId="12" fillId="0" borderId="17" xfId="4" applyFont="1" applyFill="1" applyBorder="1" applyAlignment="1" applyProtection="1">
      <alignment horizontal="right" vertical="top" wrapText="1"/>
    </xf>
    <xf numFmtId="9" fontId="12" fillId="0" borderId="1" xfId="4" applyFont="1" applyFill="1" applyBorder="1" applyAlignment="1" applyProtection="1">
      <alignment horizontal="right" vertical="top" wrapText="1"/>
    </xf>
    <xf numFmtId="9" fontId="12" fillId="0" borderId="17" xfId="4" applyFont="1" applyFill="1" applyBorder="1" applyAlignment="1" applyProtection="1">
      <alignment horizontal="right"/>
    </xf>
    <xf numFmtId="9" fontId="5" fillId="0" borderId="13" xfId="4" applyFont="1" applyFill="1" applyBorder="1" applyAlignment="1" applyProtection="1">
      <alignment horizontal="center"/>
    </xf>
    <xf numFmtId="9" fontId="5" fillId="0" borderId="27" xfId="4" applyFont="1" applyFill="1" applyBorder="1" applyAlignment="1" applyProtection="1">
      <alignment horizontal="center"/>
    </xf>
    <xf numFmtId="0" fontId="5" fillId="0" borderId="0" xfId="0" applyFont="1" applyAlignment="1">
      <alignment horizontal="left" indent="1"/>
    </xf>
    <xf numFmtId="0" fontId="11" fillId="17" borderId="13" xfId="0" applyFont="1" applyFill="1" applyBorder="1" applyAlignment="1" applyProtection="1">
      <alignment horizontal="center" wrapText="1"/>
      <protection locked="0"/>
    </xf>
    <xf numFmtId="0" fontId="11" fillId="17" borderId="27" xfId="0" applyFont="1" applyFill="1" applyBorder="1" applyAlignment="1" applyProtection="1">
      <alignment horizontal="center" wrapText="1"/>
      <protection locked="0"/>
    </xf>
    <xf numFmtId="49" fontId="11" fillId="17" borderId="13" xfId="0" applyNumberFormat="1" applyFont="1" applyFill="1" applyBorder="1" applyAlignment="1" applyProtection="1">
      <alignment horizontal="center"/>
      <protection locked="0"/>
    </xf>
    <xf numFmtId="49" fontId="11" fillId="17" borderId="27" xfId="0" applyNumberFormat="1" applyFont="1" applyFill="1" applyBorder="1" applyAlignment="1" applyProtection="1">
      <alignment horizontal="center"/>
      <protection locked="0"/>
    </xf>
    <xf numFmtId="0" fontId="5" fillId="0" borderId="1" xfId="0" applyFont="1" applyBorder="1" applyAlignment="1">
      <alignment horizontal="left" indent="1"/>
    </xf>
    <xf numFmtId="3" fontId="5" fillId="0" borderId="60" xfId="0" applyNumberFormat="1" applyFont="1" applyBorder="1" applyAlignment="1">
      <alignment horizontal="right" vertical="top" wrapText="1"/>
    </xf>
    <xf numFmtId="3" fontId="5" fillId="0" borderId="58" xfId="0" applyNumberFormat="1" applyFont="1" applyBorder="1" applyAlignment="1">
      <alignment horizontal="right" vertical="top" wrapText="1"/>
    </xf>
    <xf numFmtId="10" fontId="12" fillId="0" borderId="1" xfId="4" applyNumberFormat="1" applyFont="1" applyFill="1" applyBorder="1" applyAlignment="1" applyProtection="1">
      <alignment horizontal="right"/>
    </xf>
    <xf numFmtId="10" fontId="37" fillId="17" borderId="1" xfId="4" applyNumberFormat="1" applyFont="1" applyFill="1" applyBorder="1" applyAlignment="1" applyProtection="1">
      <alignment horizontal="left" vertical="center" wrapText="1"/>
      <protection locked="0"/>
    </xf>
    <xf numFmtId="10" fontId="37" fillId="0" borderId="17" xfId="4" applyNumberFormat="1" applyFont="1" applyFill="1" applyBorder="1" applyAlignment="1" applyProtection="1">
      <alignment horizontal="center" wrapText="1"/>
    </xf>
    <xf numFmtId="10" fontId="37" fillId="0" borderId="17" xfId="4" applyNumberFormat="1" applyFont="1" applyFill="1" applyBorder="1" applyAlignment="1">
      <alignment horizontal="center" wrapText="1"/>
    </xf>
    <xf numFmtId="0" fontId="26" fillId="4" borderId="1" xfId="0" applyFont="1" applyFill="1" applyBorder="1" applyAlignment="1">
      <alignment horizontal="center"/>
    </xf>
    <xf numFmtId="0" fontId="0" fillId="0" borderId="17" xfId="0" applyBorder="1" applyProtection="1">
      <protection locked="0"/>
    </xf>
    <xf numFmtId="0" fontId="26" fillId="4" borderId="16" xfId="0" applyFont="1" applyFill="1" applyBorder="1" applyAlignment="1">
      <alignment horizontal="center"/>
    </xf>
    <xf numFmtId="0" fontId="1" fillId="4" borderId="18" xfId="0" applyFont="1" applyFill="1" applyBorder="1" applyAlignment="1" applyProtection="1">
      <alignment horizontal="center"/>
      <protection locked="0"/>
    </xf>
    <xf numFmtId="9" fontId="33" fillId="0" borderId="0" xfId="0" applyNumberFormat="1" applyFont="1" applyAlignment="1">
      <alignment horizontal="center"/>
    </xf>
    <xf numFmtId="0" fontId="33" fillId="0" borderId="0" xfId="0" applyFont="1" applyAlignment="1">
      <alignment horizontal="center"/>
    </xf>
    <xf numFmtId="0" fontId="5" fillId="0" borderId="0" xfId="0" applyFont="1" applyAlignment="1">
      <alignment horizontal="center"/>
    </xf>
    <xf numFmtId="0" fontId="39" fillId="0" borderId="0" xfId="0" applyFont="1" applyAlignment="1">
      <alignment horizontal="left" vertical="top" wrapText="1"/>
    </xf>
    <xf numFmtId="0" fontId="39" fillId="0" borderId="0" xfId="0" applyFont="1" applyAlignment="1" applyProtection="1">
      <alignment horizontal="center"/>
      <protection locked="0"/>
    </xf>
    <xf numFmtId="9" fontId="39" fillId="0" borderId="0" xfId="4" applyFont="1" applyFill="1" applyBorder="1" applyAlignment="1" applyProtection="1">
      <alignment horizontal="center"/>
    </xf>
    <xf numFmtId="0" fontId="39" fillId="0" borderId="0" xfId="0" applyFont="1" applyAlignment="1">
      <alignment horizontal="center" wrapText="1"/>
    </xf>
    <xf numFmtId="0" fontId="39" fillId="0" borderId="0" xfId="0" applyFont="1" applyAlignment="1" applyProtection="1">
      <alignment horizontal="center" wrapText="1"/>
      <protection locked="0"/>
    </xf>
    <xf numFmtId="9" fontId="39" fillId="0" borderId="0" xfId="4" applyFont="1" applyFill="1" applyBorder="1" applyAlignment="1" applyProtection="1">
      <alignment horizontal="center"/>
      <protection locked="0"/>
    </xf>
    <xf numFmtId="169" fontId="39" fillId="0" borderId="0" xfId="0" applyNumberFormat="1" applyFont="1" applyAlignment="1" applyProtection="1">
      <alignment horizontal="center" vertical="top"/>
      <protection locked="0"/>
    </xf>
    <xf numFmtId="3" fontId="39" fillId="0" borderId="0" xfId="0" applyNumberFormat="1" applyFont="1" applyAlignment="1">
      <alignment horizontal="center" vertical="center" wrapText="1"/>
    </xf>
    <xf numFmtId="3" fontId="39" fillId="0" borderId="0" xfId="0" applyNumberFormat="1" applyFont="1" applyAlignment="1" applyProtection="1">
      <alignment horizontal="center" vertical="top" wrapText="1"/>
      <protection locked="0"/>
    </xf>
    <xf numFmtId="169" fontId="39" fillId="0" borderId="0" xfId="0" applyNumberFormat="1" applyFont="1" applyAlignment="1" applyProtection="1">
      <alignment horizontal="center" vertical="top" wrapText="1"/>
      <protection locked="0"/>
    </xf>
    <xf numFmtId="0" fontId="39" fillId="0" borderId="0" xfId="0" applyFont="1" applyAlignment="1" applyProtection="1">
      <alignment horizontal="center" vertical="center" wrapText="1"/>
      <protection locked="0"/>
    </xf>
    <xf numFmtId="0" fontId="41" fillId="0" borderId="0" xfId="0" applyFont="1" applyAlignment="1" applyProtection="1">
      <alignment horizontal="center" wrapText="1"/>
      <protection locked="0"/>
    </xf>
    <xf numFmtId="49" fontId="41" fillId="0" borderId="0" xfId="0" applyNumberFormat="1" applyFont="1" applyAlignment="1" applyProtection="1">
      <alignment horizontal="center"/>
      <protection locked="0"/>
    </xf>
    <xf numFmtId="0" fontId="5" fillId="6" borderId="0" xfId="0" applyFont="1" applyFill="1" applyAlignment="1" applyProtection="1">
      <alignment horizontal="center"/>
      <protection locked="0"/>
    </xf>
    <xf numFmtId="0" fontId="39" fillId="0" borderId="48" xfId="0" applyFont="1" applyBorder="1" applyAlignment="1">
      <alignment horizontal="left" vertical="top" wrapText="1"/>
    </xf>
    <xf numFmtId="0" fontId="11" fillId="17" borderId="14" xfId="0" applyFont="1" applyFill="1" applyBorder="1" applyAlignment="1" applyProtection="1">
      <alignment horizontal="left" vertical="top" wrapText="1"/>
      <protection locked="0"/>
    </xf>
    <xf numFmtId="0" fontId="11" fillId="17" borderId="15" xfId="0" applyFont="1" applyFill="1" applyBorder="1" applyAlignment="1" applyProtection="1">
      <alignment horizontal="left" vertical="top" wrapText="1"/>
      <protection locked="0"/>
    </xf>
    <xf numFmtId="0" fontId="11" fillId="17" borderId="2" xfId="0" applyFont="1" applyFill="1" applyBorder="1" applyAlignment="1" applyProtection="1">
      <alignment horizontal="left" vertical="top" wrapText="1"/>
      <protection locked="0"/>
    </xf>
    <xf numFmtId="0" fontId="11" fillId="17" borderId="1" xfId="0" applyFont="1" applyFill="1" applyBorder="1" applyAlignment="1" applyProtection="1">
      <alignment horizontal="left" vertical="top" wrapText="1"/>
      <protection locked="0"/>
    </xf>
    <xf numFmtId="0" fontId="11" fillId="17" borderId="0" xfId="0" applyFont="1" applyFill="1" applyAlignment="1" applyProtection="1">
      <alignment horizontal="left" vertical="top" wrapText="1"/>
      <protection locked="0"/>
    </xf>
    <xf numFmtId="0" fontId="11" fillId="17" borderId="17" xfId="0" applyFont="1" applyFill="1" applyBorder="1" applyAlignment="1" applyProtection="1">
      <alignment horizontal="left" vertical="top" wrapText="1"/>
      <protection locked="0"/>
    </xf>
    <xf numFmtId="0" fontId="11" fillId="17" borderId="16" xfId="0" applyFont="1" applyFill="1" applyBorder="1" applyAlignment="1" applyProtection="1">
      <alignment horizontal="left" vertical="top" wrapText="1"/>
      <protection locked="0"/>
    </xf>
    <xf numFmtId="0" fontId="11" fillId="17" borderId="11" xfId="0" applyFont="1" applyFill="1" applyBorder="1" applyAlignment="1" applyProtection="1">
      <alignment horizontal="left" vertical="top" wrapText="1"/>
      <protection locked="0"/>
    </xf>
    <xf numFmtId="0" fontId="11" fillId="17" borderId="18" xfId="0" applyFont="1" applyFill="1" applyBorder="1" applyAlignment="1" applyProtection="1">
      <alignment horizontal="left" vertical="top" wrapText="1"/>
      <protection locked="0"/>
    </xf>
    <xf numFmtId="0" fontId="5" fillId="0" borderId="0" xfId="0" applyFont="1" applyAlignment="1">
      <alignment horizontal="left" vertical="top" wrapText="1"/>
    </xf>
    <xf numFmtId="0" fontId="39" fillId="0" borderId="48" xfId="0" applyFont="1" applyBorder="1" applyAlignment="1">
      <alignment horizontal="center" wrapText="1"/>
    </xf>
    <xf numFmtId="0" fontId="44" fillId="0" borderId="0" xfId="3" applyFont="1" applyFill="1" applyBorder="1" applyAlignment="1" applyProtection="1">
      <alignment horizontal="left" vertical="top" wrapText="1"/>
    </xf>
    <xf numFmtId="0" fontId="0" fillId="0" borderId="0" xfId="0" applyAlignment="1">
      <alignment horizontal="left" vertical="center" wrapText="1"/>
    </xf>
    <xf numFmtId="0" fontId="43" fillId="0" borderId="11" xfId="0" applyFont="1" applyBorder="1" applyAlignment="1">
      <alignment horizontal="left" wrapText="1"/>
    </xf>
    <xf numFmtId="0" fontId="47" fillId="0" borderId="0" xfId="0" applyFont="1" applyAlignment="1">
      <alignment horizontal="center"/>
    </xf>
    <xf numFmtId="9" fontId="39" fillId="0" borderId="48" xfId="4" applyFont="1" applyFill="1" applyBorder="1" applyAlignment="1" applyProtection="1">
      <alignment horizontal="center"/>
    </xf>
    <xf numFmtId="0" fontId="39" fillId="0" borderId="48" xfId="0" applyFont="1" applyBorder="1" applyAlignment="1" applyProtection="1">
      <alignment horizontal="center" wrapText="1"/>
      <protection locked="0"/>
    </xf>
    <xf numFmtId="9" fontId="39" fillId="0" borderId="48" xfId="4" applyFont="1" applyFill="1" applyBorder="1" applyAlignment="1" applyProtection="1">
      <alignment horizontal="center"/>
      <protection locked="0"/>
    </xf>
    <xf numFmtId="3" fontId="39" fillId="0" borderId="48" xfId="0" applyNumberFormat="1" applyFont="1" applyBorder="1" applyAlignment="1">
      <alignment horizontal="center" vertical="center" wrapText="1"/>
    </xf>
    <xf numFmtId="3" fontId="39" fillId="0" borderId="48" xfId="0" applyNumberFormat="1" applyFont="1" applyBorder="1" applyAlignment="1" applyProtection="1">
      <alignment horizontal="center" vertical="top" wrapText="1"/>
      <protection locked="0"/>
    </xf>
    <xf numFmtId="0" fontId="41" fillId="0" borderId="48" xfId="0" applyFont="1" applyBorder="1" applyAlignment="1" applyProtection="1">
      <alignment horizontal="center" wrapText="1"/>
      <protection locked="0"/>
    </xf>
    <xf numFmtId="49" fontId="41" fillId="0" borderId="48" xfId="0" applyNumberFormat="1" applyFont="1" applyBorder="1" applyAlignment="1" applyProtection="1">
      <alignment horizontal="center"/>
      <protection locked="0"/>
    </xf>
    <xf numFmtId="0" fontId="39" fillId="0" borderId="48" xfId="0" applyFont="1" applyBorder="1" applyAlignment="1" applyProtection="1">
      <alignment horizontal="center" vertical="center" wrapText="1"/>
      <protection locked="0"/>
    </xf>
    <xf numFmtId="169" fontId="39" fillId="0" borderId="48" xfId="0" applyNumberFormat="1" applyFont="1" applyBorder="1" applyAlignment="1" applyProtection="1">
      <alignment horizontal="center" vertical="top" wrapText="1"/>
      <protection locked="0"/>
    </xf>
    <xf numFmtId="169" fontId="39" fillId="0" borderId="48" xfId="0" applyNumberFormat="1" applyFont="1" applyBorder="1" applyAlignment="1" applyProtection="1">
      <alignment horizontal="center" vertical="top"/>
      <protection locked="0"/>
    </xf>
    <xf numFmtId="3" fontId="5" fillId="0" borderId="13" xfId="0" applyNumberFormat="1" applyFont="1" applyBorder="1" applyAlignment="1" applyProtection="1">
      <alignment horizontal="left" vertical="center" wrapText="1"/>
      <protection locked="0"/>
    </xf>
    <xf numFmtId="3" fontId="5" fillId="0" borderId="12" xfId="0" applyNumberFormat="1" applyFont="1" applyBorder="1" applyAlignment="1" applyProtection="1">
      <alignment horizontal="left" vertical="center" wrapText="1"/>
      <protection locked="0"/>
    </xf>
    <xf numFmtId="3" fontId="5" fillId="0" borderId="27" xfId="0" applyNumberFormat="1" applyFont="1" applyBorder="1" applyAlignment="1" applyProtection="1">
      <alignment horizontal="left" vertical="center" wrapText="1"/>
      <protection locked="0"/>
    </xf>
    <xf numFmtId="0" fontId="5" fillId="14" borderId="0" xfId="0" applyFont="1" applyFill="1" applyAlignment="1" applyProtection="1">
      <alignment horizontal="center"/>
      <protection locked="0"/>
    </xf>
    <xf numFmtId="0" fontId="11" fillId="0" borderId="13" xfId="0" applyFont="1" applyBorder="1" applyAlignment="1" applyProtection="1">
      <alignment horizontal="left" vertical="center" wrapText="1"/>
      <protection locked="0"/>
    </xf>
    <xf numFmtId="0" fontId="11" fillId="0" borderId="12" xfId="0" applyFont="1" applyBorder="1" applyAlignment="1" applyProtection="1">
      <alignment horizontal="left" vertical="center" wrapText="1"/>
      <protection locked="0"/>
    </xf>
    <xf numFmtId="0" fontId="11" fillId="0" borderId="27" xfId="0" applyFont="1" applyBorder="1" applyAlignment="1" applyProtection="1">
      <alignment horizontal="left" vertical="center" wrapText="1"/>
      <protection locked="0"/>
    </xf>
    <xf numFmtId="0" fontId="9" fillId="17" borderId="21" xfId="3" applyFill="1" applyBorder="1" applyAlignment="1" applyProtection="1">
      <alignment horizontal="left"/>
      <protection locked="0"/>
    </xf>
    <xf numFmtId="0" fontId="5" fillId="17" borderId="21" xfId="0" applyFont="1" applyFill="1" applyBorder="1" applyAlignment="1" applyProtection="1">
      <alignment horizontal="left"/>
      <protection locked="0"/>
    </xf>
    <xf numFmtId="9" fontId="5" fillId="17" borderId="16" xfId="4" applyFont="1" applyFill="1" applyBorder="1" applyAlignment="1" applyProtection="1">
      <alignment horizontal="center"/>
      <protection locked="0"/>
    </xf>
    <xf numFmtId="9" fontId="5" fillId="17" borderId="59" xfId="4" applyFont="1" applyFill="1" applyBorder="1" applyAlignment="1" applyProtection="1">
      <alignment horizontal="center"/>
      <protection locked="0"/>
    </xf>
    <xf numFmtId="0" fontId="5" fillId="0" borderId="0" xfId="0" applyFont="1" applyAlignment="1">
      <alignment horizontal="left" indent="1"/>
    </xf>
    <xf numFmtId="0" fontId="5" fillId="0" borderId="15" xfId="0" applyFont="1" applyBorder="1" applyAlignment="1">
      <alignment horizontal="left" wrapText="1"/>
    </xf>
    <xf numFmtId="0" fontId="5" fillId="0" borderId="0" xfId="0" applyFont="1" applyAlignment="1">
      <alignment horizontal="left" wrapText="1"/>
    </xf>
    <xf numFmtId="0" fontId="50" fillId="0" borderId="0" xfId="0" applyFont="1" applyAlignment="1">
      <alignment horizontal="center" vertical="center" textRotation="90" wrapText="1"/>
    </xf>
    <xf numFmtId="0" fontId="56" fillId="6" borderId="53" xfId="0" applyFont="1" applyFill="1" applyBorder="1" applyAlignment="1">
      <alignment horizontal="left" wrapText="1"/>
    </xf>
    <xf numFmtId="0" fontId="19" fillId="6" borderId="0" xfId="0" applyFont="1" applyFill="1" applyAlignment="1">
      <alignment horizontal="center" vertical="center" textRotation="90" wrapText="1"/>
    </xf>
    <xf numFmtId="0" fontId="8" fillId="6" borderId="0" xfId="0" applyFont="1" applyFill="1" applyAlignment="1">
      <alignment horizontal="center"/>
    </xf>
    <xf numFmtId="0" fontId="8" fillId="17" borderId="13" xfId="0" applyFont="1" applyFill="1" applyBorder="1" applyAlignment="1" applyProtection="1">
      <alignment horizontal="center"/>
      <protection locked="0"/>
    </xf>
    <xf numFmtId="0" fontId="8" fillId="17" borderId="12" xfId="0" applyFont="1" applyFill="1" applyBorder="1" applyAlignment="1" applyProtection="1">
      <alignment horizontal="center"/>
      <protection locked="0"/>
    </xf>
    <xf numFmtId="0" fontId="8" fillId="17" borderId="27" xfId="0" applyFont="1" applyFill="1" applyBorder="1" applyAlignment="1" applyProtection="1">
      <alignment horizontal="center"/>
      <protection locked="0"/>
    </xf>
    <xf numFmtId="0" fontId="0" fillId="0" borderId="0" xfId="0" applyAlignment="1">
      <alignment horizontal="left" wrapText="1"/>
    </xf>
    <xf numFmtId="0" fontId="0" fillId="6" borderId="15" xfId="0" applyFill="1" applyBorder="1" applyAlignment="1">
      <alignment horizontal="left" vertical="top" wrapText="1"/>
    </xf>
    <xf numFmtId="0" fontId="0" fillId="6" borderId="0" xfId="0" applyFill="1" applyAlignment="1">
      <alignment horizontal="left" vertical="top" wrapText="1"/>
    </xf>
    <xf numFmtId="0" fontId="2" fillId="6" borderId="0" xfId="0" applyFont="1" applyFill="1" applyAlignment="1">
      <alignment horizontal="left" vertical="top" wrapText="1"/>
    </xf>
    <xf numFmtId="0" fontId="19" fillId="6" borderId="17" xfId="0" applyFont="1" applyFill="1" applyBorder="1" applyAlignment="1">
      <alignment horizontal="center" vertical="center" textRotation="90" wrapText="1"/>
    </xf>
    <xf numFmtId="3" fontId="2" fillId="6" borderId="0" xfId="0" applyNumberFormat="1" applyFont="1" applyFill="1" applyAlignment="1">
      <alignment horizontal="left" vertical="center"/>
    </xf>
    <xf numFmtId="0" fontId="4" fillId="0" borderId="15" xfId="0" applyFont="1" applyBorder="1" applyAlignment="1">
      <alignment horizontal="left" vertical="top" wrapText="1"/>
    </xf>
    <xf numFmtId="0" fontId="4" fillId="0" borderId="53" xfId="0" applyFont="1" applyBorder="1" applyAlignment="1">
      <alignment horizontal="left" vertical="top" wrapText="1"/>
    </xf>
    <xf numFmtId="165" fontId="2" fillId="6" borderId="46" xfId="2" applyFont="1" applyFill="1" applyBorder="1" applyAlignment="1" applyProtection="1">
      <alignment horizontal="center"/>
    </xf>
    <xf numFmtId="0" fontId="5" fillId="17" borderId="13" xfId="0" applyFont="1" applyFill="1" applyBorder="1" applyAlignment="1" applyProtection="1">
      <alignment horizontal="center"/>
      <protection locked="0"/>
    </xf>
    <xf numFmtId="0" fontId="5" fillId="17" borderId="27" xfId="0" applyFont="1" applyFill="1" applyBorder="1" applyAlignment="1" applyProtection="1">
      <alignment horizontal="center"/>
      <protection locked="0"/>
    </xf>
    <xf numFmtId="0" fontId="5" fillId="19" borderId="15" xfId="0" applyFont="1" applyFill="1" applyBorder="1" applyAlignment="1">
      <alignment horizontal="left" vertical="center" wrapText="1"/>
    </xf>
    <xf numFmtId="0" fontId="5" fillId="19" borderId="2" xfId="0" applyFont="1" applyFill="1" applyBorder="1" applyAlignment="1">
      <alignment horizontal="left" vertical="center" wrapText="1"/>
    </xf>
    <xf numFmtId="0" fontId="5" fillId="19" borderId="0" xfId="0" applyFont="1" applyFill="1" applyAlignment="1">
      <alignment horizontal="left" vertical="center" wrapText="1"/>
    </xf>
    <xf numFmtId="0" fontId="5" fillId="19" borderId="17" xfId="0" applyFont="1" applyFill="1" applyBorder="1" applyAlignment="1">
      <alignment horizontal="left" vertical="center" wrapText="1"/>
    </xf>
    <xf numFmtId="3" fontId="2" fillId="6" borderId="0" xfId="0" applyNumberFormat="1" applyFont="1" applyFill="1" applyAlignment="1">
      <alignment horizontal="center" vertical="center"/>
    </xf>
    <xf numFmtId="0" fontId="4" fillId="0" borderId="53" xfId="0" applyFont="1" applyBorder="1" applyAlignment="1">
      <alignment vertical="top" wrapText="1"/>
    </xf>
    <xf numFmtId="0" fontId="56" fillId="6" borderId="0" xfId="0" applyFont="1" applyFill="1" applyAlignment="1">
      <alignment horizontal="left" wrapText="1"/>
    </xf>
    <xf numFmtId="0" fontId="2" fillId="6" borderId="53" xfId="0" applyFont="1" applyFill="1" applyBorder="1" applyAlignment="1">
      <alignment horizontal="left" wrapText="1"/>
    </xf>
    <xf numFmtId="0" fontId="2" fillId="6" borderId="0" xfId="0" applyFont="1" applyFill="1" applyAlignment="1">
      <alignment horizontal="left" wrapText="1"/>
    </xf>
    <xf numFmtId="0" fontId="3" fillId="7" borderId="0" xfId="0" applyFont="1" applyFill="1" applyAlignment="1">
      <alignment horizontal="left" wrapText="1"/>
    </xf>
    <xf numFmtId="0" fontId="3" fillId="7" borderId="15" xfId="0" applyFont="1" applyFill="1" applyBorder="1" applyAlignment="1">
      <alignment horizontal="left"/>
    </xf>
  </cellXfs>
  <cellStyles count="5">
    <cellStyle name="Komma" xfId="1" builtinId="3"/>
    <cellStyle name="Link" xfId="3" builtinId="8"/>
    <cellStyle name="Normal" xfId="0" builtinId="0"/>
    <cellStyle name="Procent" xfId="4" builtinId="5"/>
    <cellStyle name="Valuta" xfId="2" builtinId="4"/>
  </cellStyles>
  <dxfs count="629">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ill>
        <patternFill>
          <bgColor theme="6" tint="0.39994506668294322"/>
        </patternFill>
      </fill>
    </dxf>
    <dxf>
      <font>
        <color theme="0"/>
      </font>
    </dxf>
    <dxf>
      <border>
        <right style="thin">
          <color auto="1"/>
        </right>
        <vertical/>
        <horizontal/>
      </border>
    </dxf>
    <dxf>
      <font>
        <color rgb="FFFF0000"/>
      </font>
    </dxf>
    <dxf>
      <fill>
        <patternFill>
          <bgColor rgb="FFE5E5E5"/>
        </patternFill>
      </fill>
    </dxf>
    <dxf>
      <font>
        <color rgb="FFFF0000"/>
      </font>
    </dxf>
    <dxf>
      <fill>
        <patternFill>
          <bgColor rgb="FFE1EDE6"/>
        </patternFill>
      </fill>
    </dxf>
    <dxf>
      <font>
        <color theme="1"/>
      </font>
    </dxf>
    <dxf>
      <fill>
        <patternFill patternType="none">
          <bgColor auto="1"/>
        </patternFill>
      </fill>
    </dxf>
    <dxf>
      <border>
        <top style="thin">
          <color auto="1"/>
        </top>
        <vertical/>
        <horizontal/>
      </border>
    </dxf>
    <dxf>
      <font>
        <color theme="1"/>
      </font>
      <fill>
        <patternFill>
          <bgColor theme="0"/>
        </patternFill>
      </fill>
    </dxf>
    <dxf>
      <font>
        <color theme="0"/>
      </font>
    </dxf>
    <dxf>
      <font>
        <color rgb="FFFF0000"/>
      </font>
    </dxf>
    <dxf>
      <font>
        <color rgb="FFFF0000"/>
      </font>
    </dxf>
    <dxf>
      <font>
        <color theme="0"/>
      </font>
    </dxf>
    <dxf>
      <font>
        <color theme="0"/>
      </font>
    </dxf>
    <dxf>
      <fill>
        <patternFill>
          <bgColor rgb="FFBFE5E9"/>
        </patternFill>
      </fill>
    </dxf>
    <dxf>
      <font>
        <color rgb="FFFF0000"/>
      </font>
    </dxf>
    <dxf>
      <font>
        <color theme="0"/>
      </font>
    </dxf>
    <dxf>
      <font>
        <color rgb="FFFF0000"/>
      </font>
    </dxf>
    <dxf>
      <fill>
        <patternFill>
          <bgColor theme="6" tint="0.39994506668294322"/>
        </patternFill>
      </fill>
    </dxf>
    <dxf>
      <fill>
        <patternFill>
          <bgColor rgb="FFFF5253"/>
        </patternFill>
      </fill>
    </dxf>
    <dxf>
      <fill>
        <patternFill>
          <bgColor theme="6" tint="0.39994506668294322"/>
        </patternFill>
      </fill>
    </dxf>
    <dxf>
      <fill>
        <patternFill>
          <bgColor rgb="FFFF5253"/>
        </patternFill>
      </fill>
    </dxf>
    <dxf>
      <fill>
        <patternFill>
          <bgColor rgb="FFBFE5E9"/>
        </patternFill>
      </fill>
    </dxf>
    <dxf>
      <fill>
        <patternFill>
          <bgColor rgb="FF4CB6C1"/>
        </patternFill>
      </fill>
    </dxf>
    <dxf>
      <fill>
        <patternFill>
          <bgColor rgb="FFBFE5E9"/>
        </patternFill>
      </fill>
    </dxf>
    <dxf>
      <fill>
        <patternFill>
          <bgColor rgb="FFBFE5E9"/>
        </patternFill>
      </fill>
    </dxf>
    <dxf>
      <fill>
        <patternFill>
          <bgColor rgb="FFBFE5E9"/>
        </patternFill>
      </fill>
    </dxf>
    <dxf>
      <font>
        <color theme="0"/>
      </font>
    </dxf>
    <dxf>
      <border>
        <right style="thin">
          <color auto="1"/>
        </right>
        <vertical/>
        <horizontal/>
      </border>
    </dxf>
    <dxf>
      <font>
        <color rgb="FFFF0000"/>
      </font>
    </dxf>
    <dxf>
      <fill>
        <patternFill>
          <bgColor rgb="FFE5E5E5"/>
        </patternFill>
      </fill>
    </dxf>
    <dxf>
      <font>
        <color rgb="FFFF0000"/>
      </font>
    </dxf>
    <dxf>
      <fill>
        <patternFill>
          <bgColor rgb="FFE1EDE6"/>
        </patternFill>
      </fill>
    </dxf>
    <dxf>
      <font>
        <color theme="1"/>
      </font>
    </dxf>
    <dxf>
      <fill>
        <patternFill patternType="none">
          <bgColor auto="1"/>
        </patternFill>
      </fill>
    </dxf>
    <dxf>
      <border>
        <top style="thin">
          <color auto="1"/>
        </top>
        <vertical/>
        <horizontal/>
      </border>
    </dxf>
    <dxf>
      <font>
        <color theme="1"/>
      </font>
      <fill>
        <patternFill>
          <bgColor theme="0"/>
        </patternFill>
      </fill>
    </dxf>
    <dxf>
      <font>
        <color theme="0"/>
      </font>
    </dxf>
    <dxf>
      <font>
        <color rgb="FFFF0000"/>
      </font>
    </dxf>
    <dxf>
      <font>
        <color rgb="FFFF0000"/>
      </font>
    </dxf>
    <dxf>
      <font>
        <color theme="0"/>
      </font>
    </dxf>
    <dxf>
      <font>
        <color theme="0"/>
      </font>
    </dxf>
    <dxf>
      <fill>
        <patternFill>
          <bgColor rgb="FFBFE5E9"/>
        </patternFill>
      </fill>
    </dxf>
    <dxf>
      <font>
        <color rgb="FFFF0000"/>
      </font>
    </dxf>
    <dxf>
      <font>
        <color theme="0"/>
      </font>
    </dxf>
    <dxf>
      <font>
        <color rgb="FFFF0000"/>
      </font>
    </dxf>
    <dxf>
      <fill>
        <patternFill>
          <bgColor theme="6" tint="0.39994506668294322"/>
        </patternFill>
      </fill>
    </dxf>
    <dxf>
      <fill>
        <patternFill>
          <bgColor rgb="FFFF5253"/>
        </patternFill>
      </fill>
    </dxf>
    <dxf>
      <fill>
        <patternFill>
          <bgColor theme="6" tint="0.39994506668294322"/>
        </patternFill>
      </fill>
    </dxf>
    <dxf>
      <fill>
        <patternFill>
          <bgColor rgb="FFFF5253"/>
        </patternFill>
      </fill>
    </dxf>
    <dxf>
      <fill>
        <patternFill>
          <bgColor rgb="FFBFE5E9"/>
        </patternFill>
      </fill>
    </dxf>
    <dxf>
      <fill>
        <patternFill>
          <bgColor rgb="FF4CB6C1"/>
        </patternFill>
      </fill>
    </dxf>
    <dxf>
      <fill>
        <patternFill>
          <bgColor rgb="FFBFE5E9"/>
        </patternFill>
      </fill>
    </dxf>
    <dxf>
      <fill>
        <patternFill>
          <bgColor rgb="FFBFE5E9"/>
        </patternFill>
      </fill>
    </dxf>
    <dxf>
      <fill>
        <patternFill>
          <bgColor rgb="FFBFE5E9"/>
        </patternFill>
      </fill>
    </dxf>
    <dxf>
      <font>
        <color theme="0"/>
      </font>
    </dxf>
    <dxf>
      <border>
        <right style="thin">
          <color auto="1"/>
        </right>
        <vertical/>
        <horizontal/>
      </border>
    </dxf>
    <dxf>
      <font>
        <color rgb="FFFF0000"/>
      </font>
    </dxf>
    <dxf>
      <fill>
        <patternFill>
          <bgColor rgb="FFE5E5E5"/>
        </patternFill>
      </fill>
    </dxf>
    <dxf>
      <fill>
        <patternFill patternType="none">
          <bgColor auto="1"/>
        </patternFill>
      </fill>
    </dxf>
    <dxf>
      <font>
        <color rgb="FFFF0000"/>
      </font>
    </dxf>
    <dxf>
      <fill>
        <patternFill>
          <bgColor rgb="FFE1EDE6"/>
        </patternFill>
      </fill>
    </dxf>
    <dxf>
      <font>
        <color theme="1"/>
      </font>
    </dxf>
    <dxf>
      <border>
        <top style="thin">
          <color auto="1"/>
        </top>
        <vertical/>
        <horizontal/>
      </border>
    </dxf>
    <dxf>
      <font>
        <color theme="1"/>
      </font>
      <fill>
        <patternFill>
          <bgColor theme="0"/>
        </patternFill>
      </fill>
    </dxf>
    <dxf>
      <font>
        <color theme="0"/>
      </font>
    </dxf>
    <dxf>
      <font>
        <color rgb="FFFF0000"/>
      </font>
    </dxf>
    <dxf>
      <font>
        <color rgb="FFFF0000"/>
      </font>
    </dxf>
    <dxf>
      <font>
        <color theme="0"/>
      </font>
    </dxf>
    <dxf>
      <font>
        <color theme="0"/>
      </font>
    </dxf>
    <dxf>
      <fill>
        <patternFill>
          <bgColor rgb="FFBFE5E9"/>
        </patternFill>
      </fill>
    </dxf>
    <dxf>
      <font>
        <color rgb="FFFF0000"/>
      </font>
    </dxf>
    <dxf>
      <font>
        <color theme="0"/>
      </font>
    </dxf>
    <dxf>
      <font>
        <color rgb="FFFF0000"/>
      </font>
    </dxf>
    <dxf>
      <fill>
        <patternFill>
          <bgColor theme="6" tint="0.39994506668294322"/>
        </patternFill>
      </fill>
    </dxf>
    <dxf>
      <fill>
        <patternFill>
          <bgColor rgb="FFFF5253"/>
        </patternFill>
      </fill>
    </dxf>
    <dxf>
      <fill>
        <patternFill>
          <bgColor theme="6" tint="0.39994506668294322"/>
        </patternFill>
      </fill>
    </dxf>
    <dxf>
      <fill>
        <patternFill>
          <bgColor rgb="FFFF5253"/>
        </patternFill>
      </fill>
    </dxf>
    <dxf>
      <fill>
        <patternFill>
          <bgColor rgb="FFBFE5E9"/>
        </patternFill>
      </fill>
    </dxf>
    <dxf>
      <fill>
        <patternFill>
          <bgColor rgb="FF4CB6C1"/>
        </patternFill>
      </fill>
    </dxf>
    <dxf>
      <fill>
        <patternFill>
          <bgColor rgb="FFBFE5E9"/>
        </patternFill>
      </fill>
    </dxf>
    <dxf>
      <fill>
        <patternFill>
          <bgColor rgb="FFBFE5E9"/>
        </patternFill>
      </fill>
    </dxf>
    <dxf>
      <fill>
        <patternFill>
          <bgColor rgb="FFBFE5E9"/>
        </patternFill>
      </fill>
    </dxf>
    <dxf>
      <font>
        <color theme="0"/>
      </font>
    </dxf>
    <dxf>
      <border>
        <right style="thin">
          <color auto="1"/>
        </right>
        <vertical/>
        <horizontal/>
      </border>
    </dxf>
    <dxf>
      <font>
        <color rgb="FFFF0000"/>
      </font>
    </dxf>
    <dxf>
      <fill>
        <patternFill>
          <bgColor rgb="FFE5E5E5"/>
        </patternFill>
      </fill>
    </dxf>
    <dxf>
      <font>
        <color rgb="FFFF0000"/>
      </font>
    </dxf>
    <dxf>
      <fill>
        <patternFill>
          <bgColor rgb="FFE1EDE6"/>
        </patternFill>
      </fill>
    </dxf>
    <dxf>
      <font>
        <color theme="1"/>
      </font>
    </dxf>
    <dxf>
      <fill>
        <patternFill patternType="none">
          <bgColor auto="1"/>
        </patternFill>
      </fill>
    </dxf>
    <dxf>
      <border>
        <top style="thin">
          <color auto="1"/>
        </top>
        <vertical/>
        <horizontal/>
      </border>
    </dxf>
    <dxf>
      <font>
        <color theme="1"/>
      </font>
      <fill>
        <patternFill>
          <bgColor theme="0"/>
        </patternFill>
      </fill>
    </dxf>
    <dxf>
      <font>
        <color theme="0"/>
      </font>
    </dxf>
    <dxf>
      <font>
        <color rgb="FFFF0000"/>
      </font>
    </dxf>
    <dxf>
      <font>
        <color rgb="FFFF0000"/>
      </font>
    </dxf>
    <dxf>
      <font>
        <color theme="0"/>
      </font>
    </dxf>
    <dxf>
      <font>
        <color theme="0"/>
      </font>
    </dxf>
    <dxf>
      <fill>
        <patternFill>
          <bgColor rgb="FFBFE5E9"/>
        </patternFill>
      </fill>
    </dxf>
    <dxf>
      <font>
        <color rgb="FFFF0000"/>
      </font>
    </dxf>
    <dxf>
      <font>
        <color theme="0"/>
      </font>
    </dxf>
    <dxf>
      <font>
        <color rgb="FFFF0000"/>
      </font>
    </dxf>
    <dxf>
      <fill>
        <patternFill>
          <bgColor theme="6" tint="0.39994506668294322"/>
        </patternFill>
      </fill>
    </dxf>
    <dxf>
      <fill>
        <patternFill>
          <bgColor rgb="FFFF5253"/>
        </patternFill>
      </fill>
    </dxf>
    <dxf>
      <fill>
        <patternFill>
          <bgColor theme="6" tint="0.39994506668294322"/>
        </patternFill>
      </fill>
    </dxf>
    <dxf>
      <fill>
        <patternFill>
          <bgColor rgb="FFFF5253"/>
        </patternFill>
      </fill>
    </dxf>
    <dxf>
      <fill>
        <patternFill>
          <bgColor rgb="FFBFE5E9"/>
        </patternFill>
      </fill>
    </dxf>
    <dxf>
      <fill>
        <patternFill>
          <bgColor rgb="FF4CB6C1"/>
        </patternFill>
      </fill>
    </dxf>
    <dxf>
      <fill>
        <patternFill>
          <bgColor rgb="FFBFE5E9"/>
        </patternFill>
      </fill>
    </dxf>
    <dxf>
      <fill>
        <patternFill>
          <bgColor rgb="FFBFE5E9"/>
        </patternFill>
      </fill>
    </dxf>
    <dxf>
      <fill>
        <patternFill>
          <bgColor rgb="FFBFE5E9"/>
        </patternFill>
      </fill>
    </dxf>
    <dxf>
      <font>
        <color theme="0"/>
      </font>
    </dxf>
    <dxf>
      <border>
        <right style="thin">
          <color auto="1"/>
        </right>
        <vertical/>
        <horizontal/>
      </border>
    </dxf>
    <dxf>
      <font>
        <color rgb="FFFF0000"/>
      </font>
    </dxf>
    <dxf>
      <fill>
        <patternFill>
          <bgColor rgb="FFE5E5E5"/>
        </patternFill>
      </fill>
    </dxf>
    <dxf>
      <font>
        <color rgb="FFFF0000"/>
      </font>
    </dxf>
    <dxf>
      <fill>
        <patternFill>
          <bgColor rgb="FFE1EDE6"/>
        </patternFill>
      </fill>
    </dxf>
    <dxf>
      <font>
        <color theme="1"/>
      </font>
    </dxf>
    <dxf>
      <fill>
        <patternFill patternType="none">
          <bgColor auto="1"/>
        </patternFill>
      </fill>
    </dxf>
    <dxf>
      <border>
        <top style="thin">
          <color auto="1"/>
        </top>
        <vertical/>
        <horizontal/>
      </border>
    </dxf>
    <dxf>
      <font>
        <color theme="1"/>
      </font>
      <fill>
        <patternFill>
          <bgColor theme="0"/>
        </patternFill>
      </fill>
    </dxf>
    <dxf>
      <font>
        <color theme="0"/>
      </font>
    </dxf>
    <dxf>
      <font>
        <color rgb="FFFF0000"/>
      </font>
    </dxf>
    <dxf>
      <font>
        <color rgb="FFFF0000"/>
      </font>
    </dxf>
    <dxf>
      <font>
        <color theme="0"/>
      </font>
    </dxf>
    <dxf>
      <font>
        <color theme="0"/>
      </font>
    </dxf>
    <dxf>
      <fill>
        <patternFill>
          <bgColor rgb="FFBFE5E9"/>
        </patternFill>
      </fill>
    </dxf>
    <dxf>
      <font>
        <color rgb="FFFF0000"/>
      </font>
    </dxf>
    <dxf>
      <font>
        <color theme="0"/>
      </font>
    </dxf>
    <dxf>
      <font>
        <color rgb="FFFF0000"/>
      </font>
    </dxf>
    <dxf>
      <fill>
        <patternFill>
          <bgColor theme="6" tint="0.39994506668294322"/>
        </patternFill>
      </fill>
    </dxf>
    <dxf>
      <fill>
        <patternFill>
          <bgColor rgb="FFFF5253"/>
        </patternFill>
      </fill>
    </dxf>
    <dxf>
      <fill>
        <patternFill>
          <bgColor theme="6" tint="0.39994506668294322"/>
        </patternFill>
      </fill>
    </dxf>
    <dxf>
      <fill>
        <patternFill>
          <bgColor rgb="FFFF5253"/>
        </patternFill>
      </fill>
    </dxf>
    <dxf>
      <fill>
        <patternFill>
          <bgColor rgb="FFBFE5E9"/>
        </patternFill>
      </fill>
    </dxf>
    <dxf>
      <fill>
        <patternFill>
          <bgColor rgb="FF4CB6C1"/>
        </patternFill>
      </fill>
    </dxf>
    <dxf>
      <fill>
        <patternFill>
          <bgColor rgb="FFBFE5E9"/>
        </patternFill>
      </fill>
    </dxf>
    <dxf>
      <fill>
        <patternFill>
          <bgColor rgb="FFBFE5E9"/>
        </patternFill>
      </fill>
    </dxf>
    <dxf>
      <fill>
        <patternFill>
          <bgColor rgb="FFBFE5E9"/>
        </patternFill>
      </fill>
    </dxf>
    <dxf>
      <font>
        <color theme="0"/>
      </font>
    </dxf>
    <dxf>
      <border>
        <right style="thin">
          <color auto="1"/>
        </right>
        <vertical/>
        <horizontal/>
      </border>
    </dxf>
    <dxf>
      <font>
        <color rgb="FFFF0000"/>
      </font>
    </dxf>
    <dxf>
      <fill>
        <patternFill>
          <bgColor rgb="FFE5E5E5"/>
        </patternFill>
      </fill>
    </dxf>
    <dxf>
      <fill>
        <patternFill patternType="none">
          <bgColor auto="1"/>
        </patternFill>
      </fill>
    </dxf>
    <dxf>
      <font>
        <color rgb="FFFF0000"/>
      </font>
    </dxf>
    <dxf>
      <fill>
        <patternFill>
          <bgColor rgb="FFE1EDE6"/>
        </patternFill>
      </fill>
    </dxf>
    <dxf>
      <font>
        <color theme="1"/>
      </font>
    </dxf>
    <dxf>
      <border>
        <top style="thin">
          <color auto="1"/>
        </top>
        <vertical/>
        <horizontal/>
      </border>
    </dxf>
    <dxf>
      <font>
        <color theme="1"/>
      </font>
      <fill>
        <patternFill>
          <bgColor theme="0"/>
        </patternFill>
      </fill>
    </dxf>
    <dxf>
      <font>
        <color theme="0"/>
      </font>
    </dxf>
    <dxf>
      <font>
        <color rgb="FFFF0000"/>
      </font>
    </dxf>
    <dxf>
      <font>
        <color rgb="FFFF0000"/>
      </font>
    </dxf>
    <dxf>
      <font>
        <color theme="0"/>
      </font>
    </dxf>
    <dxf>
      <font>
        <color theme="0"/>
      </font>
    </dxf>
    <dxf>
      <fill>
        <patternFill>
          <bgColor rgb="FFBFE5E9"/>
        </patternFill>
      </fill>
    </dxf>
    <dxf>
      <font>
        <color rgb="FFFF0000"/>
      </font>
    </dxf>
    <dxf>
      <font>
        <color theme="0"/>
      </font>
    </dxf>
    <dxf>
      <font>
        <color rgb="FFFF0000"/>
      </font>
    </dxf>
    <dxf>
      <fill>
        <patternFill>
          <bgColor theme="6" tint="0.39994506668294322"/>
        </patternFill>
      </fill>
    </dxf>
    <dxf>
      <fill>
        <patternFill>
          <bgColor rgb="FFFF5253"/>
        </patternFill>
      </fill>
    </dxf>
    <dxf>
      <fill>
        <patternFill>
          <bgColor theme="6" tint="0.39994506668294322"/>
        </patternFill>
      </fill>
    </dxf>
    <dxf>
      <fill>
        <patternFill>
          <bgColor rgb="FFFF5253"/>
        </patternFill>
      </fill>
    </dxf>
    <dxf>
      <fill>
        <patternFill>
          <bgColor rgb="FFBFE5E9"/>
        </patternFill>
      </fill>
    </dxf>
    <dxf>
      <fill>
        <patternFill>
          <bgColor rgb="FF4CB6C1"/>
        </patternFill>
      </fill>
    </dxf>
    <dxf>
      <fill>
        <patternFill>
          <bgColor rgb="FFBFE5E9"/>
        </patternFill>
      </fill>
    </dxf>
    <dxf>
      <fill>
        <patternFill>
          <bgColor rgb="FFBFE5E9"/>
        </patternFill>
      </fill>
    </dxf>
    <dxf>
      <fill>
        <patternFill>
          <bgColor rgb="FFBFE5E9"/>
        </patternFill>
      </fill>
    </dxf>
    <dxf>
      <font>
        <color theme="0"/>
      </font>
    </dxf>
    <dxf>
      <border>
        <right style="thin">
          <color auto="1"/>
        </right>
        <vertical/>
        <horizontal/>
      </border>
    </dxf>
    <dxf>
      <font>
        <color rgb="FFFF0000"/>
      </font>
    </dxf>
    <dxf>
      <fill>
        <patternFill>
          <bgColor rgb="FFE5E5E5"/>
        </patternFill>
      </fill>
    </dxf>
    <dxf>
      <fill>
        <patternFill patternType="none">
          <bgColor auto="1"/>
        </patternFill>
      </fill>
    </dxf>
    <dxf>
      <font>
        <color rgb="FFFF0000"/>
      </font>
    </dxf>
    <dxf>
      <fill>
        <patternFill>
          <bgColor rgb="FFE1EDE6"/>
        </patternFill>
      </fill>
    </dxf>
    <dxf>
      <font>
        <color theme="1"/>
      </font>
    </dxf>
    <dxf>
      <border>
        <top style="thin">
          <color auto="1"/>
        </top>
        <vertical/>
        <horizontal/>
      </border>
    </dxf>
    <dxf>
      <font>
        <color theme="1"/>
      </font>
      <fill>
        <patternFill>
          <bgColor theme="0"/>
        </patternFill>
      </fill>
    </dxf>
    <dxf>
      <font>
        <color theme="0"/>
      </font>
    </dxf>
    <dxf>
      <font>
        <color rgb="FFFF0000"/>
      </font>
    </dxf>
    <dxf>
      <font>
        <color rgb="FFFF0000"/>
      </font>
    </dxf>
    <dxf>
      <font>
        <color theme="0"/>
      </font>
    </dxf>
    <dxf>
      <font>
        <color theme="0"/>
      </font>
    </dxf>
    <dxf>
      <fill>
        <patternFill>
          <bgColor rgb="FFBFE5E9"/>
        </patternFill>
      </fill>
    </dxf>
    <dxf>
      <font>
        <color rgb="FFFF0000"/>
      </font>
    </dxf>
    <dxf>
      <font>
        <color theme="0"/>
      </font>
    </dxf>
    <dxf>
      <font>
        <color rgb="FFFF0000"/>
      </font>
    </dxf>
    <dxf>
      <fill>
        <patternFill>
          <bgColor theme="6" tint="0.39994506668294322"/>
        </patternFill>
      </fill>
    </dxf>
    <dxf>
      <fill>
        <patternFill>
          <bgColor rgb="FFFF5253"/>
        </patternFill>
      </fill>
    </dxf>
    <dxf>
      <fill>
        <patternFill>
          <bgColor theme="6" tint="0.39994506668294322"/>
        </patternFill>
      </fill>
    </dxf>
    <dxf>
      <fill>
        <patternFill>
          <bgColor rgb="FFFF5253"/>
        </patternFill>
      </fill>
    </dxf>
    <dxf>
      <fill>
        <patternFill>
          <bgColor rgb="FFBFE5E9"/>
        </patternFill>
      </fill>
    </dxf>
    <dxf>
      <fill>
        <patternFill>
          <bgColor rgb="FF4CB6C1"/>
        </patternFill>
      </fill>
    </dxf>
    <dxf>
      <fill>
        <patternFill>
          <bgColor rgb="FFBFE5E9"/>
        </patternFill>
      </fill>
    </dxf>
    <dxf>
      <fill>
        <patternFill>
          <bgColor rgb="FFBFE5E9"/>
        </patternFill>
      </fill>
    </dxf>
    <dxf>
      <fill>
        <patternFill>
          <bgColor rgb="FFBFE5E9"/>
        </patternFill>
      </fill>
    </dxf>
    <dxf>
      <font>
        <color theme="0"/>
      </font>
    </dxf>
    <dxf>
      <border>
        <right style="thin">
          <color auto="1"/>
        </right>
        <vertical/>
        <horizontal/>
      </border>
    </dxf>
    <dxf>
      <font>
        <color rgb="FFFF0000"/>
      </font>
    </dxf>
    <dxf>
      <fill>
        <patternFill>
          <bgColor rgb="FFE5E5E5"/>
        </patternFill>
      </fill>
    </dxf>
    <dxf>
      <fill>
        <patternFill patternType="none">
          <bgColor auto="1"/>
        </patternFill>
      </fill>
    </dxf>
    <dxf>
      <font>
        <color rgb="FFFF0000"/>
      </font>
    </dxf>
    <dxf>
      <fill>
        <patternFill>
          <bgColor rgb="FFE1EDE6"/>
        </patternFill>
      </fill>
    </dxf>
    <dxf>
      <font>
        <color theme="1"/>
      </font>
    </dxf>
    <dxf>
      <border>
        <top style="thin">
          <color auto="1"/>
        </top>
        <vertical/>
        <horizontal/>
      </border>
    </dxf>
    <dxf>
      <font>
        <color theme="1"/>
      </font>
      <fill>
        <patternFill>
          <bgColor theme="0"/>
        </patternFill>
      </fill>
    </dxf>
    <dxf>
      <font>
        <color theme="0"/>
      </font>
    </dxf>
    <dxf>
      <font>
        <color rgb="FFFF0000"/>
      </font>
    </dxf>
    <dxf>
      <font>
        <color rgb="FFFF0000"/>
      </font>
    </dxf>
    <dxf>
      <font>
        <color theme="0"/>
      </font>
    </dxf>
    <dxf>
      <font>
        <color theme="0"/>
      </font>
    </dxf>
    <dxf>
      <fill>
        <patternFill>
          <bgColor rgb="FFBFE5E9"/>
        </patternFill>
      </fill>
    </dxf>
    <dxf>
      <font>
        <color rgb="FFFF0000"/>
      </font>
    </dxf>
    <dxf>
      <font>
        <color theme="0"/>
      </font>
    </dxf>
    <dxf>
      <font>
        <color rgb="FFFF0000"/>
      </font>
    </dxf>
    <dxf>
      <fill>
        <patternFill>
          <bgColor theme="6" tint="0.39994506668294322"/>
        </patternFill>
      </fill>
    </dxf>
    <dxf>
      <fill>
        <patternFill>
          <bgColor rgb="FFFF5253"/>
        </patternFill>
      </fill>
    </dxf>
    <dxf>
      <fill>
        <patternFill>
          <bgColor theme="6" tint="0.39994506668294322"/>
        </patternFill>
      </fill>
    </dxf>
    <dxf>
      <fill>
        <patternFill>
          <bgColor rgb="FFFF5253"/>
        </patternFill>
      </fill>
    </dxf>
    <dxf>
      <fill>
        <patternFill>
          <bgColor rgb="FFBFE5E9"/>
        </patternFill>
      </fill>
    </dxf>
    <dxf>
      <fill>
        <patternFill>
          <bgColor rgb="FF4CB6C1"/>
        </patternFill>
      </fill>
    </dxf>
    <dxf>
      <fill>
        <patternFill>
          <bgColor rgb="FFBFE5E9"/>
        </patternFill>
      </fill>
    </dxf>
    <dxf>
      <fill>
        <patternFill>
          <bgColor rgb="FFBFE5E9"/>
        </patternFill>
      </fill>
    </dxf>
    <dxf>
      <fill>
        <patternFill>
          <bgColor rgb="FFBFE5E9"/>
        </patternFill>
      </fill>
    </dxf>
    <dxf>
      <font>
        <color theme="0"/>
      </font>
    </dxf>
    <dxf>
      <border>
        <right style="thin">
          <color auto="1"/>
        </right>
        <vertical/>
        <horizontal/>
      </border>
    </dxf>
    <dxf>
      <font>
        <color rgb="FFFF0000"/>
      </font>
    </dxf>
    <dxf>
      <font>
        <color theme="1"/>
      </font>
    </dxf>
    <dxf>
      <fill>
        <patternFill>
          <bgColor rgb="FFE5E5E5"/>
        </patternFill>
      </fill>
    </dxf>
    <dxf>
      <font>
        <color rgb="FFFF0000"/>
      </font>
    </dxf>
    <dxf>
      <fill>
        <patternFill>
          <bgColor rgb="FFE1EDE6"/>
        </patternFill>
      </fill>
    </dxf>
    <dxf>
      <fill>
        <patternFill patternType="none">
          <bgColor auto="1"/>
        </patternFill>
      </fill>
    </dxf>
    <dxf>
      <border>
        <top style="thin">
          <color auto="1"/>
        </top>
        <vertical/>
        <horizontal/>
      </border>
    </dxf>
    <dxf>
      <font>
        <color theme="1"/>
      </font>
      <fill>
        <patternFill>
          <bgColor theme="0"/>
        </patternFill>
      </fill>
    </dxf>
    <dxf>
      <font>
        <color theme="0"/>
      </font>
    </dxf>
    <dxf>
      <font>
        <color rgb="FFFF0000"/>
      </font>
    </dxf>
    <dxf>
      <font>
        <color rgb="FFFF0000"/>
      </font>
    </dxf>
    <dxf>
      <font>
        <color theme="0"/>
      </font>
    </dxf>
    <dxf>
      <font>
        <color theme="0"/>
      </font>
    </dxf>
    <dxf>
      <fill>
        <patternFill>
          <bgColor rgb="FFBFE5E9"/>
        </patternFill>
      </fill>
    </dxf>
    <dxf>
      <font>
        <color rgb="FFFF0000"/>
      </font>
    </dxf>
    <dxf>
      <font>
        <color theme="0"/>
      </font>
    </dxf>
    <dxf>
      <font>
        <color rgb="FFFF0000"/>
      </font>
    </dxf>
    <dxf>
      <fill>
        <patternFill>
          <bgColor theme="6" tint="0.39994506668294322"/>
        </patternFill>
      </fill>
    </dxf>
    <dxf>
      <fill>
        <patternFill>
          <bgColor rgb="FFFF5253"/>
        </patternFill>
      </fill>
    </dxf>
    <dxf>
      <fill>
        <patternFill>
          <bgColor theme="6" tint="0.39994506668294322"/>
        </patternFill>
      </fill>
    </dxf>
    <dxf>
      <fill>
        <patternFill>
          <bgColor rgb="FFFF5253"/>
        </patternFill>
      </fill>
    </dxf>
    <dxf>
      <fill>
        <patternFill>
          <bgColor rgb="FFBFE5E9"/>
        </patternFill>
      </fill>
    </dxf>
    <dxf>
      <fill>
        <patternFill>
          <bgColor rgb="FF4CB6C1"/>
        </patternFill>
      </fill>
    </dxf>
    <dxf>
      <fill>
        <patternFill>
          <bgColor rgb="FFBFE5E9"/>
        </patternFill>
      </fill>
    </dxf>
    <dxf>
      <fill>
        <patternFill>
          <bgColor rgb="FFBFE5E9"/>
        </patternFill>
      </fill>
    </dxf>
    <dxf>
      <fill>
        <patternFill>
          <bgColor rgb="FFBFE5E9"/>
        </patternFill>
      </fill>
    </dxf>
    <dxf>
      <font>
        <color theme="0"/>
      </font>
    </dxf>
    <dxf>
      <border>
        <right style="thin">
          <color auto="1"/>
        </right>
        <vertical/>
        <horizontal/>
      </border>
    </dxf>
    <dxf>
      <font>
        <color rgb="FFFF0000"/>
      </font>
    </dxf>
    <dxf>
      <fill>
        <patternFill>
          <bgColor rgb="FFE5E5E5"/>
        </patternFill>
      </fill>
    </dxf>
    <dxf>
      <fill>
        <patternFill patternType="none">
          <bgColor auto="1"/>
        </patternFill>
      </fill>
    </dxf>
    <dxf>
      <font>
        <color rgb="FFFF0000"/>
      </font>
    </dxf>
    <dxf>
      <fill>
        <patternFill>
          <bgColor rgb="FFE1EDE6"/>
        </patternFill>
      </fill>
    </dxf>
    <dxf>
      <font>
        <color theme="1"/>
      </font>
    </dxf>
    <dxf>
      <border>
        <top style="thin">
          <color auto="1"/>
        </top>
        <vertical/>
        <horizontal/>
      </border>
    </dxf>
    <dxf>
      <font>
        <color theme="1"/>
      </font>
      <fill>
        <patternFill>
          <bgColor theme="0"/>
        </patternFill>
      </fill>
    </dxf>
    <dxf>
      <font>
        <color theme="0"/>
      </font>
    </dxf>
    <dxf>
      <font>
        <color rgb="FFFF0000"/>
      </font>
    </dxf>
    <dxf>
      <font>
        <color rgb="FFFF0000"/>
      </font>
    </dxf>
    <dxf>
      <font>
        <color theme="0"/>
      </font>
    </dxf>
    <dxf>
      <font>
        <color theme="0"/>
      </font>
    </dxf>
    <dxf>
      <fill>
        <patternFill>
          <bgColor rgb="FFBFE5E9"/>
        </patternFill>
      </fill>
    </dxf>
    <dxf>
      <font>
        <color rgb="FFFF0000"/>
      </font>
    </dxf>
    <dxf>
      <font>
        <color theme="0"/>
      </font>
    </dxf>
    <dxf>
      <font>
        <color rgb="FFFF0000"/>
      </font>
    </dxf>
    <dxf>
      <fill>
        <patternFill>
          <bgColor theme="6" tint="0.39994506668294322"/>
        </patternFill>
      </fill>
    </dxf>
    <dxf>
      <fill>
        <patternFill>
          <bgColor rgb="FFFF5253"/>
        </patternFill>
      </fill>
    </dxf>
    <dxf>
      <fill>
        <patternFill>
          <bgColor theme="6" tint="0.39994506668294322"/>
        </patternFill>
      </fill>
    </dxf>
    <dxf>
      <fill>
        <patternFill>
          <bgColor rgb="FFFF5253"/>
        </patternFill>
      </fill>
    </dxf>
    <dxf>
      <fill>
        <patternFill>
          <bgColor rgb="FFBFE5E9"/>
        </patternFill>
      </fill>
    </dxf>
    <dxf>
      <fill>
        <patternFill>
          <bgColor rgb="FF4CB6C1"/>
        </patternFill>
      </fill>
    </dxf>
    <dxf>
      <fill>
        <patternFill>
          <bgColor rgb="FFBFE5E9"/>
        </patternFill>
      </fill>
    </dxf>
    <dxf>
      <fill>
        <patternFill>
          <bgColor rgb="FFBFE5E9"/>
        </patternFill>
      </fill>
    </dxf>
    <dxf>
      <fill>
        <patternFill>
          <bgColor rgb="FFBFE5E9"/>
        </patternFill>
      </fill>
    </dxf>
    <dxf>
      <font>
        <color theme="0"/>
      </font>
    </dxf>
    <dxf>
      <border>
        <right style="thin">
          <color auto="1"/>
        </right>
        <vertical/>
        <horizontal/>
      </border>
    </dxf>
    <dxf>
      <font>
        <color rgb="FFFF0000"/>
      </font>
    </dxf>
    <dxf>
      <fill>
        <patternFill>
          <bgColor rgb="FFE5E5E5"/>
        </patternFill>
      </fill>
    </dxf>
    <dxf>
      <font>
        <color rgb="FFFF0000"/>
      </font>
    </dxf>
    <dxf>
      <fill>
        <patternFill>
          <bgColor rgb="FFE1EDE6"/>
        </patternFill>
      </fill>
    </dxf>
    <dxf>
      <font>
        <color theme="1"/>
      </font>
    </dxf>
    <dxf>
      <fill>
        <patternFill patternType="none">
          <bgColor auto="1"/>
        </patternFill>
      </fill>
    </dxf>
    <dxf>
      <border>
        <top style="thin">
          <color auto="1"/>
        </top>
        <vertical/>
        <horizontal/>
      </border>
    </dxf>
    <dxf>
      <font>
        <color theme="1"/>
      </font>
      <fill>
        <patternFill>
          <bgColor theme="0"/>
        </patternFill>
      </fill>
    </dxf>
    <dxf>
      <font>
        <color theme="0"/>
      </font>
    </dxf>
    <dxf>
      <font>
        <color rgb="FFFF0000"/>
      </font>
    </dxf>
    <dxf>
      <font>
        <color rgb="FFFF0000"/>
      </font>
    </dxf>
    <dxf>
      <font>
        <color theme="0"/>
      </font>
    </dxf>
    <dxf>
      <font>
        <color theme="0"/>
      </font>
    </dxf>
    <dxf>
      <fill>
        <patternFill>
          <bgColor rgb="FFBFE5E9"/>
        </patternFill>
      </fill>
    </dxf>
    <dxf>
      <font>
        <color rgb="FFFF0000"/>
      </font>
    </dxf>
    <dxf>
      <font>
        <color theme="0"/>
      </font>
    </dxf>
    <dxf>
      <font>
        <color rgb="FFFF0000"/>
      </font>
    </dxf>
    <dxf>
      <fill>
        <patternFill>
          <bgColor theme="6" tint="0.39994506668294322"/>
        </patternFill>
      </fill>
    </dxf>
    <dxf>
      <fill>
        <patternFill>
          <bgColor rgb="FFFF5253"/>
        </patternFill>
      </fill>
    </dxf>
    <dxf>
      <fill>
        <patternFill>
          <bgColor theme="6" tint="0.39994506668294322"/>
        </patternFill>
      </fill>
    </dxf>
    <dxf>
      <fill>
        <patternFill>
          <bgColor rgb="FFFF5253"/>
        </patternFill>
      </fill>
    </dxf>
    <dxf>
      <fill>
        <patternFill>
          <bgColor rgb="FFBFE5E9"/>
        </patternFill>
      </fill>
    </dxf>
    <dxf>
      <fill>
        <patternFill>
          <bgColor rgb="FF4CB6C1"/>
        </patternFill>
      </fill>
    </dxf>
    <dxf>
      <fill>
        <patternFill>
          <bgColor rgb="FFBFE5E9"/>
        </patternFill>
      </fill>
    </dxf>
    <dxf>
      <fill>
        <patternFill>
          <bgColor rgb="FFBFE5E9"/>
        </patternFill>
      </fill>
    </dxf>
    <dxf>
      <fill>
        <patternFill>
          <bgColor rgb="FFBFE5E9"/>
        </patternFill>
      </fill>
    </dxf>
    <dxf>
      <font>
        <color theme="0"/>
      </font>
    </dxf>
    <dxf>
      <border>
        <right style="thin">
          <color auto="1"/>
        </right>
        <vertical/>
        <horizontal/>
      </border>
    </dxf>
    <dxf>
      <font>
        <color rgb="FFFF0000"/>
      </font>
    </dxf>
    <dxf>
      <fill>
        <patternFill>
          <bgColor rgb="FFE5E5E5"/>
        </patternFill>
      </fill>
    </dxf>
    <dxf>
      <font>
        <color rgb="FFFF0000"/>
      </font>
    </dxf>
    <dxf>
      <fill>
        <patternFill>
          <bgColor rgb="FFE1EDE6"/>
        </patternFill>
      </fill>
    </dxf>
    <dxf>
      <font>
        <color theme="1"/>
      </font>
    </dxf>
    <dxf>
      <fill>
        <patternFill patternType="none">
          <bgColor auto="1"/>
        </patternFill>
      </fill>
    </dxf>
    <dxf>
      <border>
        <top style="thin">
          <color auto="1"/>
        </top>
        <vertical/>
        <horizontal/>
      </border>
    </dxf>
    <dxf>
      <font>
        <color theme="1"/>
      </font>
      <fill>
        <patternFill>
          <bgColor theme="0"/>
        </patternFill>
      </fill>
    </dxf>
    <dxf>
      <font>
        <color theme="0"/>
      </font>
    </dxf>
    <dxf>
      <font>
        <color rgb="FFFF0000"/>
      </font>
    </dxf>
    <dxf>
      <font>
        <color rgb="FFFF0000"/>
      </font>
    </dxf>
    <dxf>
      <font>
        <color theme="0"/>
      </font>
    </dxf>
    <dxf>
      <font>
        <color theme="0"/>
      </font>
    </dxf>
    <dxf>
      <fill>
        <patternFill>
          <bgColor rgb="FFBFE5E9"/>
        </patternFill>
      </fill>
    </dxf>
    <dxf>
      <font>
        <color rgb="FFFF0000"/>
      </font>
    </dxf>
    <dxf>
      <font>
        <color theme="0"/>
      </font>
    </dxf>
    <dxf>
      <font>
        <color rgb="FFFF0000"/>
      </font>
    </dxf>
    <dxf>
      <fill>
        <patternFill>
          <bgColor theme="6" tint="0.39994506668294322"/>
        </patternFill>
      </fill>
    </dxf>
    <dxf>
      <fill>
        <patternFill>
          <bgColor rgb="FFFF5253"/>
        </patternFill>
      </fill>
    </dxf>
    <dxf>
      <fill>
        <patternFill>
          <bgColor theme="6" tint="0.39994506668294322"/>
        </patternFill>
      </fill>
    </dxf>
    <dxf>
      <fill>
        <patternFill>
          <bgColor rgb="FFFF5253"/>
        </patternFill>
      </fill>
    </dxf>
    <dxf>
      <fill>
        <patternFill>
          <bgColor rgb="FFBFE5E9"/>
        </patternFill>
      </fill>
    </dxf>
    <dxf>
      <fill>
        <patternFill>
          <bgColor rgb="FF4CB6C1"/>
        </patternFill>
      </fill>
    </dxf>
    <dxf>
      <fill>
        <patternFill>
          <bgColor rgb="FFBFE5E9"/>
        </patternFill>
      </fill>
    </dxf>
    <dxf>
      <fill>
        <patternFill>
          <bgColor rgb="FFBFE5E9"/>
        </patternFill>
      </fill>
    </dxf>
    <dxf>
      <fill>
        <patternFill>
          <bgColor rgb="FFBFE5E9"/>
        </patternFill>
      </fill>
    </dxf>
    <dxf>
      <font>
        <color theme="0"/>
      </font>
    </dxf>
    <dxf>
      <border>
        <right style="thin">
          <color auto="1"/>
        </right>
        <vertical/>
        <horizontal/>
      </border>
    </dxf>
    <dxf>
      <font>
        <color rgb="FFFF0000"/>
      </font>
    </dxf>
    <dxf>
      <fill>
        <patternFill>
          <bgColor rgb="FFE5E5E5"/>
        </patternFill>
      </fill>
    </dxf>
    <dxf>
      <font>
        <color rgb="FFFF0000"/>
      </font>
    </dxf>
    <dxf>
      <fill>
        <patternFill>
          <bgColor rgb="FFE1EDE6"/>
        </patternFill>
      </fill>
    </dxf>
    <dxf>
      <fill>
        <patternFill>
          <bgColor rgb="FFBFE5E9"/>
        </patternFill>
      </fill>
    </dxf>
    <dxf>
      <font>
        <color theme="1"/>
      </font>
    </dxf>
    <dxf>
      <fill>
        <patternFill patternType="none">
          <bgColor auto="1"/>
        </patternFill>
      </fill>
    </dxf>
    <dxf>
      <border>
        <top style="thin">
          <color auto="1"/>
        </top>
        <vertical/>
        <horizontal/>
      </border>
    </dxf>
    <dxf>
      <font>
        <color theme="1"/>
      </font>
      <fill>
        <patternFill>
          <bgColor theme="0"/>
        </patternFill>
      </fill>
    </dxf>
    <dxf>
      <font>
        <color rgb="FFFF0000"/>
      </font>
    </dxf>
    <dxf>
      <font>
        <color rgb="FFFF0000"/>
      </font>
    </dxf>
    <dxf>
      <font>
        <color theme="0"/>
      </font>
    </dxf>
    <dxf>
      <font>
        <color theme="0"/>
      </font>
    </dxf>
    <dxf>
      <font>
        <color theme="0"/>
      </font>
    </dxf>
    <dxf>
      <font>
        <color rgb="FFFF0000"/>
      </font>
    </dxf>
    <dxf>
      <fill>
        <patternFill>
          <bgColor rgb="FFCDE7E4"/>
        </patternFill>
      </fill>
    </dxf>
    <dxf>
      <font>
        <color rgb="FFFF0000"/>
      </font>
    </dxf>
    <dxf>
      <fill>
        <patternFill>
          <bgColor theme="6" tint="0.39994506668294322"/>
        </patternFill>
      </fill>
    </dxf>
    <dxf>
      <fill>
        <patternFill>
          <bgColor rgb="FFF3DD8F"/>
        </patternFill>
      </fill>
    </dxf>
    <dxf>
      <fill>
        <patternFill>
          <bgColor theme="6" tint="0.39994506668294322"/>
        </patternFill>
      </fill>
    </dxf>
    <dxf>
      <fill>
        <patternFill>
          <bgColor rgb="FFF3DD8F"/>
        </patternFill>
      </fill>
    </dxf>
    <dxf>
      <fill>
        <patternFill>
          <bgColor rgb="FFBFE5E9"/>
        </patternFill>
      </fill>
    </dxf>
    <dxf>
      <fill>
        <patternFill>
          <bgColor rgb="FF95D0C6"/>
        </patternFill>
      </fill>
    </dxf>
    <dxf>
      <fill>
        <patternFill>
          <bgColor rgb="FFBFE5E9"/>
        </patternFill>
      </fill>
    </dxf>
    <dxf>
      <fill>
        <patternFill>
          <bgColor rgb="FFBFE5E9"/>
        </patternFill>
      </fill>
    </dxf>
    <dxf>
      <fill>
        <patternFill>
          <bgColor rgb="FFBFE5E9"/>
        </patternFill>
      </fill>
    </dxf>
    <dxf>
      <font>
        <color theme="0"/>
      </font>
    </dxf>
    <dxf>
      <border>
        <right style="thin">
          <color auto="1"/>
        </right>
        <vertical/>
        <horizontal/>
      </border>
    </dxf>
    <dxf>
      <border>
        <top style="thin">
          <color auto="1"/>
        </top>
        <vertical/>
        <horizontal/>
      </border>
    </dxf>
    <dxf>
      <font>
        <color rgb="FFFF0000"/>
      </font>
    </dxf>
    <dxf>
      <fill>
        <patternFill>
          <bgColor rgb="FFE5E5E5"/>
        </patternFill>
      </fill>
    </dxf>
    <dxf>
      <font>
        <color rgb="FFFF0000"/>
      </font>
    </dxf>
    <dxf>
      <fill>
        <patternFill>
          <bgColor rgb="FFE1EDE6"/>
        </patternFill>
      </fill>
    </dxf>
    <dxf>
      <fill>
        <patternFill>
          <bgColor rgb="FFBFE5E9"/>
        </patternFill>
      </fill>
    </dxf>
    <dxf>
      <font>
        <color theme="1"/>
      </font>
    </dxf>
    <dxf>
      <fill>
        <patternFill patternType="none">
          <bgColor auto="1"/>
        </patternFill>
      </fill>
    </dxf>
    <dxf>
      <font>
        <color theme="1"/>
      </font>
      <fill>
        <patternFill>
          <bgColor theme="0"/>
        </patternFill>
      </fill>
    </dxf>
    <dxf>
      <border>
        <bottom style="thin">
          <color auto="1"/>
        </bottom>
        <vertical/>
        <horizontal/>
      </border>
    </dxf>
    <dxf>
      <font>
        <color rgb="FFFF0000"/>
      </font>
    </dxf>
    <dxf>
      <font>
        <color rgb="FFFF0000"/>
      </font>
    </dxf>
    <dxf>
      <font>
        <color theme="0"/>
      </font>
    </dxf>
    <dxf>
      <font>
        <color theme="0"/>
      </font>
    </dxf>
    <dxf>
      <font>
        <color theme="0"/>
      </font>
    </dxf>
    <dxf>
      <font>
        <color rgb="FFFF0000"/>
      </font>
    </dxf>
    <dxf>
      <font>
        <color rgb="FFFF0000"/>
      </font>
    </dxf>
    <dxf>
      <fill>
        <patternFill>
          <bgColor theme="6" tint="0.39994506668294322"/>
        </patternFill>
      </fill>
    </dxf>
    <dxf>
      <fill>
        <patternFill>
          <bgColor rgb="FFF3DD8F"/>
        </patternFill>
      </fill>
    </dxf>
    <dxf>
      <fill>
        <patternFill>
          <bgColor theme="6" tint="0.39994506668294322"/>
        </patternFill>
      </fill>
    </dxf>
    <dxf>
      <fill>
        <patternFill>
          <bgColor rgb="FFF3DD8F"/>
        </patternFill>
      </fill>
    </dxf>
    <dxf>
      <fill>
        <patternFill>
          <bgColor rgb="FF95D0C6"/>
        </patternFill>
      </fill>
    </dxf>
    <dxf>
      <fill>
        <patternFill>
          <bgColor rgb="FFCDE7E4"/>
        </patternFill>
      </fill>
    </dxf>
    <dxf>
      <font>
        <color theme="0"/>
      </font>
    </dxf>
    <dxf>
      <border>
        <right style="thin">
          <color auto="1"/>
        </right>
        <vertical/>
        <horizontal/>
      </border>
    </dxf>
    <dxf>
      <font>
        <color rgb="FFFF0000"/>
      </font>
    </dxf>
    <dxf>
      <fill>
        <patternFill>
          <bgColor rgb="FFE5E5E5"/>
        </patternFill>
      </fill>
    </dxf>
    <dxf>
      <border>
        <top style="thin">
          <color auto="1"/>
        </top>
        <bottom style="thin">
          <color auto="1"/>
        </bottom>
        <vertical/>
        <horizontal/>
      </border>
    </dxf>
    <dxf>
      <border>
        <bottom style="thin">
          <color auto="1"/>
        </bottom>
        <vertical/>
        <horizontal/>
      </border>
    </dxf>
    <dxf>
      <font>
        <color rgb="FFFF0000"/>
      </font>
    </dxf>
    <dxf>
      <fill>
        <patternFill>
          <bgColor rgb="FFE1EDE6"/>
        </patternFill>
      </fill>
    </dxf>
    <dxf>
      <fill>
        <patternFill>
          <bgColor rgb="FFBFE5E9"/>
        </patternFill>
      </fill>
    </dxf>
    <dxf>
      <font>
        <color theme="1"/>
      </font>
    </dxf>
    <dxf>
      <fill>
        <patternFill patternType="none">
          <bgColor auto="1"/>
        </patternFill>
      </fill>
    </dxf>
    <dxf>
      <border>
        <top style="thin">
          <color auto="1"/>
        </top>
        <vertical/>
        <horizontal/>
      </border>
    </dxf>
    <dxf>
      <font>
        <color theme="1"/>
      </font>
      <fill>
        <patternFill>
          <bgColor theme="0"/>
        </patternFill>
      </fill>
    </dxf>
    <dxf>
      <font>
        <color rgb="FFFF0000"/>
      </font>
    </dxf>
    <dxf>
      <border>
        <left style="thin">
          <color auto="1"/>
        </left>
        <vertical/>
        <horizontal/>
      </border>
    </dxf>
    <dxf>
      <font>
        <color theme="0"/>
      </font>
    </dxf>
    <dxf>
      <font>
        <color theme="0"/>
      </font>
    </dxf>
    <dxf>
      <font>
        <color theme="0"/>
      </font>
    </dxf>
    <dxf>
      <font>
        <color rgb="FFFF0000"/>
      </font>
    </dxf>
    <dxf>
      <font>
        <color rgb="FFFF0000"/>
      </font>
    </dxf>
    <dxf>
      <fill>
        <patternFill>
          <bgColor theme="6" tint="0.39994506668294322"/>
        </patternFill>
      </fill>
    </dxf>
    <dxf>
      <fill>
        <patternFill>
          <bgColor rgb="FFF3DD8F"/>
        </patternFill>
      </fill>
    </dxf>
    <dxf>
      <fill>
        <patternFill>
          <bgColor rgb="FF95D0C6"/>
        </patternFill>
      </fill>
    </dxf>
    <dxf>
      <fill>
        <patternFill>
          <bgColor rgb="FFCDE7E4"/>
        </patternFill>
      </fill>
    </dxf>
    <dxf>
      <font>
        <color theme="1"/>
      </font>
    </dxf>
    <dxf>
      <fill>
        <patternFill>
          <bgColor theme="0"/>
        </patternFill>
      </fill>
    </dxf>
    <dxf>
      <fill>
        <patternFill>
          <bgColor rgb="FFFF0000"/>
        </patternFill>
      </fill>
    </dxf>
    <dxf>
      <font>
        <color theme="1"/>
      </font>
    </dxf>
    <dxf>
      <fill>
        <patternFill>
          <bgColor theme="0"/>
        </patternFill>
      </fill>
    </dxf>
    <dxf>
      <fill>
        <patternFill>
          <bgColor rgb="FFFF0000"/>
        </patternFill>
      </fill>
    </dxf>
    <dxf>
      <border>
        <bottom style="thin">
          <color auto="1"/>
        </bottom>
        <vertical/>
        <horizontal/>
      </border>
    </dxf>
    <dxf>
      <font>
        <color theme="1"/>
      </font>
    </dxf>
    <dxf>
      <fill>
        <patternFill>
          <bgColor theme="0"/>
        </patternFill>
      </fill>
    </dxf>
    <dxf>
      <fill>
        <patternFill>
          <bgColor rgb="FFFF0000"/>
        </patternFill>
      </fill>
    </dxf>
    <dxf>
      <font>
        <color theme="1"/>
      </font>
    </dxf>
    <dxf>
      <fill>
        <patternFill>
          <bgColor theme="0"/>
        </patternFill>
      </fill>
    </dxf>
    <dxf>
      <fill>
        <patternFill>
          <bgColor rgb="FFFF0000"/>
        </patternFill>
      </fill>
    </dxf>
    <dxf>
      <font>
        <color theme="1"/>
      </font>
    </dxf>
    <dxf>
      <fill>
        <patternFill>
          <bgColor theme="0"/>
        </patternFill>
      </fill>
    </dxf>
    <dxf>
      <fill>
        <patternFill>
          <bgColor rgb="FFFF0000"/>
        </patternFill>
      </fill>
    </dxf>
    <dxf>
      <font>
        <color theme="1"/>
      </font>
    </dxf>
    <dxf>
      <fill>
        <patternFill>
          <bgColor theme="0"/>
        </patternFill>
      </fill>
    </dxf>
    <dxf>
      <fill>
        <patternFill>
          <bgColor rgb="FFFF0000"/>
        </patternFill>
      </fill>
    </dxf>
    <dxf>
      <fill>
        <patternFill>
          <bgColor theme="6" tint="0.39994506668294322"/>
        </patternFill>
      </fill>
    </dxf>
    <dxf>
      <fill>
        <patternFill>
          <bgColor rgb="FFED6A5B"/>
        </patternFill>
      </fill>
    </dxf>
    <dxf>
      <fill>
        <patternFill>
          <bgColor rgb="FFFF5253"/>
        </patternFill>
      </fill>
    </dxf>
    <dxf>
      <font>
        <color theme="0"/>
      </font>
    </dxf>
    <dxf>
      <border>
        <bottom style="thin">
          <color auto="1"/>
        </bottom>
        <vertical/>
        <horizontal/>
      </border>
    </dxf>
    <dxf>
      <border>
        <left style="thin">
          <color auto="1"/>
        </left>
        <right style="thin">
          <color auto="1"/>
        </right>
        <top style="thin">
          <color auto="1"/>
        </top>
        <bottom style="thin">
          <color auto="1"/>
        </bottom>
        <vertical/>
        <horizontal/>
      </border>
    </dxf>
    <dxf>
      <fill>
        <patternFill>
          <bgColor rgb="FFBFE5E9"/>
        </patternFill>
      </fill>
    </dxf>
    <dxf>
      <fill>
        <patternFill>
          <bgColor rgb="FFE1EDE6"/>
        </patternFill>
      </fill>
    </dxf>
    <dxf>
      <fill>
        <patternFill>
          <bgColor rgb="FFFF0000"/>
        </patternFill>
      </fill>
    </dxf>
    <dxf>
      <fill>
        <patternFill>
          <bgColor rgb="FFBFE5E9"/>
        </patternFill>
      </fill>
    </dxf>
    <dxf>
      <fill>
        <patternFill>
          <bgColor rgb="FFBFE5E9"/>
        </patternFill>
      </fill>
    </dxf>
    <dxf>
      <font>
        <color theme="1"/>
      </font>
    </dxf>
    <dxf>
      <fill>
        <patternFill>
          <bgColor theme="0"/>
        </patternFill>
      </fill>
    </dxf>
    <dxf>
      <fill>
        <patternFill>
          <bgColor rgb="FFFF0000"/>
        </patternFill>
      </fill>
    </dxf>
    <dxf>
      <font>
        <color rgb="FFFF0000"/>
      </font>
    </dxf>
    <dxf>
      <font>
        <color rgb="FFFF0000"/>
      </font>
    </dxf>
    <dxf>
      <font>
        <color rgb="FFFF0000"/>
      </font>
    </dxf>
    <dxf>
      <fill>
        <patternFill>
          <bgColor rgb="FFF6BC60"/>
        </patternFill>
      </fill>
    </dxf>
    <dxf>
      <fill>
        <patternFill>
          <bgColor rgb="FF4DB6C1"/>
        </patternFill>
      </fill>
    </dxf>
    <dxf>
      <fill>
        <patternFill patternType="none">
          <bgColor auto="1"/>
        </patternFill>
      </fill>
    </dxf>
    <dxf>
      <border>
        <bottom style="thin">
          <color auto="1"/>
        </bottom>
        <vertical/>
        <horizontal/>
      </border>
    </dxf>
    <dxf>
      <border>
        <top style="thin">
          <color auto="1"/>
        </top>
        <vertical/>
        <horizontal/>
      </border>
    </dxf>
    <dxf>
      <font>
        <color theme="1"/>
      </font>
    </dxf>
    <dxf>
      <border>
        <left style="thin">
          <color auto="1"/>
        </left>
        <vertical/>
        <horizontal/>
      </border>
    </dxf>
    <dxf>
      <fill>
        <patternFill>
          <bgColor theme="0" tint="-0.14996795556505021"/>
        </patternFill>
      </fill>
    </dxf>
    <dxf>
      <font>
        <color theme="1"/>
      </font>
    </dxf>
    <dxf>
      <fill>
        <patternFill>
          <bgColor theme="0"/>
        </patternFill>
      </fill>
    </dxf>
    <dxf>
      <fill>
        <patternFill>
          <bgColor rgb="FFFF0000"/>
        </patternFill>
      </fill>
    </dxf>
    <dxf>
      <font>
        <color theme="1"/>
      </font>
    </dxf>
    <dxf>
      <fill>
        <patternFill>
          <bgColor theme="0"/>
        </patternFill>
      </fill>
    </dxf>
    <dxf>
      <fill>
        <patternFill>
          <bgColor rgb="FFFF0000"/>
        </patternFill>
      </fill>
    </dxf>
    <dxf>
      <border>
        <bottom style="thin">
          <color auto="1"/>
        </bottom>
        <vertical/>
        <horizontal/>
      </border>
    </dxf>
    <dxf>
      <font>
        <color theme="1"/>
      </font>
    </dxf>
    <dxf>
      <fill>
        <patternFill>
          <bgColor theme="0"/>
        </patternFill>
      </fill>
    </dxf>
    <dxf>
      <fill>
        <patternFill>
          <bgColor rgb="FFFF0000"/>
        </patternFill>
      </fill>
    </dxf>
    <dxf>
      <font>
        <color theme="1"/>
      </font>
    </dxf>
    <dxf>
      <fill>
        <patternFill>
          <bgColor theme="0"/>
        </patternFill>
      </fill>
    </dxf>
    <dxf>
      <fill>
        <patternFill>
          <bgColor rgb="FFFF0000"/>
        </patternFill>
      </fill>
    </dxf>
    <dxf>
      <font>
        <color theme="1"/>
      </font>
    </dxf>
    <dxf>
      <fill>
        <patternFill>
          <bgColor theme="0"/>
        </patternFill>
      </fill>
    </dxf>
    <dxf>
      <fill>
        <patternFill>
          <bgColor rgb="FFFF0000"/>
        </patternFill>
      </fill>
    </dxf>
    <dxf>
      <font>
        <color theme="1"/>
      </font>
    </dxf>
    <dxf>
      <fill>
        <patternFill>
          <bgColor theme="0"/>
        </patternFill>
      </fill>
    </dxf>
    <dxf>
      <fill>
        <patternFill>
          <bgColor rgb="FFFF0000"/>
        </patternFill>
      </fill>
    </dxf>
    <dxf>
      <font>
        <color theme="1"/>
      </font>
    </dxf>
    <dxf>
      <fill>
        <patternFill>
          <bgColor theme="0"/>
        </patternFill>
      </fill>
    </dxf>
    <dxf>
      <fill>
        <patternFill>
          <bgColor rgb="FFFF0000"/>
        </patternFill>
      </fill>
    </dxf>
    <dxf>
      <fill>
        <patternFill>
          <bgColor theme="6" tint="0.39994506668294322"/>
        </patternFill>
      </fill>
    </dxf>
    <dxf>
      <fill>
        <patternFill>
          <bgColor rgb="FFFF5253"/>
        </patternFill>
      </fill>
    </dxf>
    <dxf>
      <fill>
        <patternFill>
          <bgColor rgb="FFED6A5B"/>
        </patternFill>
      </fill>
    </dxf>
    <dxf>
      <font>
        <color theme="0"/>
      </font>
    </dxf>
    <dxf>
      <border>
        <left style="thin">
          <color auto="1"/>
        </left>
        <right style="thin">
          <color auto="1"/>
        </right>
        <top style="thin">
          <color auto="1"/>
        </top>
        <bottom style="thin">
          <color auto="1"/>
        </bottom>
        <vertical/>
        <horizontal/>
      </border>
    </dxf>
    <dxf>
      <fill>
        <patternFill>
          <bgColor rgb="FFBFE5E9"/>
        </patternFill>
      </fill>
    </dxf>
    <dxf>
      <fill>
        <patternFill>
          <bgColor rgb="FFE1EDE6"/>
        </patternFill>
      </fill>
    </dxf>
    <dxf>
      <fill>
        <patternFill>
          <bgColor rgb="FFFF0000"/>
        </patternFill>
      </fill>
    </dxf>
    <dxf>
      <fill>
        <patternFill>
          <bgColor rgb="FFBFE5E9"/>
        </patternFill>
      </fill>
    </dxf>
    <dxf>
      <fill>
        <patternFill>
          <bgColor rgb="FFBFE5E9"/>
        </patternFill>
      </fill>
    </dxf>
    <dxf>
      <font>
        <color theme="1"/>
      </font>
    </dxf>
    <dxf>
      <fill>
        <patternFill>
          <bgColor theme="0"/>
        </patternFill>
      </fill>
    </dxf>
    <dxf>
      <fill>
        <patternFill>
          <bgColor rgb="FFFF0000"/>
        </patternFill>
      </fill>
    </dxf>
    <dxf>
      <font>
        <color rgb="FFFF0000"/>
      </font>
    </dxf>
    <dxf>
      <font>
        <color rgb="FFFF0000"/>
      </font>
    </dxf>
    <dxf>
      <fill>
        <patternFill>
          <bgColor rgb="FFF6BC60"/>
        </patternFill>
      </fill>
    </dxf>
    <dxf>
      <fill>
        <patternFill>
          <bgColor rgb="FF4DB6C1"/>
        </patternFill>
      </fill>
    </dxf>
    <dxf>
      <fill>
        <patternFill patternType="none">
          <bgColor auto="1"/>
        </patternFill>
      </fill>
    </dxf>
    <dxf>
      <font>
        <color rgb="FFFF0000"/>
      </font>
    </dxf>
    <dxf>
      <border>
        <top/>
        <bottom/>
        <vertical/>
        <horizontal/>
      </border>
    </dxf>
    <dxf>
      <border>
        <top style="thin">
          <color auto="1"/>
        </top>
        <bottom style="thin">
          <color auto="1"/>
        </bottom>
        <vertical/>
        <horizontal/>
      </border>
    </dxf>
    <dxf>
      <font>
        <color theme="1"/>
      </font>
    </dxf>
    <dxf>
      <border>
        <bottom style="thin">
          <color auto="1"/>
        </bottom>
        <vertical/>
        <horizontal/>
      </border>
    </dxf>
    <dxf>
      <border>
        <left style="thin">
          <color auto="1"/>
        </left>
        <vertical/>
        <horizontal/>
      </border>
    </dxf>
    <dxf>
      <border>
        <left/>
        <vertical/>
        <horizontal/>
      </border>
    </dxf>
    <dxf>
      <border>
        <left/>
        <right/>
        <vertical/>
        <horizontal/>
      </border>
    </dxf>
    <dxf>
      <border>
        <right/>
        <vertical/>
        <horizontal/>
      </border>
    </dxf>
    <dxf>
      <border>
        <right style="thin">
          <color auto="1"/>
        </right>
        <vertical/>
        <horizontal/>
      </border>
    </dxf>
    <dxf>
      <border>
        <right style="thin">
          <color auto="1"/>
        </right>
        <vertical/>
        <horizontal/>
      </border>
    </dxf>
    <dxf>
      <border>
        <right style="thin">
          <color auto="1"/>
        </right>
        <vertical/>
        <horizontal/>
      </border>
    </dxf>
    <dxf>
      <border>
        <right style="thin">
          <color auto="1"/>
        </right>
        <vertical/>
        <horizontal/>
      </border>
    </dxf>
    <dxf>
      <fill>
        <patternFill>
          <bgColor theme="0" tint="-0.14996795556505021"/>
        </patternFill>
      </fill>
    </dxf>
    <dxf>
      <font>
        <color theme="1"/>
      </font>
    </dxf>
    <dxf>
      <fill>
        <patternFill>
          <bgColor theme="0"/>
        </patternFill>
      </fill>
    </dxf>
    <dxf>
      <fill>
        <patternFill>
          <bgColor rgb="FFFF0000"/>
        </patternFill>
      </fill>
    </dxf>
    <dxf>
      <font>
        <color theme="1"/>
      </font>
    </dxf>
    <dxf>
      <fill>
        <patternFill>
          <bgColor theme="0"/>
        </patternFill>
      </fill>
    </dxf>
    <dxf>
      <fill>
        <patternFill>
          <bgColor rgb="FFFF0000"/>
        </patternFill>
      </fill>
    </dxf>
    <dxf>
      <border>
        <bottom style="thin">
          <color auto="1"/>
        </bottom>
        <vertical/>
        <horizontal/>
      </border>
    </dxf>
    <dxf>
      <font>
        <color theme="1"/>
      </font>
    </dxf>
    <dxf>
      <fill>
        <patternFill>
          <bgColor theme="0"/>
        </patternFill>
      </fill>
    </dxf>
    <dxf>
      <fill>
        <patternFill>
          <bgColor rgb="FFFF0000"/>
        </patternFill>
      </fill>
    </dxf>
    <dxf>
      <font>
        <color theme="1"/>
      </font>
    </dxf>
    <dxf>
      <fill>
        <patternFill>
          <bgColor theme="0"/>
        </patternFill>
      </fill>
    </dxf>
    <dxf>
      <fill>
        <patternFill>
          <bgColor rgb="FFFF0000"/>
        </patternFill>
      </fill>
    </dxf>
    <dxf>
      <font>
        <color theme="1"/>
      </font>
    </dxf>
    <dxf>
      <fill>
        <patternFill>
          <bgColor theme="0"/>
        </patternFill>
      </fill>
    </dxf>
    <dxf>
      <fill>
        <patternFill>
          <bgColor rgb="FFFF0000"/>
        </patternFill>
      </fill>
    </dxf>
    <dxf>
      <font>
        <color theme="1"/>
      </font>
    </dxf>
    <dxf>
      <fill>
        <patternFill>
          <bgColor theme="0"/>
        </patternFill>
      </fill>
    </dxf>
    <dxf>
      <fill>
        <patternFill>
          <bgColor rgb="FFFF0000"/>
        </patternFill>
      </fill>
    </dxf>
    <dxf>
      <font>
        <color theme="1"/>
      </font>
    </dxf>
    <dxf>
      <fill>
        <patternFill>
          <bgColor theme="0"/>
        </patternFill>
      </fill>
    </dxf>
    <dxf>
      <fill>
        <patternFill>
          <bgColor rgb="FFFF0000"/>
        </patternFill>
      </fill>
    </dxf>
    <dxf>
      <fill>
        <patternFill>
          <bgColor rgb="FFFF5253"/>
        </patternFill>
      </fill>
    </dxf>
    <dxf>
      <fill>
        <patternFill>
          <bgColor rgb="FFED6A5B"/>
        </patternFill>
      </fill>
    </dxf>
    <dxf>
      <fill>
        <patternFill>
          <bgColor rgb="FFF5DD8F"/>
        </patternFill>
      </fill>
    </dxf>
    <dxf>
      <fill>
        <patternFill>
          <bgColor theme="6" tint="0.39994506668294322"/>
        </patternFill>
      </fill>
    </dxf>
    <dxf>
      <border>
        <top/>
        <bottom style="thin">
          <color auto="1"/>
        </bottom>
        <vertical/>
        <horizontal/>
      </border>
    </dxf>
    <dxf>
      <border>
        <top style="thin">
          <color auto="1"/>
        </top>
        <bottom style="thin">
          <color auto="1"/>
        </bottom>
        <vertical/>
        <horizontal/>
      </border>
    </dxf>
    <dxf>
      <font>
        <color theme="1"/>
      </font>
    </dxf>
    <dxf>
      <fill>
        <patternFill>
          <bgColor rgb="FFE1EDE6"/>
        </patternFill>
      </fill>
    </dxf>
    <dxf>
      <font>
        <color theme="1"/>
      </font>
    </dxf>
    <dxf>
      <border>
        <left style="thin">
          <color auto="1"/>
        </left>
        <right style="thin">
          <color auto="1"/>
        </right>
        <top style="thin">
          <color auto="1"/>
        </top>
        <bottom style="thin">
          <color auto="1"/>
        </bottom>
        <vertical/>
        <horizontal/>
      </border>
    </dxf>
    <dxf>
      <font>
        <color auto="1"/>
      </font>
      <fill>
        <patternFill>
          <bgColor rgb="FFE1EDE6"/>
        </patternFill>
      </fill>
      <border>
        <left style="thin">
          <color auto="1"/>
        </left>
        <right style="thin">
          <color auto="1"/>
        </right>
        <top style="thin">
          <color auto="1"/>
        </top>
        <bottom style="thin">
          <color auto="1"/>
        </bottom>
      </border>
    </dxf>
    <dxf>
      <fill>
        <patternFill>
          <bgColor rgb="FFCDE7E4"/>
        </patternFill>
      </fill>
    </dxf>
    <dxf>
      <fill>
        <patternFill>
          <bgColor rgb="FFFF0000"/>
        </patternFill>
      </fill>
    </dxf>
    <dxf>
      <fill>
        <patternFill>
          <bgColor rgb="FFE1EDE6"/>
        </patternFill>
      </fill>
    </dxf>
    <dxf>
      <fill>
        <patternFill>
          <bgColor rgb="FFBFE5E9"/>
        </patternFill>
      </fill>
    </dxf>
    <dxf>
      <border>
        <left style="thin">
          <color auto="1"/>
        </left>
        <bottom/>
        <vertical/>
        <horizontal/>
      </border>
    </dxf>
    <dxf>
      <font>
        <color theme="1"/>
      </font>
    </dxf>
    <dxf>
      <fill>
        <patternFill>
          <bgColor theme="0"/>
        </patternFill>
      </fill>
    </dxf>
    <dxf>
      <fill>
        <patternFill>
          <bgColor rgb="FFFF0000"/>
        </patternFill>
      </fill>
    </dxf>
    <dxf>
      <font>
        <color rgb="FFFF0000"/>
      </font>
    </dxf>
    <dxf>
      <fill>
        <patternFill>
          <bgColor rgb="FFE1EDE6"/>
        </patternFill>
      </fill>
      <border>
        <top/>
        <bottom/>
      </border>
    </dxf>
    <dxf>
      <border>
        <left style="thin">
          <color auto="1"/>
        </left>
        <right/>
        <vertical/>
        <horizontal/>
      </border>
    </dxf>
    <dxf>
      <fill>
        <patternFill>
          <bgColor rgb="FF4DB6C1"/>
        </patternFill>
      </fill>
    </dxf>
    <dxf>
      <fill>
        <patternFill>
          <bgColor rgb="FFF6BC60"/>
        </patternFill>
      </fill>
    </dxf>
    <dxf>
      <fill>
        <patternFill>
          <bgColor rgb="FF95D0C6"/>
        </patternFill>
      </fill>
    </dxf>
    <dxf>
      <border>
        <right style="thin">
          <color auto="1"/>
        </right>
        <vertical/>
        <horizontal/>
      </border>
    </dxf>
    <dxf>
      <fill>
        <patternFill patternType="solid">
          <bgColor theme="0"/>
        </patternFill>
      </fill>
    </dxf>
    <dxf>
      <border>
        <top style="thin">
          <color auto="1"/>
        </top>
        <bottom style="thin">
          <color auto="1"/>
        </bottom>
        <vertical/>
        <horizontal/>
      </border>
    </dxf>
    <dxf>
      <font>
        <color theme="1"/>
      </font>
    </dxf>
    <dxf>
      <border>
        <top style="thin">
          <color auto="1"/>
        </top>
        <vertical/>
        <horizontal/>
      </border>
    </dxf>
    <dxf>
      <border>
        <bottom style="thin">
          <color auto="1"/>
        </bottom>
        <vertical/>
        <horizontal/>
      </border>
    </dxf>
    <dxf>
      <border>
        <top style="thin">
          <color auto="1"/>
        </top>
        <vertical/>
        <horizontal/>
      </border>
    </dxf>
    <dxf>
      <border>
        <bottom style="thin">
          <color auto="1"/>
        </bottom>
      </border>
    </dxf>
    <dxf>
      <border>
        <top style="thin">
          <color auto="1"/>
        </top>
        <vertical/>
        <horizontal/>
      </border>
    </dxf>
    <dxf>
      <border>
        <left style="thin">
          <color auto="1"/>
        </left>
        <vertical/>
        <horizontal/>
      </border>
    </dxf>
    <dxf>
      <font>
        <color theme="1"/>
      </font>
    </dxf>
    <dxf>
      <font>
        <color theme="1"/>
      </font>
    </dxf>
    <dxf>
      <font>
        <color theme="1"/>
      </font>
    </dxf>
    <dxf>
      <fill>
        <patternFill>
          <bgColor theme="0"/>
        </patternFill>
      </fill>
    </dxf>
    <dxf>
      <fill>
        <patternFill>
          <bgColor rgb="FFFF0000"/>
        </patternFill>
      </fill>
    </dxf>
    <dxf>
      <font>
        <color theme="1"/>
      </font>
    </dxf>
    <dxf>
      <fill>
        <patternFill>
          <bgColor theme="0"/>
        </patternFill>
      </fill>
    </dxf>
    <dxf>
      <fill>
        <patternFill>
          <bgColor rgb="FFFF0000"/>
        </patternFill>
      </fill>
    </dxf>
    <dxf>
      <font>
        <color theme="1"/>
      </font>
    </dxf>
    <dxf>
      <fill>
        <patternFill>
          <bgColor theme="0"/>
        </patternFill>
      </fill>
    </dxf>
    <dxf>
      <fill>
        <patternFill>
          <bgColor rgb="FFFF0000"/>
        </patternFill>
      </fill>
    </dxf>
    <dxf>
      <font>
        <color theme="1"/>
      </font>
    </dxf>
    <dxf>
      <fill>
        <patternFill>
          <bgColor theme="0"/>
        </patternFill>
      </fill>
    </dxf>
    <dxf>
      <fill>
        <patternFill>
          <bgColor rgb="FFFF0000"/>
        </patternFill>
      </fill>
    </dxf>
    <dxf>
      <font>
        <color theme="0"/>
      </font>
      <fill>
        <patternFill>
          <bgColor theme="0"/>
        </patternFill>
      </fill>
      <border>
        <left/>
        <right/>
        <top/>
        <bottom/>
      </border>
    </dxf>
    <dxf>
      <fill>
        <patternFill>
          <bgColor rgb="FFFF0000"/>
        </patternFill>
      </fill>
    </dxf>
    <dxf>
      <font>
        <color theme="1"/>
      </font>
    </dxf>
    <dxf>
      <fill>
        <patternFill>
          <bgColor theme="0"/>
        </patternFill>
      </fill>
    </dxf>
    <dxf>
      <fill>
        <patternFill>
          <bgColor rgb="FFFF0000"/>
        </patternFill>
      </fill>
    </dxf>
    <dxf>
      <font>
        <color theme="1"/>
      </font>
    </dxf>
    <dxf>
      <fill>
        <patternFill>
          <bgColor theme="0"/>
        </patternFill>
      </fill>
    </dxf>
    <dxf>
      <fill>
        <patternFill>
          <bgColor rgb="FFFF0000"/>
        </patternFill>
      </fill>
    </dxf>
    <dxf>
      <font>
        <color rgb="FFFF0000"/>
      </font>
    </dxf>
    <dxf>
      <font>
        <color rgb="FFFF0000"/>
      </font>
    </dxf>
    <dxf>
      <font>
        <color rgb="FFFF0000"/>
      </font>
    </dxf>
    <dxf>
      <fill>
        <patternFill>
          <bgColor rgb="FFCDE7E4"/>
        </patternFill>
      </fill>
    </dxf>
    <dxf>
      <font>
        <color theme="1"/>
      </font>
    </dxf>
    <dxf>
      <fill>
        <patternFill>
          <bgColor theme="0"/>
        </patternFill>
      </fill>
    </dxf>
    <dxf>
      <font>
        <color rgb="FFFF0000"/>
      </font>
    </dxf>
    <dxf>
      <fill>
        <patternFill>
          <bgColor rgb="FFFF0000"/>
        </patternFill>
      </fill>
    </dxf>
  </dxfs>
  <tableStyles count="0" defaultTableStyle="TableStyleMedium9" defaultPivotStyle="PivotStyleLight16"/>
  <colors>
    <mruColors>
      <color rgb="FFF3DD8F"/>
      <color rgb="FF95D0C6"/>
      <color rgb="FFCDE7E4"/>
      <color rgb="FFF8F2E0"/>
      <color rgb="FFF5DD8F"/>
      <color rgb="FF007672"/>
      <color rgb="FFE1EDE6"/>
      <color rgb="FFBFE5E9"/>
      <color rgb="FFFF5253"/>
      <color rgb="FF4DB6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06/relationships/rdRichValue" Target="richData/rdrichvalue.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microsoft.com/office/2017/06/relationships/rdRichValueTypes" Target="richData/rdRichValueTypes.xml"/><Relationship Id="rId30"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v>
    <v>3</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Kontortema">
  <a:themeElements>
    <a:clrScheme name="Kont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s://www.energiteknologi.dk/sites/energiforskning.dk/files/media/document/Udbetalingsanmodning.docx" TargetMode="External"/><Relationship Id="rId1" Type="http://schemas.openxmlformats.org/officeDocument/2006/relationships/hyperlink" Target="https://www.energiteknologi.dk/sites/energiforskning.dk/files/media/document/Udbetalingsanmodning.doc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I62"/>
  <sheetViews>
    <sheetView workbookViewId="0">
      <selection activeCell="G49" sqref="G49"/>
    </sheetView>
  </sheetViews>
  <sheetFormatPr defaultRowHeight="13.2" x14ac:dyDescent="0.25"/>
  <cols>
    <col min="1" max="1" width="31.109375" customWidth="1"/>
    <col min="2" max="2" width="12.33203125" customWidth="1"/>
    <col min="3" max="3" width="8.6640625" customWidth="1"/>
    <col min="4" max="6" width="10" customWidth="1"/>
    <col min="7" max="7" width="21.33203125" customWidth="1"/>
    <col min="8" max="8" width="3.5546875" customWidth="1"/>
    <col min="9" max="9" width="11.44140625" customWidth="1"/>
  </cols>
  <sheetData>
    <row r="1" spans="1:9" ht="17.399999999999999" x14ac:dyDescent="0.25">
      <c r="A1" s="506" t="s">
        <v>252</v>
      </c>
      <c r="C1" s="588"/>
      <c r="D1" s="589"/>
      <c r="F1" s="2"/>
      <c r="H1" s="507"/>
      <c r="I1" s="508"/>
    </row>
    <row r="2" spans="1:9" ht="15.6" x14ac:dyDescent="0.25">
      <c r="A2" s="509"/>
      <c r="F2" s="510"/>
      <c r="H2" s="511"/>
      <c r="I2" s="512"/>
    </row>
    <row r="3" spans="1:9" ht="15.6" x14ac:dyDescent="0.3">
      <c r="A3" s="8" t="s">
        <v>253</v>
      </c>
      <c r="F3" s="1"/>
      <c r="G3" s="511"/>
    </row>
    <row r="4" spans="1:9" x14ac:dyDescent="0.25">
      <c r="A4" s="513" t="s">
        <v>254</v>
      </c>
      <c r="B4" s="514">
        <f>'Budget &amp; Total'!C5</f>
        <v>0</v>
      </c>
      <c r="C4" s="515"/>
      <c r="D4" s="515"/>
      <c r="E4" s="515"/>
      <c r="F4" s="516"/>
      <c r="G4" s="516"/>
      <c r="H4" s="516"/>
      <c r="I4" s="516"/>
    </row>
    <row r="5" spans="1:9" x14ac:dyDescent="0.25">
      <c r="A5" s="517" t="s">
        <v>243</v>
      </c>
      <c r="B5" s="518">
        <f>'Budget &amp; Total'!C8</f>
        <v>0</v>
      </c>
      <c r="C5" s="519"/>
      <c r="D5" s="516"/>
      <c r="E5" s="516"/>
      <c r="F5" s="516"/>
      <c r="G5" s="516"/>
      <c r="H5" s="516"/>
      <c r="I5" s="516"/>
    </row>
    <row r="6" spans="1:9" x14ac:dyDescent="0.25">
      <c r="A6" s="520" t="s">
        <v>255</v>
      </c>
      <c r="B6" s="518">
        <f>'Budget &amp; Total'!D11</f>
        <v>0</v>
      </c>
      <c r="C6" s="521"/>
      <c r="D6" s="516"/>
      <c r="E6" s="516"/>
      <c r="F6" s="516"/>
      <c r="G6" s="516"/>
      <c r="H6" s="516"/>
      <c r="I6" s="516"/>
    </row>
    <row r="7" spans="1:9" x14ac:dyDescent="0.25">
      <c r="A7" s="522" t="s">
        <v>256</v>
      </c>
      <c r="B7" s="523"/>
      <c r="C7" s="524"/>
      <c r="D7" s="516"/>
      <c r="E7" s="516"/>
      <c r="F7" s="516"/>
      <c r="G7" s="516"/>
      <c r="H7" s="516"/>
      <c r="I7" s="516"/>
    </row>
    <row r="8" spans="1:9" x14ac:dyDescent="0.25">
      <c r="A8" s="525"/>
      <c r="B8" s="526"/>
      <c r="C8" s="524"/>
      <c r="D8" s="516"/>
      <c r="E8" s="516"/>
      <c r="F8" s="516"/>
      <c r="G8" s="516"/>
      <c r="H8" s="516"/>
      <c r="I8" s="516"/>
    </row>
    <row r="9" spans="1:9" x14ac:dyDescent="0.25">
      <c r="D9" s="516"/>
      <c r="E9" s="516"/>
      <c r="F9" s="516"/>
      <c r="G9" s="516"/>
      <c r="H9" s="516"/>
      <c r="I9" s="516"/>
    </row>
    <row r="10" spans="1:9" x14ac:dyDescent="0.25">
      <c r="A10" s="527"/>
      <c r="B10" s="528"/>
      <c r="C10" s="529"/>
      <c r="D10" s="516"/>
      <c r="E10" s="516"/>
      <c r="F10" s="516"/>
      <c r="G10" s="516"/>
      <c r="H10" s="516"/>
      <c r="I10" s="516"/>
    </row>
    <row r="11" spans="1:9" x14ac:dyDescent="0.25">
      <c r="A11" s="527"/>
      <c r="B11" s="836" t="s">
        <v>5</v>
      </c>
      <c r="C11" s="837"/>
      <c r="D11" s="516"/>
      <c r="E11" s="516"/>
      <c r="F11" s="516"/>
      <c r="G11" s="516"/>
      <c r="H11" s="516"/>
      <c r="I11" s="516"/>
    </row>
    <row r="12" spans="1:9" x14ac:dyDescent="0.25">
      <c r="A12" s="527"/>
      <c r="B12" s="838"/>
      <c r="C12" s="839"/>
      <c r="D12" s="516"/>
      <c r="E12" s="516"/>
      <c r="F12" s="516"/>
      <c r="G12" s="516"/>
      <c r="H12" s="516"/>
      <c r="I12" s="516"/>
    </row>
    <row r="13" spans="1:9" x14ac:dyDescent="0.25">
      <c r="A13" s="530" t="s">
        <v>257</v>
      </c>
      <c r="B13" s="531" t="s">
        <v>258</v>
      </c>
      <c r="C13" s="590"/>
      <c r="D13" s="516"/>
      <c r="E13" s="516"/>
      <c r="F13" s="516"/>
      <c r="G13" s="516"/>
      <c r="H13" s="516"/>
      <c r="I13" s="516"/>
    </row>
    <row r="14" spans="1:9" x14ac:dyDescent="0.25">
      <c r="A14" s="532" t="s">
        <v>259</v>
      </c>
      <c r="B14" s="533"/>
      <c r="C14" s="534"/>
      <c r="D14" s="516"/>
      <c r="E14" s="516"/>
      <c r="F14" s="516"/>
      <c r="G14" s="516"/>
      <c r="H14" s="516"/>
      <c r="I14" s="516"/>
    </row>
    <row r="15" spans="1:9" x14ac:dyDescent="0.25">
      <c r="A15" s="535" t="s">
        <v>260</v>
      </c>
      <c r="B15" s="536" t="s">
        <v>261</v>
      </c>
      <c r="C15" s="537" t="s">
        <v>0</v>
      </c>
      <c r="D15" s="516"/>
      <c r="E15" s="516"/>
      <c r="F15" s="516"/>
      <c r="G15" s="516"/>
      <c r="H15" s="516"/>
      <c r="I15" s="516"/>
    </row>
    <row r="16" spans="1:9" x14ac:dyDescent="0.25">
      <c r="A16" s="538" t="s">
        <v>262</v>
      </c>
      <c r="B16" s="539">
        <f>'Budget &amp; Total'!G24</f>
        <v>0</v>
      </c>
      <c r="C16" s="540">
        <f>'Budget &amp; Total'!G20</f>
        <v>0</v>
      </c>
      <c r="D16" s="516"/>
      <c r="E16" s="516"/>
      <c r="F16" s="516"/>
      <c r="G16" s="516"/>
      <c r="H16" s="516"/>
      <c r="I16" s="516"/>
    </row>
    <row r="17" spans="1:9" ht="13.8" thickBot="1" x14ac:dyDescent="0.3">
      <c r="A17" s="541" t="s">
        <v>263</v>
      </c>
      <c r="B17" s="542">
        <f>'Budget &amp; Total'!G25</f>
        <v>0</v>
      </c>
      <c r="C17" s="542">
        <f>'Budget &amp; Total'!G21</f>
        <v>0</v>
      </c>
      <c r="D17" s="516"/>
      <c r="E17" s="516"/>
      <c r="F17" s="516"/>
      <c r="G17" s="516"/>
      <c r="H17" s="516"/>
      <c r="I17" s="516"/>
    </row>
    <row r="18" spans="1:9" ht="13.8" thickBot="1" x14ac:dyDescent="0.3">
      <c r="A18" s="543" t="s">
        <v>264</v>
      </c>
      <c r="B18" s="544">
        <f>SUM('Budget &amp; Total'!G24,'Budget &amp; Total'!G25)</f>
        <v>0</v>
      </c>
      <c r="C18" s="544">
        <f>SUM('Budget &amp; Total'!G20,'Budget &amp; Total'!G21)</f>
        <v>0</v>
      </c>
      <c r="D18" s="516"/>
      <c r="E18" s="516"/>
      <c r="F18" s="516"/>
      <c r="G18" s="516"/>
      <c r="H18" s="516"/>
      <c r="I18" s="516"/>
    </row>
    <row r="19" spans="1:9" x14ac:dyDescent="0.25">
      <c r="A19" s="545" t="s">
        <v>265</v>
      </c>
      <c r="B19" s="546">
        <f>'Budget &amp; Total'!G30</f>
        <v>0</v>
      </c>
      <c r="C19" s="516" t="s">
        <v>266</v>
      </c>
      <c r="D19" s="516"/>
      <c r="E19" s="516"/>
      <c r="F19" s="516"/>
      <c r="G19" s="516"/>
      <c r="H19" s="516"/>
      <c r="I19" s="516"/>
    </row>
    <row r="20" spans="1:9" x14ac:dyDescent="0.25">
      <c r="A20" s="538" t="s">
        <v>267</v>
      </c>
      <c r="B20" s="547">
        <f>'Budget &amp; Total'!G32</f>
        <v>0</v>
      </c>
      <c r="C20" s="516" t="s">
        <v>266</v>
      </c>
      <c r="D20" s="516"/>
      <c r="E20" s="516"/>
      <c r="F20" s="516"/>
      <c r="G20" s="516"/>
      <c r="H20" s="516"/>
      <c r="I20" s="516"/>
    </row>
    <row r="21" spans="1:9" x14ac:dyDescent="0.25">
      <c r="A21" s="538" t="s">
        <v>268</v>
      </c>
      <c r="B21" s="546"/>
      <c r="C21" s="516" t="s">
        <v>266</v>
      </c>
      <c r="D21" s="516"/>
      <c r="E21" s="516"/>
      <c r="F21" s="516"/>
      <c r="G21" s="516"/>
      <c r="H21" s="516"/>
      <c r="I21" s="516"/>
    </row>
    <row r="22" spans="1:9" x14ac:dyDescent="0.25">
      <c r="A22" s="538" t="s">
        <v>269</v>
      </c>
      <c r="B22" s="547">
        <f>'Budget &amp; Total'!G33</f>
        <v>0</v>
      </c>
      <c r="C22" s="516" t="s">
        <v>266</v>
      </c>
      <c r="D22" s="516"/>
      <c r="E22" s="516"/>
      <c r="F22" s="516"/>
      <c r="G22" s="516"/>
      <c r="H22" s="516"/>
      <c r="I22" s="516"/>
    </row>
    <row r="23" spans="1:9" x14ac:dyDescent="0.25">
      <c r="A23" s="538" t="s">
        <v>270</v>
      </c>
      <c r="B23" s="546"/>
      <c r="C23" s="516" t="s">
        <v>266</v>
      </c>
      <c r="D23" s="516"/>
      <c r="E23" s="516"/>
      <c r="F23" s="516"/>
      <c r="G23" s="516"/>
      <c r="H23" s="516"/>
      <c r="I23" s="516"/>
    </row>
    <row r="24" spans="1:9" x14ac:dyDescent="0.25">
      <c r="A24" s="538" t="s">
        <v>271</v>
      </c>
      <c r="B24" s="547">
        <f>'Budget &amp; Total'!G31</f>
        <v>0</v>
      </c>
      <c r="C24" s="516"/>
      <c r="D24" s="516"/>
      <c r="E24" s="516"/>
      <c r="F24" s="516"/>
      <c r="G24" s="516"/>
      <c r="H24" s="516"/>
      <c r="I24" s="516"/>
    </row>
    <row r="25" spans="1:9" ht="13.8" thickBot="1" x14ac:dyDescent="0.3">
      <c r="A25" s="548" t="s">
        <v>272</v>
      </c>
      <c r="B25" s="546">
        <f>'Budget &amp; Total'!G35</f>
        <v>0</v>
      </c>
      <c r="C25" s="516" t="s">
        <v>266</v>
      </c>
      <c r="D25" s="516"/>
      <c r="E25" s="516"/>
      <c r="F25" s="516"/>
      <c r="G25" s="516"/>
      <c r="H25" s="516"/>
      <c r="I25" s="516"/>
    </row>
    <row r="26" spans="1:9" ht="13.8" thickBot="1" x14ac:dyDescent="0.3">
      <c r="A26" s="543" t="s">
        <v>273</v>
      </c>
      <c r="B26" s="549">
        <f>SUM('Budget &amp; Total'!G30:'Budget &amp; Total'!G35)</f>
        <v>0</v>
      </c>
      <c r="C26" s="516" t="s">
        <v>266</v>
      </c>
      <c r="D26" s="516"/>
      <c r="E26" s="516"/>
      <c r="F26" s="516"/>
      <c r="G26" s="516"/>
      <c r="H26" s="516"/>
      <c r="I26" s="516"/>
    </row>
    <row r="27" spans="1:9" ht="13.8" thickBot="1" x14ac:dyDescent="0.3">
      <c r="A27" s="550" t="s">
        <v>274</v>
      </c>
      <c r="B27" s="549">
        <f>SUM('Budget &amp; Total'!G27+'Budget &amp; Total'!G37)</f>
        <v>0</v>
      </c>
      <c r="C27" s="516" t="s">
        <v>266</v>
      </c>
      <c r="D27" s="516"/>
      <c r="E27" s="516"/>
      <c r="F27" s="516"/>
      <c r="G27" s="516"/>
      <c r="H27" s="516"/>
      <c r="I27" s="516"/>
    </row>
    <row r="28" spans="1:9" ht="13.8" thickBot="1" x14ac:dyDescent="0.3">
      <c r="A28" s="551" t="s">
        <v>275</v>
      </c>
      <c r="B28" s="549">
        <f>'Budget &amp; Total'!G39</f>
        <v>0</v>
      </c>
      <c r="C28" s="516"/>
      <c r="D28" s="516"/>
      <c r="E28" s="516"/>
      <c r="F28" s="516"/>
      <c r="G28" s="516"/>
      <c r="H28" s="516"/>
      <c r="I28" s="516"/>
    </row>
    <row r="29" spans="1:9" ht="13.8" thickBot="1" x14ac:dyDescent="0.3">
      <c r="A29" s="552" t="s">
        <v>276</v>
      </c>
      <c r="B29" s="549">
        <f>'Budget &amp; Total'!G43</f>
        <v>0</v>
      </c>
      <c r="C29" s="516"/>
      <c r="D29" s="516"/>
      <c r="E29" s="516"/>
      <c r="F29" s="516"/>
      <c r="G29" s="516"/>
      <c r="H29" s="516"/>
      <c r="I29" s="516"/>
    </row>
    <row r="30" spans="1:9" x14ac:dyDescent="0.25">
      <c r="A30" s="553"/>
      <c r="B30" s="554"/>
      <c r="C30" s="554"/>
      <c r="D30" s="516"/>
      <c r="E30" s="516"/>
      <c r="F30" s="516"/>
      <c r="G30" s="516"/>
      <c r="H30" s="516"/>
      <c r="I30" s="516"/>
    </row>
    <row r="31" spans="1:9" x14ac:dyDescent="0.25">
      <c r="A31" s="555"/>
      <c r="B31" s="556"/>
      <c r="C31" s="556"/>
      <c r="D31" s="516"/>
      <c r="E31" s="516"/>
      <c r="F31" s="516"/>
      <c r="G31" s="516"/>
      <c r="H31" s="516"/>
      <c r="I31" s="516"/>
    </row>
    <row r="32" spans="1:9" x14ac:dyDescent="0.25">
      <c r="A32" s="557"/>
      <c r="B32" s="7"/>
      <c r="C32" s="7"/>
      <c r="D32" s="516"/>
      <c r="E32" s="516"/>
      <c r="F32" s="516"/>
      <c r="G32" s="516"/>
      <c r="H32" s="516"/>
      <c r="I32" s="516"/>
    </row>
    <row r="33" spans="1:9" x14ac:dyDescent="0.25">
      <c r="A33" s="557"/>
      <c r="B33" s="7"/>
      <c r="C33" s="7"/>
      <c r="D33" s="516"/>
      <c r="E33" s="516"/>
      <c r="F33" s="516"/>
      <c r="G33" s="516"/>
      <c r="H33" s="516"/>
      <c r="I33" s="516"/>
    </row>
    <row r="34" spans="1:9" x14ac:dyDescent="0.25">
      <c r="A34" s="557"/>
      <c r="B34" s="558"/>
      <c r="C34" s="558"/>
      <c r="D34" s="516"/>
      <c r="E34" s="516"/>
      <c r="F34" s="516"/>
      <c r="G34" s="516"/>
      <c r="H34" s="516"/>
      <c r="I34" s="516"/>
    </row>
    <row r="35" spans="1:9" x14ac:dyDescent="0.25">
      <c r="B35" s="558"/>
      <c r="C35" s="558"/>
      <c r="D35" s="559"/>
      <c r="E35" s="559"/>
      <c r="F35" s="559"/>
    </row>
    <row r="36" spans="1:9" x14ac:dyDescent="0.25">
      <c r="B36" s="560"/>
    </row>
    <row r="37" spans="1:9" x14ac:dyDescent="0.25">
      <c r="A37" s="525" t="s">
        <v>277</v>
      </c>
      <c r="G37" s="561"/>
      <c r="H37" s="560"/>
    </row>
    <row r="38" spans="1:9" ht="24" x14ac:dyDescent="0.25">
      <c r="A38" s="562" t="s">
        <v>126</v>
      </c>
      <c r="B38" s="563" t="s">
        <v>256</v>
      </c>
      <c r="C38" s="564" t="s">
        <v>278</v>
      </c>
      <c r="D38" s="564" t="s">
        <v>2</v>
      </c>
      <c r="E38" s="564" t="s">
        <v>3</v>
      </c>
      <c r="F38" s="565" t="s">
        <v>279</v>
      </c>
      <c r="G38" s="566" t="s">
        <v>0</v>
      </c>
      <c r="H38" s="566" t="s">
        <v>280</v>
      </c>
      <c r="I38" s="560"/>
    </row>
    <row r="39" spans="1:9" x14ac:dyDescent="0.25">
      <c r="A39" s="567"/>
      <c r="B39" s="567"/>
      <c r="C39" s="568" t="s">
        <v>281</v>
      </c>
      <c r="D39" s="568" t="s">
        <v>281</v>
      </c>
      <c r="E39" s="568" t="s">
        <v>281</v>
      </c>
      <c r="F39" s="568" t="s">
        <v>281</v>
      </c>
      <c r="G39" s="569"/>
      <c r="H39" s="570"/>
      <c r="I39" s="560"/>
    </row>
    <row r="40" spans="1:9" x14ac:dyDescent="0.25">
      <c r="A40" s="571">
        <f>'Budget &amp; Total'!J5</f>
        <v>0</v>
      </c>
      <c r="B40" s="571">
        <f>'Budget &amp; Total'!J6</f>
        <v>0</v>
      </c>
      <c r="C40" s="572">
        <f>'Budget &amp; Total'!J43</f>
        <v>0</v>
      </c>
      <c r="D40" s="573">
        <f>'Budget &amp; Total'!J45</f>
        <v>0</v>
      </c>
      <c r="E40" s="573">
        <f>'Budget &amp; Total'!J44</f>
        <v>0</v>
      </c>
      <c r="F40" s="573">
        <f>'Budget &amp; Total'!J39</f>
        <v>0</v>
      </c>
      <c r="G40" s="574">
        <f>SUM('Budget &amp; Total'!J20,'Budget &amp; Total'!J21)</f>
        <v>0</v>
      </c>
      <c r="H40" s="575"/>
      <c r="I40" s="212" t="s">
        <v>282</v>
      </c>
    </row>
    <row r="41" spans="1:9" x14ac:dyDescent="0.25">
      <c r="A41" s="571">
        <f>'Budget &amp; Total'!L5</f>
        <v>0</v>
      </c>
      <c r="B41" s="571">
        <f>'Budget &amp; Total'!L6</f>
        <v>0</v>
      </c>
      <c r="C41" s="572">
        <f>'Budget &amp; Total'!L43</f>
        <v>0</v>
      </c>
      <c r="D41" s="573">
        <f>'Budget &amp; Total'!L45</f>
        <v>0</v>
      </c>
      <c r="E41" s="573">
        <f>'Budget &amp; Total'!L44</f>
        <v>0</v>
      </c>
      <c r="F41" s="573">
        <f>'Budget &amp; Total'!L39</f>
        <v>0</v>
      </c>
      <c r="G41" s="574">
        <f>SUM('Budget &amp; Total'!L20,'Budget &amp; Total'!L21)</f>
        <v>0</v>
      </c>
      <c r="H41" s="575"/>
      <c r="I41" s="3" t="s">
        <v>283</v>
      </c>
    </row>
    <row r="42" spans="1:9" x14ac:dyDescent="0.25">
      <c r="A42" s="571">
        <f>'Budget &amp; Total'!N5</f>
        <v>0</v>
      </c>
      <c r="B42" s="571">
        <f>'Budget &amp; Total'!N6</f>
        <v>0</v>
      </c>
      <c r="C42" s="572">
        <f>'Budget &amp; Total'!N43</f>
        <v>0</v>
      </c>
      <c r="D42" s="573">
        <f>'Budget &amp; Total'!N45</f>
        <v>0</v>
      </c>
      <c r="E42" s="573">
        <f>'Budget &amp; Total'!N44</f>
        <v>0</v>
      </c>
      <c r="F42" s="573">
        <f>'Budget &amp; Total'!N39</f>
        <v>0</v>
      </c>
      <c r="G42" s="574">
        <f>SUM('Budget &amp; Total'!N20,'Budget &amp; Total'!N21)</f>
        <v>0</v>
      </c>
      <c r="H42" s="575"/>
      <c r="I42" s="3" t="s">
        <v>284</v>
      </c>
    </row>
    <row r="43" spans="1:9" x14ac:dyDescent="0.25">
      <c r="A43" s="571">
        <f>'Budget &amp; Total'!P5</f>
        <v>0</v>
      </c>
      <c r="B43" s="571">
        <f>'Budget &amp; Total'!P6</f>
        <v>0</v>
      </c>
      <c r="C43" s="572">
        <f>'Budget &amp; Total'!P43</f>
        <v>0</v>
      </c>
      <c r="D43" s="573">
        <f>'Budget &amp; Total'!P45</f>
        <v>0</v>
      </c>
      <c r="E43" s="573">
        <f>'Budget &amp; Total'!P44</f>
        <v>0</v>
      </c>
      <c r="F43" s="573">
        <f>'Budget &amp; Total'!P39</f>
        <v>0</v>
      </c>
      <c r="G43" s="574">
        <f>SUM('Budget &amp; Total'!P20,'Budget &amp; Total'!P21)</f>
        <v>0</v>
      </c>
      <c r="H43" s="575"/>
      <c r="I43" s="3" t="s">
        <v>285</v>
      </c>
    </row>
    <row r="44" spans="1:9" x14ac:dyDescent="0.25">
      <c r="A44" s="571">
        <f>'Budget &amp; Total'!R5</f>
        <v>0</v>
      </c>
      <c r="B44" s="571">
        <f>'Budget &amp; Total'!R6</f>
        <v>0</v>
      </c>
      <c r="C44" s="572">
        <f>'Budget &amp; Total'!R43</f>
        <v>0</v>
      </c>
      <c r="D44" s="573">
        <f>'Budget &amp; Total'!R45</f>
        <v>0</v>
      </c>
      <c r="E44" s="573">
        <f>'Budget &amp; Total'!R44</f>
        <v>0</v>
      </c>
      <c r="F44" s="573">
        <f>'Budget &amp; Total'!R39</f>
        <v>0</v>
      </c>
      <c r="G44" s="574">
        <f>SUM('Budget &amp; Total'!R20,'Budget &amp; Total'!R21)</f>
        <v>0</v>
      </c>
      <c r="H44" s="575"/>
      <c r="I44" s="3" t="s">
        <v>286</v>
      </c>
    </row>
    <row r="45" spans="1:9" x14ac:dyDescent="0.25">
      <c r="A45" s="571">
        <f>'Budget &amp; Total'!T5</f>
        <v>0</v>
      </c>
      <c r="B45" s="571">
        <f>'Budget &amp; Total'!T6</f>
        <v>0</v>
      </c>
      <c r="C45" s="572">
        <f>'Budget &amp; Total'!T43</f>
        <v>0</v>
      </c>
      <c r="D45" s="573">
        <f>'Budget &amp; Total'!T45</f>
        <v>0</v>
      </c>
      <c r="E45" s="573">
        <f>'Budget &amp; Total'!T44</f>
        <v>0</v>
      </c>
      <c r="F45" s="573">
        <f>'Budget &amp; Total'!T39</f>
        <v>0</v>
      </c>
      <c r="G45" s="574">
        <f>SUM('Budget &amp; Total'!T20,'Budget &amp; Total'!T21)</f>
        <v>0</v>
      </c>
      <c r="H45" s="575"/>
      <c r="I45" s="3" t="s">
        <v>287</v>
      </c>
    </row>
    <row r="46" spans="1:9" x14ac:dyDescent="0.25">
      <c r="A46" s="571">
        <f>'Budget &amp; Total'!V5</f>
        <v>0</v>
      </c>
      <c r="B46" s="571">
        <f>'Budget &amp; Total'!V6</f>
        <v>0</v>
      </c>
      <c r="C46" s="572">
        <f>'Budget &amp; Total'!V43</f>
        <v>0</v>
      </c>
      <c r="D46" s="573">
        <f>'Budget &amp; Total'!V45</f>
        <v>0</v>
      </c>
      <c r="E46" s="573">
        <f>'Budget &amp; Total'!V44</f>
        <v>0</v>
      </c>
      <c r="F46" s="573">
        <f>'Budget &amp; Total'!V39</f>
        <v>0</v>
      </c>
      <c r="G46" s="574">
        <f>SUM('Budget &amp; Total'!V20,'Budget &amp; Total'!V21)</f>
        <v>0</v>
      </c>
      <c r="H46" s="575"/>
      <c r="I46" s="3" t="s">
        <v>288</v>
      </c>
    </row>
    <row r="47" spans="1:9" x14ac:dyDescent="0.25">
      <c r="A47" s="571">
        <f>'Budget &amp; Total'!AD5</f>
        <v>0</v>
      </c>
      <c r="B47" s="571">
        <f>'Budget &amp; Total'!AD6</f>
        <v>0</v>
      </c>
      <c r="C47" s="572">
        <f>'Budget &amp; Total'!AD43</f>
        <v>0</v>
      </c>
      <c r="D47" s="573">
        <f>'Budget &amp; Total'!AD45</f>
        <v>0</v>
      </c>
      <c r="E47" s="573">
        <f>'Budget &amp; Total'!AD44</f>
        <v>0</v>
      </c>
      <c r="F47" s="573">
        <f>'Budget &amp; Total'!AD39</f>
        <v>0</v>
      </c>
      <c r="G47" s="574">
        <f>SUM('Budget &amp; Total'!AD20,'Budget &amp; Total'!AD21)</f>
        <v>0</v>
      </c>
      <c r="H47" s="575"/>
      <c r="I47" s="3" t="s">
        <v>289</v>
      </c>
    </row>
    <row r="48" spans="1:9" x14ac:dyDescent="0.25">
      <c r="A48" s="571">
        <f>'Budget &amp; Total'!AF5</f>
        <v>0</v>
      </c>
      <c r="B48" s="571">
        <f>'Budget &amp; Total'!AF6</f>
        <v>0</v>
      </c>
      <c r="C48" s="572">
        <f>'Budget &amp; Total'!AF43</f>
        <v>0</v>
      </c>
      <c r="D48" s="573">
        <f>'Budget &amp; Total'!AF45</f>
        <v>0</v>
      </c>
      <c r="E48" s="573">
        <f>'Budget &amp; Total'!AF44</f>
        <v>0</v>
      </c>
      <c r="F48" s="573">
        <f>'Budget &amp; Total'!AF39</f>
        <v>0</v>
      </c>
      <c r="G48" s="574">
        <f>SUM('Budget &amp; Total'!AF20,'Budget &amp; Total'!AF21)</f>
        <v>0</v>
      </c>
      <c r="H48" s="575"/>
      <c r="I48" s="3" t="s">
        <v>290</v>
      </c>
    </row>
    <row r="49" spans="1:9" x14ac:dyDescent="0.25">
      <c r="A49" s="571">
        <f>'Budget &amp; Total'!AH5</f>
        <v>0</v>
      </c>
      <c r="B49" s="571">
        <f>'Budget &amp; Total'!AH6</f>
        <v>0</v>
      </c>
      <c r="C49" s="572">
        <f>'Budget &amp; Total'!AH43</f>
        <v>0</v>
      </c>
      <c r="D49" s="573">
        <f>'Budget &amp; Total'!AH45</f>
        <v>0</v>
      </c>
      <c r="E49" s="573">
        <f>'Budget &amp; Total'!AH44</f>
        <v>0</v>
      </c>
      <c r="F49" s="573">
        <f>'Budget &amp; Total'!AH39</f>
        <v>0</v>
      </c>
      <c r="G49" s="574">
        <f>SUM('Budget &amp; Total'!AH20,'Budget &amp; Total'!AH21)</f>
        <v>0</v>
      </c>
      <c r="H49" s="575"/>
      <c r="I49" s="3" t="s">
        <v>291</v>
      </c>
    </row>
    <row r="50" spans="1:9" x14ac:dyDescent="0.25">
      <c r="A50" s="571">
        <f>'Budget &amp; Total'!AJ5</f>
        <v>0</v>
      </c>
      <c r="B50" s="571">
        <f>'Budget &amp; Total'!AJ6</f>
        <v>0</v>
      </c>
      <c r="C50" s="572">
        <f>'Budget &amp; Total'!AJ43</f>
        <v>0</v>
      </c>
      <c r="D50" s="573">
        <f>'Budget &amp; Total'!AJ45</f>
        <v>0</v>
      </c>
      <c r="E50" s="573">
        <f>'Budget &amp; Total'!AJ44</f>
        <v>0</v>
      </c>
      <c r="F50" s="573">
        <f>'Budget &amp; Total'!AJ39</f>
        <v>0</v>
      </c>
      <c r="G50" s="574">
        <f>SUM('Budget &amp; Total'!AJ20,'Budget &amp; Total'!AJ21)</f>
        <v>0</v>
      </c>
      <c r="H50" s="575"/>
      <c r="I50" s="3" t="s">
        <v>292</v>
      </c>
    </row>
    <row r="51" spans="1:9" x14ac:dyDescent="0.25">
      <c r="A51" s="571">
        <f>'Budget &amp; Total'!AL5</f>
        <v>0</v>
      </c>
      <c r="B51" s="571">
        <f>'Budget &amp; Total'!AL6</f>
        <v>0</v>
      </c>
      <c r="C51" s="572">
        <f>'Budget &amp; Total'!AL43</f>
        <v>0</v>
      </c>
      <c r="D51" s="573">
        <f>'Budget &amp; Total'!AL45</f>
        <v>0</v>
      </c>
      <c r="E51" s="573">
        <f>'Budget &amp; Total'!AL44</f>
        <v>0</v>
      </c>
      <c r="F51" s="573">
        <f>'Budget &amp; Total'!AL39</f>
        <v>0</v>
      </c>
      <c r="G51" s="574">
        <f>SUM('Budget &amp; Total'!AL20,'Budget &amp; Total'!AL21)</f>
        <v>0</v>
      </c>
      <c r="H51" s="575"/>
      <c r="I51" s="3" t="s">
        <v>293</v>
      </c>
    </row>
    <row r="52" spans="1:9" x14ac:dyDescent="0.25">
      <c r="A52" s="571">
        <f>'Budget &amp; Total'!AN5</f>
        <v>0</v>
      </c>
      <c r="B52" s="571">
        <f>'Budget &amp; Total'!AN6</f>
        <v>0</v>
      </c>
      <c r="C52" s="572">
        <f>'Budget &amp; Total'!AN43</f>
        <v>0</v>
      </c>
      <c r="D52" s="573">
        <f>'Budget &amp; Total'!AN45</f>
        <v>0</v>
      </c>
      <c r="E52" s="573">
        <f>'Budget &amp; Total'!AN44</f>
        <v>0</v>
      </c>
      <c r="F52" s="573">
        <f>'Budget &amp; Total'!AN39</f>
        <v>0</v>
      </c>
      <c r="G52" s="576">
        <f>SUM('Budget &amp; Total'!AN20,'Budget &amp; Total'!AN21)</f>
        <v>0</v>
      </c>
      <c r="H52" s="575"/>
      <c r="I52" s="3" t="s">
        <v>294</v>
      </c>
    </row>
    <row r="53" spans="1:9" x14ac:dyDescent="0.25">
      <c r="A53" s="571">
        <f>'Budget &amp; Total'!AP5</f>
        <v>0</v>
      </c>
      <c r="B53" s="571">
        <f>'Budget &amp; Total'!AP6</f>
        <v>0</v>
      </c>
      <c r="C53" s="572">
        <f>'Budget &amp; Total'!AP43</f>
        <v>0</v>
      </c>
      <c r="D53" s="573">
        <f>'Budget &amp; Total'!AP45</f>
        <v>0</v>
      </c>
      <c r="E53" s="573">
        <f>'Budget &amp; Total'!AP44</f>
        <v>0</v>
      </c>
      <c r="F53" s="573">
        <f>'Budget &amp; Total'!AP39</f>
        <v>0</v>
      </c>
      <c r="G53" s="576">
        <f>SUM('Budget &amp; Total'!AP20,'Budget &amp; Total'!AP21)</f>
        <v>0</v>
      </c>
      <c r="H53" s="575"/>
      <c r="I53" s="3" t="s">
        <v>295</v>
      </c>
    </row>
    <row r="54" spans="1:9" x14ac:dyDescent="0.25">
      <c r="A54" s="571">
        <f>'Budget &amp; Total'!AR5</f>
        <v>0</v>
      </c>
      <c r="B54" s="571">
        <f>'Budget &amp; Total'!AR6</f>
        <v>0</v>
      </c>
      <c r="C54" s="572">
        <f>'Budget &amp; Total'!AR43</f>
        <v>0</v>
      </c>
      <c r="D54" s="573">
        <f>'Budget &amp; Total'!AR45</f>
        <v>0</v>
      </c>
      <c r="E54" s="573">
        <f>'Budget &amp; Total'!AR44</f>
        <v>0</v>
      </c>
      <c r="F54" s="573">
        <f>'Budget &amp; Total'!AR39</f>
        <v>0</v>
      </c>
      <c r="G54" s="576">
        <f>SUM('Budget &amp; Total'!AR20,'Budget &amp; Total'!AR21)</f>
        <v>0</v>
      </c>
      <c r="H54" s="575"/>
      <c r="I54" s="3" t="s">
        <v>296</v>
      </c>
    </row>
    <row r="55" spans="1:9" x14ac:dyDescent="0.25">
      <c r="B55" s="571"/>
      <c r="C55" s="577"/>
      <c r="D55" s="577"/>
      <c r="E55" s="577"/>
      <c r="F55" s="577"/>
      <c r="G55" s="578"/>
      <c r="H55" s="575"/>
      <c r="I55" s="3" t="s">
        <v>297</v>
      </c>
    </row>
    <row r="56" spans="1:9" x14ac:dyDescent="0.25">
      <c r="A56" s="571"/>
      <c r="B56" s="579"/>
      <c r="C56" s="577"/>
      <c r="D56" s="577"/>
      <c r="E56" s="577"/>
      <c r="F56" s="577"/>
      <c r="G56" s="578"/>
      <c r="H56" s="575"/>
      <c r="I56" s="3" t="s">
        <v>298</v>
      </c>
    </row>
    <row r="57" spans="1:9" x14ac:dyDescent="0.25">
      <c r="A57" s="571"/>
      <c r="B57" s="579"/>
      <c r="C57" s="577"/>
      <c r="D57" s="577"/>
      <c r="E57" s="577"/>
      <c r="F57" s="577"/>
      <c r="G57" s="578"/>
      <c r="H57" s="575"/>
      <c r="I57" s="3" t="s">
        <v>299</v>
      </c>
    </row>
    <row r="58" spans="1:9" x14ac:dyDescent="0.25">
      <c r="A58" s="571"/>
      <c r="B58" s="579"/>
      <c r="C58" s="577"/>
      <c r="D58" s="577"/>
      <c r="E58" s="577"/>
      <c r="F58" s="577"/>
      <c r="G58" s="578"/>
      <c r="H58" s="575"/>
      <c r="I58" s="3" t="s">
        <v>300</v>
      </c>
    </row>
    <row r="59" spans="1:9" x14ac:dyDescent="0.25">
      <c r="A59" s="571"/>
      <c r="B59" s="579"/>
      <c r="C59" s="577"/>
      <c r="D59" s="577"/>
      <c r="E59" s="577"/>
      <c r="F59" s="577"/>
      <c r="G59" s="578"/>
      <c r="H59" s="575"/>
      <c r="I59" s="3" t="s">
        <v>301</v>
      </c>
    </row>
    <row r="60" spans="1:9" x14ac:dyDescent="0.25">
      <c r="A60" s="580" t="s">
        <v>302</v>
      </c>
      <c r="B60" s="581"/>
      <c r="C60" s="582">
        <f>SUM(C40:C59)</f>
        <v>0</v>
      </c>
      <c r="D60" s="582">
        <f>SUM(D40:D59)</f>
        <v>0</v>
      </c>
      <c r="E60" s="582">
        <f>SUM(E40:E59)</f>
        <v>0</v>
      </c>
      <c r="F60" s="582">
        <f>SUM(F40:F59)</f>
        <v>0</v>
      </c>
      <c r="G60" s="582">
        <f>SUM(G40:G59)</f>
        <v>0</v>
      </c>
      <c r="H60" s="583"/>
      <c r="I60" s="584"/>
    </row>
    <row r="61" spans="1:9" x14ac:dyDescent="0.25">
      <c r="A61" s="585"/>
      <c r="B61" s="559"/>
      <c r="C61" s="586"/>
      <c r="D61" s="559"/>
      <c r="E61" s="559"/>
      <c r="F61" s="559"/>
      <c r="G61" s="559"/>
      <c r="H61" s="559"/>
      <c r="I61" s="560"/>
    </row>
    <row r="62" spans="1:9" x14ac:dyDescent="0.25">
      <c r="A62" s="1" t="s">
        <v>303</v>
      </c>
    </row>
  </sheetData>
  <sheetProtection password="DEDB" sheet="1" objects="1" scenarios="1"/>
  <mergeCells count="2">
    <mergeCell ref="B11:C11"/>
    <mergeCell ref="B12:C1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10"/>
  <dimension ref="A1:BV108"/>
  <sheetViews>
    <sheetView showGridLines="0" showRuler="0" showWhiteSpace="0" topLeftCell="B18" zoomScale="80" zoomScaleNormal="80" zoomScaleSheetLayoutView="70" zoomScalePageLayoutView="80" workbookViewId="0">
      <selection activeCell="I58" sqref="I58"/>
    </sheetView>
  </sheetViews>
  <sheetFormatPr defaultRowHeight="13.2" x14ac:dyDescent="0.25"/>
  <cols>
    <col min="1" max="1" width="1.88671875" style="92" hidden="1" customWidth="1"/>
    <col min="2" max="2" width="3" style="93" customWidth="1"/>
    <col min="3" max="3" width="13.6640625" customWidth="1"/>
    <col min="4" max="4" width="16.6640625" customWidth="1"/>
    <col min="5" max="5" width="7.109375" style="93" customWidth="1"/>
    <col min="6" max="6" width="12.88671875" style="93" customWidth="1"/>
    <col min="7" max="7" width="12.109375" style="93" customWidth="1"/>
    <col min="8" max="8" width="2.109375" style="4" customWidth="1"/>
    <col min="9" max="9" width="10.88671875" style="93" customWidth="1"/>
    <col min="10" max="20" width="10" style="93" customWidth="1"/>
    <col min="21" max="23" width="10" customWidth="1"/>
    <col min="24" max="24" width="9.6640625" customWidth="1"/>
    <col min="25" max="25" width="9.6640625" style="94" customWidth="1"/>
    <col min="26" max="39" width="9.6640625" customWidth="1"/>
    <col min="40" max="55" width="9.6640625" hidden="1" customWidth="1"/>
    <col min="56" max="73" width="0" hidden="1" customWidth="1"/>
  </cols>
  <sheetData>
    <row r="1" spans="1:74" ht="22.5" customHeight="1" x14ac:dyDescent="0.25">
      <c r="B1" s="99"/>
      <c r="C1" s="4"/>
      <c r="D1" s="4"/>
      <c r="E1" s="99"/>
      <c r="F1" s="99"/>
      <c r="G1" s="99"/>
      <c r="I1" s="99"/>
      <c r="J1" s="99"/>
      <c r="K1" s="99"/>
      <c r="L1" s="99"/>
      <c r="M1" s="99"/>
      <c r="N1" s="99"/>
      <c r="O1" s="99"/>
      <c r="P1" s="99"/>
      <c r="Q1" s="99"/>
      <c r="R1" s="99"/>
      <c r="S1" s="99"/>
      <c r="T1" s="99"/>
      <c r="U1" s="4"/>
      <c r="V1" s="4"/>
      <c r="W1" s="4"/>
      <c r="X1" s="355" t="str">
        <f>CONCATENATE(Data!$G$2," ",Data!$H$27)</f>
        <v>Energistyrelsen 2.5.2</v>
      </c>
      <c r="Y1" s="795"/>
      <c r="Z1" s="774"/>
      <c r="AA1" s="297"/>
      <c r="AB1" s="297"/>
      <c r="AC1" s="297"/>
      <c r="AD1" s="297"/>
      <c r="AE1" s="297"/>
      <c r="AF1" s="297"/>
      <c r="AG1" s="297"/>
      <c r="AH1" s="297"/>
      <c r="AI1" s="297"/>
      <c r="AJ1" s="297"/>
      <c r="AK1" s="297"/>
      <c r="AL1" s="297"/>
      <c r="AM1" s="297"/>
      <c r="AN1" s="297"/>
      <c r="AO1" s="297"/>
      <c r="AP1" s="297"/>
      <c r="AQ1" s="297"/>
      <c r="AR1" s="297"/>
      <c r="AS1" s="297"/>
      <c r="AT1" s="297"/>
      <c r="AU1" s="297"/>
      <c r="AV1" s="297"/>
      <c r="AW1" s="297"/>
      <c r="AX1" s="297"/>
      <c r="AY1" s="297"/>
      <c r="AZ1" s="297"/>
      <c r="BA1" s="297"/>
      <c r="BB1" s="297"/>
      <c r="BC1" s="297"/>
      <c r="BD1" s="297"/>
      <c r="BE1" s="297"/>
      <c r="BF1" s="297"/>
      <c r="BG1" s="297"/>
      <c r="BH1" s="297"/>
      <c r="BI1" s="297"/>
      <c r="BJ1" s="297"/>
      <c r="BK1" s="297"/>
      <c r="BL1" s="297"/>
      <c r="BM1" s="297"/>
      <c r="BN1" s="297"/>
      <c r="BO1" s="297"/>
      <c r="BP1" s="297"/>
      <c r="BQ1" s="297"/>
      <c r="BR1" s="297"/>
      <c r="BS1" s="297"/>
      <c r="BT1" s="297"/>
      <c r="BU1" s="297"/>
      <c r="BV1" s="297"/>
    </row>
    <row r="2" spans="1:74" ht="21" x14ac:dyDescent="0.4">
      <c r="B2" s="95" t="str">
        <f>Data!B107</f>
        <v xml:space="preserve">Udbetalingsanmodning </v>
      </c>
      <c r="C2" s="4"/>
      <c r="D2" s="4"/>
      <c r="E2" s="4"/>
      <c r="F2" s="4"/>
      <c r="G2" s="4"/>
      <c r="I2" s="96" t="s">
        <v>34</v>
      </c>
      <c r="J2" s="97">
        <v>1</v>
      </c>
      <c r="K2" s="97">
        <v>2</v>
      </c>
      <c r="L2" s="97">
        <v>3</v>
      </c>
      <c r="M2" s="97">
        <v>4</v>
      </c>
      <c r="N2" s="97">
        <v>5</v>
      </c>
      <c r="O2" s="97">
        <v>6</v>
      </c>
      <c r="P2" s="97">
        <v>7</v>
      </c>
      <c r="Q2" s="97">
        <v>8</v>
      </c>
      <c r="R2" s="97">
        <v>9</v>
      </c>
      <c r="S2" s="97">
        <v>10</v>
      </c>
      <c r="T2" s="97">
        <v>11</v>
      </c>
      <c r="U2" s="97">
        <v>12</v>
      </c>
      <c r="V2" s="97">
        <v>13</v>
      </c>
      <c r="W2" s="97">
        <v>14</v>
      </c>
      <c r="X2" s="786">
        <v>15</v>
      </c>
      <c r="Y2" s="651">
        <v>16</v>
      </c>
      <c r="Z2" s="651">
        <v>17</v>
      </c>
      <c r="AA2" s="651">
        <v>18</v>
      </c>
      <c r="AB2" s="651">
        <v>19</v>
      </c>
      <c r="AC2" s="651">
        <v>20</v>
      </c>
      <c r="AD2" s="651">
        <v>21</v>
      </c>
      <c r="AE2" s="651">
        <v>22</v>
      </c>
      <c r="AF2" s="651">
        <v>23</v>
      </c>
      <c r="AG2" s="651">
        <v>24</v>
      </c>
      <c r="AH2" s="651">
        <v>25</v>
      </c>
      <c r="AI2" s="651">
        <v>26</v>
      </c>
      <c r="AJ2" s="651">
        <v>27</v>
      </c>
      <c r="AK2" s="651">
        <v>28</v>
      </c>
      <c r="AL2" s="651">
        <v>29</v>
      </c>
      <c r="AM2" s="651">
        <v>30</v>
      </c>
      <c r="AN2" s="774" t="s">
        <v>48</v>
      </c>
      <c r="AO2" s="297"/>
      <c r="AP2" s="297"/>
      <c r="AQ2" s="297"/>
      <c r="AR2" s="297"/>
      <c r="AS2" s="297"/>
      <c r="AT2" s="297"/>
      <c r="AU2" s="297"/>
      <c r="AV2" s="297"/>
      <c r="AW2" s="297"/>
      <c r="AX2" s="297"/>
      <c r="AY2" s="297"/>
      <c r="AZ2" s="297"/>
      <c r="BA2" s="297"/>
      <c r="BB2" s="297"/>
      <c r="BC2" s="297"/>
      <c r="BD2" s="297"/>
      <c r="BE2" s="774" t="s">
        <v>48</v>
      </c>
      <c r="BF2" s="297"/>
      <c r="BG2" s="297"/>
      <c r="BH2" s="297"/>
      <c r="BI2" s="297"/>
      <c r="BJ2" s="297"/>
      <c r="BK2" s="297"/>
      <c r="BL2" s="297"/>
      <c r="BM2" s="297"/>
      <c r="BN2" s="297"/>
      <c r="BO2" s="297"/>
      <c r="BP2" s="297"/>
      <c r="BQ2" s="297"/>
      <c r="BR2" s="297"/>
      <c r="BS2" s="297"/>
      <c r="BT2" s="297"/>
      <c r="BU2" s="297"/>
      <c r="BV2" s="297"/>
    </row>
    <row r="3" spans="1:74" ht="21" customHeight="1" x14ac:dyDescent="0.25">
      <c r="B3" s="919">
        <f>'Budget &amp; Total'!C5</f>
        <v>0</v>
      </c>
      <c r="C3" s="919"/>
      <c r="D3" s="909">
        <f>'Budget &amp; Total'!C8</f>
        <v>0</v>
      </c>
      <c r="E3" s="909"/>
      <c r="F3" s="909"/>
      <c r="G3" s="909"/>
      <c r="I3" s="100" t="str">
        <f>C7</f>
        <v>CVR-nummer</v>
      </c>
      <c r="J3" s="101">
        <f>HLOOKUP(J$2,'Budget &amp; Total'!$1:$95,6,FALSE)</f>
        <v>0</v>
      </c>
      <c r="K3" s="101">
        <f>HLOOKUP(K$2,'Budget &amp; Total'!$1:$95,6,FALSE)</f>
        <v>0</v>
      </c>
      <c r="L3" s="101">
        <f>HLOOKUP(L$2,'Budget &amp; Total'!$1:$95,6,FALSE)</f>
        <v>0</v>
      </c>
      <c r="M3" s="101">
        <f>HLOOKUP(M$2,'Budget &amp; Total'!$1:$95,6,FALSE)</f>
        <v>0</v>
      </c>
      <c r="N3" s="101">
        <f>HLOOKUP(N$2,'Budget &amp; Total'!$1:$95,6,FALSE)</f>
        <v>0</v>
      </c>
      <c r="O3" s="101">
        <f>HLOOKUP(O$2,'Budget &amp; Total'!$1:$95,6,FALSE)</f>
        <v>0</v>
      </c>
      <c r="P3" s="101">
        <f>HLOOKUP(P$2,'Budget &amp; Total'!$1:$95,6,FALSE)</f>
        <v>0</v>
      </c>
      <c r="Q3" s="101">
        <f>HLOOKUP(Q$2,'Budget &amp; Total'!$1:$95,6,FALSE)</f>
        <v>0</v>
      </c>
      <c r="R3" s="101">
        <f>HLOOKUP(R$2,'Budget &amp; Total'!$1:$95,6,FALSE)</f>
        <v>0</v>
      </c>
      <c r="S3" s="101">
        <f>HLOOKUP(S$2,'Budget &amp; Total'!$1:$95,6,FALSE)</f>
        <v>0</v>
      </c>
      <c r="T3" s="101">
        <f>HLOOKUP(T$2,'Budget &amp; Total'!$1:$95,6,FALSE)</f>
        <v>0</v>
      </c>
      <c r="U3" s="101">
        <f>HLOOKUP(U$2,'Budget &amp; Total'!$1:$95,6,FALSE)</f>
        <v>0</v>
      </c>
      <c r="V3" s="101">
        <f>HLOOKUP(V$2,'Budget &amp; Total'!$1:$95,6,FALSE)</f>
        <v>0</v>
      </c>
      <c r="W3" s="101">
        <f>HLOOKUP(W$2,'Budget &amp; Total'!$1:$95,6,FALSE)</f>
        <v>0</v>
      </c>
      <c r="X3" s="206">
        <f>HLOOKUP(X$2,'Budget &amp; Total'!$1:$95,6,FALSE)</f>
        <v>0</v>
      </c>
      <c r="Y3" s="763">
        <f>HLOOKUP(Y$2,'Budget &amp; Total'!$1:$95,6,FALSE)</f>
        <v>0</v>
      </c>
      <c r="Z3" s="763">
        <f>HLOOKUP(Z$2,'Budget &amp; Total'!$1:$95,6,FALSE)</f>
        <v>0</v>
      </c>
      <c r="AA3" s="763">
        <f>HLOOKUP(AA$2,'Budget &amp; Total'!$1:$95,6,FALSE)</f>
        <v>0</v>
      </c>
      <c r="AB3" s="763">
        <f>HLOOKUP(AB$2,'Budget &amp; Total'!$1:$95,6,FALSE)</f>
        <v>0</v>
      </c>
      <c r="AC3" s="763">
        <f>HLOOKUP(AC$2,'Budget &amp; Total'!$1:$95,6,FALSE)</f>
        <v>0</v>
      </c>
      <c r="AD3" s="763">
        <f>HLOOKUP(AD$2,'Budget &amp; Total'!$1:$95,6,FALSE)</f>
        <v>0</v>
      </c>
      <c r="AE3" s="763">
        <f>HLOOKUP(AE$2,'Budget &amp; Total'!$1:$95,6,FALSE)</f>
        <v>0</v>
      </c>
      <c r="AF3" s="763">
        <f>HLOOKUP(AF$2,'Budget &amp; Total'!$1:$95,6,FALSE)</f>
        <v>0</v>
      </c>
      <c r="AG3" s="763">
        <f>HLOOKUP(AG$2,'Budget &amp; Total'!$1:$95,6,FALSE)</f>
        <v>0</v>
      </c>
      <c r="AH3" s="763">
        <f>HLOOKUP(AH$2,'Budget &amp; Total'!$1:$95,6,FALSE)</f>
        <v>0</v>
      </c>
      <c r="AI3" s="763">
        <f>HLOOKUP(AI$2,'Budget &amp; Total'!$1:$95,6,FALSE)</f>
        <v>0</v>
      </c>
      <c r="AJ3" s="763">
        <f>HLOOKUP(AJ$2,'Budget &amp; Total'!$1:$95,6,FALSE)</f>
        <v>0</v>
      </c>
      <c r="AK3" s="763">
        <f>HLOOKUP(AK$2,'Budget &amp; Total'!$1:$95,6,FALSE)</f>
        <v>0</v>
      </c>
      <c r="AL3" s="763">
        <f>HLOOKUP(AL$2,'Budget &amp; Total'!$1:$95,6,FALSE)</f>
        <v>0</v>
      </c>
      <c r="AM3" s="763">
        <f>HLOOKUP(AM$2,'Budget &amp; Total'!$1:$95,6,FALSE)</f>
        <v>0</v>
      </c>
      <c r="AN3" s="774">
        <v>6</v>
      </c>
      <c r="AO3" s="297"/>
      <c r="AP3" s="297"/>
      <c r="AQ3" s="297"/>
      <c r="AR3" s="297"/>
      <c r="AS3" s="297"/>
      <c r="AT3" s="297"/>
      <c r="AU3" s="297"/>
      <c r="AV3" s="297"/>
      <c r="AW3" s="297"/>
      <c r="AX3" s="297"/>
      <c r="AY3" s="297"/>
      <c r="AZ3" s="297"/>
      <c r="BA3" s="297"/>
      <c r="BB3" s="297"/>
      <c r="BC3" s="297"/>
      <c r="BD3" s="297"/>
      <c r="BE3" s="774">
        <v>6</v>
      </c>
      <c r="BF3" s="297"/>
      <c r="BG3" s="297"/>
      <c r="BH3" s="297"/>
      <c r="BI3" s="297"/>
      <c r="BJ3" s="297"/>
      <c r="BK3" s="297"/>
      <c r="BL3" s="297"/>
      <c r="BM3" s="297"/>
      <c r="BN3" s="297"/>
      <c r="BO3" s="297"/>
      <c r="BP3" s="297"/>
      <c r="BQ3" s="297"/>
      <c r="BR3" s="297"/>
      <c r="BS3" s="297"/>
      <c r="BT3" s="297"/>
      <c r="BU3" s="297"/>
      <c r="BV3" s="297"/>
    </row>
    <row r="4" spans="1:74" s="1" customFormat="1" ht="28.5" customHeight="1" x14ac:dyDescent="0.2">
      <c r="A4" s="102"/>
      <c r="B4" s="919"/>
      <c r="C4" s="919"/>
      <c r="D4" s="909"/>
      <c r="E4" s="909"/>
      <c r="F4" s="909"/>
      <c r="G4" s="909"/>
      <c r="H4" s="9"/>
      <c r="I4" s="103" t="str">
        <f>Data!B51</f>
        <v>Navn</v>
      </c>
      <c r="J4" s="899">
        <f>HLOOKUP(J$2,'Budget &amp; Total'!$1:$95,5,FALSE)</f>
        <v>0</v>
      </c>
      <c r="K4" s="899">
        <f>HLOOKUP(K$2,'Budget &amp; Total'!$1:$95,5,FALSE)</f>
        <v>0</v>
      </c>
      <c r="L4" s="899">
        <f>HLOOKUP(L$2,'Budget &amp; Total'!$1:$95,5,FALSE)</f>
        <v>0</v>
      </c>
      <c r="M4" s="899">
        <f>HLOOKUP(M$2,'Budget &amp; Total'!$1:$95,5,FALSE)</f>
        <v>0</v>
      </c>
      <c r="N4" s="899">
        <f>HLOOKUP(N$2,'Budget &amp; Total'!$1:$95,5,FALSE)</f>
        <v>0</v>
      </c>
      <c r="O4" s="899">
        <f>HLOOKUP(O$2,'Budget &amp; Total'!$1:$95,5,FALSE)</f>
        <v>0</v>
      </c>
      <c r="P4" s="899">
        <f>HLOOKUP(P$2,'Budget &amp; Total'!$1:$95,5,FALSE)</f>
        <v>0</v>
      </c>
      <c r="Q4" s="899">
        <f>HLOOKUP(Q$2,'Budget &amp; Total'!$1:$95,5,FALSE)</f>
        <v>0</v>
      </c>
      <c r="R4" s="899">
        <f>HLOOKUP(R$2,'Budget &amp; Total'!$1:$95,5,FALSE)</f>
        <v>0</v>
      </c>
      <c r="S4" s="899">
        <f>HLOOKUP(S$2,'Budget &amp; Total'!$1:$95,5,FALSE)</f>
        <v>0</v>
      </c>
      <c r="T4" s="899">
        <f>HLOOKUP(T$2,'Budget &amp; Total'!$1:$95,5,FALSE)</f>
        <v>0</v>
      </c>
      <c r="U4" s="899">
        <f>HLOOKUP(U$2,'Budget &amp; Total'!$1:$95,5,FALSE)</f>
        <v>0</v>
      </c>
      <c r="V4" s="899">
        <f>HLOOKUP(V$2,'Budget &amp; Total'!$1:$95,5,FALSE)</f>
        <v>0</v>
      </c>
      <c r="W4" s="899">
        <f>HLOOKUP(W$2,'Budget &amp; Total'!$1:$95,5,FALSE)</f>
        <v>0</v>
      </c>
      <c r="X4" s="908">
        <f>HLOOKUP(X$2,'Budget &amp; Total'!$1:$95,5,FALSE)</f>
        <v>0</v>
      </c>
      <c r="Y4" s="897">
        <f>HLOOKUP(Y$2,'Budget &amp; Total'!$1:$95,5,FALSE)</f>
        <v>0</v>
      </c>
      <c r="Z4" s="897">
        <f>HLOOKUP(Z$2,'Budget &amp; Total'!$1:$95,5,FALSE)</f>
        <v>0</v>
      </c>
      <c r="AA4" s="897">
        <f>HLOOKUP(AA$2,'Budget &amp; Total'!$1:$95,5,FALSE)</f>
        <v>0</v>
      </c>
      <c r="AB4" s="897">
        <f>HLOOKUP(AB$2,'Budget &amp; Total'!$1:$95,5,FALSE)</f>
        <v>0</v>
      </c>
      <c r="AC4" s="897">
        <f>HLOOKUP(AC$2,'Budget &amp; Total'!$1:$95,5,FALSE)</f>
        <v>0</v>
      </c>
      <c r="AD4" s="897">
        <f>HLOOKUP(AD$2,'Budget &amp; Total'!$1:$95,5,FALSE)</f>
        <v>0</v>
      </c>
      <c r="AE4" s="897">
        <f>HLOOKUP(AE$2,'Budget &amp; Total'!$1:$95,5,FALSE)</f>
        <v>0</v>
      </c>
      <c r="AF4" s="897">
        <f>HLOOKUP(AF$2,'Budget &amp; Total'!$1:$95,5,FALSE)</f>
        <v>0</v>
      </c>
      <c r="AG4" s="897">
        <f>HLOOKUP(AG$2,'Budget &amp; Total'!$1:$95,5,FALSE)</f>
        <v>0</v>
      </c>
      <c r="AH4" s="897">
        <f>HLOOKUP(AH$2,'Budget &amp; Total'!$1:$95,5,FALSE)</f>
        <v>0</v>
      </c>
      <c r="AI4" s="897">
        <f>HLOOKUP(AI$2,'Budget &amp; Total'!$1:$95,5,FALSE)</f>
        <v>0</v>
      </c>
      <c r="AJ4" s="897">
        <f>HLOOKUP(AJ$2,'Budget &amp; Total'!$1:$95,5,FALSE)</f>
        <v>0</v>
      </c>
      <c r="AK4" s="897">
        <f>HLOOKUP(AK$2,'Budget &amp; Total'!$1:$95,5,FALSE)</f>
        <v>0</v>
      </c>
      <c r="AL4" s="897">
        <f>HLOOKUP(AL$2,'Budget &amp; Total'!$1:$95,5,FALSE)</f>
        <v>0</v>
      </c>
      <c r="AM4" s="897">
        <f>HLOOKUP(AM$2,'Budget &amp; Total'!$1:$95,5,FALSE)</f>
        <v>0</v>
      </c>
      <c r="AN4" s="774">
        <v>5</v>
      </c>
      <c r="AO4" s="442"/>
      <c r="AP4" s="442"/>
      <c r="AQ4" s="442"/>
      <c r="AR4" s="442"/>
      <c r="AS4" s="442"/>
      <c r="AT4" s="442"/>
      <c r="AU4" s="442"/>
      <c r="AV4" s="442"/>
      <c r="AW4" s="442"/>
      <c r="AX4" s="442"/>
      <c r="AY4" s="442"/>
      <c r="AZ4" s="442"/>
      <c r="BA4" s="442"/>
      <c r="BB4" s="442"/>
      <c r="BC4" s="442"/>
      <c r="BD4" s="442"/>
      <c r="BE4" s="774">
        <v>5</v>
      </c>
      <c r="BF4" s="442"/>
      <c r="BG4" s="442"/>
      <c r="BH4" s="442"/>
      <c r="BI4" s="442"/>
      <c r="BJ4" s="442"/>
      <c r="BK4" s="442"/>
      <c r="BL4" s="442"/>
      <c r="BM4" s="442"/>
      <c r="BN4" s="442"/>
      <c r="BO4" s="442"/>
      <c r="BP4" s="442"/>
      <c r="BQ4" s="442"/>
      <c r="BR4" s="442"/>
      <c r="BS4" s="442"/>
      <c r="BT4" s="442"/>
      <c r="BU4" s="442"/>
      <c r="BV4" s="442"/>
    </row>
    <row r="5" spans="1:74" s="1" customFormat="1" ht="18" customHeight="1" x14ac:dyDescent="0.25">
      <c r="A5" s="102"/>
      <c r="B5" s="355" t="str">
        <f ca="1">CONCATENATE(RIGHT(G5,1),".")</f>
        <v>8.</v>
      </c>
      <c r="C5" s="4" t="str">
        <f>Data!B47</f>
        <v>periode fra</v>
      </c>
      <c r="D5" s="299">
        <f ca="1">HLOOKUP(G6,'Period(er)'!X1:AL4,4,FALSE)+1</f>
        <v>1</v>
      </c>
      <c r="E5" s="300" t="str">
        <f>Data!B115</f>
        <v>til</v>
      </c>
      <c r="F5" s="601"/>
      <c r="G5" s="298" t="str">
        <f ca="1">IF('Budget &amp; Total'!AS3="UK", "P8",MID(CELL("Filnavn",A3),FIND("]",CELL("filnavn",A3))+1,999))</f>
        <v>P8</v>
      </c>
      <c r="H5" s="9"/>
      <c r="I5" s="103"/>
      <c r="J5" s="899"/>
      <c r="K5" s="899"/>
      <c r="L5" s="899"/>
      <c r="M5" s="899"/>
      <c r="N5" s="899"/>
      <c r="O5" s="899"/>
      <c r="P5" s="899"/>
      <c r="Q5" s="899"/>
      <c r="R5" s="899"/>
      <c r="S5" s="899"/>
      <c r="T5" s="899"/>
      <c r="U5" s="899"/>
      <c r="V5" s="899"/>
      <c r="W5" s="899"/>
      <c r="X5" s="908"/>
      <c r="Y5" s="897"/>
      <c r="Z5" s="897"/>
      <c r="AA5" s="897"/>
      <c r="AB5" s="897"/>
      <c r="AC5" s="897"/>
      <c r="AD5" s="897"/>
      <c r="AE5" s="897"/>
      <c r="AF5" s="897"/>
      <c r="AG5" s="897"/>
      <c r="AH5" s="897"/>
      <c r="AI5" s="897"/>
      <c r="AJ5" s="897"/>
      <c r="AK5" s="897"/>
      <c r="AL5" s="897"/>
      <c r="AM5" s="897"/>
      <c r="AN5" s="774"/>
      <c r="AO5" s="442"/>
      <c r="AP5" s="442"/>
      <c r="AQ5" s="442"/>
      <c r="AR5" s="442"/>
      <c r="AS5" s="442"/>
      <c r="AT5" s="442"/>
      <c r="AU5" s="442"/>
      <c r="AV5" s="442"/>
      <c r="AW5" s="442"/>
      <c r="AX5" s="442"/>
      <c r="AY5" s="442"/>
      <c r="AZ5" s="442"/>
      <c r="BA5" s="442"/>
      <c r="BB5" s="442"/>
      <c r="BC5" s="442"/>
      <c r="BD5" s="442"/>
      <c r="BE5" s="774"/>
      <c r="BF5" s="442"/>
      <c r="BG5" s="442"/>
      <c r="BH5" s="442"/>
      <c r="BI5" s="442"/>
      <c r="BJ5" s="442"/>
      <c r="BK5" s="442"/>
      <c r="BL5" s="442"/>
      <c r="BM5" s="442"/>
      <c r="BN5" s="442"/>
      <c r="BO5" s="442"/>
      <c r="BP5" s="442"/>
      <c r="BQ5" s="442"/>
      <c r="BR5" s="442"/>
      <c r="BS5" s="442"/>
      <c r="BT5" s="442"/>
      <c r="BU5" s="442"/>
      <c r="BV5" s="442"/>
    </row>
    <row r="6" spans="1:74" s="1" customFormat="1" ht="26.25" customHeight="1" x14ac:dyDescent="0.3">
      <c r="A6" s="102"/>
      <c r="B6" s="44" t="str">
        <f>Data!B46</f>
        <v>Projektansvarlig</v>
      </c>
      <c r="C6" s="47"/>
      <c r="D6" s="47"/>
      <c r="E6" s="47"/>
      <c r="F6" s="9"/>
      <c r="G6" s="298" t="str">
        <f ca="1">HLOOKUP(G5,'Period(er)'!X2:AL30,29,FALSE)</f>
        <v>P7</v>
      </c>
      <c r="H6" s="9"/>
      <c r="I6" s="103"/>
      <c r="J6" s="899"/>
      <c r="K6" s="899"/>
      <c r="L6" s="899"/>
      <c r="M6" s="899"/>
      <c r="N6" s="899"/>
      <c r="O6" s="899"/>
      <c r="P6" s="899"/>
      <c r="Q6" s="899"/>
      <c r="R6" s="899"/>
      <c r="S6" s="899"/>
      <c r="T6" s="899"/>
      <c r="U6" s="899"/>
      <c r="V6" s="899"/>
      <c r="W6" s="899"/>
      <c r="X6" s="908"/>
      <c r="Y6" s="897"/>
      <c r="Z6" s="897"/>
      <c r="AA6" s="897"/>
      <c r="AB6" s="897"/>
      <c r="AC6" s="897"/>
      <c r="AD6" s="897"/>
      <c r="AE6" s="897"/>
      <c r="AF6" s="897"/>
      <c r="AG6" s="897"/>
      <c r="AH6" s="897"/>
      <c r="AI6" s="897"/>
      <c r="AJ6" s="897"/>
      <c r="AK6" s="897"/>
      <c r="AL6" s="897"/>
      <c r="AM6" s="897"/>
      <c r="AN6" s="774"/>
      <c r="AO6" s="442"/>
      <c r="AP6" s="442"/>
      <c r="AQ6" s="442"/>
      <c r="AR6" s="442"/>
      <c r="AS6" s="442"/>
      <c r="AT6" s="442"/>
      <c r="AU6" s="442"/>
      <c r="AV6" s="442"/>
      <c r="AW6" s="442"/>
      <c r="AX6" s="442"/>
      <c r="AY6" s="442"/>
      <c r="AZ6" s="442"/>
      <c r="BA6" s="442"/>
      <c r="BB6" s="442"/>
      <c r="BC6" s="442"/>
      <c r="BD6" s="442"/>
      <c r="BE6" s="774"/>
      <c r="BF6" s="442"/>
      <c r="BG6" s="442"/>
      <c r="BH6" s="442"/>
      <c r="BI6" s="442"/>
      <c r="BJ6" s="442"/>
      <c r="BK6" s="442"/>
      <c r="BL6" s="442"/>
      <c r="BM6" s="442"/>
      <c r="BN6" s="442"/>
      <c r="BO6" s="442"/>
      <c r="BP6" s="442"/>
      <c r="BQ6" s="442"/>
      <c r="BR6" s="442"/>
      <c r="BS6" s="442"/>
      <c r="BT6" s="442"/>
      <c r="BU6" s="442"/>
      <c r="BV6" s="442"/>
    </row>
    <row r="7" spans="1:74" s="1" customFormat="1" ht="14.25" customHeight="1" x14ac:dyDescent="0.25">
      <c r="A7" s="102"/>
      <c r="B7" s="9"/>
      <c r="C7" s="4" t="str">
        <f>Data!B43</f>
        <v>CVR-nummer</v>
      </c>
      <c r="D7" s="89">
        <f>J3</f>
        <v>0</v>
      </c>
      <c r="E7" s="900">
        <f>J4</f>
        <v>0</v>
      </c>
      <c r="F7" s="900"/>
      <c r="G7" s="900"/>
      <c r="H7" s="9"/>
      <c r="I7" s="103"/>
      <c r="J7" s="899"/>
      <c r="K7" s="899"/>
      <c r="L7" s="899"/>
      <c r="M7" s="899"/>
      <c r="N7" s="899"/>
      <c r="O7" s="899"/>
      <c r="P7" s="899"/>
      <c r="Q7" s="899"/>
      <c r="R7" s="899"/>
      <c r="S7" s="899"/>
      <c r="T7" s="899"/>
      <c r="U7" s="899"/>
      <c r="V7" s="899"/>
      <c r="W7" s="899"/>
      <c r="X7" s="908"/>
      <c r="Y7" s="897"/>
      <c r="Z7" s="897"/>
      <c r="AA7" s="897"/>
      <c r="AB7" s="897"/>
      <c r="AC7" s="897"/>
      <c r="AD7" s="897"/>
      <c r="AE7" s="897"/>
      <c r="AF7" s="897"/>
      <c r="AG7" s="897"/>
      <c r="AH7" s="897"/>
      <c r="AI7" s="897"/>
      <c r="AJ7" s="897"/>
      <c r="AK7" s="897"/>
      <c r="AL7" s="897"/>
      <c r="AM7" s="897"/>
      <c r="AN7" s="774"/>
      <c r="AO7" s="442"/>
      <c r="AP7" s="442"/>
      <c r="AQ7" s="442"/>
      <c r="AR7" s="442"/>
      <c r="AS7" s="442"/>
      <c r="AT7" s="442"/>
      <c r="AU7" s="442"/>
      <c r="AV7" s="442"/>
      <c r="AW7" s="442"/>
      <c r="AX7" s="442"/>
      <c r="AY7" s="442"/>
      <c r="AZ7" s="442"/>
      <c r="BA7" s="442"/>
      <c r="BB7" s="442"/>
      <c r="BC7" s="442"/>
      <c r="BD7" s="442"/>
      <c r="BE7" s="774"/>
      <c r="BF7" s="442"/>
      <c r="BG7" s="442"/>
      <c r="BH7" s="442"/>
      <c r="BI7" s="442"/>
      <c r="BJ7" s="442"/>
      <c r="BK7" s="442"/>
      <c r="BL7" s="442"/>
      <c r="BM7" s="442"/>
      <c r="BN7" s="442"/>
      <c r="BO7" s="442"/>
      <c r="BP7" s="442"/>
      <c r="BQ7" s="442"/>
      <c r="BR7" s="442"/>
      <c r="BS7" s="442"/>
      <c r="BT7" s="442"/>
      <c r="BU7" s="442"/>
      <c r="BV7" s="442"/>
    </row>
    <row r="8" spans="1:74" s="1" customFormat="1" ht="21.75" customHeight="1" x14ac:dyDescent="0.25">
      <c r="A8" s="102"/>
      <c r="B8" s="9"/>
      <c r="C8" s="4" t="str">
        <f>Data!B44</f>
        <v>Projektleder:</v>
      </c>
      <c r="D8" s="901">
        <f>'Budget &amp; Total'!D11:F11</f>
        <v>0</v>
      </c>
      <c r="E8" s="902"/>
      <c r="F8" s="902"/>
      <c r="G8" s="903"/>
      <c r="H8" s="9"/>
      <c r="I8" s="103"/>
      <c r="J8" s="899"/>
      <c r="K8" s="899"/>
      <c r="L8" s="899"/>
      <c r="M8" s="899"/>
      <c r="N8" s="899"/>
      <c r="O8" s="899"/>
      <c r="P8" s="899"/>
      <c r="Q8" s="899"/>
      <c r="R8" s="899"/>
      <c r="S8" s="899"/>
      <c r="T8" s="899"/>
      <c r="U8" s="899"/>
      <c r="V8" s="899"/>
      <c r="W8" s="899"/>
      <c r="X8" s="908"/>
      <c r="Y8" s="897"/>
      <c r="Z8" s="897"/>
      <c r="AA8" s="897"/>
      <c r="AB8" s="897"/>
      <c r="AC8" s="897"/>
      <c r="AD8" s="897"/>
      <c r="AE8" s="897"/>
      <c r="AF8" s="897"/>
      <c r="AG8" s="897"/>
      <c r="AH8" s="897"/>
      <c r="AI8" s="897"/>
      <c r="AJ8" s="897"/>
      <c r="AK8" s="897"/>
      <c r="AL8" s="897"/>
      <c r="AM8" s="897"/>
      <c r="AN8" s="774"/>
      <c r="AO8" s="442"/>
      <c r="AP8" s="442"/>
      <c r="AQ8" s="442"/>
      <c r="AR8" s="442"/>
      <c r="AS8" s="442"/>
      <c r="AT8" s="442"/>
      <c r="AU8" s="442"/>
      <c r="AV8" s="442"/>
      <c r="AW8" s="442"/>
      <c r="AX8" s="442"/>
      <c r="AY8" s="442"/>
      <c r="AZ8" s="442"/>
      <c r="BA8" s="442"/>
      <c r="BB8" s="442"/>
      <c r="BC8" s="442"/>
      <c r="BD8" s="442"/>
      <c r="BE8" s="774"/>
      <c r="BF8" s="442"/>
      <c r="BG8" s="442"/>
      <c r="BH8" s="442"/>
      <c r="BI8" s="442"/>
      <c r="BJ8" s="442"/>
      <c r="BK8" s="442"/>
      <c r="BL8" s="442"/>
      <c r="BM8" s="442"/>
      <c r="BN8" s="442"/>
      <c r="BO8" s="442"/>
      <c r="BP8" s="442"/>
      <c r="BQ8" s="442"/>
      <c r="BR8" s="442"/>
      <c r="BS8" s="442"/>
      <c r="BT8" s="442"/>
      <c r="BU8" s="442"/>
      <c r="BV8" s="442"/>
    </row>
    <row r="9" spans="1:74" s="1" customFormat="1" ht="18" customHeight="1" x14ac:dyDescent="0.25">
      <c r="A9" s="102"/>
      <c r="B9" s="9"/>
      <c r="C9" s="4" t="str">
        <f>Data!B45</f>
        <v>E-mail:</v>
      </c>
      <c r="D9" s="913">
        <f>'Budget &amp; Total'!D12:F12</f>
        <v>0</v>
      </c>
      <c r="E9" s="914"/>
      <c r="F9" s="51" t="str">
        <f>Data!B50</f>
        <v>Telefon:</v>
      </c>
      <c r="G9" s="602">
        <f>'Budget &amp; Total'!D13</f>
        <v>0</v>
      </c>
      <c r="H9" s="9"/>
      <c r="I9" s="73" t="str">
        <f>Data!B49</f>
        <v>Overheads</v>
      </c>
      <c r="J9" s="899"/>
      <c r="K9" s="899"/>
      <c r="L9" s="899"/>
      <c r="M9" s="899"/>
      <c r="N9" s="899"/>
      <c r="O9" s="899"/>
      <c r="P9" s="899"/>
      <c r="Q9" s="899"/>
      <c r="R9" s="899"/>
      <c r="S9" s="899"/>
      <c r="T9" s="899"/>
      <c r="U9" s="899"/>
      <c r="V9" s="899"/>
      <c r="W9" s="899"/>
      <c r="X9" s="908"/>
      <c r="Y9" s="897"/>
      <c r="Z9" s="897"/>
      <c r="AA9" s="897"/>
      <c r="AB9" s="897"/>
      <c r="AC9" s="897"/>
      <c r="AD9" s="897"/>
      <c r="AE9" s="897"/>
      <c r="AF9" s="897"/>
      <c r="AG9" s="897"/>
      <c r="AH9" s="897"/>
      <c r="AI9" s="897"/>
      <c r="AJ9" s="897"/>
      <c r="AK9" s="897"/>
      <c r="AL9" s="897"/>
      <c r="AM9" s="897"/>
      <c r="AN9" s="442"/>
      <c r="AO9" s="442"/>
      <c r="AP9" s="442"/>
      <c r="AQ9" s="442"/>
      <c r="AR9" s="442"/>
      <c r="AS9" s="442"/>
      <c r="AT9" s="442"/>
      <c r="AU9" s="442"/>
      <c r="AV9" s="442"/>
      <c r="AW9" s="442"/>
      <c r="AX9" s="442"/>
      <c r="AY9" s="442"/>
      <c r="AZ9" s="442"/>
      <c r="BA9" s="442"/>
      <c r="BB9" s="442"/>
      <c r="BC9" s="442"/>
      <c r="BD9" s="442"/>
      <c r="BE9" s="442"/>
      <c r="BF9" s="442"/>
      <c r="BG9" s="442"/>
      <c r="BH9" s="442"/>
      <c r="BI9" s="442"/>
      <c r="BJ9" s="442"/>
      <c r="BK9" s="442"/>
      <c r="BL9" s="442"/>
      <c r="BM9" s="442"/>
      <c r="BN9" s="442"/>
      <c r="BO9" s="442"/>
      <c r="BP9" s="442"/>
      <c r="BQ9" s="442"/>
      <c r="BR9" s="442"/>
      <c r="BS9" s="442"/>
      <c r="BT9" s="442"/>
      <c r="BU9" s="442"/>
      <c r="BV9" s="442"/>
    </row>
    <row r="10" spans="1:74" s="1" customFormat="1" ht="15.75" customHeight="1" x14ac:dyDescent="0.2">
      <c r="A10" s="102"/>
      <c r="B10" s="9"/>
      <c r="C10" s="9"/>
      <c r="D10" s="9"/>
      <c r="E10" s="9"/>
      <c r="F10" s="9"/>
      <c r="G10" s="9"/>
      <c r="H10" s="9"/>
      <c r="I10" s="105" t="str">
        <f>Data!B77</f>
        <v>- Løn</v>
      </c>
      <c r="J10" s="106">
        <f>HLOOKUP(J$2,'Budget &amp; Total'!$1:$95,26,FALSE)</f>
        <v>0</v>
      </c>
      <c r="K10" s="106">
        <f>HLOOKUP(K$2,'Budget &amp; Total'!$1:$95,26,FALSE)</f>
        <v>0</v>
      </c>
      <c r="L10" s="106">
        <f>HLOOKUP(L$2,'Budget &amp; Total'!$1:$95,26,FALSE)</f>
        <v>0</v>
      </c>
      <c r="M10" s="106">
        <f>HLOOKUP(M$2,'Budget &amp; Total'!$1:$95,26,FALSE)</f>
        <v>0</v>
      </c>
      <c r="N10" s="106">
        <f>HLOOKUP(N$2,'Budget &amp; Total'!$1:$95,26,FALSE)</f>
        <v>0</v>
      </c>
      <c r="O10" s="106">
        <f>HLOOKUP(O$2,'Budget &amp; Total'!$1:$95,26,FALSE)</f>
        <v>0</v>
      </c>
      <c r="P10" s="106">
        <f>HLOOKUP(P$2,'Budget &amp; Total'!$1:$95,26,FALSE)</f>
        <v>0</v>
      </c>
      <c r="Q10" s="106">
        <f>HLOOKUP(Q$2,'Budget &amp; Total'!$1:$95,26,FALSE)</f>
        <v>0</v>
      </c>
      <c r="R10" s="106">
        <f>HLOOKUP(R$2,'Budget &amp; Total'!$1:$95,26,FALSE)</f>
        <v>0</v>
      </c>
      <c r="S10" s="106">
        <f>HLOOKUP(S$2,'Budget &amp; Total'!$1:$95,26,FALSE)</f>
        <v>0</v>
      </c>
      <c r="T10" s="106">
        <f>HLOOKUP(T$2,'Budget &amp; Total'!$1:$95,26,FALSE)</f>
        <v>0</v>
      </c>
      <c r="U10" s="106">
        <f>HLOOKUP(U$2,'Budget &amp; Total'!$1:$95,26,FALSE)</f>
        <v>0</v>
      </c>
      <c r="V10" s="106">
        <f>HLOOKUP(V$2,'Budget &amp; Total'!$1:$95,26,FALSE)</f>
        <v>0</v>
      </c>
      <c r="W10" s="106">
        <f>HLOOKUP(W$2,'Budget &amp; Total'!$1:$95,26,FALSE)</f>
        <v>0</v>
      </c>
      <c r="X10" s="295">
        <f>HLOOKUP(X$2,'Budget &amp; Total'!$1:$95,26,FALSE)</f>
        <v>0</v>
      </c>
      <c r="Y10" s="764">
        <f>HLOOKUP(Y$2,'Budget &amp; Total'!$1:$95,26,FALSE)</f>
        <v>0</v>
      </c>
      <c r="Z10" s="764">
        <f>HLOOKUP(Z$2,'Budget &amp; Total'!$1:$95,26,FALSE)</f>
        <v>0</v>
      </c>
      <c r="AA10" s="764">
        <f>HLOOKUP(AA$2,'Budget &amp; Total'!$1:$95,26,FALSE)</f>
        <v>0</v>
      </c>
      <c r="AB10" s="764">
        <f>HLOOKUP(AB$2,'Budget &amp; Total'!$1:$95,26,FALSE)</f>
        <v>0</v>
      </c>
      <c r="AC10" s="764">
        <f>HLOOKUP(AC$2,'Budget &amp; Total'!$1:$95,26,FALSE)</f>
        <v>0</v>
      </c>
      <c r="AD10" s="764">
        <f>HLOOKUP(AD$2,'Budget &amp; Total'!$1:$95,26,FALSE)</f>
        <v>0</v>
      </c>
      <c r="AE10" s="764">
        <f>HLOOKUP(AE$2,'Budget &amp; Total'!$1:$95,26,FALSE)</f>
        <v>0</v>
      </c>
      <c r="AF10" s="764">
        <f>HLOOKUP(AF$2,'Budget &amp; Total'!$1:$95,26,FALSE)</f>
        <v>0</v>
      </c>
      <c r="AG10" s="764">
        <f>HLOOKUP(AG$2,'Budget &amp; Total'!$1:$95,26,FALSE)</f>
        <v>0</v>
      </c>
      <c r="AH10" s="764">
        <f>HLOOKUP(AH$2,'Budget &amp; Total'!$1:$95,26,FALSE)</f>
        <v>0</v>
      </c>
      <c r="AI10" s="764">
        <f>HLOOKUP(AI$2,'Budget &amp; Total'!$1:$95,26,FALSE)</f>
        <v>0</v>
      </c>
      <c r="AJ10" s="764">
        <f>HLOOKUP(AJ$2,'Budget &amp; Total'!$1:$95,26,FALSE)</f>
        <v>0</v>
      </c>
      <c r="AK10" s="764">
        <f>HLOOKUP(AK$2,'Budget &amp; Total'!$1:$95,26,FALSE)</f>
        <v>0</v>
      </c>
      <c r="AL10" s="764">
        <f>HLOOKUP(AL$2,'Budget &amp; Total'!$1:$95,26,FALSE)</f>
        <v>0</v>
      </c>
      <c r="AM10" s="764">
        <f>HLOOKUP(AM$2,'Budget &amp; Total'!$1:$95,26,FALSE)</f>
        <v>0</v>
      </c>
      <c r="AN10" s="774">
        <v>25</v>
      </c>
      <c r="AO10" s="442"/>
      <c r="AP10" s="442"/>
      <c r="AQ10" s="442"/>
      <c r="AR10" s="442"/>
      <c r="AS10" s="442"/>
      <c r="AT10" s="442"/>
      <c r="AU10" s="442"/>
      <c r="AV10" s="442"/>
      <c r="AW10" s="442"/>
      <c r="AX10" s="442"/>
      <c r="AY10" s="442"/>
      <c r="AZ10" s="442"/>
      <c r="BA10" s="442"/>
      <c r="BB10" s="442"/>
      <c r="BC10" s="442"/>
      <c r="BD10" s="442"/>
      <c r="BE10" s="774">
        <v>25</v>
      </c>
      <c r="BF10" s="442"/>
      <c r="BG10" s="442"/>
      <c r="BH10" s="442"/>
      <c r="BI10" s="442"/>
      <c r="BJ10" s="442"/>
      <c r="BK10" s="442"/>
      <c r="BL10" s="442"/>
      <c r="BM10" s="442"/>
      <c r="BN10" s="442"/>
      <c r="BO10" s="442"/>
      <c r="BP10" s="442"/>
      <c r="BQ10" s="442"/>
      <c r="BR10" s="442"/>
      <c r="BS10" s="442"/>
      <c r="BT10" s="442"/>
      <c r="BU10" s="442"/>
      <c r="BV10" s="442"/>
    </row>
    <row r="11" spans="1:74" s="1" customFormat="1" ht="12" customHeight="1" x14ac:dyDescent="0.2">
      <c r="A11" s="102"/>
      <c r="B11" s="9"/>
      <c r="C11" s="9"/>
      <c r="D11" s="9"/>
      <c r="E11" s="9"/>
      <c r="F11" s="9"/>
      <c r="G11" s="9"/>
      <c r="H11" s="9"/>
      <c r="I11" s="105" t="str">
        <f>Data!B78</f>
        <v>- Andre</v>
      </c>
      <c r="J11" s="106">
        <f>HLOOKUP(J$2,'Budget &amp; Total'!$1:$95,36,FALSE)</f>
        <v>0</v>
      </c>
      <c r="K11" s="106">
        <f>HLOOKUP(K$2,'Budget &amp; Total'!$1:$95,36,FALSE)</f>
        <v>0</v>
      </c>
      <c r="L11" s="106">
        <f>HLOOKUP(L$2,'Budget &amp; Total'!$1:$95,36,FALSE)</f>
        <v>0</v>
      </c>
      <c r="M11" s="106">
        <f>HLOOKUP(M$2,'Budget &amp; Total'!$1:$95,36,FALSE)</f>
        <v>0</v>
      </c>
      <c r="N11" s="106">
        <f>HLOOKUP(N$2,'Budget &amp; Total'!$1:$95,36,FALSE)</f>
        <v>0</v>
      </c>
      <c r="O11" s="106">
        <f>HLOOKUP(O$2,'Budget &amp; Total'!$1:$95,36,FALSE)</f>
        <v>0</v>
      </c>
      <c r="P11" s="106">
        <f>HLOOKUP(P$2,'Budget &amp; Total'!$1:$95,36,FALSE)</f>
        <v>0</v>
      </c>
      <c r="Q11" s="106">
        <f>HLOOKUP(Q$2,'Budget &amp; Total'!$1:$95,36,FALSE)</f>
        <v>0</v>
      </c>
      <c r="R11" s="106">
        <f>HLOOKUP(R$2,'Budget &amp; Total'!$1:$95,36,FALSE)</f>
        <v>0</v>
      </c>
      <c r="S11" s="106">
        <f>HLOOKUP(S$2,'Budget &amp; Total'!$1:$95,36,FALSE)</f>
        <v>0</v>
      </c>
      <c r="T11" s="106">
        <f>HLOOKUP(T$2,'Budget &amp; Total'!$1:$95,36,FALSE)</f>
        <v>0</v>
      </c>
      <c r="U11" s="106">
        <f>HLOOKUP(U$2,'Budget &amp; Total'!$1:$95,36,FALSE)</f>
        <v>0</v>
      </c>
      <c r="V11" s="106">
        <f>HLOOKUP(V$2,'Budget &amp; Total'!$1:$95,36,FALSE)</f>
        <v>0</v>
      </c>
      <c r="W11" s="106">
        <f>HLOOKUP(W$2,'Budget &amp; Total'!$1:$95,36,FALSE)</f>
        <v>0</v>
      </c>
      <c r="X11" s="295">
        <f>HLOOKUP(X$2,'Budget &amp; Total'!$1:$95,36,FALSE)</f>
        <v>0</v>
      </c>
      <c r="Y11" s="764">
        <f>HLOOKUP(Y$2,'Budget &amp; Total'!$1:$95,36,FALSE)</f>
        <v>0</v>
      </c>
      <c r="Z11" s="764">
        <f>HLOOKUP(Z$2,'Budget &amp; Total'!$1:$95,36,FALSE)</f>
        <v>0</v>
      </c>
      <c r="AA11" s="764">
        <f>HLOOKUP(AA$2,'Budget &amp; Total'!$1:$95,36,FALSE)</f>
        <v>0</v>
      </c>
      <c r="AB11" s="764">
        <f>HLOOKUP(AB$2,'Budget &amp; Total'!$1:$95,36,FALSE)</f>
        <v>0</v>
      </c>
      <c r="AC11" s="764">
        <f>HLOOKUP(AC$2,'Budget &amp; Total'!$1:$95,36,FALSE)</f>
        <v>0</v>
      </c>
      <c r="AD11" s="764">
        <f>HLOOKUP(AD$2,'Budget &amp; Total'!$1:$95,36,FALSE)</f>
        <v>0</v>
      </c>
      <c r="AE11" s="764">
        <f>HLOOKUP(AE$2,'Budget &amp; Total'!$1:$95,36,FALSE)</f>
        <v>0</v>
      </c>
      <c r="AF11" s="764">
        <f>HLOOKUP(AF$2,'Budget &amp; Total'!$1:$95,36,FALSE)</f>
        <v>0</v>
      </c>
      <c r="AG11" s="764">
        <f>HLOOKUP(AG$2,'Budget &amp; Total'!$1:$95,36,FALSE)</f>
        <v>0</v>
      </c>
      <c r="AH11" s="764">
        <f>HLOOKUP(AH$2,'Budget &amp; Total'!$1:$95,36,FALSE)</f>
        <v>0</v>
      </c>
      <c r="AI11" s="764">
        <f>HLOOKUP(AI$2,'Budget &amp; Total'!$1:$95,36,FALSE)</f>
        <v>0</v>
      </c>
      <c r="AJ11" s="764">
        <f>HLOOKUP(AJ$2,'Budget &amp; Total'!$1:$95,36,FALSE)</f>
        <v>0</v>
      </c>
      <c r="AK11" s="764">
        <f>HLOOKUP(AK$2,'Budget &amp; Total'!$1:$95,36,FALSE)</f>
        <v>0</v>
      </c>
      <c r="AL11" s="764">
        <f>HLOOKUP(AL$2,'Budget &amp; Total'!$1:$95,36,FALSE)</f>
        <v>0</v>
      </c>
      <c r="AM11" s="764">
        <f>HLOOKUP(AM$2,'Budget &amp; Total'!$1:$95,36,FALSE)</f>
        <v>0</v>
      </c>
      <c r="AN11" s="774">
        <v>34</v>
      </c>
      <c r="AO11" s="442"/>
      <c r="AP11" s="442"/>
      <c r="AQ11" s="442"/>
      <c r="AR11" s="442"/>
      <c r="AS11" s="442"/>
      <c r="AT11" s="442"/>
      <c r="AU11" s="442"/>
      <c r="AV11" s="442"/>
      <c r="AW11" s="442"/>
      <c r="AX11" s="442"/>
      <c r="AY11" s="442"/>
      <c r="AZ11" s="442"/>
      <c r="BA11" s="442"/>
      <c r="BB11" s="442"/>
      <c r="BC11" s="442"/>
      <c r="BD11" s="442"/>
      <c r="BE11" s="774">
        <v>34</v>
      </c>
      <c r="BF11" s="442"/>
      <c r="BG11" s="442"/>
      <c r="BH11" s="442"/>
      <c r="BI11" s="442"/>
      <c r="BJ11" s="442"/>
      <c r="BK11" s="442"/>
      <c r="BL11" s="442"/>
      <c r="BM11" s="442"/>
      <c r="BN11" s="442"/>
      <c r="BO11" s="442"/>
      <c r="BP11" s="442"/>
      <c r="BQ11" s="442"/>
      <c r="BR11" s="442"/>
      <c r="BS11" s="442"/>
      <c r="BT11" s="442"/>
      <c r="BU11" s="442"/>
      <c r="BV11" s="442"/>
    </row>
    <row r="12" spans="1:74" s="1" customFormat="1" ht="12" customHeight="1" x14ac:dyDescent="0.2">
      <c r="A12" s="102"/>
      <c r="B12" s="405" t="str">
        <f>Data!B40</f>
        <v>Økonomi</v>
      </c>
      <c r="C12" s="9"/>
      <c r="D12" s="9"/>
      <c r="E12" s="9"/>
      <c r="F12" s="9"/>
      <c r="G12" s="404">
        <f>Data!L2</f>
        <v>4</v>
      </c>
      <c r="H12" s="9"/>
      <c r="I12" s="105" t="str">
        <f>Data!B79</f>
        <v>Tilskud</v>
      </c>
      <c r="J12" s="106">
        <f>HLOOKUP(J$2,'Budget &amp; Total'!$1:$95,42,FALSE)</f>
        <v>0</v>
      </c>
      <c r="K12" s="106">
        <f>HLOOKUP(K$2,'Budget &amp; Total'!$1:$95,42,FALSE)</f>
        <v>0</v>
      </c>
      <c r="L12" s="106">
        <f>HLOOKUP(L$2,'Budget &amp; Total'!$1:$95,42,FALSE)</f>
        <v>0</v>
      </c>
      <c r="M12" s="106">
        <f>HLOOKUP(M$2,'Budget &amp; Total'!$1:$95,42,FALSE)</f>
        <v>0</v>
      </c>
      <c r="N12" s="106">
        <f>HLOOKUP(N$2,'Budget &amp; Total'!$1:$95,42,FALSE)</f>
        <v>0</v>
      </c>
      <c r="O12" s="106">
        <f>HLOOKUP(O$2,'Budget &amp; Total'!$1:$95,42,FALSE)</f>
        <v>0</v>
      </c>
      <c r="P12" s="106">
        <f>HLOOKUP(P$2,'Budget &amp; Total'!$1:$95,42,FALSE)</f>
        <v>0</v>
      </c>
      <c r="Q12" s="106">
        <f>HLOOKUP(Q$2,'Budget &amp; Total'!$1:$95,42,FALSE)</f>
        <v>0</v>
      </c>
      <c r="R12" s="106">
        <f>HLOOKUP(R$2,'Budget &amp; Total'!$1:$95,42,FALSE)</f>
        <v>0</v>
      </c>
      <c r="S12" s="106">
        <f>HLOOKUP(S$2,'Budget &amp; Total'!$1:$95,42,FALSE)</f>
        <v>0</v>
      </c>
      <c r="T12" s="106">
        <f>HLOOKUP(T$2,'Budget &amp; Total'!$1:$95,42,FALSE)</f>
        <v>0</v>
      </c>
      <c r="U12" s="106">
        <f>HLOOKUP(U$2,'Budget &amp; Total'!$1:$95,42,FALSE)</f>
        <v>0</v>
      </c>
      <c r="V12" s="106">
        <f>HLOOKUP(V$2,'Budget &amp; Total'!$1:$95,42,FALSE)</f>
        <v>0</v>
      </c>
      <c r="W12" s="106">
        <f>HLOOKUP(W$2,'Budget &amp; Total'!$1:$95,42,FALSE)</f>
        <v>0</v>
      </c>
      <c r="X12" s="295">
        <f>HLOOKUP(X$2,'Budget &amp; Total'!$1:$95,42,FALSE)</f>
        <v>0</v>
      </c>
      <c r="Y12" s="764">
        <f>HLOOKUP(Y$2,'Budget &amp; Total'!$1:$95,42,FALSE)</f>
        <v>0</v>
      </c>
      <c r="Z12" s="764">
        <f>HLOOKUP(Z$2,'Budget &amp; Total'!$1:$95,42,FALSE)</f>
        <v>0</v>
      </c>
      <c r="AA12" s="764">
        <f>HLOOKUP(AA$2,'Budget &amp; Total'!$1:$95,42,FALSE)</f>
        <v>0</v>
      </c>
      <c r="AB12" s="764">
        <f>HLOOKUP(AB$2,'Budget &amp; Total'!$1:$95,42,FALSE)</f>
        <v>0</v>
      </c>
      <c r="AC12" s="764">
        <f>HLOOKUP(AC$2,'Budget &amp; Total'!$1:$95,42,FALSE)</f>
        <v>0</v>
      </c>
      <c r="AD12" s="764">
        <f>HLOOKUP(AD$2,'Budget &amp; Total'!$1:$95,42,FALSE)</f>
        <v>0</v>
      </c>
      <c r="AE12" s="764">
        <f>HLOOKUP(AE$2,'Budget &amp; Total'!$1:$95,42,FALSE)</f>
        <v>0</v>
      </c>
      <c r="AF12" s="764">
        <f>HLOOKUP(AF$2,'Budget &amp; Total'!$1:$95,42,FALSE)</f>
        <v>0</v>
      </c>
      <c r="AG12" s="764">
        <f>HLOOKUP(AG$2,'Budget &amp; Total'!$1:$95,42,FALSE)</f>
        <v>0</v>
      </c>
      <c r="AH12" s="764">
        <f>HLOOKUP(AH$2,'Budget &amp; Total'!$1:$95,42,FALSE)</f>
        <v>0</v>
      </c>
      <c r="AI12" s="764">
        <f>HLOOKUP(AI$2,'Budget &amp; Total'!$1:$95,42,FALSE)</f>
        <v>0</v>
      </c>
      <c r="AJ12" s="764">
        <f>HLOOKUP(AJ$2,'Budget &amp; Total'!$1:$95,42,FALSE)</f>
        <v>0</v>
      </c>
      <c r="AK12" s="764">
        <f>HLOOKUP(AK$2,'Budget &amp; Total'!$1:$95,42,FALSE)</f>
        <v>0</v>
      </c>
      <c r="AL12" s="764">
        <f>HLOOKUP(AL$2,'Budget &amp; Total'!$1:$95,42,FALSE)</f>
        <v>0</v>
      </c>
      <c r="AM12" s="764">
        <f>HLOOKUP(AM$2,'Budget &amp; Total'!$1:$95,42,FALSE)</f>
        <v>0</v>
      </c>
      <c r="AN12" s="774">
        <v>40</v>
      </c>
      <c r="AO12" s="442" t="s">
        <v>103</v>
      </c>
      <c r="AP12" s="442"/>
      <c r="AQ12" s="442"/>
      <c r="AR12" s="442"/>
      <c r="AS12" s="442"/>
      <c r="AT12" s="442"/>
      <c r="AU12" s="442"/>
      <c r="AV12" s="442"/>
      <c r="AW12" s="442"/>
      <c r="AX12" s="442"/>
      <c r="AY12" s="442"/>
      <c r="AZ12" s="442"/>
      <c r="BA12" s="442"/>
      <c r="BB12" s="442"/>
      <c r="BC12" s="442"/>
      <c r="BD12" s="442"/>
      <c r="BE12" s="774">
        <v>40</v>
      </c>
      <c r="BF12" s="442" t="s">
        <v>103</v>
      </c>
      <c r="BG12" s="442"/>
      <c r="BH12" s="442"/>
      <c r="BI12" s="442"/>
      <c r="BJ12" s="442"/>
      <c r="BK12" s="442"/>
      <c r="BL12" s="442"/>
      <c r="BM12" s="442"/>
      <c r="BN12" s="442"/>
      <c r="BO12" s="442"/>
      <c r="BP12" s="442"/>
      <c r="BQ12" s="442"/>
      <c r="BR12" s="442"/>
      <c r="BS12" s="442"/>
      <c r="BT12" s="442"/>
      <c r="BU12" s="442"/>
      <c r="BV12" s="442"/>
    </row>
    <row r="13" spans="1:74" s="1" customFormat="1" ht="12" hidden="1" customHeight="1" x14ac:dyDescent="0.25">
      <c r="A13" s="102"/>
      <c r="B13" s="47"/>
      <c r="C13" s="107"/>
      <c r="D13" s="107"/>
      <c r="E13" s="104"/>
      <c r="F13" s="104"/>
      <c r="G13" s="108"/>
      <c r="H13" s="9"/>
      <c r="I13" s="73"/>
      <c r="J13" s="9"/>
      <c r="K13" s="9"/>
      <c r="L13" s="9"/>
      <c r="M13" s="9"/>
      <c r="N13" s="9"/>
      <c r="O13" s="9"/>
      <c r="P13" s="9"/>
      <c r="Q13" s="9"/>
      <c r="R13" s="9"/>
      <c r="S13" s="9"/>
      <c r="T13" s="9"/>
      <c r="U13" s="9"/>
      <c r="V13" s="9"/>
      <c r="W13" s="9"/>
      <c r="X13" s="109"/>
      <c r="Y13" s="442"/>
      <c r="Z13" s="442"/>
      <c r="AA13" s="442"/>
      <c r="AB13" s="442"/>
      <c r="AC13" s="442"/>
      <c r="AD13" s="442"/>
      <c r="AE13" s="442"/>
      <c r="AF13" s="442"/>
      <c r="AG13" s="442"/>
      <c r="AH13" s="442"/>
      <c r="AI13" s="442"/>
      <c r="AJ13" s="442"/>
      <c r="AK13" s="442"/>
      <c r="AL13" s="442"/>
      <c r="AM13" s="442"/>
      <c r="AN13" s="442"/>
      <c r="AO13" s="442"/>
      <c r="AP13" s="442"/>
      <c r="AQ13" s="442"/>
      <c r="AR13" s="442"/>
      <c r="AS13" s="442"/>
      <c r="AT13" s="442"/>
      <c r="AU13" s="442"/>
      <c r="AV13" s="442"/>
      <c r="AW13" s="442"/>
      <c r="AX13" s="442"/>
      <c r="AY13" s="442"/>
      <c r="AZ13" s="442"/>
      <c r="BA13" s="442"/>
      <c r="BB13" s="442"/>
      <c r="BC13" s="442"/>
      <c r="BD13" s="442"/>
      <c r="BE13" s="442"/>
      <c r="BF13" s="442"/>
      <c r="BG13" s="442"/>
      <c r="BH13" s="442"/>
      <c r="BI13" s="442"/>
      <c r="BJ13" s="442"/>
      <c r="BK13" s="442"/>
      <c r="BL13" s="442"/>
      <c r="BM13" s="442"/>
      <c r="BN13" s="442"/>
      <c r="BO13" s="442"/>
      <c r="BP13" s="442"/>
      <c r="BQ13" s="442"/>
      <c r="BR13" s="442"/>
      <c r="BS13" s="442"/>
      <c r="BT13" s="442"/>
      <c r="BU13" s="442"/>
      <c r="BV13" s="442"/>
    </row>
    <row r="14" spans="1:74" s="1" customFormat="1" ht="12" hidden="1" customHeight="1" x14ac:dyDescent="0.25">
      <c r="A14" s="102"/>
      <c r="C14" s="47"/>
      <c r="D14" s="47"/>
      <c r="E14" s="110"/>
      <c r="F14" s="47"/>
      <c r="G14" s="47"/>
      <c r="H14" s="9"/>
      <c r="I14" s="111"/>
      <c r="J14" s="27"/>
      <c r="K14" s="27"/>
      <c r="L14" s="27"/>
      <c r="M14" s="27"/>
      <c r="N14" s="27"/>
      <c r="O14" s="27"/>
      <c r="P14" s="27"/>
      <c r="Q14" s="27"/>
      <c r="R14" s="27"/>
      <c r="S14" s="27"/>
      <c r="T14" s="27"/>
      <c r="U14" s="27"/>
      <c r="V14" s="27"/>
      <c r="W14" s="27"/>
      <c r="X14" s="112"/>
      <c r="Y14" s="651"/>
      <c r="Z14" s="651"/>
      <c r="AA14" s="651"/>
      <c r="AB14" s="651"/>
      <c r="AC14" s="651"/>
      <c r="AD14" s="651"/>
      <c r="AE14" s="651"/>
      <c r="AF14" s="651"/>
      <c r="AG14" s="651"/>
      <c r="AH14" s="651"/>
      <c r="AI14" s="651"/>
      <c r="AJ14" s="651"/>
      <c r="AK14" s="651"/>
      <c r="AL14" s="651"/>
      <c r="AM14" s="651"/>
      <c r="AN14" s="774"/>
      <c r="AO14" s="442"/>
      <c r="AP14" s="442"/>
      <c r="AQ14" s="442"/>
      <c r="AR14" s="442"/>
      <c r="AS14" s="442"/>
      <c r="AT14" s="442"/>
      <c r="AU14" s="442"/>
      <c r="AV14" s="442"/>
      <c r="AW14" s="442"/>
      <c r="AX14" s="442"/>
      <c r="AY14" s="442"/>
      <c r="AZ14" s="442"/>
      <c r="BA14" s="442"/>
      <c r="BB14" s="442"/>
      <c r="BC14" s="442"/>
      <c r="BD14" s="442"/>
      <c r="BE14" s="774"/>
      <c r="BF14" s="442"/>
      <c r="BG14" s="442"/>
      <c r="BH14" s="442"/>
      <c r="BI14" s="442"/>
      <c r="BJ14" s="442"/>
      <c r="BK14" s="442"/>
      <c r="BL14" s="442"/>
      <c r="BM14" s="442"/>
      <c r="BN14" s="442"/>
      <c r="BO14" s="442"/>
      <c r="BP14" s="442"/>
      <c r="BQ14" s="442"/>
      <c r="BR14" s="442"/>
      <c r="BS14" s="442"/>
      <c r="BT14" s="442"/>
      <c r="BU14" s="442"/>
      <c r="BV14" s="442"/>
    </row>
    <row r="15" spans="1:74" s="8" customFormat="1" ht="12" customHeight="1" x14ac:dyDescent="0.3">
      <c r="A15" s="113"/>
      <c r="B15" s="36" t="str">
        <f>Data!B24</f>
        <v>Timer</v>
      </c>
      <c r="C15" s="37"/>
      <c r="D15" s="37"/>
      <c r="E15" s="98"/>
      <c r="F15" s="611" t="s">
        <v>5</v>
      </c>
      <c r="G15" s="612" t="str">
        <f>Data!B94</f>
        <v>Total til dato</v>
      </c>
      <c r="H15" s="47"/>
      <c r="I15" s="612" t="s">
        <v>60</v>
      </c>
      <c r="J15" s="138"/>
      <c r="K15" s="207"/>
      <c r="L15" s="138"/>
      <c r="M15" s="138"/>
      <c r="N15" s="138"/>
      <c r="O15" s="138"/>
      <c r="P15" s="138"/>
      <c r="Q15" s="138"/>
      <c r="R15" s="208"/>
      <c r="S15" s="208"/>
      <c r="T15" s="208"/>
      <c r="U15" s="53"/>
      <c r="V15" s="53"/>
      <c r="W15" s="53"/>
      <c r="X15" s="787"/>
      <c r="Y15" s="651"/>
      <c r="Z15" s="765"/>
      <c r="AA15" s="651"/>
      <c r="AB15" s="651"/>
      <c r="AC15" s="651"/>
      <c r="AD15" s="651"/>
      <c r="AE15" s="651"/>
      <c r="AF15" s="651"/>
      <c r="AG15" s="766"/>
      <c r="AH15" s="766"/>
      <c r="AI15" s="766"/>
      <c r="AJ15" s="297"/>
      <c r="AK15" s="297"/>
      <c r="AL15" s="297"/>
      <c r="AM15" s="297"/>
      <c r="AN15" s="801"/>
      <c r="AO15" s="505">
        <v>1</v>
      </c>
      <c r="AP15" s="505">
        <v>2</v>
      </c>
      <c r="AQ15" s="505">
        <v>3</v>
      </c>
      <c r="AR15" s="505">
        <v>4</v>
      </c>
      <c r="AS15" s="505">
        <v>5</v>
      </c>
      <c r="AT15" s="505">
        <v>6</v>
      </c>
      <c r="AU15" s="505">
        <v>7</v>
      </c>
      <c r="AV15" s="505">
        <v>8</v>
      </c>
      <c r="AW15" s="505">
        <v>9</v>
      </c>
      <c r="AX15" s="505">
        <v>10</v>
      </c>
      <c r="AY15" s="505">
        <v>11</v>
      </c>
      <c r="AZ15" s="505">
        <v>12</v>
      </c>
      <c r="BA15" s="505">
        <v>13</v>
      </c>
      <c r="BB15" s="505">
        <v>14</v>
      </c>
      <c r="BC15" s="505">
        <v>15</v>
      </c>
      <c r="BD15" s="802"/>
      <c r="BE15" s="801"/>
      <c r="BF15" s="505">
        <v>16</v>
      </c>
      <c r="BG15" s="505">
        <v>17</v>
      </c>
      <c r="BH15" s="505">
        <v>18</v>
      </c>
      <c r="BI15" s="505">
        <v>19</v>
      </c>
      <c r="BJ15" s="505">
        <v>20</v>
      </c>
      <c r="BK15" s="505">
        <v>21</v>
      </c>
      <c r="BL15" s="505">
        <v>22</v>
      </c>
      <c r="BM15" s="505">
        <v>23</v>
      </c>
      <c r="BN15" s="505">
        <v>24</v>
      </c>
      <c r="BO15" s="505">
        <v>25</v>
      </c>
      <c r="BP15" s="505">
        <v>26</v>
      </c>
      <c r="BQ15" s="505">
        <v>27</v>
      </c>
      <c r="BR15" s="505">
        <v>28</v>
      </c>
      <c r="BS15" s="505">
        <v>29</v>
      </c>
      <c r="BT15" s="505">
        <v>30</v>
      </c>
      <c r="BU15" s="802"/>
      <c r="BV15" s="802"/>
    </row>
    <row r="16" spans="1:74" ht="12" customHeight="1" x14ac:dyDescent="0.25">
      <c r="A16" s="92">
        <v>0</v>
      </c>
      <c r="B16" s="116"/>
      <c r="C16" s="9" t="str">
        <f>Data!B13</f>
        <v>Interne timer</v>
      </c>
      <c r="D16" s="9"/>
      <c r="E16" s="112" t="str">
        <f>Data!B24</f>
        <v>Timer</v>
      </c>
      <c r="F16" s="245">
        <f>'Budget &amp; Total'!G20</f>
        <v>0</v>
      </c>
      <c r="G16" s="118">
        <f ca="1">HLOOKUP($G$5,'Period(er)'!$X:$AL,5+A16,FALSE)</f>
        <v>0</v>
      </c>
      <c r="I16" s="120">
        <f>SUM(J16:AM16)</f>
        <v>0</v>
      </c>
      <c r="J16" s="603"/>
      <c r="K16" s="604"/>
      <c r="L16" s="604"/>
      <c r="M16" s="604"/>
      <c r="N16" s="604"/>
      <c r="O16" s="604"/>
      <c r="P16" s="604"/>
      <c r="Q16" s="604"/>
      <c r="R16" s="604"/>
      <c r="S16" s="604"/>
      <c r="T16" s="604"/>
      <c r="U16" s="604"/>
      <c r="V16" s="604"/>
      <c r="W16" s="604"/>
      <c r="X16" s="788"/>
      <c r="Y16" s="767"/>
      <c r="Z16" s="767"/>
      <c r="AA16" s="767"/>
      <c r="AB16" s="767"/>
      <c r="AC16" s="767"/>
      <c r="AD16" s="767"/>
      <c r="AE16" s="767"/>
      <c r="AF16" s="767"/>
      <c r="AG16" s="767"/>
      <c r="AH16" s="767"/>
      <c r="AI16" s="767"/>
      <c r="AJ16" s="767"/>
      <c r="AK16" s="767"/>
      <c r="AL16" s="767"/>
      <c r="AM16" s="767"/>
      <c r="AN16" s="774"/>
      <c r="AO16" s="297"/>
      <c r="AP16" s="297"/>
      <c r="AQ16" s="297"/>
      <c r="AR16" s="297"/>
      <c r="AS16" s="297"/>
      <c r="AT16" s="297"/>
      <c r="AU16" s="297"/>
      <c r="AV16" s="297"/>
      <c r="AW16" s="297"/>
      <c r="AX16" s="297"/>
      <c r="AY16" s="297"/>
      <c r="AZ16" s="297"/>
      <c r="BA16" s="297"/>
      <c r="BB16" s="297"/>
      <c r="BC16" s="297"/>
      <c r="BD16" s="297"/>
      <c r="BE16" s="774"/>
      <c r="BF16" s="297"/>
      <c r="BG16" s="297"/>
      <c r="BH16" s="297"/>
      <c r="BI16" s="297"/>
      <c r="BJ16" s="297"/>
      <c r="BK16" s="297"/>
      <c r="BL16" s="297"/>
      <c r="BM16" s="297"/>
      <c r="BN16" s="297"/>
      <c r="BO16" s="297"/>
      <c r="BP16" s="297"/>
      <c r="BQ16" s="297"/>
      <c r="BR16" s="297"/>
      <c r="BS16" s="297"/>
      <c r="BT16" s="297"/>
      <c r="BU16" s="297"/>
      <c r="BV16" s="297"/>
    </row>
    <row r="17" spans="1:74" ht="12" customHeight="1" x14ac:dyDescent="0.25">
      <c r="A17" s="92">
        <v>1</v>
      </c>
      <c r="B17" s="38"/>
      <c r="C17" s="9" t="str">
        <f>Data!B14</f>
        <v>Teknisk/adm timer</v>
      </c>
      <c r="D17" s="9"/>
      <c r="E17" s="112" t="str">
        <f>Data!B24</f>
        <v>Timer</v>
      </c>
      <c r="F17" s="245">
        <f>'Budget &amp; Total'!G21</f>
        <v>0</v>
      </c>
      <c r="G17" s="119">
        <f ca="1">HLOOKUP($G$5,'Period(er)'!$X:$AL,5+A17,FALSE)</f>
        <v>0</v>
      </c>
      <c r="I17" s="120">
        <f>SUM(J17:AM17)</f>
        <v>0</v>
      </c>
      <c r="J17" s="605"/>
      <c r="K17" s="606"/>
      <c r="L17" s="606"/>
      <c r="M17" s="606"/>
      <c r="N17" s="606"/>
      <c r="O17" s="606"/>
      <c r="P17" s="606"/>
      <c r="Q17" s="606"/>
      <c r="R17" s="606"/>
      <c r="S17" s="606"/>
      <c r="T17" s="606"/>
      <c r="U17" s="606"/>
      <c r="V17" s="606"/>
      <c r="W17" s="606"/>
      <c r="X17" s="607"/>
      <c r="Y17" s="767"/>
      <c r="Z17" s="767"/>
      <c r="AA17" s="767"/>
      <c r="AB17" s="767"/>
      <c r="AC17" s="767"/>
      <c r="AD17" s="767"/>
      <c r="AE17" s="767"/>
      <c r="AF17" s="767"/>
      <c r="AG17" s="767"/>
      <c r="AH17" s="767"/>
      <c r="AI17" s="767"/>
      <c r="AJ17" s="767"/>
      <c r="AK17" s="767"/>
      <c r="AL17" s="767"/>
      <c r="AM17" s="767"/>
      <c r="AN17" s="774"/>
      <c r="AO17" s="297"/>
      <c r="AP17" s="297"/>
      <c r="AQ17" s="297"/>
      <c r="AR17" s="297"/>
      <c r="AS17" s="297"/>
      <c r="AT17" s="297"/>
      <c r="AU17" s="297"/>
      <c r="AV17" s="297"/>
      <c r="AW17" s="297"/>
      <c r="AX17" s="297"/>
      <c r="AY17" s="297"/>
      <c r="AZ17" s="297"/>
      <c r="BA17" s="297"/>
      <c r="BB17" s="297"/>
      <c r="BC17" s="297"/>
      <c r="BD17" s="297"/>
      <c r="BE17" s="774"/>
      <c r="BF17" s="297"/>
      <c r="BG17" s="297"/>
      <c r="BH17" s="297"/>
      <c r="BI17" s="297"/>
      <c r="BJ17" s="297"/>
      <c r="BK17" s="297"/>
      <c r="BL17" s="297"/>
      <c r="BM17" s="297"/>
      <c r="BN17" s="297"/>
      <c r="BO17" s="297"/>
      <c r="BP17" s="297"/>
      <c r="BQ17" s="297"/>
      <c r="BR17" s="297"/>
      <c r="BS17" s="297"/>
      <c r="BT17" s="297"/>
      <c r="BU17" s="297"/>
      <c r="BV17" s="297"/>
    </row>
    <row r="18" spans="1:74" ht="12" customHeight="1" x14ac:dyDescent="0.25">
      <c r="A18" s="92">
        <v>2</v>
      </c>
      <c r="B18" s="74" t="str">
        <f>Data!B5</f>
        <v>Personaleudgifter</v>
      </c>
      <c r="C18" s="4"/>
      <c r="D18" s="4"/>
      <c r="E18" s="121"/>
      <c r="F18" s="117"/>
      <c r="G18" s="117">
        <f ca="1">HLOOKUP($G$5,'Period(er)'!$X:$AL,5+A18,FALSE)</f>
        <v>0</v>
      </c>
      <c r="I18" s="122"/>
      <c r="J18" s="797"/>
      <c r="K18" s="757"/>
      <c r="L18" s="757"/>
      <c r="M18" s="757"/>
      <c r="N18" s="757"/>
      <c r="O18" s="757"/>
      <c r="P18" s="757"/>
      <c r="Q18" s="757"/>
      <c r="R18" s="757"/>
      <c r="S18" s="757"/>
      <c r="T18" s="757"/>
      <c r="U18" s="757"/>
      <c r="V18" s="757"/>
      <c r="W18" s="757"/>
      <c r="X18" s="789"/>
      <c r="Y18" s="751"/>
      <c r="Z18" s="751"/>
      <c r="AA18" s="751"/>
      <c r="AB18" s="751"/>
      <c r="AC18" s="751"/>
      <c r="AD18" s="751"/>
      <c r="AE18" s="751"/>
      <c r="AF18" s="751"/>
      <c r="AG18" s="751"/>
      <c r="AH18" s="751"/>
      <c r="AI18" s="751"/>
      <c r="AJ18" s="751"/>
      <c r="AK18" s="751"/>
      <c r="AL18" s="751"/>
      <c r="AM18" s="751"/>
      <c r="AN18" s="774"/>
      <c r="AO18" s="297"/>
      <c r="AP18" s="297"/>
      <c r="AQ18" s="297"/>
      <c r="AR18" s="297"/>
      <c r="AS18" s="297"/>
      <c r="AT18" s="297"/>
      <c r="AU18" s="297"/>
      <c r="AV18" s="297"/>
      <c r="AW18" s="297"/>
      <c r="AX18" s="297"/>
      <c r="AY18" s="297"/>
      <c r="AZ18" s="297"/>
      <c r="BA18" s="297"/>
      <c r="BB18" s="297"/>
      <c r="BC18" s="297"/>
      <c r="BD18" s="297"/>
      <c r="BE18" s="774"/>
      <c r="BF18" s="297"/>
      <c r="BG18" s="297"/>
      <c r="BH18" s="297"/>
      <c r="BI18" s="297"/>
      <c r="BJ18" s="297"/>
      <c r="BK18" s="297"/>
      <c r="BL18" s="297"/>
      <c r="BM18" s="297"/>
      <c r="BN18" s="297"/>
      <c r="BO18" s="297"/>
      <c r="BP18" s="297"/>
      <c r="BQ18" s="297"/>
      <c r="BR18" s="297"/>
      <c r="BS18" s="297"/>
      <c r="BT18" s="297"/>
      <c r="BU18" s="297"/>
      <c r="BV18" s="297"/>
    </row>
    <row r="19" spans="1:74" ht="12" customHeight="1" x14ac:dyDescent="0.25">
      <c r="A19" s="92">
        <v>3</v>
      </c>
      <c r="B19" s="116"/>
      <c r="C19" s="9" t="str">
        <f>Data!B15</f>
        <v>Interen løn</v>
      </c>
      <c r="D19" s="9"/>
      <c r="E19" s="112" t="s">
        <v>31</v>
      </c>
      <c r="F19" s="245">
        <f>'Budget &amp; Total'!G24</f>
        <v>0</v>
      </c>
      <c r="G19" s="119">
        <f ca="1">HLOOKUP($G$5,'Period(er)'!$X:$AL,5+A19,FALSE)</f>
        <v>0</v>
      </c>
      <c r="I19" s="120">
        <f>SUM(J19:AM19)</f>
        <v>0</v>
      </c>
      <c r="J19" s="605"/>
      <c r="K19" s="606"/>
      <c r="L19" s="606"/>
      <c r="M19" s="606"/>
      <c r="N19" s="606"/>
      <c r="O19" s="606"/>
      <c r="P19" s="606"/>
      <c r="Q19" s="606"/>
      <c r="R19" s="606"/>
      <c r="S19" s="606"/>
      <c r="T19" s="606"/>
      <c r="U19" s="606"/>
      <c r="V19" s="606"/>
      <c r="W19" s="606"/>
      <c r="X19" s="607"/>
      <c r="Y19" s="767"/>
      <c r="Z19" s="767"/>
      <c r="AA19" s="767"/>
      <c r="AB19" s="767"/>
      <c r="AC19" s="767"/>
      <c r="AD19" s="767"/>
      <c r="AE19" s="767"/>
      <c r="AF19" s="767"/>
      <c r="AG19" s="767"/>
      <c r="AH19" s="767"/>
      <c r="AI19" s="767"/>
      <c r="AJ19" s="767"/>
      <c r="AK19" s="767"/>
      <c r="AL19" s="767"/>
      <c r="AM19" s="767"/>
      <c r="AN19" s="774"/>
      <c r="AO19" s="297">
        <f ca="1">IF(Data!$H$2="ja",IF(HLOOKUP($G$5,'Partner-period(er)'!$AP:$BD,5+$A19+((AO$15-1)*50),FALSE)&gt;0,1,0),0)</f>
        <v>0</v>
      </c>
      <c r="AP19" s="297">
        <f ca="1">IF(Data!$H$2="ja",IF(HLOOKUP($G$5,'Partner-period(er)'!$AP:$BD,5+$A19+((AP$15-1)*50),FALSE)&gt;0,1,0),0)</f>
        <v>0</v>
      </c>
      <c r="AQ19" s="297">
        <f ca="1">IF(Data!$H$2="ja",IF(HLOOKUP($G$5,'Partner-period(er)'!$AP:$BD,5+$A19+((AQ$15-1)*50),FALSE)&gt;0,1,0),0)</f>
        <v>0</v>
      </c>
      <c r="AR19" s="297">
        <f ca="1">IF(Data!$H$2="ja",IF(HLOOKUP($G$5,'Partner-period(er)'!$AP:$BD,5+$A19+((AR$15-1)*50),FALSE)&gt;0,1,0),0)</f>
        <v>0</v>
      </c>
      <c r="AS19" s="297">
        <f ca="1">IF(Data!$H$2="ja",IF(HLOOKUP($G$5,'Partner-period(er)'!$AP:$BD,5+$A19+((AS$15-1)*50),FALSE)&gt;0,1,0),0)</f>
        <v>0</v>
      </c>
      <c r="AT19" s="297">
        <f ca="1">IF(Data!$H$2="ja",IF(HLOOKUP($G$5,'Partner-period(er)'!$AP:$BD,5+$A19+((AT$15-1)*50),FALSE)&gt;0,1,0),0)</f>
        <v>0</v>
      </c>
      <c r="AU19" s="297">
        <f ca="1">IF(Data!$H$2="ja",IF(HLOOKUP($G$5,'Partner-period(er)'!$AP:$BD,5+$A19+((AU$15-1)*50),FALSE)&gt;0,1,0),0)</f>
        <v>0</v>
      </c>
      <c r="AV19" s="297">
        <f ca="1">IF(Data!$H$2="ja",IF(HLOOKUP($G$5,'Partner-period(er)'!$AP:$BD,5+$A19+((AV$15-1)*50),FALSE)&gt;0,1,0),0)</f>
        <v>0</v>
      </c>
      <c r="AW19" s="297">
        <f ca="1">IF(Data!$H$2="ja",IF(HLOOKUP($G$5,'Partner-period(er)'!$AP:$BD,5+$A19+((AW$15-1)*50),FALSE)&gt;0,1,0),0)</f>
        <v>0</v>
      </c>
      <c r="AX19" s="297">
        <f ca="1">IF(Data!$H$2="ja",IF(HLOOKUP($G$5,'Partner-period(er)'!$AP:$BD,5+$A19+((AX$15-1)*50),FALSE)&gt;0,1,0),0)</f>
        <v>0</v>
      </c>
      <c r="AY19" s="297">
        <f ca="1">IF(Data!$H$2="ja",IF(HLOOKUP($G$5,'Partner-period(er)'!$AP:$BD,5+$A19+((AY$15-1)*50),FALSE)&gt;0,1,0),0)</f>
        <v>0</v>
      </c>
      <c r="AZ19" s="297">
        <f ca="1">IF(Data!$H$2="ja",IF(HLOOKUP($G$5,'Partner-period(er)'!$AP:$BD,5+$A19+((AZ$15-1)*50),FALSE)&gt;0,1,0),0)</f>
        <v>0</v>
      </c>
      <c r="BA19" s="297">
        <f ca="1">IF(Data!$H$2="ja",IF(HLOOKUP($G$5,'Partner-period(er)'!$AP:$BD,5+$A19+((BA$15-1)*50),FALSE)&gt;0,1,0),0)</f>
        <v>0</v>
      </c>
      <c r="BB19" s="297">
        <f ca="1">IF(Data!$H$2="ja",IF(HLOOKUP($G$5,'Partner-period(er)'!$AP:$BD,5+$A19+((BB$15-1)*50),FALSE)&gt;0,1,0),0)</f>
        <v>0</v>
      </c>
      <c r="BC19" s="297">
        <f ca="1">IF(Data!$H$2="ja",IF(HLOOKUP($G$5,'Partner-period(er)'!$AP:$BD,5+$A19+((BC$15-1)*50),FALSE)&gt;0,1,0),0)</f>
        <v>0</v>
      </c>
      <c r="BD19" s="297"/>
      <c r="BE19" s="774"/>
      <c r="BF19" s="297">
        <f ca="1">IF(Data!$H$2="ja",IF(HLOOKUP($G$5,'Partner-period(er)'!$AP:$BD,5+$A19+((BF$15-1)*50),FALSE)&gt;0,1,0),0)</f>
        <v>0</v>
      </c>
      <c r="BG19" s="297">
        <f ca="1">IF(Data!$H$2="ja",IF(HLOOKUP($G$5,'Partner-period(er)'!$AP:$BD,5+$A19+((BG$15-1)*50),FALSE)&gt;0,1,0),0)</f>
        <v>0</v>
      </c>
      <c r="BH19" s="297">
        <f ca="1">IF(Data!$H$2="ja",IF(HLOOKUP($G$5,'Partner-period(er)'!$AP:$BD,5+$A19+((BH$15-1)*50),FALSE)&gt;0,1,0),0)</f>
        <v>0</v>
      </c>
      <c r="BI19" s="297">
        <f ca="1">IF(Data!$H$2="ja",IF(HLOOKUP($G$5,'Partner-period(er)'!$AP:$BD,5+$A19+((BI$15-1)*50),FALSE)&gt;0,1,0),0)</f>
        <v>0</v>
      </c>
      <c r="BJ19" s="297">
        <f ca="1">IF(Data!$H$2="ja",IF(HLOOKUP($G$5,'Partner-period(er)'!$AP:$BD,5+$A19+((BJ$15-1)*50),FALSE)&gt;0,1,0),0)</f>
        <v>0</v>
      </c>
      <c r="BK19" s="297">
        <f ca="1">IF(Data!$H$2="ja",IF(HLOOKUP($G$5,'Partner-period(er)'!$AP:$BD,5+$A19+((BK$15-1)*50),FALSE)&gt;0,1,0),0)</f>
        <v>0</v>
      </c>
      <c r="BL19" s="297">
        <f ca="1">IF(Data!$H$2="ja",IF(HLOOKUP($G$5,'Partner-period(er)'!$AP:$BD,5+$A19+((BL$15-1)*50),FALSE)&gt;0,1,0),0)</f>
        <v>0</v>
      </c>
      <c r="BM19" s="297">
        <f ca="1">IF(Data!$H$2="ja",IF(HLOOKUP($G$5,'Partner-period(er)'!$AP:$BD,5+$A19+((BM$15-1)*50),FALSE)&gt;0,1,0),0)</f>
        <v>0</v>
      </c>
      <c r="BN19" s="297">
        <f ca="1">IF(Data!$H$2="ja",IF(HLOOKUP($G$5,'Partner-period(er)'!$AP:$BD,5+$A19+((BN$15-1)*50),FALSE)&gt;0,1,0),0)</f>
        <v>0</v>
      </c>
      <c r="BO19" s="297">
        <f ca="1">IF(Data!$H$2="ja",IF(HLOOKUP($G$5,'Partner-period(er)'!$AP:$BD,5+$A19+((BO$15-1)*50),FALSE)&gt;0,1,0),0)</f>
        <v>0</v>
      </c>
      <c r="BP19" s="297">
        <f ca="1">IF(Data!$H$2="ja",IF(HLOOKUP($G$5,'Partner-period(er)'!$AP:$BD,5+$A19+((BP$15-1)*50),FALSE)&gt;0,1,0),0)</f>
        <v>0</v>
      </c>
      <c r="BQ19" s="297">
        <f ca="1">IF(Data!$H$2="ja",IF(HLOOKUP($G$5,'Partner-period(er)'!$AP:$BD,5+$A19+((BQ$15-1)*50),FALSE)&gt;0,1,0),0)</f>
        <v>0</v>
      </c>
      <c r="BR19" s="297">
        <f ca="1">IF(Data!$H$2="ja",IF(HLOOKUP($G$5,'Partner-period(er)'!$AP:$BD,5+$A19+((BR$15-1)*50),FALSE)&gt;0,1,0),0)</f>
        <v>0</v>
      </c>
      <c r="BS19" s="297">
        <f ca="1">IF(Data!$H$2="ja",IF(HLOOKUP($G$5,'Partner-period(er)'!$AP:$BD,5+$A19+((BS$15-1)*50),FALSE)&gt;0,1,0),0)</f>
        <v>0</v>
      </c>
      <c r="BT19" s="297">
        <f ca="1">IF(Data!$H$2="ja",IF(HLOOKUP($G$5,'Partner-period(er)'!$AP:$BD,5+$A19+((BT$15-1)*50),FALSE)&gt;0,1,0),0)</f>
        <v>0</v>
      </c>
      <c r="BU19" s="297"/>
      <c r="BV19" s="297"/>
    </row>
    <row r="20" spans="1:74" ht="12" customHeight="1" x14ac:dyDescent="0.25">
      <c r="A20" s="92">
        <v>4</v>
      </c>
      <c r="B20" s="39"/>
      <c r="C20" s="9" t="str">
        <f>Data!B16</f>
        <v>Teknisk/adm løn</v>
      </c>
      <c r="D20" s="9"/>
      <c r="E20" s="112" t="s">
        <v>31</v>
      </c>
      <c r="F20" s="245">
        <f>'Budget &amp; Total'!G25</f>
        <v>0</v>
      </c>
      <c r="G20" s="119">
        <f ca="1">HLOOKUP($G$5,'Period(er)'!$X:$AL,5+A20,FALSE)</f>
        <v>0</v>
      </c>
      <c r="I20" s="120">
        <f>SUM(J20:AM20)</f>
        <v>0</v>
      </c>
      <c r="J20" s="605"/>
      <c r="K20" s="606"/>
      <c r="L20" s="606"/>
      <c r="M20" s="606"/>
      <c r="N20" s="606"/>
      <c r="O20" s="606"/>
      <c r="P20" s="606"/>
      <c r="Q20" s="606"/>
      <c r="R20" s="606"/>
      <c r="S20" s="606"/>
      <c r="T20" s="606"/>
      <c r="U20" s="606"/>
      <c r="V20" s="606"/>
      <c r="W20" s="606"/>
      <c r="X20" s="607"/>
      <c r="Y20" s="767"/>
      <c r="Z20" s="767"/>
      <c r="AA20" s="767"/>
      <c r="AB20" s="767"/>
      <c r="AC20" s="767"/>
      <c r="AD20" s="767"/>
      <c r="AE20" s="767"/>
      <c r="AF20" s="767"/>
      <c r="AG20" s="767"/>
      <c r="AH20" s="767"/>
      <c r="AI20" s="767"/>
      <c r="AJ20" s="767"/>
      <c r="AK20" s="767"/>
      <c r="AL20" s="767"/>
      <c r="AM20" s="767"/>
      <c r="AN20" s="774"/>
      <c r="AO20" s="297">
        <f ca="1">IF(Data!$H$2="ja",IF(HLOOKUP($G$5,'Partner-period(er)'!$AP:$BD,5+$A20+((AO$15-1)*50),FALSE)&gt;0,1,0),0)</f>
        <v>0</v>
      </c>
      <c r="AP20" s="297">
        <f ca="1">IF(Data!$H$2="ja",IF(HLOOKUP($G$5,'Partner-period(er)'!$AP:$BD,5+$A20+((AP$15-1)*50),FALSE)&gt;0,1,0),0)</f>
        <v>0</v>
      </c>
      <c r="AQ20" s="297">
        <f ca="1">IF(Data!$H$2="ja",IF(HLOOKUP($G$5,'Partner-period(er)'!$AP:$BD,5+$A20+((AQ$15-1)*50),FALSE)&gt;0,1,0),0)</f>
        <v>0</v>
      </c>
      <c r="AR20" s="297">
        <f ca="1">IF(Data!$H$2="ja",IF(HLOOKUP($G$5,'Partner-period(er)'!$AP:$BD,5+$A20+((AR$15-1)*50),FALSE)&gt;0,1,0),0)</f>
        <v>0</v>
      </c>
      <c r="AS20" s="297">
        <f ca="1">IF(Data!$H$2="ja",IF(HLOOKUP($G$5,'Partner-period(er)'!$AP:$BD,5+$A20+((AS$15-1)*50),FALSE)&gt;0,1,0),0)</f>
        <v>0</v>
      </c>
      <c r="AT20" s="297">
        <f ca="1">IF(Data!$H$2="ja",IF(HLOOKUP($G$5,'Partner-period(er)'!$AP:$BD,5+$A20+((AT$15-1)*50),FALSE)&gt;0,1,0),0)</f>
        <v>0</v>
      </c>
      <c r="AU20" s="297">
        <f ca="1">IF(Data!$H$2="ja",IF(HLOOKUP($G$5,'Partner-period(er)'!$AP:$BD,5+$A20+((AU$15-1)*50),FALSE)&gt;0,1,0),0)</f>
        <v>0</v>
      </c>
      <c r="AV20" s="297">
        <f ca="1">IF(Data!$H$2="ja",IF(HLOOKUP($G$5,'Partner-period(er)'!$AP:$BD,5+$A20+((AV$15-1)*50),FALSE)&gt;0,1,0),0)</f>
        <v>0</v>
      </c>
      <c r="AW20" s="297">
        <f ca="1">IF(Data!$H$2="ja",IF(HLOOKUP($G$5,'Partner-period(er)'!$AP:$BD,5+$A20+((AW$15-1)*50),FALSE)&gt;0,1,0),0)</f>
        <v>0</v>
      </c>
      <c r="AX20" s="297">
        <f ca="1">IF(Data!$H$2="ja",IF(HLOOKUP($G$5,'Partner-period(er)'!$AP:$BD,5+$A20+((AX$15-1)*50),FALSE)&gt;0,1,0),0)</f>
        <v>0</v>
      </c>
      <c r="AY20" s="297">
        <f ca="1">IF(Data!$H$2="ja",IF(HLOOKUP($G$5,'Partner-period(er)'!$AP:$BD,5+$A20+((AY$15-1)*50),FALSE)&gt;0,1,0),0)</f>
        <v>0</v>
      </c>
      <c r="AZ20" s="297">
        <f ca="1">IF(Data!$H$2="ja",IF(HLOOKUP($G$5,'Partner-period(er)'!$AP:$BD,5+$A20+((AZ$15-1)*50),FALSE)&gt;0,1,0),0)</f>
        <v>0</v>
      </c>
      <c r="BA20" s="297">
        <f ca="1">IF(Data!$H$2="ja",IF(HLOOKUP($G$5,'Partner-period(er)'!$AP:$BD,5+$A20+((BA$15-1)*50),FALSE)&gt;0,1,0),0)</f>
        <v>0</v>
      </c>
      <c r="BB20" s="297">
        <f ca="1">IF(Data!$H$2="ja",IF(HLOOKUP($G$5,'Partner-period(er)'!$AP:$BD,5+$A20+((BB$15-1)*50),FALSE)&gt;0,1,0),0)</f>
        <v>0</v>
      </c>
      <c r="BC20" s="297">
        <f ca="1">IF(Data!$H$2="ja",IF(HLOOKUP($G$5,'Partner-period(er)'!$AP:$BD,5+$A20+((BC$15-1)*50),FALSE)&gt;0,1,0),0)</f>
        <v>0</v>
      </c>
      <c r="BD20" s="297"/>
      <c r="BE20" s="774"/>
      <c r="BF20" s="297">
        <f ca="1">IF(Data!$H$2="ja",IF(HLOOKUP($G$5,'Partner-period(er)'!$AP:$BD,5+$A20+((BF$15-1)*50),FALSE)&gt;0,1,0),0)</f>
        <v>0</v>
      </c>
      <c r="BG20" s="297">
        <f ca="1">IF(Data!$H$2="ja",IF(HLOOKUP($G$5,'Partner-period(er)'!$AP:$BD,5+$A20+((BG$15-1)*50),FALSE)&gt;0,1,0),0)</f>
        <v>0</v>
      </c>
      <c r="BH20" s="297">
        <f ca="1">IF(Data!$H$2="ja",IF(HLOOKUP($G$5,'Partner-period(er)'!$AP:$BD,5+$A20+((BH$15-1)*50),FALSE)&gt;0,1,0),0)</f>
        <v>0</v>
      </c>
      <c r="BI20" s="297">
        <f ca="1">IF(Data!$H$2="ja",IF(HLOOKUP($G$5,'Partner-period(er)'!$AP:$BD,5+$A20+((BI$15-1)*50),FALSE)&gt;0,1,0),0)</f>
        <v>0</v>
      </c>
      <c r="BJ20" s="297">
        <f ca="1">IF(Data!$H$2="ja",IF(HLOOKUP($G$5,'Partner-period(er)'!$AP:$BD,5+$A20+((BJ$15-1)*50),FALSE)&gt;0,1,0),0)</f>
        <v>0</v>
      </c>
      <c r="BK20" s="297">
        <f ca="1">IF(Data!$H$2="ja",IF(HLOOKUP($G$5,'Partner-period(er)'!$AP:$BD,5+$A20+((BK$15-1)*50),FALSE)&gt;0,1,0),0)</f>
        <v>0</v>
      </c>
      <c r="BL20" s="297">
        <f ca="1">IF(Data!$H$2="ja",IF(HLOOKUP($G$5,'Partner-period(er)'!$AP:$BD,5+$A20+((BL$15-1)*50),FALSE)&gt;0,1,0),0)</f>
        <v>0</v>
      </c>
      <c r="BM20" s="297">
        <f ca="1">IF(Data!$H$2="ja",IF(HLOOKUP($G$5,'Partner-period(er)'!$AP:$BD,5+$A20+((BM$15-1)*50),FALSE)&gt;0,1,0),0)</f>
        <v>0</v>
      </c>
      <c r="BN20" s="297">
        <f ca="1">IF(Data!$H$2="ja",IF(HLOOKUP($G$5,'Partner-period(er)'!$AP:$BD,5+$A20+((BN$15-1)*50),FALSE)&gt;0,1,0),0)</f>
        <v>0</v>
      </c>
      <c r="BO20" s="297">
        <f ca="1">IF(Data!$H$2="ja",IF(HLOOKUP($G$5,'Partner-period(er)'!$AP:$BD,5+$A20+((BO$15-1)*50),FALSE)&gt;0,1,0),0)</f>
        <v>0</v>
      </c>
      <c r="BP20" s="297">
        <f ca="1">IF(Data!$H$2="ja",IF(HLOOKUP($G$5,'Partner-period(er)'!$AP:$BD,5+$A20+((BP$15-1)*50),FALSE)&gt;0,1,0),0)</f>
        <v>0</v>
      </c>
      <c r="BQ20" s="297">
        <f ca="1">IF(Data!$H$2="ja",IF(HLOOKUP($G$5,'Partner-period(er)'!$AP:$BD,5+$A20+((BQ$15-1)*50),FALSE)&gt;0,1,0),0)</f>
        <v>0</v>
      </c>
      <c r="BR20" s="297">
        <f ca="1">IF(Data!$H$2="ja",IF(HLOOKUP($G$5,'Partner-period(er)'!$AP:$BD,5+$A20+((BR$15-1)*50),FALSE)&gt;0,1,0),0)</f>
        <v>0</v>
      </c>
      <c r="BS20" s="297">
        <f ca="1">IF(Data!$H$2="ja",IF(HLOOKUP($G$5,'Partner-period(er)'!$AP:$BD,5+$A20+((BS$15-1)*50),FALSE)&gt;0,1,0),0)</f>
        <v>0</v>
      </c>
      <c r="BT20" s="297">
        <f ca="1">IF(Data!$H$2="ja",IF(HLOOKUP($G$5,'Partner-period(er)'!$AP:$BD,5+$A20+((BT$15-1)*50),FALSE)&gt;0,1,0),0)</f>
        <v>0</v>
      </c>
      <c r="BU20" s="297"/>
      <c r="BV20" s="297"/>
    </row>
    <row r="21" spans="1:74" ht="12" customHeight="1" x14ac:dyDescent="0.25">
      <c r="A21" s="92">
        <v>5</v>
      </c>
      <c r="B21" s="40"/>
      <c r="C21" s="41" t="str">
        <f>Data!B25</f>
        <v>Overhead</v>
      </c>
      <c r="D21" s="41"/>
      <c r="E21" s="123" t="s">
        <v>31</v>
      </c>
      <c r="F21" s="245">
        <f>'Budget &amp; Total'!G27</f>
        <v>0</v>
      </c>
      <c r="G21" s="119">
        <f ca="1">HLOOKUP($G$5,'Period(er)'!$X:$AL,5+A21,FALSE)</f>
        <v>0</v>
      </c>
      <c r="I21" s="120">
        <f>SUM(J21:AM21)</f>
        <v>0</v>
      </c>
      <c r="J21" s="812">
        <f>(J19+J20)*J10</f>
        <v>0</v>
      </c>
      <c r="K21" s="813">
        <f t="shared" ref="K21:X21" si="0">(K19+K20)*K10</f>
        <v>0</v>
      </c>
      <c r="L21" s="813">
        <f t="shared" si="0"/>
        <v>0</v>
      </c>
      <c r="M21" s="813">
        <f t="shared" si="0"/>
        <v>0</v>
      </c>
      <c r="N21" s="813">
        <f t="shared" si="0"/>
        <v>0</v>
      </c>
      <c r="O21" s="813">
        <f t="shared" si="0"/>
        <v>0</v>
      </c>
      <c r="P21" s="813">
        <f t="shared" si="0"/>
        <v>0</v>
      </c>
      <c r="Q21" s="813">
        <f t="shared" si="0"/>
        <v>0</v>
      </c>
      <c r="R21" s="813">
        <f t="shared" si="0"/>
        <v>0</v>
      </c>
      <c r="S21" s="813">
        <f t="shared" si="0"/>
        <v>0</v>
      </c>
      <c r="T21" s="813">
        <f t="shared" si="0"/>
        <v>0</v>
      </c>
      <c r="U21" s="813">
        <f t="shared" si="0"/>
        <v>0</v>
      </c>
      <c r="V21" s="813">
        <f t="shared" si="0"/>
        <v>0</v>
      </c>
      <c r="W21" s="813">
        <f t="shared" si="0"/>
        <v>0</v>
      </c>
      <c r="X21" s="814">
        <f t="shared" si="0"/>
        <v>0</v>
      </c>
      <c r="Y21" s="751">
        <f>(Y19+Y20)*Y10</f>
        <v>0</v>
      </c>
      <c r="Z21" s="751">
        <f t="shared" ref="Z21:AM21" si="1">(Z19+Z20)*Z10</f>
        <v>0</v>
      </c>
      <c r="AA21" s="751">
        <f t="shared" si="1"/>
        <v>0</v>
      </c>
      <c r="AB21" s="751">
        <f t="shared" si="1"/>
        <v>0</v>
      </c>
      <c r="AC21" s="751">
        <f t="shared" si="1"/>
        <v>0</v>
      </c>
      <c r="AD21" s="751">
        <f t="shared" si="1"/>
        <v>0</v>
      </c>
      <c r="AE21" s="751">
        <f t="shared" si="1"/>
        <v>0</v>
      </c>
      <c r="AF21" s="751">
        <f t="shared" si="1"/>
        <v>0</v>
      </c>
      <c r="AG21" s="751">
        <f t="shared" si="1"/>
        <v>0</v>
      </c>
      <c r="AH21" s="751">
        <f t="shared" si="1"/>
        <v>0</v>
      </c>
      <c r="AI21" s="751">
        <f t="shared" si="1"/>
        <v>0</v>
      </c>
      <c r="AJ21" s="751">
        <f t="shared" si="1"/>
        <v>0</v>
      </c>
      <c r="AK21" s="751">
        <f t="shared" si="1"/>
        <v>0</v>
      </c>
      <c r="AL21" s="751">
        <f t="shared" si="1"/>
        <v>0</v>
      </c>
      <c r="AM21" s="751">
        <f t="shared" si="1"/>
        <v>0</v>
      </c>
      <c r="AN21" s="774"/>
      <c r="AO21" s="297"/>
      <c r="AP21" s="297"/>
      <c r="AQ21" s="297"/>
      <c r="AR21" s="297"/>
      <c r="AS21" s="297"/>
      <c r="AT21" s="297"/>
      <c r="AU21" s="297"/>
      <c r="AV21" s="297"/>
      <c r="AW21" s="297"/>
      <c r="AX21" s="297"/>
      <c r="AY21" s="297"/>
      <c r="AZ21" s="297"/>
      <c r="BA21" s="297"/>
      <c r="BB21" s="297"/>
      <c r="BC21" s="297"/>
      <c r="BD21" s="297"/>
      <c r="BE21" s="774"/>
      <c r="BF21" s="297"/>
      <c r="BG21" s="297"/>
      <c r="BH21" s="297"/>
      <c r="BI21" s="297"/>
      <c r="BJ21" s="297"/>
      <c r="BK21" s="297"/>
      <c r="BL21" s="297"/>
      <c r="BM21" s="297"/>
      <c r="BN21" s="297"/>
      <c r="BO21" s="297"/>
      <c r="BP21" s="297"/>
      <c r="BQ21" s="297"/>
      <c r="BR21" s="297"/>
      <c r="BS21" s="297"/>
      <c r="BT21" s="297"/>
      <c r="BU21" s="297"/>
      <c r="BV21" s="297"/>
    </row>
    <row r="22" spans="1:74" ht="12" customHeight="1" x14ac:dyDescent="0.25">
      <c r="A22" s="92">
        <v>6</v>
      </c>
      <c r="B22" s="124"/>
      <c r="C22" s="32" t="str">
        <f>Data!B39</f>
        <v>Lønomkostninger total</v>
      </c>
      <c r="D22" s="32"/>
      <c r="E22" s="444" t="s">
        <v>31</v>
      </c>
      <c r="F22" s="246">
        <f>'Budget &amp; Total'!G28</f>
        <v>0</v>
      </c>
      <c r="G22" s="126">
        <f ca="1">HLOOKUP($G$5,'Period(er)'!$X:$AL,5+A22,FALSE)</f>
        <v>0</v>
      </c>
      <c r="I22" s="127">
        <f>SUM(J22:AM22)</f>
        <v>0</v>
      </c>
      <c r="J22" s="491">
        <f>SUM(J19:J21)</f>
        <v>0</v>
      </c>
      <c r="K22" s="491">
        <f t="shared" ref="K22:X22" si="2">SUM(K19:K21)</f>
        <v>0</v>
      </c>
      <c r="L22" s="491">
        <f t="shared" si="2"/>
        <v>0</v>
      </c>
      <c r="M22" s="491">
        <f t="shared" si="2"/>
        <v>0</v>
      </c>
      <c r="N22" s="491">
        <f t="shared" si="2"/>
        <v>0</v>
      </c>
      <c r="O22" s="491">
        <f t="shared" si="2"/>
        <v>0</v>
      </c>
      <c r="P22" s="491">
        <f t="shared" si="2"/>
        <v>0</v>
      </c>
      <c r="Q22" s="491">
        <f t="shared" si="2"/>
        <v>0</v>
      </c>
      <c r="R22" s="491">
        <f t="shared" si="2"/>
        <v>0</v>
      </c>
      <c r="S22" s="491">
        <f t="shared" si="2"/>
        <v>0</v>
      </c>
      <c r="T22" s="491">
        <f t="shared" si="2"/>
        <v>0</v>
      </c>
      <c r="U22" s="491">
        <f t="shared" si="2"/>
        <v>0</v>
      </c>
      <c r="V22" s="491">
        <f t="shared" si="2"/>
        <v>0</v>
      </c>
      <c r="W22" s="491">
        <f t="shared" si="2"/>
        <v>0</v>
      </c>
      <c r="X22" s="789">
        <f t="shared" si="2"/>
        <v>0</v>
      </c>
      <c r="Y22" s="751">
        <f>SUM(Y19:Y21)</f>
        <v>0</v>
      </c>
      <c r="Z22" s="751">
        <f t="shared" ref="Z22:AM22" si="3">SUM(Z19:Z21)</f>
        <v>0</v>
      </c>
      <c r="AA22" s="751">
        <f t="shared" si="3"/>
        <v>0</v>
      </c>
      <c r="AB22" s="751">
        <f t="shared" si="3"/>
        <v>0</v>
      </c>
      <c r="AC22" s="751">
        <f t="shared" si="3"/>
        <v>0</v>
      </c>
      <c r="AD22" s="751">
        <f t="shared" si="3"/>
        <v>0</v>
      </c>
      <c r="AE22" s="751">
        <f t="shared" si="3"/>
        <v>0</v>
      </c>
      <c r="AF22" s="751">
        <f t="shared" si="3"/>
        <v>0</v>
      </c>
      <c r="AG22" s="751">
        <f t="shared" si="3"/>
        <v>0</v>
      </c>
      <c r="AH22" s="751">
        <f t="shared" si="3"/>
        <v>0</v>
      </c>
      <c r="AI22" s="751">
        <f t="shared" si="3"/>
        <v>0</v>
      </c>
      <c r="AJ22" s="751">
        <f t="shared" si="3"/>
        <v>0</v>
      </c>
      <c r="AK22" s="751">
        <f t="shared" si="3"/>
        <v>0</v>
      </c>
      <c r="AL22" s="751">
        <f t="shared" si="3"/>
        <v>0</v>
      </c>
      <c r="AM22" s="751">
        <f t="shared" si="3"/>
        <v>0</v>
      </c>
      <c r="AN22" s="774"/>
      <c r="AO22" s="297"/>
      <c r="AP22" s="297"/>
      <c r="AQ22" s="297"/>
      <c r="AR22" s="297"/>
      <c r="AS22" s="297"/>
      <c r="AT22" s="297"/>
      <c r="AU22" s="297"/>
      <c r="AV22" s="297"/>
      <c r="AW22" s="297"/>
      <c r="AX22" s="297"/>
      <c r="AY22" s="297"/>
      <c r="AZ22" s="297"/>
      <c r="BA22" s="297"/>
      <c r="BB22" s="297"/>
      <c r="BC22" s="297"/>
      <c r="BD22" s="297"/>
      <c r="BE22" s="774"/>
      <c r="BF22" s="297"/>
      <c r="BG22" s="297"/>
      <c r="BH22" s="297"/>
      <c r="BI22" s="297"/>
      <c r="BJ22" s="297"/>
      <c r="BK22" s="297"/>
      <c r="BL22" s="297"/>
      <c r="BM22" s="297"/>
      <c r="BN22" s="297"/>
      <c r="BO22" s="297"/>
      <c r="BP22" s="297"/>
      <c r="BQ22" s="297"/>
      <c r="BR22" s="297"/>
      <c r="BS22" s="297"/>
      <c r="BT22" s="297"/>
      <c r="BU22" s="297"/>
      <c r="BV22" s="297"/>
    </row>
    <row r="23" spans="1:74" ht="12" customHeight="1" x14ac:dyDescent="0.25">
      <c r="A23" s="92">
        <v>7</v>
      </c>
      <c r="B23" s="38" t="str">
        <f>'Budget &amp; Total'!B29</f>
        <v>Andre omkostninger</v>
      </c>
      <c r="C23" s="33"/>
      <c r="D23" s="33"/>
      <c r="E23" s="27"/>
      <c r="F23" s="117"/>
      <c r="G23" s="128"/>
      <c r="I23" s="129"/>
      <c r="J23" s="167"/>
      <c r="K23" s="167"/>
      <c r="L23" s="167"/>
      <c r="M23" s="167"/>
      <c r="N23" s="167"/>
      <c r="O23" s="167"/>
      <c r="P23" s="167"/>
      <c r="Q23" s="167"/>
      <c r="R23" s="168"/>
      <c r="S23" s="168"/>
      <c r="T23" s="168"/>
      <c r="U23" s="150"/>
      <c r="V23" s="150"/>
      <c r="W23" s="150"/>
      <c r="X23" s="151"/>
      <c r="Y23" s="768"/>
      <c r="Z23" s="768"/>
      <c r="AA23" s="768"/>
      <c r="AB23" s="768"/>
      <c r="AC23" s="768"/>
      <c r="AD23" s="768"/>
      <c r="AE23" s="768"/>
      <c r="AF23" s="768"/>
      <c r="AG23" s="769"/>
      <c r="AH23" s="769"/>
      <c r="AI23" s="769"/>
      <c r="AJ23" s="751"/>
      <c r="AK23" s="751"/>
      <c r="AL23" s="751"/>
      <c r="AM23" s="751"/>
      <c r="AN23" s="774"/>
      <c r="AO23" s="297"/>
      <c r="AP23" s="297"/>
      <c r="AQ23" s="297"/>
      <c r="AR23" s="297"/>
      <c r="AS23" s="297"/>
      <c r="AT23" s="297"/>
      <c r="AU23" s="297"/>
      <c r="AV23" s="297"/>
      <c r="AW23" s="297"/>
      <c r="AX23" s="297"/>
      <c r="AY23" s="297"/>
      <c r="AZ23" s="297"/>
      <c r="BA23" s="297"/>
      <c r="BB23" s="297"/>
      <c r="BC23" s="297"/>
      <c r="BD23" s="297"/>
      <c r="BE23" s="774"/>
      <c r="BF23" s="297"/>
      <c r="BG23" s="297"/>
      <c r="BH23" s="297"/>
      <c r="BI23" s="297"/>
      <c r="BJ23" s="297"/>
      <c r="BK23" s="297"/>
      <c r="BL23" s="297"/>
      <c r="BM23" s="297"/>
      <c r="BN23" s="297"/>
      <c r="BO23" s="297"/>
      <c r="BP23" s="297"/>
      <c r="BQ23" s="297"/>
      <c r="BR23" s="297"/>
      <c r="BS23" s="297"/>
      <c r="BT23" s="297"/>
      <c r="BU23" s="297"/>
      <c r="BV23" s="297"/>
    </row>
    <row r="24" spans="1:74" ht="12" customHeight="1" x14ac:dyDescent="0.25">
      <c r="A24" s="92">
        <v>8</v>
      </c>
      <c r="B24" s="116"/>
      <c r="C24" s="9" t="str">
        <f>'Budget &amp; Total'!C30</f>
        <v>Instrumenter og udstyr</v>
      </c>
      <c r="D24" s="9"/>
      <c r="E24" s="27" t="s">
        <v>31</v>
      </c>
      <c r="F24" s="245">
        <f>'Budget &amp; Total'!G30</f>
        <v>0</v>
      </c>
      <c r="G24" s="119">
        <f ca="1">HLOOKUP($G$5,'Period(er)'!$X:$AL,5+A24,FALSE)</f>
        <v>0</v>
      </c>
      <c r="I24" s="120">
        <f t="shared" ref="I24:I32" si="4">SUM(J24:AM24)</f>
        <v>0</v>
      </c>
      <c r="J24" s="606"/>
      <c r="K24" s="606"/>
      <c r="L24" s="606"/>
      <c r="M24" s="606"/>
      <c r="N24" s="606"/>
      <c r="O24" s="606"/>
      <c r="P24" s="606"/>
      <c r="Q24" s="606"/>
      <c r="R24" s="606"/>
      <c r="S24" s="606"/>
      <c r="T24" s="606"/>
      <c r="U24" s="606"/>
      <c r="V24" s="606"/>
      <c r="W24" s="606"/>
      <c r="X24" s="607"/>
      <c r="Y24" s="767"/>
      <c r="Z24" s="767"/>
      <c r="AA24" s="767"/>
      <c r="AB24" s="767"/>
      <c r="AC24" s="767"/>
      <c r="AD24" s="767"/>
      <c r="AE24" s="767"/>
      <c r="AF24" s="767"/>
      <c r="AG24" s="767"/>
      <c r="AH24" s="767"/>
      <c r="AI24" s="767"/>
      <c r="AJ24" s="767"/>
      <c r="AK24" s="767"/>
      <c r="AL24" s="767"/>
      <c r="AM24" s="767"/>
      <c r="AN24" s="774"/>
      <c r="AO24" s="297">
        <f ca="1">IF(Data!$H$2="ja",IF(HLOOKUP($G$5,'Partner-period(er)'!$AP:$BD,5+$A24+((AO$15-1)*50),FALSE)&gt;0,1,0),0)</f>
        <v>0</v>
      </c>
      <c r="AP24" s="297">
        <f ca="1">IF(Data!$H$2="ja",IF(HLOOKUP($G$5,'Partner-period(er)'!$AP:$BD,5+$A24+((AP$15-1)*50),FALSE)&gt;0,1,0),0)</f>
        <v>0</v>
      </c>
      <c r="AQ24" s="297">
        <f ca="1">IF(Data!$H$2="ja",IF(HLOOKUP($G$5,'Partner-period(er)'!$AP:$BD,5+$A24+((AQ$15-1)*50),FALSE)&gt;0,1,0),0)</f>
        <v>0</v>
      </c>
      <c r="AR24" s="297">
        <f ca="1">IF(Data!$H$2="ja",IF(HLOOKUP($G$5,'Partner-period(er)'!$AP:$BD,5+$A24+((AR$15-1)*50),FALSE)&gt;0,1,0),0)</f>
        <v>0</v>
      </c>
      <c r="AS24" s="297">
        <f ca="1">IF(Data!$H$2="ja",IF(HLOOKUP($G$5,'Partner-period(er)'!$AP:$BD,5+$A24+((AS$15-1)*50),FALSE)&gt;0,1,0),0)</f>
        <v>0</v>
      </c>
      <c r="AT24" s="297">
        <f ca="1">IF(Data!$H$2="ja",IF(HLOOKUP($G$5,'Partner-period(er)'!$AP:$BD,5+$A24+((AT$15-1)*50),FALSE)&gt;0,1,0),0)</f>
        <v>0</v>
      </c>
      <c r="AU24" s="297">
        <f ca="1">IF(Data!$H$2="ja",IF(HLOOKUP($G$5,'Partner-period(er)'!$AP:$BD,5+$A24+((AU$15-1)*50),FALSE)&gt;0,1,0),0)</f>
        <v>0</v>
      </c>
      <c r="AV24" s="297">
        <f ca="1">IF(Data!$H$2="ja",IF(HLOOKUP($G$5,'Partner-period(er)'!$AP:$BD,5+$A24+((AV$15-1)*50),FALSE)&gt;0,1,0),0)</f>
        <v>0</v>
      </c>
      <c r="AW24" s="297">
        <f ca="1">IF(Data!$H$2="ja",IF(HLOOKUP($G$5,'Partner-period(er)'!$AP:$BD,5+$A24+((AW$15-1)*50),FALSE)&gt;0,1,0),0)</f>
        <v>0</v>
      </c>
      <c r="AX24" s="297">
        <f ca="1">IF(Data!$H$2="ja",IF(HLOOKUP($G$5,'Partner-period(er)'!$AP:$BD,5+$A24+((AX$15-1)*50),FALSE)&gt;0,1,0),0)</f>
        <v>0</v>
      </c>
      <c r="AY24" s="297">
        <f ca="1">IF(Data!$H$2="ja",IF(HLOOKUP($G$5,'Partner-period(er)'!$AP:$BD,5+$A24+((AY$15-1)*50),FALSE)&gt;0,1,0),0)</f>
        <v>0</v>
      </c>
      <c r="AZ24" s="297">
        <f ca="1">IF(Data!$H$2="ja",IF(HLOOKUP($G$5,'Partner-period(er)'!$AP:$BD,5+$A24+((AZ$15-1)*50),FALSE)&gt;0,1,0),0)</f>
        <v>0</v>
      </c>
      <c r="BA24" s="297">
        <f ca="1">IF(Data!$H$2="ja",IF(HLOOKUP($G$5,'Partner-period(er)'!$AP:$BD,5+$A24+((BA$15-1)*50),FALSE)&gt;0,1,0),0)</f>
        <v>0</v>
      </c>
      <c r="BB24" s="297">
        <f ca="1">IF(Data!$H$2="ja",IF(HLOOKUP($G$5,'Partner-period(er)'!$AP:$BD,5+$A24+((BB$15-1)*50),FALSE)&gt;0,1,0),0)</f>
        <v>0</v>
      </c>
      <c r="BC24" s="297">
        <f ca="1">IF(Data!$H$2="ja",IF(HLOOKUP($G$5,'Partner-period(er)'!$AP:$BD,5+$A24+((BC$15-1)*50),FALSE)&gt;0,1,0),0)</f>
        <v>0</v>
      </c>
      <c r="BD24" s="297"/>
      <c r="BE24" s="774"/>
      <c r="BF24" s="297">
        <f ca="1">IF(Data!$H$2="ja",IF(HLOOKUP($G$5,'Partner-period(er)'!$AP:$BD,5+$A24+((BF$15-1)*50),FALSE)&gt;0,1,0),0)</f>
        <v>0</v>
      </c>
      <c r="BG24" s="297">
        <f ca="1">IF(Data!$H$2="ja",IF(HLOOKUP($G$5,'Partner-period(er)'!$AP:$BD,5+$A24+((BG$15-1)*50),FALSE)&gt;0,1,0),0)</f>
        <v>0</v>
      </c>
      <c r="BH24" s="297">
        <f ca="1">IF(Data!$H$2="ja",IF(HLOOKUP($G$5,'Partner-period(er)'!$AP:$BD,5+$A24+((BH$15-1)*50),FALSE)&gt;0,1,0),0)</f>
        <v>0</v>
      </c>
      <c r="BI24" s="297">
        <f ca="1">IF(Data!$H$2="ja",IF(HLOOKUP($G$5,'Partner-period(er)'!$AP:$BD,5+$A24+((BI$15-1)*50),FALSE)&gt;0,1,0),0)</f>
        <v>0</v>
      </c>
      <c r="BJ24" s="297">
        <f ca="1">IF(Data!$H$2="ja",IF(HLOOKUP($G$5,'Partner-period(er)'!$AP:$BD,5+$A24+((BJ$15-1)*50),FALSE)&gt;0,1,0),0)</f>
        <v>0</v>
      </c>
      <c r="BK24" s="297">
        <f ca="1">IF(Data!$H$2="ja",IF(HLOOKUP($G$5,'Partner-period(er)'!$AP:$BD,5+$A24+((BK$15-1)*50),FALSE)&gt;0,1,0),0)</f>
        <v>0</v>
      </c>
      <c r="BL24" s="297">
        <f ca="1">IF(Data!$H$2="ja",IF(HLOOKUP($G$5,'Partner-period(er)'!$AP:$BD,5+$A24+((BL$15-1)*50),FALSE)&gt;0,1,0),0)</f>
        <v>0</v>
      </c>
      <c r="BM24" s="297">
        <f ca="1">IF(Data!$H$2="ja",IF(HLOOKUP($G$5,'Partner-period(er)'!$AP:$BD,5+$A24+((BM$15-1)*50),FALSE)&gt;0,1,0),0)</f>
        <v>0</v>
      </c>
      <c r="BN24" s="297">
        <f ca="1">IF(Data!$H$2="ja",IF(HLOOKUP($G$5,'Partner-period(er)'!$AP:$BD,5+$A24+((BN$15-1)*50),FALSE)&gt;0,1,0),0)</f>
        <v>0</v>
      </c>
      <c r="BO24" s="297">
        <f ca="1">IF(Data!$H$2="ja",IF(HLOOKUP($G$5,'Partner-period(er)'!$AP:$BD,5+$A24+((BO$15-1)*50),FALSE)&gt;0,1,0),0)</f>
        <v>0</v>
      </c>
      <c r="BP24" s="297">
        <f ca="1">IF(Data!$H$2="ja",IF(HLOOKUP($G$5,'Partner-period(er)'!$AP:$BD,5+$A24+((BP$15-1)*50),FALSE)&gt;0,1,0),0)</f>
        <v>0</v>
      </c>
      <c r="BQ24" s="297">
        <f ca="1">IF(Data!$H$2="ja",IF(HLOOKUP($G$5,'Partner-period(er)'!$AP:$BD,5+$A24+((BQ$15-1)*50),FALSE)&gt;0,1,0),0)</f>
        <v>0</v>
      </c>
      <c r="BR24" s="297">
        <f ca="1">IF(Data!$H$2="ja",IF(HLOOKUP($G$5,'Partner-period(er)'!$AP:$BD,5+$A24+((BR$15-1)*50),FALSE)&gt;0,1,0),0)</f>
        <v>0</v>
      </c>
      <c r="BS24" s="297">
        <f ca="1">IF(Data!$H$2="ja",IF(HLOOKUP($G$5,'Partner-period(er)'!$AP:$BD,5+$A24+((BS$15-1)*50),FALSE)&gt;0,1,0),0)</f>
        <v>0</v>
      </c>
      <c r="BT24" s="297">
        <f ca="1">IF(Data!$H$2="ja",IF(HLOOKUP($G$5,'Partner-period(er)'!$AP:$BD,5+$A24+((BT$15-1)*50),FALSE)&gt;0,1,0),0)</f>
        <v>0</v>
      </c>
      <c r="BU24" s="297"/>
      <c r="BV24" s="297"/>
    </row>
    <row r="25" spans="1:74" ht="12" customHeight="1" x14ac:dyDescent="0.25">
      <c r="A25" s="92">
        <v>9</v>
      </c>
      <c r="B25" s="39"/>
      <c r="C25" s="9" t="str">
        <f>'Budget &amp; Total'!C31</f>
        <v>Bygninger og jord</v>
      </c>
      <c r="D25" s="9"/>
      <c r="E25" s="27" t="s">
        <v>31</v>
      </c>
      <c r="F25" s="245">
        <f>'Budget &amp; Total'!G31</f>
        <v>0</v>
      </c>
      <c r="G25" s="119">
        <f ca="1">HLOOKUP($G$5,'Period(er)'!$X:$AL,5+A25,FALSE)</f>
        <v>0</v>
      </c>
      <c r="I25" s="120">
        <f t="shared" si="4"/>
        <v>0</v>
      </c>
      <c r="J25" s="606"/>
      <c r="K25" s="606"/>
      <c r="L25" s="606"/>
      <c r="M25" s="606"/>
      <c r="N25" s="606"/>
      <c r="O25" s="606"/>
      <c r="P25" s="606"/>
      <c r="Q25" s="606"/>
      <c r="R25" s="606"/>
      <c r="S25" s="606"/>
      <c r="T25" s="606"/>
      <c r="U25" s="606"/>
      <c r="V25" s="606"/>
      <c r="W25" s="606"/>
      <c r="X25" s="607"/>
      <c r="Y25" s="767"/>
      <c r="Z25" s="767"/>
      <c r="AA25" s="767"/>
      <c r="AB25" s="767"/>
      <c r="AC25" s="767"/>
      <c r="AD25" s="767"/>
      <c r="AE25" s="767"/>
      <c r="AF25" s="767"/>
      <c r="AG25" s="767"/>
      <c r="AH25" s="767"/>
      <c r="AI25" s="767"/>
      <c r="AJ25" s="767"/>
      <c r="AK25" s="767"/>
      <c r="AL25" s="767"/>
      <c r="AM25" s="767"/>
      <c r="AN25" s="774"/>
      <c r="AO25" s="297">
        <f ca="1">IF(Data!$H$2="ja",IF(HLOOKUP($G$5,'Partner-period(er)'!$AP:$BD,5+$A25+((AO$15-1)*50),FALSE)&gt;0,1,0),0)</f>
        <v>0</v>
      </c>
      <c r="AP25" s="297">
        <f ca="1">IF(Data!$H$2="ja",IF(HLOOKUP($G$5,'Partner-period(er)'!$AP:$BD,5+$A25+((AP$15-1)*50),FALSE)&gt;0,1,0),0)</f>
        <v>0</v>
      </c>
      <c r="AQ25" s="297">
        <f ca="1">IF(Data!$H$2="ja",IF(HLOOKUP($G$5,'Partner-period(er)'!$AP:$BD,5+$A25+((AQ$15-1)*50),FALSE)&gt;0,1,0),0)</f>
        <v>0</v>
      </c>
      <c r="AR25" s="297">
        <f ca="1">IF(Data!$H$2="ja",IF(HLOOKUP($G$5,'Partner-period(er)'!$AP:$BD,5+$A25+((AR$15-1)*50),FALSE)&gt;0,1,0),0)</f>
        <v>0</v>
      </c>
      <c r="AS25" s="297">
        <f ca="1">IF(Data!$H$2="ja",IF(HLOOKUP($G$5,'Partner-period(er)'!$AP:$BD,5+$A25+((AS$15-1)*50),FALSE)&gt;0,1,0),0)</f>
        <v>0</v>
      </c>
      <c r="AT25" s="297">
        <f ca="1">IF(Data!$H$2="ja",IF(HLOOKUP($G$5,'Partner-period(er)'!$AP:$BD,5+$A25+((AT$15-1)*50),FALSE)&gt;0,1,0),0)</f>
        <v>0</v>
      </c>
      <c r="AU25" s="297">
        <f ca="1">IF(Data!$H$2="ja",IF(HLOOKUP($G$5,'Partner-period(er)'!$AP:$BD,5+$A25+((AU$15-1)*50),FALSE)&gt;0,1,0),0)</f>
        <v>0</v>
      </c>
      <c r="AV25" s="297">
        <f ca="1">IF(Data!$H$2="ja",IF(HLOOKUP($G$5,'Partner-period(er)'!$AP:$BD,5+$A25+((AV$15-1)*50),FALSE)&gt;0,1,0),0)</f>
        <v>0</v>
      </c>
      <c r="AW25" s="297">
        <f ca="1">IF(Data!$H$2="ja",IF(HLOOKUP($G$5,'Partner-period(er)'!$AP:$BD,5+$A25+((AW$15-1)*50),FALSE)&gt;0,1,0),0)</f>
        <v>0</v>
      </c>
      <c r="AX25" s="297">
        <f ca="1">IF(Data!$H$2="ja",IF(HLOOKUP($G$5,'Partner-period(er)'!$AP:$BD,5+$A25+((AX$15-1)*50),FALSE)&gt;0,1,0),0)</f>
        <v>0</v>
      </c>
      <c r="AY25" s="297">
        <f ca="1">IF(Data!$H$2="ja",IF(HLOOKUP($G$5,'Partner-period(er)'!$AP:$BD,5+$A25+((AY$15-1)*50),FALSE)&gt;0,1,0),0)</f>
        <v>0</v>
      </c>
      <c r="AZ25" s="297">
        <f ca="1">IF(Data!$H$2="ja",IF(HLOOKUP($G$5,'Partner-period(er)'!$AP:$BD,5+$A25+((AZ$15-1)*50),FALSE)&gt;0,1,0),0)</f>
        <v>0</v>
      </c>
      <c r="BA25" s="297">
        <f ca="1">IF(Data!$H$2="ja",IF(HLOOKUP($G$5,'Partner-period(er)'!$AP:$BD,5+$A25+((BA$15-1)*50),FALSE)&gt;0,1,0),0)</f>
        <v>0</v>
      </c>
      <c r="BB25" s="297">
        <f ca="1">IF(Data!$H$2="ja",IF(HLOOKUP($G$5,'Partner-period(er)'!$AP:$BD,5+$A25+((BB$15-1)*50),FALSE)&gt;0,1,0),0)</f>
        <v>0</v>
      </c>
      <c r="BC25" s="297">
        <f ca="1">IF(Data!$H$2="ja",IF(HLOOKUP($G$5,'Partner-period(er)'!$AP:$BD,5+$A25+((BC$15-1)*50),FALSE)&gt;0,1,0),0)</f>
        <v>0</v>
      </c>
      <c r="BD25" s="297"/>
      <c r="BE25" s="774"/>
      <c r="BF25" s="297">
        <f ca="1">IF(Data!$H$2="ja",IF(HLOOKUP($G$5,'Partner-period(er)'!$AP:$BD,5+$A25+((BF$15-1)*50),FALSE)&gt;0,1,0),0)</f>
        <v>0</v>
      </c>
      <c r="BG25" s="297">
        <f ca="1">IF(Data!$H$2="ja",IF(HLOOKUP($G$5,'Partner-period(er)'!$AP:$BD,5+$A25+((BG$15-1)*50),FALSE)&gt;0,1,0),0)</f>
        <v>0</v>
      </c>
      <c r="BH25" s="297">
        <f ca="1">IF(Data!$H$2="ja",IF(HLOOKUP($G$5,'Partner-period(er)'!$AP:$BD,5+$A25+((BH$15-1)*50),FALSE)&gt;0,1,0),0)</f>
        <v>0</v>
      </c>
      <c r="BI25" s="297">
        <f ca="1">IF(Data!$H$2="ja",IF(HLOOKUP($G$5,'Partner-period(er)'!$AP:$BD,5+$A25+((BI$15-1)*50),FALSE)&gt;0,1,0),0)</f>
        <v>0</v>
      </c>
      <c r="BJ25" s="297">
        <f ca="1">IF(Data!$H$2="ja",IF(HLOOKUP($G$5,'Partner-period(er)'!$AP:$BD,5+$A25+((BJ$15-1)*50),FALSE)&gt;0,1,0),0)</f>
        <v>0</v>
      </c>
      <c r="BK25" s="297">
        <f ca="1">IF(Data!$H$2="ja",IF(HLOOKUP($G$5,'Partner-period(er)'!$AP:$BD,5+$A25+((BK$15-1)*50),FALSE)&gt;0,1,0),0)</f>
        <v>0</v>
      </c>
      <c r="BL25" s="297">
        <f ca="1">IF(Data!$H$2="ja",IF(HLOOKUP($G$5,'Partner-period(er)'!$AP:$BD,5+$A25+((BL$15-1)*50),FALSE)&gt;0,1,0),0)</f>
        <v>0</v>
      </c>
      <c r="BM25" s="297">
        <f ca="1">IF(Data!$H$2="ja",IF(HLOOKUP($G$5,'Partner-period(er)'!$AP:$BD,5+$A25+((BM$15-1)*50),FALSE)&gt;0,1,0),0)</f>
        <v>0</v>
      </c>
      <c r="BN25" s="297">
        <f ca="1">IF(Data!$H$2="ja",IF(HLOOKUP($G$5,'Partner-period(er)'!$AP:$BD,5+$A25+((BN$15-1)*50),FALSE)&gt;0,1,0),0)</f>
        <v>0</v>
      </c>
      <c r="BO25" s="297">
        <f ca="1">IF(Data!$H$2="ja",IF(HLOOKUP($G$5,'Partner-period(er)'!$AP:$BD,5+$A25+((BO$15-1)*50),FALSE)&gt;0,1,0),0)</f>
        <v>0</v>
      </c>
      <c r="BP25" s="297">
        <f ca="1">IF(Data!$H$2="ja",IF(HLOOKUP($G$5,'Partner-period(er)'!$AP:$BD,5+$A25+((BP$15-1)*50),FALSE)&gt;0,1,0),0)</f>
        <v>0</v>
      </c>
      <c r="BQ25" s="297">
        <f ca="1">IF(Data!$H$2="ja",IF(HLOOKUP($G$5,'Partner-period(er)'!$AP:$BD,5+$A25+((BQ$15-1)*50),FALSE)&gt;0,1,0),0)</f>
        <v>0</v>
      </c>
      <c r="BR25" s="297">
        <f ca="1">IF(Data!$H$2="ja",IF(HLOOKUP($G$5,'Partner-period(er)'!$AP:$BD,5+$A25+((BR$15-1)*50),FALSE)&gt;0,1,0),0)</f>
        <v>0</v>
      </c>
      <c r="BS25" s="297">
        <f ca="1">IF(Data!$H$2="ja",IF(HLOOKUP($G$5,'Partner-period(er)'!$AP:$BD,5+$A25+((BS$15-1)*50),FALSE)&gt;0,1,0),0)</f>
        <v>0</v>
      </c>
      <c r="BT25" s="297">
        <f ca="1">IF(Data!$H$2="ja",IF(HLOOKUP($G$5,'Partner-period(er)'!$AP:$BD,5+$A25+((BT$15-1)*50),FALSE)&gt;0,1,0),0)</f>
        <v>0</v>
      </c>
      <c r="BU25" s="297"/>
      <c r="BV25" s="297"/>
    </row>
    <row r="26" spans="1:74" ht="12" customHeight="1" x14ac:dyDescent="0.25">
      <c r="A26" s="92">
        <v>10</v>
      </c>
      <c r="B26" s="39"/>
      <c r="C26" s="9" t="str">
        <f>'Budget &amp; Total'!C32</f>
        <v>Andre driftsudgifter, herunder materialer</v>
      </c>
      <c r="D26" s="9"/>
      <c r="E26" s="27" t="s">
        <v>31</v>
      </c>
      <c r="F26" s="245">
        <f>'Budget &amp; Total'!G32</f>
        <v>0</v>
      </c>
      <c r="G26" s="119">
        <f ca="1">HLOOKUP($G$5,'Period(er)'!$X:$AL,5+A26,FALSE)</f>
        <v>0</v>
      </c>
      <c r="I26" s="120">
        <f t="shared" si="4"/>
        <v>0</v>
      </c>
      <c r="J26" s="606"/>
      <c r="K26" s="606"/>
      <c r="L26" s="606"/>
      <c r="M26" s="606"/>
      <c r="N26" s="606"/>
      <c r="O26" s="606"/>
      <c r="P26" s="606"/>
      <c r="Q26" s="606"/>
      <c r="R26" s="606"/>
      <c r="S26" s="606"/>
      <c r="T26" s="606"/>
      <c r="U26" s="606"/>
      <c r="V26" s="606"/>
      <c r="W26" s="606"/>
      <c r="X26" s="607"/>
      <c r="Y26" s="767"/>
      <c r="Z26" s="767"/>
      <c r="AA26" s="767"/>
      <c r="AB26" s="767"/>
      <c r="AC26" s="767"/>
      <c r="AD26" s="767"/>
      <c r="AE26" s="767"/>
      <c r="AF26" s="767"/>
      <c r="AG26" s="767"/>
      <c r="AH26" s="767"/>
      <c r="AI26" s="767"/>
      <c r="AJ26" s="767"/>
      <c r="AK26" s="767"/>
      <c r="AL26" s="767"/>
      <c r="AM26" s="767"/>
      <c r="AN26" s="774"/>
      <c r="AO26" s="297">
        <f ca="1">IF(Data!$H$2="ja",IF(HLOOKUP($G$5,'Partner-period(er)'!$AP:$BD,5+$A26+((AO$15-1)*50),FALSE)&gt;0,1,0),0)</f>
        <v>0</v>
      </c>
      <c r="AP26" s="297">
        <f ca="1">IF(Data!$H$2="ja",IF(HLOOKUP($G$5,'Partner-period(er)'!$AP:$BD,5+$A26+((AP$15-1)*50),FALSE)&gt;0,1,0),0)</f>
        <v>0</v>
      </c>
      <c r="AQ26" s="297">
        <f ca="1">IF(Data!$H$2="ja",IF(HLOOKUP($G$5,'Partner-period(er)'!$AP:$BD,5+$A26+((AQ$15-1)*50),FALSE)&gt;0,1,0),0)</f>
        <v>0</v>
      </c>
      <c r="AR26" s="297">
        <f ca="1">IF(Data!$H$2="ja",IF(HLOOKUP($G$5,'Partner-period(er)'!$AP:$BD,5+$A26+((AR$15-1)*50),FALSE)&gt;0,1,0),0)</f>
        <v>0</v>
      </c>
      <c r="AS26" s="297">
        <f ca="1">IF(Data!$H$2="ja",IF(HLOOKUP($G$5,'Partner-period(er)'!$AP:$BD,5+$A26+((AS$15-1)*50),FALSE)&gt;0,1,0),0)</f>
        <v>0</v>
      </c>
      <c r="AT26" s="297">
        <f ca="1">IF(Data!$H$2="ja",IF(HLOOKUP($G$5,'Partner-period(er)'!$AP:$BD,5+$A26+((AT$15-1)*50),FALSE)&gt;0,1,0),0)</f>
        <v>0</v>
      </c>
      <c r="AU26" s="297">
        <f ca="1">IF(Data!$H$2="ja",IF(HLOOKUP($G$5,'Partner-period(er)'!$AP:$BD,5+$A26+((AU$15-1)*50),FALSE)&gt;0,1,0),0)</f>
        <v>0</v>
      </c>
      <c r="AV26" s="297">
        <f ca="1">IF(Data!$H$2="ja",IF(HLOOKUP($G$5,'Partner-period(er)'!$AP:$BD,5+$A26+((AV$15-1)*50),FALSE)&gt;0,1,0),0)</f>
        <v>0</v>
      </c>
      <c r="AW26" s="297">
        <f ca="1">IF(Data!$H$2="ja",IF(HLOOKUP($G$5,'Partner-period(er)'!$AP:$BD,5+$A26+((AW$15-1)*50),FALSE)&gt;0,1,0),0)</f>
        <v>0</v>
      </c>
      <c r="AX26" s="297">
        <f ca="1">IF(Data!$H$2="ja",IF(HLOOKUP($G$5,'Partner-period(er)'!$AP:$BD,5+$A26+((AX$15-1)*50),FALSE)&gt;0,1,0),0)</f>
        <v>0</v>
      </c>
      <c r="AY26" s="297">
        <f ca="1">IF(Data!$H$2="ja",IF(HLOOKUP($G$5,'Partner-period(er)'!$AP:$BD,5+$A26+((AY$15-1)*50),FALSE)&gt;0,1,0),0)</f>
        <v>0</v>
      </c>
      <c r="AZ26" s="297">
        <f ca="1">IF(Data!$H$2="ja",IF(HLOOKUP($G$5,'Partner-period(er)'!$AP:$BD,5+$A26+((AZ$15-1)*50),FALSE)&gt;0,1,0),0)</f>
        <v>0</v>
      </c>
      <c r="BA26" s="297">
        <f ca="1">IF(Data!$H$2="ja",IF(HLOOKUP($G$5,'Partner-period(er)'!$AP:$BD,5+$A26+((BA$15-1)*50),FALSE)&gt;0,1,0),0)</f>
        <v>0</v>
      </c>
      <c r="BB26" s="297">
        <f ca="1">IF(Data!$H$2="ja",IF(HLOOKUP($G$5,'Partner-period(er)'!$AP:$BD,5+$A26+((BB$15-1)*50),FALSE)&gt;0,1,0),0)</f>
        <v>0</v>
      </c>
      <c r="BC26" s="297">
        <f ca="1">IF(Data!$H$2="ja",IF(HLOOKUP($G$5,'Partner-period(er)'!$AP:$BD,5+$A26+((BC$15-1)*50),FALSE)&gt;0,1,0),0)</f>
        <v>0</v>
      </c>
      <c r="BD26" s="297"/>
      <c r="BE26" s="774"/>
      <c r="BF26" s="297">
        <f ca="1">IF(Data!$H$2="ja",IF(HLOOKUP($G$5,'Partner-period(er)'!$AP:$BD,5+$A26+((BF$15-1)*50),FALSE)&gt;0,1,0),0)</f>
        <v>0</v>
      </c>
      <c r="BG26" s="297">
        <f ca="1">IF(Data!$H$2="ja",IF(HLOOKUP($G$5,'Partner-period(er)'!$AP:$BD,5+$A26+((BG$15-1)*50),FALSE)&gt;0,1,0),0)</f>
        <v>0</v>
      </c>
      <c r="BH26" s="297">
        <f ca="1">IF(Data!$H$2="ja",IF(HLOOKUP($G$5,'Partner-period(er)'!$AP:$BD,5+$A26+((BH$15-1)*50),FALSE)&gt;0,1,0),0)</f>
        <v>0</v>
      </c>
      <c r="BI26" s="297">
        <f ca="1">IF(Data!$H$2="ja",IF(HLOOKUP($G$5,'Partner-period(er)'!$AP:$BD,5+$A26+((BI$15-1)*50),FALSE)&gt;0,1,0),0)</f>
        <v>0</v>
      </c>
      <c r="BJ26" s="297">
        <f ca="1">IF(Data!$H$2="ja",IF(HLOOKUP($G$5,'Partner-period(er)'!$AP:$BD,5+$A26+((BJ$15-1)*50),FALSE)&gt;0,1,0),0)</f>
        <v>0</v>
      </c>
      <c r="BK26" s="297">
        <f ca="1">IF(Data!$H$2="ja",IF(HLOOKUP($G$5,'Partner-period(er)'!$AP:$BD,5+$A26+((BK$15-1)*50),FALSE)&gt;0,1,0),0)</f>
        <v>0</v>
      </c>
      <c r="BL26" s="297">
        <f ca="1">IF(Data!$H$2="ja",IF(HLOOKUP($G$5,'Partner-period(er)'!$AP:$BD,5+$A26+((BL$15-1)*50),FALSE)&gt;0,1,0),0)</f>
        <v>0</v>
      </c>
      <c r="BM26" s="297">
        <f ca="1">IF(Data!$H$2="ja",IF(HLOOKUP($G$5,'Partner-period(er)'!$AP:$BD,5+$A26+((BM$15-1)*50),FALSE)&gt;0,1,0),0)</f>
        <v>0</v>
      </c>
      <c r="BN26" s="297">
        <f ca="1">IF(Data!$H$2="ja",IF(HLOOKUP($G$5,'Partner-period(er)'!$AP:$BD,5+$A26+((BN$15-1)*50),FALSE)&gt;0,1,0),0)</f>
        <v>0</v>
      </c>
      <c r="BO26" s="297">
        <f ca="1">IF(Data!$H$2="ja",IF(HLOOKUP($G$5,'Partner-period(er)'!$AP:$BD,5+$A26+((BO$15-1)*50),FALSE)&gt;0,1,0),0)</f>
        <v>0</v>
      </c>
      <c r="BP26" s="297">
        <f ca="1">IF(Data!$H$2="ja",IF(HLOOKUP($G$5,'Partner-period(er)'!$AP:$BD,5+$A26+((BP$15-1)*50),FALSE)&gt;0,1,0),0)</f>
        <v>0</v>
      </c>
      <c r="BQ26" s="297">
        <f ca="1">IF(Data!$H$2="ja",IF(HLOOKUP($G$5,'Partner-period(er)'!$AP:$BD,5+$A26+((BQ$15-1)*50),FALSE)&gt;0,1,0),0)</f>
        <v>0</v>
      </c>
      <c r="BR26" s="297">
        <f ca="1">IF(Data!$H$2="ja",IF(HLOOKUP($G$5,'Partner-period(er)'!$AP:$BD,5+$A26+((BR$15-1)*50),FALSE)&gt;0,1,0),0)</f>
        <v>0</v>
      </c>
      <c r="BS26" s="297">
        <f ca="1">IF(Data!$H$2="ja",IF(HLOOKUP($G$5,'Partner-period(er)'!$AP:$BD,5+$A26+((BS$15-1)*50),FALSE)&gt;0,1,0),0)</f>
        <v>0</v>
      </c>
      <c r="BT26" s="297">
        <f ca="1">IF(Data!$H$2="ja",IF(HLOOKUP($G$5,'Partner-period(er)'!$AP:$BD,5+$A26+((BT$15-1)*50),FALSE)&gt;0,1,0),0)</f>
        <v>0</v>
      </c>
      <c r="BU26" s="297"/>
      <c r="BV26" s="297"/>
    </row>
    <row r="27" spans="1:74" ht="12" customHeight="1" x14ac:dyDescent="0.25">
      <c r="A27" s="92">
        <v>11</v>
      </c>
      <c r="B27" s="39"/>
      <c r="C27" s="9" t="str">
        <f>'Budget &amp; Total'!C33</f>
        <v>Konsulentydelser ved køb fra ekstern leverandør</v>
      </c>
      <c r="D27" s="9"/>
      <c r="E27" s="27" t="s">
        <v>31</v>
      </c>
      <c r="F27" s="245">
        <f>'Budget &amp; Total'!G33</f>
        <v>0</v>
      </c>
      <c r="G27" s="119">
        <f ca="1">HLOOKUP($G$5,'Period(er)'!$X:$AL,5+A27,FALSE)</f>
        <v>0</v>
      </c>
      <c r="I27" s="120">
        <f t="shared" si="4"/>
        <v>0</v>
      </c>
      <c r="J27" s="606"/>
      <c r="K27" s="606"/>
      <c r="L27" s="606"/>
      <c r="M27" s="606"/>
      <c r="N27" s="606"/>
      <c r="O27" s="606"/>
      <c r="P27" s="606"/>
      <c r="Q27" s="606"/>
      <c r="R27" s="606"/>
      <c r="S27" s="606"/>
      <c r="T27" s="606"/>
      <c r="U27" s="606"/>
      <c r="V27" s="606"/>
      <c r="W27" s="606"/>
      <c r="X27" s="607"/>
      <c r="Y27" s="767"/>
      <c r="Z27" s="767"/>
      <c r="AA27" s="767"/>
      <c r="AB27" s="767"/>
      <c r="AC27" s="767"/>
      <c r="AD27" s="767"/>
      <c r="AE27" s="767"/>
      <c r="AF27" s="767"/>
      <c r="AG27" s="767"/>
      <c r="AH27" s="767"/>
      <c r="AI27" s="767"/>
      <c r="AJ27" s="767"/>
      <c r="AK27" s="767"/>
      <c r="AL27" s="767"/>
      <c r="AM27" s="767"/>
      <c r="AN27" s="774"/>
      <c r="AO27" s="297">
        <f ca="1">IF(Data!$H$2="ja",IF(HLOOKUP($G$5,'Partner-period(er)'!$AP:$BD,5+$A27+((AO$15-1)*50),FALSE)&gt;0,1,0),0)</f>
        <v>0</v>
      </c>
      <c r="AP27" s="297">
        <f ca="1">IF(Data!$H$2="ja",IF(HLOOKUP($G$5,'Partner-period(er)'!$AP:$BD,5+$A27+((AP$15-1)*50),FALSE)&gt;0,1,0),0)</f>
        <v>0</v>
      </c>
      <c r="AQ27" s="297">
        <f ca="1">IF(Data!$H$2="ja",IF(HLOOKUP($G$5,'Partner-period(er)'!$AP:$BD,5+$A27+((AQ$15-1)*50),FALSE)&gt;0,1,0),0)</f>
        <v>0</v>
      </c>
      <c r="AR27" s="297">
        <f ca="1">IF(Data!$H$2="ja",IF(HLOOKUP($G$5,'Partner-period(er)'!$AP:$BD,5+$A27+((AR$15-1)*50),FALSE)&gt;0,1,0),0)</f>
        <v>0</v>
      </c>
      <c r="AS27" s="297">
        <f ca="1">IF(Data!$H$2="ja",IF(HLOOKUP($G$5,'Partner-period(er)'!$AP:$BD,5+$A27+((AS$15-1)*50),FALSE)&gt;0,1,0),0)</f>
        <v>0</v>
      </c>
      <c r="AT27" s="297">
        <f ca="1">IF(Data!$H$2="ja",IF(HLOOKUP($G$5,'Partner-period(er)'!$AP:$BD,5+$A27+((AT$15-1)*50),FALSE)&gt;0,1,0),0)</f>
        <v>0</v>
      </c>
      <c r="AU27" s="297">
        <f ca="1">IF(Data!$H$2="ja",IF(HLOOKUP($G$5,'Partner-period(er)'!$AP:$BD,5+$A27+((AU$15-1)*50),FALSE)&gt;0,1,0),0)</f>
        <v>0</v>
      </c>
      <c r="AV27" s="297">
        <f ca="1">IF(Data!$H$2="ja",IF(HLOOKUP($G$5,'Partner-period(er)'!$AP:$BD,5+$A27+((AV$15-1)*50),FALSE)&gt;0,1,0),0)</f>
        <v>0</v>
      </c>
      <c r="AW27" s="297">
        <f ca="1">IF(Data!$H$2="ja",IF(HLOOKUP($G$5,'Partner-period(er)'!$AP:$BD,5+$A27+((AW$15-1)*50),FALSE)&gt;0,1,0),0)</f>
        <v>0</v>
      </c>
      <c r="AX27" s="297">
        <f ca="1">IF(Data!$H$2="ja",IF(HLOOKUP($G$5,'Partner-period(er)'!$AP:$BD,5+$A27+((AX$15-1)*50),FALSE)&gt;0,1,0),0)</f>
        <v>0</v>
      </c>
      <c r="AY27" s="297">
        <f ca="1">IF(Data!$H$2="ja",IF(HLOOKUP($G$5,'Partner-period(er)'!$AP:$BD,5+$A27+((AY$15-1)*50),FALSE)&gt;0,1,0),0)</f>
        <v>0</v>
      </c>
      <c r="AZ27" s="297">
        <f ca="1">IF(Data!$H$2="ja",IF(HLOOKUP($G$5,'Partner-period(er)'!$AP:$BD,5+$A27+((AZ$15-1)*50),FALSE)&gt;0,1,0),0)</f>
        <v>0</v>
      </c>
      <c r="BA27" s="297">
        <f ca="1">IF(Data!$H$2="ja",IF(HLOOKUP($G$5,'Partner-period(er)'!$AP:$BD,5+$A27+((BA$15-1)*50),FALSE)&gt;0,1,0),0)</f>
        <v>0</v>
      </c>
      <c r="BB27" s="297">
        <f ca="1">IF(Data!$H$2="ja",IF(HLOOKUP($G$5,'Partner-period(er)'!$AP:$BD,5+$A27+((BB$15-1)*50),FALSE)&gt;0,1,0),0)</f>
        <v>0</v>
      </c>
      <c r="BC27" s="297">
        <f ca="1">IF(Data!$H$2="ja",IF(HLOOKUP($G$5,'Partner-period(er)'!$AP:$BD,5+$A27+((BC$15-1)*50),FALSE)&gt;0,1,0),0)</f>
        <v>0</v>
      </c>
      <c r="BD27" s="297"/>
      <c r="BE27" s="774"/>
      <c r="BF27" s="297">
        <f ca="1">IF(Data!$H$2="ja",IF(HLOOKUP($G$5,'Partner-period(er)'!$AP:$BD,5+$A27+((BF$15-1)*50),FALSE)&gt;0,1,0),0)</f>
        <v>0</v>
      </c>
      <c r="BG27" s="297">
        <f ca="1">IF(Data!$H$2="ja",IF(HLOOKUP($G$5,'Partner-period(er)'!$AP:$BD,5+$A27+((BG$15-1)*50),FALSE)&gt;0,1,0),0)</f>
        <v>0</v>
      </c>
      <c r="BH27" s="297">
        <f ca="1">IF(Data!$H$2="ja",IF(HLOOKUP($G$5,'Partner-period(er)'!$AP:$BD,5+$A27+((BH$15-1)*50),FALSE)&gt;0,1,0),0)</f>
        <v>0</v>
      </c>
      <c r="BI27" s="297">
        <f ca="1">IF(Data!$H$2="ja",IF(HLOOKUP($G$5,'Partner-period(er)'!$AP:$BD,5+$A27+((BI$15-1)*50),FALSE)&gt;0,1,0),0)</f>
        <v>0</v>
      </c>
      <c r="BJ27" s="297">
        <f ca="1">IF(Data!$H$2="ja",IF(HLOOKUP($G$5,'Partner-period(er)'!$AP:$BD,5+$A27+((BJ$15-1)*50),FALSE)&gt;0,1,0),0)</f>
        <v>0</v>
      </c>
      <c r="BK27" s="297">
        <f ca="1">IF(Data!$H$2="ja",IF(HLOOKUP($G$5,'Partner-period(er)'!$AP:$BD,5+$A27+((BK$15-1)*50),FALSE)&gt;0,1,0),0)</f>
        <v>0</v>
      </c>
      <c r="BL27" s="297">
        <f ca="1">IF(Data!$H$2="ja",IF(HLOOKUP($G$5,'Partner-period(er)'!$AP:$BD,5+$A27+((BL$15-1)*50),FALSE)&gt;0,1,0),0)</f>
        <v>0</v>
      </c>
      <c r="BM27" s="297">
        <f ca="1">IF(Data!$H$2="ja",IF(HLOOKUP($G$5,'Partner-period(er)'!$AP:$BD,5+$A27+((BM$15-1)*50),FALSE)&gt;0,1,0),0)</f>
        <v>0</v>
      </c>
      <c r="BN27" s="297">
        <f ca="1">IF(Data!$H$2="ja",IF(HLOOKUP($G$5,'Partner-period(er)'!$AP:$BD,5+$A27+((BN$15-1)*50),FALSE)&gt;0,1,0),0)</f>
        <v>0</v>
      </c>
      <c r="BO27" s="297">
        <f ca="1">IF(Data!$H$2="ja",IF(HLOOKUP($G$5,'Partner-period(er)'!$AP:$BD,5+$A27+((BO$15-1)*50),FALSE)&gt;0,1,0),0)</f>
        <v>0</v>
      </c>
      <c r="BP27" s="297">
        <f ca="1">IF(Data!$H$2="ja",IF(HLOOKUP($G$5,'Partner-period(er)'!$AP:$BD,5+$A27+((BP$15-1)*50),FALSE)&gt;0,1,0),0)</f>
        <v>0</v>
      </c>
      <c r="BQ27" s="297">
        <f ca="1">IF(Data!$H$2="ja",IF(HLOOKUP($G$5,'Partner-period(er)'!$AP:$BD,5+$A27+((BQ$15-1)*50),FALSE)&gt;0,1,0),0)</f>
        <v>0</v>
      </c>
      <c r="BR27" s="297">
        <f ca="1">IF(Data!$H$2="ja",IF(HLOOKUP($G$5,'Partner-period(er)'!$AP:$BD,5+$A27+((BR$15-1)*50),FALSE)&gt;0,1,0),0)</f>
        <v>0</v>
      </c>
      <c r="BS27" s="297">
        <f ca="1">IF(Data!$H$2="ja",IF(HLOOKUP($G$5,'Partner-period(er)'!$AP:$BD,5+$A27+((BS$15-1)*50),FALSE)&gt;0,1,0),0)</f>
        <v>0</v>
      </c>
      <c r="BT27" s="297">
        <f ca="1">IF(Data!$H$2="ja",IF(HLOOKUP($G$5,'Partner-period(er)'!$AP:$BD,5+$A27+((BT$15-1)*50),FALSE)&gt;0,1,0),0)</f>
        <v>0</v>
      </c>
      <c r="BU27" s="297"/>
      <c r="BV27" s="297"/>
    </row>
    <row r="28" spans="1:74" ht="12" customHeight="1" x14ac:dyDescent="0.25">
      <c r="A28" s="92">
        <v>12</v>
      </c>
      <c r="B28" s="39"/>
      <c r="C28" s="9" t="str">
        <f>'Budget &amp; Total'!C34</f>
        <v>Indtægter (negative tal)</v>
      </c>
      <c r="D28" s="9"/>
      <c r="E28" s="27" t="s">
        <v>31</v>
      </c>
      <c r="F28" s="245">
        <f>'Budget &amp; Total'!G34</f>
        <v>0</v>
      </c>
      <c r="G28" s="119">
        <f ca="1">HLOOKUP($G$5,'Period(er)'!$X:$AL,5+A28,FALSE)</f>
        <v>0</v>
      </c>
      <c r="I28" s="120">
        <f t="shared" si="4"/>
        <v>0</v>
      </c>
      <c r="J28" s="606"/>
      <c r="K28" s="606"/>
      <c r="L28" s="606"/>
      <c r="M28" s="606"/>
      <c r="N28" s="606"/>
      <c r="O28" s="606"/>
      <c r="P28" s="606"/>
      <c r="Q28" s="606"/>
      <c r="R28" s="606"/>
      <c r="S28" s="606"/>
      <c r="T28" s="606"/>
      <c r="U28" s="606"/>
      <c r="V28" s="606"/>
      <c r="W28" s="606"/>
      <c r="X28" s="607"/>
      <c r="Y28" s="767"/>
      <c r="Z28" s="767"/>
      <c r="AA28" s="767"/>
      <c r="AB28" s="767"/>
      <c r="AC28" s="767"/>
      <c r="AD28" s="767"/>
      <c r="AE28" s="767"/>
      <c r="AF28" s="767"/>
      <c r="AG28" s="767"/>
      <c r="AH28" s="767"/>
      <c r="AI28" s="767"/>
      <c r="AJ28" s="767"/>
      <c r="AK28" s="767"/>
      <c r="AL28" s="767"/>
      <c r="AM28" s="767"/>
      <c r="AN28" s="774"/>
      <c r="AO28" s="297">
        <f ca="1">IF(Data!$H$2="ja",IF(HLOOKUP($G$5,'Partner-period(er)'!$AP:$BD,5+$A28+((AO$15-1)*50),FALSE)&gt;0,1,0),0)</f>
        <v>0</v>
      </c>
      <c r="AP28" s="297">
        <f ca="1">IF(Data!$H$2="ja",IF(HLOOKUP($G$5,'Partner-period(er)'!$AP:$BD,5+$A28+((AP$15-1)*50),FALSE)&gt;0,1,0),0)</f>
        <v>0</v>
      </c>
      <c r="AQ28" s="297">
        <f ca="1">IF(Data!$H$2="ja",IF(HLOOKUP($G$5,'Partner-period(er)'!$AP:$BD,5+$A28+((AQ$15-1)*50),FALSE)&gt;0,1,0),0)</f>
        <v>0</v>
      </c>
      <c r="AR28" s="297">
        <f ca="1">IF(Data!$H$2="ja",IF(HLOOKUP($G$5,'Partner-period(er)'!$AP:$BD,5+$A28+((AR$15-1)*50),FALSE)&gt;0,1,0),0)</f>
        <v>0</v>
      </c>
      <c r="AS28" s="297">
        <f ca="1">IF(Data!$H$2="ja",IF(HLOOKUP($G$5,'Partner-period(er)'!$AP:$BD,5+$A28+((AS$15-1)*50),FALSE)&gt;0,1,0),0)</f>
        <v>0</v>
      </c>
      <c r="AT28" s="297">
        <f ca="1">IF(Data!$H$2="ja",IF(HLOOKUP($G$5,'Partner-period(er)'!$AP:$BD,5+$A28+((AT$15-1)*50),FALSE)&gt;0,1,0),0)</f>
        <v>0</v>
      </c>
      <c r="AU28" s="297">
        <f ca="1">IF(Data!$H$2="ja",IF(HLOOKUP($G$5,'Partner-period(er)'!$AP:$BD,5+$A28+((AU$15-1)*50),FALSE)&gt;0,1,0),0)</f>
        <v>0</v>
      </c>
      <c r="AV28" s="297">
        <f ca="1">IF(Data!$H$2="ja",IF(HLOOKUP($G$5,'Partner-period(er)'!$AP:$BD,5+$A28+((AV$15-1)*50),FALSE)&gt;0,1,0),0)</f>
        <v>0</v>
      </c>
      <c r="AW28" s="297">
        <f ca="1">IF(Data!$H$2="ja",IF(HLOOKUP($G$5,'Partner-period(er)'!$AP:$BD,5+$A28+((AW$15-1)*50),FALSE)&gt;0,1,0),0)</f>
        <v>0</v>
      </c>
      <c r="AX28" s="297">
        <f ca="1">IF(Data!$H$2="ja",IF(HLOOKUP($G$5,'Partner-period(er)'!$AP:$BD,5+$A28+((AX$15-1)*50),FALSE)&gt;0,1,0),0)</f>
        <v>0</v>
      </c>
      <c r="AY28" s="297">
        <f ca="1">IF(Data!$H$2="ja",IF(HLOOKUP($G$5,'Partner-period(er)'!$AP:$BD,5+$A28+((AY$15-1)*50),FALSE)&gt;0,1,0),0)</f>
        <v>0</v>
      </c>
      <c r="AZ28" s="297">
        <f ca="1">IF(Data!$H$2="ja",IF(HLOOKUP($G$5,'Partner-period(er)'!$AP:$BD,5+$A28+((AZ$15-1)*50),FALSE)&gt;0,1,0),0)</f>
        <v>0</v>
      </c>
      <c r="BA28" s="297">
        <f ca="1">IF(Data!$H$2="ja",IF(HLOOKUP($G$5,'Partner-period(er)'!$AP:$BD,5+$A28+((BA$15-1)*50),FALSE)&gt;0,1,0),0)</f>
        <v>0</v>
      </c>
      <c r="BB28" s="297">
        <f ca="1">IF(Data!$H$2="ja",IF(HLOOKUP($G$5,'Partner-period(er)'!$AP:$BD,5+$A28+((BB$15-1)*50),FALSE)&gt;0,1,0),0)</f>
        <v>0</v>
      </c>
      <c r="BC28" s="297">
        <f ca="1">IF(Data!$H$2="ja",IF(HLOOKUP($G$5,'Partner-period(er)'!$AP:$BD,5+$A28+((BC$15-1)*50),FALSE)&gt;0,1,0),0)</f>
        <v>0</v>
      </c>
      <c r="BD28" s="297"/>
      <c r="BE28" s="774"/>
      <c r="BF28" s="297">
        <f ca="1">IF(Data!$H$2="ja",IF(HLOOKUP($G$5,'Partner-period(er)'!$AP:$BD,5+$A28+((BF$15-1)*50),FALSE)&gt;0,1,0),0)</f>
        <v>0</v>
      </c>
      <c r="BG28" s="297">
        <f ca="1">IF(Data!$H$2="ja",IF(HLOOKUP($G$5,'Partner-period(er)'!$AP:$BD,5+$A28+((BG$15-1)*50),FALSE)&gt;0,1,0),0)</f>
        <v>0</v>
      </c>
      <c r="BH28" s="297">
        <f ca="1">IF(Data!$H$2="ja",IF(HLOOKUP($G$5,'Partner-period(er)'!$AP:$BD,5+$A28+((BH$15-1)*50),FALSE)&gt;0,1,0),0)</f>
        <v>0</v>
      </c>
      <c r="BI28" s="297">
        <f ca="1">IF(Data!$H$2="ja",IF(HLOOKUP($G$5,'Partner-period(er)'!$AP:$BD,5+$A28+((BI$15-1)*50),FALSE)&gt;0,1,0),0)</f>
        <v>0</v>
      </c>
      <c r="BJ28" s="297">
        <f ca="1">IF(Data!$H$2="ja",IF(HLOOKUP($G$5,'Partner-period(er)'!$AP:$BD,5+$A28+((BJ$15-1)*50),FALSE)&gt;0,1,0),0)</f>
        <v>0</v>
      </c>
      <c r="BK28" s="297">
        <f ca="1">IF(Data!$H$2="ja",IF(HLOOKUP($G$5,'Partner-period(er)'!$AP:$BD,5+$A28+((BK$15-1)*50),FALSE)&gt;0,1,0),0)</f>
        <v>0</v>
      </c>
      <c r="BL28" s="297">
        <f ca="1">IF(Data!$H$2="ja",IF(HLOOKUP($G$5,'Partner-period(er)'!$AP:$BD,5+$A28+((BL$15-1)*50),FALSE)&gt;0,1,0),0)</f>
        <v>0</v>
      </c>
      <c r="BM28" s="297">
        <f ca="1">IF(Data!$H$2="ja",IF(HLOOKUP($G$5,'Partner-period(er)'!$AP:$BD,5+$A28+((BM$15-1)*50),FALSE)&gt;0,1,0),0)</f>
        <v>0</v>
      </c>
      <c r="BN28" s="297">
        <f ca="1">IF(Data!$H$2="ja",IF(HLOOKUP($G$5,'Partner-period(er)'!$AP:$BD,5+$A28+((BN$15-1)*50),FALSE)&gt;0,1,0),0)</f>
        <v>0</v>
      </c>
      <c r="BO28" s="297">
        <f ca="1">IF(Data!$H$2="ja",IF(HLOOKUP($G$5,'Partner-period(er)'!$AP:$BD,5+$A28+((BO$15-1)*50),FALSE)&gt;0,1,0),0)</f>
        <v>0</v>
      </c>
      <c r="BP28" s="297">
        <f ca="1">IF(Data!$H$2="ja",IF(HLOOKUP($G$5,'Partner-period(er)'!$AP:$BD,5+$A28+((BP$15-1)*50),FALSE)&gt;0,1,0),0)</f>
        <v>0</v>
      </c>
      <c r="BQ28" s="297">
        <f ca="1">IF(Data!$H$2="ja",IF(HLOOKUP($G$5,'Partner-period(er)'!$AP:$BD,5+$A28+((BQ$15-1)*50),FALSE)&gt;0,1,0),0)</f>
        <v>0</v>
      </c>
      <c r="BR28" s="297">
        <f ca="1">IF(Data!$H$2="ja",IF(HLOOKUP($G$5,'Partner-period(er)'!$AP:$BD,5+$A28+((BR$15-1)*50),FALSE)&gt;0,1,0),0)</f>
        <v>0</v>
      </c>
      <c r="BS28" s="297">
        <f ca="1">IF(Data!$H$2="ja",IF(HLOOKUP($G$5,'Partner-period(er)'!$AP:$BD,5+$A28+((BS$15-1)*50),FALSE)&gt;0,1,0),0)</f>
        <v>0</v>
      </c>
      <c r="BT28" s="297">
        <f ca="1">IF(Data!$H$2="ja",IF(HLOOKUP($G$5,'Partner-period(er)'!$AP:$BD,5+$A28+((BT$15-1)*50),FALSE)&gt;0,1,0),0)</f>
        <v>0</v>
      </c>
      <c r="BU28" s="297"/>
      <c r="BV28" s="297"/>
    </row>
    <row r="29" spans="1:74" ht="12" customHeight="1" x14ac:dyDescent="0.25">
      <c r="A29" s="92">
        <v>13</v>
      </c>
      <c r="B29" s="39"/>
      <c r="C29" s="9" t="str">
        <f>'Budget &amp; Total'!C35</f>
        <v>Andet, herunder rejser og formidling</v>
      </c>
      <c r="D29" s="9"/>
      <c r="E29" s="27" t="s">
        <v>31</v>
      </c>
      <c r="F29" s="245">
        <f>'Budget &amp; Total'!G35</f>
        <v>0</v>
      </c>
      <c r="G29" s="119">
        <f ca="1">HLOOKUP($G$5,'Period(er)'!$X:$AL,5+A29,FALSE)</f>
        <v>0</v>
      </c>
      <c r="I29" s="120">
        <f t="shared" si="4"/>
        <v>0</v>
      </c>
      <c r="J29" s="606"/>
      <c r="K29" s="606"/>
      <c r="L29" s="606"/>
      <c r="M29" s="606"/>
      <c r="N29" s="606"/>
      <c r="O29" s="606"/>
      <c r="P29" s="606"/>
      <c r="Q29" s="606"/>
      <c r="R29" s="606"/>
      <c r="S29" s="606"/>
      <c r="T29" s="606"/>
      <c r="U29" s="606"/>
      <c r="V29" s="606"/>
      <c r="W29" s="606"/>
      <c r="X29" s="607"/>
      <c r="Y29" s="767"/>
      <c r="Z29" s="767"/>
      <c r="AA29" s="767"/>
      <c r="AB29" s="767"/>
      <c r="AC29" s="767"/>
      <c r="AD29" s="767"/>
      <c r="AE29" s="767"/>
      <c r="AF29" s="767"/>
      <c r="AG29" s="767"/>
      <c r="AH29" s="767"/>
      <c r="AI29" s="767"/>
      <c r="AJ29" s="767"/>
      <c r="AK29" s="767"/>
      <c r="AL29" s="767"/>
      <c r="AM29" s="767"/>
      <c r="AN29" s="774"/>
      <c r="AO29" s="297">
        <f ca="1">IF(Data!$H$2="ja",IF(HLOOKUP($G$5,'Partner-period(er)'!$AP:$BD,5+$A29+((AO$15-1)*50),FALSE)&gt;0,1,0),0)</f>
        <v>0</v>
      </c>
      <c r="AP29" s="297">
        <f ca="1">IF(Data!$H$2="ja",IF(HLOOKUP($G$5,'Partner-period(er)'!$AP:$BD,5+$A29+((AP$15-1)*50),FALSE)&gt;0,1,0),0)</f>
        <v>0</v>
      </c>
      <c r="AQ29" s="297">
        <f ca="1">IF(Data!$H$2="ja",IF(HLOOKUP($G$5,'Partner-period(er)'!$AP:$BD,5+$A29+((AQ$15-1)*50),FALSE)&gt;0,1,0),0)</f>
        <v>0</v>
      </c>
      <c r="AR29" s="297">
        <f ca="1">IF(Data!$H$2="ja",IF(HLOOKUP($G$5,'Partner-period(er)'!$AP:$BD,5+$A29+((AR$15-1)*50),FALSE)&gt;0,1,0),0)</f>
        <v>0</v>
      </c>
      <c r="AS29" s="297">
        <f ca="1">IF(Data!$H$2="ja",IF(HLOOKUP($G$5,'Partner-period(er)'!$AP:$BD,5+$A29+((AS$15-1)*50),FALSE)&gt;0,1,0),0)</f>
        <v>0</v>
      </c>
      <c r="AT29" s="297">
        <f ca="1">IF(Data!$H$2="ja",IF(HLOOKUP($G$5,'Partner-period(er)'!$AP:$BD,5+$A29+((AT$15-1)*50),FALSE)&gt;0,1,0),0)</f>
        <v>0</v>
      </c>
      <c r="AU29" s="297">
        <f ca="1">IF(Data!$H$2="ja",IF(HLOOKUP($G$5,'Partner-period(er)'!$AP:$BD,5+$A29+((AU$15-1)*50),FALSE)&gt;0,1,0),0)</f>
        <v>0</v>
      </c>
      <c r="AV29" s="297">
        <f ca="1">IF(Data!$H$2="ja",IF(HLOOKUP($G$5,'Partner-period(er)'!$AP:$BD,5+$A29+((AV$15-1)*50),FALSE)&gt;0,1,0),0)</f>
        <v>0</v>
      </c>
      <c r="AW29" s="297">
        <f ca="1">IF(Data!$H$2="ja",IF(HLOOKUP($G$5,'Partner-period(er)'!$AP:$BD,5+$A29+((AW$15-1)*50),FALSE)&gt;0,1,0),0)</f>
        <v>0</v>
      </c>
      <c r="AX29" s="297">
        <f ca="1">IF(Data!$H$2="ja",IF(HLOOKUP($G$5,'Partner-period(er)'!$AP:$BD,5+$A29+((AX$15-1)*50),FALSE)&gt;0,1,0),0)</f>
        <v>0</v>
      </c>
      <c r="AY29" s="297">
        <f ca="1">IF(Data!$H$2="ja",IF(HLOOKUP($G$5,'Partner-period(er)'!$AP:$BD,5+$A29+((AY$15-1)*50),FALSE)&gt;0,1,0),0)</f>
        <v>0</v>
      </c>
      <c r="AZ29" s="297">
        <f ca="1">IF(Data!$H$2="ja",IF(HLOOKUP($G$5,'Partner-period(er)'!$AP:$BD,5+$A29+((AZ$15-1)*50),FALSE)&gt;0,1,0),0)</f>
        <v>0</v>
      </c>
      <c r="BA29" s="297">
        <f ca="1">IF(Data!$H$2="ja",IF(HLOOKUP($G$5,'Partner-period(er)'!$AP:$BD,5+$A29+((BA$15-1)*50),FALSE)&gt;0,1,0),0)</f>
        <v>0</v>
      </c>
      <c r="BB29" s="297">
        <f ca="1">IF(Data!$H$2="ja",IF(HLOOKUP($G$5,'Partner-period(er)'!$AP:$BD,5+$A29+((BB$15-1)*50),FALSE)&gt;0,1,0),0)</f>
        <v>0</v>
      </c>
      <c r="BC29" s="297">
        <f ca="1">IF(Data!$H$2="ja",IF(HLOOKUP($G$5,'Partner-period(er)'!$AP:$BD,5+$A29+((BC$15-1)*50),FALSE)&gt;0,1,0),0)</f>
        <v>0</v>
      </c>
      <c r="BD29" s="297"/>
      <c r="BE29" s="774"/>
      <c r="BF29" s="297">
        <f ca="1">IF(Data!$H$2="ja",IF(HLOOKUP($G$5,'Partner-period(er)'!$AP:$BD,5+$A29+((BF$15-1)*50),FALSE)&gt;0,1,0),0)</f>
        <v>0</v>
      </c>
      <c r="BG29" s="297">
        <f ca="1">IF(Data!$H$2="ja",IF(HLOOKUP($G$5,'Partner-period(er)'!$AP:$BD,5+$A29+((BG$15-1)*50),FALSE)&gt;0,1,0),0)</f>
        <v>0</v>
      </c>
      <c r="BH29" s="297">
        <f ca="1">IF(Data!$H$2="ja",IF(HLOOKUP($G$5,'Partner-period(er)'!$AP:$BD,5+$A29+((BH$15-1)*50),FALSE)&gt;0,1,0),0)</f>
        <v>0</v>
      </c>
      <c r="BI29" s="297">
        <f ca="1">IF(Data!$H$2="ja",IF(HLOOKUP($G$5,'Partner-period(er)'!$AP:$BD,5+$A29+((BI$15-1)*50),FALSE)&gt;0,1,0),0)</f>
        <v>0</v>
      </c>
      <c r="BJ29" s="297">
        <f ca="1">IF(Data!$H$2="ja",IF(HLOOKUP($G$5,'Partner-period(er)'!$AP:$BD,5+$A29+((BJ$15-1)*50),FALSE)&gt;0,1,0),0)</f>
        <v>0</v>
      </c>
      <c r="BK29" s="297">
        <f ca="1">IF(Data!$H$2="ja",IF(HLOOKUP($G$5,'Partner-period(er)'!$AP:$BD,5+$A29+((BK$15-1)*50),FALSE)&gt;0,1,0),0)</f>
        <v>0</v>
      </c>
      <c r="BL29" s="297">
        <f ca="1">IF(Data!$H$2="ja",IF(HLOOKUP($G$5,'Partner-period(er)'!$AP:$BD,5+$A29+((BL$15-1)*50),FALSE)&gt;0,1,0),0)</f>
        <v>0</v>
      </c>
      <c r="BM29" s="297">
        <f ca="1">IF(Data!$H$2="ja",IF(HLOOKUP($G$5,'Partner-period(er)'!$AP:$BD,5+$A29+((BM$15-1)*50),FALSE)&gt;0,1,0),0)</f>
        <v>0</v>
      </c>
      <c r="BN29" s="297">
        <f ca="1">IF(Data!$H$2="ja",IF(HLOOKUP($G$5,'Partner-period(er)'!$AP:$BD,5+$A29+((BN$15-1)*50),FALSE)&gt;0,1,0),0)</f>
        <v>0</v>
      </c>
      <c r="BO29" s="297">
        <f ca="1">IF(Data!$H$2="ja",IF(HLOOKUP($G$5,'Partner-period(er)'!$AP:$BD,5+$A29+((BO$15-1)*50),FALSE)&gt;0,1,0),0)</f>
        <v>0</v>
      </c>
      <c r="BP29" s="297">
        <f ca="1">IF(Data!$H$2="ja",IF(HLOOKUP($G$5,'Partner-period(er)'!$AP:$BD,5+$A29+((BP$15-1)*50),FALSE)&gt;0,1,0),0)</f>
        <v>0</v>
      </c>
      <c r="BQ29" s="297">
        <f ca="1">IF(Data!$H$2="ja",IF(HLOOKUP($G$5,'Partner-period(er)'!$AP:$BD,5+$A29+((BQ$15-1)*50),FALSE)&gt;0,1,0),0)</f>
        <v>0</v>
      </c>
      <c r="BR29" s="297">
        <f ca="1">IF(Data!$H$2="ja",IF(HLOOKUP($G$5,'Partner-period(er)'!$AP:$BD,5+$A29+((BR$15-1)*50),FALSE)&gt;0,1,0),0)</f>
        <v>0</v>
      </c>
      <c r="BS29" s="297">
        <f ca="1">IF(Data!$H$2="ja",IF(HLOOKUP($G$5,'Partner-period(er)'!$AP:$BD,5+$A29+((BS$15-1)*50),FALSE)&gt;0,1,0),0)</f>
        <v>0</v>
      </c>
      <c r="BT29" s="297">
        <f ca="1">IF(Data!$H$2="ja",IF(HLOOKUP($G$5,'Partner-period(er)'!$AP:$BD,5+$A29+((BT$15-1)*50),FALSE)&gt;0,1,0),0)</f>
        <v>0</v>
      </c>
      <c r="BU29" s="297"/>
      <c r="BV29" s="297"/>
    </row>
    <row r="30" spans="1:74" ht="12" customHeight="1" x14ac:dyDescent="0.25">
      <c r="A30" s="92">
        <v>14</v>
      </c>
      <c r="B30" s="39"/>
      <c r="C30" s="9" t="str">
        <f>'Budget &amp; Total'!C37</f>
        <v>Overheadomkostninger</v>
      </c>
      <c r="D30" s="9"/>
      <c r="E30" s="27" t="s">
        <v>31</v>
      </c>
      <c r="F30" s="245">
        <f>'Budget &amp; Total'!G37</f>
        <v>0</v>
      </c>
      <c r="G30" s="119">
        <f ca="1">HLOOKUP($G$5,'Period(er)'!$X:$AL,5+A30,FALSE)</f>
        <v>0</v>
      </c>
      <c r="I30" s="120">
        <f t="shared" si="4"/>
        <v>0</v>
      </c>
      <c r="J30" s="168">
        <f t="shared" ref="J30:AM30" si="5">SUM(J24:J29)*J11</f>
        <v>0</v>
      </c>
      <c r="K30" s="168">
        <f t="shared" si="5"/>
        <v>0</v>
      </c>
      <c r="L30" s="168">
        <f t="shared" si="5"/>
        <v>0</v>
      </c>
      <c r="M30" s="168">
        <f t="shared" si="5"/>
        <v>0</v>
      </c>
      <c r="N30" s="168">
        <f t="shared" si="5"/>
        <v>0</v>
      </c>
      <c r="O30" s="168">
        <f t="shared" si="5"/>
        <v>0</v>
      </c>
      <c r="P30" s="168">
        <f t="shared" si="5"/>
        <v>0</v>
      </c>
      <c r="Q30" s="168">
        <f t="shared" si="5"/>
        <v>0</v>
      </c>
      <c r="R30" s="168">
        <f t="shared" si="5"/>
        <v>0</v>
      </c>
      <c r="S30" s="168">
        <f t="shared" si="5"/>
        <v>0</v>
      </c>
      <c r="T30" s="168">
        <f t="shared" si="5"/>
        <v>0</v>
      </c>
      <c r="U30" s="168">
        <f t="shared" si="5"/>
        <v>0</v>
      </c>
      <c r="V30" s="168">
        <f t="shared" si="5"/>
        <v>0</v>
      </c>
      <c r="W30" s="168">
        <f t="shared" si="5"/>
        <v>0</v>
      </c>
      <c r="X30" s="169">
        <f t="shared" si="5"/>
        <v>0</v>
      </c>
      <c r="Y30" s="769">
        <f t="shared" si="5"/>
        <v>0</v>
      </c>
      <c r="Z30" s="769">
        <f t="shared" si="5"/>
        <v>0</v>
      </c>
      <c r="AA30" s="769">
        <f t="shared" si="5"/>
        <v>0</v>
      </c>
      <c r="AB30" s="769">
        <f t="shared" si="5"/>
        <v>0</v>
      </c>
      <c r="AC30" s="769">
        <f t="shared" si="5"/>
        <v>0</v>
      </c>
      <c r="AD30" s="769">
        <f t="shared" si="5"/>
        <v>0</v>
      </c>
      <c r="AE30" s="769">
        <f t="shared" si="5"/>
        <v>0</v>
      </c>
      <c r="AF30" s="769">
        <f t="shared" si="5"/>
        <v>0</v>
      </c>
      <c r="AG30" s="769">
        <f t="shared" si="5"/>
        <v>0</v>
      </c>
      <c r="AH30" s="769">
        <f t="shared" si="5"/>
        <v>0</v>
      </c>
      <c r="AI30" s="769">
        <f t="shared" si="5"/>
        <v>0</v>
      </c>
      <c r="AJ30" s="769">
        <f t="shared" si="5"/>
        <v>0</v>
      </c>
      <c r="AK30" s="769">
        <f t="shared" si="5"/>
        <v>0</v>
      </c>
      <c r="AL30" s="769">
        <f t="shared" si="5"/>
        <v>0</v>
      </c>
      <c r="AM30" s="769">
        <f t="shared" si="5"/>
        <v>0</v>
      </c>
      <c r="AN30" s="774"/>
      <c r="AO30" s="297">
        <f ca="1">IF(Data!$H$2="ja",IF(HLOOKUP($G$5,'Partner-period(er)'!$AP:$BD,5+$A30+((AO$15-1)*50),FALSE)&gt;0,1,0),0)</f>
        <v>0</v>
      </c>
      <c r="AP30" s="297">
        <f ca="1">IF(Data!$H$2="ja",IF(HLOOKUP($G$5,'Partner-period(er)'!$AP:$BD,5+$A30+((AP$15-1)*50),FALSE)&gt;0,1,0),0)</f>
        <v>0</v>
      </c>
      <c r="AQ30" s="297">
        <f ca="1">IF(Data!$H$2="ja",IF(HLOOKUP($G$5,'Partner-period(er)'!$AP:$BD,5+$A30+((AQ$15-1)*50),FALSE)&gt;0,1,0),0)</f>
        <v>0</v>
      </c>
      <c r="AR30" s="297">
        <f ca="1">IF(Data!$H$2="ja",IF(HLOOKUP($G$5,'Partner-period(er)'!$AP:$BD,5+$A30+((AR$15-1)*50),FALSE)&gt;0,1,0),0)</f>
        <v>0</v>
      </c>
      <c r="AS30" s="297">
        <f ca="1">IF(Data!$H$2="ja",IF(HLOOKUP($G$5,'Partner-period(er)'!$AP:$BD,5+$A30+((AS$15-1)*50),FALSE)&gt;0,1,0),0)</f>
        <v>0</v>
      </c>
      <c r="AT30" s="297">
        <f ca="1">IF(Data!$H$2="ja",IF(HLOOKUP($G$5,'Partner-period(er)'!$AP:$BD,5+$A30+((AT$15-1)*50),FALSE)&gt;0,1,0),0)</f>
        <v>0</v>
      </c>
      <c r="AU30" s="297">
        <f ca="1">IF(Data!$H$2="ja",IF(HLOOKUP($G$5,'Partner-period(er)'!$AP:$BD,5+$A30+((AU$15-1)*50),FALSE)&gt;0,1,0),0)</f>
        <v>0</v>
      </c>
      <c r="AV30" s="297">
        <f ca="1">IF(Data!$H$2="ja",IF(HLOOKUP($G$5,'Partner-period(er)'!$AP:$BD,5+$A30+((AV$15-1)*50),FALSE)&gt;0,1,0),0)</f>
        <v>0</v>
      </c>
      <c r="AW30" s="297">
        <f ca="1">IF(Data!$H$2="ja",IF(HLOOKUP($G$5,'Partner-period(er)'!$AP:$BD,5+$A30+((AW$15-1)*50),FALSE)&gt;0,1,0),0)</f>
        <v>0</v>
      </c>
      <c r="AX30" s="297">
        <f ca="1">IF(Data!$H$2="ja",IF(HLOOKUP($G$5,'Partner-period(er)'!$AP:$BD,5+$A30+((AX$15-1)*50),FALSE)&gt;0,1,0),0)</f>
        <v>0</v>
      </c>
      <c r="AY30" s="297">
        <f ca="1">IF(Data!$H$2="ja",IF(HLOOKUP($G$5,'Partner-period(er)'!$AP:$BD,5+$A30+((AY$15-1)*50),FALSE)&gt;0,1,0),0)</f>
        <v>0</v>
      </c>
      <c r="AZ30" s="297">
        <f ca="1">IF(Data!$H$2="ja",IF(HLOOKUP($G$5,'Partner-period(er)'!$AP:$BD,5+$A30+((AZ$15-1)*50),FALSE)&gt;0,1,0),0)</f>
        <v>0</v>
      </c>
      <c r="BA30" s="297">
        <f ca="1">IF(Data!$H$2="ja",IF(HLOOKUP($G$5,'Partner-period(er)'!$AP:$BD,5+$A30+((BA$15-1)*50),FALSE)&gt;0,1,0),0)</f>
        <v>0</v>
      </c>
      <c r="BB30" s="297">
        <f ca="1">IF(Data!$H$2="ja",IF(HLOOKUP($G$5,'Partner-period(er)'!$AP:$BD,5+$A30+((BB$15-1)*50),FALSE)&gt;0,1,0),0)</f>
        <v>0</v>
      </c>
      <c r="BC30" s="297">
        <f ca="1">IF(Data!$H$2="ja",IF(HLOOKUP($G$5,'Partner-period(er)'!$AP:$BD,5+$A30+((BC$15-1)*50),FALSE)&gt;0,1,0),0)</f>
        <v>0</v>
      </c>
      <c r="BD30" s="297"/>
      <c r="BE30" s="774"/>
      <c r="BF30" s="297">
        <f ca="1">IF(Data!$H$2="ja",IF(HLOOKUP($G$5,'Partner-period(er)'!$AP:$BD,5+$A30+((BF$15-1)*50),FALSE)&gt;0,1,0),0)</f>
        <v>0</v>
      </c>
      <c r="BG30" s="297">
        <f ca="1">IF(Data!$H$2="ja",IF(HLOOKUP($G$5,'Partner-period(er)'!$AP:$BD,5+$A30+((BG$15-1)*50),FALSE)&gt;0,1,0),0)</f>
        <v>0</v>
      </c>
      <c r="BH30" s="297">
        <f ca="1">IF(Data!$H$2="ja",IF(HLOOKUP($G$5,'Partner-period(er)'!$AP:$BD,5+$A30+((BH$15-1)*50),FALSE)&gt;0,1,0),0)</f>
        <v>0</v>
      </c>
      <c r="BI30" s="297">
        <f ca="1">IF(Data!$H$2="ja",IF(HLOOKUP($G$5,'Partner-period(er)'!$AP:$BD,5+$A30+((BI$15-1)*50),FALSE)&gt;0,1,0),0)</f>
        <v>0</v>
      </c>
      <c r="BJ30" s="297">
        <f ca="1">IF(Data!$H$2="ja",IF(HLOOKUP($G$5,'Partner-period(er)'!$AP:$BD,5+$A30+((BJ$15-1)*50),FALSE)&gt;0,1,0),0)</f>
        <v>0</v>
      </c>
      <c r="BK30" s="297">
        <f ca="1">IF(Data!$H$2="ja",IF(HLOOKUP($G$5,'Partner-period(er)'!$AP:$BD,5+$A30+((BK$15-1)*50),FALSE)&gt;0,1,0),0)</f>
        <v>0</v>
      </c>
      <c r="BL30" s="297">
        <f ca="1">IF(Data!$H$2="ja",IF(HLOOKUP($G$5,'Partner-period(er)'!$AP:$BD,5+$A30+((BL$15-1)*50),FALSE)&gt;0,1,0),0)</f>
        <v>0</v>
      </c>
      <c r="BM30" s="297">
        <f ca="1">IF(Data!$H$2="ja",IF(HLOOKUP($G$5,'Partner-period(er)'!$AP:$BD,5+$A30+((BM$15-1)*50),FALSE)&gt;0,1,0),0)</f>
        <v>0</v>
      </c>
      <c r="BN30" s="297">
        <f ca="1">IF(Data!$H$2="ja",IF(HLOOKUP($G$5,'Partner-period(er)'!$AP:$BD,5+$A30+((BN$15-1)*50),FALSE)&gt;0,1,0),0)</f>
        <v>0</v>
      </c>
      <c r="BO30" s="297">
        <f ca="1">IF(Data!$H$2="ja",IF(HLOOKUP($G$5,'Partner-period(er)'!$AP:$BD,5+$A30+((BO$15-1)*50),FALSE)&gt;0,1,0),0)</f>
        <v>0</v>
      </c>
      <c r="BP30" s="297">
        <f ca="1">IF(Data!$H$2="ja",IF(HLOOKUP($G$5,'Partner-period(er)'!$AP:$BD,5+$A30+((BP$15-1)*50),FALSE)&gt;0,1,0),0)</f>
        <v>0</v>
      </c>
      <c r="BQ30" s="297">
        <f ca="1">IF(Data!$H$2="ja",IF(HLOOKUP($G$5,'Partner-period(er)'!$AP:$BD,5+$A30+((BQ$15-1)*50),FALSE)&gt;0,1,0),0)</f>
        <v>0</v>
      </c>
      <c r="BR30" s="297">
        <f ca="1">IF(Data!$H$2="ja",IF(HLOOKUP($G$5,'Partner-period(er)'!$AP:$BD,5+$A30+((BR$15-1)*50),FALSE)&gt;0,1,0),0)</f>
        <v>0</v>
      </c>
      <c r="BS30" s="297">
        <f ca="1">IF(Data!$H$2="ja",IF(HLOOKUP($G$5,'Partner-period(er)'!$AP:$BD,5+$A30+((BS$15-1)*50),FALSE)&gt;0,1,0),0)</f>
        <v>0</v>
      </c>
      <c r="BT30" s="297">
        <f ca="1">IF(Data!$H$2="ja",IF(HLOOKUP($G$5,'Partner-period(er)'!$AP:$BD,5+$A30+((BT$15-1)*50),FALSE)&gt;0,1,0),0)</f>
        <v>0</v>
      </c>
      <c r="BU30" s="297"/>
      <c r="BV30" s="297"/>
    </row>
    <row r="31" spans="1:74" ht="12" customHeight="1" x14ac:dyDescent="0.25">
      <c r="A31" s="92">
        <v>15</v>
      </c>
      <c r="B31" s="35"/>
      <c r="C31" s="32" t="str">
        <f>'Budget &amp; Total'!C38</f>
        <v>Andre omkostninger total</v>
      </c>
      <c r="D31" s="32"/>
      <c r="E31" s="125" t="s">
        <v>31</v>
      </c>
      <c r="F31" s="246">
        <f>'Budget &amp; Total'!G38</f>
        <v>0</v>
      </c>
      <c r="G31" s="126">
        <f ca="1">HLOOKUP($G$5,'Period(er)'!$X:$AL,5+A31,FALSE)</f>
        <v>0</v>
      </c>
      <c r="I31" s="127">
        <f t="shared" si="4"/>
        <v>0</v>
      </c>
      <c r="J31" s="170">
        <f>SUM(J24:J30)</f>
        <v>0</v>
      </c>
      <c r="K31" s="170">
        <f t="shared" ref="K31:X31" si="6">SUM(K24:K30)</f>
        <v>0</v>
      </c>
      <c r="L31" s="170">
        <f t="shared" si="6"/>
        <v>0</v>
      </c>
      <c r="M31" s="170">
        <f t="shared" si="6"/>
        <v>0</v>
      </c>
      <c r="N31" s="170">
        <f t="shared" si="6"/>
        <v>0</v>
      </c>
      <c r="O31" s="170">
        <f t="shared" si="6"/>
        <v>0</v>
      </c>
      <c r="P31" s="170">
        <f t="shared" si="6"/>
        <v>0</v>
      </c>
      <c r="Q31" s="170">
        <f t="shared" si="6"/>
        <v>0</v>
      </c>
      <c r="R31" s="170">
        <f t="shared" si="6"/>
        <v>0</v>
      </c>
      <c r="S31" s="170">
        <f t="shared" si="6"/>
        <v>0</v>
      </c>
      <c r="T31" s="170">
        <f t="shared" si="6"/>
        <v>0</v>
      </c>
      <c r="U31" s="170">
        <f t="shared" si="6"/>
        <v>0</v>
      </c>
      <c r="V31" s="170">
        <f t="shared" si="6"/>
        <v>0</v>
      </c>
      <c r="W31" s="170">
        <f t="shared" si="6"/>
        <v>0</v>
      </c>
      <c r="X31" s="790">
        <f t="shared" si="6"/>
        <v>0</v>
      </c>
      <c r="Y31" s="770">
        <f>SUM(Y24:Y30)</f>
        <v>0</v>
      </c>
      <c r="Z31" s="770">
        <f t="shared" ref="Z31:AM31" si="7">SUM(Z24:Z30)</f>
        <v>0</v>
      </c>
      <c r="AA31" s="770">
        <f t="shared" si="7"/>
        <v>0</v>
      </c>
      <c r="AB31" s="770">
        <f t="shared" si="7"/>
        <v>0</v>
      </c>
      <c r="AC31" s="770">
        <f t="shared" si="7"/>
        <v>0</v>
      </c>
      <c r="AD31" s="770">
        <f t="shared" si="7"/>
        <v>0</v>
      </c>
      <c r="AE31" s="770">
        <f t="shared" si="7"/>
        <v>0</v>
      </c>
      <c r="AF31" s="770">
        <f t="shared" si="7"/>
        <v>0</v>
      </c>
      <c r="AG31" s="770">
        <f t="shared" si="7"/>
        <v>0</v>
      </c>
      <c r="AH31" s="770">
        <f t="shared" si="7"/>
        <v>0</v>
      </c>
      <c r="AI31" s="770">
        <f t="shared" si="7"/>
        <v>0</v>
      </c>
      <c r="AJ31" s="770">
        <f t="shared" si="7"/>
        <v>0</v>
      </c>
      <c r="AK31" s="770">
        <f t="shared" si="7"/>
        <v>0</v>
      </c>
      <c r="AL31" s="770">
        <f t="shared" si="7"/>
        <v>0</v>
      </c>
      <c r="AM31" s="770">
        <f t="shared" si="7"/>
        <v>0</v>
      </c>
      <c r="AN31" s="774"/>
      <c r="AO31" s="297"/>
      <c r="AP31" s="297"/>
      <c r="AQ31" s="297"/>
      <c r="AR31" s="297"/>
      <c r="AS31" s="297"/>
      <c r="AT31" s="297"/>
      <c r="AU31" s="297"/>
      <c r="AV31" s="297"/>
      <c r="AW31" s="297"/>
      <c r="AX31" s="297"/>
      <c r="AY31" s="297"/>
      <c r="AZ31" s="297"/>
      <c r="BA31" s="297"/>
      <c r="BB31" s="297"/>
      <c r="BC31" s="297"/>
      <c r="BD31" s="297"/>
      <c r="BE31" s="774"/>
      <c r="BF31" s="297"/>
      <c r="BG31" s="297"/>
      <c r="BH31" s="297"/>
      <c r="BI31" s="297"/>
      <c r="BJ31" s="297"/>
      <c r="BK31" s="297"/>
      <c r="BL31" s="297"/>
      <c r="BM31" s="297"/>
      <c r="BN31" s="297"/>
      <c r="BO31" s="297"/>
      <c r="BP31" s="297"/>
      <c r="BQ31" s="297"/>
      <c r="BR31" s="297"/>
      <c r="BS31" s="297"/>
      <c r="BT31" s="297"/>
      <c r="BU31" s="297"/>
      <c r="BV31" s="297"/>
    </row>
    <row r="32" spans="1:74" ht="15.75" customHeight="1" thickBot="1" x14ac:dyDescent="0.3">
      <c r="A32" s="92">
        <v>16</v>
      </c>
      <c r="B32" s="406" t="str">
        <f>Data!B55</f>
        <v>Totale omkostninger</v>
      </c>
      <c r="C32" s="130"/>
      <c r="D32" s="130"/>
      <c r="E32" s="131" t="s">
        <v>31</v>
      </c>
      <c r="F32" s="247">
        <f>'Budget &amp; Total'!G39</f>
        <v>0</v>
      </c>
      <c r="G32" s="132">
        <f ca="1">HLOOKUP($G$5,'Period(er)'!$X:$AL,5+A32,FALSE)</f>
        <v>0</v>
      </c>
      <c r="I32" s="809">
        <f t="shared" si="4"/>
        <v>0</v>
      </c>
      <c r="J32" s="810">
        <f>J31+J22</f>
        <v>0</v>
      </c>
      <c r="K32" s="758">
        <f t="shared" ref="K32:X32" si="8">K31+K22</f>
        <v>0</v>
      </c>
      <c r="L32" s="758">
        <f t="shared" si="8"/>
        <v>0</v>
      </c>
      <c r="M32" s="758">
        <f t="shared" si="8"/>
        <v>0</v>
      </c>
      <c r="N32" s="758">
        <f t="shared" si="8"/>
        <v>0</v>
      </c>
      <c r="O32" s="758">
        <f t="shared" si="8"/>
        <v>0</v>
      </c>
      <c r="P32" s="758">
        <f t="shared" si="8"/>
        <v>0</v>
      </c>
      <c r="Q32" s="758">
        <f t="shared" si="8"/>
        <v>0</v>
      </c>
      <c r="R32" s="758">
        <f t="shared" si="8"/>
        <v>0</v>
      </c>
      <c r="S32" s="758">
        <f t="shared" si="8"/>
        <v>0</v>
      </c>
      <c r="T32" s="758">
        <f t="shared" si="8"/>
        <v>0</v>
      </c>
      <c r="U32" s="758">
        <f t="shared" si="8"/>
        <v>0</v>
      </c>
      <c r="V32" s="758">
        <f t="shared" si="8"/>
        <v>0</v>
      </c>
      <c r="W32" s="758">
        <f t="shared" si="8"/>
        <v>0</v>
      </c>
      <c r="X32" s="790">
        <f t="shared" si="8"/>
        <v>0</v>
      </c>
      <c r="Y32" s="770">
        <f>Y31+Y22</f>
        <v>0</v>
      </c>
      <c r="Z32" s="770">
        <f t="shared" ref="Z32:AM32" si="9">Z31+Z22</f>
        <v>0</v>
      </c>
      <c r="AA32" s="770">
        <f t="shared" si="9"/>
        <v>0</v>
      </c>
      <c r="AB32" s="770">
        <f t="shared" si="9"/>
        <v>0</v>
      </c>
      <c r="AC32" s="770">
        <f t="shared" si="9"/>
        <v>0</v>
      </c>
      <c r="AD32" s="770">
        <f t="shared" si="9"/>
        <v>0</v>
      </c>
      <c r="AE32" s="770">
        <f t="shared" si="9"/>
        <v>0</v>
      </c>
      <c r="AF32" s="770">
        <f t="shared" si="9"/>
        <v>0</v>
      </c>
      <c r="AG32" s="770">
        <f t="shared" si="9"/>
        <v>0</v>
      </c>
      <c r="AH32" s="770">
        <f t="shared" si="9"/>
        <v>0</v>
      </c>
      <c r="AI32" s="770">
        <f t="shared" si="9"/>
        <v>0</v>
      </c>
      <c r="AJ32" s="770">
        <f t="shared" si="9"/>
        <v>0</v>
      </c>
      <c r="AK32" s="770">
        <f t="shared" si="9"/>
        <v>0</v>
      </c>
      <c r="AL32" s="770">
        <f t="shared" si="9"/>
        <v>0</v>
      </c>
      <c r="AM32" s="770">
        <f t="shared" si="9"/>
        <v>0</v>
      </c>
      <c r="AN32" s="774"/>
      <c r="AO32" s="297"/>
      <c r="AP32" s="297"/>
      <c r="AQ32" s="297"/>
      <c r="AR32" s="297"/>
      <c r="AS32" s="297"/>
      <c r="AT32" s="297"/>
      <c r="AU32" s="297"/>
      <c r="AV32" s="297"/>
      <c r="AW32" s="297"/>
      <c r="AX32" s="297"/>
      <c r="AY32" s="297"/>
      <c r="AZ32" s="297"/>
      <c r="BA32" s="297"/>
      <c r="BB32" s="297"/>
      <c r="BC32" s="297"/>
      <c r="BD32" s="297"/>
      <c r="BE32" s="774"/>
      <c r="BF32" s="297"/>
      <c r="BG32" s="297"/>
      <c r="BH32" s="297"/>
      <c r="BI32" s="297"/>
      <c r="BJ32" s="297"/>
      <c r="BK32" s="297"/>
      <c r="BL32" s="297"/>
      <c r="BM32" s="297"/>
      <c r="BN32" s="297"/>
      <c r="BO32" s="297"/>
      <c r="BP32" s="297"/>
      <c r="BQ32" s="297"/>
      <c r="BR32" s="297"/>
      <c r="BS32" s="297"/>
      <c r="BT32" s="297"/>
      <c r="BU32" s="297"/>
      <c r="BV32" s="297"/>
    </row>
    <row r="33" spans="1:74" s="1" customFormat="1" ht="12" customHeight="1" thickTop="1" x14ac:dyDescent="0.25">
      <c r="A33" s="92">
        <v>17</v>
      </c>
      <c r="B33" s="38" t="str">
        <f>Data!B79</f>
        <v>Tilskud</v>
      </c>
      <c r="C33" s="9"/>
      <c r="D33" s="9"/>
      <c r="E33" s="27"/>
      <c r="F33" s="117"/>
      <c r="G33" s="133"/>
      <c r="H33" s="9"/>
      <c r="I33" s="134"/>
      <c r="J33" s="479"/>
      <c r="K33" s="168"/>
      <c r="L33" s="168"/>
      <c r="M33" s="168"/>
      <c r="N33" s="168"/>
      <c r="O33" s="168"/>
      <c r="P33" s="168"/>
      <c r="Q33" s="168"/>
      <c r="R33" s="168"/>
      <c r="S33" s="168"/>
      <c r="T33" s="168"/>
      <c r="U33" s="168"/>
      <c r="V33" s="168"/>
      <c r="W33" s="168"/>
      <c r="X33" s="169"/>
      <c r="Y33" s="769"/>
      <c r="Z33" s="769"/>
      <c r="AA33" s="769"/>
      <c r="AB33" s="769"/>
      <c r="AC33" s="769"/>
      <c r="AD33" s="769"/>
      <c r="AE33" s="769"/>
      <c r="AF33" s="769"/>
      <c r="AG33" s="769"/>
      <c r="AH33" s="769"/>
      <c r="AI33" s="769"/>
      <c r="AJ33" s="769"/>
      <c r="AK33" s="769"/>
      <c r="AL33" s="769"/>
      <c r="AM33" s="769"/>
      <c r="AN33" s="774"/>
      <c r="AO33" s="442"/>
      <c r="AP33" s="442"/>
      <c r="AQ33" s="442"/>
      <c r="AR33" s="442"/>
      <c r="AS33" s="442"/>
      <c r="AT33" s="442"/>
      <c r="AU33" s="442"/>
      <c r="AV33" s="442"/>
      <c r="AW33" s="442"/>
      <c r="AX33" s="442"/>
      <c r="AY33" s="442"/>
      <c r="AZ33" s="442"/>
      <c r="BA33" s="442"/>
      <c r="BB33" s="442"/>
      <c r="BC33" s="442"/>
      <c r="BD33" s="442"/>
      <c r="BE33" s="774"/>
      <c r="BF33" s="442"/>
      <c r="BG33" s="442"/>
      <c r="BH33" s="442"/>
      <c r="BI33" s="442"/>
      <c r="BJ33" s="442"/>
      <c r="BK33" s="442"/>
      <c r="BL33" s="442"/>
      <c r="BM33" s="442"/>
      <c r="BN33" s="442"/>
      <c r="BO33" s="442"/>
      <c r="BP33" s="442"/>
      <c r="BQ33" s="442"/>
      <c r="BR33" s="442"/>
      <c r="BS33" s="442"/>
      <c r="BT33" s="442"/>
      <c r="BU33" s="442"/>
      <c r="BV33" s="442"/>
    </row>
    <row r="34" spans="1:74" s="1" customFormat="1" ht="12" customHeight="1" x14ac:dyDescent="0.25">
      <c r="A34" s="92">
        <v>18</v>
      </c>
      <c r="B34" s="38"/>
      <c r="C34" s="9" t="str">
        <f>Data!B26</f>
        <v>Beregnet tilskud</v>
      </c>
      <c r="D34" s="9"/>
      <c r="E34" s="27" t="s">
        <v>31</v>
      </c>
      <c r="F34" s="117"/>
      <c r="G34" s="119">
        <f ca="1">HLOOKUP($G$5,'Period(er)'!$X:$AL,5+A34,FALSE)</f>
        <v>0</v>
      </c>
      <c r="H34" s="9"/>
      <c r="I34" s="120">
        <f>SUM(J34:AM34)</f>
        <v>0</v>
      </c>
      <c r="J34" s="479">
        <f>J32*J12</f>
        <v>0</v>
      </c>
      <c r="K34" s="168">
        <f t="shared" ref="K34:X34" si="10">K32*K12</f>
        <v>0</v>
      </c>
      <c r="L34" s="168">
        <f t="shared" si="10"/>
        <v>0</v>
      </c>
      <c r="M34" s="168">
        <f t="shared" si="10"/>
        <v>0</v>
      </c>
      <c r="N34" s="168">
        <f t="shared" si="10"/>
        <v>0</v>
      </c>
      <c r="O34" s="168">
        <f t="shared" si="10"/>
        <v>0</v>
      </c>
      <c r="P34" s="168">
        <f t="shared" si="10"/>
        <v>0</v>
      </c>
      <c r="Q34" s="168">
        <f t="shared" si="10"/>
        <v>0</v>
      </c>
      <c r="R34" s="168">
        <f t="shared" si="10"/>
        <v>0</v>
      </c>
      <c r="S34" s="168">
        <f t="shared" si="10"/>
        <v>0</v>
      </c>
      <c r="T34" s="168">
        <f t="shared" si="10"/>
        <v>0</v>
      </c>
      <c r="U34" s="168">
        <f t="shared" si="10"/>
        <v>0</v>
      </c>
      <c r="V34" s="168">
        <f t="shared" si="10"/>
        <v>0</v>
      </c>
      <c r="W34" s="168">
        <f t="shared" si="10"/>
        <v>0</v>
      </c>
      <c r="X34" s="169">
        <f t="shared" si="10"/>
        <v>0</v>
      </c>
      <c r="Y34" s="769">
        <f>Y32*Y12</f>
        <v>0</v>
      </c>
      <c r="Z34" s="769">
        <f t="shared" ref="Z34:AM34" si="11">Z32*Z12</f>
        <v>0</v>
      </c>
      <c r="AA34" s="769">
        <f t="shared" si="11"/>
        <v>0</v>
      </c>
      <c r="AB34" s="769">
        <f t="shared" si="11"/>
        <v>0</v>
      </c>
      <c r="AC34" s="769">
        <f t="shared" si="11"/>
        <v>0</v>
      </c>
      <c r="AD34" s="769">
        <f t="shared" si="11"/>
        <v>0</v>
      </c>
      <c r="AE34" s="769">
        <f t="shared" si="11"/>
        <v>0</v>
      </c>
      <c r="AF34" s="769">
        <f t="shared" si="11"/>
        <v>0</v>
      </c>
      <c r="AG34" s="769">
        <f t="shared" si="11"/>
        <v>0</v>
      </c>
      <c r="AH34" s="769">
        <f t="shared" si="11"/>
        <v>0</v>
      </c>
      <c r="AI34" s="769">
        <f t="shared" si="11"/>
        <v>0</v>
      </c>
      <c r="AJ34" s="769">
        <f t="shared" si="11"/>
        <v>0</v>
      </c>
      <c r="AK34" s="769">
        <f t="shared" si="11"/>
        <v>0</v>
      </c>
      <c r="AL34" s="769">
        <f t="shared" si="11"/>
        <v>0</v>
      </c>
      <c r="AM34" s="769">
        <f t="shared" si="11"/>
        <v>0</v>
      </c>
      <c r="AN34" s="774"/>
      <c r="AO34" s="442"/>
      <c r="AP34" s="442"/>
      <c r="AQ34" s="442"/>
      <c r="AR34" s="442"/>
      <c r="AS34" s="442"/>
      <c r="AT34" s="442"/>
      <c r="AU34" s="442"/>
      <c r="AV34" s="442"/>
      <c r="AW34" s="442"/>
      <c r="AX34" s="442"/>
      <c r="AY34" s="442"/>
      <c r="AZ34" s="442"/>
      <c r="BA34" s="442"/>
      <c r="BB34" s="442"/>
      <c r="BC34" s="442"/>
      <c r="BD34" s="442"/>
      <c r="BE34" s="774"/>
      <c r="BF34" s="442"/>
      <c r="BG34" s="442"/>
      <c r="BH34" s="442"/>
      <c r="BI34" s="442"/>
      <c r="BJ34" s="442"/>
      <c r="BK34" s="442"/>
      <c r="BL34" s="442"/>
      <c r="BM34" s="442"/>
      <c r="BN34" s="442"/>
      <c r="BO34" s="442"/>
      <c r="BP34" s="442"/>
      <c r="BQ34" s="442"/>
      <c r="BR34" s="442"/>
      <c r="BS34" s="442"/>
      <c r="BT34" s="442"/>
      <c r="BU34" s="442"/>
      <c r="BV34" s="442"/>
    </row>
    <row r="35" spans="1:74" ht="12" customHeight="1" x14ac:dyDescent="0.25">
      <c r="A35" s="92">
        <v>19</v>
      </c>
      <c r="B35" s="39"/>
      <c r="C35" s="9" t="str">
        <f>Data!B27</f>
        <v>Forudbetalt tilskud (efter aftale)</v>
      </c>
      <c r="D35" s="135"/>
      <c r="E35" s="27" t="s">
        <v>31</v>
      </c>
      <c r="F35" s="117"/>
      <c r="G35" s="119">
        <f ca="1">HLOOKUP($G$5,'Period(er)'!$X:$AL,5+A35,FALSE)</f>
        <v>0</v>
      </c>
      <c r="I35" s="120">
        <f>SUM(J35:AM35)</f>
        <v>0</v>
      </c>
      <c r="J35" s="608"/>
      <c r="K35" s="609"/>
      <c r="L35" s="609"/>
      <c r="M35" s="609"/>
      <c r="N35" s="609"/>
      <c r="O35" s="609"/>
      <c r="P35" s="609"/>
      <c r="Q35" s="609"/>
      <c r="R35" s="609"/>
      <c r="S35" s="609"/>
      <c r="T35" s="609"/>
      <c r="U35" s="609"/>
      <c r="V35" s="609"/>
      <c r="W35" s="609"/>
      <c r="X35" s="610"/>
      <c r="Y35" s="771"/>
      <c r="Z35" s="771"/>
      <c r="AA35" s="771"/>
      <c r="AB35" s="771"/>
      <c r="AC35" s="771"/>
      <c r="AD35" s="771"/>
      <c r="AE35" s="771"/>
      <c r="AF35" s="771"/>
      <c r="AG35" s="771"/>
      <c r="AH35" s="771"/>
      <c r="AI35" s="771"/>
      <c r="AJ35" s="771"/>
      <c r="AK35" s="771"/>
      <c r="AL35" s="771"/>
      <c r="AM35" s="771"/>
      <c r="AN35" s="774"/>
      <c r="AO35" s="297"/>
      <c r="AP35" s="297"/>
      <c r="AQ35" s="297"/>
      <c r="AR35" s="297"/>
      <c r="AS35" s="297"/>
      <c r="AT35" s="297"/>
      <c r="AU35" s="297"/>
      <c r="AV35" s="297"/>
      <c r="AW35" s="297"/>
      <c r="AX35" s="297"/>
      <c r="AY35" s="297"/>
      <c r="AZ35" s="297"/>
      <c r="BA35" s="297"/>
      <c r="BB35" s="297"/>
      <c r="BC35" s="297"/>
      <c r="BD35" s="297"/>
      <c r="BE35" s="774"/>
      <c r="BF35" s="297"/>
      <c r="BG35" s="297"/>
      <c r="BH35" s="297"/>
      <c r="BI35" s="297"/>
      <c r="BJ35" s="297"/>
      <c r="BK35" s="297"/>
      <c r="BL35" s="297"/>
      <c r="BM35" s="297"/>
      <c r="BN35" s="297"/>
      <c r="BO35" s="297"/>
      <c r="BP35" s="297"/>
      <c r="BQ35" s="297"/>
      <c r="BR35" s="297"/>
      <c r="BS35" s="297"/>
      <c r="BT35" s="297"/>
      <c r="BU35" s="297"/>
      <c r="BV35" s="297"/>
    </row>
    <row r="36" spans="1:74" ht="12" customHeight="1" x14ac:dyDescent="0.25">
      <c r="A36" s="92">
        <v>20</v>
      </c>
      <c r="B36" s="39"/>
      <c r="C36" s="9" t="str">
        <f>Data!B28</f>
        <v>Justering for timepris inklusiv overhead</v>
      </c>
      <c r="D36" s="135"/>
      <c r="E36" s="27" t="s">
        <v>31</v>
      </c>
      <c r="F36" s="117"/>
      <c r="G36" s="119">
        <f ca="1">HLOOKUP($G$5,'Period(er)'!$X:$AL,5+A36,FALSE)</f>
        <v>0</v>
      </c>
      <c r="I36" s="120">
        <f ca="1">SUM(J36:AM36)</f>
        <v>0</v>
      </c>
      <c r="J36" s="479">
        <f ca="1">HLOOKUP($G$5,'Partner-period(er)'!$J:$X,25+((J$2-1)*50),FALSE)</f>
        <v>0</v>
      </c>
      <c r="K36" s="168">
        <f ca="1">HLOOKUP($G$5,'Partner-period(er)'!$J:$X,25+((K$2-1)*50),FALSE)</f>
        <v>0</v>
      </c>
      <c r="L36" s="168">
        <f ca="1">HLOOKUP($G$5,'Partner-period(er)'!$J:$X,25+((L$2-1)*50),FALSE)</f>
        <v>0</v>
      </c>
      <c r="M36" s="168">
        <f ca="1">HLOOKUP($G$5,'Partner-period(er)'!$J:$X,25+((M$2-1)*50),FALSE)</f>
        <v>0</v>
      </c>
      <c r="N36" s="168">
        <f ca="1">HLOOKUP($G$5,'Partner-period(er)'!$J:$X,25+((N$2-1)*50),FALSE)</f>
        <v>0</v>
      </c>
      <c r="O36" s="168">
        <f ca="1">HLOOKUP($G$5,'Partner-period(er)'!$J:$X,25+((O$2-1)*50),FALSE)</f>
        <v>0</v>
      </c>
      <c r="P36" s="168">
        <f ca="1">HLOOKUP($G$5,'Partner-period(er)'!$J:$X,25+((P$2-1)*50),FALSE)</f>
        <v>0</v>
      </c>
      <c r="Q36" s="168">
        <f ca="1">HLOOKUP($G$5,'Partner-period(er)'!$J:$X,25+((Q$2-1)*50),FALSE)</f>
        <v>0</v>
      </c>
      <c r="R36" s="168">
        <f ca="1">HLOOKUP($G$5,'Partner-period(er)'!$J:$X,25+((R$2-1)*50),FALSE)</f>
        <v>0</v>
      </c>
      <c r="S36" s="168">
        <f ca="1">HLOOKUP($G$5,'Partner-period(er)'!$J:$X,25+((S$2-1)*50),FALSE)</f>
        <v>0</v>
      </c>
      <c r="T36" s="168">
        <f ca="1">HLOOKUP($G$5,'Partner-period(er)'!$J:$X,25+((T$2-1)*50),FALSE)</f>
        <v>0</v>
      </c>
      <c r="U36" s="168">
        <f ca="1">HLOOKUP($G$5,'Partner-period(er)'!$J:$X,25+((U$2-1)*50),FALSE)</f>
        <v>0</v>
      </c>
      <c r="V36" s="168">
        <f ca="1">HLOOKUP($G$5,'Partner-period(er)'!$J:$X,25+((V$2-1)*50),FALSE)</f>
        <v>0</v>
      </c>
      <c r="W36" s="168">
        <f ca="1">HLOOKUP($G$5,'Partner-period(er)'!$J:$X,25+((W$2-1)*50),FALSE)</f>
        <v>0</v>
      </c>
      <c r="X36" s="169">
        <f ca="1">HLOOKUP($G$5,'Partner-period(er)'!$J:$X,25+((X$2-1)*50),FALSE)</f>
        <v>0</v>
      </c>
      <c r="Y36" s="769">
        <f ca="1">HLOOKUP($G$5,'Partner-period(er)'!$J:$X,25+((Y$2-1)*50),FALSE)</f>
        <v>0</v>
      </c>
      <c r="Z36" s="769">
        <f ca="1">HLOOKUP($G$5,'Partner-period(er)'!$J:$X,25+((Z$2-1)*50),FALSE)</f>
        <v>0</v>
      </c>
      <c r="AA36" s="769">
        <f ca="1">HLOOKUP($G$5,'Partner-period(er)'!$J:$X,25+((AA$2-1)*50),FALSE)</f>
        <v>0</v>
      </c>
      <c r="AB36" s="769">
        <f ca="1">HLOOKUP($G$5,'Partner-period(er)'!$J:$X,25+((AB$2-1)*50),FALSE)</f>
        <v>0</v>
      </c>
      <c r="AC36" s="769">
        <f ca="1">HLOOKUP($G$5,'Partner-period(er)'!$J:$X,25+((AC$2-1)*50),FALSE)</f>
        <v>0</v>
      </c>
      <c r="AD36" s="769">
        <f ca="1">HLOOKUP($G$5,'Partner-period(er)'!$J:$X,25+((AD$2-1)*50),FALSE)</f>
        <v>0</v>
      </c>
      <c r="AE36" s="769">
        <f ca="1">HLOOKUP($G$5,'Partner-period(er)'!$J:$X,25+((AE$2-1)*50),FALSE)</f>
        <v>0</v>
      </c>
      <c r="AF36" s="769">
        <f ca="1">HLOOKUP($G$5,'Partner-period(er)'!$J:$X,25+((AF$2-1)*50),FALSE)</f>
        <v>0</v>
      </c>
      <c r="AG36" s="769">
        <f ca="1">HLOOKUP($G$5,'Partner-period(er)'!$J:$X,25+((AG$2-1)*50),FALSE)</f>
        <v>0</v>
      </c>
      <c r="AH36" s="769">
        <f ca="1">HLOOKUP($G$5,'Partner-period(er)'!$J:$X,25+((AH$2-1)*50),FALSE)</f>
        <v>0</v>
      </c>
      <c r="AI36" s="769">
        <f ca="1">HLOOKUP($G$5,'Partner-period(er)'!$J:$X,25+((AI$2-1)*50),FALSE)</f>
        <v>0</v>
      </c>
      <c r="AJ36" s="769">
        <f ca="1">HLOOKUP($G$5,'Partner-period(er)'!$J:$X,25+((AJ$2-1)*50),FALSE)</f>
        <v>0</v>
      </c>
      <c r="AK36" s="769">
        <f ca="1">HLOOKUP($G$5,'Partner-period(er)'!$J:$X,25+((AK$2-1)*50),FALSE)</f>
        <v>0</v>
      </c>
      <c r="AL36" s="769">
        <f ca="1">HLOOKUP($G$5,'Partner-period(er)'!$J:$X,25+((AL$2-1)*50),FALSE)</f>
        <v>0</v>
      </c>
      <c r="AM36" s="769">
        <f ca="1">HLOOKUP($G$5,'Partner-period(er)'!$J:$X,25+((AM$2-1)*50),FALSE)</f>
        <v>0</v>
      </c>
      <c r="AN36" s="769" t="e">
        <f ca="1">HLOOKUP($G$5,'Partner-period(er)'!$J:$X,25+((AN$2-1)*50),FALSE)</f>
        <v>#VALUE!</v>
      </c>
      <c r="AO36" s="769" t="e" vm="1">
        <f ca="1">HLOOKUP($G$5,'Partner-period(er)'!$J:$X,25+((AO$2-1)*50),FALSE)</f>
        <v>#VALUE!</v>
      </c>
      <c r="AP36" s="769" t="e" vm="1">
        <f ca="1">HLOOKUP($G$5,'Partner-period(er)'!$J:$X,25+((AP$2-1)*50),FALSE)</f>
        <v>#VALUE!</v>
      </c>
      <c r="AQ36" s="769" t="e" vm="1">
        <f ca="1">HLOOKUP($G$5,'Partner-period(er)'!$J:$X,25+((AQ$2-1)*50),FALSE)</f>
        <v>#VALUE!</v>
      </c>
      <c r="AR36" s="769" t="e" vm="1">
        <f ca="1">HLOOKUP($G$5,'Partner-period(er)'!$J:$X,25+((AR$2-1)*50),FALSE)</f>
        <v>#VALUE!</v>
      </c>
      <c r="AS36" s="769" t="e" vm="1">
        <f ca="1">HLOOKUP($G$5,'Partner-period(er)'!$J:$X,25+((AS$2-1)*50),FALSE)</f>
        <v>#VALUE!</v>
      </c>
      <c r="AT36" s="769" t="e" vm="1">
        <f ca="1">HLOOKUP($G$5,'Partner-period(er)'!$J:$X,25+((AT$2-1)*50),FALSE)</f>
        <v>#VALUE!</v>
      </c>
      <c r="AU36" s="769" t="e" vm="1">
        <f ca="1">HLOOKUP($G$5,'Partner-period(er)'!$J:$X,25+((AU$2-1)*50),FALSE)</f>
        <v>#VALUE!</v>
      </c>
      <c r="AV36" s="769" t="e" vm="1">
        <f ca="1">HLOOKUP($G$5,'Partner-period(er)'!$J:$X,25+((AV$2-1)*50),FALSE)</f>
        <v>#VALUE!</v>
      </c>
      <c r="AW36" s="769" t="e" vm="1">
        <f ca="1">HLOOKUP($G$5,'Partner-period(er)'!$J:$X,25+((AW$2-1)*50),FALSE)</f>
        <v>#VALUE!</v>
      </c>
      <c r="AX36" s="769" t="e" vm="1">
        <f ca="1">HLOOKUP($G$5,'Partner-period(er)'!$J:$X,25+((AX$2-1)*50),FALSE)</f>
        <v>#VALUE!</v>
      </c>
      <c r="AY36" s="769" t="e" vm="1">
        <f ca="1">HLOOKUP($G$5,'Partner-period(er)'!$J:$X,25+((AY$2-1)*50),FALSE)</f>
        <v>#VALUE!</v>
      </c>
      <c r="AZ36" s="769" t="e" vm="1">
        <f ca="1">HLOOKUP($G$5,'Partner-period(er)'!$J:$X,25+((AZ$2-1)*50),FALSE)</f>
        <v>#VALUE!</v>
      </c>
      <c r="BA36" s="769" t="e" vm="1">
        <f ca="1">HLOOKUP($G$5,'Partner-period(er)'!$J:$X,25+((BA$2-1)*50),FALSE)</f>
        <v>#VALUE!</v>
      </c>
      <c r="BB36" s="769" t="e" vm="1">
        <f ca="1">HLOOKUP($G$5,'Partner-period(er)'!$J:$X,25+((BB$2-1)*50),FALSE)</f>
        <v>#VALUE!</v>
      </c>
      <c r="BC36" s="769" t="e" vm="1">
        <f ca="1">HLOOKUP($G$5,'Partner-period(er)'!$J:$X,25+((BC$2-1)*50),FALSE)</f>
        <v>#VALUE!</v>
      </c>
      <c r="BD36" s="769" t="e" vm="1">
        <f ca="1">HLOOKUP($G$5,'Partner-period(er)'!$J:$X,25+((BD$2-1)*50),FALSE)</f>
        <v>#VALUE!</v>
      </c>
      <c r="BE36" s="769" t="e">
        <f ca="1">HLOOKUP($G$5,'Partner-period(er)'!$J:$X,25+((BE$2-1)*50),FALSE)</f>
        <v>#VALUE!</v>
      </c>
      <c r="BF36" s="769" t="e" vm="1">
        <f ca="1">HLOOKUP($G$5,'Partner-period(er)'!$J:$X,25+((BF$2-1)*50),FALSE)</f>
        <v>#VALUE!</v>
      </c>
      <c r="BG36" s="769" t="e" vm="1">
        <f ca="1">HLOOKUP($G$5,'Partner-period(er)'!$J:$X,25+((BG$2-1)*50),FALSE)</f>
        <v>#VALUE!</v>
      </c>
      <c r="BH36" s="769" t="e" vm="1">
        <f ca="1">HLOOKUP($G$5,'Partner-period(er)'!$J:$X,25+((BH$2-1)*50),FALSE)</f>
        <v>#VALUE!</v>
      </c>
      <c r="BI36" s="769" t="e" vm="1">
        <f ca="1">HLOOKUP($G$5,'Partner-period(er)'!$J:$X,25+((BI$2-1)*50),FALSE)</f>
        <v>#VALUE!</v>
      </c>
      <c r="BJ36" s="769" t="e" vm="1">
        <f ca="1">HLOOKUP($G$5,'Partner-period(er)'!$J:$X,25+((BJ$2-1)*50),FALSE)</f>
        <v>#VALUE!</v>
      </c>
      <c r="BK36" s="769" t="e" vm="1">
        <f ca="1">HLOOKUP($G$5,'Partner-period(er)'!$J:$X,25+((BK$2-1)*50),FALSE)</f>
        <v>#VALUE!</v>
      </c>
      <c r="BL36" s="769" t="e" vm="1">
        <f ca="1">HLOOKUP($G$5,'Partner-period(er)'!$J:$X,25+((BL$2-1)*50),FALSE)</f>
        <v>#VALUE!</v>
      </c>
      <c r="BM36" s="769" t="e" vm="1">
        <f ca="1">HLOOKUP($G$5,'Partner-period(er)'!$J:$X,25+((BM$2-1)*50),FALSE)</f>
        <v>#VALUE!</v>
      </c>
      <c r="BN36" s="769" t="e" vm="1">
        <f ca="1">HLOOKUP($G$5,'Partner-period(er)'!$J:$X,25+((BN$2-1)*50),FALSE)</f>
        <v>#VALUE!</v>
      </c>
      <c r="BO36" s="769" t="e" vm="1">
        <f ca="1">HLOOKUP($G$5,'Partner-period(er)'!$J:$X,25+((BO$2-1)*50),FALSE)</f>
        <v>#VALUE!</v>
      </c>
      <c r="BP36" s="769" t="e" vm="1">
        <f ca="1">HLOOKUP($G$5,'Partner-period(er)'!$J:$X,25+((BP$2-1)*50),FALSE)</f>
        <v>#VALUE!</v>
      </c>
      <c r="BQ36" s="769" t="e" vm="1">
        <f ca="1">HLOOKUP($G$5,'Partner-period(er)'!$J:$X,25+((BQ$2-1)*50),FALSE)</f>
        <v>#VALUE!</v>
      </c>
      <c r="BR36" s="769" t="e" vm="1">
        <f ca="1">HLOOKUP($G$5,'Partner-period(er)'!$J:$X,25+((BR$2-1)*50),FALSE)</f>
        <v>#VALUE!</v>
      </c>
      <c r="BS36" s="769" t="e" vm="1">
        <f ca="1">HLOOKUP($G$5,'Partner-period(er)'!$J:$X,25+((BS$2-1)*50),FALSE)</f>
        <v>#VALUE!</v>
      </c>
      <c r="BT36" s="769" t="e" vm="1">
        <f ca="1">HLOOKUP($G$5,'Partner-period(er)'!$J:$X,25+((BT$2-1)*50),FALSE)</f>
        <v>#VALUE!</v>
      </c>
      <c r="BU36" s="769" t="e" vm="1">
        <f ca="1">HLOOKUP($G$5,'Partner-period(er)'!$J:$X,25+((BU$2-1)*50),FALSE)</f>
        <v>#VALUE!</v>
      </c>
      <c r="BV36" s="297"/>
    </row>
    <row r="37" spans="1:74" ht="12" customHeight="1" x14ac:dyDescent="0.25">
      <c r="A37" s="92">
        <v>21</v>
      </c>
      <c r="B37" s="39"/>
      <c r="C37" s="9" t="str">
        <f>Data!B29</f>
        <v>Justering for budgetoverskridelse</v>
      </c>
      <c r="D37" s="135"/>
      <c r="E37" s="27" t="s">
        <v>31</v>
      </c>
      <c r="F37" s="117"/>
      <c r="G37" s="119">
        <f ca="1">HLOOKUP($G$5,'Period(er)'!$X:$AL,5+A37,FALSE)</f>
        <v>0</v>
      </c>
      <c r="I37" s="120">
        <f ca="1">IF(Data!H2="nej",                     IF((G34+G35+G36)&gt;F38,-G34-G35-G36+F38,0),SUM(J37:AM37))</f>
        <v>0</v>
      </c>
      <c r="J37" s="480">
        <f ca="1">HLOOKUP($G$5,'Partner-period(er)'!$J:$X,26+((J$2-1)*50),FALSE)</f>
        <v>0</v>
      </c>
      <c r="K37" s="172">
        <f ca="1">HLOOKUP($G$5,'Partner-period(er)'!$J:$X,26+((K$2-1)*50),FALSE)</f>
        <v>0</v>
      </c>
      <c r="L37" s="172">
        <f ca="1">HLOOKUP($G$5,'Partner-period(er)'!$J:$X,26+((L$2-1)*50),FALSE)</f>
        <v>0</v>
      </c>
      <c r="M37" s="172">
        <f ca="1">HLOOKUP($G$5,'Partner-period(er)'!$J:$X,26+((M$2-1)*50),FALSE)</f>
        <v>0</v>
      </c>
      <c r="N37" s="172">
        <f ca="1">HLOOKUP($G$5,'Partner-period(er)'!$J:$X,26+((N$2-1)*50),FALSE)</f>
        <v>0</v>
      </c>
      <c r="O37" s="172">
        <f ca="1">HLOOKUP($G$5,'Partner-period(er)'!$J:$X,26+((O$2-1)*50),FALSE)</f>
        <v>0</v>
      </c>
      <c r="P37" s="172">
        <f ca="1">HLOOKUP($G$5,'Partner-period(er)'!$J:$X,26+((P$2-1)*50),FALSE)</f>
        <v>0</v>
      </c>
      <c r="Q37" s="172">
        <f ca="1">HLOOKUP($G$5,'Partner-period(er)'!$J:$X,26+((Q$2-1)*50),FALSE)</f>
        <v>0</v>
      </c>
      <c r="R37" s="172">
        <f ca="1">HLOOKUP($G$5,'Partner-period(er)'!$J:$X,26+((R$2-1)*50),FALSE)</f>
        <v>0</v>
      </c>
      <c r="S37" s="172">
        <f ca="1">HLOOKUP($G$5,'Partner-period(er)'!$J:$X,26+((S$2-1)*50),FALSE)</f>
        <v>0</v>
      </c>
      <c r="T37" s="172">
        <f ca="1">HLOOKUP($G$5,'Partner-period(er)'!$J:$X,26+((T$2-1)*50),FALSE)</f>
        <v>0</v>
      </c>
      <c r="U37" s="172">
        <f ca="1">HLOOKUP($G$5,'Partner-period(er)'!$J:$X,26+((U$2-1)*50),FALSE)</f>
        <v>0</v>
      </c>
      <c r="V37" s="172">
        <f ca="1">HLOOKUP($G$5,'Partner-period(er)'!$J:$X,26+((V$2-1)*50),FALSE)</f>
        <v>0</v>
      </c>
      <c r="W37" s="172">
        <f ca="1">HLOOKUP($G$5,'Partner-period(er)'!$J:$X,26+((W$2-1)*50),FALSE)</f>
        <v>0</v>
      </c>
      <c r="X37" s="791">
        <f ca="1">HLOOKUP($G$5,'Partner-period(er)'!$J:$X,26+((X$2-1)*50),FALSE)</f>
        <v>0</v>
      </c>
      <c r="Y37" s="769">
        <f ca="1">HLOOKUP($G$5,'Partner-period(er)'!$J:$X,26+((Y$2-1)*50),FALSE)</f>
        <v>0</v>
      </c>
      <c r="Z37" s="769">
        <f ca="1">HLOOKUP($G$5,'Partner-period(er)'!$J:$X,26+((Z$2-1)*50),FALSE)</f>
        <v>0</v>
      </c>
      <c r="AA37" s="769">
        <f ca="1">HLOOKUP($G$5,'Partner-period(er)'!$J:$X,26+((AA$2-1)*50),FALSE)</f>
        <v>0</v>
      </c>
      <c r="AB37" s="769">
        <f ca="1">HLOOKUP($G$5,'Partner-period(er)'!$J:$X,26+((AB$2-1)*50),FALSE)</f>
        <v>0</v>
      </c>
      <c r="AC37" s="769">
        <f ca="1">HLOOKUP($G$5,'Partner-period(er)'!$J:$X,26+((AC$2-1)*50),FALSE)</f>
        <v>0</v>
      </c>
      <c r="AD37" s="769">
        <f ca="1">HLOOKUP($G$5,'Partner-period(er)'!$J:$X,26+((AD$2-1)*50),FALSE)</f>
        <v>0</v>
      </c>
      <c r="AE37" s="769">
        <f ca="1">HLOOKUP($G$5,'Partner-period(er)'!$J:$X,26+((AE$2-1)*50),FALSE)</f>
        <v>0</v>
      </c>
      <c r="AF37" s="769">
        <f ca="1">HLOOKUP($G$5,'Partner-period(er)'!$J:$X,26+((AF$2-1)*50),FALSE)</f>
        <v>0</v>
      </c>
      <c r="AG37" s="769">
        <f ca="1">HLOOKUP($G$5,'Partner-period(er)'!$J:$X,26+((AG$2-1)*50),FALSE)</f>
        <v>0</v>
      </c>
      <c r="AH37" s="769">
        <f ca="1">HLOOKUP($G$5,'Partner-period(er)'!$J:$X,26+((AH$2-1)*50),FALSE)</f>
        <v>0</v>
      </c>
      <c r="AI37" s="769">
        <f ca="1">HLOOKUP($G$5,'Partner-period(er)'!$J:$X,26+((AI$2-1)*50),FALSE)</f>
        <v>0</v>
      </c>
      <c r="AJ37" s="769">
        <f ca="1">HLOOKUP($G$5,'Partner-period(er)'!$J:$X,26+((AJ$2-1)*50),FALSE)</f>
        <v>0</v>
      </c>
      <c r="AK37" s="769">
        <f ca="1">HLOOKUP($G$5,'Partner-period(er)'!$J:$X,26+((AK$2-1)*50),FALSE)</f>
        <v>0</v>
      </c>
      <c r="AL37" s="769">
        <f ca="1">HLOOKUP($G$5,'Partner-period(er)'!$J:$X,26+((AL$2-1)*50),FALSE)</f>
        <v>0</v>
      </c>
      <c r="AM37" s="769">
        <f ca="1">HLOOKUP($G$5,'Partner-period(er)'!$J:$X,26+((AM$2-1)*50),FALSE)</f>
        <v>0</v>
      </c>
      <c r="AN37" s="774"/>
      <c r="AO37" s="297"/>
      <c r="AP37" s="297"/>
      <c r="AQ37" s="297"/>
      <c r="AR37" s="297"/>
      <c r="AS37" s="297"/>
      <c r="AT37" s="297"/>
      <c r="AU37" s="297"/>
      <c r="AV37" s="297"/>
      <c r="AW37" s="297"/>
      <c r="AX37" s="297"/>
      <c r="AY37" s="297"/>
      <c r="AZ37" s="297"/>
      <c r="BA37" s="297"/>
      <c r="BB37" s="297"/>
      <c r="BC37" s="297"/>
      <c r="BD37" s="297"/>
      <c r="BE37" s="774"/>
      <c r="BF37" s="297"/>
      <c r="BG37" s="297"/>
      <c r="BH37" s="297"/>
      <c r="BI37" s="297"/>
      <c r="BJ37" s="297"/>
      <c r="BK37" s="297"/>
      <c r="BL37" s="297"/>
      <c r="BM37" s="297"/>
      <c r="BN37" s="297"/>
      <c r="BO37" s="297"/>
      <c r="BP37" s="297"/>
      <c r="BQ37" s="297"/>
      <c r="BR37" s="297"/>
      <c r="BS37" s="297"/>
      <c r="BT37" s="297"/>
      <c r="BU37" s="297"/>
      <c r="BV37" s="297"/>
    </row>
    <row r="38" spans="1:74" ht="12" customHeight="1" x14ac:dyDescent="0.25">
      <c r="A38" s="92">
        <v>22</v>
      </c>
      <c r="B38" s="36"/>
      <c r="C38" s="136" t="str">
        <f>Data!B30</f>
        <v>Tilskud total / til faktura</v>
      </c>
      <c r="D38" s="136"/>
      <c r="E38" s="97" t="s">
        <v>31</v>
      </c>
      <c r="F38" s="248">
        <f>'Budget &amp; Total'!G43</f>
        <v>0</v>
      </c>
      <c r="G38" s="118">
        <f ca="1">HLOOKUP($G$5,'Period(er)'!$X:$AL,5+A38,FALSE)</f>
        <v>0</v>
      </c>
      <c r="I38" s="137">
        <f ca="1">SUM(I34:I37)</f>
        <v>0</v>
      </c>
      <c r="J38" s="171">
        <f ca="1">J34+J35+J36+J37</f>
        <v>0</v>
      </c>
      <c r="K38" s="171">
        <f t="shared" ref="K38:X38" ca="1" si="12">K34+K35+K36+K37</f>
        <v>0</v>
      </c>
      <c r="L38" s="171">
        <f t="shared" ca="1" si="12"/>
        <v>0</v>
      </c>
      <c r="M38" s="171">
        <f t="shared" ca="1" si="12"/>
        <v>0</v>
      </c>
      <c r="N38" s="171">
        <f t="shared" ca="1" si="12"/>
        <v>0</v>
      </c>
      <c r="O38" s="171">
        <f t="shared" ca="1" si="12"/>
        <v>0</v>
      </c>
      <c r="P38" s="171">
        <f t="shared" ca="1" si="12"/>
        <v>0</v>
      </c>
      <c r="Q38" s="171">
        <f t="shared" ca="1" si="12"/>
        <v>0</v>
      </c>
      <c r="R38" s="171">
        <f t="shared" ca="1" si="12"/>
        <v>0</v>
      </c>
      <c r="S38" s="171">
        <f t="shared" ca="1" si="12"/>
        <v>0</v>
      </c>
      <c r="T38" s="171">
        <f t="shared" ca="1" si="12"/>
        <v>0</v>
      </c>
      <c r="U38" s="171">
        <f t="shared" ca="1" si="12"/>
        <v>0</v>
      </c>
      <c r="V38" s="171">
        <f t="shared" ca="1" si="12"/>
        <v>0</v>
      </c>
      <c r="W38" s="171">
        <f t="shared" ca="1" si="12"/>
        <v>0</v>
      </c>
      <c r="X38" s="792">
        <f t="shared" ca="1" si="12"/>
        <v>0</v>
      </c>
      <c r="Y38" s="770">
        <f ca="1">Y34+Y35+Y36+Y37</f>
        <v>0</v>
      </c>
      <c r="Z38" s="770">
        <f t="shared" ref="Z38:AM38" ca="1" si="13">Z34+Z35+Z36+Z37</f>
        <v>0</v>
      </c>
      <c r="AA38" s="770">
        <f t="shared" ca="1" si="13"/>
        <v>0</v>
      </c>
      <c r="AB38" s="770">
        <f t="shared" ca="1" si="13"/>
        <v>0</v>
      </c>
      <c r="AC38" s="770">
        <f t="shared" ca="1" si="13"/>
        <v>0</v>
      </c>
      <c r="AD38" s="770">
        <f t="shared" ca="1" si="13"/>
        <v>0</v>
      </c>
      <c r="AE38" s="770">
        <f t="shared" ca="1" si="13"/>
        <v>0</v>
      </c>
      <c r="AF38" s="770">
        <f t="shared" ca="1" si="13"/>
        <v>0</v>
      </c>
      <c r="AG38" s="770">
        <f t="shared" ca="1" si="13"/>
        <v>0</v>
      </c>
      <c r="AH38" s="770">
        <f t="shared" ca="1" si="13"/>
        <v>0</v>
      </c>
      <c r="AI38" s="770">
        <f t="shared" ca="1" si="13"/>
        <v>0</v>
      </c>
      <c r="AJ38" s="770">
        <f t="shared" ca="1" si="13"/>
        <v>0</v>
      </c>
      <c r="AK38" s="770">
        <f t="shared" ca="1" si="13"/>
        <v>0</v>
      </c>
      <c r="AL38" s="770">
        <f t="shared" ca="1" si="13"/>
        <v>0</v>
      </c>
      <c r="AM38" s="770">
        <f t="shared" ca="1" si="13"/>
        <v>0</v>
      </c>
      <c r="AN38" s="774"/>
      <c r="AO38" s="297"/>
      <c r="AP38" s="297"/>
      <c r="AQ38" s="297"/>
      <c r="AR38" s="297"/>
      <c r="AS38" s="297"/>
      <c r="AT38" s="297"/>
      <c r="AU38" s="297"/>
      <c r="AV38" s="297"/>
      <c r="AW38" s="297"/>
      <c r="AX38" s="297"/>
      <c r="AY38" s="297"/>
      <c r="AZ38" s="297"/>
      <c r="BA38" s="297"/>
      <c r="BB38" s="297"/>
      <c r="BC38" s="297"/>
      <c r="BD38" s="297"/>
      <c r="BE38" s="774"/>
      <c r="BF38" s="297"/>
      <c r="BG38" s="297"/>
      <c r="BH38" s="297"/>
      <c r="BI38" s="297"/>
      <c r="BJ38" s="297"/>
      <c r="BK38" s="297"/>
      <c r="BL38" s="297"/>
      <c r="BM38" s="297"/>
      <c r="BN38" s="297"/>
      <c r="BO38" s="297"/>
      <c r="BP38" s="297"/>
      <c r="BQ38" s="297"/>
      <c r="BR38" s="297"/>
      <c r="BS38" s="297"/>
      <c r="BT38" s="297"/>
      <c r="BU38" s="297"/>
      <c r="BV38" s="297"/>
    </row>
    <row r="39" spans="1:74" ht="12" customHeight="1" x14ac:dyDescent="0.25">
      <c r="A39" s="92">
        <v>23</v>
      </c>
      <c r="B39" s="38"/>
      <c r="C39" s="33" t="str">
        <f>Data!B31</f>
        <v>Anden finansiering</v>
      </c>
      <c r="D39" s="33"/>
      <c r="E39" s="27" t="s">
        <v>31</v>
      </c>
      <c r="F39" s="245">
        <f>'Budget &amp; Total'!G44</f>
        <v>0</v>
      </c>
      <c r="G39" s="119">
        <f ca="1">HLOOKUP($G$5,'Period(er)'!$X:$AL,5+A39,FALSE)</f>
        <v>0</v>
      </c>
      <c r="I39" s="120">
        <f>SUM(J39:AM39)</f>
        <v>0</v>
      </c>
      <c r="J39" s="606"/>
      <c r="K39" s="606"/>
      <c r="L39" s="606"/>
      <c r="M39" s="606"/>
      <c r="N39" s="606"/>
      <c r="O39" s="606"/>
      <c r="P39" s="606"/>
      <c r="Q39" s="606"/>
      <c r="R39" s="606"/>
      <c r="S39" s="606"/>
      <c r="T39" s="606"/>
      <c r="U39" s="606"/>
      <c r="V39" s="606"/>
      <c r="W39" s="606"/>
      <c r="X39" s="607"/>
      <c r="Y39" s="767"/>
      <c r="Z39" s="767"/>
      <c r="AA39" s="767"/>
      <c r="AB39" s="767"/>
      <c r="AC39" s="767"/>
      <c r="AD39" s="767"/>
      <c r="AE39" s="767"/>
      <c r="AF39" s="767"/>
      <c r="AG39" s="767"/>
      <c r="AH39" s="767"/>
      <c r="AI39" s="767"/>
      <c r="AJ39" s="767"/>
      <c r="AK39" s="767"/>
      <c r="AL39" s="767"/>
      <c r="AM39" s="767"/>
      <c r="AN39" s="774"/>
      <c r="AO39" s="297"/>
      <c r="AP39" s="297"/>
      <c r="AQ39" s="297"/>
      <c r="AR39" s="297"/>
      <c r="AS39" s="297"/>
      <c r="AT39" s="297"/>
      <c r="AU39" s="297"/>
      <c r="AV39" s="297"/>
      <c r="AW39" s="297"/>
      <c r="AX39" s="297"/>
      <c r="AY39" s="297"/>
      <c r="AZ39" s="297"/>
      <c r="BA39" s="297"/>
      <c r="BB39" s="297"/>
      <c r="BC39" s="297"/>
      <c r="BD39" s="297"/>
      <c r="BE39" s="774"/>
      <c r="BF39" s="297"/>
      <c r="BG39" s="297"/>
      <c r="BH39" s="297"/>
      <c r="BI39" s="297"/>
      <c r="BJ39" s="297"/>
      <c r="BK39" s="297"/>
      <c r="BL39" s="297"/>
      <c r="BM39" s="297"/>
      <c r="BN39" s="297"/>
      <c r="BO39" s="297"/>
      <c r="BP39" s="297"/>
      <c r="BQ39" s="297"/>
      <c r="BR39" s="297"/>
      <c r="BS39" s="297"/>
      <c r="BT39" s="297"/>
      <c r="BU39" s="297"/>
      <c r="BV39" s="297"/>
    </row>
    <row r="40" spans="1:74" ht="12" customHeight="1" x14ac:dyDescent="0.25">
      <c r="A40" s="92">
        <v>24</v>
      </c>
      <c r="B40" s="40"/>
      <c r="C40" s="34" t="str">
        <f>Data!B32</f>
        <v>Egenfinansiering</v>
      </c>
      <c r="D40" s="34"/>
      <c r="E40" s="138" t="s">
        <v>31</v>
      </c>
      <c r="F40" s="249">
        <f>'Budget &amp; Total'!G45</f>
        <v>0</v>
      </c>
      <c r="G40" s="139">
        <f ca="1">HLOOKUP($G$5,'Period(er)'!$X:$AL,5+A40,FALSE)</f>
        <v>0</v>
      </c>
      <c r="I40" s="140">
        <f ca="1">SUM(J40:AM40)</f>
        <v>0</v>
      </c>
      <c r="J40" s="172">
        <f ca="1">J32-J38-J39</f>
        <v>0</v>
      </c>
      <c r="K40" s="172">
        <f t="shared" ref="K40:X40" ca="1" si="14">K32-K38-K39</f>
        <v>0</v>
      </c>
      <c r="L40" s="172">
        <f t="shared" ca="1" si="14"/>
        <v>0</v>
      </c>
      <c r="M40" s="172">
        <f t="shared" ca="1" si="14"/>
        <v>0</v>
      </c>
      <c r="N40" s="172">
        <f t="shared" ca="1" si="14"/>
        <v>0</v>
      </c>
      <c r="O40" s="172">
        <f t="shared" ca="1" si="14"/>
        <v>0</v>
      </c>
      <c r="P40" s="172">
        <f t="shared" ca="1" si="14"/>
        <v>0</v>
      </c>
      <c r="Q40" s="172">
        <f t="shared" ca="1" si="14"/>
        <v>0</v>
      </c>
      <c r="R40" s="172">
        <f t="shared" ca="1" si="14"/>
        <v>0</v>
      </c>
      <c r="S40" s="172">
        <f t="shared" ca="1" si="14"/>
        <v>0</v>
      </c>
      <c r="T40" s="172">
        <f t="shared" ca="1" si="14"/>
        <v>0</v>
      </c>
      <c r="U40" s="172">
        <f t="shared" ca="1" si="14"/>
        <v>0</v>
      </c>
      <c r="V40" s="172">
        <f t="shared" ca="1" si="14"/>
        <v>0</v>
      </c>
      <c r="W40" s="172">
        <f t="shared" ca="1" si="14"/>
        <v>0</v>
      </c>
      <c r="X40" s="791">
        <f t="shared" ca="1" si="14"/>
        <v>0</v>
      </c>
      <c r="Y40" s="769">
        <f ca="1">Y32-Y38-Y39</f>
        <v>0</v>
      </c>
      <c r="Z40" s="769">
        <f t="shared" ref="Z40:AM40" ca="1" si="15">Z32-Z38-Z39</f>
        <v>0</v>
      </c>
      <c r="AA40" s="769">
        <f t="shared" ca="1" si="15"/>
        <v>0</v>
      </c>
      <c r="AB40" s="769">
        <f t="shared" ca="1" si="15"/>
        <v>0</v>
      </c>
      <c r="AC40" s="769">
        <f t="shared" ca="1" si="15"/>
        <v>0</v>
      </c>
      <c r="AD40" s="769">
        <f t="shared" ca="1" si="15"/>
        <v>0</v>
      </c>
      <c r="AE40" s="769">
        <f t="shared" ca="1" si="15"/>
        <v>0</v>
      </c>
      <c r="AF40" s="769">
        <f t="shared" ca="1" si="15"/>
        <v>0</v>
      </c>
      <c r="AG40" s="769">
        <f t="shared" ca="1" si="15"/>
        <v>0</v>
      </c>
      <c r="AH40" s="769">
        <f t="shared" ca="1" si="15"/>
        <v>0</v>
      </c>
      <c r="AI40" s="769">
        <f t="shared" ca="1" si="15"/>
        <v>0</v>
      </c>
      <c r="AJ40" s="769">
        <f t="shared" ca="1" si="15"/>
        <v>0</v>
      </c>
      <c r="AK40" s="769">
        <f t="shared" ca="1" si="15"/>
        <v>0</v>
      </c>
      <c r="AL40" s="769">
        <f t="shared" ca="1" si="15"/>
        <v>0</v>
      </c>
      <c r="AM40" s="769">
        <f t="shared" ca="1" si="15"/>
        <v>0</v>
      </c>
      <c r="AN40" s="774"/>
      <c r="AO40" s="297"/>
      <c r="AP40" s="297"/>
      <c r="AQ40" s="297"/>
      <c r="AR40" s="297"/>
      <c r="AS40" s="297"/>
      <c r="AT40" s="297"/>
      <c r="AU40" s="297"/>
      <c r="AV40" s="297"/>
      <c r="AW40" s="297"/>
      <c r="AX40" s="297"/>
      <c r="AY40" s="297"/>
      <c r="AZ40" s="297"/>
      <c r="BA40" s="297"/>
      <c r="BB40" s="297"/>
      <c r="BC40" s="297"/>
      <c r="BD40" s="297"/>
      <c r="BE40" s="774"/>
      <c r="BF40" s="297"/>
      <c r="BG40" s="297"/>
      <c r="BH40" s="297"/>
      <c r="BI40" s="297"/>
      <c r="BJ40" s="297"/>
      <c r="BK40" s="297"/>
      <c r="BL40" s="297"/>
      <c r="BM40" s="297"/>
      <c r="BN40" s="297"/>
      <c r="BO40" s="297"/>
      <c r="BP40" s="297"/>
      <c r="BQ40" s="297"/>
      <c r="BR40" s="297"/>
      <c r="BS40" s="297"/>
      <c r="BT40" s="297"/>
      <c r="BU40" s="297"/>
      <c r="BV40" s="297"/>
    </row>
    <row r="41" spans="1:74" ht="18" customHeight="1" x14ac:dyDescent="0.25">
      <c r="A41" s="92">
        <v>22</v>
      </c>
      <c r="B41" s="613" t="str">
        <f>Data!B41</f>
        <v>Evt udjævning af tilskud til lønomkostninger</v>
      </c>
      <c r="C41" s="614"/>
      <c r="D41" s="614"/>
      <c r="E41" s="614"/>
      <c r="F41" s="614"/>
      <c r="G41" s="614"/>
      <c r="H41" s="614"/>
      <c r="I41" s="615">
        <f ca="1">IF(I37&lt;0,Data!B56,)</f>
        <v>0</v>
      </c>
      <c r="J41" s="614"/>
      <c r="K41" s="614"/>
      <c r="L41" s="614"/>
      <c r="M41" s="614"/>
      <c r="N41" s="614"/>
      <c r="O41" s="614"/>
      <c r="P41" s="614"/>
      <c r="Q41" s="614"/>
      <c r="R41" s="614"/>
      <c r="S41" s="614"/>
      <c r="T41" s="614"/>
      <c r="U41" s="614"/>
      <c r="V41" s="614"/>
      <c r="W41" s="614"/>
      <c r="X41" s="644"/>
      <c r="Y41" s="297"/>
      <c r="Z41" s="297"/>
      <c r="AA41" s="297"/>
      <c r="AB41" s="297"/>
      <c r="AC41" s="297"/>
      <c r="AD41" s="297"/>
      <c r="AE41" s="297"/>
      <c r="AF41" s="297"/>
      <c r="AG41" s="297"/>
      <c r="AH41" s="297"/>
      <c r="AI41" s="297"/>
      <c r="AJ41" s="297"/>
      <c r="AK41" s="297"/>
      <c r="AL41" s="297"/>
      <c r="AM41" s="297"/>
      <c r="AN41" s="774"/>
      <c r="AO41" s="297"/>
      <c r="AP41" s="297"/>
      <c r="AQ41" s="297"/>
      <c r="AR41" s="297"/>
      <c r="AS41" s="297"/>
      <c r="AT41" s="297"/>
      <c r="AU41" s="297"/>
      <c r="AV41" s="297"/>
      <c r="AW41" s="297"/>
      <c r="AX41" s="297"/>
      <c r="AY41" s="297"/>
      <c r="AZ41" s="297"/>
      <c r="BA41" s="297"/>
      <c r="BB41" s="297"/>
      <c r="BC41" s="297"/>
      <c r="BD41" s="297"/>
      <c r="BE41" s="774"/>
      <c r="BF41" s="297"/>
      <c r="BG41" s="297"/>
      <c r="BH41" s="297"/>
      <c r="BI41" s="297"/>
      <c r="BJ41" s="297"/>
      <c r="BK41" s="297"/>
      <c r="BL41" s="297"/>
      <c r="BM41" s="297"/>
      <c r="BN41" s="297"/>
      <c r="BO41" s="297"/>
      <c r="BP41" s="297"/>
      <c r="BQ41" s="297"/>
      <c r="BR41" s="297"/>
      <c r="BS41" s="297"/>
      <c r="BT41" s="297"/>
      <c r="BU41" s="297"/>
      <c r="BV41" s="297"/>
    </row>
    <row r="42" spans="1:74" ht="11.25" customHeight="1" x14ac:dyDescent="0.25">
      <c r="B42" s="616"/>
      <c r="C42" s="915" t="str">
        <f>Data!B42</f>
        <v>Den gennemsnitlig timepris, tilskuddet er beregnet ud fra, må ikke på noget tidspunkt gennemsnitligt overstige den budgetterede.</v>
      </c>
      <c r="D42" s="915"/>
      <c r="E42" s="916"/>
      <c r="F42" s="617" t="str">
        <f>Data!B33</f>
        <v>Udbetalingsloft</v>
      </c>
      <c r="G42" s="618"/>
      <c r="H42" s="618"/>
      <c r="I42" s="619"/>
      <c r="J42" s="620">
        <f ca="1">HLOOKUP($G$5,'Partner-period(er)'!$J:$X,46+((J$2-1)*50),FALSE)</f>
        <v>0</v>
      </c>
      <c r="K42" s="621">
        <f ca="1">HLOOKUP($G$5,'Partner-period(er)'!$J:$X,46+((K$2-1)*50),FALSE)</f>
        <v>0</v>
      </c>
      <c r="L42" s="621">
        <f ca="1">HLOOKUP($G$5,'Partner-period(er)'!$J:$X,46+((L$2-1)*50),FALSE)</f>
        <v>0</v>
      </c>
      <c r="M42" s="621">
        <f ca="1">HLOOKUP($G$5,'Partner-period(er)'!$J:$X,46+((M$2-1)*50),FALSE)</f>
        <v>0</v>
      </c>
      <c r="N42" s="621">
        <f ca="1">HLOOKUP($G$5,'Partner-period(er)'!$J:$X,46+((N$2-1)*50),FALSE)</f>
        <v>0</v>
      </c>
      <c r="O42" s="621">
        <f ca="1">HLOOKUP($G$5,'Partner-period(er)'!$J:$X,46+((O$2-1)*50),FALSE)</f>
        <v>0</v>
      </c>
      <c r="P42" s="621">
        <f ca="1">HLOOKUP($G$5,'Partner-period(er)'!$J:$X,46+((P$2-1)*50),FALSE)</f>
        <v>0</v>
      </c>
      <c r="Q42" s="621">
        <f ca="1">HLOOKUP($G$5,'Partner-period(er)'!$J:$X,46+((Q$2-1)*50),FALSE)</f>
        <v>0</v>
      </c>
      <c r="R42" s="621">
        <f ca="1">HLOOKUP($G$5,'Partner-period(er)'!$J:$X,46+((R$2-1)*50),FALSE)</f>
        <v>0</v>
      </c>
      <c r="S42" s="621">
        <f ca="1">HLOOKUP($G$5,'Partner-period(er)'!$J:$X,46+((S$2-1)*50),FALSE)</f>
        <v>0</v>
      </c>
      <c r="T42" s="621">
        <f ca="1">HLOOKUP($G$5,'Partner-period(er)'!$J:$X,46+((T$2-1)*50),FALSE)</f>
        <v>0</v>
      </c>
      <c r="U42" s="621">
        <f ca="1">HLOOKUP($G$5,'Partner-period(er)'!$J:$X,46+((U$2-1)*50),FALSE)</f>
        <v>0</v>
      </c>
      <c r="V42" s="621">
        <f ca="1">HLOOKUP($G$5,'Partner-period(er)'!$J:$X,46+((V$2-1)*50),FALSE)</f>
        <v>0</v>
      </c>
      <c r="W42" s="621">
        <f ca="1">HLOOKUP($G$5,'Partner-period(er)'!$J:$X,46+((W$2-1)*50),FALSE)</f>
        <v>0</v>
      </c>
      <c r="X42" s="793">
        <f ca="1">HLOOKUP($G$5,'Partner-period(er)'!$J:$X,46+((X$2-1)*50),FALSE)</f>
        <v>0</v>
      </c>
      <c r="Y42" s="772">
        <f ca="1">HLOOKUP($G$5,'Partner-period(er)'!$J:$X,46+((Y$2-1)*50),FALSE)</f>
        <v>0</v>
      </c>
      <c r="Z42" s="772">
        <f ca="1">HLOOKUP($G$5,'Partner-period(er)'!$J:$X,46+((Z$2-1)*50),FALSE)</f>
        <v>0</v>
      </c>
      <c r="AA42" s="772">
        <f ca="1">HLOOKUP($G$5,'Partner-period(er)'!$J:$X,46+((AA$2-1)*50),FALSE)</f>
        <v>0</v>
      </c>
      <c r="AB42" s="772">
        <f ca="1">HLOOKUP($G$5,'Partner-period(er)'!$J:$X,46+((AB$2-1)*50),FALSE)</f>
        <v>0</v>
      </c>
      <c r="AC42" s="772">
        <f ca="1">HLOOKUP($G$5,'Partner-period(er)'!$J:$X,46+((AC$2-1)*50),FALSE)</f>
        <v>0</v>
      </c>
      <c r="AD42" s="772">
        <f ca="1">HLOOKUP($G$5,'Partner-period(er)'!$J:$X,46+((AD$2-1)*50),FALSE)</f>
        <v>0</v>
      </c>
      <c r="AE42" s="772">
        <f ca="1">HLOOKUP($G$5,'Partner-period(er)'!$J:$X,46+((AE$2-1)*50),FALSE)</f>
        <v>0</v>
      </c>
      <c r="AF42" s="772">
        <f ca="1">HLOOKUP($G$5,'Partner-period(er)'!$J:$X,46+((AF$2-1)*50),FALSE)</f>
        <v>0</v>
      </c>
      <c r="AG42" s="772">
        <f ca="1">HLOOKUP($G$5,'Partner-period(er)'!$J:$X,46+((AG$2-1)*50),FALSE)</f>
        <v>0</v>
      </c>
      <c r="AH42" s="772">
        <f ca="1">HLOOKUP($G$5,'Partner-period(er)'!$J:$X,46+((AH$2-1)*50),FALSE)</f>
        <v>0</v>
      </c>
      <c r="AI42" s="772">
        <f ca="1">HLOOKUP($G$5,'Partner-period(er)'!$J:$X,46+((AI$2-1)*50),FALSE)</f>
        <v>0</v>
      </c>
      <c r="AJ42" s="772">
        <f ca="1">HLOOKUP($G$5,'Partner-period(er)'!$J:$X,46+((AJ$2-1)*50),FALSE)</f>
        <v>0</v>
      </c>
      <c r="AK42" s="772">
        <f ca="1">HLOOKUP($G$5,'Partner-period(er)'!$J:$X,46+((AK$2-1)*50),FALSE)</f>
        <v>0</v>
      </c>
      <c r="AL42" s="772">
        <f ca="1">HLOOKUP($G$5,'Partner-period(er)'!$J:$X,46+((AL$2-1)*50),FALSE)</f>
        <v>0</v>
      </c>
      <c r="AM42" s="772">
        <f ca="1">HLOOKUP($G$5,'Partner-period(er)'!$J:$X,46+((AM$2-1)*50),FALSE)</f>
        <v>0</v>
      </c>
      <c r="AN42" s="297"/>
      <c r="AO42" s="297"/>
      <c r="AP42" s="297"/>
      <c r="AQ42" s="297"/>
      <c r="AR42" s="297"/>
      <c r="AS42" s="297"/>
      <c r="AT42" s="297"/>
      <c r="AU42" s="297"/>
      <c r="AV42" s="297"/>
      <c r="AW42" s="297"/>
      <c r="AX42" s="297"/>
      <c r="AY42" s="297"/>
      <c r="AZ42" s="297"/>
      <c r="BA42" s="297"/>
      <c r="BB42" s="297"/>
      <c r="BC42" s="297"/>
      <c r="BD42" s="297"/>
      <c r="BE42" s="297"/>
      <c r="BF42" s="297"/>
      <c r="BG42" s="297"/>
      <c r="BH42" s="297"/>
      <c r="BI42" s="297"/>
      <c r="BJ42" s="297"/>
      <c r="BK42" s="297"/>
      <c r="BL42" s="297"/>
      <c r="BM42" s="297"/>
      <c r="BN42" s="297"/>
      <c r="BO42" s="297"/>
      <c r="BP42" s="297"/>
      <c r="BQ42" s="297"/>
      <c r="BR42" s="297"/>
      <c r="BS42" s="297"/>
      <c r="BT42" s="297"/>
      <c r="BU42" s="297"/>
      <c r="BV42" s="297"/>
    </row>
    <row r="43" spans="1:74" ht="11.25" customHeight="1" x14ac:dyDescent="0.25">
      <c r="B43" s="622"/>
      <c r="C43" s="917"/>
      <c r="D43" s="917"/>
      <c r="E43" s="918"/>
      <c r="F43" s="623" t="str">
        <f>Data!B34</f>
        <v>Til/fra pulje</v>
      </c>
      <c r="G43" s="614"/>
      <c r="H43" s="614"/>
      <c r="I43" s="624"/>
      <c r="J43" s="625">
        <f ca="1">HLOOKUP($G$5,'Partner-period(er)'!$J:$X,47+((J$2-1)*50),FALSE)</f>
        <v>0</v>
      </c>
      <c r="K43" s="626">
        <f ca="1">HLOOKUP($G$5,'Partner-period(er)'!$J:$X,47+((K$2-1)*50),FALSE)</f>
        <v>0</v>
      </c>
      <c r="L43" s="626">
        <f ca="1">HLOOKUP($G$5,'Partner-period(er)'!$J:$X,47+((L$2-1)*50),FALSE)</f>
        <v>0</v>
      </c>
      <c r="M43" s="626">
        <f ca="1">HLOOKUP($G$5,'Partner-period(er)'!$J:$X,47+((M$2-1)*50),FALSE)</f>
        <v>0</v>
      </c>
      <c r="N43" s="626">
        <f ca="1">HLOOKUP($G$5,'Partner-period(er)'!$J:$X,47+((N$2-1)*50),FALSE)</f>
        <v>0</v>
      </c>
      <c r="O43" s="626">
        <f ca="1">HLOOKUP($G$5,'Partner-period(er)'!$J:$X,47+((O$2-1)*50),FALSE)</f>
        <v>0</v>
      </c>
      <c r="P43" s="626">
        <f ca="1">HLOOKUP($G$5,'Partner-period(er)'!$J:$X,47+((P$2-1)*50),FALSE)</f>
        <v>0</v>
      </c>
      <c r="Q43" s="626">
        <f ca="1">HLOOKUP($G$5,'Partner-period(er)'!$J:$X,47+((Q$2-1)*50),FALSE)</f>
        <v>0</v>
      </c>
      <c r="R43" s="626">
        <f ca="1">HLOOKUP($G$5,'Partner-period(er)'!$J:$X,47+((R$2-1)*50),FALSE)</f>
        <v>0</v>
      </c>
      <c r="S43" s="626">
        <f ca="1">HLOOKUP($G$5,'Partner-period(er)'!$J:$X,47+((S$2-1)*50),FALSE)</f>
        <v>0</v>
      </c>
      <c r="T43" s="626">
        <f ca="1">HLOOKUP($G$5,'Partner-period(er)'!$J:$X,47+((T$2-1)*50),FALSE)</f>
        <v>0</v>
      </c>
      <c r="U43" s="626">
        <f ca="1">HLOOKUP($G$5,'Partner-period(er)'!$J:$X,47+((U$2-1)*50),FALSE)</f>
        <v>0</v>
      </c>
      <c r="V43" s="626">
        <f ca="1">HLOOKUP($G$5,'Partner-period(er)'!$J:$X,47+((V$2-1)*50),FALSE)</f>
        <v>0</v>
      </c>
      <c r="W43" s="626">
        <f ca="1">HLOOKUP($G$5,'Partner-period(er)'!$J:$X,47+((W$2-1)*50),FALSE)</f>
        <v>0</v>
      </c>
      <c r="X43" s="627">
        <f ca="1">HLOOKUP($G$5,'Partner-period(er)'!$J:$X,47+((X$2-1)*50),FALSE)</f>
        <v>0</v>
      </c>
      <c r="Y43" s="772">
        <f ca="1">HLOOKUP($G$5,'Partner-period(er)'!$J:$X,47+((Y$2-1)*50),FALSE)</f>
        <v>0</v>
      </c>
      <c r="Z43" s="772">
        <f ca="1">HLOOKUP($G$5,'Partner-period(er)'!$J:$X,47+((Z$2-1)*50),FALSE)</f>
        <v>0</v>
      </c>
      <c r="AA43" s="772">
        <f ca="1">HLOOKUP($G$5,'Partner-period(er)'!$J:$X,47+((AA$2-1)*50),FALSE)</f>
        <v>0</v>
      </c>
      <c r="AB43" s="772">
        <f ca="1">HLOOKUP($G$5,'Partner-period(er)'!$J:$X,47+((AB$2-1)*50),FALSE)</f>
        <v>0</v>
      </c>
      <c r="AC43" s="772">
        <f ca="1">HLOOKUP($G$5,'Partner-period(er)'!$J:$X,47+((AC$2-1)*50),FALSE)</f>
        <v>0</v>
      </c>
      <c r="AD43" s="772">
        <f ca="1">HLOOKUP($G$5,'Partner-period(er)'!$J:$X,47+((AD$2-1)*50),FALSE)</f>
        <v>0</v>
      </c>
      <c r="AE43" s="772">
        <f ca="1">HLOOKUP($G$5,'Partner-period(er)'!$J:$X,47+((AE$2-1)*50),FALSE)</f>
        <v>0</v>
      </c>
      <c r="AF43" s="772">
        <f ca="1">HLOOKUP($G$5,'Partner-period(er)'!$J:$X,47+((AF$2-1)*50),FALSE)</f>
        <v>0</v>
      </c>
      <c r="AG43" s="772">
        <f ca="1">HLOOKUP($G$5,'Partner-period(er)'!$J:$X,47+((AG$2-1)*50),FALSE)</f>
        <v>0</v>
      </c>
      <c r="AH43" s="772">
        <f ca="1">HLOOKUP($G$5,'Partner-period(er)'!$J:$X,47+((AH$2-1)*50),FALSE)</f>
        <v>0</v>
      </c>
      <c r="AI43" s="772">
        <f ca="1">HLOOKUP($G$5,'Partner-period(er)'!$J:$X,47+((AI$2-1)*50),FALSE)</f>
        <v>0</v>
      </c>
      <c r="AJ43" s="772">
        <f ca="1">HLOOKUP($G$5,'Partner-period(er)'!$J:$X,47+((AJ$2-1)*50),FALSE)</f>
        <v>0</v>
      </c>
      <c r="AK43" s="772">
        <f ca="1">HLOOKUP($G$5,'Partner-period(er)'!$J:$X,47+((AK$2-1)*50),FALSE)</f>
        <v>0</v>
      </c>
      <c r="AL43" s="772">
        <f ca="1">HLOOKUP($G$5,'Partner-period(er)'!$J:$X,47+((AL$2-1)*50),FALSE)</f>
        <v>0</v>
      </c>
      <c r="AM43" s="772">
        <f ca="1">HLOOKUP($G$5,'Partner-period(er)'!$J:$X,47+((AM$2-1)*50),FALSE)</f>
        <v>0</v>
      </c>
      <c r="AN43" s="774">
        <v>47</v>
      </c>
      <c r="AO43" s="297"/>
      <c r="AP43" s="297"/>
      <c r="AQ43" s="297"/>
      <c r="AR43" s="297"/>
      <c r="AS43" s="297"/>
      <c r="AT43" s="297"/>
      <c r="AU43" s="297"/>
      <c r="AV43" s="297"/>
      <c r="AW43" s="297"/>
      <c r="AX43" s="297"/>
      <c r="AY43" s="297"/>
      <c r="AZ43" s="297"/>
      <c r="BA43" s="297"/>
      <c r="BB43" s="297"/>
      <c r="BC43" s="297"/>
      <c r="BD43" s="297"/>
      <c r="BE43" s="774">
        <v>47</v>
      </c>
      <c r="BF43" s="297"/>
      <c r="BG43" s="297"/>
      <c r="BH43" s="297"/>
      <c r="BI43" s="297"/>
      <c r="BJ43" s="297"/>
      <c r="BK43" s="297"/>
      <c r="BL43" s="297"/>
      <c r="BM43" s="297"/>
      <c r="BN43" s="297"/>
      <c r="BO43" s="297"/>
      <c r="BP43" s="297"/>
      <c r="BQ43" s="297"/>
      <c r="BR43" s="297"/>
      <c r="BS43" s="297"/>
      <c r="BT43" s="297"/>
      <c r="BU43" s="297"/>
      <c r="BV43" s="297"/>
    </row>
    <row r="44" spans="1:74" ht="14.25" customHeight="1" x14ac:dyDescent="0.25">
      <c r="B44" s="622"/>
      <c r="C44" s="917"/>
      <c r="D44" s="917"/>
      <c r="E44" s="918"/>
      <c r="F44" s="623" t="str">
        <f>Data!B35</f>
        <v>Pulje for tilbageholdt tilskud</v>
      </c>
      <c r="G44" s="614"/>
      <c r="H44" s="614"/>
      <c r="I44" s="628"/>
      <c r="J44" s="625">
        <f ca="1">HLOOKUP($G$5,'Partner-period(er)'!$J:$X,48+((J$2-1)*50),FALSE)</f>
        <v>0</v>
      </c>
      <c r="K44" s="626">
        <f ca="1">HLOOKUP($G$5,'Partner-period(er)'!$J:$X,48+((K$2-1)*50),FALSE)</f>
        <v>0</v>
      </c>
      <c r="L44" s="626">
        <f ca="1">HLOOKUP($G$5,'Partner-period(er)'!$J:$X,48+((L$2-1)*50),FALSE)</f>
        <v>0</v>
      </c>
      <c r="M44" s="626">
        <f ca="1">HLOOKUP($G$5,'Partner-period(er)'!$J:$X,48+((M$2-1)*50),FALSE)</f>
        <v>0</v>
      </c>
      <c r="N44" s="626">
        <f ca="1">HLOOKUP($G$5,'Partner-period(er)'!$J:$X,48+((N$2-1)*50),FALSE)</f>
        <v>0</v>
      </c>
      <c r="O44" s="626">
        <f ca="1">HLOOKUP($G$5,'Partner-period(er)'!$J:$X,48+((O$2-1)*50),FALSE)</f>
        <v>0</v>
      </c>
      <c r="P44" s="626">
        <f ca="1">HLOOKUP($G$5,'Partner-period(er)'!$J:$X,48+((P$2-1)*50),FALSE)</f>
        <v>0</v>
      </c>
      <c r="Q44" s="626">
        <f ca="1">HLOOKUP($G$5,'Partner-period(er)'!$J:$X,48+((Q$2-1)*50),FALSE)</f>
        <v>0</v>
      </c>
      <c r="R44" s="626">
        <f ca="1">HLOOKUP($G$5,'Partner-period(er)'!$J:$X,48+((R$2-1)*50),FALSE)</f>
        <v>0</v>
      </c>
      <c r="S44" s="626">
        <f ca="1">HLOOKUP($G$5,'Partner-period(er)'!$J:$X,48+((S$2-1)*50),FALSE)</f>
        <v>0</v>
      </c>
      <c r="T44" s="626">
        <f ca="1">HLOOKUP($G$5,'Partner-period(er)'!$J:$X,48+((T$2-1)*50),FALSE)</f>
        <v>0</v>
      </c>
      <c r="U44" s="626">
        <f ca="1">HLOOKUP($G$5,'Partner-period(er)'!$J:$X,48+((U$2-1)*50),FALSE)</f>
        <v>0</v>
      </c>
      <c r="V44" s="626">
        <f ca="1">HLOOKUP($G$5,'Partner-period(er)'!$J:$X,48+((V$2-1)*50),FALSE)</f>
        <v>0</v>
      </c>
      <c r="W44" s="626">
        <f ca="1">HLOOKUP($G$5,'Partner-period(er)'!$J:$X,48+((W$2-1)*50),FALSE)</f>
        <v>0</v>
      </c>
      <c r="X44" s="627">
        <f ca="1">HLOOKUP($G$5,'Partner-period(er)'!$J:$X,48+((X$2-1)*50),FALSE)</f>
        <v>0</v>
      </c>
      <c r="Y44" s="772">
        <f ca="1">HLOOKUP($G$5,'Partner-period(er)'!$J:$X,48+((Y$2-1)*50),FALSE)</f>
        <v>0</v>
      </c>
      <c r="Z44" s="772">
        <f ca="1">HLOOKUP($G$5,'Partner-period(er)'!$J:$X,48+((Z$2-1)*50),FALSE)</f>
        <v>0</v>
      </c>
      <c r="AA44" s="772">
        <f ca="1">HLOOKUP($G$5,'Partner-period(er)'!$J:$X,48+((AA$2-1)*50),FALSE)</f>
        <v>0</v>
      </c>
      <c r="AB44" s="772">
        <f ca="1">HLOOKUP($G$5,'Partner-period(er)'!$J:$X,48+((AB$2-1)*50),FALSE)</f>
        <v>0</v>
      </c>
      <c r="AC44" s="772">
        <f ca="1">HLOOKUP($G$5,'Partner-period(er)'!$J:$X,48+((AC$2-1)*50),FALSE)</f>
        <v>0</v>
      </c>
      <c r="AD44" s="772">
        <f ca="1">HLOOKUP($G$5,'Partner-period(er)'!$J:$X,48+((AD$2-1)*50),FALSE)</f>
        <v>0</v>
      </c>
      <c r="AE44" s="772">
        <f ca="1">HLOOKUP($G$5,'Partner-period(er)'!$J:$X,48+((AE$2-1)*50),FALSE)</f>
        <v>0</v>
      </c>
      <c r="AF44" s="772">
        <f ca="1">HLOOKUP($G$5,'Partner-period(er)'!$J:$X,48+((AF$2-1)*50),FALSE)</f>
        <v>0</v>
      </c>
      <c r="AG44" s="772">
        <f ca="1">HLOOKUP($G$5,'Partner-period(er)'!$J:$X,48+((AG$2-1)*50),FALSE)</f>
        <v>0</v>
      </c>
      <c r="AH44" s="772">
        <f ca="1">HLOOKUP($G$5,'Partner-period(er)'!$J:$X,48+((AH$2-1)*50),FALSE)</f>
        <v>0</v>
      </c>
      <c r="AI44" s="772">
        <f ca="1">HLOOKUP($G$5,'Partner-period(er)'!$J:$X,48+((AI$2-1)*50),FALSE)</f>
        <v>0</v>
      </c>
      <c r="AJ44" s="772">
        <f ca="1">HLOOKUP($G$5,'Partner-period(er)'!$J:$X,48+((AJ$2-1)*50),FALSE)</f>
        <v>0</v>
      </c>
      <c r="AK44" s="772">
        <f ca="1">HLOOKUP($G$5,'Partner-period(er)'!$J:$X,48+((AK$2-1)*50),FALSE)</f>
        <v>0</v>
      </c>
      <c r="AL44" s="772">
        <f ca="1">HLOOKUP($G$5,'Partner-period(er)'!$J:$X,48+((AL$2-1)*50),FALSE)</f>
        <v>0</v>
      </c>
      <c r="AM44" s="772">
        <f ca="1">HLOOKUP($G$5,'Partner-period(er)'!$J:$X,48+((AM$2-1)*50),FALSE)</f>
        <v>0</v>
      </c>
      <c r="AN44" s="774"/>
      <c r="AO44" s="297"/>
      <c r="AP44" s="803">
        <f ca="1">J42+J44</f>
        <v>0</v>
      </c>
      <c r="AQ44" s="297"/>
      <c r="AR44" s="297"/>
      <c r="AS44" s="297"/>
      <c r="AT44" s="297"/>
      <c r="AU44" s="297"/>
      <c r="AV44" s="297"/>
      <c r="AW44" s="297"/>
      <c r="AX44" s="297"/>
      <c r="AY44" s="297"/>
      <c r="AZ44" s="297"/>
      <c r="BA44" s="297"/>
      <c r="BB44" s="297"/>
      <c r="BC44" s="297"/>
      <c r="BD44" s="297"/>
      <c r="BE44" s="774"/>
      <c r="BF44" s="297"/>
      <c r="BG44" s="803">
        <f ca="1">AA42+AA44</f>
        <v>0</v>
      </c>
      <c r="BH44" s="297"/>
      <c r="BI44" s="297"/>
      <c r="BJ44" s="297"/>
      <c r="BK44" s="297"/>
      <c r="BL44" s="297"/>
      <c r="BM44" s="297"/>
      <c r="BN44" s="297"/>
      <c r="BO44" s="297"/>
      <c r="BP44" s="297"/>
      <c r="BQ44" s="297"/>
      <c r="BR44" s="297"/>
      <c r="BS44" s="297"/>
      <c r="BT44" s="297"/>
      <c r="BU44" s="297"/>
      <c r="BV44" s="297"/>
    </row>
    <row r="45" spans="1:74" ht="13.5" customHeight="1" x14ac:dyDescent="0.25">
      <c r="B45" s="629" t="s">
        <v>228</v>
      </c>
      <c r="C45" s="630"/>
      <c r="D45" s="630"/>
      <c r="E45" s="630"/>
      <c r="F45" s="631"/>
      <c r="G45" s="632">
        <f ca="1">SUM(J45:X45)</f>
        <v>0</v>
      </c>
      <c r="H45" s="633"/>
      <c r="I45" s="634"/>
      <c r="J45" s="635">
        <f ca="1">HLOOKUP($G$5,'Partner-period(er)'!$J:$X,49+((J$2-1)*50),FALSE)</f>
        <v>0</v>
      </c>
      <c r="K45" s="635">
        <f ca="1">HLOOKUP($G$5,'Partner-period(er)'!$J:$X,49+((K$2-1)*50),FALSE)</f>
        <v>0</v>
      </c>
      <c r="L45" s="635">
        <f ca="1">HLOOKUP($G$5,'Partner-period(er)'!$J:$X,49+((L$2-1)*50),FALSE)</f>
        <v>0</v>
      </c>
      <c r="M45" s="635">
        <f ca="1">HLOOKUP($G$5,'Partner-period(er)'!$J:$X,49+((M$2-1)*50),FALSE)</f>
        <v>0</v>
      </c>
      <c r="N45" s="635">
        <f ca="1">HLOOKUP($G$5,'Partner-period(er)'!$J:$X,49+((N$2-1)*50),FALSE)</f>
        <v>0</v>
      </c>
      <c r="O45" s="635">
        <f ca="1">HLOOKUP($G$5,'Partner-period(er)'!$J:$X,49+((O$2-1)*50),FALSE)</f>
        <v>0</v>
      </c>
      <c r="P45" s="635">
        <f ca="1">HLOOKUP($G$5,'Partner-period(er)'!$J:$X,49+((P$2-1)*50),FALSE)</f>
        <v>0</v>
      </c>
      <c r="Q45" s="635">
        <f ca="1">HLOOKUP($G$5,'Partner-period(er)'!$J:$X,49+((Q$2-1)*50),FALSE)</f>
        <v>0</v>
      </c>
      <c r="R45" s="635">
        <f ca="1">HLOOKUP($G$5,'Partner-period(er)'!$J:$X,49+((R$2-1)*50),FALSE)</f>
        <v>0</v>
      </c>
      <c r="S45" s="635">
        <f ca="1">HLOOKUP($G$5,'Partner-period(er)'!$J:$X,49+((S$2-1)*50),FALSE)</f>
        <v>0</v>
      </c>
      <c r="T45" s="635">
        <f ca="1">HLOOKUP($G$5,'Partner-period(er)'!$J:$X,49+((T$2-1)*50),FALSE)</f>
        <v>0</v>
      </c>
      <c r="U45" s="635">
        <f ca="1">HLOOKUP($G$5,'Partner-period(er)'!$J:$X,49+((U$2-1)*50),FALSE)</f>
        <v>0</v>
      </c>
      <c r="V45" s="635">
        <f ca="1">HLOOKUP($G$5,'Partner-period(er)'!$J:$X,49+((V$2-1)*50),FALSE)</f>
        <v>0</v>
      </c>
      <c r="W45" s="635">
        <f ca="1">HLOOKUP($G$5,'Partner-period(er)'!$J:$X,49+((W$2-1)*50),FALSE)</f>
        <v>0</v>
      </c>
      <c r="X45" s="794">
        <f ca="1">HLOOKUP($G$5,'Partner-period(er)'!$J:$X,49+((X$2-1)*50),FALSE)</f>
        <v>0</v>
      </c>
      <c r="Y45" s="773">
        <f ca="1">HLOOKUP($G$5,'Partner-period(er)'!$J:$X,49+((Y$2-1)*50),FALSE)</f>
        <v>0</v>
      </c>
      <c r="Z45" s="773">
        <f ca="1">HLOOKUP($G$5,'Partner-period(er)'!$J:$X,49+((Z$2-1)*50),FALSE)</f>
        <v>0</v>
      </c>
      <c r="AA45" s="773">
        <f ca="1">HLOOKUP($G$5,'Partner-period(er)'!$J:$X,49+((AA$2-1)*50),FALSE)</f>
        <v>0</v>
      </c>
      <c r="AB45" s="773">
        <f ca="1">HLOOKUP($G$5,'Partner-period(er)'!$J:$X,49+((AB$2-1)*50),FALSE)</f>
        <v>0</v>
      </c>
      <c r="AC45" s="773">
        <f ca="1">HLOOKUP($G$5,'Partner-period(er)'!$J:$X,49+((AC$2-1)*50),FALSE)</f>
        <v>0</v>
      </c>
      <c r="AD45" s="773">
        <f ca="1">HLOOKUP($G$5,'Partner-period(er)'!$J:$X,49+((AD$2-1)*50),FALSE)</f>
        <v>0</v>
      </c>
      <c r="AE45" s="773">
        <f ca="1">HLOOKUP($G$5,'Partner-period(er)'!$J:$X,49+((AE$2-1)*50),FALSE)</f>
        <v>0</v>
      </c>
      <c r="AF45" s="773">
        <f ca="1">HLOOKUP($G$5,'Partner-period(er)'!$J:$X,49+((AF$2-1)*50),FALSE)</f>
        <v>0</v>
      </c>
      <c r="AG45" s="773">
        <f ca="1">HLOOKUP($G$5,'Partner-period(er)'!$J:$X,49+((AG$2-1)*50),FALSE)</f>
        <v>0</v>
      </c>
      <c r="AH45" s="773">
        <f ca="1">HLOOKUP($G$5,'Partner-period(er)'!$J:$X,49+((AH$2-1)*50),FALSE)</f>
        <v>0</v>
      </c>
      <c r="AI45" s="773">
        <f ca="1">HLOOKUP($G$5,'Partner-period(er)'!$J:$X,49+((AI$2-1)*50),FALSE)</f>
        <v>0</v>
      </c>
      <c r="AJ45" s="773">
        <f ca="1">HLOOKUP($G$5,'Partner-period(er)'!$J:$X,49+((AJ$2-1)*50),FALSE)</f>
        <v>0</v>
      </c>
      <c r="AK45" s="773">
        <f ca="1">HLOOKUP($G$5,'Partner-period(er)'!$J:$X,49+((AK$2-1)*50),FALSE)</f>
        <v>0</v>
      </c>
      <c r="AL45" s="773">
        <f ca="1">HLOOKUP($G$5,'Partner-period(er)'!$J:$X,49+((AL$2-1)*50),FALSE)</f>
        <v>0</v>
      </c>
      <c r="AM45" s="773">
        <f ca="1">HLOOKUP($G$5,'Partner-period(er)'!$J:$X,49+((AM$2-1)*50),FALSE)</f>
        <v>0</v>
      </c>
      <c r="AN45" s="774">
        <v>48</v>
      </c>
      <c r="AO45" s="297"/>
      <c r="AP45" s="804">
        <f>J22*J12</f>
        <v>0</v>
      </c>
      <c r="AQ45" s="297"/>
      <c r="AR45" s="297"/>
      <c r="AS45" s="297"/>
      <c r="AT45" s="297"/>
      <c r="AU45" s="297"/>
      <c r="AV45" s="297"/>
      <c r="AW45" s="297"/>
      <c r="AX45" s="297"/>
      <c r="AY45" s="297"/>
      <c r="AZ45" s="297"/>
      <c r="BA45" s="297"/>
      <c r="BB45" s="297"/>
      <c r="BC45" s="297"/>
      <c r="BD45" s="297"/>
      <c r="BE45" s="774">
        <v>48</v>
      </c>
      <c r="BF45" s="297"/>
      <c r="BG45" s="804">
        <f>AA22*AA12</f>
        <v>0</v>
      </c>
      <c r="BH45" s="297"/>
      <c r="BI45" s="297"/>
      <c r="BJ45" s="297"/>
      <c r="BK45" s="297"/>
      <c r="BL45" s="297"/>
      <c r="BM45" s="297"/>
      <c r="BN45" s="297"/>
      <c r="BO45" s="297"/>
      <c r="BP45" s="297"/>
      <c r="BQ45" s="297"/>
      <c r="BR45" s="297"/>
      <c r="BS45" s="297"/>
      <c r="BT45" s="297"/>
      <c r="BU45" s="297"/>
      <c r="BV45" s="297"/>
    </row>
    <row r="46" spans="1:74" ht="21" hidden="1" customHeight="1" x14ac:dyDescent="0.25">
      <c r="B46" s="175"/>
      <c r="C46" s="90"/>
      <c r="D46" s="90"/>
      <c r="E46" s="90"/>
      <c r="F46" s="90"/>
      <c r="G46" s="146"/>
      <c r="I46" s="141"/>
      <c r="J46" s="148"/>
      <c r="K46" s="142"/>
      <c r="L46" s="142"/>
      <c r="M46" s="142"/>
      <c r="N46" s="142"/>
      <c r="O46" s="142"/>
      <c r="P46" s="142"/>
      <c r="Q46" s="142"/>
      <c r="R46" s="142"/>
      <c r="S46" s="142"/>
      <c r="T46" s="142"/>
      <c r="U46" s="142"/>
      <c r="V46" s="142"/>
      <c r="W46" s="142"/>
      <c r="X46" s="142"/>
      <c r="Y46" s="773"/>
      <c r="Z46" s="774"/>
      <c r="AA46" s="297"/>
      <c r="AB46" s="297"/>
      <c r="AC46" s="297"/>
      <c r="AD46" s="297"/>
      <c r="AE46" s="297"/>
      <c r="AF46" s="297"/>
      <c r="AG46" s="297"/>
      <c r="AH46" s="297"/>
      <c r="AI46" s="297"/>
      <c r="AJ46" s="297"/>
      <c r="AK46" s="297"/>
      <c r="AL46" s="297"/>
      <c r="AM46" s="297"/>
      <c r="AN46" s="297"/>
      <c r="AO46" s="297"/>
      <c r="AP46" s="297"/>
      <c r="AQ46" s="297"/>
      <c r="AR46" s="297"/>
      <c r="AS46" s="297"/>
      <c r="AT46" s="297"/>
      <c r="AU46" s="297"/>
      <c r="AV46" s="297"/>
      <c r="AW46" s="297"/>
      <c r="AX46" s="297"/>
      <c r="AY46" s="297"/>
      <c r="AZ46" s="297"/>
      <c r="BA46" s="297"/>
      <c r="BB46" s="297"/>
      <c r="BC46" s="297"/>
      <c r="BD46" s="297"/>
      <c r="BE46" s="297"/>
      <c r="BF46" s="297"/>
      <c r="BG46" s="297"/>
      <c r="BH46" s="297"/>
      <c r="BI46" s="297"/>
      <c r="BJ46" s="297"/>
      <c r="BK46" s="297"/>
      <c r="BL46" s="297"/>
      <c r="BM46" s="297"/>
      <c r="BN46" s="297"/>
      <c r="BO46" s="297"/>
      <c r="BP46" s="297"/>
      <c r="BQ46" s="297"/>
      <c r="BR46" s="297"/>
      <c r="BS46" s="297"/>
      <c r="BT46" s="297"/>
      <c r="BU46" s="297"/>
      <c r="BV46" s="297"/>
    </row>
    <row r="47" spans="1:74" ht="21" hidden="1" customHeight="1" x14ac:dyDescent="0.25">
      <c r="B47" s="176"/>
      <c r="C47" s="177"/>
      <c r="D47" s="177"/>
      <c r="E47" s="177"/>
      <c r="F47" s="177"/>
      <c r="G47" s="143"/>
      <c r="H47" s="53"/>
      <c r="I47" s="144"/>
      <c r="J47" s="149"/>
      <c r="K47" s="145"/>
      <c r="L47" s="145"/>
      <c r="M47" s="145"/>
      <c r="N47" s="145"/>
      <c r="O47" s="145"/>
      <c r="P47" s="145"/>
      <c r="Q47" s="145"/>
      <c r="R47" s="145"/>
      <c r="S47" s="145"/>
      <c r="T47" s="145"/>
      <c r="U47" s="145"/>
      <c r="V47" s="145"/>
      <c r="W47" s="145"/>
      <c r="X47" s="760"/>
      <c r="Y47" s="775"/>
      <c r="Z47" s="774"/>
      <c r="AA47" s="297"/>
      <c r="AB47" s="297"/>
      <c r="AC47" s="297"/>
      <c r="AD47" s="297"/>
      <c r="AE47" s="297"/>
      <c r="AF47" s="297"/>
      <c r="AG47" s="297"/>
      <c r="AH47" s="297"/>
      <c r="AI47" s="297"/>
      <c r="AJ47" s="297"/>
      <c r="AK47" s="297"/>
      <c r="AL47" s="297"/>
      <c r="AM47" s="297"/>
      <c r="AN47" s="297"/>
      <c r="AO47" s="297"/>
      <c r="AP47" s="297"/>
      <c r="AQ47" s="297"/>
      <c r="AR47" s="297"/>
      <c r="AS47" s="297"/>
      <c r="AT47" s="297"/>
      <c r="AU47" s="297"/>
      <c r="AV47" s="297"/>
      <c r="AW47" s="297"/>
      <c r="AX47" s="297"/>
      <c r="AY47" s="297"/>
      <c r="AZ47" s="297"/>
      <c r="BA47" s="297"/>
      <c r="BB47" s="297"/>
      <c r="BC47" s="297"/>
      <c r="BD47" s="297"/>
      <c r="BE47" s="297"/>
      <c r="BF47" s="297"/>
      <c r="BG47" s="297"/>
      <c r="BH47" s="297"/>
      <c r="BI47" s="297"/>
      <c r="BJ47" s="297"/>
      <c r="BK47" s="297"/>
      <c r="BL47" s="297"/>
      <c r="BM47" s="297"/>
      <c r="BN47" s="297"/>
      <c r="BO47" s="297"/>
      <c r="BP47" s="297"/>
      <c r="BQ47" s="297"/>
      <c r="BR47" s="297"/>
      <c r="BS47" s="297"/>
      <c r="BT47" s="297"/>
      <c r="BU47" s="297"/>
      <c r="BV47" s="297"/>
    </row>
    <row r="48" spans="1:74" ht="50.25" customHeight="1" x14ac:dyDescent="0.25">
      <c r="B48" s="905" t="str">
        <f>Data!B97</f>
        <v>Forklar kort hvad midlerne i denne periode er blevet brugt til ved af udfylde skabelonen "Status ved udbetalingsanmodninger". Denne status skal vedlægges som bilag til det udfyldt budgetark for perioden. I bilaget redegøres for den faglige fremdrift, herunder arbejdspakker og milepæle i relation til de afholdte udgifter i perioden. Skabelonen findes via følgende link: https://www.energiteknologi.dk/sites/energiforskning.dk/files/media/document/Udbetalingsanmodning.docx</v>
      </c>
      <c r="C48" s="905"/>
      <c r="D48" s="905"/>
      <c r="E48" s="905"/>
      <c r="F48" s="905"/>
      <c r="G48" s="905"/>
      <c r="H48" s="905"/>
      <c r="I48" s="905"/>
      <c r="J48" s="905"/>
      <c r="K48" s="905"/>
      <c r="L48" s="905"/>
      <c r="M48" s="905"/>
      <c r="N48" s="905"/>
      <c r="O48" s="905"/>
      <c r="P48" s="905"/>
      <c r="Q48" s="905"/>
      <c r="R48" s="911" t="str">
        <f>Data!B106</f>
        <v>Projektansvarlig bekræfter med underskrift, at der på ethvert tidspunkt efter anmodning kan udleveres økonomisk dokumentation for projektets omkostninger i form af fakturaer, timeregistreringer eller en revisorpåtegnet opgørelse.</v>
      </c>
      <c r="S48" s="911"/>
      <c r="T48" s="911"/>
      <c r="U48" s="911"/>
      <c r="V48" s="911"/>
      <c r="W48" s="911"/>
      <c r="X48" s="911"/>
      <c r="Y48" s="777"/>
      <c r="Z48" s="777"/>
      <c r="AA48" s="777"/>
      <c r="AB48" s="777"/>
      <c r="AC48" s="777"/>
      <c r="AD48" s="777"/>
      <c r="AE48" s="777"/>
      <c r="AF48" s="777"/>
      <c r="AG48" s="777"/>
      <c r="AH48" s="777"/>
      <c r="AI48" s="777"/>
      <c r="AJ48" s="777"/>
      <c r="AK48" s="777"/>
      <c r="AL48" s="777"/>
      <c r="AM48" s="777"/>
      <c r="AN48" s="777"/>
      <c r="AO48" s="777"/>
      <c r="AP48" s="777"/>
      <c r="AQ48" s="777"/>
      <c r="AR48" s="777"/>
      <c r="AS48" s="297"/>
      <c r="AT48" s="297"/>
      <c r="AU48" s="297"/>
      <c r="AV48" s="297"/>
      <c r="AW48" s="297"/>
      <c r="AX48" s="297"/>
      <c r="AY48" s="297"/>
      <c r="AZ48" s="297"/>
      <c r="BA48" s="297"/>
      <c r="BB48" s="297"/>
      <c r="BC48" s="297"/>
      <c r="BD48" s="297"/>
      <c r="BE48" s="297"/>
      <c r="BF48" s="297"/>
      <c r="BG48" s="297"/>
      <c r="BH48" s="297"/>
      <c r="BI48" s="297"/>
      <c r="BJ48" s="297"/>
      <c r="BK48" s="297"/>
      <c r="BL48" s="297"/>
      <c r="BM48" s="297"/>
      <c r="BN48" s="297"/>
      <c r="BO48" s="297"/>
      <c r="BP48" s="297"/>
      <c r="BQ48" s="297"/>
      <c r="BR48" s="297"/>
      <c r="BS48" s="297"/>
      <c r="BT48" s="297"/>
      <c r="BU48" s="297"/>
      <c r="BV48" s="297"/>
    </row>
    <row r="49" spans="2:74" ht="16.5" customHeight="1" thickBot="1" x14ac:dyDescent="0.35">
      <c r="B49" s="4"/>
      <c r="C49" s="4"/>
      <c r="D49" s="4"/>
      <c r="E49" s="4"/>
      <c r="F49" s="4"/>
      <c r="G49" s="4"/>
      <c r="I49" s="4"/>
      <c r="J49" s="4"/>
      <c r="K49" s="4"/>
      <c r="L49" s="4"/>
      <c r="M49" s="4"/>
      <c r="N49" s="4"/>
      <c r="O49" s="4"/>
      <c r="P49" s="4"/>
      <c r="Q49" s="4"/>
      <c r="R49" s="46"/>
      <c r="S49" s="52" t="str">
        <f>Data!B80</f>
        <v xml:space="preserve">Tilskud til udbetaling: </v>
      </c>
      <c r="T49" s="4"/>
      <c r="U49" s="46"/>
      <c r="V49" s="912">
        <f ca="1">I38</f>
        <v>0</v>
      </c>
      <c r="W49" s="912"/>
      <c r="X49" s="912"/>
      <c r="Y49" s="778"/>
      <c r="Z49" s="774"/>
      <c r="AA49" s="297"/>
      <c r="AB49" s="297"/>
      <c r="AC49" s="297"/>
      <c r="AD49" s="297"/>
      <c r="AE49" s="297"/>
      <c r="AF49" s="297"/>
      <c r="AG49" s="297"/>
      <c r="AH49" s="297"/>
      <c r="AI49" s="297"/>
      <c r="AJ49" s="297"/>
      <c r="AK49" s="297"/>
      <c r="AL49" s="297"/>
      <c r="AM49" s="297"/>
      <c r="AN49" s="297"/>
      <c r="AO49" s="297"/>
      <c r="AP49" s="297"/>
      <c r="AQ49" s="297"/>
      <c r="AR49" s="297"/>
      <c r="AS49" s="297"/>
      <c r="AT49" s="297"/>
      <c r="AU49" s="297"/>
      <c r="AV49" s="297"/>
      <c r="AW49" s="297"/>
      <c r="AX49" s="297"/>
      <c r="AY49" s="297"/>
      <c r="AZ49" s="297"/>
      <c r="BA49" s="297"/>
      <c r="BB49" s="297"/>
      <c r="BC49" s="297"/>
      <c r="BD49" s="297"/>
      <c r="BE49" s="297"/>
      <c r="BF49" s="297"/>
      <c r="BG49" s="297"/>
      <c r="BH49" s="297"/>
      <c r="BI49" s="297"/>
      <c r="BJ49" s="297"/>
      <c r="BK49" s="297"/>
      <c r="BL49" s="297"/>
      <c r="BM49" s="297"/>
      <c r="BN49" s="297"/>
      <c r="BO49" s="297"/>
      <c r="BP49" s="297"/>
      <c r="BQ49" s="297"/>
      <c r="BR49" s="297"/>
      <c r="BS49" s="297"/>
      <c r="BT49" s="297"/>
      <c r="BU49" s="297"/>
      <c r="BV49" s="297"/>
    </row>
    <row r="50" spans="2:74" ht="18" customHeight="1" thickTop="1" x14ac:dyDescent="0.25">
      <c r="B50" s="4"/>
      <c r="C50" s="4"/>
      <c r="D50" s="4"/>
      <c r="E50" s="4"/>
      <c r="F50" s="4"/>
      <c r="G50" s="4"/>
      <c r="I50" s="4"/>
      <c r="J50" s="4"/>
      <c r="K50" s="4"/>
      <c r="L50" s="4"/>
      <c r="M50" s="4"/>
      <c r="N50" s="4"/>
      <c r="O50" s="4"/>
      <c r="P50" s="4"/>
      <c r="Q50" s="4"/>
      <c r="R50" s="48"/>
      <c r="S50" s="904" t="str">
        <f>Data!B111</f>
        <v>Ubetalingen sker til den projektansvarlige virksomheds NemKonto</v>
      </c>
      <c r="T50" s="904"/>
      <c r="U50" s="904"/>
      <c r="V50" s="904"/>
      <c r="W50" s="904"/>
      <c r="X50" s="904"/>
      <c r="Y50" s="297"/>
      <c r="Z50" s="774"/>
      <c r="AA50" s="297"/>
      <c r="AB50" s="297"/>
      <c r="AC50" s="297"/>
      <c r="AD50" s="297"/>
      <c r="AE50" s="297"/>
      <c r="AF50" s="297"/>
      <c r="AG50" s="297"/>
      <c r="AH50" s="297"/>
      <c r="AI50" s="297"/>
      <c r="AJ50" s="297"/>
      <c r="AK50" s="297"/>
      <c r="AL50" s="297"/>
      <c r="AM50" s="297"/>
      <c r="AN50" s="297"/>
      <c r="AO50" s="297"/>
      <c r="AP50" s="297"/>
      <c r="AQ50" s="297"/>
      <c r="AR50" s="297"/>
      <c r="AS50" s="297"/>
      <c r="AT50" s="297"/>
      <c r="AU50" s="297"/>
      <c r="AV50" s="297"/>
      <c r="AW50" s="297"/>
      <c r="AX50" s="297"/>
      <c r="AY50" s="297"/>
      <c r="AZ50" s="297"/>
      <c r="BA50" s="297"/>
      <c r="BB50" s="297"/>
      <c r="BC50" s="297"/>
      <c r="BD50" s="297"/>
      <c r="BE50" s="297"/>
      <c r="BF50" s="297"/>
      <c r="BG50" s="297"/>
      <c r="BH50" s="297"/>
      <c r="BI50" s="297"/>
      <c r="BJ50" s="297"/>
      <c r="BK50" s="297"/>
      <c r="BL50" s="297"/>
      <c r="BM50" s="297"/>
      <c r="BN50" s="297"/>
      <c r="BO50" s="297"/>
      <c r="BP50" s="297"/>
      <c r="BQ50" s="297"/>
      <c r="BR50" s="297"/>
      <c r="BS50" s="297"/>
      <c r="BT50" s="297"/>
      <c r="BU50" s="297"/>
      <c r="BV50" s="297"/>
    </row>
    <row r="51" spans="2:74" x14ac:dyDescent="0.25">
      <c r="B51" s="4"/>
      <c r="C51" s="4"/>
      <c r="D51" s="4"/>
      <c r="E51" s="4"/>
      <c r="F51" s="4"/>
      <c r="G51" s="4"/>
      <c r="I51" s="4"/>
      <c r="J51" s="4"/>
      <c r="K51" s="4"/>
      <c r="L51" s="4"/>
      <c r="M51" s="4"/>
      <c r="N51" s="4"/>
      <c r="O51" s="4"/>
      <c r="P51" s="4"/>
      <c r="Q51" s="4"/>
      <c r="R51" s="412" t="str">
        <f>Data!I2</f>
        <v>Ja</v>
      </c>
      <c r="S51" s="904"/>
      <c r="T51" s="904"/>
      <c r="U51" s="904"/>
      <c r="V51" s="904"/>
      <c r="W51" s="904"/>
      <c r="X51" s="904"/>
      <c r="Y51" s="779"/>
      <c r="Z51" s="774"/>
      <c r="AA51" s="297"/>
      <c r="AB51" s="297"/>
      <c r="AC51" s="297"/>
      <c r="AD51" s="297"/>
      <c r="AE51" s="297"/>
      <c r="AF51" s="297"/>
      <c r="AG51" s="297"/>
      <c r="AH51" s="297"/>
      <c r="AI51" s="297"/>
      <c r="AJ51" s="297"/>
      <c r="AK51" s="297"/>
      <c r="AL51" s="297"/>
      <c r="AM51" s="297"/>
      <c r="AN51" s="297"/>
      <c r="AO51" s="297"/>
      <c r="AP51" s="297"/>
      <c r="AQ51" s="297"/>
      <c r="AR51" s="297"/>
      <c r="AS51" s="297"/>
      <c r="AT51" s="297"/>
      <c r="AU51" s="297"/>
      <c r="AV51" s="297"/>
      <c r="AW51" s="297"/>
      <c r="AX51" s="297"/>
      <c r="AY51" s="297"/>
      <c r="AZ51" s="297"/>
      <c r="BA51" s="297"/>
      <c r="BB51" s="297"/>
      <c r="BC51" s="297"/>
      <c r="BD51" s="297"/>
      <c r="BE51" s="297"/>
      <c r="BF51" s="297"/>
      <c r="BG51" s="297"/>
      <c r="BH51" s="297"/>
      <c r="BI51" s="297"/>
      <c r="BJ51" s="297"/>
      <c r="BK51" s="297"/>
      <c r="BL51" s="297"/>
      <c r="BM51" s="297"/>
      <c r="BN51" s="297"/>
      <c r="BO51" s="297"/>
      <c r="BP51" s="297"/>
      <c r="BQ51" s="297"/>
      <c r="BR51" s="297"/>
      <c r="BS51" s="297"/>
      <c r="BT51" s="297"/>
      <c r="BU51" s="297"/>
      <c r="BV51" s="297"/>
    </row>
    <row r="52" spans="2:74" ht="18" customHeight="1" x14ac:dyDescent="0.3">
      <c r="B52" s="4"/>
      <c r="C52" s="4"/>
      <c r="D52" s="4"/>
      <c r="E52" s="4"/>
      <c r="F52" s="4"/>
      <c r="G52" s="4"/>
      <c r="I52" s="4"/>
      <c r="J52" s="4"/>
      <c r="K52" s="4"/>
      <c r="L52" s="4"/>
      <c r="M52" s="4"/>
      <c r="N52" s="4"/>
      <c r="O52" s="4"/>
      <c r="P52" s="4"/>
      <c r="Q52" s="4"/>
      <c r="R52" s="4"/>
      <c r="S52" s="44" t="str">
        <f>Data!B81</f>
        <v>Tilsagnshaver (projektansvarlig)</v>
      </c>
      <c r="T52" s="4"/>
      <c r="U52" s="48"/>
      <c r="V52" s="48"/>
      <c r="W52" s="4"/>
      <c r="X52" s="4"/>
      <c r="Y52" s="297"/>
      <c r="Z52" s="774"/>
      <c r="AA52" s="297"/>
      <c r="AB52" s="297"/>
      <c r="AC52" s="297"/>
      <c r="AD52" s="297"/>
      <c r="AE52" s="297"/>
      <c r="AF52" s="297"/>
      <c r="AG52" s="297"/>
      <c r="AH52" s="297"/>
      <c r="AI52" s="297"/>
      <c r="AJ52" s="297"/>
      <c r="AK52" s="297"/>
      <c r="AL52" s="297"/>
      <c r="AM52" s="297"/>
      <c r="AN52" s="297"/>
      <c r="AO52" s="297"/>
      <c r="AP52" s="297"/>
      <c r="AQ52" s="297"/>
      <c r="AR52" s="297"/>
      <c r="AS52" s="297"/>
      <c r="AT52" s="297"/>
      <c r="AU52" s="297"/>
      <c r="AV52" s="297"/>
      <c r="AW52" s="297"/>
      <c r="AX52" s="297"/>
      <c r="AY52" s="297"/>
      <c r="AZ52" s="297"/>
      <c r="BA52" s="297"/>
      <c r="BB52" s="297"/>
      <c r="BC52" s="297"/>
      <c r="BD52" s="297"/>
      <c r="BE52" s="297"/>
      <c r="BF52" s="297"/>
      <c r="BG52" s="297"/>
      <c r="BH52" s="297"/>
      <c r="BI52" s="297"/>
      <c r="BJ52" s="297"/>
      <c r="BK52" s="297"/>
      <c r="BL52" s="297"/>
      <c r="BM52" s="297"/>
      <c r="BN52" s="297"/>
      <c r="BO52" s="297"/>
      <c r="BP52" s="297"/>
      <c r="BQ52" s="297"/>
      <c r="BR52" s="297"/>
      <c r="BS52" s="297"/>
      <c r="BT52" s="297"/>
      <c r="BU52" s="297"/>
      <c r="BV52" s="297"/>
    </row>
    <row r="53" spans="2:74" ht="15.75" customHeight="1" x14ac:dyDescent="0.3">
      <c r="B53" s="4"/>
      <c r="C53" s="4"/>
      <c r="D53" s="4"/>
      <c r="E53" s="4"/>
      <c r="F53" s="4"/>
      <c r="G53" s="4"/>
      <c r="I53" s="4"/>
      <c r="J53" s="4"/>
      <c r="K53" s="4"/>
      <c r="L53" s="4"/>
      <c r="M53" s="4"/>
      <c r="N53" s="4"/>
      <c r="O53" s="4"/>
      <c r="P53" s="4"/>
      <c r="Q53" s="4"/>
      <c r="R53" s="49"/>
      <c r="S53" s="4" t="str">
        <f>Data!B82</f>
        <v xml:space="preserve"> Dato:</v>
      </c>
      <c r="T53" s="446"/>
      <c r="U53" s="447" t="str">
        <f>Data!B88</f>
        <v>Underskrift</v>
      </c>
      <c r="V53" s="49"/>
      <c r="W53" s="4"/>
      <c r="X53" s="4"/>
      <c r="Y53" s="297"/>
      <c r="Z53" s="774"/>
      <c r="AA53" s="297"/>
      <c r="AB53" s="297"/>
      <c r="AC53" s="297"/>
      <c r="AD53" s="297"/>
      <c r="AE53" s="297"/>
      <c r="AF53" s="297"/>
      <c r="AG53" s="297"/>
      <c r="AH53" s="297"/>
      <c r="AI53" s="297"/>
      <c r="AJ53" s="297"/>
      <c r="AK53" s="297"/>
      <c r="AL53" s="297"/>
      <c r="AM53" s="297"/>
      <c r="AN53" s="297"/>
      <c r="AO53" s="297"/>
      <c r="AP53" s="297"/>
      <c r="AQ53" s="297"/>
      <c r="AR53" s="297"/>
      <c r="AS53" s="297"/>
      <c r="AT53" s="297"/>
      <c r="AU53" s="297"/>
      <c r="AV53" s="297"/>
      <c r="AW53" s="297"/>
      <c r="AX53" s="297"/>
      <c r="AY53" s="297"/>
      <c r="AZ53" s="297"/>
      <c r="BA53" s="297"/>
      <c r="BB53" s="297"/>
      <c r="BC53" s="297"/>
      <c r="BD53" s="297"/>
      <c r="BE53" s="297"/>
      <c r="BF53" s="297"/>
      <c r="BG53" s="297"/>
      <c r="BH53" s="297"/>
      <c r="BI53" s="297"/>
      <c r="BJ53" s="297"/>
      <c r="BK53" s="297"/>
      <c r="BL53" s="297"/>
      <c r="BM53" s="297"/>
      <c r="BN53" s="297"/>
      <c r="BO53" s="297"/>
      <c r="BP53" s="297"/>
      <c r="BQ53" s="297"/>
      <c r="BR53" s="297"/>
      <c r="BS53" s="297"/>
      <c r="BT53" s="297"/>
      <c r="BU53" s="297"/>
      <c r="BV53" s="297"/>
    </row>
    <row r="54" spans="2:74" ht="6" customHeight="1" x14ac:dyDescent="0.25">
      <c r="B54" s="4"/>
      <c r="C54" s="4"/>
      <c r="D54" s="4"/>
      <c r="E54" s="4"/>
      <c r="F54" s="4"/>
      <c r="G54" s="4"/>
      <c r="I54" s="4"/>
      <c r="J54" s="4"/>
      <c r="K54" s="4"/>
      <c r="L54" s="4"/>
      <c r="M54" s="4"/>
      <c r="N54" s="4"/>
      <c r="O54" s="4"/>
      <c r="P54" s="4"/>
      <c r="Q54" s="4"/>
      <c r="R54" s="50"/>
      <c r="S54" s="54"/>
      <c r="T54" s="54"/>
      <c r="U54" s="54"/>
      <c r="V54" s="50"/>
      <c r="W54" s="4"/>
      <c r="X54" s="4"/>
      <c r="Y54" s="297"/>
      <c r="Z54" s="774"/>
      <c r="AA54" s="297"/>
      <c r="AB54" s="297"/>
      <c r="AC54" s="297"/>
      <c r="AD54" s="297"/>
      <c r="AE54" s="297"/>
      <c r="AF54" s="297"/>
      <c r="AG54" s="297"/>
      <c r="AH54" s="297"/>
      <c r="AI54" s="297"/>
      <c r="AJ54" s="297"/>
      <c r="AK54" s="297"/>
      <c r="AL54" s="297"/>
      <c r="AM54" s="297"/>
      <c r="AN54" s="297"/>
      <c r="AO54" s="297"/>
      <c r="AP54" s="297"/>
      <c r="AQ54" s="297"/>
      <c r="AR54" s="297"/>
      <c r="AS54" s="297"/>
      <c r="AT54" s="297"/>
      <c r="AU54" s="297"/>
      <c r="AV54" s="297"/>
      <c r="AW54" s="297"/>
      <c r="AX54" s="297"/>
      <c r="AY54" s="297"/>
      <c r="AZ54" s="297"/>
      <c r="BA54" s="297"/>
      <c r="BB54" s="297"/>
      <c r="BC54" s="297"/>
      <c r="BD54" s="297"/>
      <c r="BE54" s="297"/>
      <c r="BF54" s="297"/>
      <c r="BG54" s="297"/>
      <c r="BH54" s="297"/>
      <c r="BI54" s="297"/>
      <c r="BJ54" s="297"/>
      <c r="BK54" s="297"/>
      <c r="BL54" s="297"/>
      <c r="BM54" s="297"/>
      <c r="BN54" s="297"/>
      <c r="BO54" s="297"/>
      <c r="BP54" s="297"/>
      <c r="BQ54" s="297"/>
      <c r="BR54" s="297"/>
      <c r="BS54" s="297"/>
      <c r="BT54" s="297"/>
      <c r="BU54" s="297"/>
      <c r="BV54" s="297"/>
    </row>
    <row r="55" spans="2:74" ht="3" customHeight="1" x14ac:dyDescent="0.3">
      <c r="B55" s="4"/>
      <c r="C55" s="4"/>
      <c r="D55" s="4"/>
      <c r="E55" s="4"/>
      <c r="F55" s="4"/>
      <c r="G55" s="4"/>
      <c r="I55" s="4"/>
      <c r="J55" s="4"/>
      <c r="K55" s="4"/>
      <c r="L55" s="4"/>
      <c r="M55" s="4"/>
      <c r="N55" s="4"/>
      <c r="O55" s="4"/>
      <c r="P55" s="4"/>
      <c r="Q55" s="4"/>
      <c r="R55" s="4"/>
      <c r="S55" s="55"/>
      <c r="T55" s="358"/>
      <c r="U55" s="358"/>
      <c r="V55" s="358"/>
      <c r="W55" s="53"/>
      <c r="X55" s="756"/>
      <c r="Y55" s="297"/>
      <c r="Z55" s="774"/>
      <c r="AA55" s="297"/>
      <c r="AB55" s="297"/>
      <c r="AC55" s="297"/>
      <c r="AD55" s="297"/>
      <c r="AE55" s="297"/>
      <c r="AF55" s="297"/>
      <c r="AG55" s="297"/>
      <c r="AH55" s="297"/>
      <c r="AI55" s="297"/>
      <c r="AJ55" s="297"/>
      <c r="AK55" s="297"/>
      <c r="AL55" s="297"/>
      <c r="AM55" s="297"/>
      <c r="AN55" s="297"/>
      <c r="AO55" s="297"/>
      <c r="AP55" s="297"/>
      <c r="AQ55" s="297"/>
      <c r="AR55" s="297"/>
      <c r="AS55" s="297"/>
      <c r="AT55" s="297"/>
      <c r="AU55" s="297"/>
      <c r="AV55" s="297"/>
      <c r="AW55" s="297"/>
      <c r="AX55" s="297"/>
      <c r="AY55" s="297"/>
      <c r="AZ55" s="297"/>
      <c r="BA55" s="297"/>
      <c r="BB55" s="297"/>
      <c r="BC55" s="297"/>
      <c r="BD55" s="297"/>
      <c r="BE55" s="297"/>
      <c r="BF55" s="297"/>
      <c r="BG55" s="297"/>
      <c r="BH55" s="297"/>
      <c r="BI55" s="297"/>
      <c r="BJ55" s="297"/>
      <c r="BK55" s="297"/>
      <c r="BL55" s="297"/>
      <c r="BM55" s="297"/>
      <c r="BN55" s="297"/>
      <c r="BO55" s="297"/>
      <c r="BP55" s="297"/>
      <c r="BQ55" s="297"/>
      <c r="BR55" s="297"/>
      <c r="BS55" s="297"/>
      <c r="BT55" s="297"/>
      <c r="BU55" s="297"/>
      <c r="BV55" s="297"/>
    </row>
    <row r="56" spans="2:74" ht="18.75" customHeight="1" x14ac:dyDescent="0.25">
      <c r="B56" s="4"/>
      <c r="C56" s="4"/>
      <c r="D56" s="4"/>
      <c r="E56" s="4"/>
      <c r="F56" s="4"/>
      <c r="G56" s="4"/>
      <c r="I56" s="4"/>
      <c r="J56" s="4"/>
      <c r="K56" s="4"/>
      <c r="L56" s="4"/>
      <c r="M56" s="4"/>
      <c r="N56" s="4"/>
      <c r="O56" s="4"/>
      <c r="P56" s="4"/>
      <c r="Q56" s="4"/>
      <c r="R56" s="4"/>
      <c r="S56" s="898" t="str">
        <f>VLOOKUP(Data!G2,Data!G22:H25,2,FALSE)</f>
        <v>Udfyldes af Energistyrelsen</v>
      </c>
      <c r="T56" s="898"/>
      <c r="U56" s="898"/>
      <c r="V56" s="898"/>
      <c r="W56" s="898"/>
      <c r="X56" s="898"/>
      <c r="Y56" s="297"/>
      <c r="Z56" s="774"/>
      <c r="AA56" s="297"/>
      <c r="AB56" s="297"/>
      <c r="AC56" s="297"/>
      <c r="AD56" s="297"/>
      <c r="AE56" s="297"/>
      <c r="AF56" s="297"/>
      <c r="AG56" s="297"/>
      <c r="AH56" s="297"/>
      <c r="AI56" s="297"/>
      <c r="AJ56" s="297"/>
      <c r="AK56" s="297"/>
      <c r="AL56" s="297"/>
      <c r="AM56" s="297"/>
      <c r="AN56" s="297"/>
      <c r="AO56" s="297"/>
      <c r="AP56" s="297"/>
      <c r="AQ56" s="297"/>
      <c r="AR56" s="297"/>
      <c r="AS56" s="297"/>
      <c r="AT56" s="297"/>
      <c r="AU56" s="297"/>
      <c r="AV56" s="297"/>
      <c r="AW56" s="297"/>
      <c r="AX56" s="297"/>
      <c r="AY56" s="297"/>
      <c r="AZ56" s="297"/>
      <c r="BA56" s="297"/>
      <c r="BB56" s="297"/>
      <c r="BC56" s="297"/>
      <c r="BD56" s="297"/>
      <c r="BE56" s="297"/>
      <c r="BF56" s="297"/>
      <c r="BG56" s="297"/>
      <c r="BH56" s="297"/>
      <c r="BI56" s="297"/>
      <c r="BJ56" s="297"/>
      <c r="BK56" s="297"/>
      <c r="BL56" s="297"/>
      <c r="BM56" s="297"/>
      <c r="BN56" s="297"/>
      <c r="BO56" s="297"/>
      <c r="BP56" s="297"/>
      <c r="BQ56" s="297"/>
      <c r="BR56" s="297"/>
      <c r="BS56" s="297"/>
      <c r="BT56" s="297"/>
      <c r="BU56" s="297"/>
      <c r="BV56" s="297"/>
    </row>
    <row r="57" spans="2:74" ht="12" customHeight="1" x14ac:dyDescent="0.25">
      <c r="B57" s="4"/>
      <c r="C57" s="4"/>
      <c r="D57" s="4"/>
      <c r="E57" s="4"/>
      <c r="F57" s="4"/>
      <c r="G57" s="4"/>
      <c r="I57" s="4"/>
      <c r="J57" s="4"/>
      <c r="K57" s="4"/>
      <c r="L57" s="4"/>
      <c r="M57" s="4"/>
      <c r="N57" s="4"/>
      <c r="O57" s="4"/>
      <c r="P57" s="4"/>
      <c r="Q57" s="4"/>
      <c r="R57" s="4"/>
      <c r="S57" s="921"/>
      <c r="T57" s="921"/>
      <c r="U57" s="921"/>
      <c r="V57" s="921"/>
      <c r="W57" s="921"/>
      <c r="X57" s="921"/>
      <c r="Y57" s="781"/>
      <c r="Z57" s="781"/>
      <c r="AA57" s="297"/>
      <c r="AB57" s="297"/>
      <c r="AC57" s="297"/>
      <c r="AD57" s="297"/>
      <c r="AE57" s="297"/>
      <c r="AF57" s="297"/>
      <c r="AG57" s="297"/>
      <c r="AH57" s="297"/>
      <c r="AI57" s="297"/>
      <c r="AJ57" s="297"/>
      <c r="AK57" s="297"/>
      <c r="AL57" s="297"/>
      <c r="AM57" s="297"/>
      <c r="AN57" s="297"/>
      <c r="AO57" s="297"/>
      <c r="AP57" s="297"/>
      <c r="AQ57" s="297"/>
      <c r="AR57" s="297"/>
      <c r="AS57" s="297"/>
      <c r="AT57" s="297"/>
      <c r="AU57" s="297"/>
      <c r="AV57" s="297"/>
      <c r="AW57" s="297"/>
      <c r="AX57" s="297"/>
      <c r="AY57" s="297"/>
      <c r="AZ57" s="297"/>
      <c r="BA57" s="297"/>
      <c r="BB57" s="297"/>
      <c r="BC57" s="297"/>
      <c r="BD57" s="297"/>
      <c r="BE57" s="297"/>
      <c r="BF57" s="297"/>
      <c r="BG57" s="297"/>
      <c r="BH57" s="297"/>
      <c r="BI57" s="297"/>
      <c r="BJ57" s="297"/>
      <c r="BK57" s="297"/>
      <c r="BL57" s="297"/>
      <c r="BM57" s="297"/>
      <c r="BN57" s="297"/>
      <c r="BO57" s="297"/>
      <c r="BP57" s="297"/>
      <c r="BQ57" s="297"/>
      <c r="BR57" s="297"/>
      <c r="BS57" s="297"/>
      <c r="BT57" s="297"/>
      <c r="BU57" s="297"/>
      <c r="BV57" s="297"/>
    </row>
    <row r="58" spans="2:74" ht="16.649999999999999" customHeight="1" x14ac:dyDescent="0.25">
      <c r="B58" s="4"/>
      <c r="C58" s="4"/>
      <c r="D58" s="4"/>
      <c r="E58" s="4"/>
      <c r="F58" s="4"/>
      <c r="G58" s="4"/>
      <c r="I58" s="4"/>
      <c r="J58" s="4"/>
      <c r="K58" s="4"/>
      <c r="L58" s="4"/>
      <c r="M58" s="4"/>
      <c r="N58" s="4"/>
      <c r="O58" s="4"/>
      <c r="P58" s="4"/>
      <c r="Q58" s="4"/>
      <c r="R58" s="4"/>
      <c r="S58" s="165" t="str">
        <f>Data!B84</f>
        <v>Godkendt</v>
      </c>
      <c r="T58" s="55"/>
      <c r="U58" s="55"/>
      <c r="V58" s="53"/>
      <c r="W58" s="30"/>
      <c r="X58" s="761"/>
      <c r="Y58" s="782"/>
      <c r="Z58" s="783"/>
      <c r="AA58" s="297"/>
      <c r="AB58" s="297"/>
      <c r="AC58" s="297"/>
      <c r="AD58" s="297"/>
      <c r="AE58" s="297"/>
      <c r="AF58" s="297"/>
      <c r="AG58" s="297"/>
      <c r="AH58" s="297"/>
      <c r="AI58" s="297"/>
      <c r="AJ58" s="297"/>
      <c r="AK58" s="297"/>
      <c r="AL58" s="297"/>
      <c r="AM58" s="297"/>
      <c r="AN58" s="297"/>
      <c r="AO58" s="297"/>
      <c r="AP58" s="297"/>
      <c r="AQ58" s="297"/>
      <c r="AR58" s="297"/>
      <c r="AS58" s="297"/>
      <c r="AT58" s="297"/>
      <c r="AU58" s="297"/>
      <c r="AV58" s="297"/>
      <c r="AW58" s="297"/>
      <c r="AX58" s="297"/>
      <c r="AY58" s="297"/>
      <c r="AZ58" s="297"/>
      <c r="BA58" s="297"/>
      <c r="BB58" s="297"/>
      <c r="BC58" s="297"/>
      <c r="BD58" s="297"/>
      <c r="BE58" s="297"/>
      <c r="BF58" s="297"/>
      <c r="BG58" s="297"/>
      <c r="BH58" s="297"/>
      <c r="BI58" s="297"/>
      <c r="BJ58" s="297"/>
      <c r="BK58" s="297"/>
      <c r="BL58" s="297"/>
      <c r="BM58" s="297"/>
      <c r="BN58" s="297"/>
      <c r="BO58" s="297"/>
      <c r="BP58" s="297"/>
      <c r="BQ58" s="297"/>
      <c r="BR58" s="297"/>
      <c r="BS58" s="297"/>
      <c r="BT58" s="297"/>
      <c r="BU58" s="297"/>
      <c r="BV58" s="297"/>
    </row>
    <row r="59" spans="2:74" ht="10.5" customHeight="1" x14ac:dyDescent="0.25">
      <c r="B59" s="4"/>
      <c r="C59" s="4"/>
      <c r="D59" s="4"/>
      <c r="E59" s="4"/>
      <c r="F59" s="4"/>
      <c r="G59" s="4"/>
      <c r="I59" s="4"/>
      <c r="J59" s="4"/>
      <c r="K59" s="4"/>
      <c r="L59" s="4"/>
      <c r="M59" s="4"/>
      <c r="N59" s="4"/>
      <c r="O59" s="4"/>
      <c r="P59" s="4"/>
      <c r="Q59" s="4"/>
      <c r="R59" s="4"/>
      <c r="S59" s="357"/>
      <c r="T59" s="47"/>
      <c r="U59" s="56"/>
      <c r="V59" s="28"/>
      <c r="W59" s="29"/>
      <c r="X59" s="51"/>
      <c r="Y59" s="782"/>
      <c r="Z59" s="784"/>
      <c r="AA59" s="297"/>
      <c r="AB59" s="297"/>
      <c r="AC59" s="297"/>
      <c r="AD59" s="297"/>
      <c r="AE59" s="297"/>
      <c r="AF59" s="297"/>
      <c r="AG59" s="297"/>
      <c r="AH59" s="297"/>
      <c r="AI59" s="297"/>
      <c r="AJ59" s="297"/>
      <c r="AK59" s="297"/>
      <c r="AL59" s="297"/>
      <c r="AM59" s="297"/>
      <c r="AN59" s="297"/>
      <c r="AO59" s="297"/>
      <c r="AP59" s="297"/>
      <c r="AQ59" s="297"/>
      <c r="AR59" s="297"/>
      <c r="AS59" s="297"/>
      <c r="AT59" s="297"/>
      <c r="AU59" s="297"/>
      <c r="AV59" s="297"/>
      <c r="AW59" s="297"/>
      <c r="AX59" s="297"/>
      <c r="AY59" s="297"/>
      <c r="AZ59" s="297"/>
      <c r="BA59" s="297"/>
      <c r="BB59" s="297"/>
      <c r="BC59" s="297"/>
      <c r="BD59" s="297"/>
      <c r="BE59" s="297"/>
      <c r="BF59" s="297"/>
      <c r="BG59" s="297"/>
      <c r="BH59" s="297"/>
      <c r="BI59" s="297"/>
      <c r="BJ59" s="297"/>
      <c r="BK59" s="297"/>
      <c r="BL59" s="297"/>
      <c r="BM59" s="297"/>
      <c r="BN59" s="297"/>
      <c r="BO59" s="297"/>
      <c r="BP59" s="297"/>
      <c r="BQ59" s="297"/>
      <c r="BR59" s="297"/>
      <c r="BS59" s="297"/>
      <c r="BT59" s="297"/>
      <c r="BU59" s="297"/>
      <c r="BV59" s="297"/>
    </row>
    <row r="60" spans="2:74" ht="15" x14ac:dyDescent="0.25">
      <c r="B60" s="4"/>
      <c r="C60" s="4"/>
      <c r="D60" s="4"/>
      <c r="E60" s="4"/>
      <c r="F60" s="4"/>
      <c r="G60" s="4"/>
      <c r="I60" s="4"/>
      <c r="J60" s="4"/>
      <c r="K60" s="4"/>
      <c r="L60" s="4"/>
      <c r="M60" s="4"/>
      <c r="N60" s="4"/>
      <c r="O60" s="4"/>
      <c r="P60" s="4"/>
      <c r="Q60" s="4"/>
      <c r="R60" s="4"/>
      <c r="S60" s="359" t="str">
        <f>Data!B84</f>
        <v>Godkendt</v>
      </c>
      <c r="T60" s="55"/>
      <c r="U60" s="55"/>
      <c r="V60" s="53"/>
      <c r="W60" s="30"/>
      <c r="X60" s="761"/>
      <c r="Y60" s="782"/>
      <c r="Z60" s="785"/>
      <c r="AA60" s="297"/>
      <c r="AB60" s="297"/>
      <c r="AC60" s="297"/>
      <c r="AD60" s="297"/>
      <c r="AE60" s="297"/>
      <c r="AF60" s="297"/>
      <c r="AG60" s="297"/>
      <c r="AH60" s="297"/>
      <c r="AI60" s="297"/>
      <c r="AJ60" s="297"/>
      <c r="AK60" s="297"/>
      <c r="AL60" s="297"/>
      <c r="AM60" s="297"/>
      <c r="AN60" s="297"/>
      <c r="AO60" s="297"/>
      <c r="AP60" s="297"/>
      <c r="AQ60" s="297"/>
      <c r="AR60" s="297"/>
      <c r="AS60" s="297"/>
      <c r="AT60" s="297"/>
      <c r="AU60" s="297"/>
      <c r="AV60" s="297"/>
      <c r="AW60" s="297"/>
      <c r="AX60" s="297"/>
      <c r="AY60" s="297"/>
      <c r="AZ60" s="297"/>
      <c r="BA60" s="297"/>
      <c r="BB60" s="297"/>
      <c r="BC60" s="297"/>
      <c r="BD60" s="297"/>
      <c r="BE60" s="297"/>
      <c r="BF60" s="297"/>
      <c r="BG60" s="297"/>
      <c r="BH60" s="297"/>
      <c r="BI60" s="297"/>
      <c r="BJ60" s="297"/>
      <c r="BK60" s="297"/>
      <c r="BL60" s="297"/>
      <c r="BM60" s="297"/>
      <c r="BN60" s="297"/>
      <c r="BO60" s="297"/>
      <c r="BP60" s="297"/>
      <c r="BQ60" s="297"/>
      <c r="BR60" s="297"/>
      <c r="BS60" s="297"/>
      <c r="BT60" s="297"/>
      <c r="BU60" s="297"/>
      <c r="BV60" s="297"/>
    </row>
    <row r="61" spans="2:74" ht="15" x14ac:dyDescent="0.25">
      <c r="B61" s="4"/>
      <c r="C61" s="4"/>
      <c r="D61" s="4"/>
      <c r="E61" s="4"/>
      <c r="F61" s="4"/>
      <c r="G61" s="4"/>
      <c r="I61" s="4"/>
      <c r="J61" s="4"/>
      <c r="K61" s="4"/>
      <c r="L61" s="4"/>
      <c r="M61" s="4"/>
      <c r="N61" s="4"/>
      <c r="O61" s="4"/>
      <c r="P61" s="4"/>
      <c r="Q61" s="4"/>
      <c r="R61" s="4"/>
      <c r="S61" s="357"/>
      <c r="T61" s="47"/>
      <c r="U61" s="47"/>
      <c r="V61" s="9"/>
      <c r="W61" s="9"/>
      <c r="X61" s="9"/>
      <c r="Y61" s="442"/>
      <c r="Z61" s="442"/>
      <c r="AA61" s="297"/>
      <c r="AB61" s="297"/>
      <c r="AC61" s="297"/>
      <c r="AD61" s="297"/>
      <c r="AE61" s="297"/>
      <c r="AF61" s="297"/>
      <c r="AG61" s="297"/>
      <c r="AH61" s="297"/>
      <c r="AI61" s="297"/>
      <c r="AJ61" s="297"/>
      <c r="AK61" s="297"/>
      <c r="AL61" s="297"/>
      <c r="AM61" s="297"/>
      <c r="AN61" s="297"/>
      <c r="AO61" s="297"/>
      <c r="AP61" s="297"/>
      <c r="AQ61" s="297"/>
      <c r="AR61" s="297"/>
      <c r="AS61" s="297"/>
      <c r="AT61" s="297"/>
      <c r="AU61" s="297"/>
      <c r="AV61" s="297"/>
      <c r="AW61" s="297"/>
      <c r="AX61" s="297"/>
      <c r="AY61" s="297"/>
      <c r="AZ61" s="297"/>
      <c r="BA61" s="297"/>
      <c r="BB61" s="297"/>
      <c r="BC61" s="297"/>
      <c r="BD61" s="297"/>
      <c r="BE61" s="297"/>
      <c r="BF61" s="297"/>
      <c r="BG61" s="297"/>
      <c r="BH61" s="297"/>
      <c r="BI61" s="297"/>
      <c r="BJ61" s="297"/>
      <c r="BK61" s="297"/>
      <c r="BL61" s="297"/>
      <c r="BM61" s="297"/>
      <c r="BN61" s="297"/>
      <c r="BO61" s="297"/>
      <c r="BP61" s="297"/>
      <c r="BQ61" s="297"/>
      <c r="BR61" s="297"/>
      <c r="BS61" s="297"/>
      <c r="BT61" s="297"/>
      <c r="BU61" s="297"/>
      <c r="BV61" s="297"/>
    </row>
    <row r="62" spans="2:74" ht="15" x14ac:dyDescent="0.25">
      <c r="B62" s="4"/>
      <c r="C62" s="297" t="str">
        <f>IF(Data!L9&lt;7,"U","V")</f>
        <v>U</v>
      </c>
      <c r="D62" s="4"/>
      <c r="E62" s="4"/>
      <c r="F62" s="4"/>
      <c r="G62" s="4"/>
      <c r="I62" s="4"/>
      <c r="J62" s="4"/>
      <c r="K62" s="4"/>
      <c r="L62" s="4"/>
      <c r="M62" s="4"/>
      <c r="N62" s="4"/>
      <c r="O62" s="4"/>
      <c r="P62" s="4"/>
      <c r="Q62" s="4"/>
      <c r="R62" s="4"/>
      <c r="S62" s="359" t="str">
        <f>Data!B84</f>
        <v>Godkendt</v>
      </c>
      <c r="T62" s="55"/>
      <c r="U62" s="55"/>
      <c r="V62" s="41"/>
      <c r="W62" s="41"/>
      <c r="X62" s="762"/>
      <c r="Y62" s="442"/>
      <c r="Z62" s="442"/>
      <c r="AA62" s="297"/>
      <c r="AB62" s="297"/>
      <c r="AC62" s="297"/>
      <c r="AD62" s="297"/>
      <c r="AE62" s="297"/>
      <c r="AF62" s="297"/>
      <c r="AG62" s="297"/>
      <c r="AH62" s="297"/>
      <c r="AI62" s="297"/>
      <c r="AJ62" s="297"/>
      <c r="AK62" s="297"/>
      <c r="AL62" s="297"/>
      <c r="AM62" s="297"/>
      <c r="AN62" s="297"/>
      <c r="AO62" s="297"/>
      <c r="AP62" s="297"/>
      <c r="AQ62" s="297"/>
      <c r="AR62" s="297"/>
      <c r="AS62" s="297"/>
      <c r="AT62" s="297"/>
      <c r="AU62" s="297"/>
      <c r="AV62" s="297"/>
      <c r="AW62" s="297"/>
      <c r="AX62" s="297"/>
      <c r="AY62" s="297"/>
      <c r="AZ62" s="297"/>
      <c r="BA62" s="297"/>
      <c r="BB62" s="297"/>
      <c r="BC62" s="297"/>
      <c r="BD62" s="297"/>
      <c r="BE62" s="297"/>
      <c r="BF62" s="297"/>
      <c r="BG62" s="297"/>
      <c r="BH62" s="297"/>
      <c r="BI62" s="297"/>
      <c r="BJ62" s="297"/>
      <c r="BK62" s="297"/>
      <c r="BL62" s="297"/>
      <c r="BM62" s="297"/>
      <c r="BN62" s="297"/>
      <c r="BO62" s="297"/>
      <c r="BP62" s="297"/>
      <c r="BQ62" s="297"/>
      <c r="BR62" s="297"/>
      <c r="BS62" s="297"/>
      <c r="BT62" s="297"/>
      <c r="BU62" s="297"/>
      <c r="BV62" s="297"/>
    </row>
    <row r="63" spans="2:74" ht="6.15" customHeight="1" x14ac:dyDescent="0.25">
      <c r="B63" s="99"/>
      <c r="C63" s="4"/>
      <c r="D63" s="4"/>
      <c r="E63" s="99"/>
      <c r="F63" s="99"/>
      <c r="G63" s="99"/>
      <c r="I63" s="99"/>
      <c r="J63" s="4"/>
      <c r="K63" s="4"/>
      <c r="L63" s="4"/>
      <c r="M63" s="4"/>
      <c r="N63" s="173"/>
      <c r="O63" s="174"/>
      <c r="P63" s="174"/>
      <c r="Q63" s="174"/>
      <c r="R63" s="4"/>
      <c r="S63" s="4"/>
      <c r="T63" s="4"/>
      <c r="U63" s="4"/>
      <c r="V63" s="4"/>
      <c r="W63" s="4"/>
      <c r="X63" s="4"/>
      <c r="Y63" s="297"/>
      <c r="Z63" s="774"/>
      <c r="AA63" s="297"/>
      <c r="AB63" s="297"/>
      <c r="AC63" s="297"/>
      <c r="AD63" s="297"/>
      <c r="AE63" s="297"/>
      <c r="AF63" s="297"/>
      <c r="AG63" s="297"/>
      <c r="AH63" s="297"/>
      <c r="AI63" s="297"/>
      <c r="AJ63" s="297"/>
      <c r="AK63" s="297"/>
      <c r="AL63" s="297"/>
      <c r="AM63" s="297"/>
      <c r="AN63" s="297"/>
      <c r="AO63" s="297"/>
      <c r="AP63" s="297"/>
      <c r="AQ63" s="297"/>
      <c r="AR63" s="297"/>
      <c r="AS63" s="297"/>
      <c r="AT63" s="297"/>
      <c r="AU63" s="297"/>
      <c r="AV63" s="297"/>
      <c r="AW63" s="297"/>
      <c r="AX63" s="297"/>
      <c r="AY63" s="297"/>
      <c r="AZ63" s="297"/>
      <c r="BA63" s="297"/>
      <c r="BB63" s="297"/>
      <c r="BC63" s="297"/>
      <c r="BD63" s="297"/>
      <c r="BE63" s="297"/>
      <c r="BF63" s="297"/>
      <c r="BG63" s="297"/>
      <c r="BH63" s="297"/>
      <c r="BI63" s="297"/>
      <c r="BJ63" s="297"/>
      <c r="BK63" s="297"/>
      <c r="BL63" s="297"/>
      <c r="BM63" s="297"/>
      <c r="BN63" s="297"/>
      <c r="BO63" s="297"/>
      <c r="BP63" s="297"/>
      <c r="BQ63" s="297"/>
      <c r="BR63" s="297"/>
      <c r="BS63" s="297"/>
      <c r="BT63" s="297"/>
      <c r="BU63" s="297"/>
      <c r="BV63" s="297"/>
    </row>
    <row r="64" spans="2:74" ht="2.25" customHeight="1" x14ac:dyDescent="0.3">
      <c r="B64" s="99"/>
      <c r="C64" s="4"/>
      <c r="D64" s="4"/>
      <c r="E64" s="99"/>
      <c r="F64" s="99"/>
      <c r="G64" s="99"/>
      <c r="I64" s="99"/>
      <c r="J64" s="4"/>
      <c r="K64" s="4"/>
      <c r="L64" s="4"/>
      <c r="M64" s="4"/>
      <c r="N64" s="49"/>
      <c r="O64" s="89"/>
      <c r="P64" s="89"/>
      <c r="Q64" s="89"/>
      <c r="R64" s="89"/>
      <c r="S64" s="89"/>
      <c r="T64" s="89"/>
      <c r="U64" s="89"/>
      <c r="V64" s="89"/>
      <c r="W64" s="4"/>
      <c r="X64" s="4"/>
      <c r="Y64" s="774"/>
      <c r="Z64" s="297"/>
      <c r="AA64" s="297"/>
      <c r="AB64" s="297"/>
      <c r="AC64" s="297"/>
      <c r="AD64" s="297"/>
      <c r="AE64" s="297"/>
      <c r="AF64" s="297"/>
      <c r="AG64" s="297"/>
      <c r="AH64" s="297"/>
      <c r="AI64" s="297"/>
      <c r="AJ64" s="297"/>
      <c r="AK64" s="297"/>
      <c r="AL64" s="297"/>
      <c r="AM64" s="297"/>
      <c r="AN64" s="297"/>
      <c r="AO64" s="297"/>
      <c r="AP64" s="297"/>
      <c r="AQ64" s="297"/>
      <c r="AR64" s="297"/>
      <c r="AS64" s="297"/>
      <c r="AT64" s="297"/>
      <c r="AU64" s="297"/>
      <c r="AV64" s="297"/>
      <c r="AW64" s="297"/>
      <c r="AX64" s="297"/>
      <c r="AY64" s="297"/>
      <c r="AZ64" s="297"/>
      <c r="BA64" s="297"/>
      <c r="BB64" s="297"/>
      <c r="BC64" s="297"/>
      <c r="BD64" s="297"/>
      <c r="BE64" s="297"/>
      <c r="BF64" s="297"/>
      <c r="BG64" s="297"/>
      <c r="BH64" s="297"/>
      <c r="BI64" s="297"/>
      <c r="BJ64" s="297"/>
      <c r="BK64" s="297"/>
      <c r="BL64" s="297"/>
      <c r="BM64" s="297"/>
      <c r="BN64" s="297"/>
      <c r="BO64" s="297"/>
      <c r="BP64" s="297"/>
      <c r="BQ64" s="297"/>
      <c r="BR64" s="297"/>
      <c r="BS64" s="297"/>
      <c r="BT64" s="297"/>
      <c r="BU64" s="297"/>
      <c r="BV64" s="297"/>
    </row>
    <row r="65" spans="2:74" hidden="1" x14ac:dyDescent="0.25">
      <c r="B65" s="99"/>
      <c r="C65" s="4"/>
      <c r="D65" s="4"/>
      <c r="E65" s="99"/>
      <c r="F65" s="99"/>
      <c r="G65" s="99"/>
      <c r="I65" s="99"/>
      <c r="J65" s="4"/>
      <c r="K65" s="4"/>
      <c r="L65" s="4"/>
      <c r="M65" s="4"/>
      <c r="N65" s="4"/>
      <c r="O65" s="4"/>
      <c r="P65" s="4"/>
      <c r="Q65" s="4"/>
      <c r="R65" s="4"/>
      <c r="S65" s="4"/>
      <c r="T65" s="4"/>
      <c r="U65" s="4"/>
      <c r="V65" s="4"/>
      <c r="W65" s="4"/>
      <c r="X65" s="4"/>
      <c r="Y65" s="774"/>
      <c r="Z65" s="297"/>
      <c r="AA65" s="297"/>
      <c r="AB65" s="297"/>
      <c r="AC65" s="297"/>
      <c r="AD65" s="297"/>
      <c r="AE65" s="297"/>
      <c r="AF65" s="297"/>
      <c r="AG65" s="297"/>
      <c r="AH65" s="297"/>
      <c r="AI65" s="297"/>
      <c r="AJ65" s="297"/>
      <c r="AK65" s="297"/>
      <c r="AL65" s="297"/>
      <c r="AM65" s="297"/>
      <c r="AN65" s="297"/>
      <c r="AO65" s="297"/>
      <c r="AP65" s="297"/>
      <c r="AQ65" s="297"/>
      <c r="AR65" s="297"/>
      <c r="AS65" s="297"/>
      <c r="AT65" s="297"/>
      <c r="AU65" s="297"/>
      <c r="AV65" s="297"/>
      <c r="AW65" s="297"/>
      <c r="AX65" s="297"/>
      <c r="AY65" s="297"/>
      <c r="AZ65" s="297"/>
      <c r="BA65" s="297"/>
      <c r="BB65" s="297"/>
      <c r="BC65" s="297"/>
      <c r="BD65" s="297"/>
      <c r="BE65" s="297"/>
      <c r="BF65" s="297"/>
      <c r="BG65" s="297"/>
      <c r="BH65" s="297"/>
      <c r="BI65" s="297"/>
      <c r="BJ65" s="297"/>
      <c r="BK65" s="297"/>
      <c r="BL65" s="297"/>
      <c r="BM65" s="297"/>
      <c r="BN65" s="297"/>
      <c r="BO65" s="297"/>
      <c r="BP65" s="297"/>
      <c r="BQ65" s="297"/>
      <c r="BR65" s="297"/>
      <c r="BS65" s="297"/>
      <c r="BT65" s="297"/>
      <c r="BU65" s="297"/>
      <c r="BV65" s="297"/>
    </row>
    <row r="66" spans="2:74" hidden="1" x14ac:dyDescent="0.25">
      <c r="B66" s="99"/>
      <c r="C66" s="4"/>
      <c r="D66" s="4"/>
      <c r="E66" s="99"/>
      <c r="F66" s="99"/>
      <c r="G66" s="99"/>
      <c r="I66" s="99"/>
      <c r="J66" s="4"/>
      <c r="K66" s="4"/>
      <c r="L66" s="4"/>
      <c r="M66" s="4"/>
      <c r="N66" s="4"/>
      <c r="O66" s="4"/>
      <c r="P66" s="4"/>
      <c r="Q66" s="4"/>
      <c r="R66" s="4"/>
      <c r="S66" s="4"/>
      <c r="T66" s="4"/>
      <c r="U66" s="4"/>
      <c r="V66" s="4"/>
      <c r="W66" s="4"/>
      <c r="X66" s="4"/>
      <c r="Y66" s="774"/>
      <c r="Z66" s="297"/>
      <c r="AA66" s="297"/>
      <c r="AB66" s="297"/>
      <c r="AC66" s="297"/>
      <c r="AD66" s="297"/>
      <c r="AE66" s="297"/>
      <c r="AF66" s="297"/>
      <c r="AG66" s="297"/>
      <c r="AH66" s="297"/>
      <c r="AI66" s="297"/>
      <c r="AJ66" s="297"/>
      <c r="AK66" s="297"/>
      <c r="AL66" s="297"/>
      <c r="AM66" s="297"/>
      <c r="AN66" s="297"/>
      <c r="AO66" s="297"/>
      <c r="AP66" s="297"/>
      <c r="AQ66" s="297"/>
      <c r="AR66" s="297"/>
      <c r="AS66" s="297"/>
      <c r="AT66" s="297"/>
      <c r="AU66" s="297"/>
      <c r="AV66" s="297"/>
      <c r="AW66" s="297"/>
      <c r="AX66" s="297"/>
      <c r="AY66" s="297"/>
      <c r="AZ66" s="297"/>
      <c r="BA66" s="297"/>
      <c r="BB66" s="297"/>
      <c r="BC66" s="297"/>
      <c r="BD66" s="297"/>
      <c r="BE66" s="297"/>
      <c r="BF66" s="297"/>
      <c r="BG66" s="297"/>
      <c r="BH66" s="297"/>
      <c r="BI66" s="297"/>
      <c r="BJ66" s="297"/>
      <c r="BK66" s="297"/>
      <c r="BL66" s="297"/>
      <c r="BM66" s="297"/>
      <c r="BN66" s="297"/>
      <c r="BO66" s="297"/>
      <c r="BP66" s="297"/>
      <c r="BQ66" s="297"/>
      <c r="BR66" s="297"/>
      <c r="BS66" s="297"/>
      <c r="BT66" s="297"/>
      <c r="BU66" s="297"/>
      <c r="BV66" s="297"/>
    </row>
    <row r="67" spans="2:74" ht="2.25" customHeight="1" x14ac:dyDescent="0.25">
      <c r="B67" s="99"/>
      <c r="C67" s="4"/>
      <c r="D67" s="4"/>
      <c r="E67" s="99"/>
      <c r="F67" s="99"/>
      <c r="G67" s="99"/>
      <c r="I67" s="99"/>
      <c r="J67" s="4"/>
      <c r="K67" s="4"/>
      <c r="L67" s="4"/>
      <c r="M67" s="4"/>
      <c r="N67" s="4"/>
      <c r="O67" s="4"/>
      <c r="P67" s="4"/>
      <c r="Q67" s="4"/>
      <c r="R67" s="4"/>
      <c r="S67" s="4"/>
      <c r="T67" s="4"/>
      <c r="U67" s="4"/>
      <c r="V67" s="4"/>
      <c r="W67" s="4"/>
      <c r="X67" s="4"/>
      <c r="Y67" s="774"/>
      <c r="Z67" s="297"/>
      <c r="AA67" s="297"/>
      <c r="AB67" s="297"/>
      <c r="AC67" s="297"/>
      <c r="AD67" s="297"/>
      <c r="AE67" s="297"/>
      <c r="AF67" s="297"/>
      <c r="AG67" s="297"/>
      <c r="AH67" s="297"/>
      <c r="AI67" s="297"/>
      <c r="AJ67" s="297"/>
      <c r="AK67" s="297"/>
      <c r="AL67" s="297"/>
      <c r="AM67" s="297"/>
      <c r="AN67" s="297"/>
      <c r="AO67" s="297"/>
      <c r="AP67" s="297"/>
      <c r="AQ67" s="297"/>
      <c r="AR67" s="297"/>
      <c r="AS67" s="297"/>
      <c r="AT67" s="297"/>
      <c r="AU67" s="297"/>
      <c r="AV67" s="297"/>
      <c r="AW67" s="297"/>
      <c r="AX67" s="297"/>
      <c r="AY67" s="297"/>
      <c r="AZ67" s="297"/>
      <c r="BA67" s="297"/>
      <c r="BB67" s="297"/>
      <c r="BC67" s="297"/>
      <c r="BD67" s="297"/>
      <c r="BE67" s="297"/>
      <c r="BF67" s="297"/>
      <c r="BG67" s="297"/>
      <c r="BH67" s="297"/>
      <c r="BI67" s="297"/>
      <c r="BJ67" s="297"/>
      <c r="BK67" s="297"/>
      <c r="BL67" s="297"/>
      <c r="BM67" s="297"/>
      <c r="BN67" s="297"/>
      <c r="BO67" s="297"/>
      <c r="BP67" s="297"/>
      <c r="BQ67" s="297"/>
      <c r="BR67" s="297"/>
      <c r="BS67" s="297"/>
      <c r="BT67" s="297"/>
      <c r="BU67" s="297"/>
      <c r="BV67" s="297"/>
    </row>
    <row r="68" spans="2:74" ht="10.5" hidden="1" customHeight="1" x14ac:dyDescent="0.25">
      <c r="J68"/>
      <c r="K68"/>
      <c r="L68"/>
      <c r="M68"/>
      <c r="N68"/>
      <c r="O68"/>
      <c r="P68"/>
      <c r="Q68"/>
      <c r="R68"/>
      <c r="S68"/>
      <c r="T68"/>
    </row>
    <row r="69" spans="2:74" ht="13.5" hidden="1" customHeight="1" x14ac:dyDescent="0.25">
      <c r="J69"/>
      <c r="K69"/>
      <c r="L69"/>
      <c r="M69"/>
      <c r="N69"/>
      <c r="O69"/>
      <c r="P69"/>
      <c r="Q69" s="31"/>
      <c r="R69" s="31"/>
      <c r="S69" s="31"/>
      <c r="T69" s="31"/>
      <c r="U69" s="31"/>
      <c r="V69" s="31"/>
      <c r="W69" s="31"/>
      <c r="X69" s="31"/>
    </row>
    <row r="70" spans="2:74" ht="0.75" hidden="1" customHeight="1" x14ac:dyDescent="0.25">
      <c r="J70"/>
      <c r="K70"/>
      <c r="L70"/>
      <c r="M70"/>
      <c r="N70"/>
      <c r="O70"/>
      <c r="P70"/>
      <c r="Q70"/>
      <c r="R70"/>
      <c r="S70"/>
      <c r="T70"/>
    </row>
    <row r="71" spans="2:74" ht="0.75" hidden="1" customHeight="1" x14ac:dyDescent="0.25">
      <c r="J71"/>
      <c r="K71"/>
      <c r="L71"/>
      <c r="M71"/>
      <c r="N71"/>
      <c r="O71"/>
      <c r="P71"/>
      <c r="Q71"/>
      <c r="R71"/>
      <c r="S71"/>
      <c r="T71"/>
    </row>
    <row r="72" spans="2:74" x14ac:dyDescent="0.25">
      <c r="J72"/>
      <c r="K72"/>
      <c r="L72"/>
      <c r="M72"/>
      <c r="N72"/>
      <c r="O72"/>
      <c r="P72"/>
      <c r="Q72"/>
      <c r="R72"/>
      <c r="S72"/>
      <c r="T72"/>
    </row>
    <row r="73" spans="2:74" x14ac:dyDescent="0.25">
      <c r="J73"/>
      <c r="K73"/>
      <c r="L73"/>
      <c r="M73"/>
      <c r="N73"/>
      <c r="O73"/>
      <c r="P73"/>
      <c r="Q73"/>
      <c r="R73"/>
      <c r="S73"/>
      <c r="T73"/>
    </row>
    <row r="74" spans="2:74" x14ac:dyDescent="0.25">
      <c r="J74"/>
      <c r="K74"/>
      <c r="L74"/>
      <c r="M74"/>
      <c r="N74"/>
      <c r="O74"/>
      <c r="P74"/>
      <c r="Q74"/>
      <c r="R74"/>
      <c r="S74"/>
      <c r="T74"/>
    </row>
    <row r="75" spans="2:74" x14ac:dyDescent="0.25">
      <c r="J75"/>
      <c r="K75"/>
      <c r="L75"/>
      <c r="M75"/>
      <c r="N75"/>
      <c r="O75"/>
      <c r="P75"/>
      <c r="Q75"/>
      <c r="R75"/>
      <c r="S75"/>
      <c r="T75"/>
    </row>
    <row r="76" spans="2:74" x14ac:dyDescent="0.25">
      <c r="J76"/>
      <c r="K76"/>
      <c r="L76"/>
      <c r="M76"/>
      <c r="N76"/>
      <c r="O76"/>
      <c r="P76"/>
      <c r="Q76"/>
      <c r="R76"/>
      <c r="S76"/>
      <c r="T76"/>
    </row>
    <row r="77" spans="2:74" x14ac:dyDescent="0.25">
      <c r="J77"/>
      <c r="K77"/>
      <c r="L77"/>
      <c r="M77"/>
      <c r="N77"/>
      <c r="O77"/>
      <c r="P77"/>
      <c r="Q77"/>
      <c r="R77"/>
      <c r="S77"/>
      <c r="T77"/>
    </row>
    <row r="78" spans="2:74" x14ac:dyDescent="0.25">
      <c r="J78"/>
      <c r="K78"/>
      <c r="L78"/>
      <c r="M78"/>
      <c r="N78"/>
      <c r="O78"/>
      <c r="P78"/>
      <c r="Q78"/>
      <c r="R78"/>
      <c r="S78"/>
      <c r="T78"/>
    </row>
    <row r="79" spans="2:74" x14ac:dyDescent="0.25">
      <c r="J79"/>
      <c r="K79"/>
      <c r="L79"/>
      <c r="M79"/>
      <c r="N79"/>
      <c r="O79"/>
      <c r="P79"/>
      <c r="Q79"/>
      <c r="R79"/>
      <c r="S79"/>
      <c r="T79"/>
    </row>
    <row r="80" spans="2:74" x14ac:dyDescent="0.25">
      <c r="J80"/>
      <c r="K80"/>
      <c r="L80"/>
      <c r="M80"/>
      <c r="N80"/>
      <c r="U80" s="93"/>
      <c r="V80" s="93"/>
      <c r="W80" s="93"/>
      <c r="X80" s="93"/>
    </row>
    <row r="81" spans="10:20" x14ac:dyDescent="0.25">
      <c r="J81"/>
      <c r="K81"/>
      <c r="L81"/>
      <c r="M81"/>
      <c r="N81"/>
      <c r="O81"/>
      <c r="P81"/>
      <c r="Q81"/>
      <c r="R81"/>
      <c r="S81"/>
      <c r="T81"/>
    </row>
    <row r="82" spans="10:20" x14ac:dyDescent="0.25">
      <c r="J82"/>
      <c r="K82"/>
      <c r="L82"/>
      <c r="M82"/>
      <c r="N82"/>
      <c r="O82"/>
      <c r="P82"/>
      <c r="Q82"/>
      <c r="R82"/>
      <c r="S82"/>
      <c r="T82"/>
    </row>
    <row r="83" spans="10:20" x14ac:dyDescent="0.25">
      <c r="J83"/>
      <c r="K83"/>
      <c r="L83"/>
      <c r="M83"/>
      <c r="N83"/>
      <c r="O83"/>
      <c r="P83"/>
      <c r="Q83"/>
      <c r="R83"/>
      <c r="S83"/>
      <c r="T83"/>
    </row>
    <row r="84" spans="10:20" x14ac:dyDescent="0.25">
      <c r="J84"/>
      <c r="K84"/>
      <c r="L84"/>
      <c r="M84"/>
      <c r="N84"/>
      <c r="O84"/>
      <c r="P84"/>
      <c r="Q84"/>
      <c r="R84"/>
      <c r="S84"/>
      <c r="T84"/>
    </row>
    <row r="85" spans="10:20" x14ac:dyDescent="0.25">
      <c r="J85"/>
      <c r="K85"/>
      <c r="L85"/>
      <c r="M85"/>
      <c r="N85"/>
      <c r="O85"/>
      <c r="P85"/>
      <c r="Q85"/>
      <c r="R85"/>
      <c r="S85"/>
      <c r="T85"/>
    </row>
    <row r="86" spans="10:20" x14ac:dyDescent="0.25">
      <c r="J86"/>
      <c r="K86"/>
      <c r="L86"/>
      <c r="M86"/>
      <c r="N86"/>
      <c r="O86"/>
      <c r="P86"/>
      <c r="Q86"/>
      <c r="R86"/>
      <c r="S86"/>
      <c r="T86"/>
    </row>
    <row r="87" spans="10:20" x14ac:dyDescent="0.25">
      <c r="J87"/>
      <c r="K87"/>
      <c r="L87"/>
      <c r="M87"/>
      <c r="N87"/>
      <c r="O87"/>
      <c r="P87"/>
      <c r="Q87"/>
      <c r="R87"/>
      <c r="S87"/>
      <c r="T87"/>
    </row>
    <row r="88" spans="10:20" x14ac:dyDescent="0.25">
      <c r="J88"/>
      <c r="K88"/>
      <c r="L88"/>
      <c r="M88"/>
      <c r="N88"/>
      <c r="O88"/>
      <c r="P88"/>
      <c r="Q88"/>
      <c r="R88"/>
      <c r="S88"/>
      <c r="T88"/>
    </row>
    <row r="89" spans="10:20" x14ac:dyDescent="0.25">
      <c r="J89"/>
      <c r="K89"/>
      <c r="L89"/>
      <c r="M89"/>
      <c r="N89"/>
      <c r="O89"/>
      <c r="P89"/>
      <c r="Q89"/>
      <c r="R89"/>
      <c r="S89"/>
      <c r="T89"/>
    </row>
    <row r="90" spans="10:20" x14ac:dyDescent="0.25">
      <c r="J90"/>
      <c r="K90"/>
      <c r="L90"/>
      <c r="M90"/>
      <c r="N90"/>
      <c r="O90"/>
      <c r="P90"/>
      <c r="Q90"/>
      <c r="R90"/>
      <c r="S90"/>
      <c r="T90"/>
    </row>
    <row r="91" spans="10:20" x14ac:dyDescent="0.25">
      <c r="J91"/>
      <c r="K91"/>
      <c r="L91"/>
      <c r="M91"/>
      <c r="N91"/>
      <c r="O91"/>
      <c r="P91"/>
      <c r="Q91"/>
      <c r="R91"/>
      <c r="S91"/>
      <c r="T91"/>
    </row>
    <row r="92" spans="10:20" x14ac:dyDescent="0.25">
      <c r="J92"/>
      <c r="K92"/>
      <c r="L92"/>
      <c r="M92"/>
      <c r="N92"/>
      <c r="O92"/>
      <c r="P92"/>
      <c r="Q92"/>
      <c r="R92"/>
      <c r="S92"/>
      <c r="T92"/>
    </row>
    <row r="93" spans="10:20" x14ac:dyDescent="0.25">
      <c r="J93"/>
      <c r="K93"/>
      <c r="L93"/>
      <c r="M93"/>
      <c r="N93"/>
      <c r="O93"/>
      <c r="P93"/>
      <c r="Q93"/>
      <c r="R93"/>
      <c r="S93"/>
      <c r="T93"/>
    </row>
    <row r="94" spans="10:20" x14ac:dyDescent="0.25">
      <c r="J94"/>
      <c r="K94"/>
      <c r="L94"/>
      <c r="M94"/>
      <c r="N94"/>
      <c r="O94"/>
      <c r="P94"/>
      <c r="Q94"/>
      <c r="R94"/>
      <c r="S94"/>
      <c r="T94"/>
    </row>
    <row r="95" spans="10:20" x14ac:dyDescent="0.25">
      <c r="J95"/>
      <c r="K95"/>
      <c r="L95"/>
      <c r="M95"/>
      <c r="N95"/>
      <c r="O95"/>
      <c r="P95"/>
      <c r="Q95"/>
      <c r="R95"/>
      <c r="S95"/>
      <c r="T95"/>
    </row>
    <row r="96" spans="10:20" x14ac:dyDescent="0.25">
      <c r="J96"/>
      <c r="K96"/>
      <c r="L96"/>
      <c r="M96"/>
      <c r="N96"/>
      <c r="O96"/>
      <c r="P96"/>
      <c r="Q96"/>
      <c r="R96"/>
      <c r="S96"/>
      <c r="T96"/>
    </row>
    <row r="97" spans="10:20" x14ac:dyDescent="0.25">
      <c r="J97"/>
      <c r="K97"/>
      <c r="L97"/>
      <c r="M97"/>
      <c r="N97"/>
      <c r="O97"/>
      <c r="P97"/>
      <c r="Q97"/>
      <c r="R97"/>
      <c r="S97"/>
      <c r="T97"/>
    </row>
    <row r="98" spans="10:20" x14ac:dyDescent="0.25">
      <c r="J98"/>
      <c r="K98"/>
      <c r="L98"/>
      <c r="M98"/>
      <c r="N98"/>
      <c r="O98"/>
      <c r="P98"/>
      <c r="Q98"/>
      <c r="R98"/>
      <c r="S98"/>
      <c r="T98"/>
    </row>
    <row r="99" spans="10:20" x14ac:dyDescent="0.25">
      <c r="J99"/>
      <c r="K99"/>
      <c r="L99"/>
      <c r="M99"/>
      <c r="N99"/>
      <c r="O99"/>
      <c r="P99"/>
      <c r="Q99"/>
      <c r="R99"/>
      <c r="S99"/>
      <c r="T99"/>
    </row>
    <row r="100" spans="10:20" x14ac:dyDescent="0.25">
      <c r="J100"/>
      <c r="K100"/>
      <c r="L100"/>
      <c r="M100"/>
      <c r="N100"/>
      <c r="O100"/>
      <c r="P100"/>
      <c r="Q100"/>
      <c r="R100"/>
      <c r="S100"/>
      <c r="T100"/>
    </row>
    <row r="101" spans="10:20" x14ac:dyDescent="0.25">
      <c r="J101"/>
      <c r="K101"/>
      <c r="L101"/>
      <c r="M101"/>
      <c r="N101"/>
      <c r="O101"/>
      <c r="P101"/>
      <c r="Q101"/>
      <c r="R101"/>
      <c r="S101"/>
      <c r="T101"/>
    </row>
    <row r="102" spans="10:20" x14ac:dyDescent="0.25">
      <c r="J102"/>
      <c r="K102"/>
      <c r="L102"/>
      <c r="M102"/>
      <c r="N102"/>
      <c r="O102"/>
      <c r="P102"/>
      <c r="Q102"/>
      <c r="R102"/>
      <c r="S102"/>
      <c r="T102"/>
    </row>
    <row r="103" spans="10:20" x14ac:dyDescent="0.25">
      <c r="J103"/>
      <c r="K103"/>
      <c r="L103"/>
      <c r="M103"/>
      <c r="N103"/>
      <c r="O103"/>
      <c r="P103"/>
      <c r="Q103"/>
      <c r="R103"/>
      <c r="S103"/>
      <c r="T103"/>
    </row>
    <row r="104" spans="10:20" x14ac:dyDescent="0.25">
      <c r="J104"/>
      <c r="K104"/>
      <c r="L104"/>
      <c r="M104"/>
      <c r="N104"/>
      <c r="O104"/>
      <c r="P104"/>
      <c r="Q104"/>
      <c r="R104"/>
      <c r="S104"/>
      <c r="T104"/>
    </row>
    <row r="105" spans="10:20" x14ac:dyDescent="0.25">
      <c r="J105"/>
      <c r="K105"/>
      <c r="L105"/>
      <c r="M105"/>
      <c r="N105"/>
      <c r="O105"/>
      <c r="P105"/>
      <c r="Q105"/>
      <c r="R105"/>
      <c r="S105"/>
      <c r="T105"/>
    </row>
    <row r="106" spans="10:20" x14ac:dyDescent="0.25">
      <c r="J106"/>
      <c r="K106"/>
      <c r="L106"/>
      <c r="M106"/>
      <c r="N106"/>
      <c r="O106"/>
      <c r="P106"/>
      <c r="Q106"/>
      <c r="R106"/>
      <c r="S106"/>
      <c r="T106"/>
    </row>
    <row r="107" spans="10:20" x14ac:dyDescent="0.25">
      <c r="J107"/>
      <c r="K107"/>
      <c r="L107"/>
      <c r="M107"/>
      <c r="N107"/>
      <c r="O107"/>
      <c r="P107"/>
      <c r="Q107"/>
      <c r="R107"/>
      <c r="S107"/>
      <c r="T107"/>
    </row>
    <row r="108" spans="10:20" x14ac:dyDescent="0.25">
      <c r="J108"/>
      <c r="K108"/>
      <c r="L108"/>
      <c r="M108"/>
      <c r="N108"/>
      <c r="O108"/>
      <c r="P108"/>
      <c r="Q108"/>
      <c r="R108"/>
      <c r="S108"/>
      <c r="T108"/>
    </row>
  </sheetData>
  <sheetProtection algorithmName="SHA-512" hashValue="avWLo8qMPwiG98i8vDK/59u0fMh1dfc+bMIugeM3jK1zxQWBp9A3sK/JdV8QQjFlG7Og5xcBq7ESbctNMMlObg==" saltValue="P5gq2f2RKv5SrcAHmVayRA==" spinCount="100000" sheet="1" objects="1" scenarios="1"/>
  <mergeCells count="41">
    <mergeCell ref="D3:G4"/>
    <mergeCell ref="Z4:Z9"/>
    <mergeCell ref="D8:G8"/>
    <mergeCell ref="S50:X51"/>
    <mergeCell ref="S56:X57"/>
    <mergeCell ref="R48:X48"/>
    <mergeCell ref="V49:X49"/>
    <mergeCell ref="D9:E9"/>
    <mergeCell ref="W4:W9"/>
    <mergeCell ref="S4:S9"/>
    <mergeCell ref="B48:Q48"/>
    <mergeCell ref="C42:E44"/>
    <mergeCell ref="X4:X9"/>
    <mergeCell ref="E7:G7"/>
    <mergeCell ref="B3:C4"/>
    <mergeCell ref="P4:P9"/>
    <mergeCell ref="AA4:AA9"/>
    <mergeCell ref="J4:J9"/>
    <mergeCell ref="M4:M9"/>
    <mergeCell ref="N4:N9"/>
    <mergeCell ref="O4:O9"/>
    <mergeCell ref="K4:K9"/>
    <mergeCell ref="L4:L9"/>
    <mergeCell ref="R4:R9"/>
    <mergeCell ref="T4:T9"/>
    <mergeCell ref="Y4:Y9"/>
    <mergeCell ref="Q4:Q9"/>
    <mergeCell ref="U4:U9"/>
    <mergeCell ref="V4:V9"/>
    <mergeCell ref="AB4:AB9"/>
    <mergeCell ref="AC4:AC9"/>
    <mergeCell ref="AD4:AD9"/>
    <mergeCell ref="AJ4:AJ9"/>
    <mergeCell ref="AK4:AK9"/>
    <mergeCell ref="AL4:AL9"/>
    <mergeCell ref="AM4:AM9"/>
    <mergeCell ref="AE4:AE9"/>
    <mergeCell ref="AF4:AF9"/>
    <mergeCell ref="AG4:AG9"/>
    <mergeCell ref="AH4:AH9"/>
    <mergeCell ref="AI4:AI9"/>
  </mergeCells>
  <conditionalFormatting sqref="G15">
    <cfRule type="expression" dxfId="248" priority="34">
      <formula>$G$12=2</formula>
    </cfRule>
  </conditionalFormatting>
  <conditionalFormatting sqref="I15">
    <cfRule type="expression" dxfId="246" priority="23">
      <formula>$G$12=2</formula>
    </cfRule>
  </conditionalFormatting>
  <conditionalFormatting sqref="I37">
    <cfRule type="cellIs" dxfId="245" priority="24" stopIfTrue="1" operator="lessThan">
      <formula>0</formula>
    </cfRule>
  </conditionalFormatting>
  <conditionalFormatting sqref="I41 K41:X41 J42:X47">
    <cfRule type="cellIs" dxfId="244" priority="25" stopIfTrue="1" operator="equal">
      <formula>0</formula>
    </cfRule>
  </conditionalFormatting>
  <conditionalFormatting sqref="J16:X17 J19:X20 J24:X29">
    <cfRule type="expression" dxfId="243" priority="22" stopIfTrue="1">
      <formula>AO16&gt;0</formula>
    </cfRule>
  </conditionalFormatting>
  <conditionalFormatting sqref="J21:AM22 J31:AM34 J36:AM38 J40:AM40 Z41:AM41 Y42:AM45">
    <cfRule type="cellIs" dxfId="241" priority="11" stopIfTrue="1" operator="equal">
      <formula>0</formula>
    </cfRule>
  </conditionalFormatting>
  <conditionalFormatting sqref="S56">
    <cfRule type="expression" dxfId="240" priority="58" stopIfTrue="1">
      <formula>LEN($S$56)&lt;2</formula>
    </cfRule>
  </conditionalFormatting>
  <conditionalFormatting sqref="Y46:Y47">
    <cfRule type="cellIs" dxfId="237" priority="14" stopIfTrue="1" operator="equal">
      <formula>0</formula>
    </cfRule>
  </conditionalFormatting>
  <conditionalFormatting sqref="Y16:AM17 Y19:AM20 Y24:AM29">
    <cfRule type="expression" dxfId="232" priority="8" stopIfTrue="1">
      <formula>BF16&gt;0</formula>
    </cfRule>
  </conditionalFormatting>
  <conditionalFormatting sqref="AN36:BU36">
    <cfRule type="cellIs" dxfId="227" priority="15" stopIfTrue="1" operator="equal">
      <formula>0</formula>
    </cfRule>
  </conditionalFormatting>
  <dataValidations count="2">
    <dataValidation type="custom" allowBlank="1" showInputMessage="1" showErrorMessage="1" error="Must be after start date" sqref="F5" xr:uid="{00000000-0002-0000-0900-000000000000}">
      <formula1>F5&gt;D5</formula1>
    </dataValidation>
    <dataValidation type="decimal" operator="lessThanOrEqual" allowBlank="1" showInputMessage="1" showErrorMessage="1" errorTitle="Overhead for højt" error="Overhead kan maskimalt være lønomkostninger gange oprindeligt aftalte overhead." sqref="J21:AM21" xr:uid="{00000000-0002-0000-0900-000001000000}">
      <formula1>J48</formula1>
    </dataValidation>
  </dataValidations>
  <pageMargins left="0.19685039370078741" right="0.19685039370078741" top="0.35433070866141736" bottom="0.35433070866141736" header="0.31496062992125984" footer="0.31496062992125984"/>
  <pageSetup paperSize="9" scale="61" fitToWidth="2" orientation="landscape" r:id="rId1"/>
  <colBreaks count="1" manualBreakCount="1">
    <brk id="24" max="66" man="1"/>
  </colBreaks>
  <extLst>
    <ext xmlns:x14="http://schemas.microsoft.com/office/spreadsheetml/2009/9/main" uri="{78C0D931-6437-407d-A8EE-F0AAD7539E65}">
      <x14:conditionalFormattings>
        <x14:conditionalFormatting xmlns:xm="http://schemas.microsoft.com/office/excel/2006/main">
          <x14:cfRule type="expression" priority="30" id="{377C7026-A162-4079-9427-96E51E4F6792}">
            <xm:f>'Budget &amp; Total'!$P$3=4</xm:f>
            <x14:dxf>
              <fill>
                <patternFill>
                  <bgColor rgb="FFBFE5E9"/>
                </patternFill>
              </fill>
            </x14:dxf>
          </x14:cfRule>
          <xm:sqref>D8</xm:sqref>
        </x14:conditionalFormatting>
        <x14:conditionalFormatting xmlns:xm="http://schemas.microsoft.com/office/excel/2006/main">
          <x14:cfRule type="expression" priority="29" id="{B0A4B86E-E051-4BC1-99CB-C3B93F08DE4B}">
            <xm:f>'Budget &amp; Total'!$P$3=4</xm:f>
            <x14:dxf>
              <fill>
                <patternFill>
                  <bgColor rgb="FFBFE5E9"/>
                </patternFill>
              </fill>
            </x14:dxf>
          </x14:cfRule>
          <xm:sqref>D9:E9</xm:sqref>
        </x14:conditionalFormatting>
        <x14:conditionalFormatting xmlns:xm="http://schemas.microsoft.com/office/excel/2006/main">
          <x14:cfRule type="expression" priority="28" id="{B23039DB-2B57-4B14-9349-B1038E5AC37E}">
            <xm:f>'Budget &amp; Total'!$P$3=4</xm:f>
            <x14:dxf>
              <fill>
                <patternFill>
                  <bgColor rgb="FFBFE5E9"/>
                </patternFill>
              </fill>
            </x14:dxf>
          </x14:cfRule>
          <xm:sqref>F5</xm:sqref>
        </x14:conditionalFormatting>
        <x14:conditionalFormatting xmlns:xm="http://schemas.microsoft.com/office/excel/2006/main">
          <x14:cfRule type="expression" priority="35" id="{2468435C-B4DE-4A20-96FA-1579C241A07C}">
            <xm:f>'Budget &amp; Total'!$P$3=4</xm:f>
            <x14:dxf>
              <fill>
                <patternFill>
                  <bgColor rgb="FF4CB6C1"/>
                </patternFill>
              </fill>
            </x14:dxf>
          </x14:cfRule>
          <xm:sqref>F15</xm:sqref>
        </x14:conditionalFormatting>
        <x14:conditionalFormatting xmlns:xm="http://schemas.microsoft.com/office/excel/2006/main">
          <x14:cfRule type="expression" priority="27" id="{31CDCA5C-9790-4E2F-9D17-9736386269C8}">
            <xm:f>'Budget &amp; Total'!$P$3=4</xm:f>
            <x14:dxf>
              <fill>
                <patternFill>
                  <bgColor rgb="FFBFE5E9"/>
                </patternFill>
              </fill>
            </x14:dxf>
          </x14:cfRule>
          <xm:sqref>G9</xm:sqref>
        </x14:conditionalFormatting>
        <x14:conditionalFormatting xmlns:xm="http://schemas.microsoft.com/office/excel/2006/main">
          <x14:cfRule type="expression" priority="33" id="{91E1895C-53A3-4625-A6A3-46FF2E49C12D}">
            <xm:f>'Budget &amp; Total'!$P$3=4</xm:f>
            <x14:dxf>
              <fill>
                <patternFill>
                  <bgColor rgb="FFFF5253"/>
                </patternFill>
              </fill>
            </x14:dxf>
          </x14:cfRule>
          <xm:sqref>G15</xm:sqref>
        </x14:conditionalFormatting>
        <x14:conditionalFormatting xmlns:xm="http://schemas.microsoft.com/office/excel/2006/main">
          <x14:cfRule type="expression" priority="19" id="{15ECEB1F-99D0-4460-8873-57915152B659}">
            <xm:f>'Budget &amp; Total'!$P$3=4</xm:f>
            <x14:dxf>
              <fill>
                <patternFill>
                  <bgColor rgb="FFFF5253"/>
                </patternFill>
              </fill>
            </x14:dxf>
          </x14:cfRule>
          <xm:sqref>I15</xm:sqref>
        </x14:conditionalFormatting>
        <x14:conditionalFormatting xmlns:xm="http://schemas.microsoft.com/office/excel/2006/main">
          <x14:cfRule type="expression" priority="3" id="{93EB6BE3-1C55-44A7-807E-EF96D99DD6A4}">
            <xm:f>'Budget &amp; Total'!$P$3=4</xm:f>
            <x14:dxf>
              <fill>
                <patternFill>
                  <bgColor rgb="FFBFE5E9"/>
                </patternFill>
              </fill>
            </x14:dxf>
          </x14:cfRule>
          <xm:sqref>J16:AM17 J19:AM20 J24:AM29 J35:AM35 J39:AM39</xm:sqref>
        </x14:conditionalFormatting>
        <x14:conditionalFormatting xmlns:xm="http://schemas.microsoft.com/office/excel/2006/main">
          <x14:cfRule type="expression" priority="12" stopIfTrue="1" id="{64B161C5-2A56-494F-9AEC-778AFD715F98}">
            <xm:f>'P1'!BD16&gt;0</xm:f>
            <x14:dxf>
              <font>
                <color rgb="FFFF0000"/>
              </font>
            </x14:dxf>
          </x14:cfRule>
          <xm:sqref>Y24:Y29 Y16:Y17 Y19:Y20</xm:sqref>
        </x14:conditionalFormatting>
        <x14:conditionalFormatting xmlns:xm="http://schemas.microsoft.com/office/excel/2006/main">
          <x14:cfRule type="expression" priority="10" id="{0A9D4315-4256-4BBF-8B31-BA81E6AF63BE}">
            <xm:f>'P1'!$J$27&lt;'Budget &amp; Total'!$J$33</xm:f>
            <x14:dxf>
              <font>
                <color rgb="FFFF0000"/>
              </font>
            </x14:dxf>
          </x14:cfRule>
          <xm:sqref>Y27</xm:sqref>
        </x14:conditionalFormatting>
        <x14:conditionalFormatting xmlns:xm="http://schemas.microsoft.com/office/excel/2006/main">
          <x14:cfRule type="expression" priority="9" id="{DCFD7C14-089B-4A9A-9358-4BC3083ABEE3}">
            <xm:f>Data!$L$9&gt;6</xm:f>
            <x14:dxf>
              <font>
                <color theme="1"/>
              </font>
              <fill>
                <patternFill>
                  <bgColor theme="0"/>
                </patternFill>
              </fill>
            </x14:dxf>
          </x14:cfRule>
          <xm:sqref>Y1:AM63</xm:sqref>
        </x14:conditionalFormatting>
        <x14:conditionalFormatting xmlns:xm="http://schemas.microsoft.com/office/excel/2006/main">
          <x14:cfRule type="expression" priority="7" id="{46501BFA-D488-45B0-B08D-BA2648B62B81}">
            <xm:f>Data!$L$9&gt;6</xm:f>
            <x14:dxf>
              <border>
                <top style="thin">
                  <color auto="1"/>
                </top>
                <vertical/>
                <horizontal/>
              </border>
            </x14:dxf>
          </x14:cfRule>
          <xm:sqref>Y2:AM2 Y16:AM16 Y19:AM19 Y21:AM23 Y31:AM33 Y38:AM38 Y41:AM42 Y45:AM45 Y48:AM48</xm:sqref>
        </x14:conditionalFormatting>
        <x14:conditionalFormatting xmlns:xm="http://schemas.microsoft.com/office/excel/2006/main">
          <x14:cfRule type="expression" priority="1" id="{7A2F669B-59F3-4B25-876B-109AE5F7C0B5}">
            <xm:f>'Budget &amp; Total'!$G$102&lt;6</xm:f>
            <x14:dxf>
              <font>
                <color theme="1"/>
              </font>
            </x14:dxf>
          </x14:cfRule>
          <x14:cfRule type="expression" priority="6" id="{116E73D0-8390-4A71-8490-61AA5705133C}">
            <xm:f>Data!$L$9&gt;6</xm:f>
            <x14:dxf>
              <fill>
                <patternFill>
                  <bgColor rgb="FFE1EDE6"/>
                </patternFill>
              </fill>
            </x14:dxf>
          </x14:cfRule>
          <xm:sqref>Y16:AM17 Y19:AM20 Y24:AM29 Y35:AM35 Y39:AM39</xm:sqref>
        </x14:conditionalFormatting>
        <x14:conditionalFormatting xmlns:xm="http://schemas.microsoft.com/office/excel/2006/main">
          <x14:cfRule type="expression" priority="2" id="{FC996E70-35B6-440A-B6EC-8D2B62D58DDA}">
            <xm:f>'Budget &amp; Total'!$G$102&lt;6</xm:f>
            <x14:dxf>
              <fill>
                <patternFill patternType="none">
                  <bgColor auto="1"/>
                </patternFill>
              </fill>
            </x14:dxf>
          </x14:cfRule>
          <xm:sqref>Y16:AM39</xm:sqref>
        </x14:conditionalFormatting>
        <x14:conditionalFormatting xmlns:xm="http://schemas.microsoft.com/office/excel/2006/main">
          <x14:cfRule type="expression" priority="4" id="{1B623022-AA34-4E56-8619-36BCC791EFDC}">
            <xm:f>Data!$L$9&gt;6</xm:f>
            <x14:dxf>
              <fill>
                <patternFill>
                  <bgColor rgb="FFE5E5E5"/>
                </patternFill>
              </fill>
            </x14:dxf>
          </x14:cfRule>
          <xm:sqref>Y41:AM45</xm:sqref>
        </x14:conditionalFormatting>
        <x14:conditionalFormatting xmlns:xm="http://schemas.microsoft.com/office/excel/2006/main">
          <x14:cfRule type="expression" priority="13" stopIfTrue="1" id="{D57D4284-E545-4217-BFBB-B62E13652D36}">
            <xm:f>'P1'!BV16&gt;0</xm:f>
            <x14:dxf>
              <font>
                <color rgb="FFFF0000"/>
              </font>
            </x14:dxf>
          </x14:cfRule>
          <xm:sqref>Z16:AM17 Z19:AM20 Z24:AM29</xm:sqref>
        </x14:conditionalFormatting>
        <x14:conditionalFormatting xmlns:xm="http://schemas.microsoft.com/office/excel/2006/main">
          <x14:cfRule type="expression" priority="5" id="{22FF206F-0276-450C-83DC-D70F77134BB8}">
            <xm:f>Data!$L$9&gt;6</xm:f>
            <x14:dxf>
              <border>
                <right style="thin">
                  <color auto="1"/>
                </right>
                <vertical/>
                <horizontal/>
              </border>
            </x14:dxf>
          </x14:cfRule>
          <xm:sqref>AM2:AM45</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11"/>
  <dimension ref="A1:BU108"/>
  <sheetViews>
    <sheetView showGridLines="0" showRuler="0" showWhiteSpace="0" topLeftCell="B15" zoomScale="80" zoomScaleNormal="80" zoomScaleSheetLayoutView="70" zoomScalePageLayoutView="80" workbookViewId="0">
      <selection activeCell="K55" sqref="K55"/>
    </sheetView>
  </sheetViews>
  <sheetFormatPr defaultRowHeight="13.2" x14ac:dyDescent="0.25"/>
  <cols>
    <col min="1" max="1" width="1.88671875" style="92" hidden="1" customWidth="1"/>
    <col min="2" max="2" width="3" style="93" customWidth="1"/>
    <col min="3" max="3" width="13.6640625" customWidth="1"/>
    <col min="4" max="4" width="16.6640625" customWidth="1"/>
    <col min="5" max="5" width="7.109375" style="93" customWidth="1"/>
    <col min="6" max="6" width="12.88671875" style="93" customWidth="1"/>
    <col min="7" max="7" width="12.109375" style="93" customWidth="1"/>
    <col min="8" max="8" width="2.109375" style="4" customWidth="1"/>
    <col min="9" max="9" width="10.88671875" style="93" customWidth="1"/>
    <col min="10" max="20" width="10" style="93" customWidth="1"/>
    <col min="21" max="23" width="10" customWidth="1"/>
    <col min="24" max="24" width="9.6640625" customWidth="1"/>
    <col min="25" max="25" width="9.6640625" style="94" customWidth="1"/>
    <col min="26" max="39" width="9.6640625" customWidth="1"/>
    <col min="40" max="55" width="9.6640625" hidden="1" customWidth="1"/>
    <col min="56" max="73" width="0" hidden="1" customWidth="1"/>
  </cols>
  <sheetData>
    <row r="1" spans="1:72" ht="22.5" customHeight="1" x14ac:dyDescent="0.25">
      <c r="B1" s="99"/>
      <c r="C1" s="4"/>
      <c r="D1" s="4"/>
      <c r="E1" s="99"/>
      <c r="F1" s="99"/>
      <c r="G1" s="99"/>
      <c r="I1" s="99"/>
      <c r="J1" s="99"/>
      <c r="K1" s="99"/>
      <c r="L1" s="99"/>
      <c r="M1" s="99"/>
      <c r="N1" s="99"/>
      <c r="O1" s="99"/>
      <c r="P1" s="99"/>
      <c r="Q1" s="99"/>
      <c r="R1" s="99"/>
      <c r="S1" s="99"/>
      <c r="T1" s="99"/>
      <c r="U1" s="4"/>
      <c r="V1" s="4"/>
      <c r="W1" s="4"/>
      <c r="X1" s="355" t="str">
        <f>CONCATENATE(Data!$G$2," ",Data!$H$27)</f>
        <v>Energistyrelsen 2.5.2</v>
      </c>
      <c r="Y1" s="795"/>
      <c r="Z1" s="774"/>
      <c r="AA1" s="297"/>
      <c r="AB1" s="297"/>
      <c r="AC1" s="297"/>
      <c r="AD1" s="297"/>
      <c r="AE1" s="297"/>
      <c r="AF1" s="297"/>
      <c r="AG1" s="297"/>
      <c r="AH1" s="297"/>
      <c r="AI1" s="297"/>
      <c r="AJ1" s="297"/>
      <c r="AK1" s="297"/>
      <c r="AL1" s="297"/>
      <c r="AM1" s="297"/>
    </row>
    <row r="2" spans="1:72" ht="21" x14ac:dyDescent="0.4">
      <c r="B2" s="95" t="str">
        <f>Data!B107</f>
        <v xml:space="preserve">Udbetalingsanmodning </v>
      </c>
      <c r="C2" s="4"/>
      <c r="D2" s="4"/>
      <c r="E2" s="4"/>
      <c r="F2" s="4"/>
      <c r="G2" s="4"/>
      <c r="I2" s="96" t="s">
        <v>34</v>
      </c>
      <c r="J2" s="97">
        <v>1</v>
      </c>
      <c r="K2" s="97">
        <v>2</v>
      </c>
      <c r="L2" s="97">
        <v>3</v>
      </c>
      <c r="M2" s="97">
        <v>4</v>
      </c>
      <c r="N2" s="97">
        <v>5</v>
      </c>
      <c r="O2" s="97">
        <v>6</v>
      </c>
      <c r="P2" s="97">
        <v>7</v>
      </c>
      <c r="Q2" s="97">
        <v>8</v>
      </c>
      <c r="R2" s="97">
        <v>9</v>
      </c>
      <c r="S2" s="97">
        <v>10</v>
      </c>
      <c r="T2" s="97">
        <v>11</v>
      </c>
      <c r="U2" s="97">
        <v>12</v>
      </c>
      <c r="V2" s="97">
        <v>13</v>
      </c>
      <c r="W2" s="97">
        <v>14</v>
      </c>
      <c r="X2" s="786">
        <v>15</v>
      </c>
      <c r="Y2" s="651">
        <v>16</v>
      </c>
      <c r="Z2" s="651">
        <v>17</v>
      </c>
      <c r="AA2" s="651">
        <v>18</v>
      </c>
      <c r="AB2" s="651">
        <v>19</v>
      </c>
      <c r="AC2" s="651">
        <v>20</v>
      </c>
      <c r="AD2" s="651">
        <v>21</v>
      </c>
      <c r="AE2" s="651">
        <v>22</v>
      </c>
      <c r="AF2" s="651">
        <v>23</v>
      </c>
      <c r="AG2" s="651">
        <v>24</v>
      </c>
      <c r="AH2" s="651">
        <v>25</v>
      </c>
      <c r="AI2" s="651">
        <v>26</v>
      </c>
      <c r="AJ2" s="651">
        <v>27</v>
      </c>
      <c r="AK2" s="651">
        <v>28</v>
      </c>
      <c r="AL2" s="651">
        <v>29</v>
      </c>
      <c r="AM2" s="651">
        <v>30</v>
      </c>
      <c r="AN2" s="94" t="s">
        <v>48</v>
      </c>
      <c r="BE2" s="94" t="s">
        <v>48</v>
      </c>
    </row>
    <row r="3" spans="1:72" ht="21" customHeight="1" x14ac:dyDescent="0.25">
      <c r="B3" s="919">
        <f>'Budget &amp; Total'!C5</f>
        <v>0</v>
      </c>
      <c r="C3" s="919"/>
      <c r="D3" s="909">
        <f>'Budget &amp; Total'!C8</f>
        <v>0</v>
      </c>
      <c r="E3" s="909"/>
      <c r="F3" s="909"/>
      <c r="G3" s="909"/>
      <c r="I3" s="100" t="str">
        <f>C7</f>
        <v>CVR-nummer</v>
      </c>
      <c r="J3" s="101">
        <f>HLOOKUP(J$2,'Budget &amp; Total'!$1:$95,6,FALSE)</f>
        <v>0</v>
      </c>
      <c r="K3" s="101">
        <f>HLOOKUP(K$2,'Budget &amp; Total'!$1:$95,6,FALSE)</f>
        <v>0</v>
      </c>
      <c r="L3" s="101">
        <f>HLOOKUP(L$2,'Budget &amp; Total'!$1:$95,6,FALSE)</f>
        <v>0</v>
      </c>
      <c r="M3" s="101">
        <f>HLOOKUP(M$2,'Budget &amp; Total'!$1:$95,6,FALSE)</f>
        <v>0</v>
      </c>
      <c r="N3" s="101">
        <f>HLOOKUP(N$2,'Budget &amp; Total'!$1:$95,6,FALSE)</f>
        <v>0</v>
      </c>
      <c r="O3" s="101">
        <f>HLOOKUP(O$2,'Budget &amp; Total'!$1:$95,6,FALSE)</f>
        <v>0</v>
      </c>
      <c r="P3" s="101">
        <f>HLOOKUP(P$2,'Budget &amp; Total'!$1:$95,6,FALSE)</f>
        <v>0</v>
      </c>
      <c r="Q3" s="101">
        <f>HLOOKUP(Q$2,'Budget &amp; Total'!$1:$95,6,FALSE)</f>
        <v>0</v>
      </c>
      <c r="R3" s="101">
        <f>HLOOKUP(R$2,'Budget &amp; Total'!$1:$95,6,FALSE)</f>
        <v>0</v>
      </c>
      <c r="S3" s="101">
        <f>HLOOKUP(S$2,'Budget &amp; Total'!$1:$95,6,FALSE)</f>
        <v>0</v>
      </c>
      <c r="T3" s="101">
        <f>HLOOKUP(T$2,'Budget &amp; Total'!$1:$95,6,FALSE)</f>
        <v>0</v>
      </c>
      <c r="U3" s="101">
        <f>HLOOKUP(U$2,'Budget &amp; Total'!$1:$95,6,FALSE)</f>
        <v>0</v>
      </c>
      <c r="V3" s="101">
        <f>HLOOKUP(V$2,'Budget &amp; Total'!$1:$95,6,FALSE)</f>
        <v>0</v>
      </c>
      <c r="W3" s="101">
        <f>HLOOKUP(W$2,'Budget &amp; Total'!$1:$95,6,FALSE)</f>
        <v>0</v>
      </c>
      <c r="X3" s="206">
        <f>HLOOKUP(X$2,'Budget &amp; Total'!$1:$95,6,FALSE)</f>
        <v>0</v>
      </c>
      <c r="Y3" s="763">
        <f>HLOOKUP(Y$2,'Budget &amp; Total'!$1:$95,6,FALSE)</f>
        <v>0</v>
      </c>
      <c r="Z3" s="763">
        <f>HLOOKUP(Z$2,'Budget &amp; Total'!$1:$95,6,FALSE)</f>
        <v>0</v>
      </c>
      <c r="AA3" s="763">
        <f>HLOOKUP(AA$2,'Budget &amp; Total'!$1:$95,6,FALSE)</f>
        <v>0</v>
      </c>
      <c r="AB3" s="763">
        <f>HLOOKUP(AB$2,'Budget &amp; Total'!$1:$95,6,FALSE)</f>
        <v>0</v>
      </c>
      <c r="AC3" s="763">
        <f>HLOOKUP(AC$2,'Budget &amp; Total'!$1:$95,6,FALSE)</f>
        <v>0</v>
      </c>
      <c r="AD3" s="763">
        <f>HLOOKUP(AD$2,'Budget &amp; Total'!$1:$95,6,FALSE)</f>
        <v>0</v>
      </c>
      <c r="AE3" s="763">
        <f>HLOOKUP(AE$2,'Budget &amp; Total'!$1:$95,6,FALSE)</f>
        <v>0</v>
      </c>
      <c r="AF3" s="763">
        <f>HLOOKUP(AF$2,'Budget &amp; Total'!$1:$95,6,FALSE)</f>
        <v>0</v>
      </c>
      <c r="AG3" s="763">
        <f>HLOOKUP(AG$2,'Budget &amp; Total'!$1:$95,6,FALSE)</f>
        <v>0</v>
      </c>
      <c r="AH3" s="763">
        <f>HLOOKUP(AH$2,'Budget &amp; Total'!$1:$95,6,FALSE)</f>
        <v>0</v>
      </c>
      <c r="AI3" s="763">
        <f>HLOOKUP(AI$2,'Budget &amp; Total'!$1:$95,6,FALSE)</f>
        <v>0</v>
      </c>
      <c r="AJ3" s="763">
        <f>HLOOKUP(AJ$2,'Budget &amp; Total'!$1:$95,6,FALSE)</f>
        <v>0</v>
      </c>
      <c r="AK3" s="763">
        <f>HLOOKUP(AK$2,'Budget &amp; Total'!$1:$95,6,FALSE)</f>
        <v>0</v>
      </c>
      <c r="AL3" s="763">
        <f>HLOOKUP(AL$2,'Budget &amp; Total'!$1:$95,6,FALSE)</f>
        <v>0</v>
      </c>
      <c r="AM3" s="763">
        <f>HLOOKUP(AM$2,'Budget &amp; Total'!$1:$95,6,FALSE)</f>
        <v>0</v>
      </c>
      <c r="AN3" s="94">
        <v>6</v>
      </c>
      <c r="BE3" s="94">
        <v>6</v>
      </c>
    </row>
    <row r="4" spans="1:72" s="1" customFormat="1" ht="28.5" customHeight="1" x14ac:dyDescent="0.2">
      <c r="A4" s="102"/>
      <c r="B4" s="919"/>
      <c r="C4" s="919"/>
      <c r="D4" s="909"/>
      <c r="E4" s="909"/>
      <c r="F4" s="909"/>
      <c r="G4" s="909"/>
      <c r="H4" s="9"/>
      <c r="I4" s="103" t="str">
        <f>Data!B51</f>
        <v>Navn</v>
      </c>
      <c r="J4" s="899">
        <f>HLOOKUP(J$2,'Budget &amp; Total'!$1:$95,5,FALSE)</f>
        <v>0</v>
      </c>
      <c r="K4" s="899">
        <f>HLOOKUP(K$2,'Budget &amp; Total'!$1:$95,5,FALSE)</f>
        <v>0</v>
      </c>
      <c r="L4" s="899">
        <f>HLOOKUP(L$2,'Budget &amp; Total'!$1:$95,5,FALSE)</f>
        <v>0</v>
      </c>
      <c r="M4" s="899">
        <f>HLOOKUP(M$2,'Budget &amp; Total'!$1:$95,5,FALSE)</f>
        <v>0</v>
      </c>
      <c r="N4" s="899">
        <f>HLOOKUP(N$2,'Budget &amp; Total'!$1:$95,5,FALSE)</f>
        <v>0</v>
      </c>
      <c r="O4" s="899">
        <f>HLOOKUP(O$2,'Budget &amp; Total'!$1:$95,5,FALSE)</f>
        <v>0</v>
      </c>
      <c r="P4" s="899">
        <f>HLOOKUP(P$2,'Budget &amp; Total'!$1:$95,5,FALSE)</f>
        <v>0</v>
      </c>
      <c r="Q4" s="899">
        <f>HLOOKUP(Q$2,'Budget &amp; Total'!$1:$95,5,FALSE)</f>
        <v>0</v>
      </c>
      <c r="R4" s="899">
        <f>HLOOKUP(R$2,'Budget &amp; Total'!$1:$95,5,FALSE)</f>
        <v>0</v>
      </c>
      <c r="S4" s="899">
        <f>HLOOKUP(S$2,'Budget &amp; Total'!$1:$95,5,FALSE)</f>
        <v>0</v>
      </c>
      <c r="T4" s="899">
        <f>HLOOKUP(T$2,'Budget &amp; Total'!$1:$95,5,FALSE)</f>
        <v>0</v>
      </c>
      <c r="U4" s="899">
        <f>HLOOKUP(U$2,'Budget &amp; Total'!$1:$95,5,FALSE)</f>
        <v>0</v>
      </c>
      <c r="V4" s="899">
        <f>HLOOKUP(V$2,'Budget &amp; Total'!$1:$95,5,FALSE)</f>
        <v>0</v>
      </c>
      <c r="W4" s="899">
        <f>HLOOKUP(W$2,'Budget &amp; Total'!$1:$95,5,FALSE)</f>
        <v>0</v>
      </c>
      <c r="X4" s="908">
        <f>HLOOKUP(X$2,'Budget &amp; Total'!$1:$95,5,FALSE)</f>
        <v>0</v>
      </c>
      <c r="Y4" s="897">
        <f>HLOOKUP(Y$2,'Budget &amp; Total'!$1:$95,5,FALSE)</f>
        <v>0</v>
      </c>
      <c r="Z4" s="897">
        <f>HLOOKUP(Z$2,'Budget &amp; Total'!$1:$95,5,FALSE)</f>
        <v>0</v>
      </c>
      <c r="AA4" s="897">
        <f>HLOOKUP(AA$2,'Budget &amp; Total'!$1:$95,5,FALSE)</f>
        <v>0</v>
      </c>
      <c r="AB4" s="897">
        <f>HLOOKUP(AB$2,'Budget &amp; Total'!$1:$95,5,FALSE)</f>
        <v>0</v>
      </c>
      <c r="AC4" s="897">
        <f>HLOOKUP(AC$2,'Budget &amp; Total'!$1:$95,5,FALSE)</f>
        <v>0</v>
      </c>
      <c r="AD4" s="897">
        <f>HLOOKUP(AD$2,'Budget &amp; Total'!$1:$95,5,FALSE)</f>
        <v>0</v>
      </c>
      <c r="AE4" s="897">
        <f>HLOOKUP(AE$2,'Budget &amp; Total'!$1:$95,5,FALSE)</f>
        <v>0</v>
      </c>
      <c r="AF4" s="897">
        <f>HLOOKUP(AF$2,'Budget &amp; Total'!$1:$95,5,FALSE)</f>
        <v>0</v>
      </c>
      <c r="AG4" s="897">
        <f>HLOOKUP(AG$2,'Budget &amp; Total'!$1:$95,5,FALSE)</f>
        <v>0</v>
      </c>
      <c r="AH4" s="897">
        <f>HLOOKUP(AH$2,'Budget &amp; Total'!$1:$95,5,FALSE)</f>
        <v>0</v>
      </c>
      <c r="AI4" s="897">
        <f>HLOOKUP(AI$2,'Budget &amp; Total'!$1:$95,5,FALSE)</f>
        <v>0</v>
      </c>
      <c r="AJ4" s="897">
        <f>HLOOKUP(AJ$2,'Budget &amp; Total'!$1:$95,5,FALSE)</f>
        <v>0</v>
      </c>
      <c r="AK4" s="897">
        <f>HLOOKUP(AK$2,'Budget &amp; Total'!$1:$95,5,FALSE)</f>
        <v>0</v>
      </c>
      <c r="AL4" s="897">
        <f>HLOOKUP(AL$2,'Budget &amp; Total'!$1:$95,5,FALSE)</f>
        <v>0</v>
      </c>
      <c r="AM4" s="897">
        <f>HLOOKUP(AM$2,'Budget &amp; Total'!$1:$95,5,FALSE)</f>
        <v>0</v>
      </c>
      <c r="AN4" s="94">
        <v>5</v>
      </c>
      <c r="BE4" s="94">
        <v>5</v>
      </c>
    </row>
    <row r="5" spans="1:72" s="1" customFormat="1" ht="18" customHeight="1" x14ac:dyDescent="0.25">
      <c r="A5" s="102"/>
      <c r="B5" s="355" t="str">
        <f ca="1">CONCATENATE(RIGHT(G5,1),".")</f>
        <v>9.</v>
      </c>
      <c r="C5" s="4" t="str">
        <f>Data!B47</f>
        <v>periode fra</v>
      </c>
      <c r="D5" s="299">
        <f ca="1">HLOOKUP(G6,'Period(er)'!X1:AL4,4,FALSE)+1</f>
        <v>1</v>
      </c>
      <c r="E5" s="300" t="str">
        <f>Data!B115</f>
        <v>til</v>
      </c>
      <c r="F5" s="601"/>
      <c r="G5" s="298" t="str">
        <f ca="1">IF('Budget &amp; Total'!AS3="UK", "P9",MID(CELL("Filnavn",A3),FIND("]",CELL("filnavn",A3))+1,999))</f>
        <v>P9</v>
      </c>
      <c r="H5" s="9"/>
      <c r="I5" s="103"/>
      <c r="J5" s="899"/>
      <c r="K5" s="899"/>
      <c r="L5" s="899"/>
      <c r="M5" s="899"/>
      <c r="N5" s="899"/>
      <c r="O5" s="899"/>
      <c r="P5" s="899"/>
      <c r="Q5" s="899"/>
      <c r="R5" s="899"/>
      <c r="S5" s="899"/>
      <c r="T5" s="899"/>
      <c r="U5" s="899"/>
      <c r="V5" s="899"/>
      <c r="W5" s="899"/>
      <c r="X5" s="908"/>
      <c r="Y5" s="897"/>
      <c r="Z5" s="897"/>
      <c r="AA5" s="897"/>
      <c r="AB5" s="897"/>
      <c r="AC5" s="897"/>
      <c r="AD5" s="897"/>
      <c r="AE5" s="897"/>
      <c r="AF5" s="897"/>
      <c r="AG5" s="897"/>
      <c r="AH5" s="897"/>
      <c r="AI5" s="897"/>
      <c r="AJ5" s="897"/>
      <c r="AK5" s="897"/>
      <c r="AL5" s="897"/>
      <c r="AM5" s="897"/>
      <c r="AN5" s="94"/>
      <c r="BE5" s="94"/>
    </row>
    <row r="6" spans="1:72" s="1" customFormat="1" ht="26.25" customHeight="1" x14ac:dyDescent="0.3">
      <c r="A6" s="102"/>
      <c r="B6" s="44" t="str">
        <f>Data!B46</f>
        <v>Projektansvarlig</v>
      </c>
      <c r="C6" s="47"/>
      <c r="D6" s="47"/>
      <c r="E6" s="47"/>
      <c r="F6" s="9"/>
      <c r="G6" s="298" t="str">
        <f ca="1">HLOOKUP(G5,'Period(er)'!X2:AL30,29,FALSE)</f>
        <v>P8</v>
      </c>
      <c r="H6" s="9"/>
      <c r="I6" s="103"/>
      <c r="J6" s="899"/>
      <c r="K6" s="899"/>
      <c r="L6" s="899"/>
      <c r="M6" s="899"/>
      <c r="N6" s="899"/>
      <c r="O6" s="899"/>
      <c r="P6" s="899"/>
      <c r="Q6" s="899"/>
      <c r="R6" s="899"/>
      <c r="S6" s="899"/>
      <c r="T6" s="899"/>
      <c r="U6" s="899"/>
      <c r="V6" s="899"/>
      <c r="W6" s="899"/>
      <c r="X6" s="908"/>
      <c r="Y6" s="897"/>
      <c r="Z6" s="897"/>
      <c r="AA6" s="897"/>
      <c r="AB6" s="897"/>
      <c r="AC6" s="897"/>
      <c r="AD6" s="897"/>
      <c r="AE6" s="897"/>
      <c r="AF6" s="897"/>
      <c r="AG6" s="897"/>
      <c r="AH6" s="897"/>
      <c r="AI6" s="897"/>
      <c r="AJ6" s="897"/>
      <c r="AK6" s="897"/>
      <c r="AL6" s="897"/>
      <c r="AM6" s="897"/>
      <c r="AN6" s="94"/>
      <c r="BE6" s="94"/>
    </row>
    <row r="7" spans="1:72" s="1" customFormat="1" ht="14.25" customHeight="1" x14ac:dyDescent="0.25">
      <c r="A7" s="102"/>
      <c r="B7" s="9"/>
      <c r="C7" s="4" t="str">
        <f>Data!B43</f>
        <v>CVR-nummer</v>
      </c>
      <c r="D7" s="89">
        <f>J3</f>
        <v>0</v>
      </c>
      <c r="E7" s="900">
        <f>J4</f>
        <v>0</v>
      </c>
      <c r="F7" s="900"/>
      <c r="G7" s="900"/>
      <c r="H7" s="9"/>
      <c r="I7" s="103"/>
      <c r="J7" s="899"/>
      <c r="K7" s="899"/>
      <c r="L7" s="899"/>
      <c r="M7" s="899"/>
      <c r="N7" s="899"/>
      <c r="O7" s="899"/>
      <c r="P7" s="899"/>
      <c r="Q7" s="899"/>
      <c r="R7" s="899"/>
      <c r="S7" s="899"/>
      <c r="T7" s="899"/>
      <c r="U7" s="899"/>
      <c r="V7" s="899"/>
      <c r="W7" s="899"/>
      <c r="X7" s="908"/>
      <c r="Y7" s="897"/>
      <c r="Z7" s="897"/>
      <c r="AA7" s="897"/>
      <c r="AB7" s="897"/>
      <c r="AC7" s="897"/>
      <c r="AD7" s="897"/>
      <c r="AE7" s="897"/>
      <c r="AF7" s="897"/>
      <c r="AG7" s="897"/>
      <c r="AH7" s="897"/>
      <c r="AI7" s="897"/>
      <c r="AJ7" s="897"/>
      <c r="AK7" s="897"/>
      <c r="AL7" s="897"/>
      <c r="AM7" s="897"/>
      <c r="AN7" s="94"/>
      <c r="BE7" s="94"/>
    </row>
    <row r="8" spans="1:72" s="1" customFormat="1" ht="21.75" customHeight="1" x14ac:dyDescent="0.25">
      <c r="A8" s="102"/>
      <c r="B8" s="9"/>
      <c r="C8" s="4" t="str">
        <f>Data!B44</f>
        <v>Projektleder:</v>
      </c>
      <c r="D8" s="901">
        <f>'Budget &amp; Total'!D11:F11</f>
        <v>0</v>
      </c>
      <c r="E8" s="902"/>
      <c r="F8" s="902"/>
      <c r="G8" s="903"/>
      <c r="H8" s="9"/>
      <c r="I8" s="103"/>
      <c r="J8" s="899"/>
      <c r="K8" s="899"/>
      <c r="L8" s="899"/>
      <c r="M8" s="899"/>
      <c r="N8" s="899"/>
      <c r="O8" s="899"/>
      <c r="P8" s="899"/>
      <c r="Q8" s="899"/>
      <c r="R8" s="899"/>
      <c r="S8" s="899"/>
      <c r="T8" s="899"/>
      <c r="U8" s="899"/>
      <c r="V8" s="899"/>
      <c r="W8" s="899"/>
      <c r="X8" s="908"/>
      <c r="Y8" s="897"/>
      <c r="Z8" s="897"/>
      <c r="AA8" s="897"/>
      <c r="AB8" s="897"/>
      <c r="AC8" s="897"/>
      <c r="AD8" s="897"/>
      <c r="AE8" s="897"/>
      <c r="AF8" s="897"/>
      <c r="AG8" s="897"/>
      <c r="AH8" s="897"/>
      <c r="AI8" s="897"/>
      <c r="AJ8" s="897"/>
      <c r="AK8" s="897"/>
      <c r="AL8" s="897"/>
      <c r="AM8" s="897"/>
      <c r="AN8" s="94"/>
      <c r="BE8" s="94"/>
    </row>
    <row r="9" spans="1:72" s="1" customFormat="1" ht="18" customHeight="1" x14ac:dyDescent="0.25">
      <c r="A9" s="102"/>
      <c r="B9" s="9"/>
      <c r="C9" s="4" t="str">
        <f>Data!B45</f>
        <v>E-mail:</v>
      </c>
      <c r="D9" s="913">
        <f>'Budget &amp; Total'!D12:F12</f>
        <v>0</v>
      </c>
      <c r="E9" s="914"/>
      <c r="F9" s="51" t="str">
        <f>Data!B50</f>
        <v>Telefon:</v>
      </c>
      <c r="G9" s="602">
        <f>'Budget &amp; Total'!D13</f>
        <v>0</v>
      </c>
      <c r="H9" s="9"/>
      <c r="I9" s="73" t="str">
        <f>Data!B49</f>
        <v>Overheads</v>
      </c>
      <c r="J9" s="899"/>
      <c r="K9" s="899"/>
      <c r="L9" s="899"/>
      <c r="M9" s="899"/>
      <c r="N9" s="899"/>
      <c r="O9" s="899"/>
      <c r="P9" s="899"/>
      <c r="Q9" s="899"/>
      <c r="R9" s="899"/>
      <c r="S9" s="899"/>
      <c r="T9" s="899"/>
      <c r="U9" s="899"/>
      <c r="V9" s="899"/>
      <c r="W9" s="899"/>
      <c r="X9" s="908"/>
      <c r="Y9" s="897"/>
      <c r="Z9" s="897"/>
      <c r="AA9" s="897"/>
      <c r="AB9" s="897"/>
      <c r="AC9" s="897"/>
      <c r="AD9" s="897"/>
      <c r="AE9" s="897"/>
      <c r="AF9" s="897"/>
      <c r="AG9" s="897"/>
      <c r="AH9" s="897"/>
      <c r="AI9" s="897"/>
      <c r="AJ9" s="897"/>
      <c r="AK9" s="897"/>
      <c r="AL9" s="897"/>
      <c r="AM9" s="897"/>
    </row>
    <row r="10" spans="1:72" s="1" customFormat="1" ht="15.75" customHeight="1" x14ac:dyDescent="0.2">
      <c r="A10" s="102"/>
      <c r="B10" s="9"/>
      <c r="C10" s="9"/>
      <c r="D10" s="9"/>
      <c r="E10" s="9"/>
      <c r="F10" s="9"/>
      <c r="G10" s="9"/>
      <c r="H10" s="9"/>
      <c r="I10" s="105" t="str">
        <f>Data!B77</f>
        <v>- Løn</v>
      </c>
      <c r="J10" s="106">
        <f>HLOOKUP(J$2,'Budget &amp; Total'!$1:$95,26,FALSE)</f>
        <v>0</v>
      </c>
      <c r="K10" s="106">
        <f>HLOOKUP(K$2,'Budget &amp; Total'!$1:$95,26,FALSE)</f>
        <v>0</v>
      </c>
      <c r="L10" s="106">
        <f>HLOOKUP(L$2,'Budget &amp; Total'!$1:$95,26,FALSE)</f>
        <v>0</v>
      </c>
      <c r="M10" s="106">
        <f>HLOOKUP(M$2,'Budget &amp; Total'!$1:$95,26,FALSE)</f>
        <v>0</v>
      </c>
      <c r="N10" s="106">
        <f>HLOOKUP(N$2,'Budget &amp; Total'!$1:$95,26,FALSE)</f>
        <v>0</v>
      </c>
      <c r="O10" s="106">
        <f>HLOOKUP(O$2,'Budget &amp; Total'!$1:$95,26,FALSE)</f>
        <v>0</v>
      </c>
      <c r="P10" s="106">
        <f>HLOOKUP(P$2,'Budget &amp; Total'!$1:$95,26,FALSE)</f>
        <v>0</v>
      </c>
      <c r="Q10" s="106">
        <f>HLOOKUP(Q$2,'Budget &amp; Total'!$1:$95,26,FALSE)</f>
        <v>0</v>
      </c>
      <c r="R10" s="106">
        <f>HLOOKUP(R$2,'Budget &amp; Total'!$1:$95,26,FALSE)</f>
        <v>0</v>
      </c>
      <c r="S10" s="106">
        <f>HLOOKUP(S$2,'Budget &amp; Total'!$1:$95,26,FALSE)</f>
        <v>0</v>
      </c>
      <c r="T10" s="106">
        <f>HLOOKUP(T$2,'Budget &amp; Total'!$1:$95,26,FALSE)</f>
        <v>0</v>
      </c>
      <c r="U10" s="106">
        <f>HLOOKUP(U$2,'Budget &amp; Total'!$1:$95,26,FALSE)</f>
        <v>0</v>
      </c>
      <c r="V10" s="106">
        <f>HLOOKUP(V$2,'Budget &amp; Total'!$1:$95,26,FALSE)</f>
        <v>0</v>
      </c>
      <c r="W10" s="106">
        <f>HLOOKUP(W$2,'Budget &amp; Total'!$1:$95,26,FALSE)</f>
        <v>0</v>
      </c>
      <c r="X10" s="295">
        <f>HLOOKUP(X$2,'Budget &amp; Total'!$1:$95,26,FALSE)</f>
        <v>0</v>
      </c>
      <c r="Y10" s="764">
        <f>HLOOKUP(Y$2,'Budget &amp; Total'!$1:$95,26,FALSE)</f>
        <v>0</v>
      </c>
      <c r="Z10" s="764">
        <f>HLOOKUP(Z$2,'Budget &amp; Total'!$1:$95,26,FALSE)</f>
        <v>0</v>
      </c>
      <c r="AA10" s="764">
        <f>HLOOKUP(AA$2,'Budget &amp; Total'!$1:$95,26,FALSE)</f>
        <v>0</v>
      </c>
      <c r="AB10" s="764">
        <f>HLOOKUP(AB$2,'Budget &amp; Total'!$1:$95,26,FALSE)</f>
        <v>0</v>
      </c>
      <c r="AC10" s="764">
        <f>HLOOKUP(AC$2,'Budget &amp; Total'!$1:$95,26,FALSE)</f>
        <v>0</v>
      </c>
      <c r="AD10" s="764">
        <f>HLOOKUP(AD$2,'Budget &amp; Total'!$1:$95,26,FALSE)</f>
        <v>0</v>
      </c>
      <c r="AE10" s="764">
        <f>HLOOKUP(AE$2,'Budget &amp; Total'!$1:$95,26,FALSE)</f>
        <v>0</v>
      </c>
      <c r="AF10" s="764">
        <f>HLOOKUP(AF$2,'Budget &amp; Total'!$1:$95,26,FALSE)</f>
        <v>0</v>
      </c>
      <c r="AG10" s="764">
        <f>HLOOKUP(AG$2,'Budget &amp; Total'!$1:$95,26,FALSE)</f>
        <v>0</v>
      </c>
      <c r="AH10" s="764">
        <f>HLOOKUP(AH$2,'Budget &amp; Total'!$1:$95,26,FALSE)</f>
        <v>0</v>
      </c>
      <c r="AI10" s="764">
        <f>HLOOKUP(AI$2,'Budget &amp; Total'!$1:$95,26,FALSE)</f>
        <v>0</v>
      </c>
      <c r="AJ10" s="764">
        <f>HLOOKUP(AJ$2,'Budget &amp; Total'!$1:$95,26,FALSE)</f>
        <v>0</v>
      </c>
      <c r="AK10" s="764">
        <f>HLOOKUP(AK$2,'Budget &amp; Total'!$1:$95,26,FALSE)</f>
        <v>0</v>
      </c>
      <c r="AL10" s="764">
        <f>HLOOKUP(AL$2,'Budget &amp; Total'!$1:$95,26,FALSE)</f>
        <v>0</v>
      </c>
      <c r="AM10" s="764">
        <f>HLOOKUP(AM$2,'Budget &amp; Total'!$1:$95,26,FALSE)</f>
        <v>0</v>
      </c>
      <c r="AN10" s="94">
        <v>25</v>
      </c>
      <c r="BE10" s="94">
        <v>25</v>
      </c>
    </row>
    <row r="11" spans="1:72" s="1" customFormat="1" ht="12" customHeight="1" x14ac:dyDescent="0.2">
      <c r="A11" s="102"/>
      <c r="B11" s="9"/>
      <c r="C11" s="9"/>
      <c r="D11" s="9"/>
      <c r="E11" s="9"/>
      <c r="F11" s="9"/>
      <c r="G11" s="9"/>
      <c r="H11" s="9"/>
      <c r="I11" s="105" t="str">
        <f>Data!B78</f>
        <v>- Andre</v>
      </c>
      <c r="J11" s="106">
        <f>HLOOKUP(J$2,'Budget &amp; Total'!$1:$95,36,FALSE)</f>
        <v>0</v>
      </c>
      <c r="K11" s="106">
        <f>HLOOKUP(K$2,'Budget &amp; Total'!$1:$95,36,FALSE)</f>
        <v>0</v>
      </c>
      <c r="L11" s="106">
        <f>HLOOKUP(L$2,'Budget &amp; Total'!$1:$95,36,FALSE)</f>
        <v>0</v>
      </c>
      <c r="M11" s="106">
        <f>HLOOKUP(M$2,'Budget &amp; Total'!$1:$95,36,FALSE)</f>
        <v>0</v>
      </c>
      <c r="N11" s="106">
        <f>HLOOKUP(N$2,'Budget &amp; Total'!$1:$95,36,FALSE)</f>
        <v>0</v>
      </c>
      <c r="O11" s="106">
        <f>HLOOKUP(O$2,'Budget &amp; Total'!$1:$95,36,FALSE)</f>
        <v>0</v>
      </c>
      <c r="P11" s="106">
        <f>HLOOKUP(P$2,'Budget &amp; Total'!$1:$95,36,FALSE)</f>
        <v>0</v>
      </c>
      <c r="Q11" s="106">
        <f>HLOOKUP(Q$2,'Budget &amp; Total'!$1:$95,36,FALSE)</f>
        <v>0</v>
      </c>
      <c r="R11" s="106">
        <f>HLOOKUP(R$2,'Budget &amp; Total'!$1:$95,36,FALSE)</f>
        <v>0</v>
      </c>
      <c r="S11" s="106">
        <f>HLOOKUP(S$2,'Budget &amp; Total'!$1:$95,36,FALSE)</f>
        <v>0</v>
      </c>
      <c r="T11" s="106">
        <f>HLOOKUP(T$2,'Budget &amp; Total'!$1:$95,36,FALSE)</f>
        <v>0</v>
      </c>
      <c r="U11" s="106">
        <f>HLOOKUP(U$2,'Budget &amp; Total'!$1:$95,36,FALSE)</f>
        <v>0</v>
      </c>
      <c r="V11" s="106">
        <f>HLOOKUP(V$2,'Budget &amp; Total'!$1:$95,36,FALSE)</f>
        <v>0</v>
      </c>
      <c r="W11" s="106">
        <f>HLOOKUP(W$2,'Budget &amp; Total'!$1:$95,36,FALSE)</f>
        <v>0</v>
      </c>
      <c r="X11" s="295">
        <f>HLOOKUP(X$2,'Budget &amp; Total'!$1:$95,36,FALSE)</f>
        <v>0</v>
      </c>
      <c r="Y11" s="764">
        <f>HLOOKUP(Y$2,'Budget &amp; Total'!$1:$95,36,FALSE)</f>
        <v>0</v>
      </c>
      <c r="Z11" s="764">
        <f>HLOOKUP(Z$2,'Budget &amp; Total'!$1:$95,36,FALSE)</f>
        <v>0</v>
      </c>
      <c r="AA11" s="764">
        <f>HLOOKUP(AA$2,'Budget &amp; Total'!$1:$95,36,FALSE)</f>
        <v>0</v>
      </c>
      <c r="AB11" s="764">
        <f>HLOOKUP(AB$2,'Budget &amp; Total'!$1:$95,36,FALSE)</f>
        <v>0</v>
      </c>
      <c r="AC11" s="764">
        <f>HLOOKUP(AC$2,'Budget &amp; Total'!$1:$95,36,FALSE)</f>
        <v>0</v>
      </c>
      <c r="AD11" s="764">
        <f>HLOOKUP(AD$2,'Budget &amp; Total'!$1:$95,36,FALSE)</f>
        <v>0</v>
      </c>
      <c r="AE11" s="764">
        <f>HLOOKUP(AE$2,'Budget &amp; Total'!$1:$95,36,FALSE)</f>
        <v>0</v>
      </c>
      <c r="AF11" s="764">
        <f>HLOOKUP(AF$2,'Budget &amp; Total'!$1:$95,36,FALSE)</f>
        <v>0</v>
      </c>
      <c r="AG11" s="764">
        <f>HLOOKUP(AG$2,'Budget &amp; Total'!$1:$95,36,FALSE)</f>
        <v>0</v>
      </c>
      <c r="AH11" s="764">
        <f>HLOOKUP(AH$2,'Budget &amp; Total'!$1:$95,36,FALSE)</f>
        <v>0</v>
      </c>
      <c r="AI11" s="764">
        <f>HLOOKUP(AI$2,'Budget &amp; Total'!$1:$95,36,FALSE)</f>
        <v>0</v>
      </c>
      <c r="AJ11" s="764">
        <f>HLOOKUP(AJ$2,'Budget &amp; Total'!$1:$95,36,FALSE)</f>
        <v>0</v>
      </c>
      <c r="AK11" s="764">
        <f>HLOOKUP(AK$2,'Budget &amp; Total'!$1:$95,36,FALSE)</f>
        <v>0</v>
      </c>
      <c r="AL11" s="764">
        <f>HLOOKUP(AL$2,'Budget &amp; Total'!$1:$95,36,FALSE)</f>
        <v>0</v>
      </c>
      <c r="AM11" s="764">
        <f>HLOOKUP(AM$2,'Budget &amp; Total'!$1:$95,36,FALSE)</f>
        <v>0</v>
      </c>
      <c r="AN11" s="94">
        <v>34</v>
      </c>
      <c r="BE11" s="94">
        <v>34</v>
      </c>
    </row>
    <row r="12" spans="1:72" s="1" customFormat="1" ht="12" customHeight="1" x14ac:dyDescent="0.2">
      <c r="A12" s="102"/>
      <c r="B12" s="405" t="str">
        <f>Data!B40</f>
        <v>Økonomi</v>
      </c>
      <c r="C12" s="9"/>
      <c r="D12" s="9"/>
      <c r="E12" s="9"/>
      <c r="F12" s="9"/>
      <c r="G12" s="404">
        <f>Data!L2</f>
        <v>4</v>
      </c>
      <c r="H12" s="9"/>
      <c r="I12" s="105" t="str">
        <f>Data!B79</f>
        <v>Tilskud</v>
      </c>
      <c r="J12" s="106">
        <f>HLOOKUP(J$2,'Budget &amp; Total'!$1:$95,42,FALSE)</f>
        <v>0</v>
      </c>
      <c r="K12" s="106">
        <f>HLOOKUP(K$2,'Budget &amp; Total'!$1:$95,42,FALSE)</f>
        <v>0</v>
      </c>
      <c r="L12" s="106">
        <f>HLOOKUP(L$2,'Budget &amp; Total'!$1:$95,42,FALSE)</f>
        <v>0</v>
      </c>
      <c r="M12" s="106">
        <f>HLOOKUP(M$2,'Budget &amp; Total'!$1:$95,42,FALSE)</f>
        <v>0</v>
      </c>
      <c r="N12" s="106">
        <f>HLOOKUP(N$2,'Budget &amp; Total'!$1:$95,42,FALSE)</f>
        <v>0</v>
      </c>
      <c r="O12" s="106">
        <f>HLOOKUP(O$2,'Budget &amp; Total'!$1:$95,42,FALSE)</f>
        <v>0</v>
      </c>
      <c r="P12" s="106">
        <f>HLOOKUP(P$2,'Budget &amp; Total'!$1:$95,42,FALSE)</f>
        <v>0</v>
      </c>
      <c r="Q12" s="106">
        <f>HLOOKUP(Q$2,'Budget &amp; Total'!$1:$95,42,FALSE)</f>
        <v>0</v>
      </c>
      <c r="R12" s="106">
        <f>HLOOKUP(R$2,'Budget &amp; Total'!$1:$95,42,FALSE)</f>
        <v>0</v>
      </c>
      <c r="S12" s="106">
        <f>HLOOKUP(S$2,'Budget &amp; Total'!$1:$95,42,FALSE)</f>
        <v>0</v>
      </c>
      <c r="T12" s="106">
        <f>HLOOKUP(T$2,'Budget &amp; Total'!$1:$95,42,FALSE)</f>
        <v>0</v>
      </c>
      <c r="U12" s="106">
        <f>HLOOKUP(U$2,'Budget &amp; Total'!$1:$95,42,FALSE)</f>
        <v>0</v>
      </c>
      <c r="V12" s="106">
        <f>HLOOKUP(V$2,'Budget &amp; Total'!$1:$95,42,FALSE)</f>
        <v>0</v>
      </c>
      <c r="W12" s="106">
        <f>HLOOKUP(W$2,'Budget &amp; Total'!$1:$95,42,FALSE)</f>
        <v>0</v>
      </c>
      <c r="X12" s="295">
        <f>HLOOKUP(X$2,'Budget &amp; Total'!$1:$95,42,FALSE)</f>
        <v>0</v>
      </c>
      <c r="Y12" s="764">
        <f>HLOOKUP(Y$2,'Budget &amp; Total'!$1:$95,42,FALSE)</f>
        <v>0</v>
      </c>
      <c r="Z12" s="764">
        <f>HLOOKUP(Z$2,'Budget &amp; Total'!$1:$95,42,FALSE)</f>
        <v>0</v>
      </c>
      <c r="AA12" s="764">
        <f>HLOOKUP(AA$2,'Budget &amp; Total'!$1:$95,42,FALSE)</f>
        <v>0</v>
      </c>
      <c r="AB12" s="764">
        <f>HLOOKUP(AB$2,'Budget &amp; Total'!$1:$95,42,FALSE)</f>
        <v>0</v>
      </c>
      <c r="AC12" s="764">
        <f>HLOOKUP(AC$2,'Budget &amp; Total'!$1:$95,42,FALSE)</f>
        <v>0</v>
      </c>
      <c r="AD12" s="764">
        <f>HLOOKUP(AD$2,'Budget &amp; Total'!$1:$95,42,FALSE)</f>
        <v>0</v>
      </c>
      <c r="AE12" s="764">
        <f>HLOOKUP(AE$2,'Budget &amp; Total'!$1:$95,42,FALSE)</f>
        <v>0</v>
      </c>
      <c r="AF12" s="764">
        <f>HLOOKUP(AF$2,'Budget &amp; Total'!$1:$95,42,FALSE)</f>
        <v>0</v>
      </c>
      <c r="AG12" s="764">
        <f>HLOOKUP(AG$2,'Budget &amp; Total'!$1:$95,42,FALSE)</f>
        <v>0</v>
      </c>
      <c r="AH12" s="764">
        <f>HLOOKUP(AH$2,'Budget &amp; Total'!$1:$95,42,FALSE)</f>
        <v>0</v>
      </c>
      <c r="AI12" s="764">
        <f>HLOOKUP(AI$2,'Budget &amp; Total'!$1:$95,42,FALSE)</f>
        <v>0</v>
      </c>
      <c r="AJ12" s="764">
        <f>HLOOKUP(AJ$2,'Budget &amp; Total'!$1:$95,42,FALSE)</f>
        <v>0</v>
      </c>
      <c r="AK12" s="764">
        <f>HLOOKUP(AK$2,'Budget &amp; Total'!$1:$95,42,FALSE)</f>
        <v>0</v>
      </c>
      <c r="AL12" s="764">
        <f>HLOOKUP(AL$2,'Budget &amp; Total'!$1:$95,42,FALSE)</f>
        <v>0</v>
      </c>
      <c r="AM12" s="764">
        <f>HLOOKUP(AM$2,'Budget &amp; Total'!$1:$95,42,FALSE)</f>
        <v>0</v>
      </c>
      <c r="AN12" s="94">
        <v>40</v>
      </c>
      <c r="AO12" s="160" t="s">
        <v>103</v>
      </c>
      <c r="AP12" s="161"/>
      <c r="AQ12" s="161"/>
      <c r="AR12" s="161"/>
      <c r="AS12" s="161"/>
      <c r="AT12" s="161"/>
      <c r="AU12" s="161"/>
      <c r="AV12" s="161"/>
      <c r="AW12" s="161"/>
      <c r="AX12" s="161"/>
      <c r="AY12" s="161"/>
      <c r="AZ12" s="161"/>
      <c r="BA12" s="161"/>
      <c r="BB12" s="161"/>
      <c r="BC12" s="162"/>
      <c r="BE12" s="94">
        <v>40</v>
      </c>
      <c r="BF12" s="160" t="s">
        <v>103</v>
      </c>
      <c r="BG12" s="161"/>
      <c r="BH12" s="161"/>
      <c r="BI12" s="161"/>
      <c r="BJ12" s="161"/>
      <c r="BK12" s="161"/>
      <c r="BL12" s="161"/>
      <c r="BM12" s="161"/>
      <c r="BN12" s="161"/>
      <c r="BO12" s="161"/>
      <c r="BP12" s="161"/>
      <c r="BQ12" s="161"/>
      <c r="BR12" s="161"/>
      <c r="BS12" s="161"/>
      <c r="BT12" s="162"/>
    </row>
    <row r="13" spans="1:72" s="1" customFormat="1" ht="12" hidden="1" customHeight="1" x14ac:dyDescent="0.25">
      <c r="A13" s="102"/>
      <c r="B13" s="47"/>
      <c r="C13" s="107"/>
      <c r="D13" s="107"/>
      <c r="E13" s="104"/>
      <c r="F13" s="104"/>
      <c r="G13" s="108"/>
      <c r="H13" s="9"/>
      <c r="I13" s="73"/>
      <c r="J13" s="9"/>
      <c r="K13" s="9"/>
      <c r="L13" s="9"/>
      <c r="M13" s="9"/>
      <c r="N13" s="9"/>
      <c r="O13" s="9"/>
      <c r="P13" s="9"/>
      <c r="Q13" s="9"/>
      <c r="R13" s="9"/>
      <c r="S13" s="9"/>
      <c r="T13" s="9"/>
      <c r="U13" s="9"/>
      <c r="V13" s="9"/>
      <c r="W13" s="9"/>
      <c r="X13" s="109"/>
      <c r="Y13" s="442"/>
      <c r="Z13" s="442"/>
      <c r="AA13" s="442"/>
      <c r="AB13" s="442"/>
      <c r="AC13" s="442"/>
      <c r="AD13" s="442"/>
      <c r="AE13" s="442"/>
      <c r="AF13" s="442"/>
      <c r="AG13" s="442"/>
      <c r="AH13" s="442"/>
      <c r="AI13" s="442"/>
      <c r="AJ13" s="442"/>
      <c r="AK13" s="442"/>
      <c r="AL13" s="442"/>
      <c r="AM13" s="442"/>
      <c r="AO13" s="111"/>
      <c r="BC13" s="163"/>
      <c r="BF13" s="111"/>
      <c r="BT13" s="163"/>
    </row>
    <row r="14" spans="1:72" s="1" customFormat="1" ht="12" hidden="1" customHeight="1" x14ac:dyDescent="0.25">
      <c r="A14" s="102"/>
      <c r="C14" s="47"/>
      <c r="D14" s="47"/>
      <c r="E14" s="110"/>
      <c r="F14" s="47"/>
      <c r="G14" s="47"/>
      <c r="H14" s="9"/>
      <c r="I14" s="111"/>
      <c r="J14" s="27"/>
      <c r="K14" s="27"/>
      <c r="L14" s="27"/>
      <c r="M14" s="27"/>
      <c r="N14" s="27"/>
      <c r="O14" s="27"/>
      <c r="P14" s="27"/>
      <c r="Q14" s="27"/>
      <c r="R14" s="27"/>
      <c r="S14" s="27"/>
      <c r="T14" s="27"/>
      <c r="U14" s="27"/>
      <c r="V14" s="27"/>
      <c r="W14" s="27"/>
      <c r="X14" s="112"/>
      <c r="Y14" s="651"/>
      <c r="Z14" s="651"/>
      <c r="AA14" s="651"/>
      <c r="AB14" s="651"/>
      <c r="AC14" s="651"/>
      <c r="AD14" s="651"/>
      <c r="AE14" s="651"/>
      <c r="AF14" s="651"/>
      <c r="AG14" s="651"/>
      <c r="AH14" s="651"/>
      <c r="AI14" s="651"/>
      <c r="AJ14" s="651"/>
      <c r="AK14" s="651"/>
      <c r="AL14" s="651"/>
      <c r="AM14" s="651"/>
      <c r="AN14" s="94"/>
      <c r="AO14" s="111"/>
      <c r="BC14" s="163"/>
      <c r="BE14" s="94"/>
      <c r="BF14" s="111"/>
      <c r="BT14" s="163"/>
    </row>
    <row r="15" spans="1:72" s="8" customFormat="1" ht="12" customHeight="1" x14ac:dyDescent="0.3">
      <c r="A15" s="113"/>
      <c r="B15" s="36" t="str">
        <f>Data!B24</f>
        <v>Timer</v>
      </c>
      <c r="C15" s="37"/>
      <c r="D15" s="37"/>
      <c r="E15" s="98"/>
      <c r="F15" s="611" t="s">
        <v>5</v>
      </c>
      <c r="G15" s="612" t="str">
        <f>Data!B94</f>
        <v>Total til dato</v>
      </c>
      <c r="H15" s="47"/>
      <c r="I15" s="612" t="s">
        <v>60</v>
      </c>
      <c r="J15" s="138"/>
      <c r="K15" s="207"/>
      <c r="L15" s="138"/>
      <c r="M15" s="138"/>
      <c r="N15" s="138"/>
      <c r="O15" s="138"/>
      <c r="P15" s="138"/>
      <c r="Q15" s="138"/>
      <c r="R15" s="208"/>
      <c r="S15" s="208"/>
      <c r="T15" s="208"/>
      <c r="U15" s="53"/>
      <c r="V15" s="53"/>
      <c r="W15" s="53"/>
      <c r="X15" s="787"/>
      <c r="Y15" s="651"/>
      <c r="Z15" s="765"/>
      <c r="AA15" s="651"/>
      <c r="AB15" s="651"/>
      <c r="AC15" s="651"/>
      <c r="AD15" s="651"/>
      <c r="AE15" s="651"/>
      <c r="AF15" s="651"/>
      <c r="AG15" s="766"/>
      <c r="AH15" s="766"/>
      <c r="AI15" s="766"/>
      <c r="AJ15" s="297"/>
      <c r="AK15" s="297"/>
      <c r="AL15" s="297"/>
      <c r="AM15" s="297"/>
      <c r="AN15" s="115"/>
      <c r="AO15" s="273">
        <v>1</v>
      </c>
      <c r="AP15" s="274">
        <v>2</v>
      </c>
      <c r="AQ15" s="274">
        <v>3</v>
      </c>
      <c r="AR15" s="274">
        <v>4</v>
      </c>
      <c r="AS15" s="274">
        <v>5</v>
      </c>
      <c r="AT15" s="274">
        <v>6</v>
      </c>
      <c r="AU15" s="274">
        <v>7</v>
      </c>
      <c r="AV15" s="274">
        <v>8</v>
      </c>
      <c r="AW15" s="274">
        <v>9</v>
      </c>
      <c r="AX15" s="274">
        <v>10</v>
      </c>
      <c r="AY15" s="274">
        <v>11</v>
      </c>
      <c r="AZ15" s="274">
        <v>12</v>
      </c>
      <c r="BA15" s="274">
        <v>13</v>
      </c>
      <c r="BB15" s="274">
        <v>14</v>
      </c>
      <c r="BC15" s="275">
        <v>15</v>
      </c>
      <c r="BE15" s="115"/>
      <c r="BF15" s="273">
        <v>16</v>
      </c>
      <c r="BG15" s="274">
        <v>17</v>
      </c>
      <c r="BH15" s="274">
        <v>18</v>
      </c>
      <c r="BI15" s="274">
        <v>19</v>
      </c>
      <c r="BJ15" s="274">
        <v>20</v>
      </c>
      <c r="BK15" s="274">
        <v>21</v>
      </c>
      <c r="BL15" s="274">
        <v>22</v>
      </c>
      <c r="BM15" s="274">
        <v>23</v>
      </c>
      <c r="BN15" s="274">
        <v>24</v>
      </c>
      <c r="BO15" s="274">
        <v>25</v>
      </c>
      <c r="BP15" s="274">
        <v>26</v>
      </c>
      <c r="BQ15" s="274">
        <v>27</v>
      </c>
      <c r="BR15" s="274">
        <v>28</v>
      </c>
      <c r="BS15" s="274">
        <v>29</v>
      </c>
      <c r="BT15" s="275">
        <v>30</v>
      </c>
    </row>
    <row r="16" spans="1:72" ht="12" customHeight="1" x14ac:dyDescent="0.25">
      <c r="A16" s="92">
        <v>0</v>
      </c>
      <c r="B16" s="116"/>
      <c r="C16" s="9" t="str">
        <f>Data!B13</f>
        <v>Interne timer</v>
      </c>
      <c r="D16" s="9"/>
      <c r="E16" s="112" t="str">
        <f>Data!B24</f>
        <v>Timer</v>
      </c>
      <c r="F16" s="245">
        <f>'Budget &amp; Total'!G20</f>
        <v>0</v>
      </c>
      <c r="G16" s="118">
        <f ca="1">HLOOKUP($G$5,'Period(er)'!$X:$AL,5+A16,FALSE)</f>
        <v>0</v>
      </c>
      <c r="I16" s="120">
        <f>SUM(J16:AM16)</f>
        <v>0</v>
      </c>
      <c r="J16" s="603"/>
      <c r="K16" s="604"/>
      <c r="L16" s="604"/>
      <c r="M16" s="604"/>
      <c r="N16" s="604"/>
      <c r="O16" s="604"/>
      <c r="P16" s="604"/>
      <c r="Q16" s="604"/>
      <c r="R16" s="604"/>
      <c r="S16" s="604"/>
      <c r="T16" s="604"/>
      <c r="U16" s="604"/>
      <c r="V16" s="604"/>
      <c r="W16" s="604"/>
      <c r="X16" s="788"/>
      <c r="Y16" s="767"/>
      <c r="Z16" s="767"/>
      <c r="AA16" s="767"/>
      <c r="AB16" s="767"/>
      <c r="AC16" s="767"/>
      <c r="AD16" s="767"/>
      <c r="AE16" s="767"/>
      <c r="AF16" s="767"/>
      <c r="AG16" s="767"/>
      <c r="AH16" s="767"/>
      <c r="AI16" s="767"/>
      <c r="AJ16" s="767"/>
      <c r="AK16" s="767"/>
      <c r="AL16" s="767"/>
      <c r="AM16" s="767"/>
      <c r="AN16" s="94"/>
      <c r="AO16" s="276"/>
      <c r="AP16" s="277"/>
      <c r="AQ16" s="277"/>
      <c r="AR16" s="277"/>
      <c r="AS16" s="277"/>
      <c r="AT16" s="277"/>
      <c r="AU16" s="277"/>
      <c r="AV16" s="277"/>
      <c r="AW16" s="277"/>
      <c r="AX16" s="277"/>
      <c r="AY16" s="277"/>
      <c r="AZ16" s="277"/>
      <c r="BA16" s="277"/>
      <c r="BB16" s="277"/>
      <c r="BC16" s="278"/>
      <c r="BE16" s="94"/>
      <c r="BF16" s="276"/>
      <c r="BG16" s="277"/>
      <c r="BH16" s="277"/>
      <c r="BI16" s="277"/>
      <c r="BJ16" s="277"/>
      <c r="BK16" s="277"/>
      <c r="BL16" s="277"/>
      <c r="BM16" s="277"/>
      <c r="BN16" s="277"/>
      <c r="BO16" s="277"/>
      <c r="BP16" s="277"/>
      <c r="BQ16" s="277"/>
      <c r="BR16" s="277"/>
      <c r="BS16" s="277"/>
      <c r="BT16" s="278"/>
    </row>
    <row r="17" spans="1:72" ht="12" customHeight="1" x14ac:dyDescent="0.25">
      <c r="A17" s="92">
        <v>1</v>
      </c>
      <c r="B17" s="38"/>
      <c r="C17" s="9" t="str">
        <f>Data!B14</f>
        <v>Teknisk/adm timer</v>
      </c>
      <c r="D17" s="9"/>
      <c r="E17" s="112" t="str">
        <f>Data!B24</f>
        <v>Timer</v>
      </c>
      <c r="F17" s="245">
        <f>'Budget &amp; Total'!G21</f>
        <v>0</v>
      </c>
      <c r="G17" s="119">
        <f ca="1">HLOOKUP($G$5,'Period(er)'!$X:$AL,5+A17,FALSE)</f>
        <v>0</v>
      </c>
      <c r="I17" s="120">
        <f>SUM(J17:AM17)</f>
        <v>0</v>
      </c>
      <c r="J17" s="605"/>
      <c r="K17" s="606"/>
      <c r="L17" s="606"/>
      <c r="M17" s="606"/>
      <c r="N17" s="606"/>
      <c r="O17" s="606"/>
      <c r="P17" s="606"/>
      <c r="Q17" s="606"/>
      <c r="R17" s="606"/>
      <c r="S17" s="606"/>
      <c r="T17" s="606"/>
      <c r="U17" s="606"/>
      <c r="V17" s="606"/>
      <c r="W17" s="606"/>
      <c r="X17" s="607"/>
      <c r="Y17" s="767"/>
      <c r="Z17" s="767"/>
      <c r="AA17" s="767"/>
      <c r="AB17" s="767"/>
      <c r="AC17" s="767"/>
      <c r="AD17" s="767"/>
      <c r="AE17" s="767"/>
      <c r="AF17" s="767"/>
      <c r="AG17" s="767"/>
      <c r="AH17" s="767"/>
      <c r="AI17" s="767"/>
      <c r="AJ17" s="767"/>
      <c r="AK17" s="767"/>
      <c r="AL17" s="767"/>
      <c r="AM17" s="767"/>
      <c r="AN17" s="94"/>
      <c r="AO17" s="43"/>
      <c r="BC17" s="114"/>
      <c r="BE17" s="94"/>
      <c r="BF17" s="43"/>
      <c r="BT17" s="114"/>
    </row>
    <row r="18" spans="1:72" ht="12" customHeight="1" x14ac:dyDescent="0.25">
      <c r="A18" s="92">
        <v>2</v>
      </c>
      <c r="B18" s="74" t="str">
        <f>Data!B5</f>
        <v>Personaleudgifter</v>
      </c>
      <c r="C18" s="4"/>
      <c r="D18" s="4"/>
      <c r="E18" s="121"/>
      <c r="F18" s="117"/>
      <c r="G18" s="117">
        <f ca="1">HLOOKUP($G$5,'Period(er)'!$X:$AL,5+A18,FALSE)</f>
        <v>0</v>
      </c>
      <c r="I18" s="122"/>
      <c r="J18" s="797"/>
      <c r="K18" s="757"/>
      <c r="L18" s="757"/>
      <c r="M18" s="757"/>
      <c r="N18" s="757"/>
      <c r="O18" s="757"/>
      <c r="P18" s="757"/>
      <c r="Q18" s="757"/>
      <c r="R18" s="757"/>
      <c r="S18" s="757"/>
      <c r="T18" s="757"/>
      <c r="U18" s="757"/>
      <c r="V18" s="757"/>
      <c r="W18" s="757"/>
      <c r="X18" s="789"/>
      <c r="Y18" s="751"/>
      <c r="Z18" s="751"/>
      <c r="AA18" s="751"/>
      <c r="AB18" s="751"/>
      <c r="AC18" s="751"/>
      <c r="AD18" s="751"/>
      <c r="AE18" s="751"/>
      <c r="AF18" s="751"/>
      <c r="AG18" s="751"/>
      <c r="AH18" s="751"/>
      <c r="AI18" s="751"/>
      <c r="AJ18" s="751"/>
      <c r="AK18" s="751"/>
      <c r="AL18" s="751"/>
      <c r="AM18" s="751"/>
      <c r="AN18" s="94"/>
      <c r="AO18" s="43"/>
      <c r="BC18" s="114"/>
      <c r="BE18" s="94"/>
      <c r="BF18" s="43"/>
      <c r="BT18" s="114"/>
    </row>
    <row r="19" spans="1:72" ht="12" customHeight="1" x14ac:dyDescent="0.25">
      <c r="A19" s="92">
        <v>3</v>
      </c>
      <c r="B19" s="116"/>
      <c r="C19" s="9" t="str">
        <f>Data!B15</f>
        <v>Interen løn</v>
      </c>
      <c r="D19" s="9"/>
      <c r="E19" s="112" t="s">
        <v>31</v>
      </c>
      <c r="F19" s="245">
        <f>'Budget &amp; Total'!G24</f>
        <v>0</v>
      </c>
      <c r="G19" s="119">
        <f ca="1">HLOOKUP($G$5,'Period(er)'!$X:$AL,5+A19,FALSE)</f>
        <v>0</v>
      </c>
      <c r="I19" s="120">
        <f>SUM(J19:AM19)</f>
        <v>0</v>
      </c>
      <c r="J19" s="605"/>
      <c r="K19" s="606"/>
      <c r="L19" s="606"/>
      <c r="M19" s="606"/>
      <c r="N19" s="606"/>
      <c r="O19" s="606"/>
      <c r="P19" s="606"/>
      <c r="Q19" s="606"/>
      <c r="R19" s="606"/>
      <c r="S19" s="606"/>
      <c r="T19" s="606"/>
      <c r="U19" s="606"/>
      <c r="V19" s="606"/>
      <c r="W19" s="606"/>
      <c r="X19" s="607"/>
      <c r="Y19" s="767"/>
      <c r="Z19" s="767"/>
      <c r="AA19" s="767"/>
      <c r="AB19" s="767"/>
      <c r="AC19" s="767"/>
      <c r="AD19" s="767"/>
      <c r="AE19" s="767"/>
      <c r="AF19" s="767"/>
      <c r="AG19" s="767"/>
      <c r="AH19" s="767"/>
      <c r="AI19" s="767"/>
      <c r="AJ19" s="767"/>
      <c r="AK19" s="767"/>
      <c r="AL19" s="767"/>
      <c r="AM19" s="767"/>
      <c r="AN19" s="94"/>
      <c r="AO19" s="43">
        <f ca="1">IF(Data!$H$2="ja",IF(HLOOKUP($G$5,'Partner-period(er)'!$AP:$BD,5+$A19+((AO$15-1)*50),FALSE)&gt;0,1,0),0)</f>
        <v>0</v>
      </c>
      <c r="AP19">
        <f ca="1">IF(Data!$H$2="ja",IF(HLOOKUP($G$5,'Partner-period(er)'!$AP:$BD,5+$A19+((AP$15-1)*50),FALSE)&gt;0,1,0),0)</f>
        <v>0</v>
      </c>
      <c r="AQ19">
        <f ca="1">IF(Data!$H$2="ja",IF(HLOOKUP($G$5,'Partner-period(er)'!$AP:$BD,5+$A19+((AQ$15-1)*50),FALSE)&gt;0,1,0),0)</f>
        <v>0</v>
      </c>
      <c r="AR19">
        <f ca="1">IF(Data!$H$2="ja",IF(HLOOKUP($G$5,'Partner-period(er)'!$AP:$BD,5+$A19+((AR$15-1)*50),FALSE)&gt;0,1,0),0)</f>
        <v>0</v>
      </c>
      <c r="AS19">
        <f ca="1">IF(Data!$H$2="ja",IF(HLOOKUP($G$5,'Partner-period(er)'!$AP:$BD,5+$A19+((AS$15-1)*50),FALSE)&gt;0,1,0),0)</f>
        <v>0</v>
      </c>
      <c r="AT19">
        <f ca="1">IF(Data!$H$2="ja",IF(HLOOKUP($G$5,'Partner-period(er)'!$AP:$BD,5+$A19+((AT$15-1)*50),FALSE)&gt;0,1,0),0)</f>
        <v>0</v>
      </c>
      <c r="AU19">
        <f ca="1">IF(Data!$H$2="ja",IF(HLOOKUP($G$5,'Partner-period(er)'!$AP:$BD,5+$A19+((AU$15-1)*50),FALSE)&gt;0,1,0),0)</f>
        <v>0</v>
      </c>
      <c r="AV19">
        <f ca="1">IF(Data!$H$2="ja",IF(HLOOKUP($G$5,'Partner-period(er)'!$AP:$BD,5+$A19+((AV$15-1)*50),FALSE)&gt;0,1,0),0)</f>
        <v>0</v>
      </c>
      <c r="AW19">
        <f ca="1">IF(Data!$H$2="ja",IF(HLOOKUP($G$5,'Partner-period(er)'!$AP:$BD,5+$A19+((AW$15-1)*50),FALSE)&gt;0,1,0),0)</f>
        <v>0</v>
      </c>
      <c r="AX19">
        <f ca="1">IF(Data!$H$2="ja",IF(HLOOKUP($G$5,'Partner-period(er)'!$AP:$BD,5+$A19+((AX$15-1)*50),FALSE)&gt;0,1,0),0)</f>
        <v>0</v>
      </c>
      <c r="AY19">
        <f ca="1">IF(Data!$H$2="ja",IF(HLOOKUP($G$5,'Partner-period(er)'!$AP:$BD,5+$A19+((AY$15-1)*50),FALSE)&gt;0,1,0),0)</f>
        <v>0</v>
      </c>
      <c r="AZ19">
        <f ca="1">IF(Data!$H$2="ja",IF(HLOOKUP($G$5,'Partner-period(er)'!$AP:$BD,5+$A19+((AZ$15-1)*50),FALSE)&gt;0,1,0),0)</f>
        <v>0</v>
      </c>
      <c r="BA19">
        <f ca="1">IF(Data!$H$2="ja",IF(HLOOKUP($G$5,'Partner-period(er)'!$AP:$BD,5+$A19+((BA$15-1)*50),FALSE)&gt;0,1,0),0)</f>
        <v>0</v>
      </c>
      <c r="BB19">
        <f ca="1">IF(Data!$H$2="ja",IF(HLOOKUP($G$5,'Partner-period(er)'!$AP:$BD,5+$A19+((BB$15-1)*50),FALSE)&gt;0,1,0),0)</f>
        <v>0</v>
      </c>
      <c r="BC19" s="114">
        <f ca="1">IF(Data!$H$2="ja",IF(HLOOKUP($G$5,'Partner-period(er)'!$AP:$BD,5+$A19+((BC$15-1)*50),FALSE)&gt;0,1,0),0)</f>
        <v>0</v>
      </c>
      <c r="BE19" s="94"/>
      <c r="BF19" s="43">
        <f ca="1">IF(Data!$H$2="ja",IF(HLOOKUP($G$5,'Partner-period(er)'!$AP:$BD,5+$A19+((BF$15-1)*50),FALSE)&gt;0,1,0),0)</f>
        <v>0</v>
      </c>
      <c r="BG19">
        <f ca="1">IF(Data!$H$2="ja",IF(HLOOKUP($G$5,'Partner-period(er)'!$AP:$BD,5+$A19+((BG$15-1)*50),FALSE)&gt;0,1,0),0)</f>
        <v>0</v>
      </c>
      <c r="BH19">
        <f ca="1">IF(Data!$H$2="ja",IF(HLOOKUP($G$5,'Partner-period(er)'!$AP:$BD,5+$A19+((BH$15-1)*50),FALSE)&gt;0,1,0),0)</f>
        <v>0</v>
      </c>
      <c r="BI19">
        <f ca="1">IF(Data!$H$2="ja",IF(HLOOKUP($G$5,'Partner-period(er)'!$AP:$BD,5+$A19+((BI$15-1)*50),FALSE)&gt;0,1,0),0)</f>
        <v>0</v>
      </c>
      <c r="BJ19">
        <f ca="1">IF(Data!$H$2="ja",IF(HLOOKUP($G$5,'Partner-period(er)'!$AP:$BD,5+$A19+((BJ$15-1)*50),FALSE)&gt;0,1,0),0)</f>
        <v>0</v>
      </c>
      <c r="BK19">
        <f ca="1">IF(Data!$H$2="ja",IF(HLOOKUP($G$5,'Partner-period(er)'!$AP:$BD,5+$A19+((BK$15-1)*50),FALSE)&gt;0,1,0),0)</f>
        <v>0</v>
      </c>
      <c r="BL19">
        <f ca="1">IF(Data!$H$2="ja",IF(HLOOKUP($G$5,'Partner-period(er)'!$AP:$BD,5+$A19+((BL$15-1)*50),FALSE)&gt;0,1,0),0)</f>
        <v>0</v>
      </c>
      <c r="BM19">
        <f ca="1">IF(Data!$H$2="ja",IF(HLOOKUP($G$5,'Partner-period(er)'!$AP:$BD,5+$A19+((BM$15-1)*50),FALSE)&gt;0,1,0),0)</f>
        <v>0</v>
      </c>
      <c r="BN19">
        <f ca="1">IF(Data!$H$2="ja",IF(HLOOKUP($G$5,'Partner-period(er)'!$AP:$BD,5+$A19+((BN$15-1)*50),FALSE)&gt;0,1,0),0)</f>
        <v>0</v>
      </c>
      <c r="BO19">
        <f ca="1">IF(Data!$H$2="ja",IF(HLOOKUP($G$5,'Partner-period(er)'!$AP:$BD,5+$A19+((BO$15-1)*50),FALSE)&gt;0,1,0),0)</f>
        <v>0</v>
      </c>
      <c r="BP19">
        <f ca="1">IF(Data!$H$2="ja",IF(HLOOKUP($G$5,'Partner-period(er)'!$AP:$BD,5+$A19+((BP$15-1)*50),FALSE)&gt;0,1,0),0)</f>
        <v>0</v>
      </c>
      <c r="BQ19">
        <f ca="1">IF(Data!$H$2="ja",IF(HLOOKUP($G$5,'Partner-period(er)'!$AP:$BD,5+$A19+((BQ$15-1)*50),FALSE)&gt;0,1,0),0)</f>
        <v>0</v>
      </c>
      <c r="BR19">
        <f ca="1">IF(Data!$H$2="ja",IF(HLOOKUP($G$5,'Partner-period(er)'!$AP:$BD,5+$A19+((BR$15-1)*50),FALSE)&gt;0,1,0),0)</f>
        <v>0</v>
      </c>
      <c r="BS19">
        <f ca="1">IF(Data!$H$2="ja",IF(HLOOKUP($G$5,'Partner-period(er)'!$AP:$BD,5+$A19+((BS$15-1)*50),FALSE)&gt;0,1,0),0)</f>
        <v>0</v>
      </c>
      <c r="BT19" s="114">
        <f ca="1">IF(Data!$H$2="ja",IF(HLOOKUP($G$5,'Partner-period(er)'!$AP:$BD,5+$A19+((BT$15-1)*50),FALSE)&gt;0,1,0),0)</f>
        <v>0</v>
      </c>
    </row>
    <row r="20" spans="1:72" ht="12" customHeight="1" x14ac:dyDescent="0.25">
      <c r="A20" s="92">
        <v>4</v>
      </c>
      <c r="B20" s="39"/>
      <c r="C20" s="9" t="str">
        <f>Data!B16</f>
        <v>Teknisk/adm løn</v>
      </c>
      <c r="D20" s="9"/>
      <c r="E20" s="112" t="s">
        <v>31</v>
      </c>
      <c r="F20" s="245">
        <f>'Budget &amp; Total'!G25</f>
        <v>0</v>
      </c>
      <c r="G20" s="119">
        <f ca="1">HLOOKUP($G$5,'Period(er)'!$X:$AL,5+A20,FALSE)</f>
        <v>0</v>
      </c>
      <c r="I20" s="120">
        <f>SUM(J20:AM20)</f>
        <v>0</v>
      </c>
      <c r="J20" s="605"/>
      <c r="K20" s="606"/>
      <c r="L20" s="606"/>
      <c r="M20" s="606"/>
      <c r="N20" s="606"/>
      <c r="O20" s="606"/>
      <c r="P20" s="606"/>
      <c r="Q20" s="606"/>
      <c r="R20" s="606"/>
      <c r="S20" s="606"/>
      <c r="T20" s="606"/>
      <c r="U20" s="606"/>
      <c r="V20" s="606"/>
      <c r="W20" s="606"/>
      <c r="X20" s="607"/>
      <c r="Y20" s="767"/>
      <c r="Z20" s="767"/>
      <c r="AA20" s="767"/>
      <c r="AB20" s="767"/>
      <c r="AC20" s="767"/>
      <c r="AD20" s="767"/>
      <c r="AE20" s="767"/>
      <c r="AF20" s="767"/>
      <c r="AG20" s="767"/>
      <c r="AH20" s="767"/>
      <c r="AI20" s="767"/>
      <c r="AJ20" s="767"/>
      <c r="AK20" s="767"/>
      <c r="AL20" s="767"/>
      <c r="AM20" s="767"/>
      <c r="AN20" s="94"/>
      <c r="AO20" s="43">
        <f ca="1">IF(Data!$H$2="ja",IF(HLOOKUP($G$5,'Partner-period(er)'!$AP:$BD,5+$A20+((AO$15-1)*50),FALSE)&gt;0,1,0),0)</f>
        <v>0</v>
      </c>
      <c r="AP20">
        <f ca="1">IF(Data!$H$2="ja",IF(HLOOKUP($G$5,'Partner-period(er)'!$AP:$BD,5+$A20+((AP$15-1)*50),FALSE)&gt;0,1,0),0)</f>
        <v>0</v>
      </c>
      <c r="AQ20">
        <f ca="1">IF(Data!$H$2="ja",IF(HLOOKUP($G$5,'Partner-period(er)'!$AP:$BD,5+$A20+((AQ$15-1)*50),FALSE)&gt;0,1,0),0)</f>
        <v>0</v>
      </c>
      <c r="AR20">
        <f ca="1">IF(Data!$H$2="ja",IF(HLOOKUP($G$5,'Partner-period(er)'!$AP:$BD,5+$A20+((AR$15-1)*50),FALSE)&gt;0,1,0),0)</f>
        <v>0</v>
      </c>
      <c r="AS20">
        <f ca="1">IF(Data!$H$2="ja",IF(HLOOKUP($G$5,'Partner-period(er)'!$AP:$BD,5+$A20+((AS$15-1)*50),FALSE)&gt;0,1,0),0)</f>
        <v>0</v>
      </c>
      <c r="AT20">
        <f ca="1">IF(Data!$H$2="ja",IF(HLOOKUP($G$5,'Partner-period(er)'!$AP:$BD,5+$A20+((AT$15-1)*50),FALSE)&gt;0,1,0),0)</f>
        <v>0</v>
      </c>
      <c r="AU20">
        <f ca="1">IF(Data!$H$2="ja",IF(HLOOKUP($G$5,'Partner-period(er)'!$AP:$BD,5+$A20+((AU$15-1)*50),FALSE)&gt;0,1,0),0)</f>
        <v>0</v>
      </c>
      <c r="AV20">
        <f ca="1">IF(Data!$H$2="ja",IF(HLOOKUP($G$5,'Partner-period(er)'!$AP:$BD,5+$A20+((AV$15-1)*50),FALSE)&gt;0,1,0),0)</f>
        <v>0</v>
      </c>
      <c r="AW20">
        <f ca="1">IF(Data!$H$2="ja",IF(HLOOKUP($G$5,'Partner-period(er)'!$AP:$BD,5+$A20+((AW$15-1)*50),FALSE)&gt;0,1,0),0)</f>
        <v>0</v>
      </c>
      <c r="AX20">
        <f ca="1">IF(Data!$H$2="ja",IF(HLOOKUP($G$5,'Partner-period(er)'!$AP:$BD,5+$A20+((AX$15-1)*50),FALSE)&gt;0,1,0),0)</f>
        <v>0</v>
      </c>
      <c r="AY20">
        <f ca="1">IF(Data!$H$2="ja",IF(HLOOKUP($G$5,'Partner-period(er)'!$AP:$BD,5+$A20+((AY$15-1)*50),FALSE)&gt;0,1,0),0)</f>
        <v>0</v>
      </c>
      <c r="AZ20">
        <f ca="1">IF(Data!$H$2="ja",IF(HLOOKUP($G$5,'Partner-period(er)'!$AP:$BD,5+$A20+((AZ$15-1)*50),FALSE)&gt;0,1,0),0)</f>
        <v>0</v>
      </c>
      <c r="BA20">
        <f ca="1">IF(Data!$H$2="ja",IF(HLOOKUP($G$5,'Partner-period(er)'!$AP:$BD,5+$A20+((BA$15-1)*50),FALSE)&gt;0,1,0),0)</f>
        <v>0</v>
      </c>
      <c r="BB20">
        <f ca="1">IF(Data!$H$2="ja",IF(HLOOKUP($G$5,'Partner-period(er)'!$AP:$BD,5+$A20+((BB$15-1)*50),FALSE)&gt;0,1,0),0)</f>
        <v>0</v>
      </c>
      <c r="BC20" s="114">
        <f ca="1">IF(Data!$H$2="ja",IF(HLOOKUP($G$5,'Partner-period(er)'!$AP:$BD,5+$A20+((BC$15-1)*50),FALSE)&gt;0,1,0),0)</f>
        <v>0</v>
      </c>
      <c r="BE20" s="94"/>
      <c r="BF20" s="43">
        <f ca="1">IF(Data!$H$2="ja",IF(HLOOKUP($G$5,'Partner-period(er)'!$AP:$BD,5+$A20+((BF$15-1)*50),FALSE)&gt;0,1,0),0)</f>
        <v>0</v>
      </c>
      <c r="BG20">
        <f ca="1">IF(Data!$H$2="ja",IF(HLOOKUP($G$5,'Partner-period(er)'!$AP:$BD,5+$A20+((BG$15-1)*50),FALSE)&gt;0,1,0),0)</f>
        <v>0</v>
      </c>
      <c r="BH20">
        <f ca="1">IF(Data!$H$2="ja",IF(HLOOKUP($G$5,'Partner-period(er)'!$AP:$BD,5+$A20+((BH$15-1)*50),FALSE)&gt;0,1,0),0)</f>
        <v>0</v>
      </c>
      <c r="BI20">
        <f ca="1">IF(Data!$H$2="ja",IF(HLOOKUP($G$5,'Partner-period(er)'!$AP:$BD,5+$A20+((BI$15-1)*50),FALSE)&gt;0,1,0),0)</f>
        <v>0</v>
      </c>
      <c r="BJ20">
        <f ca="1">IF(Data!$H$2="ja",IF(HLOOKUP($G$5,'Partner-period(er)'!$AP:$BD,5+$A20+((BJ$15-1)*50),FALSE)&gt;0,1,0),0)</f>
        <v>0</v>
      </c>
      <c r="BK20">
        <f ca="1">IF(Data!$H$2="ja",IF(HLOOKUP($G$5,'Partner-period(er)'!$AP:$BD,5+$A20+((BK$15-1)*50),FALSE)&gt;0,1,0),0)</f>
        <v>0</v>
      </c>
      <c r="BL20">
        <f ca="1">IF(Data!$H$2="ja",IF(HLOOKUP($G$5,'Partner-period(er)'!$AP:$BD,5+$A20+((BL$15-1)*50),FALSE)&gt;0,1,0),0)</f>
        <v>0</v>
      </c>
      <c r="BM20">
        <f ca="1">IF(Data!$H$2="ja",IF(HLOOKUP($G$5,'Partner-period(er)'!$AP:$BD,5+$A20+((BM$15-1)*50),FALSE)&gt;0,1,0),0)</f>
        <v>0</v>
      </c>
      <c r="BN20">
        <f ca="1">IF(Data!$H$2="ja",IF(HLOOKUP($G$5,'Partner-period(er)'!$AP:$BD,5+$A20+((BN$15-1)*50),FALSE)&gt;0,1,0),0)</f>
        <v>0</v>
      </c>
      <c r="BO20">
        <f ca="1">IF(Data!$H$2="ja",IF(HLOOKUP($G$5,'Partner-period(er)'!$AP:$BD,5+$A20+((BO$15-1)*50),FALSE)&gt;0,1,0),0)</f>
        <v>0</v>
      </c>
      <c r="BP20">
        <f ca="1">IF(Data!$H$2="ja",IF(HLOOKUP($G$5,'Partner-period(er)'!$AP:$BD,5+$A20+((BP$15-1)*50),FALSE)&gt;0,1,0),0)</f>
        <v>0</v>
      </c>
      <c r="BQ20">
        <f ca="1">IF(Data!$H$2="ja",IF(HLOOKUP($G$5,'Partner-period(er)'!$AP:$BD,5+$A20+((BQ$15-1)*50),FALSE)&gt;0,1,0),0)</f>
        <v>0</v>
      </c>
      <c r="BR20">
        <f ca="1">IF(Data!$H$2="ja",IF(HLOOKUP($G$5,'Partner-period(er)'!$AP:$BD,5+$A20+((BR$15-1)*50),FALSE)&gt;0,1,0),0)</f>
        <v>0</v>
      </c>
      <c r="BS20">
        <f ca="1">IF(Data!$H$2="ja",IF(HLOOKUP($G$5,'Partner-period(er)'!$AP:$BD,5+$A20+((BS$15-1)*50),FALSE)&gt;0,1,0),0)</f>
        <v>0</v>
      </c>
      <c r="BT20" s="114">
        <f ca="1">IF(Data!$H$2="ja",IF(HLOOKUP($G$5,'Partner-period(er)'!$AP:$BD,5+$A20+((BT$15-1)*50),FALSE)&gt;0,1,0),0)</f>
        <v>0</v>
      </c>
    </row>
    <row r="21" spans="1:72" ht="12" customHeight="1" x14ac:dyDescent="0.25">
      <c r="A21" s="92">
        <v>5</v>
      </c>
      <c r="B21" s="40"/>
      <c r="C21" s="41" t="str">
        <f>Data!B25</f>
        <v>Overhead</v>
      </c>
      <c r="D21" s="41"/>
      <c r="E21" s="123" t="s">
        <v>31</v>
      </c>
      <c r="F21" s="245">
        <f>'Budget &amp; Total'!G27</f>
        <v>0</v>
      </c>
      <c r="G21" s="119">
        <f ca="1">HLOOKUP($G$5,'Period(er)'!$X:$AL,5+A21,FALSE)</f>
        <v>0</v>
      </c>
      <c r="I21" s="120">
        <f>SUM(J21:AM21)</f>
        <v>0</v>
      </c>
      <c r="J21" s="812">
        <f>(J19+J20)*J10</f>
        <v>0</v>
      </c>
      <c r="K21" s="813">
        <f t="shared" ref="K21:X21" si="0">(K19+K20)*K10</f>
        <v>0</v>
      </c>
      <c r="L21" s="813">
        <f t="shared" si="0"/>
        <v>0</v>
      </c>
      <c r="M21" s="813">
        <f t="shared" si="0"/>
        <v>0</v>
      </c>
      <c r="N21" s="813">
        <f t="shared" si="0"/>
        <v>0</v>
      </c>
      <c r="O21" s="813">
        <f t="shared" si="0"/>
        <v>0</v>
      </c>
      <c r="P21" s="813">
        <f t="shared" si="0"/>
        <v>0</v>
      </c>
      <c r="Q21" s="813">
        <f t="shared" si="0"/>
        <v>0</v>
      </c>
      <c r="R21" s="813">
        <f t="shared" si="0"/>
        <v>0</v>
      </c>
      <c r="S21" s="813">
        <f t="shared" si="0"/>
        <v>0</v>
      </c>
      <c r="T21" s="813">
        <f t="shared" si="0"/>
        <v>0</v>
      </c>
      <c r="U21" s="813">
        <f t="shared" si="0"/>
        <v>0</v>
      </c>
      <c r="V21" s="813">
        <f t="shared" si="0"/>
        <v>0</v>
      </c>
      <c r="W21" s="813">
        <f t="shared" si="0"/>
        <v>0</v>
      </c>
      <c r="X21" s="814">
        <f t="shared" si="0"/>
        <v>0</v>
      </c>
      <c r="Y21" s="751">
        <f>(Y19+Y20)*Y10</f>
        <v>0</v>
      </c>
      <c r="Z21" s="751">
        <f t="shared" ref="Z21:AM21" si="1">(Z19+Z20)*Z10</f>
        <v>0</v>
      </c>
      <c r="AA21" s="751">
        <f t="shared" si="1"/>
        <v>0</v>
      </c>
      <c r="AB21" s="751">
        <f t="shared" si="1"/>
        <v>0</v>
      </c>
      <c r="AC21" s="751">
        <f t="shared" si="1"/>
        <v>0</v>
      </c>
      <c r="AD21" s="751">
        <f t="shared" si="1"/>
        <v>0</v>
      </c>
      <c r="AE21" s="751">
        <f t="shared" si="1"/>
        <v>0</v>
      </c>
      <c r="AF21" s="751">
        <f t="shared" si="1"/>
        <v>0</v>
      </c>
      <c r="AG21" s="751">
        <f t="shared" si="1"/>
        <v>0</v>
      </c>
      <c r="AH21" s="751">
        <f t="shared" si="1"/>
        <v>0</v>
      </c>
      <c r="AI21" s="751">
        <f t="shared" si="1"/>
        <v>0</v>
      </c>
      <c r="AJ21" s="751">
        <f t="shared" si="1"/>
        <v>0</v>
      </c>
      <c r="AK21" s="751">
        <f t="shared" si="1"/>
        <v>0</v>
      </c>
      <c r="AL21" s="751">
        <f t="shared" si="1"/>
        <v>0</v>
      </c>
      <c r="AM21" s="751">
        <f t="shared" si="1"/>
        <v>0</v>
      </c>
      <c r="AN21" s="94"/>
      <c r="AO21" s="43"/>
      <c r="BC21" s="114"/>
      <c r="BE21" s="94"/>
      <c r="BF21" s="43"/>
      <c r="BT21" s="114"/>
    </row>
    <row r="22" spans="1:72" ht="12" customHeight="1" x14ac:dyDescent="0.25">
      <c r="A22" s="92">
        <v>6</v>
      </c>
      <c r="B22" s="124"/>
      <c r="C22" s="32" t="str">
        <f>Data!B39</f>
        <v>Lønomkostninger total</v>
      </c>
      <c r="D22" s="32"/>
      <c r="E22" s="444" t="s">
        <v>31</v>
      </c>
      <c r="F22" s="246">
        <f>'Budget &amp; Total'!G28</f>
        <v>0</v>
      </c>
      <c r="G22" s="126">
        <f ca="1">HLOOKUP($G$5,'Period(er)'!$X:$AL,5+A22,FALSE)</f>
        <v>0</v>
      </c>
      <c r="I22" s="127">
        <f>SUM(J22:AM22)</f>
        <v>0</v>
      </c>
      <c r="J22" s="491">
        <f>SUM(J19:J21)</f>
        <v>0</v>
      </c>
      <c r="K22" s="491">
        <f t="shared" ref="K22:X22" si="2">SUM(K19:K21)</f>
        <v>0</v>
      </c>
      <c r="L22" s="491">
        <f t="shared" si="2"/>
        <v>0</v>
      </c>
      <c r="M22" s="491">
        <f t="shared" si="2"/>
        <v>0</v>
      </c>
      <c r="N22" s="491">
        <f t="shared" si="2"/>
        <v>0</v>
      </c>
      <c r="O22" s="491">
        <f t="shared" si="2"/>
        <v>0</v>
      </c>
      <c r="P22" s="491">
        <f t="shared" si="2"/>
        <v>0</v>
      </c>
      <c r="Q22" s="491">
        <f t="shared" si="2"/>
        <v>0</v>
      </c>
      <c r="R22" s="491">
        <f t="shared" si="2"/>
        <v>0</v>
      </c>
      <c r="S22" s="491">
        <f t="shared" si="2"/>
        <v>0</v>
      </c>
      <c r="T22" s="491">
        <f t="shared" si="2"/>
        <v>0</v>
      </c>
      <c r="U22" s="491">
        <f t="shared" si="2"/>
        <v>0</v>
      </c>
      <c r="V22" s="491">
        <f t="shared" si="2"/>
        <v>0</v>
      </c>
      <c r="W22" s="491">
        <f t="shared" si="2"/>
        <v>0</v>
      </c>
      <c r="X22" s="789">
        <f t="shared" si="2"/>
        <v>0</v>
      </c>
      <c r="Y22" s="751">
        <f>SUM(Y19:Y21)</f>
        <v>0</v>
      </c>
      <c r="Z22" s="751">
        <f t="shared" ref="Z22:AM22" si="3">SUM(Z19:Z21)</f>
        <v>0</v>
      </c>
      <c r="AA22" s="751">
        <f t="shared" si="3"/>
        <v>0</v>
      </c>
      <c r="AB22" s="751">
        <f t="shared" si="3"/>
        <v>0</v>
      </c>
      <c r="AC22" s="751">
        <f t="shared" si="3"/>
        <v>0</v>
      </c>
      <c r="AD22" s="751">
        <f t="shared" si="3"/>
        <v>0</v>
      </c>
      <c r="AE22" s="751">
        <f t="shared" si="3"/>
        <v>0</v>
      </c>
      <c r="AF22" s="751">
        <f t="shared" si="3"/>
        <v>0</v>
      </c>
      <c r="AG22" s="751">
        <f t="shared" si="3"/>
        <v>0</v>
      </c>
      <c r="AH22" s="751">
        <f t="shared" si="3"/>
        <v>0</v>
      </c>
      <c r="AI22" s="751">
        <f t="shared" si="3"/>
        <v>0</v>
      </c>
      <c r="AJ22" s="751">
        <f t="shared" si="3"/>
        <v>0</v>
      </c>
      <c r="AK22" s="751">
        <f t="shared" si="3"/>
        <v>0</v>
      </c>
      <c r="AL22" s="751">
        <f t="shared" si="3"/>
        <v>0</v>
      </c>
      <c r="AM22" s="751">
        <f t="shared" si="3"/>
        <v>0</v>
      </c>
      <c r="AN22" s="94"/>
      <c r="AO22" s="43"/>
      <c r="BC22" s="114"/>
      <c r="BE22" s="94"/>
      <c r="BF22" s="43"/>
      <c r="BT22" s="114"/>
    </row>
    <row r="23" spans="1:72" ht="12" customHeight="1" x14ac:dyDescent="0.25">
      <c r="A23" s="92">
        <v>7</v>
      </c>
      <c r="B23" s="38" t="str">
        <f>'Budget &amp; Total'!B29</f>
        <v>Andre omkostninger</v>
      </c>
      <c r="C23" s="33"/>
      <c r="D23" s="33"/>
      <c r="E23" s="27"/>
      <c r="F23" s="117"/>
      <c r="G23" s="128"/>
      <c r="I23" s="129"/>
      <c r="J23" s="167"/>
      <c r="K23" s="167"/>
      <c r="L23" s="167"/>
      <c r="M23" s="167"/>
      <c r="N23" s="167"/>
      <c r="O23" s="167"/>
      <c r="P23" s="167"/>
      <c r="Q23" s="167"/>
      <c r="R23" s="168"/>
      <c r="S23" s="168"/>
      <c r="T23" s="168"/>
      <c r="U23" s="150"/>
      <c r="V23" s="150"/>
      <c r="W23" s="150"/>
      <c r="X23" s="151"/>
      <c r="Y23" s="768"/>
      <c r="Z23" s="768"/>
      <c r="AA23" s="768"/>
      <c r="AB23" s="768"/>
      <c r="AC23" s="768"/>
      <c r="AD23" s="768"/>
      <c r="AE23" s="768"/>
      <c r="AF23" s="768"/>
      <c r="AG23" s="769"/>
      <c r="AH23" s="769"/>
      <c r="AI23" s="769"/>
      <c r="AJ23" s="751"/>
      <c r="AK23" s="751"/>
      <c r="AL23" s="751"/>
      <c r="AM23" s="751"/>
      <c r="AN23" s="94"/>
      <c r="AO23" s="43"/>
      <c r="BC23" s="114"/>
      <c r="BE23" s="94"/>
      <c r="BF23" s="43"/>
      <c r="BT23" s="114"/>
    </row>
    <row r="24" spans="1:72" ht="12" customHeight="1" x14ac:dyDescent="0.25">
      <c r="A24" s="92">
        <v>8</v>
      </c>
      <c r="B24" s="116"/>
      <c r="C24" s="9" t="str">
        <f>'Budget &amp; Total'!C30</f>
        <v>Instrumenter og udstyr</v>
      </c>
      <c r="D24" s="9"/>
      <c r="E24" s="27" t="s">
        <v>31</v>
      </c>
      <c r="F24" s="245">
        <f>'Budget &amp; Total'!G30</f>
        <v>0</v>
      </c>
      <c r="G24" s="119">
        <f ca="1">HLOOKUP($G$5,'Period(er)'!$X:$AL,5+A24,FALSE)</f>
        <v>0</v>
      </c>
      <c r="I24" s="120">
        <f t="shared" ref="I24:I32" si="4">SUM(J24:AM24)</f>
        <v>0</v>
      </c>
      <c r="J24" s="606"/>
      <c r="K24" s="606"/>
      <c r="L24" s="606"/>
      <c r="M24" s="606"/>
      <c r="N24" s="606"/>
      <c r="O24" s="606"/>
      <c r="P24" s="606"/>
      <c r="Q24" s="606"/>
      <c r="R24" s="606"/>
      <c r="S24" s="606"/>
      <c r="T24" s="606"/>
      <c r="U24" s="606"/>
      <c r="V24" s="606"/>
      <c r="W24" s="606"/>
      <c r="X24" s="607"/>
      <c r="Y24" s="767"/>
      <c r="Z24" s="767"/>
      <c r="AA24" s="767"/>
      <c r="AB24" s="767"/>
      <c r="AC24" s="767"/>
      <c r="AD24" s="767"/>
      <c r="AE24" s="767"/>
      <c r="AF24" s="767"/>
      <c r="AG24" s="767"/>
      <c r="AH24" s="767"/>
      <c r="AI24" s="767"/>
      <c r="AJ24" s="767"/>
      <c r="AK24" s="767"/>
      <c r="AL24" s="767"/>
      <c r="AM24" s="767"/>
      <c r="AN24" s="94"/>
      <c r="AO24" s="43">
        <f ca="1">IF(Data!$H$2="ja",IF(HLOOKUP($G$5,'Partner-period(er)'!$AP:$BD,5+$A24+((AO$15-1)*50),FALSE)&gt;0,1,0),0)</f>
        <v>0</v>
      </c>
      <c r="AP24">
        <f ca="1">IF(Data!$H$2="ja",IF(HLOOKUP($G$5,'Partner-period(er)'!$AP:$BD,5+$A24+((AP$15-1)*50),FALSE)&gt;0,1,0),0)</f>
        <v>0</v>
      </c>
      <c r="AQ24">
        <f ca="1">IF(Data!$H$2="ja",IF(HLOOKUP($G$5,'Partner-period(er)'!$AP:$BD,5+$A24+((AQ$15-1)*50),FALSE)&gt;0,1,0),0)</f>
        <v>0</v>
      </c>
      <c r="AR24">
        <f ca="1">IF(Data!$H$2="ja",IF(HLOOKUP($G$5,'Partner-period(er)'!$AP:$BD,5+$A24+((AR$15-1)*50),FALSE)&gt;0,1,0),0)</f>
        <v>0</v>
      </c>
      <c r="AS24">
        <f ca="1">IF(Data!$H$2="ja",IF(HLOOKUP($G$5,'Partner-period(er)'!$AP:$BD,5+$A24+((AS$15-1)*50),FALSE)&gt;0,1,0),0)</f>
        <v>0</v>
      </c>
      <c r="AT24">
        <f ca="1">IF(Data!$H$2="ja",IF(HLOOKUP($G$5,'Partner-period(er)'!$AP:$BD,5+$A24+((AT$15-1)*50),FALSE)&gt;0,1,0),0)</f>
        <v>0</v>
      </c>
      <c r="AU24">
        <f ca="1">IF(Data!$H$2="ja",IF(HLOOKUP($G$5,'Partner-period(er)'!$AP:$BD,5+$A24+((AU$15-1)*50),FALSE)&gt;0,1,0),0)</f>
        <v>0</v>
      </c>
      <c r="AV24">
        <f ca="1">IF(Data!$H$2="ja",IF(HLOOKUP($G$5,'Partner-period(er)'!$AP:$BD,5+$A24+((AV$15-1)*50),FALSE)&gt;0,1,0),0)</f>
        <v>0</v>
      </c>
      <c r="AW24">
        <f ca="1">IF(Data!$H$2="ja",IF(HLOOKUP($G$5,'Partner-period(er)'!$AP:$BD,5+$A24+((AW$15-1)*50),FALSE)&gt;0,1,0),0)</f>
        <v>0</v>
      </c>
      <c r="AX24">
        <f ca="1">IF(Data!$H$2="ja",IF(HLOOKUP($G$5,'Partner-period(er)'!$AP:$BD,5+$A24+((AX$15-1)*50),FALSE)&gt;0,1,0),0)</f>
        <v>0</v>
      </c>
      <c r="AY24">
        <f ca="1">IF(Data!$H$2="ja",IF(HLOOKUP($G$5,'Partner-period(er)'!$AP:$BD,5+$A24+((AY$15-1)*50),FALSE)&gt;0,1,0),0)</f>
        <v>0</v>
      </c>
      <c r="AZ24">
        <f ca="1">IF(Data!$H$2="ja",IF(HLOOKUP($G$5,'Partner-period(er)'!$AP:$BD,5+$A24+((AZ$15-1)*50),FALSE)&gt;0,1,0),0)</f>
        <v>0</v>
      </c>
      <c r="BA24">
        <f ca="1">IF(Data!$H$2="ja",IF(HLOOKUP($G$5,'Partner-period(er)'!$AP:$BD,5+$A24+((BA$15-1)*50),FALSE)&gt;0,1,0),0)</f>
        <v>0</v>
      </c>
      <c r="BB24">
        <f ca="1">IF(Data!$H$2="ja",IF(HLOOKUP($G$5,'Partner-period(er)'!$AP:$BD,5+$A24+((BB$15-1)*50),FALSE)&gt;0,1,0),0)</f>
        <v>0</v>
      </c>
      <c r="BC24" s="114">
        <f ca="1">IF(Data!$H$2="ja",IF(HLOOKUP($G$5,'Partner-period(er)'!$AP:$BD,5+$A24+((BC$15-1)*50),FALSE)&gt;0,1,0),0)</f>
        <v>0</v>
      </c>
      <c r="BE24" s="94"/>
      <c r="BF24" s="43">
        <f ca="1">IF(Data!$H$2="ja",IF(HLOOKUP($G$5,'Partner-period(er)'!$AP:$BD,5+$A24+((BF$15-1)*50),FALSE)&gt;0,1,0),0)</f>
        <v>0</v>
      </c>
      <c r="BG24">
        <f ca="1">IF(Data!$H$2="ja",IF(HLOOKUP($G$5,'Partner-period(er)'!$AP:$BD,5+$A24+((BG$15-1)*50),FALSE)&gt;0,1,0),0)</f>
        <v>0</v>
      </c>
      <c r="BH24">
        <f ca="1">IF(Data!$H$2="ja",IF(HLOOKUP($G$5,'Partner-period(er)'!$AP:$BD,5+$A24+((BH$15-1)*50),FALSE)&gt;0,1,0),0)</f>
        <v>0</v>
      </c>
      <c r="BI24">
        <f ca="1">IF(Data!$H$2="ja",IF(HLOOKUP($G$5,'Partner-period(er)'!$AP:$BD,5+$A24+((BI$15-1)*50),FALSE)&gt;0,1,0),0)</f>
        <v>0</v>
      </c>
      <c r="BJ24">
        <f ca="1">IF(Data!$H$2="ja",IF(HLOOKUP($G$5,'Partner-period(er)'!$AP:$BD,5+$A24+((BJ$15-1)*50),FALSE)&gt;0,1,0),0)</f>
        <v>0</v>
      </c>
      <c r="BK24">
        <f ca="1">IF(Data!$H$2="ja",IF(HLOOKUP($G$5,'Partner-period(er)'!$AP:$BD,5+$A24+((BK$15-1)*50),FALSE)&gt;0,1,0),0)</f>
        <v>0</v>
      </c>
      <c r="BL24">
        <f ca="1">IF(Data!$H$2="ja",IF(HLOOKUP($G$5,'Partner-period(er)'!$AP:$BD,5+$A24+((BL$15-1)*50),FALSE)&gt;0,1,0),0)</f>
        <v>0</v>
      </c>
      <c r="BM24">
        <f ca="1">IF(Data!$H$2="ja",IF(HLOOKUP($G$5,'Partner-period(er)'!$AP:$BD,5+$A24+((BM$15-1)*50),FALSE)&gt;0,1,0),0)</f>
        <v>0</v>
      </c>
      <c r="BN24">
        <f ca="1">IF(Data!$H$2="ja",IF(HLOOKUP($G$5,'Partner-period(er)'!$AP:$BD,5+$A24+((BN$15-1)*50),FALSE)&gt;0,1,0),0)</f>
        <v>0</v>
      </c>
      <c r="BO24">
        <f ca="1">IF(Data!$H$2="ja",IF(HLOOKUP($G$5,'Partner-period(er)'!$AP:$BD,5+$A24+((BO$15-1)*50),FALSE)&gt;0,1,0),0)</f>
        <v>0</v>
      </c>
      <c r="BP24">
        <f ca="1">IF(Data!$H$2="ja",IF(HLOOKUP($G$5,'Partner-period(er)'!$AP:$BD,5+$A24+((BP$15-1)*50),FALSE)&gt;0,1,0),0)</f>
        <v>0</v>
      </c>
      <c r="BQ24">
        <f ca="1">IF(Data!$H$2="ja",IF(HLOOKUP($G$5,'Partner-period(er)'!$AP:$BD,5+$A24+((BQ$15-1)*50),FALSE)&gt;0,1,0),0)</f>
        <v>0</v>
      </c>
      <c r="BR24">
        <f ca="1">IF(Data!$H$2="ja",IF(HLOOKUP($G$5,'Partner-period(er)'!$AP:$BD,5+$A24+((BR$15-1)*50),FALSE)&gt;0,1,0),0)</f>
        <v>0</v>
      </c>
      <c r="BS24">
        <f ca="1">IF(Data!$H$2="ja",IF(HLOOKUP($G$5,'Partner-period(er)'!$AP:$BD,5+$A24+((BS$15-1)*50),FALSE)&gt;0,1,0),0)</f>
        <v>0</v>
      </c>
      <c r="BT24" s="114">
        <f ca="1">IF(Data!$H$2="ja",IF(HLOOKUP($G$5,'Partner-period(er)'!$AP:$BD,5+$A24+((BT$15-1)*50),FALSE)&gt;0,1,0),0)</f>
        <v>0</v>
      </c>
    </row>
    <row r="25" spans="1:72" ht="12" customHeight="1" x14ac:dyDescent="0.25">
      <c r="A25" s="92">
        <v>9</v>
      </c>
      <c r="B25" s="39"/>
      <c r="C25" s="9" t="str">
        <f>'Budget &amp; Total'!C31</f>
        <v>Bygninger og jord</v>
      </c>
      <c r="D25" s="9"/>
      <c r="E25" s="27" t="s">
        <v>31</v>
      </c>
      <c r="F25" s="245">
        <f>'Budget &amp; Total'!G31</f>
        <v>0</v>
      </c>
      <c r="G25" s="119">
        <f ca="1">HLOOKUP($G$5,'Period(er)'!$X:$AL,5+A25,FALSE)</f>
        <v>0</v>
      </c>
      <c r="I25" s="120">
        <f t="shared" si="4"/>
        <v>0</v>
      </c>
      <c r="J25" s="606"/>
      <c r="K25" s="606"/>
      <c r="L25" s="606"/>
      <c r="M25" s="606"/>
      <c r="N25" s="606"/>
      <c r="O25" s="606"/>
      <c r="P25" s="606"/>
      <c r="Q25" s="606"/>
      <c r="R25" s="606"/>
      <c r="S25" s="606"/>
      <c r="T25" s="606"/>
      <c r="U25" s="606"/>
      <c r="V25" s="606"/>
      <c r="W25" s="606"/>
      <c r="X25" s="607"/>
      <c r="Y25" s="767"/>
      <c r="Z25" s="767"/>
      <c r="AA25" s="767"/>
      <c r="AB25" s="767"/>
      <c r="AC25" s="767"/>
      <c r="AD25" s="767"/>
      <c r="AE25" s="767"/>
      <c r="AF25" s="767"/>
      <c r="AG25" s="767"/>
      <c r="AH25" s="767"/>
      <c r="AI25" s="767"/>
      <c r="AJ25" s="767"/>
      <c r="AK25" s="767"/>
      <c r="AL25" s="767"/>
      <c r="AM25" s="767"/>
      <c r="AN25" s="94"/>
      <c r="AO25" s="43">
        <f ca="1">IF(Data!$H$2="ja",IF(HLOOKUP($G$5,'Partner-period(er)'!$AP:$BD,5+$A25+((AO$15-1)*50),FALSE)&gt;0,1,0),0)</f>
        <v>0</v>
      </c>
      <c r="AP25">
        <f ca="1">IF(Data!$H$2="ja",IF(HLOOKUP($G$5,'Partner-period(er)'!$AP:$BD,5+$A25+((AP$15-1)*50),FALSE)&gt;0,1,0),0)</f>
        <v>0</v>
      </c>
      <c r="AQ25">
        <f ca="1">IF(Data!$H$2="ja",IF(HLOOKUP($G$5,'Partner-period(er)'!$AP:$BD,5+$A25+((AQ$15-1)*50),FALSE)&gt;0,1,0),0)</f>
        <v>0</v>
      </c>
      <c r="AR25">
        <f ca="1">IF(Data!$H$2="ja",IF(HLOOKUP($G$5,'Partner-period(er)'!$AP:$BD,5+$A25+((AR$15-1)*50),FALSE)&gt;0,1,0),0)</f>
        <v>0</v>
      </c>
      <c r="AS25">
        <f ca="1">IF(Data!$H$2="ja",IF(HLOOKUP($G$5,'Partner-period(er)'!$AP:$BD,5+$A25+((AS$15-1)*50),FALSE)&gt;0,1,0),0)</f>
        <v>0</v>
      </c>
      <c r="AT25">
        <f ca="1">IF(Data!$H$2="ja",IF(HLOOKUP($G$5,'Partner-period(er)'!$AP:$BD,5+$A25+((AT$15-1)*50),FALSE)&gt;0,1,0),0)</f>
        <v>0</v>
      </c>
      <c r="AU25">
        <f ca="1">IF(Data!$H$2="ja",IF(HLOOKUP($G$5,'Partner-period(er)'!$AP:$BD,5+$A25+((AU$15-1)*50),FALSE)&gt;0,1,0),0)</f>
        <v>0</v>
      </c>
      <c r="AV25">
        <f ca="1">IF(Data!$H$2="ja",IF(HLOOKUP($G$5,'Partner-period(er)'!$AP:$BD,5+$A25+((AV$15-1)*50),FALSE)&gt;0,1,0),0)</f>
        <v>0</v>
      </c>
      <c r="AW25">
        <f ca="1">IF(Data!$H$2="ja",IF(HLOOKUP($G$5,'Partner-period(er)'!$AP:$BD,5+$A25+((AW$15-1)*50),FALSE)&gt;0,1,0),0)</f>
        <v>0</v>
      </c>
      <c r="AX25">
        <f ca="1">IF(Data!$H$2="ja",IF(HLOOKUP($G$5,'Partner-period(er)'!$AP:$BD,5+$A25+((AX$15-1)*50),FALSE)&gt;0,1,0),0)</f>
        <v>0</v>
      </c>
      <c r="AY25">
        <f ca="1">IF(Data!$H$2="ja",IF(HLOOKUP($G$5,'Partner-period(er)'!$AP:$BD,5+$A25+((AY$15-1)*50),FALSE)&gt;0,1,0),0)</f>
        <v>0</v>
      </c>
      <c r="AZ25">
        <f ca="1">IF(Data!$H$2="ja",IF(HLOOKUP($G$5,'Partner-period(er)'!$AP:$BD,5+$A25+((AZ$15-1)*50),FALSE)&gt;0,1,0),0)</f>
        <v>0</v>
      </c>
      <c r="BA25">
        <f ca="1">IF(Data!$H$2="ja",IF(HLOOKUP($G$5,'Partner-period(er)'!$AP:$BD,5+$A25+((BA$15-1)*50),FALSE)&gt;0,1,0),0)</f>
        <v>0</v>
      </c>
      <c r="BB25">
        <f ca="1">IF(Data!$H$2="ja",IF(HLOOKUP($G$5,'Partner-period(er)'!$AP:$BD,5+$A25+((BB$15-1)*50),FALSE)&gt;0,1,0),0)</f>
        <v>0</v>
      </c>
      <c r="BC25" s="114">
        <f ca="1">IF(Data!$H$2="ja",IF(HLOOKUP($G$5,'Partner-period(er)'!$AP:$BD,5+$A25+((BC$15-1)*50),FALSE)&gt;0,1,0),0)</f>
        <v>0</v>
      </c>
      <c r="BE25" s="94"/>
      <c r="BF25" s="43">
        <f ca="1">IF(Data!$H$2="ja",IF(HLOOKUP($G$5,'Partner-period(er)'!$AP:$BD,5+$A25+((BF$15-1)*50),FALSE)&gt;0,1,0),0)</f>
        <v>0</v>
      </c>
      <c r="BG25">
        <f ca="1">IF(Data!$H$2="ja",IF(HLOOKUP($G$5,'Partner-period(er)'!$AP:$BD,5+$A25+((BG$15-1)*50),FALSE)&gt;0,1,0),0)</f>
        <v>0</v>
      </c>
      <c r="BH25">
        <f ca="1">IF(Data!$H$2="ja",IF(HLOOKUP($G$5,'Partner-period(er)'!$AP:$BD,5+$A25+((BH$15-1)*50),FALSE)&gt;0,1,0),0)</f>
        <v>0</v>
      </c>
      <c r="BI25">
        <f ca="1">IF(Data!$H$2="ja",IF(HLOOKUP($G$5,'Partner-period(er)'!$AP:$BD,5+$A25+((BI$15-1)*50),FALSE)&gt;0,1,0),0)</f>
        <v>0</v>
      </c>
      <c r="BJ25">
        <f ca="1">IF(Data!$H$2="ja",IF(HLOOKUP($G$5,'Partner-period(er)'!$AP:$BD,5+$A25+((BJ$15-1)*50),FALSE)&gt;0,1,0),0)</f>
        <v>0</v>
      </c>
      <c r="BK25">
        <f ca="1">IF(Data!$H$2="ja",IF(HLOOKUP($G$5,'Partner-period(er)'!$AP:$BD,5+$A25+((BK$15-1)*50),FALSE)&gt;0,1,0),0)</f>
        <v>0</v>
      </c>
      <c r="BL25">
        <f ca="1">IF(Data!$H$2="ja",IF(HLOOKUP($G$5,'Partner-period(er)'!$AP:$BD,5+$A25+((BL$15-1)*50),FALSE)&gt;0,1,0),0)</f>
        <v>0</v>
      </c>
      <c r="BM25">
        <f ca="1">IF(Data!$H$2="ja",IF(HLOOKUP($G$5,'Partner-period(er)'!$AP:$BD,5+$A25+((BM$15-1)*50),FALSE)&gt;0,1,0),0)</f>
        <v>0</v>
      </c>
      <c r="BN25">
        <f ca="1">IF(Data!$H$2="ja",IF(HLOOKUP($G$5,'Partner-period(er)'!$AP:$BD,5+$A25+((BN$15-1)*50),FALSE)&gt;0,1,0),0)</f>
        <v>0</v>
      </c>
      <c r="BO25">
        <f ca="1">IF(Data!$H$2="ja",IF(HLOOKUP($G$5,'Partner-period(er)'!$AP:$BD,5+$A25+((BO$15-1)*50),FALSE)&gt;0,1,0),0)</f>
        <v>0</v>
      </c>
      <c r="BP25">
        <f ca="1">IF(Data!$H$2="ja",IF(HLOOKUP($G$5,'Partner-period(er)'!$AP:$BD,5+$A25+((BP$15-1)*50),FALSE)&gt;0,1,0),0)</f>
        <v>0</v>
      </c>
      <c r="BQ25">
        <f ca="1">IF(Data!$H$2="ja",IF(HLOOKUP($G$5,'Partner-period(er)'!$AP:$BD,5+$A25+((BQ$15-1)*50),FALSE)&gt;0,1,0),0)</f>
        <v>0</v>
      </c>
      <c r="BR25">
        <f ca="1">IF(Data!$H$2="ja",IF(HLOOKUP($G$5,'Partner-period(er)'!$AP:$BD,5+$A25+((BR$15-1)*50),FALSE)&gt;0,1,0),0)</f>
        <v>0</v>
      </c>
      <c r="BS25">
        <f ca="1">IF(Data!$H$2="ja",IF(HLOOKUP($G$5,'Partner-period(er)'!$AP:$BD,5+$A25+((BS$15-1)*50),FALSE)&gt;0,1,0),0)</f>
        <v>0</v>
      </c>
      <c r="BT25" s="114">
        <f ca="1">IF(Data!$H$2="ja",IF(HLOOKUP($G$5,'Partner-period(er)'!$AP:$BD,5+$A25+((BT$15-1)*50),FALSE)&gt;0,1,0),0)</f>
        <v>0</v>
      </c>
    </row>
    <row r="26" spans="1:72" ht="12" customHeight="1" x14ac:dyDescent="0.25">
      <c r="A26" s="92">
        <v>10</v>
      </c>
      <c r="B26" s="39"/>
      <c r="C26" s="9" t="str">
        <f>'Budget &amp; Total'!C32</f>
        <v>Andre driftsudgifter, herunder materialer</v>
      </c>
      <c r="D26" s="9"/>
      <c r="E26" s="27" t="s">
        <v>31</v>
      </c>
      <c r="F26" s="245">
        <f>'Budget &amp; Total'!G32</f>
        <v>0</v>
      </c>
      <c r="G26" s="119">
        <f ca="1">HLOOKUP($G$5,'Period(er)'!$X:$AL,5+A26,FALSE)</f>
        <v>0</v>
      </c>
      <c r="I26" s="120">
        <f t="shared" si="4"/>
        <v>0</v>
      </c>
      <c r="J26" s="606"/>
      <c r="K26" s="606"/>
      <c r="L26" s="606"/>
      <c r="M26" s="606"/>
      <c r="N26" s="606"/>
      <c r="O26" s="606"/>
      <c r="P26" s="606"/>
      <c r="Q26" s="606"/>
      <c r="R26" s="606"/>
      <c r="S26" s="606"/>
      <c r="T26" s="606"/>
      <c r="U26" s="606"/>
      <c r="V26" s="606"/>
      <c r="W26" s="606"/>
      <c r="X26" s="607"/>
      <c r="Y26" s="767"/>
      <c r="Z26" s="767"/>
      <c r="AA26" s="767"/>
      <c r="AB26" s="767"/>
      <c r="AC26" s="767"/>
      <c r="AD26" s="767"/>
      <c r="AE26" s="767"/>
      <c r="AF26" s="767"/>
      <c r="AG26" s="767"/>
      <c r="AH26" s="767"/>
      <c r="AI26" s="767"/>
      <c r="AJ26" s="767"/>
      <c r="AK26" s="767"/>
      <c r="AL26" s="767"/>
      <c r="AM26" s="767"/>
      <c r="AN26" s="94"/>
      <c r="AO26" s="43">
        <f ca="1">IF(Data!$H$2="ja",IF(HLOOKUP($G$5,'Partner-period(er)'!$AP:$BD,5+$A26+((AO$15-1)*50),FALSE)&gt;0,1,0),0)</f>
        <v>0</v>
      </c>
      <c r="AP26">
        <f ca="1">IF(Data!$H$2="ja",IF(HLOOKUP($G$5,'Partner-period(er)'!$AP:$BD,5+$A26+((AP$15-1)*50),FALSE)&gt;0,1,0),0)</f>
        <v>0</v>
      </c>
      <c r="AQ26">
        <f ca="1">IF(Data!$H$2="ja",IF(HLOOKUP($G$5,'Partner-period(er)'!$AP:$BD,5+$A26+((AQ$15-1)*50),FALSE)&gt;0,1,0),0)</f>
        <v>0</v>
      </c>
      <c r="AR26">
        <f ca="1">IF(Data!$H$2="ja",IF(HLOOKUP($G$5,'Partner-period(er)'!$AP:$BD,5+$A26+((AR$15-1)*50),FALSE)&gt;0,1,0),0)</f>
        <v>0</v>
      </c>
      <c r="AS26">
        <f ca="1">IF(Data!$H$2="ja",IF(HLOOKUP($G$5,'Partner-period(er)'!$AP:$BD,5+$A26+((AS$15-1)*50),FALSE)&gt;0,1,0),0)</f>
        <v>0</v>
      </c>
      <c r="AT26">
        <f ca="1">IF(Data!$H$2="ja",IF(HLOOKUP($G$5,'Partner-period(er)'!$AP:$BD,5+$A26+((AT$15-1)*50),FALSE)&gt;0,1,0),0)</f>
        <v>0</v>
      </c>
      <c r="AU26">
        <f ca="1">IF(Data!$H$2="ja",IF(HLOOKUP($G$5,'Partner-period(er)'!$AP:$BD,5+$A26+((AU$15-1)*50),FALSE)&gt;0,1,0),0)</f>
        <v>0</v>
      </c>
      <c r="AV26">
        <f ca="1">IF(Data!$H$2="ja",IF(HLOOKUP($G$5,'Partner-period(er)'!$AP:$BD,5+$A26+((AV$15-1)*50),FALSE)&gt;0,1,0),0)</f>
        <v>0</v>
      </c>
      <c r="AW26">
        <f ca="1">IF(Data!$H$2="ja",IF(HLOOKUP($G$5,'Partner-period(er)'!$AP:$BD,5+$A26+((AW$15-1)*50),FALSE)&gt;0,1,0),0)</f>
        <v>0</v>
      </c>
      <c r="AX26">
        <f ca="1">IF(Data!$H$2="ja",IF(HLOOKUP($G$5,'Partner-period(er)'!$AP:$BD,5+$A26+((AX$15-1)*50),FALSE)&gt;0,1,0),0)</f>
        <v>0</v>
      </c>
      <c r="AY26">
        <f ca="1">IF(Data!$H$2="ja",IF(HLOOKUP($G$5,'Partner-period(er)'!$AP:$BD,5+$A26+((AY$15-1)*50),FALSE)&gt;0,1,0),0)</f>
        <v>0</v>
      </c>
      <c r="AZ26">
        <f ca="1">IF(Data!$H$2="ja",IF(HLOOKUP($G$5,'Partner-period(er)'!$AP:$BD,5+$A26+((AZ$15-1)*50),FALSE)&gt;0,1,0),0)</f>
        <v>0</v>
      </c>
      <c r="BA26">
        <f ca="1">IF(Data!$H$2="ja",IF(HLOOKUP($G$5,'Partner-period(er)'!$AP:$BD,5+$A26+((BA$15-1)*50),FALSE)&gt;0,1,0),0)</f>
        <v>0</v>
      </c>
      <c r="BB26">
        <f ca="1">IF(Data!$H$2="ja",IF(HLOOKUP($G$5,'Partner-period(er)'!$AP:$BD,5+$A26+((BB$15-1)*50),FALSE)&gt;0,1,0),0)</f>
        <v>0</v>
      </c>
      <c r="BC26" s="114">
        <f ca="1">IF(Data!$H$2="ja",IF(HLOOKUP($G$5,'Partner-period(er)'!$AP:$BD,5+$A26+((BC$15-1)*50),FALSE)&gt;0,1,0),0)</f>
        <v>0</v>
      </c>
      <c r="BE26" s="94"/>
      <c r="BF26" s="43">
        <f ca="1">IF(Data!$H$2="ja",IF(HLOOKUP($G$5,'Partner-period(er)'!$AP:$BD,5+$A26+((BF$15-1)*50),FALSE)&gt;0,1,0),0)</f>
        <v>0</v>
      </c>
      <c r="BG26">
        <f ca="1">IF(Data!$H$2="ja",IF(HLOOKUP($G$5,'Partner-period(er)'!$AP:$BD,5+$A26+((BG$15-1)*50),FALSE)&gt;0,1,0),0)</f>
        <v>0</v>
      </c>
      <c r="BH26">
        <f ca="1">IF(Data!$H$2="ja",IF(HLOOKUP($G$5,'Partner-period(er)'!$AP:$BD,5+$A26+((BH$15-1)*50),FALSE)&gt;0,1,0),0)</f>
        <v>0</v>
      </c>
      <c r="BI26">
        <f ca="1">IF(Data!$H$2="ja",IF(HLOOKUP($G$5,'Partner-period(er)'!$AP:$BD,5+$A26+((BI$15-1)*50),FALSE)&gt;0,1,0),0)</f>
        <v>0</v>
      </c>
      <c r="BJ26">
        <f ca="1">IF(Data!$H$2="ja",IF(HLOOKUP($G$5,'Partner-period(er)'!$AP:$BD,5+$A26+((BJ$15-1)*50),FALSE)&gt;0,1,0),0)</f>
        <v>0</v>
      </c>
      <c r="BK26">
        <f ca="1">IF(Data!$H$2="ja",IF(HLOOKUP($G$5,'Partner-period(er)'!$AP:$BD,5+$A26+((BK$15-1)*50),FALSE)&gt;0,1,0),0)</f>
        <v>0</v>
      </c>
      <c r="BL26">
        <f ca="1">IF(Data!$H$2="ja",IF(HLOOKUP($G$5,'Partner-period(er)'!$AP:$BD,5+$A26+((BL$15-1)*50),FALSE)&gt;0,1,0),0)</f>
        <v>0</v>
      </c>
      <c r="BM26">
        <f ca="1">IF(Data!$H$2="ja",IF(HLOOKUP($G$5,'Partner-period(er)'!$AP:$BD,5+$A26+((BM$15-1)*50),FALSE)&gt;0,1,0),0)</f>
        <v>0</v>
      </c>
      <c r="BN26">
        <f ca="1">IF(Data!$H$2="ja",IF(HLOOKUP($G$5,'Partner-period(er)'!$AP:$BD,5+$A26+((BN$15-1)*50),FALSE)&gt;0,1,0),0)</f>
        <v>0</v>
      </c>
      <c r="BO26">
        <f ca="1">IF(Data!$H$2="ja",IF(HLOOKUP($G$5,'Partner-period(er)'!$AP:$BD,5+$A26+((BO$15-1)*50),FALSE)&gt;0,1,0),0)</f>
        <v>0</v>
      </c>
      <c r="BP26">
        <f ca="1">IF(Data!$H$2="ja",IF(HLOOKUP($G$5,'Partner-period(er)'!$AP:$BD,5+$A26+((BP$15-1)*50),FALSE)&gt;0,1,0),0)</f>
        <v>0</v>
      </c>
      <c r="BQ26">
        <f ca="1">IF(Data!$H$2="ja",IF(HLOOKUP($G$5,'Partner-period(er)'!$AP:$BD,5+$A26+((BQ$15-1)*50),FALSE)&gt;0,1,0),0)</f>
        <v>0</v>
      </c>
      <c r="BR26">
        <f ca="1">IF(Data!$H$2="ja",IF(HLOOKUP($G$5,'Partner-period(er)'!$AP:$BD,5+$A26+((BR$15-1)*50),FALSE)&gt;0,1,0),0)</f>
        <v>0</v>
      </c>
      <c r="BS26">
        <f ca="1">IF(Data!$H$2="ja",IF(HLOOKUP($G$5,'Partner-period(er)'!$AP:$BD,5+$A26+((BS$15-1)*50),FALSE)&gt;0,1,0),0)</f>
        <v>0</v>
      </c>
      <c r="BT26" s="114">
        <f ca="1">IF(Data!$H$2="ja",IF(HLOOKUP($G$5,'Partner-period(er)'!$AP:$BD,5+$A26+((BT$15-1)*50),FALSE)&gt;0,1,0),0)</f>
        <v>0</v>
      </c>
    </row>
    <row r="27" spans="1:72" ht="12" customHeight="1" x14ac:dyDescent="0.25">
      <c r="A27" s="92">
        <v>11</v>
      </c>
      <c r="B27" s="39"/>
      <c r="C27" s="9" t="str">
        <f>'Budget &amp; Total'!C33</f>
        <v>Konsulentydelser ved køb fra ekstern leverandør</v>
      </c>
      <c r="D27" s="9"/>
      <c r="E27" s="27" t="s">
        <v>31</v>
      </c>
      <c r="F27" s="245">
        <f>'Budget &amp; Total'!G33</f>
        <v>0</v>
      </c>
      <c r="G27" s="119">
        <f ca="1">HLOOKUP($G$5,'Period(er)'!$X:$AL,5+A27,FALSE)</f>
        <v>0</v>
      </c>
      <c r="I27" s="120">
        <f t="shared" si="4"/>
        <v>0</v>
      </c>
      <c r="J27" s="606"/>
      <c r="K27" s="606"/>
      <c r="L27" s="606"/>
      <c r="M27" s="606"/>
      <c r="N27" s="606"/>
      <c r="O27" s="606"/>
      <c r="P27" s="606"/>
      <c r="Q27" s="606"/>
      <c r="R27" s="606"/>
      <c r="S27" s="606"/>
      <c r="T27" s="606"/>
      <c r="U27" s="606"/>
      <c r="V27" s="606"/>
      <c r="W27" s="606"/>
      <c r="X27" s="607"/>
      <c r="Y27" s="767"/>
      <c r="Z27" s="767"/>
      <c r="AA27" s="767"/>
      <c r="AB27" s="767"/>
      <c r="AC27" s="767"/>
      <c r="AD27" s="767"/>
      <c r="AE27" s="767"/>
      <c r="AF27" s="767"/>
      <c r="AG27" s="767"/>
      <c r="AH27" s="767"/>
      <c r="AI27" s="767"/>
      <c r="AJ27" s="767"/>
      <c r="AK27" s="767"/>
      <c r="AL27" s="767"/>
      <c r="AM27" s="767"/>
      <c r="AN27" s="94"/>
      <c r="AO27" s="43">
        <f ca="1">IF(Data!$H$2="ja",IF(HLOOKUP($G$5,'Partner-period(er)'!$AP:$BD,5+$A27+((AO$15-1)*50),FALSE)&gt;0,1,0),0)</f>
        <v>0</v>
      </c>
      <c r="AP27">
        <f ca="1">IF(Data!$H$2="ja",IF(HLOOKUP($G$5,'Partner-period(er)'!$AP:$BD,5+$A27+((AP$15-1)*50),FALSE)&gt;0,1,0),0)</f>
        <v>0</v>
      </c>
      <c r="AQ27">
        <f ca="1">IF(Data!$H$2="ja",IF(HLOOKUP($G$5,'Partner-period(er)'!$AP:$BD,5+$A27+((AQ$15-1)*50),FALSE)&gt;0,1,0),0)</f>
        <v>0</v>
      </c>
      <c r="AR27">
        <f ca="1">IF(Data!$H$2="ja",IF(HLOOKUP($G$5,'Partner-period(er)'!$AP:$BD,5+$A27+((AR$15-1)*50),FALSE)&gt;0,1,0),0)</f>
        <v>0</v>
      </c>
      <c r="AS27">
        <f ca="1">IF(Data!$H$2="ja",IF(HLOOKUP($G$5,'Partner-period(er)'!$AP:$BD,5+$A27+((AS$15-1)*50),FALSE)&gt;0,1,0),0)</f>
        <v>0</v>
      </c>
      <c r="AT27">
        <f ca="1">IF(Data!$H$2="ja",IF(HLOOKUP($G$5,'Partner-period(er)'!$AP:$BD,5+$A27+((AT$15-1)*50),FALSE)&gt;0,1,0),0)</f>
        <v>0</v>
      </c>
      <c r="AU27">
        <f ca="1">IF(Data!$H$2="ja",IF(HLOOKUP($G$5,'Partner-period(er)'!$AP:$BD,5+$A27+((AU$15-1)*50),FALSE)&gt;0,1,0),0)</f>
        <v>0</v>
      </c>
      <c r="AV27">
        <f ca="1">IF(Data!$H$2="ja",IF(HLOOKUP($G$5,'Partner-period(er)'!$AP:$BD,5+$A27+((AV$15-1)*50),FALSE)&gt;0,1,0),0)</f>
        <v>0</v>
      </c>
      <c r="AW27">
        <f ca="1">IF(Data!$H$2="ja",IF(HLOOKUP($G$5,'Partner-period(er)'!$AP:$BD,5+$A27+((AW$15-1)*50),FALSE)&gt;0,1,0),0)</f>
        <v>0</v>
      </c>
      <c r="AX27">
        <f ca="1">IF(Data!$H$2="ja",IF(HLOOKUP($G$5,'Partner-period(er)'!$AP:$BD,5+$A27+((AX$15-1)*50),FALSE)&gt;0,1,0),0)</f>
        <v>0</v>
      </c>
      <c r="AY27">
        <f ca="1">IF(Data!$H$2="ja",IF(HLOOKUP($G$5,'Partner-period(er)'!$AP:$BD,5+$A27+((AY$15-1)*50),FALSE)&gt;0,1,0),0)</f>
        <v>0</v>
      </c>
      <c r="AZ27">
        <f ca="1">IF(Data!$H$2="ja",IF(HLOOKUP($G$5,'Partner-period(er)'!$AP:$BD,5+$A27+((AZ$15-1)*50),FALSE)&gt;0,1,0),0)</f>
        <v>0</v>
      </c>
      <c r="BA27">
        <f ca="1">IF(Data!$H$2="ja",IF(HLOOKUP($G$5,'Partner-period(er)'!$AP:$BD,5+$A27+((BA$15-1)*50),FALSE)&gt;0,1,0),0)</f>
        <v>0</v>
      </c>
      <c r="BB27">
        <f ca="1">IF(Data!$H$2="ja",IF(HLOOKUP($G$5,'Partner-period(er)'!$AP:$BD,5+$A27+((BB$15-1)*50),FALSE)&gt;0,1,0),0)</f>
        <v>0</v>
      </c>
      <c r="BC27" s="114">
        <f ca="1">IF(Data!$H$2="ja",IF(HLOOKUP($G$5,'Partner-period(er)'!$AP:$BD,5+$A27+((BC$15-1)*50),FALSE)&gt;0,1,0),0)</f>
        <v>0</v>
      </c>
      <c r="BE27" s="94"/>
      <c r="BF27" s="43">
        <f ca="1">IF(Data!$H$2="ja",IF(HLOOKUP($G$5,'Partner-period(er)'!$AP:$BD,5+$A27+((BF$15-1)*50),FALSE)&gt;0,1,0),0)</f>
        <v>0</v>
      </c>
      <c r="BG27">
        <f ca="1">IF(Data!$H$2="ja",IF(HLOOKUP($G$5,'Partner-period(er)'!$AP:$BD,5+$A27+((BG$15-1)*50),FALSE)&gt;0,1,0),0)</f>
        <v>0</v>
      </c>
      <c r="BH27">
        <f ca="1">IF(Data!$H$2="ja",IF(HLOOKUP($G$5,'Partner-period(er)'!$AP:$BD,5+$A27+((BH$15-1)*50),FALSE)&gt;0,1,0),0)</f>
        <v>0</v>
      </c>
      <c r="BI27">
        <f ca="1">IF(Data!$H$2="ja",IF(HLOOKUP($G$5,'Partner-period(er)'!$AP:$BD,5+$A27+((BI$15-1)*50),FALSE)&gt;0,1,0),0)</f>
        <v>0</v>
      </c>
      <c r="BJ27">
        <f ca="1">IF(Data!$H$2="ja",IF(HLOOKUP($G$5,'Partner-period(er)'!$AP:$BD,5+$A27+((BJ$15-1)*50),FALSE)&gt;0,1,0),0)</f>
        <v>0</v>
      </c>
      <c r="BK27">
        <f ca="1">IF(Data!$H$2="ja",IF(HLOOKUP($G$5,'Partner-period(er)'!$AP:$BD,5+$A27+((BK$15-1)*50),FALSE)&gt;0,1,0),0)</f>
        <v>0</v>
      </c>
      <c r="BL27">
        <f ca="1">IF(Data!$H$2="ja",IF(HLOOKUP($G$5,'Partner-period(er)'!$AP:$BD,5+$A27+((BL$15-1)*50),FALSE)&gt;0,1,0),0)</f>
        <v>0</v>
      </c>
      <c r="BM27">
        <f ca="1">IF(Data!$H$2="ja",IF(HLOOKUP($G$5,'Partner-period(er)'!$AP:$BD,5+$A27+((BM$15-1)*50),FALSE)&gt;0,1,0),0)</f>
        <v>0</v>
      </c>
      <c r="BN27">
        <f ca="1">IF(Data!$H$2="ja",IF(HLOOKUP($G$5,'Partner-period(er)'!$AP:$BD,5+$A27+((BN$15-1)*50),FALSE)&gt;0,1,0),0)</f>
        <v>0</v>
      </c>
      <c r="BO27">
        <f ca="1">IF(Data!$H$2="ja",IF(HLOOKUP($G$5,'Partner-period(er)'!$AP:$BD,5+$A27+((BO$15-1)*50),FALSE)&gt;0,1,0),0)</f>
        <v>0</v>
      </c>
      <c r="BP27">
        <f ca="1">IF(Data!$H$2="ja",IF(HLOOKUP($G$5,'Partner-period(er)'!$AP:$BD,5+$A27+((BP$15-1)*50),FALSE)&gt;0,1,0),0)</f>
        <v>0</v>
      </c>
      <c r="BQ27">
        <f ca="1">IF(Data!$H$2="ja",IF(HLOOKUP($G$5,'Partner-period(er)'!$AP:$BD,5+$A27+((BQ$15-1)*50),FALSE)&gt;0,1,0),0)</f>
        <v>0</v>
      </c>
      <c r="BR27">
        <f ca="1">IF(Data!$H$2="ja",IF(HLOOKUP($G$5,'Partner-period(er)'!$AP:$BD,5+$A27+((BR$15-1)*50),FALSE)&gt;0,1,0),0)</f>
        <v>0</v>
      </c>
      <c r="BS27">
        <f ca="1">IF(Data!$H$2="ja",IF(HLOOKUP($G$5,'Partner-period(er)'!$AP:$BD,5+$A27+((BS$15-1)*50),FALSE)&gt;0,1,0),0)</f>
        <v>0</v>
      </c>
      <c r="BT27" s="114">
        <f ca="1">IF(Data!$H$2="ja",IF(HLOOKUP($G$5,'Partner-period(er)'!$AP:$BD,5+$A27+((BT$15-1)*50),FALSE)&gt;0,1,0),0)</f>
        <v>0</v>
      </c>
    </row>
    <row r="28" spans="1:72" ht="12" customHeight="1" x14ac:dyDescent="0.25">
      <c r="A28" s="92">
        <v>12</v>
      </c>
      <c r="B28" s="39"/>
      <c r="C28" s="9" t="str">
        <f>'Budget &amp; Total'!C34</f>
        <v>Indtægter (negative tal)</v>
      </c>
      <c r="D28" s="9"/>
      <c r="E28" s="27" t="s">
        <v>31</v>
      </c>
      <c r="F28" s="245">
        <f>'Budget &amp; Total'!G34</f>
        <v>0</v>
      </c>
      <c r="G28" s="119">
        <f ca="1">HLOOKUP($G$5,'Period(er)'!$X:$AL,5+A28,FALSE)</f>
        <v>0</v>
      </c>
      <c r="I28" s="120">
        <f t="shared" si="4"/>
        <v>0</v>
      </c>
      <c r="J28" s="606"/>
      <c r="K28" s="606"/>
      <c r="L28" s="606"/>
      <c r="M28" s="606"/>
      <c r="N28" s="606"/>
      <c r="O28" s="606"/>
      <c r="P28" s="606"/>
      <c r="Q28" s="606"/>
      <c r="R28" s="606"/>
      <c r="S28" s="606"/>
      <c r="T28" s="606"/>
      <c r="U28" s="606"/>
      <c r="V28" s="606"/>
      <c r="W28" s="606"/>
      <c r="X28" s="607"/>
      <c r="Y28" s="767"/>
      <c r="Z28" s="767"/>
      <c r="AA28" s="767"/>
      <c r="AB28" s="767"/>
      <c r="AC28" s="767"/>
      <c r="AD28" s="767"/>
      <c r="AE28" s="767"/>
      <c r="AF28" s="767"/>
      <c r="AG28" s="767"/>
      <c r="AH28" s="767"/>
      <c r="AI28" s="767"/>
      <c r="AJ28" s="767"/>
      <c r="AK28" s="767"/>
      <c r="AL28" s="767"/>
      <c r="AM28" s="767"/>
      <c r="AN28" s="94"/>
      <c r="AO28" s="43">
        <f ca="1">IF(Data!$H$2="ja",IF(HLOOKUP($G$5,'Partner-period(er)'!$AP:$BD,5+$A28+((AO$15-1)*50),FALSE)&gt;0,1,0),0)</f>
        <v>0</v>
      </c>
      <c r="AP28">
        <f ca="1">IF(Data!$H$2="ja",IF(HLOOKUP($G$5,'Partner-period(er)'!$AP:$BD,5+$A28+((AP$15-1)*50),FALSE)&gt;0,1,0),0)</f>
        <v>0</v>
      </c>
      <c r="AQ28">
        <f ca="1">IF(Data!$H$2="ja",IF(HLOOKUP($G$5,'Partner-period(er)'!$AP:$BD,5+$A28+((AQ$15-1)*50),FALSE)&gt;0,1,0),0)</f>
        <v>0</v>
      </c>
      <c r="AR28">
        <f ca="1">IF(Data!$H$2="ja",IF(HLOOKUP($G$5,'Partner-period(er)'!$AP:$BD,5+$A28+((AR$15-1)*50),FALSE)&gt;0,1,0),0)</f>
        <v>0</v>
      </c>
      <c r="AS28">
        <f ca="1">IF(Data!$H$2="ja",IF(HLOOKUP($G$5,'Partner-period(er)'!$AP:$BD,5+$A28+((AS$15-1)*50),FALSE)&gt;0,1,0),0)</f>
        <v>0</v>
      </c>
      <c r="AT28">
        <f ca="1">IF(Data!$H$2="ja",IF(HLOOKUP($G$5,'Partner-period(er)'!$AP:$BD,5+$A28+((AT$15-1)*50),FALSE)&gt;0,1,0),0)</f>
        <v>0</v>
      </c>
      <c r="AU28">
        <f ca="1">IF(Data!$H$2="ja",IF(HLOOKUP($G$5,'Partner-period(er)'!$AP:$BD,5+$A28+((AU$15-1)*50),FALSE)&gt;0,1,0),0)</f>
        <v>0</v>
      </c>
      <c r="AV28">
        <f ca="1">IF(Data!$H$2="ja",IF(HLOOKUP($G$5,'Partner-period(er)'!$AP:$BD,5+$A28+((AV$15-1)*50),FALSE)&gt;0,1,0),0)</f>
        <v>0</v>
      </c>
      <c r="AW28">
        <f ca="1">IF(Data!$H$2="ja",IF(HLOOKUP($G$5,'Partner-period(er)'!$AP:$BD,5+$A28+((AW$15-1)*50),FALSE)&gt;0,1,0),0)</f>
        <v>0</v>
      </c>
      <c r="AX28">
        <f ca="1">IF(Data!$H$2="ja",IF(HLOOKUP($G$5,'Partner-period(er)'!$AP:$BD,5+$A28+((AX$15-1)*50),FALSE)&gt;0,1,0),0)</f>
        <v>0</v>
      </c>
      <c r="AY28">
        <f ca="1">IF(Data!$H$2="ja",IF(HLOOKUP($G$5,'Partner-period(er)'!$AP:$BD,5+$A28+((AY$15-1)*50),FALSE)&gt;0,1,0),0)</f>
        <v>0</v>
      </c>
      <c r="AZ28">
        <f ca="1">IF(Data!$H$2="ja",IF(HLOOKUP($G$5,'Partner-period(er)'!$AP:$BD,5+$A28+((AZ$15-1)*50),FALSE)&gt;0,1,0),0)</f>
        <v>0</v>
      </c>
      <c r="BA28">
        <f ca="1">IF(Data!$H$2="ja",IF(HLOOKUP($G$5,'Partner-period(er)'!$AP:$BD,5+$A28+((BA$15-1)*50),FALSE)&gt;0,1,0),0)</f>
        <v>0</v>
      </c>
      <c r="BB28">
        <f ca="1">IF(Data!$H$2="ja",IF(HLOOKUP($G$5,'Partner-period(er)'!$AP:$BD,5+$A28+((BB$15-1)*50),FALSE)&gt;0,1,0),0)</f>
        <v>0</v>
      </c>
      <c r="BC28" s="114">
        <f ca="1">IF(Data!$H$2="ja",IF(HLOOKUP($G$5,'Partner-period(er)'!$AP:$BD,5+$A28+((BC$15-1)*50),FALSE)&gt;0,1,0),0)</f>
        <v>0</v>
      </c>
      <c r="BE28" s="94"/>
      <c r="BF28" s="43">
        <f ca="1">IF(Data!$H$2="ja",IF(HLOOKUP($G$5,'Partner-period(er)'!$AP:$BD,5+$A28+((BF$15-1)*50),FALSE)&gt;0,1,0),0)</f>
        <v>0</v>
      </c>
      <c r="BG28">
        <f ca="1">IF(Data!$H$2="ja",IF(HLOOKUP($G$5,'Partner-period(er)'!$AP:$BD,5+$A28+((BG$15-1)*50),FALSE)&gt;0,1,0),0)</f>
        <v>0</v>
      </c>
      <c r="BH28">
        <f ca="1">IF(Data!$H$2="ja",IF(HLOOKUP($G$5,'Partner-period(er)'!$AP:$BD,5+$A28+((BH$15-1)*50),FALSE)&gt;0,1,0),0)</f>
        <v>0</v>
      </c>
      <c r="BI28">
        <f ca="1">IF(Data!$H$2="ja",IF(HLOOKUP($G$5,'Partner-period(er)'!$AP:$BD,5+$A28+((BI$15-1)*50),FALSE)&gt;0,1,0),0)</f>
        <v>0</v>
      </c>
      <c r="BJ28">
        <f ca="1">IF(Data!$H$2="ja",IF(HLOOKUP($G$5,'Partner-period(er)'!$AP:$BD,5+$A28+((BJ$15-1)*50),FALSE)&gt;0,1,0),0)</f>
        <v>0</v>
      </c>
      <c r="BK28">
        <f ca="1">IF(Data!$H$2="ja",IF(HLOOKUP($G$5,'Partner-period(er)'!$AP:$BD,5+$A28+((BK$15-1)*50),FALSE)&gt;0,1,0),0)</f>
        <v>0</v>
      </c>
      <c r="BL28">
        <f ca="1">IF(Data!$H$2="ja",IF(HLOOKUP($G$5,'Partner-period(er)'!$AP:$BD,5+$A28+((BL$15-1)*50),FALSE)&gt;0,1,0),0)</f>
        <v>0</v>
      </c>
      <c r="BM28">
        <f ca="1">IF(Data!$H$2="ja",IF(HLOOKUP($G$5,'Partner-period(er)'!$AP:$BD,5+$A28+((BM$15-1)*50),FALSE)&gt;0,1,0),0)</f>
        <v>0</v>
      </c>
      <c r="BN28">
        <f ca="1">IF(Data!$H$2="ja",IF(HLOOKUP($G$5,'Partner-period(er)'!$AP:$BD,5+$A28+((BN$15-1)*50),FALSE)&gt;0,1,0),0)</f>
        <v>0</v>
      </c>
      <c r="BO28">
        <f ca="1">IF(Data!$H$2="ja",IF(HLOOKUP($G$5,'Partner-period(er)'!$AP:$BD,5+$A28+((BO$15-1)*50),FALSE)&gt;0,1,0),0)</f>
        <v>0</v>
      </c>
      <c r="BP28">
        <f ca="1">IF(Data!$H$2="ja",IF(HLOOKUP($G$5,'Partner-period(er)'!$AP:$BD,5+$A28+((BP$15-1)*50),FALSE)&gt;0,1,0),0)</f>
        <v>0</v>
      </c>
      <c r="BQ28">
        <f ca="1">IF(Data!$H$2="ja",IF(HLOOKUP($G$5,'Partner-period(er)'!$AP:$BD,5+$A28+((BQ$15-1)*50),FALSE)&gt;0,1,0),0)</f>
        <v>0</v>
      </c>
      <c r="BR28">
        <f ca="1">IF(Data!$H$2="ja",IF(HLOOKUP($G$5,'Partner-period(er)'!$AP:$BD,5+$A28+((BR$15-1)*50),FALSE)&gt;0,1,0),0)</f>
        <v>0</v>
      </c>
      <c r="BS28">
        <f ca="1">IF(Data!$H$2="ja",IF(HLOOKUP($G$5,'Partner-period(er)'!$AP:$BD,5+$A28+((BS$15-1)*50),FALSE)&gt;0,1,0),0)</f>
        <v>0</v>
      </c>
      <c r="BT28" s="114">
        <f ca="1">IF(Data!$H$2="ja",IF(HLOOKUP($G$5,'Partner-period(er)'!$AP:$BD,5+$A28+((BT$15-1)*50),FALSE)&gt;0,1,0),0)</f>
        <v>0</v>
      </c>
    </row>
    <row r="29" spans="1:72" ht="12" customHeight="1" x14ac:dyDescent="0.25">
      <c r="A29" s="92">
        <v>13</v>
      </c>
      <c r="B29" s="39"/>
      <c r="C29" s="9" t="str">
        <f>'Budget &amp; Total'!C35</f>
        <v>Andet, herunder rejser og formidling</v>
      </c>
      <c r="D29" s="9"/>
      <c r="E29" s="27" t="s">
        <v>31</v>
      </c>
      <c r="F29" s="245">
        <f>'Budget &amp; Total'!G35</f>
        <v>0</v>
      </c>
      <c r="G29" s="119">
        <f ca="1">HLOOKUP($G$5,'Period(er)'!$X:$AL,5+A29,FALSE)</f>
        <v>0</v>
      </c>
      <c r="I29" s="120">
        <f t="shared" si="4"/>
        <v>0</v>
      </c>
      <c r="J29" s="606"/>
      <c r="K29" s="606"/>
      <c r="L29" s="606"/>
      <c r="M29" s="606"/>
      <c r="N29" s="606"/>
      <c r="O29" s="606"/>
      <c r="P29" s="606"/>
      <c r="Q29" s="606"/>
      <c r="R29" s="606"/>
      <c r="S29" s="606"/>
      <c r="T29" s="606"/>
      <c r="U29" s="606"/>
      <c r="V29" s="606"/>
      <c r="W29" s="606"/>
      <c r="X29" s="607"/>
      <c r="Y29" s="767"/>
      <c r="Z29" s="767"/>
      <c r="AA29" s="767"/>
      <c r="AB29" s="767"/>
      <c r="AC29" s="767"/>
      <c r="AD29" s="767"/>
      <c r="AE29" s="767"/>
      <c r="AF29" s="767"/>
      <c r="AG29" s="767"/>
      <c r="AH29" s="767"/>
      <c r="AI29" s="767"/>
      <c r="AJ29" s="767"/>
      <c r="AK29" s="767"/>
      <c r="AL29" s="767"/>
      <c r="AM29" s="767"/>
      <c r="AN29" s="94"/>
      <c r="AO29" s="43">
        <f ca="1">IF(Data!$H$2="ja",IF(HLOOKUP($G$5,'Partner-period(er)'!$AP:$BD,5+$A29+((AO$15-1)*50),FALSE)&gt;0,1,0),0)</f>
        <v>0</v>
      </c>
      <c r="AP29">
        <f ca="1">IF(Data!$H$2="ja",IF(HLOOKUP($G$5,'Partner-period(er)'!$AP:$BD,5+$A29+((AP$15-1)*50),FALSE)&gt;0,1,0),0)</f>
        <v>0</v>
      </c>
      <c r="AQ29">
        <f ca="1">IF(Data!$H$2="ja",IF(HLOOKUP($G$5,'Partner-period(er)'!$AP:$BD,5+$A29+((AQ$15-1)*50),FALSE)&gt;0,1,0),0)</f>
        <v>0</v>
      </c>
      <c r="AR29">
        <f ca="1">IF(Data!$H$2="ja",IF(HLOOKUP($G$5,'Partner-period(er)'!$AP:$BD,5+$A29+((AR$15-1)*50),FALSE)&gt;0,1,0),0)</f>
        <v>0</v>
      </c>
      <c r="AS29">
        <f ca="1">IF(Data!$H$2="ja",IF(HLOOKUP($G$5,'Partner-period(er)'!$AP:$BD,5+$A29+((AS$15-1)*50),FALSE)&gt;0,1,0),0)</f>
        <v>0</v>
      </c>
      <c r="AT29">
        <f ca="1">IF(Data!$H$2="ja",IF(HLOOKUP($G$5,'Partner-period(er)'!$AP:$BD,5+$A29+((AT$15-1)*50),FALSE)&gt;0,1,0),0)</f>
        <v>0</v>
      </c>
      <c r="AU29">
        <f ca="1">IF(Data!$H$2="ja",IF(HLOOKUP($G$5,'Partner-period(er)'!$AP:$BD,5+$A29+((AU$15-1)*50),FALSE)&gt;0,1,0),0)</f>
        <v>0</v>
      </c>
      <c r="AV29">
        <f ca="1">IF(Data!$H$2="ja",IF(HLOOKUP($G$5,'Partner-period(er)'!$AP:$BD,5+$A29+((AV$15-1)*50),FALSE)&gt;0,1,0),0)</f>
        <v>0</v>
      </c>
      <c r="AW29">
        <f ca="1">IF(Data!$H$2="ja",IF(HLOOKUP($G$5,'Partner-period(er)'!$AP:$BD,5+$A29+((AW$15-1)*50),FALSE)&gt;0,1,0),0)</f>
        <v>0</v>
      </c>
      <c r="AX29">
        <f ca="1">IF(Data!$H$2="ja",IF(HLOOKUP($G$5,'Partner-period(er)'!$AP:$BD,5+$A29+((AX$15-1)*50),FALSE)&gt;0,1,0),0)</f>
        <v>0</v>
      </c>
      <c r="AY29">
        <f ca="1">IF(Data!$H$2="ja",IF(HLOOKUP($G$5,'Partner-period(er)'!$AP:$BD,5+$A29+((AY$15-1)*50),FALSE)&gt;0,1,0),0)</f>
        <v>0</v>
      </c>
      <c r="AZ29">
        <f ca="1">IF(Data!$H$2="ja",IF(HLOOKUP($G$5,'Partner-period(er)'!$AP:$BD,5+$A29+((AZ$15-1)*50),FALSE)&gt;0,1,0),0)</f>
        <v>0</v>
      </c>
      <c r="BA29">
        <f ca="1">IF(Data!$H$2="ja",IF(HLOOKUP($G$5,'Partner-period(er)'!$AP:$BD,5+$A29+((BA$15-1)*50),FALSE)&gt;0,1,0),0)</f>
        <v>0</v>
      </c>
      <c r="BB29">
        <f ca="1">IF(Data!$H$2="ja",IF(HLOOKUP($G$5,'Partner-period(er)'!$AP:$BD,5+$A29+((BB$15-1)*50),FALSE)&gt;0,1,0),0)</f>
        <v>0</v>
      </c>
      <c r="BC29" s="114">
        <f ca="1">IF(Data!$H$2="ja",IF(HLOOKUP($G$5,'Partner-period(er)'!$AP:$BD,5+$A29+((BC$15-1)*50),FALSE)&gt;0,1,0),0)</f>
        <v>0</v>
      </c>
      <c r="BE29" s="94"/>
      <c r="BF29" s="43">
        <f ca="1">IF(Data!$H$2="ja",IF(HLOOKUP($G$5,'Partner-period(er)'!$AP:$BD,5+$A29+((BF$15-1)*50),FALSE)&gt;0,1,0),0)</f>
        <v>0</v>
      </c>
      <c r="BG29">
        <f ca="1">IF(Data!$H$2="ja",IF(HLOOKUP($G$5,'Partner-period(er)'!$AP:$BD,5+$A29+((BG$15-1)*50),FALSE)&gt;0,1,0),0)</f>
        <v>0</v>
      </c>
      <c r="BH29">
        <f ca="1">IF(Data!$H$2="ja",IF(HLOOKUP($G$5,'Partner-period(er)'!$AP:$BD,5+$A29+((BH$15-1)*50),FALSE)&gt;0,1,0),0)</f>
        <v>0</v>
      </c>
      <c r="BI29">
        <f ca="1">IF(Data!$H$2="ja",IF(HLOOKUP($G$5,'Partner-period(er)'!$AP:$BD,5+$A29+((BI$15-1)*50),FALSE)&gt;0,1,0),0)</f>
        <v>0</v>
      </c>
      <c r="BJ29">
        <f ca="1">IF(Data!$H$2="ja",IF(HLOOKUP($G$5,'Partner-period(er)'!$AP:$BD,5+$A29+((BJ$15-1)*50),FALSE)&gt;0,1,0),0)</f>
        <v>0</v>
      </c>
      <c r="BK29">
        <f ca="1">IF(Data!$H$2="ja",IF(HLOOKUP($G$5,'Partner-period(er)'!$AP:$BD,5+$A29+((BK$15-1)*50),FALSE)&gt;0,1,0),0)</f>
        <v>0</v>
      </c>
      <c r="BL29">
        <f ca="1">IF(Data!$H$2="ja",IF(HLOOKUP($G$5,'Partner-period(er)'!$AP:$BD,5+$A29+((BL$15-1)*50),FALSE)&gt;0,1,0),0)</f>
        <v>0</v>
      </c>
      <c r="BM29">
        <f ca="1">IF(Data!$H$2="ja",IF(HLOOKUP($G$5,'Partner-period(er)'!$AP:$BD,5+$A29+((BM$15-1)*50),FALSE)&gt;0,1,0),0)</f>
        <v>0</v>
      </c>
      <c r="BN29">
        <f ca="1">IF(Data!$H$2="ja",IF(HLOOKUP($G$5,'Partner-period(er)'!$AP:$BD,5+$A29+((BN$15-1)*50),FALSE)&gt;0,1,0),0)</f>
        <v>0</v>
      </c>
      <c r="BO29">
        <f ca="1">IF(Data!$H$2="ja",IF(HLOOKUP($G$5,'Partner-period(er)'!$AP:$BD,5+$A29+((BO$15-1)*50),FALSE)&gt;0,1,0),0)</f>
        <v>0</v>
      </c>
      <c r="BP29">
        <f ca="1">IF(Data!$H$2="ja",IF(HLOOKUP($G$5,'Partner-period(er)'!$AP:$BD,5+$A29+((BP$15-1)*50),FALSE)&gt;0,1,0),0)</f>
        <v>0</v>
      </c>
      <c r="BQ29">
        <f ca="1">IF(Data!$H$2="ja",IF(HLOOKUP($G$5,'Partner-period(er)'!$AP:$BD,5+$A29+((BQ$15-1)*50),FALSE)&gt;0,1,0),0)</f>
        <v>0</v>
      </c>
      <c r="BR29">
        <f ca="1">IF(Data!$H$2="ja",IF(HLOOKUP($G$5,'Partner-period(er)'!$AP:$BD,5+$A29+((BR$15-1)*50),FALSE)&gt;0,1,0),0)</f>
        <v>0</v>
      </c>
      <c r="BS29">
        <f ca="1">IF(Data!$H$2="ja",IF(HLOOKUP($G$5,'Partner-period(er)'!$AP:$BD,5+$A29+((BS$15-1)*50),FALSE)&gt;0,1,0),0)</f>
        <v>0</v>
      </c>
      <c r="BT29" s="114">
        <f ca="1">IF(Data!$H$2="ja",IF(HLOOKUP($G$5,'Partner-period(er)'!$AP:$BD,5+$A29+((BT$15-1)*50),FALSE)&gt;0,1,0),0)</f>
        <v>0</v>
      </c>
    </row>
    <row r="30" spans="1:72" ht="12" customHeight="1" x14ac:dyDescent="0.25">
      <c r="A30" s="92">
        <v>14</v>
      </c>
      <c r="B30" s="39"/>
      <c r="C30" s="9" t="str">
        <f>'Budget &amp; Total'!C37</f>
        <v>Overheadomkostninger</v>
      </c>
      <c r="D30" s="9"/>
      <c r="E30" s="27" t="s">
        <v>31</v>
      </c>
      <c r="F30" s="245">
        <f>'Budget &amp; Total'!G37</f>
        <v>0</v>
      </c>
      <c r="G30" s="119">
        <f ca="1">HLOOKUP($G$5,'Period(er)'!$X:$AL,5+A30,FALSE)</f>
        <v>0</v>
      </c>
      <c r="I30" s="120">
        <f t="shared" si="4"/>
        <v>0</v>
      </c>
      <c r="J30" s="168">
        <f t="shared" ref="J30:AM30" si="5">SUM(J24:J29)*J11</f>
        <v>0</v>
      </c>
      <c r="K30" s="168">
        <f t="shared" si="5"/>
        <v>0</v>
      </c>
      <c r="L30" s="168">
        <f t="shared" si="5"/>
        <v>0</v>
      </c>
      <c r="M30" s="168">
        <f t="shared" si="5"/>
        <v>0</v>
      </c>
      <c r="N30" s="168">
        <f t="shared" si="5"/>
        <v>0</v>
      </c>
      <c r="O30" s="168">
        <f t="shared" si="5"/>
        <v>0</v>
      </c>
      <c r="P30" s="168">
        <f t="shared" si="5"/>
        <v>0</v>
      </c>
      <c r="Q30" s="168">
        <f t="shared" si="5"/>
        <v>0</v>
      </c>
      <c r="R30" s="168">
        <f t="shared" si="5"/>
        <v>0</v>
      </c>
      <c r="S30" s="168">
        <f t="shared" si="5"/>
        <v>0</v>
      </c>
      <c r="T30" s="168">
        <f t="shared" si="5"/>
        <v>0</v>
      </c>
      <c r="U30" s="168">
        <f t="shared" si="5"/>
        <v>0</v>
      </c>
      <c r="V30" s="168">
        <f t="shared" si="5"/>
        <v>0</v>
      </c>
      <c r="W30" s="168">
        <f t="shared" si="5"/>
        <v>0</v>
      </c>
      <c r="X30" s="169">
        <f t="shared" si="5"/>
        <v>0</v>
      </c>
      <c r="Y30" s="769">
        <f t="shared" si="5"/>
        <v>0</v>
      </c>
      <c r="Z30" s="769">
        <f t="shared" si="5"/>
        <v>0</v>
      </c>
      <c r="AA30" s="769">
        <f t="shared" si="5"/>
        <v>0</v>
      </c>
      <c r="AB30" s="769">
        <f t="shared" si="5"/>
        <v>0</v>
      </c>
      <c r="AC30" s="769">
        <f t="shared" si="5"/>
        <v>0</v>
      </c>
      <c r="AD30" s="769">
        <f t="shared" si="5"/>
        <v>0</v>
      </c>
      <c r="AE30" s="769">
        <f t="shared" si="5"/>
        <v>0</v>
      </c>
      <c r="AF30" s="769">
        <f t="shared" si="5"/>
        <v>0</v>
      </c>
      <c r="AG30" s="769">
        <f t="shared" si="5"/>
        <v>0</v>
      </c>
      <c r="AH30" s="769">
        <f t="shared" si="5"/>
        <v>0</v>
      </c>
      <c r="AI30" s="769">
        <f t="shared" si="5"/>
        <v>0</v>
      </c>
      <c r="AJ30" s="769">
        <f t="shared" si="5"/>
        <v>0</v>
      </c>
      <c r="AK30" s="769">
        <f t="shared" si="5"/>
        <v>0</v>
      </c>
      <c r="AL30" s="769">
        <f t="shared" si="5"/>
        <v>0</v>
      </c>
      <c r="AM30" s="769">
        <f t="shared" si="5"/>
        <v>0</v>
      </c>
      <c r="AN30" s="94"/>
      <c r="AO30" s="164">
        <f ca="1">IF(Data!$H$2="ja",IF(HLOOKUP($G$5,'Partner-period(er)'!$AP:$BD,5+$A30+((AO$15-1)*50),FALSE)&gt;0,1,0),0)</f>
        <v>0</v>
      </c>
      <c r="AP30" s="165">
        <f ca="1">IF(Data!$H$2="ja",IF(HLOOKUP($G$5,'Partner-period(er)'!$AP:$BD,5+$A30+((AP$15-1)*50),FALSE)&gt;0,1,0),0)</f>
        <v>0</v>
      </c>
      <c r="AQ30" s="165">
        <f ca="1">IF(Data!$H$2="ja",IF(HLOOKUP($G$5,'Partner-period(er)'!$AP:$BD,5+$A30+((AQ$15-1)*50),FALSE)&gt;0,1,0),0)</f>
        <v>0</v>
      </c>
      <c r="AR30" s="165">
        <f ca="1">IF(Data!$H$2="ja",IF(HLOOKUP($G$5,'Partner-period(er)'!$AP:$BD,5+$A30+((AR$15-1)*50),FALSE)&gt;0,1,0),0)</f>
        <v>0</v>
      </c>
      <c r="AS30" s="165">
        <f ca="1">IF(Data!$H$2="ja",IF(HLOOKUP($G$5,'Partner-period(er)'!$AP:$BD,5+$A30+((AS$15-1)*50),FALSE)&gt;0,1,0),0)</f>
        <v>0</v>
      </c>
      <c r="AT30" s="165">
        <f ca="1">IF(Data!$H$2="ja",IF(HLOOKUP($G$5,'Partner-period(er)'!$AP:$BD,5+$A30+((AT$15-1)*50),FALSE)&gt;0,1,0),0)</f>
        <v>0</v>
      </c>
      <c r="AU30" s="165">
        <f ca="1">IF(Data!$H$2="ja",IF(HLOOKUP($G$5,'Partner-period(er)'!$AP:$BD,5+$A30+((AU$15-1)*50),FALSE)&gt;0,1,0),0)</f>
        <v>0</v>
      </c>
      <c r="AV30" s="165">
        <f ca="1">IF(Data!$H$2="ja",IF(HLOOKUP($G$5,'Partner-period(er)'!$AP:$BD,5+$A30+((AV$15-1)*50),FALSE)&gt;0,1,0),0)</f>
        <v>0</v>
      </c>
      <c r="AW30" s="165">
        <f ca="1">IF(Data!$H$2="ja",IF(HLOOKUP($G$5,'Partner-period(er)'!$AP:$BD,5+$A30+((AW$15-1)*50),FALSE)&gt;0,1,0),0)</f>
        <v>0</v>
      </c>
      <c r="AX30" s="165">
        <f ca="1">IF(Data!$H$2="ja",IF(HLOOKUP($G$5,'Partner-period(er)'!$AP:$BD,5+$A30+((AX$15-1)*50),FALSE)&gt;0,1,0),0)</f>
        <v>0</v>
      </c>
      <c r="AY30" s="165">
        <f ca="1">IF(Data!$H$2="ja",IF(HLOOKUP($G$5,'Partner-period(er)'!$AP:$BD,5+$A30+((AY$15-1)*50),FALSE)&gt;0,1,0),0)</f>
        <v>0</v>
      </c>
      <c r="AZ30" s="165">
        <f ca="1">IF(Data!$H$2="ja",IF(HLOOKUP($G$5,'Partner-period(er)'!$AP:$BD,5+$A30+((AZ$15-1)*50),FALSE)&gt;0,1,0),0)</f>
        <v>0</v>
      </c>
      <c r="BA30" s="165">
        <f ca="1">IF(Data!$H$2="ja",IF(HLOOKUP($G$5,'Partner-period(er)'!$AP:$BD,5+$A30+((BA$15-1)*50),FALSE)&gt;0,1,0),0)</f>
        <v>0</v>
      </c>
      <c r="BB30" s="165">
        <f ca="1">IF(Data!$H$2="ja",IF(HLOOKUP($G$5,'Partner-period(er)'!$AP:$BD,5+$A30+((BB$15-1)*50),FALSE)&gt;0,1,0),0)</f>
        <v>0</v>
      </c>
      <c r="BC30" s="166">
        <f ca="1">IF(Data!$H$2="ja",IF(HLOOKUP($G$5,'Partner-period(er)'!$AP:$BD,5+$A30+((BC$15-1)*50),FALSE)&gt;0,1,0),0)</f>
        <v>0</v>
      </c>
      <c r="BE30" s="94"/>
      <c r="BF30" s="164">
        <f ca="1">IF(Data!$H$2="ja",IF(HLOOKUP($G$5,'Partner-period(er)'!$AP:$BD,5+$A30+((BF$15-1)*50),FALSE)&gt;0,1,0),0)</f>
        <v>0</v>
      </c>
      <c r="BG30" s="165">
        <f ca="1">IF(Data!$H$2="ja",IF(HLOOKUP($G$5,'Partner-period(er)'!$AP:$BD,5+$A30+((BG$15-1)*50),FALSE)&gt;0,1,0),0)</f>
        <v>0</v>
      </c>
      <c r="BH30" s="165">
        <f ca="1">IF(Data!$H$2="ja",IF(HLOOKUP($G$5,'Partner-period(er)'!$AP:$BD,5+$A30+((BH$15-1)*50),FALSE)&gt;0,1,0),0)</f>
        <v>0</v>
      </c>
      <c r="BI30" s="165">
        <f ca="1">IF(Data!$H$2="ja",IF(HLOOKUP($G$5,'Partner-period(er)'!$AP:$BD,5+$A30+((BI$15-1)*50),FALSE)&gt;0,1,0),0)</f>
        <v>0</v>
      </c>
      <c r="BJ30" s="165">
        <f ca="1">IF(Data!$H$2="ja",IF(HLOOKUP($G$5,'Partner-period(er)'!$AP:$BD,5+$A30+((BJ$15-1)*50),FALSE)&gt;0,1,0),0)</f>
        <v>0</v>
      </c>
      <c r="BK30" s="165">
        <f ca="1">IF(Data!$H$2="ja",IF(HLOOKUP($G$5,'Partner-period(er)'!$AP:$BD,5+$A30+((BK$15-1)*50),FALSE)&gt;0,1,0),0)</f>
        <v>0</v>
      </c>
      <c r="BL30" s="165">
        <f ca="1">IF(Data!$H$2="ja",IF(HLOOKUP($G$5,'Partner-period(er)'!$AP:$BD,5+$A30+((BL$15-1)*50),FALSE)&gt;0,1,0),0)</f>
        <v>0</v>
      </c>
      <c r="BM30" s="165">
        <f ca="1">IF(Data!$H$2="ja",IF(HLOOKUP($G$5,'Partner-period(er)'!$AP:$BD,5+$A30+((BM$15-1)*50),FALSE)&gt;0,1,0),0)</f>
        <v>0</v>
      </c>
      <c r="BN30" s="165">
        <f ca="1">IF(Data!$H$2="ja",IF(HLOOKUP($G$5,'Partner-period(er)'!$AP:$BD,5+$A30+((BN$15-1)*50),FALSE)&gt;0,1,0),0)</f>
        <v>0</v>
      </c>
      <c r="BO30" s="165">
        <f ca="1">IF(Data!$H$2="ja",IF(HLOOKUP($G$5,'Partner-period(er)'!$AP:$BD,5+$A30+((BO$15-1)*50),FALSE)&gt;0,1,0),0)</f>
        <v>0</v>
      </c>
      <c r="BP30" s="165">
        <f ca="1">IF(Data!$H$2="ja",IF(HLOOKUP($G$5,'Partner-period(er)'!$AP:$BD,5+$A30+((BP$15-1)*50),FALSE)&gt;0,1,0),0)</f>
        <v>0</v>
      </c>
      <c r="BQ30" s="165">
        <f ca="1">IF(Data!$H$2="ja",IF(HLOOKUP($G$5,'Partner-period(er)'!$AP:$BD,5+$A30+((BQ$15-1)*50),FALSE)&gt;0,1,0),0)</f>
        <v>0</v>
      </c>
      <c r="BR30" s="165">
        <f ca="1">IF(Data!$H$2="ja",IF(HLOOKUP($G$5,'Partner-period(er)'!$AP:$BD,5+$A30+((BR$15-1)*50),FALSE)&gt;0,1,0),0)</f>
        <v>0</v>
      </c>
      <c r="BS30" s="165">
        <f ca="1">IF(Data!$H$2="ja",IF(HLOOKUP($G$5,'Partner-period(er)'!$AP:$BD,5+$A30+((BS$15-1)*50),FALSE)&gt;0,1,0),0)</f>
        <v>0</v>
      </c>
      <c r="BT30" s="166">
        <f ca="1">IF(Data!$H$2="ja",IF(HLOOKUP($G$5,'Partner-period(er)'!$AP:$BD,5+$A30+((BT$15-1)*50),FALSE)&gt;0,1,0),0)</f>
        <v>0</v>
      </c>
    </row>
    <row r="31" spans="1:72" ht="12" customHeight="1" x14ac:dyDescent="0.25">
      <c r="A31" s="92">
        <v>15</v>
      </c>
      <c r="B31" s="35"/>
      <c r="C31" s="32" t="str">
        <f>'Budget &amp; Total'!C38</f>
        <v>Andre omkostninger total</v>
      </c>
      <c r="D31" s="32"/>
      <c r="E31" s="125" t="s">
        <v>31</v>
      </c>
      <c r="F31" s="246">
        <f>'Budget &amp; Total'!G38</f>
        <v>0</v>
      </c>
      <c r="G31" s="126">
        <f ca="1">HLOOKUP($G$5,'Period(er)'!$X:$AL,5+A31,FALSE)</f>
        <v>0</v>
      </c>
      <c r="I31" s="127">
        <f t="shared" si="4"/>
        <v>0</v>
      </c>
      <c r="J31" s="170">
        <f>SUM(J24:J30)</f>
        <v>0</v>
      </c>
      <c r="K31" s="170">
        <f t="shared" ref="K31:X31" si="6">SUM(K24:K30)</f>
        <v>0</v>
      </c>
      <c r="L31" s="170">
        <f t="shared" si="6"/>
        <v>0</v>
      </c>
      <c r="M31" s="170">
        <f t="shared" si="6"/>
        <v>0</v>
      </c>
      <c r="N31" s="170">
        <f t="shared" si="6"/>
        <v>0</v>
      </c>
      <c r="O31" s="170">
        <f t="shared" si="6"/>
        <v>0</v>
      </c>
      <c r="P31" s="170">
        <f t="shared" si="6"/>
        <v>0</v>
      </c>
      <c r="Q31" s="170">
        <f t="shared" si="6"/>
        <v>0</v>
      </c>
      <c r="R31" s="170">
        <f t="shared" si="6"/>
        <v>0</v>
      </c>
      <c r="S31" s="170">
        <f t="shared" si="6"/>
        <v>0</v>
      </c>
      <c r="T31" s="170">
        <f t="shared" si="6"/>
        <v>0</v>
      </c>
      <c r="U31" s="170">
        <f t="shared" si="6"/>
        <v>0</v>
      </c>
      <c r="V31" s="170">
        <f t="shared" si="6"/>
        <v>0</v>
      </c>
      <c r="W31" s="170">
        <f t="shared" si="6"/>
        <v>0</v>
      </c>
      <c r="X31" s="790">
        <f t="shared" si="6"/>
        <v>0</v>
      </c>
      <c r="Y31" s="770">
        <f>SUM(Y24:Y30)</f>
        <v>0</v>
      </c>
      <c r="Z31" s="770">
        <f t="shared" ref="Z31:AM31" si="7">SUM(Z24:Z30)</f>
        <v>0</v>
      </c>
      <c r="AA31" s="770">
        <f t="shared" si="7"/>
        <v>0</v>
      </c>
      <c r="AB31" s="770">
        <f t="shared" si="7"/>
        <v>0</v>
      </c>
      <c r="AC31" s="770">
        <f t="shared" si="7"/>
        <v>0</v>
      </c>
      <c r="AD31" s="770">
        <f t="shared" si="7"/>
        <v>0</v>
      </c>
      <c r="AE31" s="770">
        <f t="shared" si="7"/>
        <v>0</v>
      </c>
      <c r="AF31" s="770">
        <f t="shared" si="7"/>
        <v>0</v>
      </c>
      <c r="AG31" s="770">
        <f t="shared" si="7"/>
        <v>0</v>
      </c>
      <c r="AH31" s="770">
        <f t="shared" si="7"/>
        <v>0</v>
      </c>
      <c r="AI31" s="770">
        <f t="shared" si="7"/>
        <v>0</v>
      </c>
      <c r="AJ31" s="770">
        <f t="shared" si="7"/>
        <v>0</v>
      </c>
      <c r="AK31" s="770">
        <f t="shared" si="7"/>
        <v>0</v>
      </c>
      <c r="AL31" s="770">
        <f t="shared" si="7"/>
        <v>0</v>
      </c>
      <c r="AM31" s="770">
        <f t="shared" si="7"/>
        <v>0</v>
      </c>
      <c r="AN31" s="94"/>
      <c r="BE31" s="94"/>
    </row>
    <row r="32" spans="1:72" ht="15.75" customHeight="1" thickBot="1" x14ac:dyDescent="0.3">
      <c r="A32" s="92">
        <v>16</v>
      </c>
      <c r="B32" s="406" t="str">
        <f>Data!B55</f>
        <v>Totale omkostninger</v>
      </c>
      <c r="C32" s="130"/>
      <c r="D32" s="130"/>
      <c r="E32" s="131" t="s">
        <v>31</v>
      </c>
      <c r="F32" s="247">
        <f>'Budget &amp; Total'!G39</f>
        <v>0</v>
      </c>
      <c r="G32" s="132">
        <f ca="1">HLOOKUP($G$5,'Period(er)'!$X:$AL,5+A32,FALSE)</f>
        <v>0</v>
      </c>
      <c r="I32" s="809">
        <f t="shared" si="4"/>
        <v>0</v>
      </c>
      <c r="J32" s="810">
        <f>J31+J22</f>
        <v>0</v>
      </c>
      <c r="K32" s="758">
        <f t="shared" ref="K32:X32" si="8">K31+K22</f>
        <v>0</v>
      </c>
      <c r="L32" s="758">
        <f t="shared" si="8"/>
        <v>0</v>
      </c>
      <c r="M32" s="758">
        <f t="shared" si="8"/>
        <v>0</v>
      </c>
      <c r="N32" s="758">
        <f t="shared" si="8"/>
        <v>0</v>
      </c>
      <c r="O32" s="758">
        <f t="shared" si="8"/>
        <v>0</v>
      </c>
      <c r="P32" s="758">
        <f t="shared" si="8"/>
        <v>0</v>
      </c>
      <c r="Q32" s="758">
        <f t="shared" si="8"/>
        <v>0</v>
      </c>
      <c r="R32" s="758">
        <f t="shared" si="8"/>
        <v>0</v>
      </c>
      <c r="S32" s="758">
        <f t="shared" si="8"/>
        <v>0</v>
      </c>
      <c r="T32" s="758">
        <f t="shared" si="8"/>
        <v>0</v>
      </c>
      <c r="U32" s="758">
        <f t="shared" si="8"/>
        <v>0</v>
      </c>
      <c r="V32" s="758">
        <f t="shared" si="8"/>
        <v>0</v>
      </c>
      <c r="W32" s="758">
        <f t="shared" si="8"/>
        <v>0</v>
      </c>
      <c r="X32" s="790">
        <f t="shared" si="8"/>
        <v>0</v>
      </c>
      <c r="Y32" s="770">
        <f>Y31+Y22</f>
        <v>0</v>
      </c>
      <c r="Z32" s="770">
        <f t="shared" ref="Z32:AM32" si="9">Z31+Z22</f>
        <v>0</v>
      </c>
      <c r="AA32" s="770">
        <f t="shared" si="9"/>
        <v>0</v>
      </c>
      <c r="AB32" s="770">
        <f t="shared" si="9"/>
        <v>0</v>
      </c>
      <c r="AC32" s="770">
        <f t="shared" si="9"/>
        <v>0</v>
      </c>
      <c r="AD32" s="770">
        <f t="shared" si="9"/>
        <v>0</v>
      </c>
      <c r="AE32" s="770">
        <f t="shared" si="9"/>
        <v>0</v>
      </c>
      <c r="AF32" s="770">
        <f t="shared" si="9"/>
        <v>0</v>
      </c>
      <c r="AG32" s="770">
        <f t="shared" si="9"/>
        <v>0</v>
      </c>
      <c r="AH32" s="770">
        <f t="shared" si="9"/>
        <v>0</v>
      </c>
      <c r="AI32" s="770">
        <f t="shared" si="9"/>
        <v>0</v>
      </c>
      <c r="AJ32" s="770">
        <f t="shared" si="9"/>
        <v>0</v>
      </c>
      <c r="AK32" s="770">
        <f t="shared" si="9"/>
        <v>0</v>
      </c>
      <c r="AL32" s="770">
        <f t="shared" si="9"/>
        <v>0</v>
      </c>
      <c r="AM32" s="770">
        <f t="shared" si="9"/>
        <v>0</v>
      </c>
      <c r="AN32" s="94"/>
      <c r="BE32" s="94"/>
    </row>
    <row r="33" spans="1:73" s="1" customFormat="1" ht="12" customHeight="1" thickTop="1" x14ac:dyDescent="0.25">
      <c r="A33" s="92">
        <v>17</v>
      </c>
      <c r="B33" s="38" t="str">
        <f>Data!B79</f>
        <v>Tilskud</v>
      </c>
      <c r="C33" s="9"/>
      <c r="D33" s="9"/>
      <c r="E33" s="27"/>
      <c r="F33" s="117"/>
      <c r="G33" s="133"/>
      <c r="H33" s="9"/>
      <c r="I33" s="134"/>
      <c r="J33" s="479"/>
      <c r="K33" s="168"/>
      <c r="L33" s="168"/>
      <c r="M33" s="168"/>
      <c r="N33" s="168"/>
      <c r="O33" s="168"/>
      <c r="P33" s="168"/>
      <c r="Q33" s="168"/>
      <c r="R33" s="168"/>
      <c r="S33" s="168"/>
      <c r="T33" s="168"/>
      <c r="U33" s="168"/>
      <c r="V33" s="168"/>
      <c r="W33" s="168"/>
      <c r="X33" s="169"/>
      <c r="Y33" s="769"/>
      <c r="Z33" s="769"/>
      <c r="AA33" s="769"/>
      <c r="AB33" s="769"/>
      <c r="AC33" s="769"/>
      <c r="AD33" s="769"/>
      <c r="AE33" s="769"/>
      <c r="AF33" s="769"/>
      <c r="AG33" s="769"/>
      <c r="AH33" s="769"/>
      <c r="AI33" s="769"/>
      <c r="AJ33" s="769"/>
      <c r="AK33" s="769"/>
      <c r="AL33" s="769"/>
      <c r="AM33" s="769"/>
      <c r="AN33" s="94"/>
      <c r="BE33" s="94"/>
    </row>
    <row r="34" spans="1:73" s="1" customFormat="1" ht="12" customHeight="1" x14ac:dyDescent="0.25">
      <c r="A34" s="92">
        <v>18</v>
      </c>
      <c r="B34" s="38"/>
      <c r="C34" s="9" t="str">
        <f>Data!B26</f>
        <v>Beregnet tilskud</v>
      </c>
      <c r="D34" s="9"/>
      <c r="E34" s="27" t="s">
        <v>31</v>
      </c>
      <c r="F34" s="117"/>
      <c r="G34" s="119">
        <f ca="1">HLOOKUP($G$5,'Period(er)'!$X:$AL,5+A34,FALSE)</f>
        <v>0</v>
      </c>
      <c r="H34" s="9"/>
      <c r="I34" s="120">
        <f>SUM(J34:AM34)</f>
        <v>0</v>
      </c>
      <c r="J34" s="479">
        <f>J32*J12</f>
        <v>0</v>
      </c>
      <c r="K34" s="168">
        <f t="shared" ref="K34:X34" si="10">K32*K12</f>
        <v>0</v>
      </c>
      <c r="L34" s="168">
        <f t="shared" si="10"/>
        <v>0</v>
      </c>
      <c r="M34" s="168">
        <f t="shared" si="10"/>
        <v>0</v>
      </c>
      <c r="N34" s="168">
        <f t="shared" si="10"/>
        <v>0</v>
      </c>
      <c r="O34" s="168">
        <f t="shared" si="10"/>
        <v>0</v>
      </c>
      <c r="P34" s="168">
        <f t="shared" si="10"/>
        <v>0</v>
      </c>
      <c r="Q34" s="168">
        <f t="shared" si="10"/>
        <v>0</v>
      </c>
      <c r="R34" s="168">
        <f t="shared" si="10"/>
        <v>0</v>
      </c>
      <c r="S34" s="168">
        <f t="shared" si="10"/>
        <v>0</v>
      </c>
      <c r="T34" s="168">
        <f t="shared" si="10"/>
        <v>0</v>
      </c>
      <c r="U34" s="168">
        <f t="shared" si="10"/>
        <v>0</v>
      </c>
      <c r="V34" s="168">
        <f t="shared" si="10"/>
        <v>0</v>
      </c>
      <c r="W34" s="168">
        <f t="shared" si="10"/>
        <v>0</v>
      </c>
      <c r="X34" s="169">
        <f t="shared" si="10"/>
        <v>0</v>
      </c>
      <c r="Y34" s="769">
        <f>Y32*Y12</f>
        <v>0</v>
      </c>
      <c r="Z34" s="769">
        <f t="shared" ref="Z34:AM34" si="11">Z32*Z12</f>
        <v>0</v>
      </c>
      <c r="AA34" s="769">
        <f t="shared" si="11"/>
        <v>0</v>
      </c>
      <c r="AB34" s="769">
        <f t="shared" si="11"/>
        <v>0</v>
      </c>
      <c r="AC34" s="769">
        <f t="shared" si="11"/>
        <v>0</v>
      </c>
      <c r="AD34" s="769">
        <f t="shared" si="11"/>
        <v>0</v>
      </c>
      <c r="AE34" s="769">
        <f t="shared" si="11"/>
        <v>0</v>
      </c>
      <c r="AF34" s="769">
        <f t="shared" si="11"/>
        <v>0</v>
      </c>
      <c r="AG34" s="769">
        <f t="shared" si="11"/>
        <v>0</v>
      </c>
      <c r="AH34" s="769">
        <f t="shared" si="11"/>
        <v>0</v>
      </c>
      <c r="AI34" s="769">
        <f t="shared" si="11"/>
        <v>0</v>
      </c>
      <c r="AJ34" s="769">
        <f t="shared" si="11"/>
        <v>0</v>
      </c>
      <c r="AK34" s="769">
        <f t="shared" si="11"/>
        <v>0</v>
      </c>
      <c r="AL34" s="769">
        <f t="shared" si="11"/>
        <v>0</v>
      </c>
      <c r="AM34" s="769">
        <f t="shared" si="11"/>
        <v>0</v>
      </c>
      <c r="AN34" s="94"/>
      <c r="BE34" s="94"/>
    </row>
    <row r="35" spans="1:73" ht="12" customHeight="1" x14ac:dyDescent="0.25">
      <c r="A35" s="92">
        <v>19</v>
      </c>
      <c r="B35" s="39"/>
      <c r="C35" s="9" t="str">
        <f>Data!B27</f>
        <v>Forudbetalt tilskud (efter aftale)</v>
      </c>
      <c r="D35" s="135"/>
      <c r="E35" s="27" t="s">
        <v>31</v>
      </c>
      <c r="F35" s="117"/>
      <c r="G35" s="119">
        <f ca="1">HLOOKUP($G$5,'Period(er)'!$X:$AL,5+A35,FALSE)</f>
        <v>0</v>
      </c>
      <c r="I35" s="120">
        <f>SUM(J35:AM35)</f>
        <v>0</v>
      </c>
      <c r="J35" s="608"/>
      <c r="K35" s="609"/>
      <c r="L35" s="609"/>
      <c r="M35" s="609"/>
      <c r="N35" s="609"/>
      <c r="O35" s="609"/>
      <c r="P35" s="609"/>
      <c r="Q35" s="609"/>
      <c r="R35" s="609"/>
      <c r="S35" s="609"/>
      <c r="T35" s="609"/>
      <c r="U35" s="609"/>
      <c r="V35" s="609"/>
      <c r="W35" s="609"/>
      <c r="X35" s="610"/>
      <c r="Y35" s="771"/>
      <c r="Z35" s="771"/>
      <c r="AA35" s="771"/>
      <c r="AB35" s="771"/>
      <c r="AC35" s="771"/>
      <c r="AD35" s="771"/>
      <c r="AE35" s="771"/>
      <c r="AF35" s="771"/>
      <c r="AG35" s="771"/>
      <c r="AH35" s="771"/>
      <c r="AI35" s="771"/>
      <c r="AJ35" s="771"/>
      <c r="AK35" s="771"/>
      <c r="AL35" s="771"/>
      <c r="AM35" s="771"/>
      <c r="AN35" s="94"/>
      <c r="BE35" s="94"/>
    </row>
    <row r="36" spans="1:73" ht="12" customHeight="1" x14ac:dyDescent="0.25">
      <c r="A36" s="92">
        <v>20</v>
      </c>
      <c r="B36" s="39"/>
      <c r="C36" s="9" t="str">
        <f>Data!B28</f>
        <v>Justering for timepris inklusiv overhead</v>
      </c>
      <c r="D36" s="135"/>
      <c r="E36" s="27" t="s">
        <v>31</v>
      </c>
      <c r="F36" s="117"/>
      <c r="G36" s="119">
        <f ca="1">HLOOKUP($G$5,'Period(er)'!$X:$AL,5+A36,FALSE)</f>
        <v>0</v>
      </c>
      <c r="I36" s="120">
        <f ca="1">SUM(J36:AM36)</f>
        <v>0</v>
      </c>
      <c r="J36" s="479">
        <f ca="1">HLOOKUP($G$5,'Partner-period(er)'!$J:$X,25+((J$2-1)*50),FALSE)</f>
        <v>0</v>
      </c>
      <c r="K36" s="168">
        <f ca="1">HLOOKUP($G$5,'Partner-period(er)'!$J:$X,25+((K$2-1)*50),FALSE)</f>
        <v>0</v>
      </c>
      <c r="L36" s="168">
        <f ca="1">HLOOKUP($G$5,'Partner-period(er)'!$J:$X,25+((L$2-1)*50),FALSE)</f>
        <v>0</v>
      </c>
      <c r="M36" s="168">
        <f ca="1">HLOOKUP($G$5,'Partner-period(er)'!$J:$X,25+((M$2-1)*50),FALSE)</f>
        <v>0</v>
      </c>
      <c r="N36" s="168">
        <f ca="1">HLOOKUP($G$5,'Partner-period(er)'!$J:$X,25+((N$2-1)*50),FALSE)</f>
        <v>0</v>
      </c>
      <c r="O36" s="168">
        <f ca="1">HLOOKUP($G$5,'Partner-period(er)'!$J:$X,25+((O$2-1)*50),FALSE)</f>
        <v>0</v>
      </c>
      <c r="P36" s="168">
        <f ca="1">HLOOKUP($G$5,'Partner-period(er)'!$J:$X,25+((P$2-1)*50),FALSE)</f>
        <v>0</v>
      </c>
      <c r="Q36" s="168">
        <f ca="1">HLOOKUP($G$5,'Partner-period(er)'!$J:$X,25+((Q$2-1)*50),FALSE)</f>
        <v>0</v>
      </c>
      <c r="R36" s="168">
        <f ca="1">HLOOKUP($G$5,'Partner-period(er)'!$J:$X,25+((R$2-1)*50),FALSE)</f>
        <v>0</v>
      </c>
      <c r="S36" s="168">
        <f ca="1">HLOOKUP($G$5,'Partner-period(er)'!$J:$X,25+((S$2-1)*50),FALSE)</f>
        <v>0</v>
      </c>
      <c r="T36" s="168">
        <f ca="1">HLOOKUP($G$5,'Partner-period(er)'!$J:$X,25+((T$2-1)*50),FALSE)</f>
        <v>0</v>
      </c>
      <c r="U36" s="168">
        <f ca="1">HLOOKUP($G$5,'Partner-period(er)'!$J:$X,25+((U$2-1)*50),FALSE)</f>
        <v>0</v>
      </c>
      <c r="V36" s="168">
        <f ca="1">HLOOKUP($G$5,'Partner-period(er)'!$J:$X,25+((V$2-1)*50),FALSE)</f>
        <v>0</v>
      </c>
      <c r="W36" s="168">
        <f ca="1">HLOOKUP($G$5,'Partner-period(er)'!$J:$X,25+((W$2-1)*50),FALSE)</f>
        <v>0</v>
      </c>
      <c r="X36" s="169">
        <f ca="1">HLOOKUP($G$5,'Partner-period(er)'!$J:$X,25+((X$2-1)*50),FALSE)</f>
        <v>0</v>
      </c>
      <c r="Y36" s="769">
        <f ca="1">HLOOKUP($G$5,'Partner-period(er)'!$J:$X,25+((Y$2-1)*50),FALSE)</f>
        <v>0</v>
      </c>
      <c r="Z36" s="769">
        <f ca="1">HLOOKUP($G$5,'Partner-period(er)'!$J:$X,25+((Z$2-1)*50),FALSE)</f>
        <v>0</v>
      </c>
      <c r="AA36" s="769">
        <f ca="1">HLOOKUP($G$5,'Partner-period(er)'!$J:$X,25+((AA$2-1)*50),FALSE)</f>
        <v>0</v>
      </c>
      <c r="AB36" s="769">
        <f ca="1">HLOOKUP($G$5,'Partner-period(er)'!$J:$X,25+((AB$2-1)*50),FALSE)</f>
        <v>0</v>
      </c>
      <c r="AC36" s="769">
        <f ca="1">HLOOKUP($G$5,'Partner-period(er)'!$J:$X,25+((AC$2-1)*50),FALSE)</f>
        <v>0</v>
      </c>
      <c r="AD36" s="769">
        <f ca="1">HLOOKUP($G$5,'Partner-period(er)'!$J:$X,25+((AD$2-1)*50),FALSE)</f>
        <v>0</v>
      </c>
      <c r="AE36" s="769">
        <f ca="1">HLOOKUP($G$5,'Partner-period(er)'!$J:$X,25+((AE$2-1)*50),FALSE)</f>
        <v>0</v>
      </c>
      <c r="AF36" s="769">
        <f ca="1">HLOOKUP($G$5,'Partner-period(er)'!$J:$X,25+((AF$2-1)*50),FALSE)</f>
        <v>0</v>
      </c>
      <c r="AG36" s="769">
        <f ca="1">HLOOKUP($G$5,'Partner-period(er)'!$J:$X,25+((AG$2-1)*50),FALSE)</f>
        <v>0</v>
      </c>
      <c r="AH36" s="769">
        <f ca="1">HLOOKUP($G$5,'Partner-period(er)'!$J:$X,25+((AH$2-1)*50),FALSE)</f>
        <v>0</v>
      </c>
      <c r="AI36" s="769">
        <f ca="1">HLOOKUP($G$5,'Partner-period(er)'!$J:$X,25+((AI$2-1)*50),FALSE)</f>
        <v>0</v>
      </c>
      <c r="AJ36" s="769">
        <f ca="1">HLOOKUP($G$5,'Partner-period(er)'!$J:$X,25+((AJ$2-1)*50),FALSE)</f>
        <v>0</v>
      </c>
      <c r="AK36" s="769">
        <f ca="1">HLOOKUP($G$5,'Partner-period(er)'!$J:$X,25+((AK$2-1)*50),FALSE)</f>
        <v>0</v>
      </c>
      <c r="AL36" s="769">
        <f ca="1">HLOOKUP($G$5,'Partner-period(er)'!$J:$X,25+((AL$2-1)*50),FALSE)</f>
        <v>0</v>
      </c>
      <c r="AM36" s="769">
        <f ca="1">HLOOKUP($G$5,'Partner-period(er)'!$J:$X,25+((AM$2-1)*50),FALSE)</f>
        <v>0</v>
      </c>
      <c r="AN36" s="168" t="e">
        <f ca="1">HLOOKUP($G$5,'Partner-period(er)'!$J:$X,25+((AN$2-1)*50),FALSE)</f>
        <v>#VALUE!</v>
      </c>
      <c r="AO36" s="168" t="e" vm="1">
        <f ca="1">HLOOKUP($G$5,'Partner-period(er)'!$J:$X,25+((AO$2-1)*50),FALSE)</f>
        <v>#VALUE!</v>
      </c>
      <c r="AP36" s="168" t="e" vm="1">
        <f ca="1">HLOOKUP($G$5,'Partner-period(er)'!$J:$X,25+((AP$2-1)*50),FALSE)</f>
        <v>#VALUE!</v>
      </c>
      <c r="AQ36" s="168" t="e" vm="1">
        <f ca="1">HLOOKUP($G$5,'Partner-period(er)'!$J:$X,25+((AQ$2-1)*50),FALSE)</f>
        <v>#VALUE!</v>
      </c>
      <c r="AR36" s="168" t="e" vm="1">
        <f ca="1">HLOOKUP($G$5,'Partner-period(er)'!$J:$X,25+((AR$2-1)*50),FALSE)</f>
        <v>#VALUE!</v>
      </c>
      <c r="AS36" s="168" t="e" vm="1">
        <f ca="1">HLOOKUP($G$5,'Partner-period(er)'!$J:$X,25+((AS$2-1)*50),FALSE)</f>
        <v>#VALUE!</v>
      </c>
      <c r="AT36" s="168" t="e" vm="1">
        <f ca="1">HLOOKUP($G$5,'Partner-period(er)'!$J:$X,25+((AT$2-1)*50),FALSE)</f>
        <v>#VALUE!</v>
      </c>
      <c r="AU36" s="168" t="e" vm="1">
        <f ca="1">HLOOKUP($G$5,'Partner-period(er)'!$J:$X,25+((AU$2-1)*50),FALSE)</f>
        <v>#VALUE!</v>
      </c>
      <c r="AV36" s="168" t="e" vm="1">
        <f ca="1">HLOOKUP($G$5,'Partner-period(er)'!$J:$X,25+((AV$2-1)*50),FALSE)</f>
        <v>#VALUE!</v>
      </c>
      <c r="AW36" s="168" t="e" vm="1">
        <f ca="1">HLOOKUP($G$5,'Partner-period(er)'!$J:$X,25+((AW$2-1)*50),FALSE)</f>
        <v>#VALUE!</v>
      </c>
      <c r="AX36" s="168" t="e" vm="1">
        <f ca="1">HLOOKUP($G$5,'Partner-period(er)'!$J:$X,25+((AX$2-1)*50),FALSE)</f>
        <v>#VALUE!</v>
      </c>
      <c r="AY36" s="168" t="e" vm="1">
        <f ca="1">HLOOKUP($G$5,'Partner-period(er)'!$J:$X,25+((AY$2-1)*50),FALSE)</f>
        <v>#VALUE!</v>
      </c>
      <c r="AZ36" s="168" t="e" vm="1">
        <f ca="1">HLOOKUP($G$5,'Partner-period(er)'!$J:$X,25+((AZ$2-1)*50),FALSE)</f>
        <v>#VALUE!</v>
      </c>
      <c r="BA36" s="168" t="e" vm="1">
        <f ca="1">HLOOKUP($G$5,'Partner-period(er)'!$J:$X,25+((BA$2-1)*50),FALSE)</f>
        <v>#VALUE!</v>
      </c>
      <c r="BB36" s="168" t="e" vm="1">
        <f ca="1">HLOOKUP($G$5,'Partner-period(er)'!$J:$X,25+((BB$2-1)*50),FALSE)</f>
        <v>#VALUE!</v>
      </c>
      <c r="BC36" s="168" t="e" vm="1">
        <f ca="1">HLOOKUP($G$5,'Partner-period(er)'!$J:$X,25+((BC$2-1)*50),FALSE)</f>
        <v>#VALUE!</v>
      </c>
      <c r="BD36" s="168" t="e" vm="1">
        <f ca="1">HLOOKUP($G$5,'Partner-period(er)'!$J:$X,25+((BD$2-1)*50),FALSE)</f>
        <v>#VALUE!</v>
      </c>
      <c r="BE36" s="168" t="e">
        <f ca="1">HLOOKUP($G$5,'Partner-period(er)'!$J:$X,25+((BE$2-1)*50),FALSE)</f>
        <v>#VALUE!</v>
      </c>
      <c r="BF36" s="168" t="e" vm="1">
        <f ca="1">HLOOKUP($G$5,'Partner-period(er)'!$J:$X,25+((BF$2-1)*50),FALSE)</f>
        <v>#VALUE!</v>
      </c>
      <c r="BG36" s="168" t="e" vm="1">
        <f ca="1">HLOOKUP($G$5,'Partner-period(er)'!$J:$X,25+((BG$2-1)*50),FALSE)</f>
        <v>#VALUE!</v>
      </c>
      <c r="BH36" s="168" t="e" vm="1">
        <f ca="1">HLOOKUP($G$5,'Partner-period(er)'!$J:$X,25+((BH$2-1)*50),FALSE)</f>
        <v>#VALUE!</v>
      </c>
      <c r="BI36" s="168" t="e" vm="1">
        <f ca="1">HLOOKUP($G$5,'Partner-period(er)'!$J:$X,25+((BI$2-1)*50),FALSE)</f>
        <v>#VALUE!</v>
      </c>
      <c r="BJ36" s="168" t="e" vm="1">
        <f ca="1">HLOOKUP($G$5,'Partner-period(er)'!$J:$X,25+((BJ$2-1)*50),FALSE)</f>
        <v>#VALUE!</v>
      </c>
      <c r="BK36" s="168" t="e" vm="1">
        <f ca="1">HLOOKUP($G$5,'Partner-period(er)'!$J:$X,25+((BK$2-1)*50),FALSE)</f>
        <v>#VALUE!</v>
      </c>
      <c r="BL36" s="168" t="e" vm="1">
        <f ca="1">HLOOKUP($G$5,'Partner-period(er)'!$J:$X,25+((BL$2-1)*50),FALSE)</f>
        <v>#VALUE!</v>
      </c>
      <c r="BM36" s="168" t="e" vm="1">
        <f ca="1">HLOOKUP($G$5,'Partner-period(er)'!$J:$X,25+((BM$2-1)*50),FALSE)</f>
        <v>#VALUE!</v>
      </c>
      <c r="BN36" s="168" t="e" vm="1">
        <f ca="1">HLOOKUP($G$5,'Partner-period(er)'!$J:$X,25+((BN$2-1)*50),FALSE)</f>
        <v>#VALUE!</v>
      </c>
      <c r="BO36" s="168" t="e" vm="1">
        <f ca="1">HLOOKUP($G$5,'Partner-period(er)'!$J:$X,25+((BO$2-1)*50),FALSE)</f>
        <v>#VALUE!</v>
      </c>
      <c r="BP36" s="168" t="e" vm="1">
        <f ca="1">HLOOKUP($G$5,'Partner-period(er)'!$J:$X,25+((BP$2-1)*50),FALSE)</f>
        <v>#VALUE!</v>
      </c>
      <c r="BQ36" s="168" t="e" vm="1">
        <f ca="1">HLOOKUP($G$5,'Partner-period(er)'!$J:$X,25+((BQ$2-1)*50),FALSE)</f>
        <v>#VALUE!</v>
      </c>
      <c r="BR36" s="168" t="e" vm="1">
        <f ca="1">HLOOKUP($G$5,'Partner-period(er)'!$J:$X,25+((BR$2-1)*50),FALSE)</f>
        <v>#VALUE!</v>
      </c>
      <c r="BS36" s="168" t="e" vm="1">
        <f ca="1">HLOOKUP($G$5,'Partner-period(er)'!$J:$X,25+((BS$2-1)*50),FALSE)</f>
        <v>#VALUE!</v>
      </c>
      <c r="BT36" s="168" t="e" vm="1">
        <f ca="1">HLOOKUP($G$5,'Partner-period(er)'!$J:$X,25+((BT$2-1)*50),FALSE)</f>
        <v>#VALUE!</v>
      </c>
      <c r="BU36" s="168" t="e" vm="1">
        <f ca="1">HLOOKUP($G$5,'Partner-period(er)'!$J:$X,25+((BU$2-1)*50),FALSE)</f>
        <v>#VALUE!</v>
      </c>
    </row>
    <row r="37" spans="1:73" ht="12" customHeight="1" x14ac:dyDescent="0.25">
      <c r="A37" s="92">
        <v>21</v>
      </c>
      <c r="B37" s="39"/>
      <c r="C37" s="9" t="str">
        <f>Data!B29</f>
        <v>Justering for budgetoverskridelse</v>
      </c>
      <c r="D37" s="135"/>
      <c r="E37" s="27" t="s">
        <v>31</v>
      </c>
      <c r="F37" s="117"/>
      <c r="G37" s="119">
        <f ca="1">HLOOKUP($G$5,'Period(er)'!$X:$AL,5+A37,FALSE)</f>
        <v>0</v>
      </c>
      <c r="I37" s="120">
        <f ca="1">IF(Data!H2="nej",                     IF((G34+G35+G36)&gt;F38,-G34-G35-G36+F38,0),SUM(J37:AM37))</f>
        <v>0</v>
      </c>
      <c r="J37" s="480">
        <f ca="1">HLOOKUP($G$5,'Partner-period(er)'!$J:$X,26+((J$2-1)*50),FALSE)</f>
        <v>0</v>
      </c>
      <c r="K37" s="172">
        <f ca="1">HLOOKUP($G$5,'Partner-period(er)'!$J:$X,26+((K$2-1)*50),FALSE)</f>
        <v>0</v>
      </c>
      <c r="L37" s="172">
        <f ca="1">HLOOKUP($G$5,'Partner-period(er)'!$J:$X,26+((L$2-1)*50),FALSE)</f>
        <v>0</v>
      </c>
      <c r="M37" s="172">
        <f ca="1">HLOOKUP($G$5,'Partner-period(er)'!$J:$X,26+((M$2-1)*50),FALSE)</f>
        <v>0</v>
      </c>
      <c r="N37" s="172">
        <f ca="1">HLOOKUP($G$5,'Partner-period(er)'!$J:$X,26+((N$2-1)*50),FALSE)</f>
        <v>0</v>
      </c>
      <c r="O37" s="172">
        <f ca="1">HLOOKUP($G$5,'Partner-period(er)'!$J:$X,26+((O$2-1)*50),FALSE)</f>
        <v>0</v>
      </c>
      <c r="P37" s="172">
        <f ca="1">HLOOKUP($G$5,'Partner-period(er)'!$J:$X,26+((P$2-1)*50),FALSE)</f>
        <v>0</v>
      </c>
      <c r="Q37" s="172">
        <f ca="1">HLOOKUP($G$5,'Partner-period(er)'!$J:$X,26+((Q$2-1)*50),FALSE)</f>
        <v>0</v>
      </c>
      <c r="R37" s="172">
        <f ca="1">HLOOKUP($G$5,'Partner-period(er)'!$J:$X,26+((R$2-1)*50),FALSE)</f>
        <v>0</v>
      </c>
      <c r="S37" s="172">
        <f ca="1">HLOOKUP($G$5,'Partner-period(er)'!$J:$X,26+((S$2-1)*50),FALSE)</f>
        <v>0</v>
      </c>
      <c r="T37" s="172">
        <f ca="1">HLOOKUP($G$5,'Partner-period(er)'!$J:$X,26+((T$2-1)*50),FALSE)</f>
        <v>0</v>
      </c>
      <c r="U37" s="172">
        <f ca="1">HLOOKUP($G$5,'Partner-period(er)'!$J:$X,26+((U$2-1)*50),FALSE)</f>
        <v>0</v>
      </c>
      <c r="V37" s="172">
        <f ca="1">HLOOKUP($G$5,'Partner-period(er)'!$J:$X,26+((V$2-1)*50),FALSE)</f>
        <v>0</v>
      </c>
      <c r="W37" s="172">
        <f ca="1">HLOOKUP($G$5,'Partner-period(er)'!$J:$X,26+((W$2-1)*50),FALSE)</f>
        <v>0</v>
      </c>
      <c r="X37" s="791">
        <f ca="1">HLOOKUP($G$5,'Partner-period(er)'!$J:$X,26+((X$2-1)*50),FALSE)</f>
        <v>0</v>
      </c>
      <c r="Y37" s="769">
        <f ca="1">HLOOKUP($G$5,'Partner-period(er)'!$J:$X,26+((Y$2-1)*50),FALSE)</f>
        <v>0</v>
      </c>
      <c r="Z37" s="769">
        <f ca="1">HLOOKUP($G$5,'Partner-period(er)'!$J:$X,26+((Z$2-1)*50),FALSE)</f>
        <v>0</v>
      </c>
      <c r="AA37" s="769">
        <f ca="1">HLOOKUP($G$5,'Partner-period(er)'!$J:$X,26+((AA$2-1)*50),FALSE)</f>
        <v>0</v>
      </c>
      <c r="AB37" s="769">
        <f ca="1">HLOOKUP($G$5,'Partner-period(er)'!$J:$X,26+((AB$2-1)*50),FALSE)</f>
        <v>0</v>
      </c>
      <c r="AC37" s="769">
        <f ca="1">HLOOKUP($G$5,'Partner-period(er)'!$J:$X,26+((AC$2-1)*50),FALSE)</f>
        <v>0</v>
      </c>
      <c r="AD37" s="769">
        <f ca="1">HLOOKUP($G$5,'Partner-period(er)'!$J:$X,26+((AD$2-1)*50),FALSE)</f>
        <v>0</v>
      </c>
      <c r="AE37" s="769">
        <f ca="1">HLOOKUP($G$5,'Partner-period(er)'!$J:$X,26+((AE$2-1)*50),FALSE)</f>
        <v>0</v>
      </c>
      <c r="AF37" s="769">
        <f ca="1">HLOOKUP($G$5,'Partner-period(er)'!$J:$X,26+((AF$2-1)*50),FALSE)</f>
        <v>0</v>
      </c>
      <c r="AG37" s="769">
        <f ca="1">HLOOKUP($G$5,'Partner-period(er)'!$J:$X,26+((AG$2-1)*50),FALSE)</f>
        <v>0</v>
      </c>
      <c r="AH37" s="769">
        <f ca="1">HLOOKUP($G$5,'Partner-period(er)'!$J:$X,26+((AH$2-1)*50),FALSE)</f>
        <v>0</v>
      </c>
      <c r="AI37" s="769">
        <f ca="1">HLOOKUP($G$5,'Partner-period(er)'!$J:$X,26+((AI$2-1)*50),FALSE)</f>
        <v>0</v>
      </c>
      <c r="AJ37" s="769">
        <f ca="1">HLOOKUP($G$5,'Partner-period(er)'!$J:$X,26+((AJ$2-1)*50),FALSE)</f>
        <v>0</v>
      </c>
      <c r="AK37" s="769">
        <f ca="1">HLOOKUP($G$5,'Partner-period(er)'!$J:$X,26+((AK$2-1)*50),FALSE)</f>
        <v>0</v>
      </c>
      <c r="AL37" s="769">
        <f ca="1">HLOOKUP($G$5,'Partner-period(er)'!$J:$X,26+((AL$2-1)*50),FALSE)</f>
        <v>0</v>
      </c>
      <c r="AM37" s="769">
        <f ca="1">HLOOKUP($G$5,'Partner-period(er)'!$J:$X,26+((AM$2-1)*50),FALSE)</f>
        <v>0</v>
      </c>
      <c r="AN37" s="94"/>
      <c r="BE37" s="94"/>
    </row>
    <row r="38" spans="1:73" ht="12" customHeight="1" x14ac:dyDescent="0.25">
      <c r="A38" s="92">
        <v>22</v>
      </c>
      <c r="B38" s="36"/>
      <c r="C38" s="136" t="str">
        <f>Data!B30</f>
        <v>Tilskud total / til faktura</v>
      </c>
      <c r="D38" s="136"/>
      <c r="E38" s="97" t="s">
        <v>31</v>
      </c>
      <c r="F38" s="248">
        <f>'Budget &amp; Total'!G43</f>
        <v>0</v>
      </c>
      <c r="G38" s="118">
        <f ca="1">HLOOKUP($G$5,'Period(er)'!$X:$AL,5+A38,FALSE)</f>
        <v>0</v>
      </c>
      <c r="I38" s="137">
        <f ca="1">SUM(I34:I37)</f>
        <v>0</v>
      </c>
      <c r="J38" s="171">
        <f ca="1">J34+J35+J36+J37</f>
        <v>0</v>
      </c>
      <c r="K38" s="171">
        <f t="shared" ref="K38:X38" ca="1" si="12">K34+K35+K36+K37</f>
        <v>0</v>
      </c>
      <c r="L38" s="171">
        <f t="shared" ca="1" si="12"/>
        <v>0</v>
      </c>
      <c r="M38" s="171">
        <f t="shared" ca="1" si="12"/>
        <v>0</v>
      </c>
      <c r="N38" s="171">
        <f t="shared" ca="1" si="12"/>
        <v>0</v>
      </c>
      <c r="O38" s="171">
        <f t="shared" ca="1" si="12"/>
        <v>0</v>
      </c>
      <c r="P38" s="171">
        <f t="shared" ca="1" si="12"/>
        <v>0</v>
      </c>
      <c r="Q38" s="171">
        <f t="shared" ca="1" si="12"/>
        <v>0</v>
      </c>
      <c r="R38" s="171">
        <f t="shared" ca="1" si="12"/>
        <v>0</v>
      </c>
      <c r="S38" s="171">
        <f t="shared" ca="1" si="12"/>
        <v>0</v>
      </c>
      <c r="T38" s="171">
        <f t="shared" ca="1" si="12"/>
        <v>0</v>
      </c>
      <c r="U38" s="171">
        <f t="shared" ca="1" si="12"/>
        <v>0</v>
      </c>
      <c r="V38" s="171">
        <f t="shared" ca="1" si="12"/>
        <v>0</v>
      </c>
      <c r="W38" s="171">
        <f t="shared" ca="1" si="12"/>
        <v>0</v>
      </c>
      <c r="X38" s="792">
        <f t="shared" ca="1" si="12"/>
        <v>0</v>
      </c>
      <c r="Y38" s="770">
        <f ca="1">Y34+Y35+Y36+Y37</f>
        <v>0</v>
      </c>
      <c r="Z38" s="770">
        <f t="shared" ref="Z38:AM38" ca="1" si="13">Z34+Z35+Z36+Z37</f>
        <v>0</v>
      </c>
      <c r="AA38" s="770">
        <f t="shared" ca="1" si="13"/>
        <v>0</v>
      </c>
      <c r="AB38" s="770">
        <f t="shared" ca="1" si="13"/>
        <v>0</v>
      </c>
      <c r="AC38" s="770">
        <f t="shared" ca="1" si="13"/>
        <v>0</v>
      </c>
      <c r="AD38" s="770">
        <f t="shared" ca="1" si="13"/>
        <v>0</v>
      </c>
      <c r="AE38" s="770">
        <f t="shared" ca="1" si="13"/>
        <v>0</v>
      </c>
      <c r="AF38" s="770">
        <f t="shared" ca="1" si="13"/>
        <v>0</v>
      </c>
      <c r="AG38" s="770">
        <f t="shared" ca="1" si="13"/>
        <v>0</v>
      </c>
      <c r="AH38" s="770">
        <f t="shared" ca="1" si="13"/>
        <v>0</v>
      </c>
      <c r="AI38" s="770">
        <f t="shared" ca="1" si="13"/>
        <v>0</v>
      </c>
      <c r="AJ38" s="770">
        <f t="shared" ca="1" si="13"/>
        <v>0</v>
      </c>
      <c r="AK38" s="770">
        <f t="shared" ca="1" si="13"/>
        <v>0</v>
      </c>
      <c r="AL38" s="770">
        <f t="shared" ca="1" si="13"/>
        <v>0</v>
      </c>
      <c r="AM38" s="770">
        <f t="shared" ca="1" si="13"/>
        <v>0</v>
      </c>
      <c r="AN38" s="94"/>
      <c r="BE38" s="94"/>
    </row>
    <row r="39" spans="1:73" ht="12" customHeight="1" x14ac:dyDescent="0.25">
      <c r="A39" s="92">
        <v>23</v>
      </c>
      <c r="B39" s="38"/>
      <c r="C39" s="33" t="str">
        <f>Data!B31</f>
        <v>Anden finansiering</v>
      </c>
      <c r="D39" s="33"/>
      <c r="E39" s="27" t="s">
        <v>31</v>
      </c>
      <c r="F39" s="245">
        <f>'Budget &amp; Total'!G44</f>
        <v>0</v>
      </c>
      <c r="G39" s="119">
        <f ca="1">HLOOKUP($G$5,'Period(er)'!$X:$AL,5+A39,FALSE)</f>
        <v>0</v>
      </c>
      <c r="I39" s="120">
        <f>SUM(J39:AM39)</f>
        <v>0</v>
      </c>
      <c r="J39" s="606"/>
      <c r="K39" s="606"/>
      <c r="L39" s="606"/>
      <c r="M39" s="606"/>
      <c r="N39" s="606"/>
      <c r="O39" s="606"/>
      <c r="P39" s="606"/>
      <c r="Q39" s="606"/>
      <c r="R39" s="606"/>
      <c r="S39" s="606"/>
      <c r="T39" s="606"/>
      <c r="U39" s="606"/>
      <c r="V39" s="606"/>
      <c r="W39" s="606"/>
      <c r="X39" s="607"/>
      <c r="Y39" s="767"/>
      <c r="Z39" s="767"/>
      <c r="AA39" s="767"/>
      <c r="AB39" s="767"/>
      <c r="AC39" s="767"/>
      <c r="AD39" s="767"/>
      <c r="AE39" s="767"/>
      <c r="AF39" s="767"/>
      <c r="AG39" s="767"/>
      <c r="AH39" s="767"/>
      <c r="AI39" s="767"/>
      <c r="AJ39" s="767"/>
      <c r="AK39" s="767"/>
      <c r="AL39" s="767"/>
      <c r="AM39" s="767"/>
      <c r="AN39" s="94"/>
      <c r="BE39" s="94"/>
    </row>
    <row r="40" spans="1:73" ht="12" customHeight="1" x14ac:dyDescent="0.25">
      <c r="A40" s="92">
        <v>24</v>
      </c>
      <c r="B40" s="40"/>
      <c r="C40" s="34" t="str">
        <f>Data!B32</f>
        <v>Egenfinansiering</v>
      </c>
      <c r="D40" s="34"/>
      <c r="E40" s="138" t="s">
        <v>31</v>
      </c>
      <c r="F40" s="249">
        <f>'Budget &amp; Total'!G45</f>
        <v>0</v>
      </c>
      <c r="G40" s="139">
        <f ca="1">HLOOKUP($G$5,'Period(er)'!$X:$AL,5+A40,FALSE)</f>
        <v>0</v>
      </c>
      <c r="I40" s="140">
        <f ca="1">SUM(J40:AM40)</f>
        <v>0</v>
      </c>
      <c r="J40" s="172">
        <f ca="1">J32-J38-J39</f>
        <v>0</v>
      </c>
      <c r="K40" s="172">
        <f t="shared" ref="K40:X40" ca="1" si="14">K32-K38-K39</f>
        <v>0</v>
      </c>
      <c r="L40" s="172">
        <f t="shared" ca="1" si="14"/>
        <v>0</v>
      </c>
      <c r="M40" s="172">
        <f t="shared" ca="1" si="14"/>
        <v>0</v>
      </c>
      <c r="N40" s="172">
        <f t="shared" ca="1" si="14"/>
        <v>0</v>
      </c>
      <c r="O40" s="172">
        <f t="shared" ca="1" si="14"/>
        <v>0</v>
      </c>
      <c r="P40" s="172">
        <f t="shared" ca="1" si="14"/>
        <v>0</v>
      </c>
      <c r="Q40" s="172">
        <f t="shared" ca="1" si="14"/>
        <v>0</v>
      </c>
      <c r="R40" s="172">
        <f t="shared" ca="1" si="14"/>
        <v>0</v>
      </c>
      <c r="S40" s="172">
        <f t="shared" ca="1" si="14"/>
        <v>0</v>
      </c>
      <c r="T40" s="172">
        <f t="shared" ca="1" si="14"/>
        <v>0</v>
      </c>
      <c r="U40" s="172">
        <f t="shared" ca="1" si="14"/>
        <v>0</v>
      </c>
      <c r="V40" s="172">
        <f t="shared" ca="1" si="14"/>
        <v>0</v>
      </c>
      <c r="W40" s="172">
        <f t="shared" ca="1" si="14"/>
        <v>0</v>
      </c>
      <c r="X40" s="791">
        <f t="shared" ca="1" si="14"/>
        <v>0</v>
      </c>
      <c r="Y40" s="769">
        <f ca="1">Y32-Y38-Y39</f>
        <v>0</v>
      </c>
      <c r="Z40" s="769">
        <f t="shared" ref="Z40:AM40" ca="1" si="15">Z32-Z38-Z39</f>
        <v>0</v>
      </c>
      <c r="AA40" s="769">
        <f t="shared" ca="1" si="15"/>
        <v>0</v>
      </c>
      <c r="AB40" s="769">
        <f t="shared" ca="1" si="15"/>
        <v>0</v>
      </c>
      <c r="AC40" s="769">
        <f t="shared" ca="1" si="15"/>
        <v>0</v>
      </c>
      <c r="AD40" s="769">
        <f t="shared" ca="1" si="15"/>
        <v>0</v>
      </c>
      <c r="AE40" s="769">
        <f t="shared" ca="1" si="15"/>
        <v>0</v>
      </c>
      <c r="AF40" s="769">
        <f t="shared" ca="1" si="15"/>
        <v>0</v>
      </c>
      <c r="AG40" s="769">
        <f t="shared" ca="1" si="15"/>
        <v>0</v>
      </c>
      <c r="AH40" s="769">
        <f t="shared" ca="1" si="15"/>
        <v>0</v>
      </c>
      <c r="AI40" s="769">
        <f t="shared" ca="1" si="15"/>
        <v>0</v>
      </c>
      <c r="AJ40" s="769">
        <f t="shared" ca="1" si="15"/>
        <v>0</v>
      </c>
      <c r="AK40" s="769">
        <f t="shared" ca="1" si="15"/>
        <v>0</v>
      </c>
      <c r="AL40" s="769">
        <f t="shared" ca="1" si="15"/>
        <v>0</v>
      </c>
      <c r="AM40" s="769">
        <f t="shared" ca="1" si="15"/>
        <v>0</v>
      </c>
      <c r="AN40" s="94"/>
      <c r="BE40" s="94"/>
    </row>
    <row r="41" spans="1:73" ht="18" customHeight="1" x14ac:dyDescent="0.25">
      <c r="A41" s="92">
        <v>22</v>
      </c>
      <c r="B41" s="613" t="str">
        <f>Data!B41</f>
        <v>Evt udjævning af tilskud til lønomkostninger</v>
      </c>
      <c r="C41" s="614"/>
      <c r="D41" s="614"/>
      <c r="E41" s="614"/>
      <c r="F41" s="614"/>
      <c r="G41" s="614"/>
      <c r="H41" s="614"/>
      <c r="I41" s="615">
        <f ca="1">IF(I37&lt;0,Data!B56,)</f>
        <v>0</v>
      </c>
      <c r="J41" s="614"/>
      <c r="K41" s="614"/>
      <c r="L41" s="614"/>
      <c r="M41" s="614"/>
      <c r="N41" s="614"/>
      <c r="O41" s="614"/>
      <c r="P41" s="614"/>
      <c r="Q41" s="614"/>
      <c r="R41" s="614"/>
      <c r="S41" s="614"/>
      <c r="T41" s="614"/>
      <c r="U41" s="614"/>
      <c r="V41" s="614"/>
      <c r="W41" s="614"/>
      <c r="X41" s="644"/>
      <c r="Y41" s="297"/>
      <c r="Z41" s="297"/>
      <c r="AA41" s="297"/>
      <c r="AB41" s="297"/>
      <c r="AC41" s="297"/>
      <c r="AD41" s="297"/>
      <c r="AE41" s="297"/>
      <c r="AF41" s="297"/>
      <c r="AG41" s="297"/>
      <c r="AH41" s="297"/>
      <c r="AI41" s="297"/>
      <c r="AJ41" s="297"/>
      <c r="AK41" s="297"/>
      <c r="AL41" s="297"/>
      <c r="AM41" s="297"/>
      <c r="AN41" s="94"/>
      <c r="BE41" s="94"/>
    </row>
    <row r="42" spans="1:73" ht="11.25" customHeight="1" x14ac:dyDescent="0.25">
      <c r="B42" s="616"/>
      <c r="C42" s="915" t="str">
        <f>Data!B42</f>
        <v>Den gennemsnitlig timepris, tilskuddet er beregnet ud fra, må ikke på noget tidspunkt gennemsnitligt overstige den budgetterede.</v>
      </c>
      <c r="D42" s="915"/>
      <c r="E42" s="916"/>
      <c r="F42" s="617" t="str">
        <f>Data!B33</f>
        <v>Udbetalingsloft</v>
      </c>
      <c r="G42" s="618"/>
      <c r="H42" s="618"/>
      <c r="I42" s="619"/>
      <c r="J42" s="620">
        <f ca="1">HLOOKUP($G$5,'Partner-period(er)'!$J:$X,46+((J$2-1)*50),FALSE)</f>
        <v>0</v>
      </c>
      <c r="K42" s="621">
        <f ca="1">HLOOKUP($G$5,'Partner-period(er)'!$J:$X,46+((K$2-1)*50),FALSE)</f>
        <v>0</v>
      </c>
      <c r="L42" s="621">
        <f ca="1">HLOOKUP($G$5,'Partner-period(er)'!$J:$X,46+((L$2-1)*50),FALSE)</f>
        <v>0</v>
      </c>
      <c r="M42" s="621">
        <f ca="1">HLOOKUP($G$5,'Partner-period(er)'!$J:$X,46+((M$2-1)*50),FALSE)</f>
        <v>0</v>
      </c>
      <c r="N42" s="621">
        <f ca="1">HLOOKUP($G$5,'Partner-period(er)'!$J:$X,46+((N$2-1)*50),FALSE)</f>
        <v>0</v>
      </c>
      <c r="O42" s="621">
        <f ca="1">HLOOKUP($G$5,'Partner-period(er)'!$J:$X,46+((O$2-1)*50),FALSE)</f>
        <v>0</v>
      </c>
      <c r="P42" s="621">
        <f ca="1">HLOOKUP($G$5,'Partner-period(er)'!$J:$X,46+((P$2-1)*50),FALSE)</f>
        <v>0</v>
      </c>
      <c r="Q42" s="621">
        <f ca="1">HLOOKUP($G$5,'Partner-period(er)'!$J:$X,46+((Q$2-1)*50),FALSE)</f>
        <v>0</v>
      </c>
      <c r="R42" s="621">
        <f ca="1">HLOOKUP($G$5,'Partner-period(er)'!$J:$X,46+((R$2-1)*50),FALSE)</f>
        <v>0</v>
      </c>
      <c r="S42" s="621">
        <f ca="1">HLOOKUP($G$5,'Partner-period(er)'!$J:$X,46+((S$2-1)*50),FALSE)</f>
        <v>0</v>
      </c>
      <c r="T42" s="621">
        <f ca="1">HLOOKUP($G$5,'Partner-period(er)'!$J:$X,46+((T$2-1)*50),FALSE)</f>
        <v>0</v>
      </c>
      <c r="U42" s="621">
        <f ca="1">HLOOKUP($G$5,'Partner-period(er)'!$J:$X,46+((U$2-1)*50),FALSE)</f>
        <v>0</v>
      </c>
      <c r="V42" s="621">
        <f ca="1">HLOOKUP($G$5,'Partner-period(er)'!$J:$X,46+((V$2-1)*50),FALSE)</f>
        <v>0</v>
      </c>
      <c r="W42" s="621">
        <f ca="1">HLOOKUP($G$5,'Partner-period(er)'!$J:$X,46+((W$2-1)*50),FALSE)</f>
        <v>0</v>
      </c>
      <c r="X42" s="793">
        <f ca="1">HLOOKUP($G$5,'Partner-period(er)'!$J:$X,46+((X$2-1)*50),FALSE)</f>
        <v>0</v>
      </c>
      <c r="Y42" s="772">
        <f ca="1">HLOOKUP($G$5,'Partner-period(er)'!$J:$X,46+((Y$2-1)*50),FALSE)</f>
        <v>0</v>
      </c>
      <c r="Z42" s="772">
        <f ca="1">HLOOKUP($G$5,'Partner-period(er)'!$J:$X,46+((Z$2-1)*50),FALSE)</f>
        <v>0</v>
      </c>
      <c r="AA42" s="772">
        <f ca="1">HLOOKUP($G$5,'Partner-period(er)'!$J:$X,46+((AA$2-1)*50),FALSE)</f>
        <v>0</v>
      </c>
      <c r="AB42" s="772">
        <f ca="1">HLOOKUP($G$5,'Partner-period(er)'!$J:$X,46+((AB$2-1)*50),FALSE)</f>
        <v>0</v>
      </c>
      <c r="AC42" s="772">
        <f ca="1">HLOOKUP($G$5,'Partner-period(er)'!$J:$X,46+((AC$2-1)*50),FALSE)</f>
        <v>0</v>
      </c>
      <c r="AD42" s="772">
        <f ca="1">HLOOKUP($G$5,'Partner-period(er)'!$J:$X,46+((AD$2-1)*50),FALSE)</f>
        <v>0</v>
      </c>
      <c r="AE42" s="772">
        <f ca="1">HLOOKUP($G$5,'Partner-period(er)'!$J:$X,46+((AE$2-1)*50),FALSE)</f>
        <v>0</v>
      </c>
      <c r="AF42" s="772">
        <f ca="1">HLOOKUP($G$5,'Partner-period(er)'!$J:$X,46+((AF$2-1)*50),FALSE)</f>
        <v>0</v>
      </c>
      <c r="AG42" s="772">
        <f ca="1">HLOOKUP($G$5,'Partner-period(er)'!$J:$X,46+((AG$2-1)*50),FALSE)</f>
        <v>0</v>
      </c>
      <c r="AH42" s="772">
        <f ca="1">HLOOKUP($G$5,'Partner-period(er)'!$J:$X,46+((AH$2-1)*50),FALSE)</f>
        <v>0</v>
      </c>
      <c r="AI42" s="772">
        <f ca="1">HLOOKUP($G$5,'Partner-period(er)'!$J:$X,46+((AI$2-1)*50),FALSE)</f>
        <v>0</v>
      </c>
      <c r="AJ42" s="772">
        <f ca="1">HLOOKUP($G$5,'Partner-period(er)'!$J:$X,46+((AJ$2-1)*50),FALSE)</f>
        <v>0</v>
      </c>
      <c r="AK42" s="772">
        <f ca="1">HLOOKUP($G$5,'Partner-period(er)'!$J:$X,46+((AK$2-1)*50),FALSE)</f>
        <v>0</v>
      </c>
      <c r="AL42" s="772">
        <f ca="1">HLOOKUP($G$5,'Partner-period(er)'!$J:$X,46+((AL$2-1)*50),FALSE)</f>
        <v>0</v>
      </c>
      <c r="AM42" s="772">
        <f ca="1">HLOOKUP($G$5,'Partner-period(er)'!$J:$X,46+((AM$2-1)*50),FALSE)</f>
        <v>0</v>
      </c>
    </row>
    <row r="43" spans="1:73" ht="11.25" customHeight="1" x14ac:dyDescent="0.25">
      <c r="B43" s="622"/>
      <c r="C43" s="917"/>
      <c r="D43" s="917"/>
      <c r="E43" s="918"/>
      <c r="F43" s="623" t="str">
        <f>Data!B34</f>
        <v>Til/fra pulje</v>
      </c>
      <c r="G43" s="614"/>
      <c r="H43" s="614"/>
      <c r="I43" s="624"/>
      <c r="J43" s="625">
        <f ca="1">HLOOKUP($G$5,'Partner-period(er)'!$J:$X,47+((J$2-1)*50),FALSE)</f>
        <v>0</v>
      </c>
      <c r="K43" s="626">
        <f ca="1">HLOOKUP($G$5,'Partner-period(er)'!$J:$X,47+((K$2-1)*50),FALSE)</f>
        <v>0</v>
      </c>
      <c r="L43" s="626">
        <f ca="1">HLOOKUP($G$5,'Partner-period(er)'!$J:$X,47+((L$2-1)*50),FALSE)</f>
        <v>0</v>
      </c>
      <c r="M43" s="626">
        <f ca="1">HLOOKUP($G$5,'Partner-period(er)'!$J:$X,47+((M$2-1)*50),FALSE)</f>
        <v>0</v>
      </c>
      <c r="N43" s="626">
        <f ca="1">HLOOKUP($G$5,'Partner-period(er)'!$J:$X,47+((N$2-1)*50),FALSE)</f>
        <v>0</v>
      </c>
      <c r="O43" s="626">
        <f ca="1">HLOOKUP($G$5,'Partner-period(er)'!$J:$X,47+((O$2-1)*50),FALSE)</f>
        <v>0</v>
      </c>
      <c r="P43" s="626">
        <f ca="1">HLOOKUP($G$5,'Partner-period(er)'!$J:$X,47+((P$2-1)*50),FALSE)</f>
        <v>0</v>
      </c>
      <c r="Q43" s="626">
        <f ca="1">HLOOKUP($G$5,'Partner-period(er)'!$J:$X,47+((Q$2-1)*50),FALSE)</f>
        <v>0</v>
      </c>
      <c r="R43" s="626">
        <f ca="1">HLOOKUP($G$5,'Partner-period(er)'!$J:$X,47+((R$2-1)*50),FALSE)</f>
        <v>0</v>
      </c>
      <c r="S43" s="626">
        <f ca="1">HLOOKUP($G$5,'Partner-period(er)'!$J:$X,47+((S$2-1)*50),FALSE)</f>
        <v>0</v>
      </c>
      <c r="T43" s="626">
        <f ca="1">HLOOKUP($G$5,'Partner-period(er)'!$J:$X,47+((T$2-1)*50),FALSE)</f>
        <v>0</v>
      </c>
      <c r="U43" s="626">
        <f ca="1">HLOOKUP($G$5,'Partner-period(er)'!$J:$X,47+((U$2-1)*50),FALSE)</f>
        <v>0</v>
      </c>
      <c r="V43" s="626">
        <f ca="1">HLOOKUP($G$5,'Partner-period(er)'!$J:$X,47+((V$2-1)*50),FALSE)</f>
        <v>0</v>
      </c>
      <c r="W43" s="626">
        <f ca="1">HLOOKUP($G$5,'Partner-period(er)'!$J:$X,47+((W$2-1)*50),FALSE)</f>
        <v>0</v>
      </c>
      <c r="X43" s="627">
        <f ca="1">HLOOKUP($G$5,'Partner-period(er)'!$J:$X,47+((X$2-1)*50),FALSE)</f>
        <v>0</v>
      </c>
      <c r="Y43" s="772">
        <f ca="1">HLOOKUP($G$5,'Partner-period(er)'!$J:$X,47+((Y$2-1)*50),FALSE)</f>
        <v>0</v>
      </c>
      <c r="Z43" s="772">
        <f ca="1">HLOOKUP($G$5,'Partner-period(er)'!$J:$X,47+((Z$2-1)*50),FALSE)</f>
        <v>0</v>
      </c>
      <c r="AA43" s="772">
        <f ca="1">HLOOKUP($G$5,'Partner-period(er)'!$J:$X,47+((AA$2-1)*50),FALSE)</f>
        <v>0</v>
      </c>
      <c r="AB43" s="772">
        <f ca="1">HLOOKUP($G$5,'Partner-period(er)'!$J:$X,47+((AB$2-1)*50),FALSE)</f>
        <v>0</v>
      </c>
      <c r="AC43" s="772">
        <f ca="1">HLOOKUP($G$5,'Partner-period(er)'!$J:$X,47+((AC$2-1)*50),FALSE)</f>
        <v>0</v>
      </c>
      <c r="AD43" s="772">
        <f ca="1">HLOOKUP($G$5,'Partner-period(er)'!$J:$X,47+((AD$2-1)*50),FALSE)</f>
        <v>0</v>
      </c>
      <c r="AE43" s="772">
        <f ca="1">HLOOKUP($G$5,'Partner-period(er)'!$J:$X,47+((AE$2-1)*50),FALSE)</f>
        <v>0</v>
      </c>
      <c r="AF43" s="772">
        <f ca="1">HLOOKUP($G$5,'Partner-period(er)'!$J:$X,47+((AF$2-1)*50),FALSE)</f>
        <v>0</v>
      </c>
      <c r="AG43" s="772">
        <f ca="1">HLOOKUP($G$5,'Partner-period(er)'!$J:$X,47+((AG$2-1)*50),FALSE)</f>
        <v>0</v>
      </c>
      <c r="AH43" s="772">
        <f ca="1">HLOOKUP($G$5,'Partner-period(er)'!$J:$X,47+((AH$2-1)*50),FALSE)</f>
        <v>0</v>
      </c>
      <c r="AI43" s="772">
        <f ca="1">HLOOKUP($G$5,'Partner-period(er)'!$J:$X,47+((AI$2-1)*50),FALSE)</f>
        <v>0</v>
      </c>
      <c r="AJ43" s="772">
        <f ca="1">HLOOKUP($G$5,'Partner-period(er)'!$J:$X,47+((AJ$2-1)*50),FALSE)</f>
        <v>0</v>
      </c>
      <c r="AK43" s="772">
        <f ca="1">HLOOKUP($G$5,'Partner-period(er)'!$J:$X,47+((AK$2-1)*50),FALSE)</f>
        <v>0</v>
      </c>
      <c r="AL43" s="772">
        <f ca="1">HLOOKUP($G$5,'Partner-period(er)'!$J:$X,47+((AL$2-1)*50),FALSE)</f>
        <v>0</v>
      </c>
      <c r="AM43" s="772">
        <f ca="1">HLOOKUP($G$5,'Partner-period(er)'!$J:$X,47+((AM$2-1)*50),FALSE)</f>
        <v>0</v>
      </c>
      <c r="AN43" s="94">
        <v>47</v>
      </c>
      <c r="BE43" s="94">
        <v>47</v>
      </c>
    </row>
    <row r="44" spans="1:73" ht="14.25" customHeight="1" x14ac:dyDescent="0.25">
      <c r="B44" s="622"/>
      <c r="C44" s="917"/>
      <c r="D44" s="917"/>
      <c r="E44" s="918"/>
      <c r="F44" s="623" t="str">
        <f>Data!B35</f>
        <v>Pulje for tilbageholdt tilskud</v>
      </c>
      <c r="G44" s="614"/>
      <c r="H44" s="614"/>
      <c r="I44" s="628"/>
      <c r="J44" s="625">
        <f ca="1">HLOOKUP($G$5,'Partner-period(er)'!$J:$X,48+((J$2-1)*50),FALSE)</f>
        <v>0</v>
      </c>
      <c r="K44" s="626">
        <f ca="1">HLOOKUP($G$5,'Partner-period(er)'!$J:$X,48+((K$2-1)*50),FALSE)</f>
        <v>0</v>
      </c>
      <c r="L44" s="626">
        <f ca="1">HLOOKUP($G$5,'Partner-period(er)'!$J:$X,48+((L$2-1)*50),FALSE)</f>
        <v>0</v>
      </c>
      <c r="M44" s="626">
        <f ca="1">HLOOKUP($G$5,'Partner-period(er)'!$J:$X,48+((M$2-1)*50),FALSE)</f>
        <v>0</v>
      </c>
      <c r="N44" s="626">
        <f ca="1">HLOOKUP($G$5,'Partner-period(er)'!$J:$X,48+((N$2-1)*50),FALSE)</f>
        <v>0</v>
      </c>
      <c r="O44" s="626">
        <f ca="1">HLOOKUP($G$5,'Partner-period(er)'!$J:$X,48+((O$2-1)*50),FALSE)</f>
        <v>0</v>
      </c>
      <c r="P44" s="626">
        <f ca="1">HLOOKUP($G$5,'Partner-period(er)'!$J:$X,48+((P$2-1)*50),FALSE)</f>
        <v>0</v>
      </c>
      <c r="Q44" s="626">
        <f ca="1">HLOOKUP($G$5,'Partner-period(er)'!$J:$X,48+((Q$2-1)*50),FALSE)</f>
        <v>0</v>
      </c>
      <c r="R44" s="626">
        <f ca="1">HLOOKUP($G$5,'Partner-period(er)'!$J:$X,48+((R$2-1)*50),FALSE)</f>
        <v>0</v>
      </c>
      <c r="S44" s="626">
        <f ca="1">HLOOKUP($G$5,'Partner-period(er)'!$J:$X,48+((S$2-1)*50),FALSE)</f>
        <v>0</v>
      </c>
      <c r="T44" s="626">
        <f ca="1">HLOOKUP($G$5,'Partner-period(er)'!$J:$X,48+((T$2-1)*50),FALSE)</f>
        <v>0</v>
      </c>
      <c r="U44" s="626">
        <f ca="1">HLOOKUP($G$5,'Partner-period(er)'!$J:$X,48+((U$2-1)*50),FALSE)</f>
        <v>0</v>
      </c>
      <c r="V44" s="626">
        <f ca="1">HLOOKUP($G$5,'Partner-period(er)'!$J:$X,48+((V$2-1)*50),FALSE)</f>
        <v>0</v>
      </c>
      <c r="W44" s="626">
        <f ca="1">HLOOKUP($G$5,'Partner-period(er)'!$J:$X,48+((W$2-1)*50),FALSE)</f>
        <v>0</v>
      </c>
      <c r="X44" s="627">
        <f ca="1">HLOOKUP($G$5,'Partner-period(er)'!$J:$X,48+((X$2-1)*50),FALSE)</f>
        <v>0</v>
      </c>
      <c r="Y44" s="772">
        <f ca="1">HLOOKUP($G$5,'Partner-period(er)'!$J:$X,48+((Y$2-1)*50),FALSE)</f>
        <v>0</v>
      </c>
      <c r="Z44" s="772">
        <f ca="1">HLOOKUP($G$5,'Partner-period(er)'!$J:$X,48+((Z$2-1)*50),FALSE)</f>
        <v>0</v>
      </c>
      <c r="AA44" s="772">
        <f ca="1">HLOOKUP($G$5,'Partner-period(er)'!$J:$X,48+((AA$2-1)*50),FALSE)</f>
        <v>0</v>
      </c>
      <c r="AB44" s="772">
        <f ca="1">HLOOKUP($G$5,'Partner-period(er)'!$J:$X,48+((AB$2-1)*50),FALSE)</f>
        <v>0</v>
      </c>
      <c r="AC44" s="772">
        <f ca="1">HLOOKUP($G$5,'Partner-period(er)'!$J:$X,48+((AC$2-1)*50),FALSE)</f>
        <v>0</v>
      </c>
      <c r="AD44" s="772">
        <f ca="1">HLOOKUP($G$5,'Partner-period(er)'!$J:$X,48+((AD$2-1)*50),FALSE)</f>
        <v>0</v>
      </c>
      <c r="AE44" s="772">
        <f ca="1">HLOOKUP($G$5,'Partner-period(er)'!$J:$X,48+((AE$2-1)*50),FALSE)</f>
        <v>0</v>
      </c>
      <c r="AF44" s="772">
        <f ca="1">HLOOKUP($G$5,'Partner-period(er)'!$J:$X,48+((AF$2-1)*50),FALSE)</f>
        <v>0</v>
      </c>
      <c r="AG44" s="772">
        <f ca="1">HLOOKUP($G$5,'Partner-period(er)'!$J:$X,48+((AG$2-1)*50),FALSE)</f>
        <v>0</v>
      </c>
      <c r="AH44" s="772">
        <f ca="1">HLOOKUP($G$5,'Partner-period(er)'!$J:$X,48+((AH$2-1)*50),FALSE)</f>
        <v>0</v>
      </c>
      <c r="AI44" s="772">
        <f ca="1">HLOOKUP($G$5,'Partner-period(er)'!$J:$X,48+((AI$2-1)*50),FALSE)</f>
        <v>0</v>
      </c>
      <c r="AJ44" s="772">
        <f ca="1">HLOOKUP($G$5,'Partner-period(er)'!$J:$X,48+((AJ$2-1)*50),FALSE)</f>
        <v>0</v>
      </c>
      <c r="AK44" s="772">
        <f ca="1">HLOOKUP($G$5,'Partner-period(er)'!$J:$X,48+((AK$2-1)*50),FALSE)</f>
        <v>0</v>
      </c>
      <c r="AL44" s="772">
        <f ca="1">HLOOKUP($G$5,'Partner-period(er)'!$J:$X,48+((AL$2-1)*50),FALSE)</f>
        <v>0</v>
      </c>
      <c r="AM44" s="772">
        <f ca="1">HLOOKUP($G$5,'Partner-period(er)'!$J:$X,48+((AM$2-1)*50),FALSE)</f>
        <v>0</v>
      </c>
      <c r="AN44" s="94"/>
      <c r="AP44" s="156">
        <f ca="1">J42+J44</f>
        <v>0</v>
      </c>
      <c r="BE44" s="94"/>
      <c r="BG44" s="156">
        <f ca="1">AA42+AA44</f>
        <v>0</v>
      </c>
    </row>
    <row r="45" spans="1:73" ht="13.5" customHeight="1" x14ac:dyDescent="0.25">
      <c r="B45" s="629" t="s">
        <v>228</v>
      </c>
      <c r="C45" s="630"/>
      <c r="D45" s="630"/>
      <c r="E45" s="630"/>
      <c r="F45" s="631"/>
      <c r="G45" s="632">
        <f ca="1">SUM(J45:X45)</f>
        <v>0</v>
      </c>
      <c r="H45" s="633"/>
      <c r="I45" s="634"/>
      <c r="J45" s="635">
        <f ca="1">HLOOKUP($G$5,'Partner-period(er)'!$J:$X,49+((J$2-1)*50),FALSE)</f>
        <v>0</v>
      </c>
      <c r="K45" s="635">
        <f ca="1">HLOOKUP($G$5,'Partner-period(er)'!$J:$X,49+((K$2-1)*50),FALSE)</f>
        <v>0</v>
      </c>
      <c r="L45" s="635">
        <f ca="1">HLOOKUP($G$5,'Partner-period(er)'!$J:$X,49+((L$2-1)*50),FALSE)</f>
        <v>0</v>
      </c>
      <c r="M45" s="635">
        <f ca="1">HLOOKUP($G$5,'Partner-period(er)'!$J:$X,49+((M$2-1)*50),FALSE)</f>
        <v>0</v>
      </c>
      <c r="N45" s="635">
        <f ca="1">HLOOKUP($G$5,'Partner-period(er)'!$J:$X,49+((N$2-1)*50),FALSE)</f>
        <v>0</v>
      </c>
      <c r="O45" s="635">
        <f ca="1">HLOOKUP($G$5,'Partner-period(er)'!$J:$X,49+((O$2-1)*50),FALSE)</f>
        <v>0</v>
      </c>
      <c r="P45" s="635">
        <f ca="1">HLOOKUP($G$5,'Partner-period(er)'!$J:$X,49+((P$2-1)*50),FALSE)</f>
        <v>0</v>
      </c>
      <c r="Q45" s="635">
        <f ca="1">HLOOKUP($G$5,'Partner-period(er)'!$J:$X,49+((Q$2-1)*50),FALSE)</f>
        <v>0</v>
      </c>
      <c r="R45" s="635">
        <f ca="1">HLOOKUP($G$5,'Partner-period(er)'!$J:$X,49+((R$2-1)*50),FALSE)</f>
        <v>0</v>
      </c>
      <c r="S45" s="635">
        <f ca="1">HLOOKUP($G$5,'Partner-period(er)'!$J:$X,49+((S$2-1)*50),FALSE)</f>
        <v>0</v>
      </c>
      <c r="T45" s="635">
        <f ca="1">HLOOKUP($G$5,'Partner-period(er)'!$J:$X,49+((T$2-1)*50),FALSE)</f>
        <v>0</v>
      </c>
      <c r="U45" s="635">
        <f ca="1">HLOOKUP($G$5,'Partner-period(er)'!$J:$X,49+((U$2-1)*50),FALSE)</f>
        <v>0</v>
      </c>
      <c r="V45" s="635">
        <f ca="1">HLOOKUP($G$5,'Partner-period(er)'!$J:$X,49+((V$2-1)*50),FALSE)</f>
        <v>0</v>
      </c>
      <c r="W45" s="635">
        <f ca="1">HLOOKUP($G$5,'Partner-period(er)'!$J:$X,49+((W$2-1)*50),FALSE)</f>
        <v>0</v>
      </c>
      <c r="X45" s="794">
        <f ca="1">HLOOKUP($G$5,'Partner-period(er)'!$J:$X,49+((X$2-1)*50),FALSE)</f>
        <v>0</v>
      </c>
      <c r="Y45" s="773">
        <f ca="1">HLOOKUP($G$5,'Partner-period(er)'!$J:$X,49+((Y$2-1)*50),FALSE)</f>
        <v>0</v>
      </c>
      <c r="Z45" s="773">
        <f ca="1">HLOOKUP($G$5,'Partner-period(er)'!$J:$X,49+((Z$2-1)*50),FALSE)</f>
        <v>0</v>
      </c>
      <c r="AA45" s="773">
        <f ca="1">HLOOKUP($G$5,'Partner-period(er)'!$J:$X,49+((AA$2-1)*50),FALSE)</f>
        <v>0</v>
      </c>
      <c r="AB45" s="773">
        <f ca="1">HLOOKUP($G$5,'Partner-period(er)'!$J:$X,49+((AB$2-1)*50),FALSE)</f>
        <v>0</v>
      </c>
      <c r="AC45" s="773">
        <f ca="1">HLOOKUP($G$5,'Partner-period(er)'!$J:$X,49+((AC$2-1)*50),FALSE)</f>
        <v>0</v>
      </c>
      <c r="AD45" s="773">
        <f ca="1">HLOOKUP($G$5,'Partner-period(er)'!$J:$X,49+((AD$2-1)*50),FALSE)</f>
        <v>0</v>
      </c>
      <c r="AE45" s="773">
        <f ca="1">HLOOKUP($G$5,'Partner-period(er)'!$J:$X,49+((AE$2-1)*50),FALSE)</f>
        <v>0</v>
      </c>
      <c r="AF45" s="773">
        <f ca="1">HLOOKUP($G$5,'Partner-period(er)'!$J:$X,49+((AF$2-1)*50),FALSE)</f>
        <v>0</v>
      </c>
      <c r="AG45" s="773">
        <f ca="1">HLOOKUP($G$5,'Partner-period(er)'!$J:$X,49+((AG$2-1)*50),FALSE)</f>
        <v>0</v>
      </c>
      <c r="AH45" s="773">
        <f ca="1">HLOOKUP($G$5,'Partner-period(er)'!$J:$X,49+((AH$2-1)*50),FALSE)</f>
        <v>0</v>
      </c>
      <c r="AI45" s="773">
        <f ca="1">HLOOKUP($G$5,'Partner-period(er)'!$J:$X,49+((AI$2-1)*50),FALSE)</f>
        <v>0</v>
      </c>
      <c r="AJ45" s="773">
        <f ca="1">HLOOKUP($G$5,'Partner-period(er)'!$J:$X,49+((AJ$2-1)*50),FALSE)</f>
        <v>0</v>
      </c>
      <c r="AK45" s="773">
        <f ca="1">HLOOKUP($G$5,'Partner-period(er)'!$J:$X,49+((AK$2-1)*50),FALSE)</f>
        <v>0</v>
      </c>
      <c r="AL45" s="773">
        <f ca="1">HLOOKUP($G$5,'Partner-period(er)'!$J:$X,49+((AL$2-1)*50),FALSE)</f>
        <v>0</v>
      </c>
      <c r="AM45" s="773">
        <f ca="1">HLOOKUP($G$5,'Partner-period(er)'!$J:$X,49+((AM$2-1)*50),FALSE)</f>
        <v>0</v>
      </c>
      <c r="AN45" s="94">
        <v>48</v>
      </c>
      <c r="AP45" s="157">
        <f>J22*J12</f>
        <v>0</v>
      </c>
      <c r="BE45" s="94">
        <v>48</v>
      </c>
      <c r="BG45" s="157">
        <f>AA22*AA12</f>
        <v>0</v>
      </c>
    </row>
    <row r="46" spans="1:73" ht="21" hidden="1" customHeight="1" x14ac:dyDescent="0.25">
      <c r="B46" s="175"/>
      <c r="C46" s="90"/>
      <c r="D46" s="90"/>
      <c r="E46" s="90"/>
      <c r="F46" s="90"/>
      <c r="G46" s="146"/>
      <c r="I46" s="141"/>
      <c r="J46" s="148"/>
      <c r="K46" s="142"/>
      <c r="L46" s="142"/>
      <c r="M46" s="142"/>
      <c r="N46" s="142"/>
      <c r="O46" s="142"/>
      <c r="P46" s="142"/>
      <c r="Q46" s="142"/>
      <c r="R46" s="142"/>
      <c r="S46" s="142"/>
      <c r="T46" s="142"/>
      <c r="U46" s="142"/>
      <c r="V46" s="142"/>
      <c r="W46" s="142"/>
      <c r="X46" s="142"/>
      <c r="Y46" s="773"/>
      <c r="Z46" s="774"/>
      <c r="AA46" s="297"/>
      <c r="AB46" s="297"/>
      <c r="AC46" s="297"/>
      <c r="AD46" s="297"/>
      <c r="AE46" s="297"/>
      <c r="AF46" s="297"/>
      <c r="AG46" s="297"/>
      <c r="AH46" s="297"/>
      <c r="AI46" s="297"/>
      <c r="AJ46" s="297"/>
      <c r="AK46" s="297"/>
      <c r="AL46" s="297"/>
      <c r="AM46" s="297"/>
    </row>
    <row r="47" spans="1:73" ht="21" hidden="1" customHeight="1" x14ac:dyDescent="0.25">
      <c r="B47" s="176"/>
      <c r="C47" s="177"/>
      <c r="D47" s="177"/>
      <c r="E47" s="177"/>
      <c r="F47" s="177"/>
      <c r="G47" s="143"/>
      <c r="H47" s="53"/>
      <c r="I47" s="144"/>
      <c r="J47" s="149"/>
      <c r="K47" s="145"/>
      <c r="L47" s="145"/>
      <c r="M47" s="145"/>
      <c r="N47" s="145"/>
      <c r="O47" s="145"/>
      <c r="P47" s="145"/>
      <c r="Q47" s="145"/>
      <c r="R47" s="145"/>
      <c r="S47" s="145"/>
      <c r="T47" s="145"/>
      <c r="U47" s="145"/>
      <c r="V47" s="145"/>
      <c r="W47" s="145"/>
      <c r="X47" s="760"/>
      <c r="Y47" s="775"/>
      <c r="Z47" s="774"/>
      <c r="AA47" s="297"/>
      <c r="AB47" s="297"/>
      <c r="AC47" s="297"/>
      <c r="AD47" s="297"/>
      <c r="AE47" s="297"/>
      <c r="AF47" s="297"/>
      <c r="AG47" s="297"/>
      <c r="AH47" s="297"/>
      <c r="AI47" s="297"/>
      <c r="AJ47" s="297"/>
      <c r="AK47" s="297"/>
      <c r="AL47" s="297"/>
      <c r="AM47" s="297"/>
    </row>
    <row r="48" spans="1:73" ht="50.25" customHeight="1" x14ac:dyDescent="0.25">
      <c r="B48" s="905" t="str">
        <f>Data!B97</f>
        <v>Forklar kort hvad midlerne i denne periode er blevet brugt til ved af udfylde skabelonen "Status ved udbetalingsanmodninger". Denne status skal vedlægges som bilag til det udfyldt budgetark for perioden. I bilaget redegøres for den faglige fremdrift, herunder arbejdspakker og milepæle i relation til de afholdte udgifter i perioden. Skabelonen findes via følgende link: https://www.energiteknologi.dk/sites/energiforskning.dk/files/media/document/Udbetalingsanmodning.docx</v>
      </c>
      <c r="C48" s="905"/>
      <c r="D48" s="905"/>
      <c r="E48" s="905"/>
      <c r="F48" s="905"/>
      <c r="G48" s="905"/>
      <c r="H48" s="905"/>
      <c r="I48" s="905"/>
      <c r="J48" s="905"/>
      <c r="K48" s="905"/>
      <c r="L48" s="905"/>
      <c r="M48" s="905"/>
      <c r="N48" s="905"/>
      <c r="O48" s="905"/>
      <c r="P48" s="905"/>
      <c r="Q48" s="905"/>
      <c r="R48" s="911" t="str">
        <f>Data!B106</f>
        <v>Projektansvarlig bekræfter med underskrift, at der på ethvert tidspunkt efter anmodning kan udleveres økonomisk dokumentation for projektets omkostninger i form af fakturaer, timeregistreringer eller en revisorpåtegnet opgørelse.</v>
      </c>
      <c r="S48" s="911"/>
      <c r="T48" s="911"/>
      <c r="U48" s="911"/>
      <c r="V48" s="911"/>
      <c r="W48" s="911"/>
      <c r="X48" s="911"/>
      <c r="Y48" s="777"/>
      <c r="Z48" s="777"/>
      <c r="AA48" s="777"/>
      <c r="AB48" s="777"/>
      <c r="AC48" s="777"/>
      <c r="AD48" s="777"/>
      <c r="AE48" s="777"/>
      <c r="AF48" s="777"/>
      <c r="AG48" s="777"/>
      <c r="AH48" s="777"/>
      <c r="AI48" s="777"/>
      <c r="AJ48" s="777"/>
      <c r="AK48" s="777"/>
      <c r="AL48" s="777"/>
      <c r="AM48" s="777"/>
      <c r="AN48" s="560"/>
      <c r="AO48" s="560"/>
      <c r="AP48" s="560"/>
      <c r="AQ48" s="560"/>
      <c r="AR48" s="560"/>
    </row>
    <row r="49" spans="2:39" ht="16.5" customHeight="1" thickBot="1" x14ac:dyDescent="0.35">
      <c r="B49" s="4"/>
      <c r="C49" s="4"/>
      <c r="D49" s="4"/>
      <c r="E49" s="4"/>
      <c r="F49" s="4"/>
      <c r="G49" s="4"/>
      <c r="I49" s="4"/>
      <c r="J49" s="4"/>
      <c r="K49" s="4"/>
      <c r="L49" s="4"/>
      <c r="M49" s="4"/>
      <c r="N49" s="4"/>
      <c r="O49" s="4"/>
      <c r="P49" s="4"/>
      <c r="Q49" s="4"/>
      <c r="R49" s="46"/>
      <c r="S49" s="52" t="str">
        <f>Data!B80</f>
        <v xml:space="preserve">Tilskud til udbetaling: </v>
      </c>
      <c r="T49" s="4"/>
      <c r="U49" s="46"/>
      <c r="V49" s="912">
        <f ca="1">I38</f>
        <v>0</v>
      </c>
      <c r="W49" s="912"/>
      <c r="X49" s="912"/>
      <c r="Y49" s="778"/>
      <c r="Z49" s="774"/>
      <c r="AA49" s="297"/>
      <c r="AB49" s="297"/>
      <c r="AC49" s="297"/>
      <c r="AD49" s="297"/>
      <c r="AE49" s="297"/>
      <c r="AF49" s="297"/>
      <c r="AG49" s="297"/>
      <c r="AH49" s="297"/>
      <c r="AI49" s="297"/>
      <c r="AJ49" s="297"/>
      <c r="AK49" s="297"/>
      <c r="AL49" s="297"/>
      <c r="AM49" s="297"/>
    </row>
    <row r="50" spans="2:39" ht="18" customHeight="1" thickTop="1" x14ac:dyDescent="0.25">
      <c r="B50" s="4"/>
      <c r="C50" s="4"/>
      <c r="D50" s="4"/>
      <c r="E50" s="4"/>
      <c r="F50" s="4"/>
      <c r="G50" s="4"/>
      <c r="I50" s="4"/>
      <c r="J50" s="4"/>
      <c r="K50" s="4"/>
      <c r="L50" s="4"/>
      <c r="M50" s="4"/>
      <c r="N50" s="4"/>
      <c r="O50" s="4"/>
      <c r="P50" s="4"/>
      <c r="Q50" s="4"/>
      <c r="R50" s="48"/>
      <c r="S50" s="904" t="str">
        <f>Data!B111</f>
        <v>Ubetalingen sker til den projektansvarlige virksomheds NemKonto</v>
      </c>
      <c r="T50" s="904"/>
      <c r="U50" s="904"/>
      <c r="V50" s="904"/>
      <c r="W50" s="904"/>
      <c r="X50" s="904"/>
      <c r="Y50" s="297"/>
      <c r="Z50" s="774"/>
      <c r="AA50" s="297"/>
      <c r="AB50" s="297"/>
      <c r="AC50" s="297"/>
      <c r="AD50" s="297"/>
      <c r="AE50" s="297"/>
      <c r="AF50" s="297"/>
      <c r="AG50" s="297"/>
      <c r="AH50" s="297"/>
      <c r="AI50" s="297"/>
      <c r="AJ50" s="297"/>
      <c r="AK50" s="297"/>
      <c r="AL50" s="297"/>
      <c r="AM50" s="297"/>
    </row>
    <row r="51" spans="2:39" x14ac:dyDescent="0.25">
      <c r="B51" s="4"/>
      <c r="C51" s="4"/>
      <c r="D51" s="4"/>
      <c r="E51" s="4"/>
      <c r="F51" s="4"/>
      <c r="G51" s="4"/>
      <c r="I51" s="4"/>
      <c r="J51" s="4"/>
      <c r="K51" s="4"/>
      <c r="L51" s="4"/>
      <c r="M51" s="4"/>
      <c r="N51" s="4"/>
      <c r="O51" s="4"/>
      <c r="P51" s="4"/>
      <c r="Q51" s="4"/>
      <c r="R51" s="412" t="str">
        <f>Data!I2</f>
        <v>Ja</v>
      </c>
      <c r="S51" s="904"/>
      <c r="T51" s="904"/>
      <c r="U51" s="904"/>
      <c r="V51" s="904"/>
      <c r="W51" s="904"/>
      <c r="X51" s="904"/>
      <c r="Y51" s="779"/>
      <c r="Z51" s="774"/>
      <c r="AA51" s="297"/>
      <c r="AB51" s="297"/>
      <c r="AC51" s="297"/>
      <c r="AD51" s="297"/>
      <c r="AE51" s="297"/>
      <c r="AF51" s="297"/>
      <c r="AG51" s="297"/>
      <c r="AH51" s="297"/>
      <c r="AI51" s="297"/>
      <c r="AJ51" s="297"/>
      <c r="AK51" s="297"/>
      <c r="AL51" s="297"/>
      <c r="AM51" s="297"/>
    </row>
    <row r="52" spans="2:39" ht="18" customHeight="1" x14ac:dyDescent="0.3">
      <c r="B52" s="4"/>
      <c r="C52" s="4"/>
      <c r="D52" s="4"/>
      <c r="E52" s="4"/>
      <c r="F52" s="4"/>
      <c r="G52" s="4"/>
      <c r="I52" s="4"/>
      <c r="J52" s="4"/>
      <c r="K52" s="4"/>
      <c r="L52" s="4"/>
      <c r="M52" s="4"/>
      <c r="N52" s="4"/>
      <c r="O52" s="4"/>
      <c r="P52" s="4"/>
      <c r="Q52" s="4"/>
      <c r="R52" s="4"/>
      <c r="S52" s="44" t="str">
        <f>Data!B81</f>
        <v>Tilsagnshaver (projektansvarlig)</v>
      </c>
      <c r="T52" s="4"/>
      <c r="U52" s="48"/>
      <c r="V52" s="48"/>
      <c r="W52" s="4"/>
      <c r="X52" s="4"/>
      <c r="Y52" s="297"/>
      <c r="Z52" s="774"/>
      <c r="AA52" s="297"/>
      <c r="AB52" s="297"/>
      <c r="AC52" s="297"/>
      <c r="AD52" s="297"/>
      <c r="AE52" s="297"/>
      <c r="AF52" s="297"/>
      <c r="AG52" s="297"/>
      <c r="AH52" s="297"/>
      <c r="AI52" s="297"/>
      <c r="AJ52" s="297"/>
      <c r="AK52" s="297"/>
      <c r="AL52" s="297"/>
      <c r="AM52" s="297"/>
    </row>
    <row r="53" spans="2:39" ht="15.75" customHeight="1" x14ac:dyDescent="0.3">
      <c r="B53" s="4"/>
      <c r="C53" s="4"/>
      <c r="D53" s="4"/>
      <c r="E53" s="4"/>
      <c r="F53" s="4"/>
      <c r="G53" s="4"/>
      <c r="I53" s="4"/>
      <c r="J53" s="4"/>
      <c r="K53" s="4"/>
      <c r="L53" s="4"/>
      <c r="M53" s="4"/>
      <c r="N53" s="4"/>
      <c r="O53" s="4"/>
      <c r="P53" s="4"/>
      <c r="Q53" s="4"/>
      <c r="R53" s="49"/>
      <c r="S53" s="4" t="str">
        <f>Data!B82</f>
        <v xml:space="preserve"> Dato:</v>
      </c>
      <c r="T53" s="446"/>
      <c r="U53" s="447" t="str">
        <f>Data!B88</f>
        <v>Underskrift</v>
      </c>
      <c r="V53" s="49"/>
      <c r="W53" s="4"/>
      <c r="X53" s="4"/>
      <c r="Y53" s="297"/>
      <c r="Z53" s="774"/>
      <c r="AA53" s="297"/>
      <c r="AB53" s="297"/>
      <c r="AC53" s="297"/>
      <c r="AD53" s="297"/>
      <c r="AE53" s="297"/>
      <c r="AF53" s="297"/>
      <c r="AG53" s="297"/>
      <c r="AH53" s="297"/>
      <c r="AI53" s="297"/>
      <c r="AJ53" s="297"/>
      <c r="AK53" s="297"/>
      <c r="AL53" s="297"/>
      <c r="AM53" s="297"/>
    </row>
    <row r="54" spans="2:39" ht="10.5" customHeight="1" x14ac:dyDescent="0.25">
      <c r="B54" s="4"/>
      <c r="C54" s="4"/>
      <c r="D54" s="4"/>
      <c r="E54" s="4"/>
      <c r="F54" s="4"/>
      <c r="G54" s="4"/>
      <c r="I54" s="4"/>
      <c r="J54" s="4"/>
      <c r="K54" s="4"/>
      <c r="L54" s="4"/>
      <c r="M54" s="4"/>
      <c r="N54" s="4"/>
      <c r="O54" s="4"/>
      <c r="P54" s="4"/>
      <c r="Q54" s="4"/>
      <c r="R54" s="50"/>
      <c r="S54" s="54"/>
      <c r="T54" s="54"/>
      <c r="U54" s="54"/>
      <c r="V54" s="50"/>
      <c r="W54" s="4"/>
      <c r="X54" s="4"/>
      <c r="Y54" s="297"/>
      <c r="Z54" s="774"/>
      <c r="AA54" s="297"/>
      <c r="AB54" s="297"/>
      <c r="AC54" s="297"/>
      <c r="AD54" s="297"/>
      <c r="AE54" s="297"/>
      <c r="AF54" s="297"/>
      <c r="AG54" s="297"/>
      <c r="AH54" s="297"/>
      <c r="AI54" s="297"/>
      <c r="AJ54" s="297"/>
      <c r="AK54" s="297"/>
      <c r="AL54" s="297"/>
      <c r="AM54" s="297"/>
    </row>
    <row r="55" spans="2:39" ht="9.15" customHeight="1" x14ac:dyDescent="0.3">
      <c r="B55" s="4"/>
      <c r="C55" s="4"/>
      <c r="D55" s="4"/>
      <c r="E55" s="4"/>
      <c r="F55" s="4"/>
      <c r="G55" s="4"/>
      <c r="I55" s="4"/>
      <c r="J55" s="4"/>
      <c r="K55" s="4"/>
      <c r="L55" s="4"/>
      <c r="M55" s="4"/>
      <c r="N55" s="4"/>
      <c r="O55" s="4"/>
      <c r="P55" s="4"/>
      <c r="Q55" s="4"/>
      <c r="R55" s="4"/>
      <c r="S55" s="55"/>
      <c r="T55" s="358"/>
      <c r="U55" s="358"/>
      <c r="V55" s="358"/>
      <c r="W55" s="53"/>
      <c r="X55" s="756"/>
      <c r="Y55" s="297"/>
      <c r="Z55" s="774"/>
      <c r="AA55" s="297"/>
      <c r="AB55" s="297"/>
      <c r="AC55" s="297"/>
      <c r="AD55" s="297"/>
      <c r="AE55" s="297"/>
      <c r="AF55" s="297"/>
      <c r="AG55" s="297"/>
      <c r="AH55" s="297"/>
      <c r="AI55" s="297"/>
      <c r="AJ55" s="297"/>
      <c r="AK55" s="297"/>
      <c r="AL55" s="297"/>
      <c r="AM55" s="297"/>
    </row>
    <row r="56" spans="2:39" ht="16.5" customHeight="1" x14ac:dyDescent="0.25">
      <c r="B56" s="4"/>
      <c r="C56" s="4"/>
      <c r="D56" s="4"/>
      <c r="E56" s="4"/>
      <c r="F56" s="4"/>
      <c r="G56" s="4"/>
      <c r="I56" s="4"/>
      <c r="J56" s="4"/>
      <c r="K56" s="4"/>
      <c r="L56" s="4"/>
      <c r="M56" s="4"/>
      <c r="N56" s="4"/>
      <c r="O56" s="4"/>
      <c r="P56" s="4"/>
      <c r="Q56" s="4"/>
      <c r="R56" s="4"/>
      <c r="S56" s="898" t="str">
        <f>VLOOKUP(Data!G2,Data!G22:H25,2,FALSE)</f>
        <v>Udfyldes af Energistyrelsen</v>
      </c>
      <c r="T56" s="898"/>
      <c r="U56" s="898"/>
      <c r="V56" s="898"/>
      <c r="W56" s="898"/>
      <c r="X56" s="898"/>
      <c r="Y56" s="297"/>
      <c r="Z56" s="774"/>
      <c r="AA56" s="297"/>
      <c r="AB56" s="297"/>
      <c r="AC56" s="297"/>
      <c r="AD56" s="297"/>
      <c r="AE56" s="297"/>
      <c r="AF56" s="297"/>
      <c r="AG56" s="297"/>
      <c r="AH56" s="297"/>
      <c r="AI56" s="297"/>
      <c r="AJ56" s="297"/>
      <c r="AK56" s="297"/>
      <c r="AL56" s="297"/>
      <c r="AM56" s="297"/>
    </row>
    <row r="57" spans="2:39" ht="15.75" customHeight="1" x14ac:dyDescent="0.25">
      <c r="B57" s="4"/>
      <c r="C57" s="4"/>
      <c r="D57" s="4"/>
      <c r="E57" s="4"/>
      <c r="F57" s="4"/>
      <c r="G57" s="4"/>
      <c r="I57" s="4"/>
      <c r="J57" s="4"/>
      <c r="K57" s="4"/>
      <c r="L57" s="4"/>
      <c r="M57" s="4"/>
      <c r="N57" s="4"/>
      <c r="O57" s="4"/>
      <c r="P57" s="4"/>
      <c r="Q57" s="4"/>
      <c r="R57" s="4"/>
      <c r="S57" s="921"/>
      <c r="T57" s="921"/>
      <c r="U57" s="921"/>
      <c r="V57" s="921"/>
      <c r="W57" s="921"/>
      <c r="X57" s="921"/>
      <c r="Y57" s="781"/>
      <c r="Z57" s="781"/>
      <c r="AA57" s="297"/>
      <c r="AB57" s="297"/>
      <c r="AC57" s="297"/>
      <c r="AD57" s="297"/>
      <c r="AE57" s="297"/>
      <c r="AF57" s="297"/>
      <c r="AG57" s="297"/>
      <c r="AH57" s="297"/>
      <c r="AI57" s="297"/>
      <c r="AJ57" s="297"/>
      <c r="AK57" s="297"/>
      <c r="AL57" s="297"/>
      <c r="AM57" s="297"/>
    </row>
    <row r="58" spans="2:39" ht="12" customHeight="1" x14ac:dyDescent="0.25">
      <c r="B58" s="4"/>
      <c r="C58" s="4"/>
      <c r="D58" s="4"/>
      <c r="E58" s="4"/>
      <c r="F58" s="4"/>
      <c r="G58" s="4"/>
      <c r="I58" s="4"/>
      <c r="J58" s="4"/>
      <c r="K58" s="4"/>
      <c r="L58" s="4"/>
      <c r="M58" s="4"/>
      <c r="N58" s="4"/>
      <c r="O58" s="4"/>
      <c r="P58" s="4"/>
      <c r="Q58" s="4"/>
      <c r="R58" s="4"/>
      <c r="S58" s="165" t="str">
        <f>Data!B84</f>
        <v>Godkendt</v>
      </c>
      <c r="T58" s="55"/>
      <c r="U58" s="55"/>
      <c r="V58" s="53"/>
      <c r="W58" s="30"/>
      <c r="X58" s="761"/>
      <c r="Y58" s="782"/>
      <c r="Z58" s="783"/>
      <c r="AA58" s="297"/>
      <c r="AB58" s="297"/>
      <c r="AC58" s="297"/>
      <c r="AD58" s="297"/>
      <c r="AE58" s="297"/>
      <c r="AF58" s="297"/>
      <c r="AG58" s="297"/>
      <c r="AH58" s="297"/>
      <c r="AI58" s="297"/>
      <c r="AJ58" s="297"/>
      <c r="AK58" s="297"/>
      <c r="AL58" s="297"/>
      <c r="AM58" s="297"/>
    </row>
    <row r="59" spans="2:39" ht="7.5" customHeight="1" x14ac:dyDescent="0.25">
      <c r="B59" s="4"/>
      <c r="C59" s="4"/>
      <c r="D59" s="4"/>
      <c r="E59" s="4"/>
      <c r="F59" s="4"/>
      <c r="G59" s="4"/>
      <c r="I59" s="4"/>
      <c r="J59" s="4"/>
      <c r="K59" s="4"/>
      <c r="L59" s="4"/>
      <c r="M59" s="4"/>
      <c r="N59" s="4"/>
      <c r="O59" s="4"/>
      <c r="P59" s="4"/>
      <c r="Q59" s="4"/>
      <c r="R59" s="4"/>
      <c r="S59" s="357"/>
      <c r="T59" s="47"/>
      <c r="U59" s="56"/>
      <c r="V59" s="28"/>
      <c r="W59" s="29"/>
      <c r="X59" s="51"/>
      <c r="Y59" s="782"/>
      <c r="Z59" s="784"/>
      <c r="AA59" s="297"/>
      <c r="AB59" s="297"/>
      <c r="AC59" s="297"/>
      <c r="AD59" s="297"/>
      <c r="AE59" s="297"/>
      <c r="AF59" s="297"/>
      <c r="AG59" s="297"/>
      <c r="AH59" s="297"/>
      <c r="AI59" s="297"/>
      <c r="AJ59" s="297"/>
      <c r="AK59" s="297"/>
      <c r="AL59" s="297"/>
      <c r="AM59" s="297"/>
    </row>
    <row r="60" spans="2:39" ht="15" x14ac:dyDescent="0.25">
      <c r="B60" s="4"/>
      <c r="C60" s="4"/>
      <c r="D60" s="4"/>
      <c r="E60" s="4"/>
      <c r="F60" s="4"/>
      <c r="G60" s="4"/>
      <c r="I60" s="4"/>
      <c r="J60" s="4"/>
      <c r="K60" s="4"/>
      <c r="L60" s="4"/>
      <c r="M60" s="4"/>
      <c r="N60" s="4"/>
      <c r="O60" s="4"/>
      <c r="P60" s="4"/>
      <c r="Q60" s="4"/>
      <c r="R60" s="4"/>
      <c r="S60" s="359" t="str">
        <f>Data!B84</f>
        <v>Godkendt</v>
      </c>
      <c r="T60" s="55"/>
      <c r="U60" s="55"/>
      <c r="V60" s="53"/>
      <c r="W60" s="30"/>
      <c r="X60" s="761"/>
      <c r="Y60" s="782"/>
      <c r="Z60" s="785"/>
      <c r="AA60" s="297"/>
      <c r="AB60" s="297"/>
      <c r="AC60" s="297"/>
      <c r="AD60" s="297"/>
      <c r="AE60" s="297"/>
      <c r="AF60" s="297"/>
      <c r="AG60" s="297"/>
      <c r="AH60" s="297"/>
      <c r="AI60" s="297"/>
      <c r="AJ60" s="297"/>
      <c r="AK60" s="297"/>
      <c r="AL60" s="297"/>
      <c r="AM60" s="297"/>
    </row>
    <row r="61" spans="2:39" ht="15" x14ac:dyDescent="0.25">
      <c r="B61" s="4"/>
      <c r="C61" s="4"/>
      <c r="D61" s="4"/>
      <c r="E61" s="4"/>
      <c r="F61" s="4"/>
      <c r="G61" s="4"/>
      <c r="I61" s="4"/>
      <c r="J61" s="4"/>
      <c r="K61" s="4"/>
      <c r="L61" s="4"/>
      <c r="M61" s="4"/>
      <c r="N61" s="4"/>
      <c r="O61" s="4"/>
      <c r="P61" s="4"/>
      <c r="Q61" s="4"/>
      <c r="R61" s="4"/>
      <c r="S61" s="357"/>
      <c r="T61" s="47"/>
      <c r="U61" s="47"/>
      <c r="V61" s="9"/>
      <c r="W61" s="9"/>
      <c r="X61" s="9"/>
      <c r="Y61" s="442"/>
      <c r="Z61" s="442"/>
      <c r="AA61" s="297"/>
      <c r="AB61" s="297"/>
      <c r="AC61" s="297"/>
      <c r="AD61" s="297"/>
      <c r="AE61" s="297"/>
      <c r="AF61" s="297"/>
      <c r="AG61" s="297"/>
      <c r="AH61" s="297"/>
      <c r="AI61" s="297"/>
      <c r="AJ61" s="297"/>
      <c r="AK61" s="297"/>
      <c r="AL61" s="297"/>
      <c r="AM61" s="297"/>
    </row>
    <row r="62" spans="2:39" ht="15" x14ac:dyDescent="0.25">
      <c r="B62" s="4"/>
      <c r="C62" s="297" t="str">
        <f>IF(Data!L9&lt;7,"W","X")</f>
        <v>W</v>
      </c>
      <c r="D62" s="4"/>
      <c r="E62" s="4"/>
      <c r="F62" s="4"/>
      <c r="G62" s="4"/>
      <c r="I62" s="4"/>
      <c r="J62" s="4"/>
      <c r="K62" s="4"/>
      <c r="L62" s="4"/>
      <c r="M62" s="4"/>
      <c r="N62" s="4"/>
      <c r="O62" s="4"/>
      <c r="P62" s="4"/>
      <c r="Q62" s="4"/>
      <c r="R62" s="4"/>
      <c r="S62" s="359" t="str">
        <f>Data!B84</f>
        <v>Godkendt</v>
      </c>
      <c r="T62" s="55"/>
      <c r="U62" s="55"/>
      <c r="V62" s="41"/>
      <c r="W62" s="41"/>
      <c r="X62" s="762"/>
      <c r="Y62" s="442"/>
      <c r="Z62" s="442"/>
      <c r="AA62" s="297"/>
      <c r="AB62" s="297"/>
      <c r="AC62" s="297"/>
      <c r="AD62" s="297"/>
      <c r="AE62" s="297"/>
      <c r="AF62" s="297"/>
      <c r="AG62" s="297"/>
      <c r="AH62" s="297"/>
      <c r="AI62" s="297"/>
      <c r="AJ62" s="297"/>
      <c r="AK62" s="297"/>
      <c r="AL62" s="297"/>
      <c r="AM62" s="297"/>
    </row>
    <row r="63" spans="2:39" ht="6.15" customHeight="1" x14ac:dyDescent="0.25">
      <c r="B63" s="99"/>
      <c r="C63" s="4"/>
      <c r="D63" s="4"/>
      <c r="E63" s="99"/>
      <c r="F63" s="99"/>
      <c r="G63" s="99"/>
      <c r="I63" s="99"/>
      <c r="J63" s="4"/>
      <c r="K63" s="4"/>
      <c r="L63" s="4"/>
      <c r="M63" s="4"/>
      <c r="N63" s="173"/>
      <c r="O63" s="174"/>
      <c r="P63" s="174"/>
      <c r="Q63" s="174"/>
      <c r="R63" s="4"/>
      <c r="S63" s="4"/>
      <c r="T63" s="4"/>
      <c r="U63" s="4"/>
      <c r="V63" s="4"/>
      <c r="W63" s="4"/>
      <c r="X63" s="4"/>
      <c r="Y63" s="297"/>
      <c r="Z63" s="774"/>
      <c r="AA63" s="297"/>
      <c r="AB63" s="297"/>
      <c r="AC63" s="297"/>
      <c r="AD63" s="297"/>
      <c r="AE63" s="297"/>
      <c r="AF63" s="297"/>
      <c r="AG63" s="297"/>
      <c r="AH63" s="297"/>
      <c r="AI63" s="297"/>
      <c r="AJ63" s="297"/>
      <c r="AK63" s="297"/>
      <c r="AL63" s="297"/>
      <c r="AM63" s="297"/>
    </row>
    <row r="64" spans="2:39" ht="2.25" customHeight="1" x14ac:dyDescent="0.3">
      <c r="B64" s="99"/>
      <c r="C64" s="4"/>
      <c r="D64" s="4"/>
      <c r="E64" s="99"/>
      <c r="F64" s="99"/>
      <c r="G64" s="99"/>
      <c r="I64" s="99"/>
      <c r="J64" s="4"/>
      <c r="K64" s="4"/>
      <c r="L64" s="4"/>
      <c r="M64" s="4"/>
      <c r="N64" s="49"/>
      <c r="O64" s="89"/>
      <c r="P64" s="89"/>
      <c r="Q64" s="89"/>
      <c r="R64" s="89"/>
      <c r="S64" s="89"/>
      <c r="T64" s="89"/>
      <c r="U64" s="89"/>
      <c r="V64" s="89"/>
      <c r="W64" s="4"/>
      <c r="X64" s="4"/>
    </row>
    <row r="65" spans="2:24" hidden="1" x14ac:dyDescent="0.25">
      <c r="B65" s="99"/>
      <c r="C65" s="4"/>
      <c r="D65" s="4"/>
      <c r="E65" s="99"/>
      <c r="F65" s="99"/>
      <c r="G65" s="99"/>
      <c r="I65" s="99"/>
      <c r="J65" s="4"/>
      <c r="K65" s="4"/>
      <c r="L65" s="4"/>
      <c r="M65" s="4"/>
      <c r="N65" s="4"/>
      <c r="O65" s="4"/>
      <c r="P65" s="4"/>
      <c r="Q65" s="4"/>
      <c r="R65" s="4"/>
      <c r="S65" s="4"/>
      <c r="T65" s="4"/>
      <c r="U65" s="4"/>
      <c r="V65" s="4"/>
      <c r="W65" s="4"/>
      <c r="X65" s="4"/>
    </row>
    <row r="66" spans="2:24" hidden="1" x14ac:dyDescent="0.25">
      <c r="B66" s="99"/>
      <c r="C66" s="4"/>
      <c r="D66" s="4"/>
      <c r="E66" s="99"/>
      <c r="F66" s="99"/>
      <c r="G66" s="99"/>
      <c r="I66" s="99"/>
      <c r="J66" s="4"/>
      <c r="K66" s="4"/>
      <c r="L66" s="4"/>
      <c r="M66" s="4"/>
      <c r="N66" s="4"/>
      <c r="O66" s="4"/>
      <c r="P66" s="4"/>
      <c r="Q66" s="4"/>
      <c r="R66" s="4"/>
      <c r="S66" s="4"/>
      <c r="T66" s="4"/>
      <c r="U66" s="4"/>
      <c r="V66" s="4"/>
      <c r="W66" s="4"/>
      <c r="X66" s="4"/>
    </row>
    <row r="67" spans="2:24" ht="2.25" customHeight="1" x14ac:dyDescent="0.25">
      <c r="B67" s="99"/>
      <c r="C67" s="4"/>
      <c r="D67" s="4"/>
      <c r="E67" s="99"/>
      <c r="F67" s="99"/>
      <c r="G67" s="99"/>
      <c r="I67" s="99"/>
      <c r="J67" s="4"/>
      <c r="K67" s="4"/>
      <c r="L67" s="4"/>
      <c r="M67" s="4"/>
      <c r="N67" s="4"/>
      <c r="O67" s="4"/>
      <c r="P67" s="4"/>
      <c r="Q67" s="4"/>
      <c r="R67" s="4"/>
      <c r="S67" s="4"/>
      <c r="T67" s="4"/>
      <c r="U67" s="4"/>
      <c r="V67" s="4"/>
      <c r="W67" s="4"/>
      <c r="X67" s="4"/>
    </row>
    <row r="68" spans="2:24" ht="10.5" hidden="1" customHeight="1" x14ac:dyDescent="0.25">
      <c r="J68"/>
      <c r="K68"/>
      <c r="L68"/>
      <c r="M68"/>
      <c r="N68"/>
      <c r="O68"/>
      <c r="P68"/>
      <c r="Q68"/>
      <c r="R68"/>
      <c r="S68"/>
      <c r="T68"/>
    </row>
    <row r="69" spans="2:24" ht="13.5" hidden="1" customHeight="1" x14ac:dyDescent="0.25">
      <c r="J69"/>
      <c r="K69"/>
      <c r="L69"/>
      <c r="M69"/>
      <c r="N69"/>
      <c r="O69"/>
      <c r="P69"/>
      <c r="Q69" s="31"/>
      <c r="R69" s="31"/>
      <c r="S69" s="31"/>
      <c r="T69" s="31"/>
      <c r="U69" s="31"/>
      <c r="V69" s="31"/>
      <c r="W69" s="31"/>
      <c r="X69" s="31"/>
    </row>
    <row r="70" spans="2:24" ht="0.75" hidden="1" customHeight="1" x14ac:dyDescent="0.25">
      <c r="J70"/>
      <c r="K70"/>
      <c r="L70"/>
      <c r="M70"/>
      <c r="N70"/>
      <c r="O70"/>
      <c r="P70"/>
      <c r="Q70"/>
      <c r="R70"/>
      <c r="S70"/>
      <c r="T70"/>
    </row>
    <row r="71" spans="2:24" ht="0.75" hidden="1" customHeight="1" x14ac:dyDescent="0.25">
      <c r="J71"/>
      <c r="K71"/>
      <c r="L71"/>
      <c r="M71"/>
      <c r="N71"/>
      <c r="O71"/>
      <c r="P71"/>
      <c r="Q71"/>
      <c r="R71"/>
      <c r="S71"/>
      <c r="T71"/>
    </row>
    <row r="72" spans="2:24" x14ac:dyDescent="0.25">
      <c r="J72"/>
      <c r="K72"/>
      <c r="L72"/>
      <c r="M72"/>
      <c r="N72"/>
      <c r="O72"/>
      <c r="P72"/>
      <c r="Q72"/>
      <c r="R72"/>
      <c r="S72"/>
      <c r="T72"/>
    </row>
    <row r="73" spans="2:24" x14ac:dyDescent="0.25">
      <c r="J73"/>
      <c r="K73"/>
      <c r="L73"/>
      <c r="M73"/>
      <c r="N73"/>
      <c r="O73"/>
      <c r="P73"/>
      <c r="Q73"/>
      <c r="R73"/>
      <c r="S73"/>
      <c r="T73"/>
    </row>
    <row r="74" spans="2:24" x14ac:dyDescent="0.25">
      <c r="J74"/>
      <c r="K74"/>
      <c r="L74"/>
      <c r="M74"/>
      <c r="N74"/>
      <c r="O74"/>
      <c r="P74"/>
      <c r="Q74"/>
      <c r="R74"/>
      <c r="S74"/>
      <c r="T74"/>
    </row>
    <row r="75" spans="2:24" x14ac:dyDescent="0.25">
      <c r="J75"/>
      <c r="K75"/>
      <c r="L75"/>
      <c r="M75"/>
      <c r="N75"/>
      <c r="O75"/>
      <c r="P75"/>
      <c r="Q75"/>
      <c r="R75"/>
      <c r="S75"/>
      <c r="T75"/>
    </row>
    <row r="76" spans="2:24" x14ac:dyDescent="0.25">
      <c r="J76"/>
      <c r="K76"/>
      <c r="L76"/>
      <c r="M76"/>
      <c r="N76"/>
      <c r="O76"/>
      <c r="P76"/>
      <c r="Q76"/>
      <c r="R76"/>
      <c r="S76"/>
      <c r="T76"/>
    </row>
    <row r="77" spans="2:24" x14ac:dyDescent="0.25">
      <c r="J77"/>
      <c r="K77"/>
      <c r="L77"/>
      <c r="M77"/>
      <c r="N77"/>
      <c r="O77"/>
      <c r="P77"/>
      <c r="Q77"/>
      <c r="R77"/>
      <c r="S77"/>
      <c r="T77"/>
    </row>
    <row r="78" spans="2:24" x14ac:dyDescent="0.25">
      <c r="J78"/>
      <c r="K78"/>
      <c r="L78"/>
      <c r="M78"/>
      <c r="N78"/>
      <c r="O78"/>
      <c r="P78"/>
      <c r="Q78"/>
      <c r="R78"/>
      <c r="S78"/>
      <c r="T78"/>
    </row>
    <row r="79" spans="2:24" x14ac:dyDescent="0.25">
      <c r="J79"/>
      <c r="K79"/>
      <c r="L79"/>
      <c r="M79"/>
      <c r="N79"/>
      <c r="O79"/>
      <c r="P79"/>
      <c r="Q79"/>
      <c r="R79"/>
      <c r="S79"/>
      <c r="T79"/>
    </row>
    <row r="80" spans="2:24" x14ac:dyDescent="0.25">
      <c r="J80"/>
      <c r="K80"/>
      <c r="L80"/>
      <c r="M80"/>
      <c r="N80"/>
      <c r="U80" s="93"/>
      <c r="V80" s="93"/>
      <c r="W80" s="93"/>
      <c r="X80" s="93"/>
    </row>
    <row r="81" spans="10:20" x14ac:dyDescent="0.25">
      <c r="J81"/>
      <c r="K81"/>
      <c r="L81"/>
      <c r="M81"/>
      <c r="N81"/>
      <c r="O81"/>
      <c r="P81"/>
      <c r="Q81"/>
      <c r="R81"/>
      <c r="S81"/>
      <c r="T81"/>
    </row>
    <row r="82" spans="10:20" x14ac:dyDescent="0.25">
      <c r="J82"/>
      <c r="K82"/>
      <c r="L82"/>
      <c r="M82"/>
      <c r="N82"/>
      <c r="O82"/>
      <c r="P82"/>
      <c r="Q82"/>
      <c r="R82"/>
      <c r="S82"/>
      <c r="T82"/>
    </row>
    <row r="83" spans="10:20" x14ac:dyDescent="0.25">
      <c r="J83"/>
      <c r="K83"/>
      <c r="L83"/>
      <c r="M83"/>
      <c r="N83"/>
      <c r="O83"/>
      <c r="P83"/>
      <c r="Q83"/>
      <c r="R83"/>
      <c r="S83"/>
      <c r="T83"/>
    </row>
    <row r="84" spans="10:20" x14ac:dyDescent="0.25">
      <c r="J84"/>
      <c r="K84"/>
      <c r="L84"/>
      <c r="M84"/>
      <c r="N84"/>
      <c r="O84"/>
      <c r="P84"/>
      <c r="Q84"/>
      <c r="R84"/>
      <c r="S84"/>
      <c r="T84"/>
    </row>
    <row r="85" spans="10:20" x14ac:dyDescent="0.25">
      <c r="J85"/>
      <c r="K85"/>
      <c r="L85"/>
      <c r="M85"/>
      <c r="N85"/>
      <c r="O85"/>
      <c r="P85"/>
      <c r="Q85"/>
      <c r="R85"/>
      <c r="S85"/>
      <c r="T85"/>
    </row>
    <row r="86" spans="10:20" x14ac:dyDescent="0.25">
      <c r="J86"/>
      <c r="K86"/>
      <c r="L86"/>
      <c r="M86"/>
      <c r="N86"/>
      <c r="O86"/>
      <c r="P86"/>
      <c r="Q86"/>
      <c r="R86"/>
      <c r="S86"/>
      <c r="T86"/>
    </row>
    <row r="87" spans="10:20" x14ac:dyDescent="0.25">
      <c r="J87"/>
      <c r="K87"/>
      <c r="L87"/>
      <c r="M87"/>
      <c r="N87"/>
      <c r="O87"/>
      <c r="P87"/>
      <c r="Q87"/>
      <c r="R87"/>
      <c r="S87"/>
      <c r="T87"/>
    </row>
    <row r="88" spans="10:20" x14ac:dyDescent="0.25">
      <c r="J88"/>
      <c r="K88"/>
      <c r="L88"/>
      <c r="M88"/>
      <c r="N88"/>
      <c r="O88"/>
      <c r="P88"/>
      <c r="Q88"/>
      <c r="R88"/>
      <c r="S88"/>
      <c r="T88"/>
    </row>
    <row r="89" spans="10:20" x14ac:dyDescent="0.25">
      <c r="J89"/>
      <c r="K89"/>
      <c r="L89"/>
      <c r="M89"/>
      <c r="N89"/>
      <c r="O89"/>
      <c r="P89"/>
      <c r="Q89"/>
      <c r="R89"/>
      <c r="S89"/>
      <c r="T89"/>
    </row>
    <row r="90" spans="10:20" x14ac:dyDescent="0.25">
      <c r="J90"/>
      <c r="K90"/>
      <c r="L90"/>
      <c r="M90"/>
      <c r="N90"/>
      <c r="O90"/>
      <c r="P90"/>
      <c r="Q90"/>
      <c r="R90"/>
      <c r="S90"/>
      <c r="T90"/>
    </row>
    <row r="91" spans="10:20" x14ac:dyDescent="0.25">
      <c r="J91"/>
      <c r="K91"/>
      <c r="L91"/>
      <c r="M91"/>
      <c r="N91"/>
      <c r="O91"/>
      <c r="P91"/>
      <c r="Q91"/>
      <c r="R91"/>
      <c r="S91"/>
      <c r="T91"/>
    </row>
    <row r="92" spans="10:20" x14ac:dyDescent="0.25">
      <c r="J92"/>
      <c r="K92"/>
      <c r="L92"/>
      <c r="M92"/>
      <c r="N92"/>
      <c r="O92"/>
      <c r="P92"/>
      <c r="Q92"/>
      <c r="R92"/>
      <c r="S92"/>
      <c r="T92"/>
    </row>
    <row r="93" spans="10:20" x14ac:dyDescent="0.25">
      <c r="J93"/>
      <c r="K93"/>
      <c r="L93"/>
      <c r="M93"/>
      <c r="N93"/>
      <c r="O93"/>
      <c r="P93"/>
      <c r="Q93"/>
      <c r="R93"/>
      <c r="S93"/>
      <c r="T93"/>
    </row>
    <row r="94" spans="10:20" x14ac:dyDescent="0.25">
      <c r="J94"/>
      <c r="K94"/>
      <c r="L94"/>
      <c r="M94"/>
      <c r="N94"/>
      <c r="O94"/>
      <c r="P94"/>
      <c r="Q94"/>
      <c r="R94"/>
      <c r="S94"/>
      <c r="T94"/>
    </row>
    <row r="95" spans="10:20" x14ac:dyDescent="0.25">
      <c r="J95"/>
      <c r="K95"/>
      <c r="L95"/>
      <c r="M95"/>
      <c r="N95"/>
      <c r="O95"/>
      <c r="P95"/>
      <c r="Q95"/>
      <c r="R95"/>
      <c r="S95"/>
      <c r="T95"/>
    </row>
    <row r="96" spans="10:20" x14ac:dyDescent="0.25">
      <c r="J96"/>
      <c r="K96"/>
      <c r="L96"/>
      <c r="M96"/>
      <c r="N96"/>
      <c r="O96"/>
      <c r="P96"/>
      <c r="Q96"/>
      <c r="R96"/>
      <c r="S96"/>
      <c r="T96"/>
    </row>
    <row r="97" spans="10:20" x14ac:dyDescent="0.25">
      <c r="J97"/>
      <c r="K97"/>
      <c r="L97"/>
      <c r="M97"/>
      <c r="N97"/>
      <c r="O97"/>
      <c r="P97"/>
      <c r="Q97"/>
      <c r="R97"/>
      <c r="S97"/>
      <c r="T97"/>
    </row>
    <row r="98" spans="10:20" x14ac:dyDescent="0.25">
      <c r="J98"/>
      <c r="K98"/>
      <c r="L98"/>
      <c r="M98"/>
      <c r="N98"/>
      <c r="O98"/>
      <c r="P98"/>
      <c r="Q98"/>
      <c r="R98"/>
      <c r="S98"/>
      <c r="T98"/>
    </row>
    <row r="99" spans="10:20" x14ac:dyDescent="0.25">
      <c r="J99"/>
      <c r="K99"/>
      <c r="L99"/>
      <c r="M99"/>
      <c r="N99"/>
      <c r="O99"/>
      <c r="P99"/>
      <c r="Q99"/>
      <c r="R99"/>
      <c r="S99"/>
      <c r="T99"/>
    </row>
    <row r="100" spans="10:20" x14ac:dyDescent="0.25">
      <c r="J100"/>
      <c r="K100"/>
      <c r="L100"/>
      <c r="M100"/>
      <c r="N100"/>
      <c r="O100"/>
      <c r="P100"/>
      <c r="Q100"/>
      <c r="R100"/>
      <c r="S100"/>
      <c r="T100"/>
    </row>
    <row r="101" spans="10:20" x14ac:dyDescent="0.25">
      <c r="J101"/>
      <c r="K101"/>
      <c r="L101"/>
      <c r="M101"/>
      <c r="N101"/>
      <c r="O101"/>
      <c r="P101"/>
      <c r="Q101"/>
      <c r="R101"/>
      <c r="S101"/>
      <c r="T101"/>
    </row>
    <row r="102" spans="10:20" x14ac:dyDescent="0.25">
      <c r="J102"/>
      <c r="K102"/>
      <c r="L102"/>
      <c r="M102"/>
      <c r="N102"/>
      <c r="O102"/>
      <c r="P102"/>
      <c r="Q102"/>
      <c r="R102"/>
      <c r="S102"/>
      <c r="T102"/>
    </row>
    <row r="103" spans="10:20" x14ac:dyDescent="0.25">
      <c r="J103"/>
      <c r="K103"/>
      <c r="L103"/>
      <c r="M103"/>
      <c r="N103"/>
      <c r="O103"/>
      <c r="P103"/>
      <c r="Q103"/>
      <c r="R103"/>
      <c r="S103"/>
      <c r="T103"/>
    </row>
    <row r="104" spans="10:20" x14ac:dyDescent="0.25">
      <c r="J104"/>
      <c r="K104"/>
      <c r="L104"/>
      <c r="M104"/>
      <c r="N104"/>
      <c r="O104"/>
      <c r="P104"/>
      <c r="Q104"/>
      <c r="R104"/>
      <c r="S104"/>
      <c r="T104"/>
    </row>
    <row r="105" spans="10:20" x14ac:dyDescent="0.25">
      <c r="J105"/>
      <c r="K105"/>
      <c r="L105"/>
      <c r="M105"/>
      <c r="N105"/>
      <c r="O105"/>
      <c r="P105"/>
      <c r="Q105"/>
      <c r="R105"/>
      <c r="S105"/>
      <c r="T105"/>
    </row>
    <row r="106" spans="10:20" x14ac:dyDescent="0.25">
      <c r="J106"/>
      <c r="K106"/>
      <c r="L106"/>
      <c r="M106"/>
      <c r="N106"/>
      <c r="O106"/>
      <c r="P106"/>
      <c r="Q106"/>
      <c r="R106"/>
      <c r="S106"/>
      <c r="T106"/>
    </row>
    <row r="107" spans="10:20" x14ac:dyDescent="0.25">
      <c r="J107"/>
      <c r="K107"/>
      <c r="L107"/>
      <c r="M107"/>
      <c r="N107"/>
      <c r="O107"/>
      <c r="P107"/>
      <c r="Q107"/>
      <c r="R107"/>
      <c r="S107"/>
      <c r="T107"/>
    </row>
    <row r="108" spans="10:20" x14ac:dyDescent="0.25">
      <c r="J108"/>
      <c r="K108"/>
      <c r="L108"/>
      <c r="M108"/>
      <c r="N108"/>
      <c r="O108"/>
      <c r="P108"/>
      <c r="Q108"/>
      <c r="R108"/>
      <c r="S108"/>
      <c r="T108"/>
    </row>
  </sheetData>
  <sheetProtection algorithmName="SHA-512" hashValue="TxdXh+BrYEJVp/nMRCy3RMbquMIG9WAvS7X3Xz7PLMKsVBWXy/nMXjglvoUoRCUaEH2Zb5WN1Bfeqk2ySrO1Nw==" saltValue="CPYaKMnYXZwQ/NI+CfXxyg==" spinCount="100000" sheet="1" objects="1" scenarios="1"/>
  <mergeCells count="41">
    <mergeCell ref="D3:G4"/>
    <mergeCell ref="Z4:Z9"/>
    <mergeCell ref="D8:G8"/>
    <mergeCell ref="S50:X51"/>
    <mergeCell ref="S56:X57"/>
    <mergeCell ref="R48:X48"/>
    <mergeCell ref="V49:X49"/>
    <mergeCell ref="D9:E9"/>
    <mergeCell ref="W4:W9"/>
    <mergeCell ref="S4:S9"/>
    <mergeCell ref="B48:Q48"/>
    <mergeCell ref="C42:E44"/>
    <mergeCell ref="X4:X9"/>
    <mergeCell ref="E7:G7"/>
    <mergeCell ref="B3:C4"/>
    <mergeCell ref="P4:P9"/>
    <mergeCell ref="AA4:AA9"/>
    <mergeCell ref="J4:J9"/>
    <mergeCell ref="M4:M9"/>
    <mergeCell ref="N4:N9"/>
    <mergeCell ref="O4:O9"/>
    <mergeCell ref="K4:K9"/>
    <mergeCell ref="L4:L9"/>
    <mergeCell ref="R4:R9"/>
    <mergeCell ref="T4:T9"/>
    <mergeCell ref="Y4:Y9"/>
    <mergeCell ref="Q4:Q9"/>
    <mergeCell ref="U4:U9"/>
    <mergeCell ref="V4:V9"/>
    <mergeCell ref="AB4:AB9"/>
    <mergeCell ref="AC4:AC9"/>
    <mergeCell ref="AD4:AD9"/>
    <mergeCell ref="AJ4:AJ9"/>
    <mergeCell ref="AK4:AK9"/>
    <mergeCell ref="AL4:AL9"/>
    <mergeCell ref="AM4:AM9"/>
    <mergeCell ref="AE4:AE9"/>
    <mergeCell ref="AF4:AF9"/>
    <mergeCell ref="AG4:AG9"/>
    <mergeCell ref="AH4:AH9"/>
    <mergeCell ref="AI4:AI9"/>
  </mergeCells>
  <conditionalFormatting sqref="G15">
    <cfRule type="expression" dxfId="220" priority="34">
      <formula>$G$12=2</formula>
    </cfRule>
  </conditionalFormatting>
  <conditionalFormatting sqref="I15">
    <cfRule type="expression" dxfId="218" priority="23">
      <formula>$G$12=2</formula>
    </cfRule>
  </conditionalFormatting>
  <conditionalFormatting sqref="I37">
    <cfRule type="cellIs" dxfId="217" priority="24" stopIfTrue="1" operator="lessThan">
      <formula>0</formula>
    </cfRule>
  </conditionalFormatting>
  <conditionalFormatting sqref="I41 K41:X41 J42:X47">
    <cfRule type="cellIs" dxfId="216" priority="25" stopIfTrue="1" operator="equal">
      <formula>0</formula>
    </cfRule>
  </conditionalFormatting>
  <conditionalFormatting sqref="J16:X17 J19:X20 J24:X29">
    <cfRule type="expression" dxfId="215" priority="22" stopIfTrue="1">
      <formula>AO16&gt;0</formula>
    </cfRule>
  </conditionalFormatting>
  <conditionalFormatting sqref="J21:AM22 J31:AM34 J36:AM38 J40:AM40 Z41:AM41 Y42:AM45">
    <cfRule type="cellIs" dxfId="213" priority="11" stopIfTrue="1" operator="equal">
      <formula>0</formula>
    </cfRule>
  </conditionalFormatting>
  <conditionalFormatting sqref="S56">
    <cfRule type="expression" dxfId="212" priority="58" stopIfTrue="1">
      <formula>LEN($S$56)&lt;2</formula>
    </cfRule>
  </conditionalFormatting>
  <conditionalFormatting sqref="Y46:Y47">
    <cfRule type="cellIs" dxfId="209" priority="14" stopIfTrue="1" operator="equal">
      <formula>0</formula>
    </cfRule>
  </conditionalFormatting>
  <conditionalFormatting sqref="Y16:AM17 Y19:AM20 Y24:AM29">
    <cfRule type="expression" dxfId="204" priority="8" stopIfTrue="1">
      <formula>BF16&gt;0</formula>
    </cfRule>
  </conditionalFormatting>
  <conditionalFormatting sqref="AN36:BU36">
    <cfRule type="cellIs" dxfId="199" priority="15" stopIfTrue="1" operator="equal">
      <formula>0</formula>
    </cfRule>
  </conditionalFormatting>
  <dataValidations count="2">
    <dataValidation type="custom" allowBlank="1" showInputMessage="1" showErrorMessage="1" error="Must be after start date" sqref="F5" xr:uid="{00000000-0002-0000-0A00-000000000000}">
      <formula1>F5&gt;D5</formula1>
    </dataValidation>
    <dataValidation type="decimal" operator="lessThanOrEqual" allowBlank="1" showInputMessage="1" showErrorMessage="1" errorTitle="Overhead for højt" error="Overhead kan maskimalt være lønomkostninger gange oprindeligt aftalte overhead." sqref="J21:AM21" xr:uid="{00000000-0002-0000-0A00-000001000000}">
      <formula1>J48</formula1>
    </dataValidation>
  </dataValidations>
  <pageMargins left="0.19685039370078741" right="0.19685039370078741" top="0.35433070866141736" bottom="0.35433070866141736" header="0.31496062992125984" footer="0.31496062992125984"/>
  <pageSetup paperSize="9" scale="61" fitToWidth="2" orientation="landscape" r:id="rId1"/>
  <colBreaks count="1" manualBreakCount="1">
    <brk id="24" max="66" man="1"/>
  </colBreaks>
  <extLst>
    <ext xmlns:x14="http://schemas.microsoft.com/office/spreadsheetml/2009/9/main" uri="{78C0D931-6437-407d-A8EE-F0AAD7539E65}">
      <x14:conditionalFormattings>
        <x14:conditionalFormatting xmlns:xm="http://schemas.microsoft.com/office/excel/2006/main">
          <x14:cfRule type="expression" priority="30" id="{A82A2759-0121-46A6-BA4B-764EDDB06D77}">
            <xm:f>'Budget &amp; Total'!$P$3=4</xm:f>
            <x14:dxf>
              <fill>
                <patternFill>
                  <bgColor rgb="FFBFE5E9"/>
                </patternFill>
              </fill>
            </x14:dxf>
          </x14:cfRule>
          <xm:sqref>D8</xm:sqref>
        </x14:conditionalFormatting>
        <x14:conditionalFormatting xmlns:xm="http://schemas.microsoft.com/office/excel/2006/main">
          <x14:cfRule type="expression" priority="29" id="{4C7039F6-E7BD-49A2-8187-D797F7AA9635}">
            <xm:f>'Budget &amp; Total'!$P$3=4</xm:f>
            <x14:dxf>
              <fill>
                <patternFill>
                  <bgColor rgb="FFBFE5E9"/>
                </patternFill>
              </fill>
            </x14:dxf>
          </x14:cfRule>
          <xm:sqref>D9:E9</xm:sqref>
        </x14:conditionalFormatting>
        <x14:conditionalFormatting xmlns:xm="http://schemas.microsoft.com/office/excel/2006/main">
          <x14:cfRule type="expression" priority="28" id="{EE8E215B-60D6-4E1F-88A2-F4D54A344514}">
            <xm:f>'Budget &amp; Total'!$P$3=4</xm:f>
            <x14:dxf>
              <fill>
                <patternFill>
                  <bgColor rgb="FFBFE5E9"/>
                </patternFill>
              </fill>
            </x14:dxf>
          </x14:cfRule>
          <xm:sqref>F5</xm:sqref>
        </x14:conditionalFormatting>
        <x14:conditionalFormatting xmlns:xm="http://schemas.microsoft.com/office/excel/2006/main">
          <x14:cfRule type="expression" priority="35" id="{806AB9D3-667C-4870-8341-C0EFAB710540}">
            <xm:f>'Budget &amp; Total'!$P$3=4</xm:f>
            <x14:dxf>
              <fill>
                <patternFill>
                  <bgColor rgb="FF4CB6C1"/>
                </patternFill>
              </fill>
            </x14:dxf>
          </x14:cfRule>
          <xm:sqref>F15</xm:sqref>
        </x14:conditionalFormatting>
        <x14:conditionalFormatting xmlns:xm="http://schemas.microsoft.com/office/excel/2006/main">
          <x14:cfRule type="expression" priority="27" id="{510E45AA-B25B-45B7-B9E2-3C6109CE6418}">
            <xm:f>'Budget &amp; Total'!$P$3=4</xm:f>
            <x14:dxf>
              <fill>
                <patternFill>
                  <bgColor rgb="FFBFE5E9"/>
                </patternFill>
              </fill>
            </x14:dxf>
          </x14:cfRule>
          <xm:sqref>G9</xm:sqref>
        </x14:conditionalFormatting>
        <x14:conditionalFormatting xmlns:xm="http://schemas.microsoft.com/office/excel/2006/main">
          <x14:cfRule type="expression" priority="33" id="{318BFAC7-5A61-4CE5-AB9E-4D42905B40F5}">
            <xm:f>'Budget &amp; Total'!$P$3=4</xm:f>
            <x14:dxf>
              <fill>
                <patternFill>
                  <bgColor rgb="FFFF5253"/>
                </patternFill>
              </fill>
            </x14:dxf>
          </x14:cfRule>
          <xm:sqref>G15</xm:sqref>
        </x14:conditionalFormatting>
        <x14:conditionalFormatting xmlns:xm="http://schemas.microsoft.com/office/excel/2006/main">
          <x14:cfRule type="expression" priority="19" id="{2D659C13-B2D2-417A-9B89-DA039C4CB702}">
            <xm:f>'Budget &amp; Total'!$P$3=4</xm:f>
            <x14:dxf>
              <fill>
                <patternFill>
                  <bgColor rgb="FFFF5253"/>
                </patternFill>
              </fill>
            </x14:dxf>
          </x14:cfRule>
          <xm:sqref>I15</xm:sqref>
        </x14:conditionalFormatting>
        <x14:conditionalFormatting xmlns:xm="http://schemas.microsoft.com/office/excel/2006/main">
          <x14:cfRule type="expression" priority="3" id="{13A533C3-1C8B-4D11-9F13-3E54DFDD3329}">
            <xm:f>'Budget &amp; Total'!$P$3=4</xm:f>
            <x14:dxf>
              <fill>
                <patternFill>
                  <bgColor rgb="FFBFE5E9"/>
                </patternFill>
              </fill>
            </x14:dxf>
          </x14:cfRule>
          <xm:sqref>J16:AM17 J19:AM20 J24:AM29 J35:AM35 J39:AM39</xm:sqref>
        </x14:conditionalFormatting>
        <x14:conditionalFormatting xmlns:xm="http://schemas.microsoft.com/office/excel/2006/main">
          <x14:cfRule type="expression" priority="12" stopIfTrue="1" id="{64D50FAA-D68C-4317-A2D8-8CE98D84DB6A}">
            <xm:f>'P1'!BD16&gt;0</xm:f>
            <x14:dxf>
              <font>
                <color rgb="FFFF0000"/>
              </font>
            </x14:dxf>
          </x14:cfRule>
          <xm:sqref>Y24:Y29 Y16:Y17 Y19:Y20</xm:sqref>
        </x14:conditionalFormatting>
        <x14:conditionalFormatting xmlns:xm="http://schemas.microsoft.com/office/excel/2006/main">
          <x14:cfRule type="expression" priority="10" id="{53E58C13-E3CF-4A09-9E58-32B2F271885E}">
            <xm:f>'P1'!$J$27&lt;'Budget &amp; Total'!$J$33</xm:f>
            <x14:dxf>
              <font>
                <color rgb="FFFF0000"/>
              </font>
            </x14:dxf>
          </x14:cfRule>
          <xm:sqref>Y27</xm:sqref>
        </x14:conditionalFormatting>
        <x14:conditionalFormatting xmlns:xm="http://schemas.microsoft.com/office/excel/2006/main">
          <x14:cfRule type="expression" priority="9" id="{D6F1734E-F067-4000-9215-C9FAF597D95B}">
            <xm:f>Data!$L$9&gt;6</xm:f>
            <x14:dxf>
              <font>
                <color theme="1"/>
              </font>
              <fill>
                <patternFill>
                  <bgColor theme="0"/>
                </patternFill>
              </fill>
            </x14:dxf>
          </x14:cfRule>
          <xm:sqref>Y1:AM63</xm:sqref>
        </x14:conditionalFormatting>
        <x14:conditionalFormatting xmlns:xm="http://schemas.microsoft.com/office/excel/2006/main">
          <x14:cfRule type="expression" priority="6" id="{14A28EEA-93AE-4016-84E6-50BF4B6B976D}">
            <xm:f>Data!$L$9&gt;6</xm:f>
            <x14:dxf>
              <border>
                <top style="thin">
                  <color auto="1"/>
                </top>
                <vertical/>
                <horizontal/>
              </border>
            </x14:dxf>
          </x14:cfRule>
          <xm:sqref>Y2:AM2 Y16:AM16 Y19:AM19 Y21:AM23 Y31:AM33 Y38:AM38 Y41:AM42 Y45:AM45 Y48:AM48</xm:sqref>
        </x14:conditionalFormatting>
        <x14:conditionalFormatting xmlns:xm="http://schemas.microsoft.com/office/excel/2006/main">
          <x14:cfRule type="expression" priority="1" id="{C67BE920-3BC2-445A-895F-ADFEAD67D64D}">
            <xm:f>'Budget &amp; Total'!$G$102&lt;6</xm:f>
            <x14:dxf>
              <font>
                <color theme="1"/>
              </font>
            </x14:dxf>
          </x14:cfRule>
          <x14:cfRule type="expression" priority="7" id="{FD611AE1-4366-4A86-BAC2-1D50E01D9EAD}">
            <xm:f>Data!$L$9&gt;6</xm:f>
            <x14:dxf>
              <fill>
                <patternFill>
                  <bgColor rgb="FFE1EDE6"/>
                </patternFill>
              </fill>
            </x14:dxf>
          </x14:cfRule>
          <xm:sqref>Y16:AM17 Y19:AM20 Y24:AM29 Y35:AM35 Y39:AM39</xm:sqref>
        </x14:conditionalFormatting>
        <x14:conditionalFormatting xmlns:xm="http://schemas.microsoft.com/office/excel/2006/main">
          <x14:cfRule type="expression" priority="2" id="{43DF1C36-674B-4BFA-B9EB-6F78ED897772}">
            <xm:f>'Budget &amp; Total'!$G$102&lt;6</xm:f>
            <x14:dxf>
              <fill>
                <patternFill patternType="none">
                  <bgColor auto="1"/>
                </patternFill>
              </fill>
            </x14:dxf>
          </x14:cfRule>
          <xm:sqref>Y16:AM40</xm:sqref>
        </x14:conditionalFormatting>
        <x14:conditionalFormatting xmlns:xm="http://schemas.microsoft.com/office/excel/2006/main">
          <x14:cfRule type="expression" priority="4" id="{55012706-CAB8-4555-8E4D-5312D13F3A5F}">
            <xm:f>Data!$L$9&gt;6</xm:f>
            <x14:dxf>
              <fill>
                <patternFill>
                  <bgColor rgb="FFE5E5E5"/>
                </patternFill>
              </fill>
            </x14:dxf>
          </x14:cfRule>
          <xm:sqref>Y41:AM45</xm:sqref>
        </x14:conditionalFormatting>
        <x14:conditionalFormatting xmlns:xm="http://schemas.microsoft.com/office/excel/2006/main">
          <x14:cfRule type="expression" priority="13" stopIfTrue="1" id="{3FA8316D-CDAA-409D-92D1-58C6250C9891}">
            <xm:f>'P1'!BV16&gt;0</xm:f>
            <x14:dxf>
              <font>
                <color rgb="FFFF0000"/>
              </font>
            </x14:dxf>
          </x14:cfRule>
          <xm:sqref>Z16:AM17 Z19:AM20 Z24:AM29</xm:sqref>
        </x14:conditionalFormatting>
        <x14:conditionalFormatting xmlns:xm="http://schemas.microsoft.com/office/excel/2006/main">
          <x14:cfRule type="expression" priority="5" id="{B69FEADA-01BD-4700-9523-FAE43A2970BC}">
            <xm:f>Data!$L$9&gt;6</xm:f>
            <x14:dxf>
              <border>
                <right style="thin">
                  <color auto="1"/>
                </right>
                <vertical/>
                <horizontal/>
              </border>
            </x14:dxf>
          </x14:cfRule>
          <xm:sqref>AM2:AM45</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12"/>
  <dimension ref="A1:BU108"/>
  <sheetViews>
    <sheetView showGridLines="0" showRuler="0" showWhiteSpace="0" topLeftCell="B1" zoomScale="80" zoomScaleNormal="80" zoomScaleSheetLayoutView="70" zoomScalePageLayoutView="80" workbookViewId="0">
      <selection activeCell="Q82" sqref="Q81:Q82"/>
    </sheetView>
  </sheetViews>
  <sheetFormatPr defaultRowHeight="13.2" x14ac:dyDescent="0.25"/>
  <cols>
    <col min="1" max="1" width="1.88671875" style="92" hidden="1" customWidth="1"/>
    <col min="2" max="2" width="3" style="93" customWidth="1"/>
    <col min="3" max="3" width="13.6640625" customWidth="1"/>
    <col min="4" max="4" width="16.6640625" customWidth="1"/>
    <col min="5" max="5" width="7.109375" style="93" customWidth="1"/>
    <col min="6" max="6" width="12.88671875" style="93" customWidth="1"/>
    <col min="7" max="7" width="12.109375" style="93" customWidth="1"/>
    <col min="8" max="8" width="2.109375" style="4" customWidth="1"/>
    <col min="9" max="9" width="10.88671875" style="93" customWidth="1"/>
    <col min="10" max="20" width="10" style="93" customWidth="1"/>
    <col min="21" max="23" width="10" customWidth="1"/>
    <col min="24" max="24" width="9.6640625" customWidth="1"/>
    <col min="25" max="25" width="9.6640625" style="94" customWidth="1"/>
    <col min="26" max="39" width="9.6640625" customWidth="1"/>
    <col min="40" max="55" width="9.6640625" hidden="1" customWidth="1"/>
    <col min="56" max="73" width="9.109375" hidden="1" customWidth="1"/>
  </cols>
  <sheetData>
    <row r="1" spans="1:72" ht="22.5" customHeight="1" x14ac:dyDescent="0.25">
      <c r="B1" s="99"/>
      <c r="C1" s="4"/>
      <c r="D1" s="4"/>
      <c r="E1" s="99"/>
      <c r="F1" s="99"/>
      <c r="G1" s="99"/>
      <c r="I1" s="99"/>
      <c r="J1" s="99"/>
      <c r="K1" s="99"/>
      <c r="L1" s="99"/>
      <c r="M1" s="99"/>
      <c r="N1" s="99"/>
      <c r="O1" s="99"/>
      <c r="P1" s="99"/>
      <c r="Q1" s="99"/>
      <c r="R1" s="99"/>
      <c r="S1" s="99"/>
      <c r="T1" s="99"/>
      <c r="U1" s="4"/>
      <c r="V1" s="4"/>
      <c r="W1" s="4"/>
      <c r="X1" s="355" t="str">
        <f>CONCATENATE(Data!$G$2," ",Data!$H$27)</f>
        <v>Energistyrelsen 2.5.2</v>
      </c>
      <c r="Y1" s="795"/>
      <c r="Z1" s="774"/>
      <c r="AA1" s="297"/>
      <c r="AB1" s="297"/>
      <c r="AC1" s="297"/>
      <c r="AD1" s="297"/>
      <c r="AE1" s="297"/>
      <c r="AF1" s="297"/>
      <c r="AG1" s="297"/>
      <c r="AH1" s="297"/>
      <c r="AI1" s="297"/>
      <c r="AJ1" s="297"/>
      <c r="AK1" s="297"/>
      <c r="AL1" s="297"/>
      <c r="AM1" s="297"/>
    </row>
    <row r="2" spans="1:72" ht="21" x14ac:dyDescent="0.4">
      <c r="B2" s="95" t="str">
        <f>Data!B107</f>
        <v xml:space="preserve">Udbetalingsanmodning </v>
      </c>
      <c r="C2" s="4"/>
      <c r="D2" s="4"/>
      <c r="E2" s="4"/>
      <c r="F2" s="4"/>
      <c r="G2" s="4"/>
      <c r="I2" s="96" t="s">
        <v>34</v>
      </c>
      <c r="J2" s="97">
        <v>1</v>
      </c>
      <c r="K2" s="97">
        <v>2</v>
      </c>
      <c r="L2" s="97">
        <v>3</v>
      </c>
      <c r="M2" s="97">
        <v>4</v>
      </c>
      <c r="N2" s="97">
        <v>5</v>
      </c>
      <c r="O2" s="97">
        <v>6</v>
      </c>
      <c r="P2" s="97">
        <v>7</v>
      </c>
      <c r="Q2" s="97">
        <v>8</v>
      </c>
      <c r="R2" s="97">
        <v>9</v>
      </c>
      <c r="S2" s="97">
        <v>10</v>
      </c>
      <c r="T2" s="97">
        <v>11</v>
      </c>
      <c r="U2" s="97">
        <v>12</v>
      </c>
      <c r="V2" s="97">
        <v>13</v>
      </c>
      <c r="W2" s="97">
        <v>14</v>
      </c>
      <c r="X2" s="786">
        <v>15</v>
      </c>
      <c r="Y2" s="651">
        <v>16</v>
      </c>
      <c r="Z2" s="651">
        <v>17</v>
      </c>
      <c r="AA2" s="651">
        <v>18</v>
      </c>
      <c r="AB2" s="651">
        <v>19</v>
      </c>
      <c r="AC2" s="651">
        <v>20</v>
      </c>
      <c r="AD2" s="651">
        <v>21</v>
      </c>
      <c r="AE2" s="651">
        <v>22</v>
      </c>
      <c r="AF2" s="651">
        <v>23</v>
      </c>
      <c r="AG2" s="651">
        <v>24</v>
      </c>
      <c r="AH2" s="651">
        <v>25</v>
      </c>
      <c r="AI2" s="651">
        <v>26</v>
      </c>
      <c r="AJ2" s="651">
        <v>27</v>
      </c>
      <c r="AK2" s="651">
        <v>28</v>
      </c>
      <c r="AL2" s="651">
        <v>29</v>
      </c>
      <c r="AM2" s="651">
        <v>30</v>
      </c>
      <c r="AN2" s="94" t="s">
        <v>48</v>
      </c>
      <c r="BE2" s="94" t="s">
        <v>48</v>
      </c>
    </row>
    <row r="3" spans="1:72" ht="21" customHeight="1" x14ac:dyDescent="0.25">
      <c r="B3" s="919">
        <f>'Budget &amp; Total'!C5</f>
        <v>0</v>
      </c>
      <c r="C3" s="919"/>
      <c r="D3" s="909">
        <f>'Budget &amp; Total'!C8</f>
        <v>0</v>
      </c>
      <c r="E3" s="909"/>
      <c r="F3" s="909"/>
      <c r="G3" s="909"/>
      <c r="I3" s="100" t="str">
        <f>C7</f>
        <v>CVR-nummer</v>
      </c>
      <c r="J3" s="101">
        <f>HLOOKUP(J$2,'Budget &amp; Total'!$1:$95,6,FALSE)</f>
        <v>0</v>
      </c>
      <c r="K3" s="101">
        <f>HLOOKUP(K$2,'Budget &amp; Total'!$1:$95,6,FALSE)</f>
        <v>0</v>
      </c>
      <c r="L3" s="101">
        <f>HLOOKUP(L$2,'Budget &amp; Total'!$1:$95,6,FALSE)</f>
        <v>0</v>
      </c>
      <c r="M3" s="101">
        <f>HLOOKUP(M$2,'Budget &amp; Total'!$1:$95,6,FALSE)</f>
        <v>0</v>
      </c>
      <c r="N3" s="101">
        <f>HLOOKUP(N$2,'Budget &amp; Total'!$1:$95,6,FALSE)</f>
        <v>0</v>
      </c>
      <c r="O3" s="101">
        <f>HLOOKUP(O$2,'Budget &amp; Total'!$1:$95,6,FALSE)</f>
        <v>0</v>
      </c>
      <c r="P3" s="101">
        <f>HLOOKUP(P$2,'Budget &amp; Total'!$1:$95,6,FALSE)</f>
        <v>0</v>
      </c>
      <c r="Q3" s="101">
        <f>HLOOKUP(Q$2,'Budget &amp; Total'!$1:$95,6,FALSE)</f>
        <v>0</v>
      </c>
      <c r="R3" s="101">
        <f>HLOOKUP(R$2,'Budget &amp; Total'!$1:$95,6,FALSE)</f>
        <v>0</v>
      </c>
      <c r="S3" s="101">
        <f>HLOOKUP(S$2,'Budget &amp; Total'!$1:$95,6,FALSE)</f>
        <v>0</v>
      </c>
      <c r="T3" s="101">
        <f>HLOOKUP(T$2,'Budget &amp; Total'!$1:$95,6,FALSE)</f>
        <v>0</v>
      </c>
      <c r="U3" s="101">
        <f>HLOOKUP(U$2,'Budget &amp; Total'!$1:$95,6,FALSE)</f>
        <v>0</v>
      </c>
      <c r="V3" s="101">
        <f>HLOOKUP(V$2,'Budget &amp; Total'!$1:$95,6,FALSE)</f>
        <v>0</v>
      </c>
      <c r="W3" s="101">
        <f>HLOOKUP(W$2,'Budget &amp; Total'!$1:$95,6,FALSE)</f>
        <v>0</v>
      </c>
      <c r="X3" s="206">
        <f>HLOOKUP(X$2,'Budget &amp; Total'!$1:$95,6,FALSE)</f>
        <v>0</v>
      </c>
      <c r="Y3" s="763">
        <f>HLOOKUP(Y$2,'Budget &amp; Total'!$1:$95,6,FALSE)</f>
        <v>0</v>
      </c>
      <c r="Z3" s="763">
        <f>HLOOKUP(Z$2,'Budget &amp; Total'!$1:$95,6,FALSE)</f>
        <v>0</v>
      </c>
      <c r="AA3" s="763">
        <f>HLOOKUP(AA$2,'Budget &amp; Total'!$1:$95,6,FALSE)</f>
        <v>0</v>
      </c>
      <c r="AB3" s="763">
        <f>HLOOKUP(AB$2,'Budget &amp; Total'!$1:$95,6,FALSE)</f>
        <v>0</v>
      </c>
      <c r="AC3" s="763">
        <f>HLOOKUP(AC$2,'Budget &amp; Total'!$1:$95,6,FALSE)</f>
        <v>0</v>
      </c>
      <c r="AD3" s="763">
        <f>HLOOKUP(AD$2,'Budget &amp; Total'!$1:$95,6,FALSE)</f>
        <v>0</v>
      </c>
      <c r="AE3" s="763">
        <f>HLOOKUP(AE$2,'Budget &amp; Total'!$1:$95,6,FALSE)</f>
        <v>0</v>
      </c>
      <c r="AF3" s="763">
        <f>HLOOKUP(AF$2,'Budget &amp; Total'!$1:$95,6,FALSE)</f>
        <v>0</v>
      </c>
      <c r="AG3" s="763">
        <f>HLOOKUP(AG$2,'Budget &amp; Total'!$1:$95,6,FALSE)</f>
        <v>0</v>
      </c>
      <c r="AH3" s="763">
        <f>HLOOKUP(AH$2,'Budget &amp; Total'!$1:$95,6,FALSE)</f>
        <v>0</v>
      </c>
      <c r="AI3" s="763">
        <f>HLOOKUP(AI$2,'Budget &amp; Total'!$1:$95,6,FALSE)</f>
        <v>0</v>
      </c>
      <c r="AJ3" s="763">
        <f>HLOOKUP(AJ$2,'Budget &amp; Total'!$1:$95,6,FALSE)</f>
        <v>0</v>
      </c>
      <c r="AK3" s="763">
        <f>HLOOKUP(AK$2,'Budget &amp; Total'!$1:$95,6,FALSE)</f>
        <v>0</v>
      </c>
      <c r="AL3" s="763">
        <f>HLOOKUP(AL$2,'Budget &amp; Total'!$1:$95,6,FALSE)</f>
        <v>0</v>
      </c>
      <c r="AM3" s="763">
        <f>HLOOKUP(AM$2,'Budget &amp; Total'!$1:$95,6,FALSE)</f>
        <v>0</v>
      </c>
      <c r="AN3" s="94">
        <v>6</v>
      </c>
      <c r="BE3" s="94">
        <v>6</v>
      </c>
    </row>
    <row r="4" spans="1:72" s="1" customFormat="1" ht="28.5" customHeight="1" x14ac:dyDescent="0.2">
      <c r="A4" s="102"/>
      <c r="B4" s="919"/>
      <c r="C4" s="919"/>
      <c r="D4" s="909"/>
      <c r="E4" s="909"/>
      <c r="F4" s="909"/>
      <c r="G4" s="909"/>
      <c r="H4" s="9"/>
      <c r="I4" s="103" t="str">
        <f>Data!B51</f>
        <v>Navn</v>
      </c>
      <c r="J4" s="899">
        <f>HLOOKUP(J$2,'Budget &amp; Total'!$1:$95,5,FALSE)</f>
        <v>0</v>
      </c>
      <c r="K4" s="899">
        <f>HLOOKUP(K$2,'Budget &amp; Total'!$1:$95,5,FALSE)</f>
        <v>0</v>
      </c>
      <c r="L4" s="899">
        <f>HLOOKUP(L$2,'Budget &amp; Total'!$1:$95,5,FALSE)</f>
        <v>0</v>
      </c>
      <c r="M4" s="899">
        <f>HLOOKUP(M$2,'Budget &amp; Total'!$1:$95,5,FALSE)</f>
        <v>0</v>
      </c>
      <c r="N4" s="899">
        <f>HLOOKUP(N$2,'Budget &amp; Total'!$1:$95,5,FALSE)</f>
        <v>0</v>
      </c>
      <c r="O4" s="899">
        <f>HLOOKUP(O$2,'Budget &amp; Total'!$1:$95,5,FALSE)</f>
        <v>0</v>
      </c>
      <c r="P4" s="899">
        <f>HLOOKUP(P$2,'Budget &amp; Total'!$1:$95,5,FALSE)</f>
        <v>0</v>
      </c>
      <c r="Q4" s="899">
        <f>HLOOKUP(Q$2,'Budget &amp; Total'!$1:$95,5,FALSE)</f>
        <v>0</v>
      </c>
      <c r="R4" s="899">
        <f>HLOOKUP(R$2,'Budget &amp; Total'!$1:$95,5,FALSE)</f>
        <v>0</v>
      </c>
      <c r="S4" s="899">
        <f>HLOOKUP(S$2,'Budget &amp; Total'!$1:$95,5,FALSE)</f>
        <v>0</v>
      </c>
      <c r="T4" s="899">
        <f>HLOOKUP(T$2,'Budget &amp; Total'!$1:$95,5,FALSE)</f>
        <v>0</v>
      </c>
      <c r="U4" s="899">
        <f>HLOOKUP(U$2,'Budget &amp; Total'!$1:$95,5,FALSE)</f>
        <v>0</v>
      </c>
      <c r="V4" s="899">
        <f>HLOOKUP(V$2,'Budget &amp; Total'!$1:$95,5,FALSE)</f>
        <v>0</v>
      </c>
      <c r="W4" s="899">
        <f>HLOOKUP(W$2,'Budget &amp; Total'!$1:$95,5,FALSE)</f>
        <v>0</v>
      </c>
      <c r="X4" s="908">
        <f>HLOOKUP(X$2,'Budget &amp; Total'!$1:$95,5,FALSE)</f>
        <v>0</v>
      </c>
      <c r="Y4" s="897">
        <f>HLOOKUP(Y$2,'Budget &amp; Total'!$1:$95,5,FALSE)</f>
        <v>0</v>
      </c>
      <c r="Z4" s="897">
        <f>HLOOKUP(Z$2,'Budget &amp; Total'!$1:$95,5,FALSE)</f>
        <v>0</v>
      </c>
      <c r="AA4" s="897">
        <f>HLOOKUP(AA$2,'Budget &amp; Total'!$1:$95,5,FALSE)</f>
        <v>0</v>
      </c>
      <c r="AB4" s="897">
        <f>HLOOKUP(AB$2,'Budget &amp; Total'!$1:$95,5,FALSE)</f>
        <v>0</v>
      </c>
      <c r="AC4" s="897">
        <f>HLOOKUP(AC$2,'Budget &amp; Total'!$1:$95,5,FALSE)</f>
        <v>0</v>
      </c>
      <c r="AD4" s="897">
        <f>HLOOKUP(AD$2,'Budget &amp; Total'!$1:$95,5,FALSE)</f>
        <v>0</v>
      </c>
      <c r="AE4" s="897">
        <f>HLOOKUP(AE$2,'Budget &amp; Total'!$1:$95,5,FALSE)</f>
        <v>0</v>
      </c>
      <c r="AF4" s="897">
        <f>HLOOKUP(AF$2,'Budget &amp; Total'!$1:$95,5,FALSE)</f>
        <v>0</v>
      </c>
      <c r="AG4" s="897">
        <f>HLOOKUP(AG$2,'Budget &amp; Total'!$1:$95,5,FALSE)</f>
        <v>0</v>
      </c>
      <c r="AH4" s="897">
        <f>HLOOKUP(AH$2,'Budget &amp; Total'!$1:$95,5,FALSE)</f>
        <v>0</v>
      </c>
      <c r="AI4" s="897">
        <f>HLOOKUP(AI$2,'Budget &amp; Total'!$1:$95,5,FALSE)</f>
        <v>0</v>
      </c>
      <c r="AJ4" s="897">
        <f>HLOOKUP(AJ$2,'Budget &amp; Total'!$1:$95,5,FALSE)</f>
        <v>0</v>
      </c>
      <c r="AK4" s="897">
        <f>HLOOKUP(AK$2,'Budget &amp; Total'!$1:$95,5,FALSE)</f>
        <v>0</v>
      </c>
      <c r="AL4" s="897">
        <f>HLOOKUP(AL$2,'Budget &amp; Total'!$1:$95,5,FALSE)</f>
        <v>0</v>
      </c>
      <c r="AM4" s="897">
        <f>HLOOKUP(AM$2,'Budget &amp; Total'!$1:$95,5,FALSE)</f>
        <v>0</v>
      </c>
      <c r="AN4" s="94">
        <v>5</v>
      </c>
      <c r="BE4" s="94">
        <v>5</v>
      </c>
    </row>
    <row r="5" spans="1:72" s="1" customFormat="1" ht="18" customHeight="1" x14ac:dyDescent="0.25">
      <c r="A5" s="102"/>
      <c r="B5" s="355" t="str">
        <f ca="1">CONCATENATE(RIGHT(G5,2),".")</f>
        <v>10.</v>
      </c>
      <c r="C5" s="4" t="str">
        <f>Data!B47</f>
        <v>periode fra</v>
      </c>
      <c r="D5" s="299">
        <f ca="1">HLOOKUP(G6,'Period(er)'!X1:AL4,4,FALSE)+1</f>
        <v>1</v>
      </c>
      <c r="E5" s="300" t="str">
        <f>Data!B115</f>
        <v>til</v>
      </c>
      <c r="F5" s="601"/>
      <c r="G5" s="298" t="str">
        <f ca="1">IF('Budget &amp; Total'!AS3="UK", "P10",MID(CELL("Filnavn",A3),FIND("]",CELL("filnavn",A3))+1,999))</f>
        <v>P10</v>
      </c>
      <c r="H5" s="9"/>
      <c r="I5" s="103"/>
      <c r="J5" s="899"/>
      <c r="K5" s="899"/>
      <c r="L5" s="899"/>
      <c r="M5" s="899"/>
      <c r="N5" s="899"/>
      <c r="O5" s="899"/>
      <c r="P5" s="899"/>
      <c r="Q5" s="899"/>
      <c r="R5" s="899"/>
      <c r="S5" s="899"/>
      <c r="T5" s="899"/>
      <c r="U5" s="899"/>
      <c r="V5" s="899"/>
      <c r="W5" s="899"/>
      <c r="X5" s="908"/>
      <c r="Y5" s="897"/>
      <c r="Z5" s="897"/>
      <c r="AA5" s="897"/>
      <c r="AB5" s="897"/>
      <c r="AC5" s="897"/>
      <c r="AD5" s="897"/>
      <c r="AE5" s="897"/>
      <c r="AF5" s="897"/>
      <c r="AG5" s="897"/>
      <c r="AH5" s="897"/>
      <c r="AI5" s="897"/>
      <c r="AJ5" s="897"/>
      <c r="AK5" s="897"/>
      <c r="AL5" s="897"/>
      <c r="AM5" s="897"/>
      <c r="AN5" s="94"/>
      <c r="BE5" s="94"/>
    </row>
    <row r="6" spans="1:72" s="1" customFormat="1" ht="26.25" customHeight="1" x14ac:dyDescent="0.3">
      <c r="A6" s="102"/>
      <c r="B6" s="44" t="str">
        <f>Data!B46</f>
        <v>Projektansvarlig</v>
      </c>
      <c r="C6" s="47"/>
      <c r="D6" s="47"/>
      <c r="E6" s="47"/>
      <c r="F6" s="9"/>
      <c r="G6" s="298" t="str">
        <f ca="1">HLOOKUP(G5,'Period(er)'!X2:AL30,29,FALSE)</f>
        <v>P9</v>
      </c>
      <c r="H6" s="9"/>
      <c r="I6" s="103"/>
      <c r="J6" s="899"/>
      <c r="K6" s="899"/>
      <c r="L6" s="899"/>
      <c r="M6" s="899"/>
      <c r="N6" s="899"/>
      <c r="O6" s="899"/>
      <c r="P6" s="899"/>
      <c r="Q6" s="899"/>
      <c r="R6" s="899"/>
      <c r="S6" s="899"/>
      <c r="T6" s="899"/>
      <c r="U6" s="899"/>
      <c r="V6" s="899"/>
      <c r="W6" s="899"/>
      <c r="X6" s="908"/>
      <c r="Y6" s="897"/>
      <c r="Z6" s="897"/>
      <c r="AA6" s="897"/>
      <c r="AB6" s="897"/>
      <c r="AC6" s="897"/>
      <c r="AD6" s="897"/>
      <c r="AE6" s="897"/>
      <c r="AF6" s="897"/>
      <c r="AG6" s="897"/>
      <c r="AH6" s="897"/>
      <c r="AI6" s="897"/>
      <c r="AJ6" s="897"/>
      <c r="AK6" s="897"/>
      <c r="AL6" s="897"/>
      <c r="AM6" s="897"/>
      <c r="AN6" s="94"/>
      <c r="BE6" s="94"/>
    </row>
    <row r="7" spans="1:72" s="1" customFormat="1" ht="14.25" customHeight="1" x14ac:dyDescent="0.25">
      <c r="A7" s="102"/>
      <c r="B7" s="9"/>
      <c r="C7" s="4" t="str">
        <f>Data!B43</f>
        <v>CVR-nummer</v>
      </c>
      <c r="D7" s="89">
        <f>J3</f>
        <v>0</v>
      </c>
      <c r="E7" s="900">
        <f>J4</f>
        <v>0</v>
      </c>
      <c r="F7" s="900"/>
      <c r="G7" s="900"/>
      <c r="H7" s="9"/>
      <c r="I7" s="103"/>
      <c r="J7" s="899"/>
      <c r="K7" s="899"/>
      <c r="L7" s="899"/>
      <c r="M7" s="899"/>
      <c r="N7" s="899"/>
      <c r="O7" s="899"/>
      <c r="P7" s="899"/>
      <c r="Q7" s="899"/>
      <c r="R7" s="899"/>
      <c r="S7" s="899"/>
      <c r="T7" s="899"/>
      <c r="U7" s="899"/>
      <c r="V7" s="899"/>
      <c r="W7" s="899"/>
      <c r="X7" s="908"/>
      <c r="Y7" s="897"/>
      <c r="Z7" s="897"/>
      <c r="AA7" s="897"/>
      <c r="AB7" s="897"/>
      <c r="AC7" s="897"/>
      <c r="AD7" s="897"/>
      <c r="AE7" s="897"/>
      <c r="AF7" s="897"/>
      <c r="AG7" s="897"/>
      <c r="AH7" s="897"/>
      <c r="AI7" s="897"/>
      <c r="AJ7" s="897"/>
      <c r="AK7" s="897"/>
      <c r="AL7" s="897"/>
      <c r="AM7" s="897"/>
      <c r="AN7" s="94"/>
      <c r="BE7" s="94"/>
    </row>
    <row r="8" spans="1:72" s="1" customFormat="1" ht="21.75" customHeight="1" x14ac:dyDescent="0.25">
      <c r="A8" s="102"/>
      <c r="B8" s="9"/>
      <c r="C8" s="4" t="str">
        <f>Data!B44</f>
        <v>Projektleder:</v>
      </c>
      <c r="D8" s="901">
        <f>'Budget &amp; Total'!D11:F11</f>
        <v>0</v>
      </c>
      <c r="E8" s="902"/>
      <c r="F8" s="902"/>
      <c r="G8" s="903"/>
      <c r="H8" s="9"/>
      <c r="I8" s="103"/>
      <c r="J8" s="899"/>
      <c r="K8" s="899"/>
      <c r="L8" s="899"/>
      <c r="M8" s="899"/>
      <c r="N8" s="899"/>
      <c r="O8" s="899"/>
      <c r="P8" s="899"/>
      <c r="Q8" s="899"/>
      <c r="R8" s="899"/>
      <c r="S8" s="899"/>
      <c r="T8" s="899"/>
      <c r="U8" s="899"/>
      <c r="V8" s="899"/>
      <c r="W8" s="899"/>
      <c r="X8" s="908"/>
      <c r="Y8" s="897"/>
      <c r="Z8" s="897"/>
      <c r="AA8" s="897"/>
      <c r="AB8" s="897"/>
      <c r="AC8" s="897"/>
      <c r="AD8" s="897"/>
      <c r="AE8" s="897"/>
      <c r="AF8" s="897"/>
      <c r="AG8" s="897"/>
      <c r="AH8" s="897"/>
      <c r="AI8" s="897"/>
      <c r="AJ8" s="897"/>
      <c r="AK8" s="897"/>
      <c r="AL8" s="897"/>
      <c r="AM8" s="897"/>
      <c r="AN8" s="94"/>
      <c r="BE8" s="94"/>
    </row>
    <row r="9" spans="1:72" s="1" customFormat="1" ht="18" customHeight="1" x14ac:dyDescent="0.25">
      <c r="A9" s="102"/>
      <c r="B9" s="9"/>
      <c r="C9" s="4" t="str">
        <f>Data!B45</f>
        <v>E-mail:</v>
      </c>
      <c r="D9" s="913">
        <f>'Budget &amp; Total'!D12:F12</f>
        <v>0</v>
      </c>
      <c r="E9" s="914"/>
      <c r="F9" s="51" t="str">
        <f>Data!B50</f>
        <v>Telefon:</v>
      </c>
      <c r="G9" s="602">
        <f>'Budget &amp; Total'!D13</f>
        <v>0</v>
      </c>
      <c r="H9" s="9"/>
      <c r="I9" s="73" t="str">
        <f>Data!B49</f>
        <v>Overheads</v>
      </c>
      <c r="J9" s="899"/>
      <c r="K9" s="899"/>
      <c r="L9" s="899"/>
      <c r="M9" s="899"/>
      <c r="N9" s="899"/>
      <c r="O9" s="899"/>
      <c r="P9" s="899"/>
      <c r="Q9" s="899"/>
      <c r="R9" s="899"/>
      <c r="S9" s="899"/>
      <c r="T9" s="899"/>
      <c r="U9" s="899"/>
      <c r="V9" s="899"/>
      <c r="W9" s="899"/>
      <c r="X9" s="908"/>
      <c r="Y9" s="897"/>
      <c r="Z9" s="897"/>
      <c r="AA9" s="897"/>
      <c r="AB9" s="897"/>
      <c r="AC9" s="897"/>
      <c r="AD9" s="897"/>
      <c r="AE9" s="897"/>
      <c r="AF9" s="897"/>
      <c r="AG9" s="897"/>
      <c r="AH9" s="897"/>
      <c r="AI9" s="897"/>
      <c r="AJ9" s="897"/>
      <c r="AK9" s="897"/>
      <c r="AL9" s="897"/>
      <c r="AM9" s="897"/>
    </row>
    <row r="10" spans="1:72" s="1" customFormat="1" ht="15.75" customHeight="1" x14ac:dyDescent="0.2">
      <c r="A10" s="102"/>
      <c r="B10" s="9"/>
      <c r="C10" s="9"/>
      <c r="D10" s="9"/>
      <c r="E10" s="9"/>
      <c r="F10" s="9"/>
      <c r="G10" s="9"/>
      <c r="H10" s="9"/>
      <c r="I10" s="105" t="str">
        <f>Data!B77</f>
        <v>- Løn</v>
      </c>
      <c r="J10" s="106">
        <f>HLOOKUP(J$2,'Budget &amp; Total'!$1:$95,26,FALSE)</f>
        <v>0</v>
      </c>
      <c r="K10" s="106">
        <f>HLOOKUP(K$2,'Budget &amp; Total'!$1:$95,26,FALSE)</f>
        <v>0</v>
      </c>
      <c r="L10" s="106">
        <f>HLOOKUP(L$2,'Budget &amp; Total'!$1:$95,26,FALSE)</f>
        <v>0</v>
      </c>
      <c r="M10" s="106">
        <f>HLOOKUP(M$2,'Budget &amp; Total'!$1:$95,26,FALSE)</f>
        <v>0</v>
      </c>
      <c r="N10" s="106">
        <f>HLOOKUP(N$2,'Budget &amp; Total'!$1:$95,26,FALSE)</f>
        <v>0</v>
      </c>
      <c r="O10" s="106">
        <f>HLOOKUP(O$2,'Budget &amp; Total'!$1:$95,26,FALSE)</f>
        <v>0</v>
      </c>
      <c r="P10" s="106">
        <f>HLOOKUP(P$2,'Budget &amp; Total'!$1:$95,26,FALSE)</f>
        <v>0</v>
      </c>
      <c r="Q10" s="106">
        <f>HLOOKUP(Q$2,'Budget &amp; Total'!$1:$95,26,FALSE)</f>
        <v>0</v>
      </c>
      <c r="R10" s="106">
        <f>HLOOKUP(R$2,'Budget &amp; Total'!$1:$95,26,FALSE)</f>
        <v>0</v>
      </c>
      <c r="S10" s="106">
        <f>HLOOKUP(S$2,'Budget &amp; Total'!$1:$95,26,FALSE)</f>
        <v>0</v>
      </c>
      <c r="T10" s="106">
        <f>HLOOKUP(T$2,'Budget &amp; Total'!$1:$95,26,FALSE)</f>
        <v>0</v>
      </c>
      <c r="U10" s="106">
        <f>HLOOKUP(U$2,'Budget &amp; Total'!$1:$95,26,FALSE)</f>
        <v>0</v>
      </c>
      <c r="V10" s="106">
        <f>HLOOKUP(V$2,'Budget &amp; Total'!$1:$95,26,FALSE)</f>
        <v>0</v>
      </c>
      <c r="W10" s="106">
        <f>HLOOKUP(W$2,'Budget &amp; Total'!$1:$95,26,FALSE)</f>
        <v>0</v>
      </c>
      <c r="X10" s="295">
        <f>HLOOKUP(X$2,'Budget &amp; Total'!$1:$95,26,FALSE)</f>
        <v>0</v>
      </c>
      <c r="Y10" s="764">
        <f>HLOOKUP(Y$2,'Budget &amp; Total'!$1:$95,26,FALSE)</f>
        <v>0</v>
      </c>
      <c r="Z10" s="764">
        <f>HLOOKUP(Z$2,'Budget &amp; Total'!$1:$95,26,FALSE)</f>
        <v>0</v>
      </c>
      <c r="AA10" s="764">
        <f>HLOOKUP(AA$2,'Budget &amp; Total'!$1:$95,26,FALSE)</f>
        <v>0</v>
      </c>
      <c r="AB10" s="764">
        <f>HLOOKUP(AB$2,'Budget &amp; Total'!$1:$95,26,FALSE)</f>
        <v>0</v>
      </c>
      <c r="AC10" s="764">
        <f>HLOOKUP(AC$2,'Budget &amp; Total'!$1:$95,26,FALSE)</f>
        <v>0</v>
      </c>
      <c r="AD10" s="764">
        <f>HLOOKUP(AD$2,'Budget &amp; Total'!$1:$95,26,FALSE)</f>
        <v>0</v>
      </c>
      <c r="AE10" s="764">
        <f>HLOOKUP(AE$2,'Budget &amp; Total'!$1:$95,26,FALSE)</f>
        <v>0</v>
      </c>
      <c r="AF10" s="764">
        <f>HLOOKUP(AF$2,'Budget &amp; Total'!$1:$95,26,FALSE)</f>
        <v>0</v>
      </c>
      <c r="AG10" s="764">
        <f>HLOOKUP(AG$2,'Budget &amp; Total'!$1:$95,26,FALSE)</f>
        <v>0</v>
      </c>
      <c r="AH10" s="764">
        <f>HLOOKUP(AH$2,'Budget &amp; Total'!$1:$95,26,FALSE)</f>
        <v>0</v>
      </c>
      <c r="AI10" s="764">
        <f>HLOOKUP(AI$2,'Budget &amp; Total'!$1:$95,26,FALSE)</f>
        <v>0</v>
      </c>
      <c r="AJ10" s="764">
        <f>HLOOKUP(AJ$2,'Budget &amp; Total'!$1:$95,26,FALSE)</f>
        <v>0</v>
      </c>
      <c r="AK10" s="764">
        <f>HLOOKUP(AK$2,'Budget &amp; Total'!$1:$95,26,FALSE)</f>
        <v>0</v>
      </c>
      <c r="AL10" s="764">
        <f>HLOOKUP(AL$2,'Budget &amp; Total'!$1:$95,26,FALSE)</f>
        <v>0</v>
      </c>
      <c r="AM10" s="764">
        <f>HLOOKUP(AM$2,'Budget &amp; Total'!$1:$95,26,FALSE)</f>
        <v>0</v>
      </c>
      <c r="AN10" s="94">
        <v>25</v>
      </c>
      <c r="BE10" s="94">
        <v>25</v>
      </c>
    </row>
    <row r="11" spans="1:72" s="1" customFormat="1" ht="12" customHeight="1" x14ac:dyDescent="0.2">
      <c r="A11" s="102"/>
      <c r="B11" s="9"/>
      <c r="C11" s="9"/>
      <c r="D11" s="9"/>
      <c r="E11" s="9"/>
      <c r="F11" s="9"/>
      <c r="G11" s="9"/>
      <c r="H11" s="9"/>
      <c r="I11" s="105" t="str">
        <f>Data!B78</f>
        <v>- Andre</v>
      </c>
      <c r="J11" s="106">
        <f>HLOOKUP(J$2,'Budget &amp; Total'!$1:$95,36,FALSE)</f>
        <v>0</v>
      </c>
      <c r="K11" s="106">
        <f>HLOOKUP(K$2,'Budget &amp; Total'!$1:$95,36,FALSE)</f>
        <v>0</v>
      </c>
      <c r="L11" s="106">
        <f>HLOOKUP(L$2,'Budget &amp; Total'!$1:$95,36,FALSE)</f>
        <v>0</v>
      </c>
      <c r="M11" s="106">
        <f>HLOOKUP(M$2,'Budget &amp; Total'!$1:$95,36,FALSE)</f>
        <v>0</v>
      </c>
      <c r="N11" s="106">
        <f>HLOOKUP(N$2,'Budget &amp; Total'!$1:$95,36,FALSE)</f>
        <v>0</v>
      </c>
      <c r="O11" s="106">
        <f>HLOOKUP(O$2,'Budget &amp; Total'!$1:$95,36,FALSE)</f>
        <v>0</v>
      </c>
      <c r="P11" s="106">
        <f>HLOOKUP(P$2,'Budget &amp; Total'!$1:$95,36,FALSE)</f>
        <v>0</v>
      </c>
      <c r="Q11" s="106">
        <f>HLOOKUP(Q$2,'Budget &amp; Total'!$1:$95,36,FALSE)</f>
        <v>0</v>
      </c>
      <c r="R11" s="106">
        <f>HLOOKUP(R$2,'Budget &amp; Total'!$1:$95,36,FALSE)</f>
        <v>0</v>
      </c>
      <c r="S11" s="106">
        <f>HLOOKUP(S$2,'Budget &amp; Total'!$1:$95,36,FALSE)</f>
        <v>0</v>
      </c>
      <c r="T11" s="106">
        <f>HLOOKUP(T$2,'Budget &amp; Total'!$1:$95,36,FALSE)</f>
        <v>0</v>
      </c>
      <c r="U11" s="106">
        <f>HLOOKUP(U$2,'Budget &amp; Total'!$1:$95,36,FALSE)</f>
        <v>0</v>
      </c>
      <c r="V11" s="106">
        <f>HLOOKUP(V$2,'Budget &amp; Total'!$1:$95,36,FALSE)</f>
        <v>0</v>
      </c>
      <c r="W11" s="106">
        <f>HLOOKUP(W$2,'Budget &amp; Total'!$1:$95,36,FALSE)</f>
        <v>0</v>
      </c>
      <c r="X11" s="295">
        <f>HLOOKUP(X$2,'Budget &amp; Total'!$1:$95,36,FALSE)</f>
        <v>0</v>
      </c>
      <c r="Y11" s="764">
        <f>HLOOKUP(Y$2,'Budget &amp; Total'!$1:$95,36,FALSE)</f>
        <v>0</v>
      </c>
      <c r="Z11" s="764">
        <f>HLOOKUP(Z$2,'Budget &amp; Total'!$1:$95,36,FALSE)</f>
        <v>0</v>
      </c>
      <c r="AA11" s="764">
        <f>HLOOKUP(AA$2,'Budget &amp; Total'!$1:$95,36,FALSE)</f>
        <v>0</v>
      </c>
      <c r="AB11" s="764">
        <f>HLOOKUP(AB$2,'Budget &amp; Total'!$1:$95,36,FALSE)</f>
        <v>0</v>
      </c>
      <c r="AC11" s="764">
        <f>HLOOKUP(AC$2,'Budget &amp; Total'!$1:$95,36,FALSE)</f>
        <v>0</v>
      </c>
      <c r="AD11" s="764">
        <f>HLOOKUP(AD$2,'Budget &amp; Total'!$1:$95,36,FALSE)</f>
        <v>0</v>
      </c>
      <c r="AE11" s="764">
        <f>HLOOKUP(AE$2,'Budget &amp; Total'!$1:$95,36,FALSE)</f>
        <v>0</v>
      </c>
      <c r="AF11" s="764">
        <f>HLOOKUP(AF$2,'Budget &amp; Total'!$1:$95,36,FALSE)</f>
        <v>0</v>
      </c>
      <c r="AG11" s="764">
        <f>HLOOKUP(AG$2,'Budget &amp; Total'!$1:$95,36,FALSE)</f>
        <v>0</v>
      </c>
      <c r="AH11" s="764">
        <f>HLOOKUP(AH$2,'Budget &amp; Total'!$1:$95,36,FALSE)</f>
        <v>0</v>
      </c>
      <c r="AI11" s="764">
        <f>HLOOKUP(AI$2,'Budget &amp; Total'!$1:$95,36,FALSE)</f>
        <v>0</v>
      </c>
      <c r="AJ11" s="764">
        <f>HLOOKUP(AJ$2,'Budget &amp; Total'!$1:$95,36,FALSE)</f>
        <v>0</v>
      </c>
      <c r="AK11" s="764">
        <f>HLOOKUP(AK$2,'Budget &amp; Total'!$1:$95,36,FALSE)</f>
        <v>0</v>
      </c>
      <c r="AL11" s="764">
        <f>HLOOKUP(AL$2,'Budget &amp; Total'!$1:$95,36,FALSE)</f>
        <v>0</v>
      </c>
      <c r="AM11" s="764">
        <f>HLOOKUP(AM$2,'Budget &amp; Total'!$1:$95,36,FALSE)</f>
        <v>0</v>
      </c>
      <c r="AN11" s="94">
        <v>34</v>
      </c>
      <c r="BE11" s="94">
        <v>34</v>
      </c>
    </row>
    <row r="12" spans="1:72" s="1" customFormat="1" ht="12" customHeight="1" x14ac:dyDescent="0.2">
      <c r="A12" s="102"/>
      <c r="B12" s="405" t="str">
        <f>Data!B40</f>
        <v>Økonomi</v>
      </c>
      <c r="C12" s="9"/>
      <c r="D12" s="9"/>
      <c r="E12" s="9"/>
      <c r="F12" s="9"/>
      <c r="G12" s="404">
        <f>Data!L2</f>
        <v>4</v>
      </c>
      <c r="H12" s="9"/>
      <c r="I12" s="105" t="str">
        <f>Data!B79</f>
        <v>Tilskud</v>
      </c>
      <c r="J12" s="106">
        <f>HLOOKUP(J$2,'Budget &amp; Total'!$1:$95,42,FALSE)</f>
        <v>0</v>
      </c>
      <c r="K12" s="106">
        <f>HLOOKUP(K$2,'Budget &amp; Total'!$1:$95,42,FALSE)</f>
        <v>0</v>
      </c>
      <c r="L12" s="106">
        <f>HLOOKUP(L$2,'Budget &amp; Total'!$1:$95,42,FALSE)</f>
        <v>0</v>
      </c>
      <c r="M12" s="106">
        <f>HLOOKUP(M$2,'Budget &amp; Total'!$1:$95,42,FALSE)</f>
        <v>0</v>
      </c>
      <c r="N12" s="106">
        <f>HLOOKUP(N$2,'Budget &amp; Total'!$1:$95,42,FALSE)</f>
        <v>0</v>
      </c>
      <c r="O12" s="106">
        <f>HLOOKUP(O$2,'Budget &amp; Total'!$1:$95,42,FALSE)</f>
        <v>0</v>
      </c>
      <c r="P12" s="106">
        <f>HLOOKUP(P$2,'Budget &amp; Total'!$1:$95,42,FALSE)</f>
        <v>0</v>
      </c>
      <c r="Q12" s="106">
        <f>HLOOKUP(Q$2,'Budget &amp; Total'!$1:$95,42,FALSE)</f>
        <v>0</v>
      </c>
      <c r="R12" s="106">
        <f>HLOOKUP(R$2,'Budget &amp; Total'!$1:$95,42,FALSE)</f>
        <v>0</v>
      </c>
      <c r="S12" s="106">
        <f>HLOOKUP(S$2,'Budget &amp; Total'!$1:$95,42,FALSE)</f>
        <v>0</v>
      </c>
      <c r="T12" s="106">
        <f>HLOOKUP(T$2,'Budget &amp; Total'!$1:$95,42,FALSE)</f>
        <v>0</v>
      </c>
      <c r="U12" s="106">
        <f>HLOOKUP(U$2,'Budget &amp; Total'!$1:$95,42,FALSE)</f>
        <v>0</v>
      </c>
      <c r="V12" s="106">
        <f>HLOOKUP(V$2,'Budget &amp; Total'!$1:$95,42,FALSE)</f>
        <v>0</v>
      </c>
      <c r="W12" s="106">
        <f>HLOOKUP(W$2,'Budget &amp; Total'!$1:$95,42,FALSE)</f>
        <v>0</v>
      </c>
      <c r="X12" s="295">
        <f>HLOOKUP(X$2,'Budget &amp; Total'!$1:$95,42,FALSE)</f>
        <v>0</v>
      </c>
      <c r="Y12" s="764">
        <f>HLOOKUP(Y$2,'Budget &amp; Total'!$1:$95,42,FALSE)</f>
        <v>0</v>
      </c>
      <c r="Z12" s="764">
        <f>HLOOKUP(Z$2,'Budget &amp; Total'!$1:$95,42,FALSE)</f>
        <v>0</v>
      </c>
      <c r="AA12" s="764">
        <f>HLOOKUP(AA$2,'Budget &amp; Total'!$1:$95,42,FALSE)</f>
        <v>0</v>
      </c>
      <c r="AB12" s="764">
        <f>HLOOKUP(AB$2,'Budget &amp; Total'!$1:$95,42,FALSE)</f>
        <v>0</v>
      </c>
      <c r="AC12" s="764">
        <f>HLOOKUP(AC$2,'Budget &amp; Total'!$1:$95,42,FALSE)</f>
        <v>0</v>
      </c>
      <c r="AD12" s="764">
        <f>HLOOKUP(AD$2,'Budget &amp; Total'!$1:$95,42,FALSE)</f>
        <v>0</v>
      </c>
      <c r="AE12" s="764">
        <f>HLOOKUP(AE$2,'Budget &amp; Total'!$1:$95,42,FALSE)</f>
        <v>0</v>
      </c>
      <c r="AF12" s="764">
        <f>HLOOKUP(AF$2,'Budget &amp; Total'!$1:$95,42,FALSE)</f>
        <v>0</v>
      </c>
      <c r="AG12" s="764">
        <f>HLOOKUP(AG$2,'Budget &amp; Total'!$1:$95,42,FALSE)</f>
        <v>0</v>
      </c>
      <c r="AH12" s="764">
        <f>HLOOKUP(AH$2,'Budget &amp; Total'!$1:$95,42,FALSE)</f>
        <v>0</v>
      </c>
      <c r="AI12" s="764">
        <f>HLOOKUP(AI$2,'Budget &amp; Total'!$1:$95,42,FALSE)</f>
        <v>0</v>
      </c>
      <c r="AJ12" s="764">
        <f>HLOOKUP(AJ$2,'Budget &amp; Total'!$1:$95,42,FALSE)</f>
        <v>0</v>
      </c>
      <c r="AK12" s="764">
        <f>HLOOKUP(AK$2,'Budget &amp; Total'!$1:$95,42,FALSE)</f>
        <v>0</v>
      </c>
      <c r="AL12" s="764">
        <f>HLOOKUP(AL$2,'Budget &amp; Total'!$1:$95,42,FALSE)</f>
        <v>0</v>
      </c>
      <c r="AM12" s="764">
        <f>HLOOKUP(AM$2,'Budget &amp; Total'!$1:$95,42,FALSE)</f>
        <v>0</v>
      </c>
      <c r="AN12" s="94">
        <v>40</v>
      </c>
      <c r="AO12" s="160" t="s">
        <v>103</v>
      </c>
      <c r="AP12" s="161"/>
      <c r="AQ12" s="161"/>
      <c r="AR12" s="161"/>
      <c r="AS12" s="161"/>
      <c r="AT12" s="161"/>
      <c r="AU12" s="161"/>
      <c r="AV12" s="161"/>
      <c r="AW12" s="161"/>
      <c r="AX12" s="161"/>
      <c r="AY12" s="161"/>
      <c r="AZ12" s="161"/>
      <c r="BA12" s="161"/>
      <c r="BB12" s="161"/>
      <c r="BC12" s="162"/>
      <c r="BE12" s="94">
        <v>40</v>
      </c>
      <c r="BF12" s="160" t="s">
        <v>103</v>
      </c>
      <c r="BG12" s="161"/>
      <c r="BH12" s="161"/>
      <c r="BI12" s="161"/>
      <c r="BJ12" s="161"/>
      <c r="BK12" s="161"/>
      <c r="BL12" s="161"/>
      <c r="BM12" s="161"/>
      <c r="BN12" s="161"/>
      <c r="BO12" s="161"/>
      <c r="BP12" s="161"/>
      <c r="BQ12" s="161"/>
      <c r="BR12" s="161"/>
      <c r="BS12" s="161"/>
      <c r="BT12" s="162"/>
    </row>
    <row r="13" spans="1:72" s="1" customFormat="1" ht="12" hidden="1" customHeight="1" x14ac:dyDescent="0.25">
      <c r="A13" s="102"/>
      <c r="B13" s="47"/>
      <c r="C13" s="107"/>
      <c r="D13" s="107"/>
      <c r="E13" s="104"/>
      <c r="F13" s="104"/>
      <c r="G13" s="108"/>
      <c r="H13" s="9"/>
      <c r="I13" s="73"/>
      <c r="J13" s="9"/>
      <c r="K13" s="9"/>
      <c r="L13" s="9"/>
      <c r="M13" s="9"/>
      <c r="N13" s="9"/>
      <c r="O13" s="9"/>
      <c r="P13" s="9"/>
      <c r="Q13" s="9"/>
      <c r="R13" s="9"/>
      <c r="S13" s="9"/>
      <c r="T13" s="9"/>
      <c r="U13" s="9"/>
      <c r="V13" s="9"/>
      <c r="W13" s="9"/>
      <c r="X13" s="109"/>
      <c r="Y13" s="442"/>
      <c r="Z13" s="442"/>
      <c r="AA13" s="442"/>
      <c r="AB13" s="442"/>
      <c r="AC13" s="442"/>
      <c r="AD13" s="442"/>
      <c r="AE13" s="442"/>
      <c r="AF13" s="442"/>
      <c r="AG13" s="442"/>
      <c r="AH13" s="442"/>
      <c r="AI13" s="442"/>
      <c r="AJ13" s="442"/>
      <c r="AK13" s="442"/>
      <c r="AL13" s="442"/>
      <c r="AM13" s="442"/>
      <c r="AO13" s="111"/>
      <c r="BC13" s="163"/>
      <c r="BF13" s="111"/>
      <c r="BT13" s="163"/>
    </row>
    <row r="14" spans="1:72" s="1" customFormat="1" ht="12" hidden="1" customHeight="1" x14ac:dyDescent="0.25">
      <c r="A14" s="102"/>
      <c r="C14" s="47"/>
      <c r="D14" s="47"/>
      <c r="E14" s="110"/>
      <c r="F14" s="47"/>
      <c r="G14" s="47"/>
      <c r="H14" s="9"/>
      <c r="I14" s="111"/>
      <c r="J14" s="27"/>
      <c r="K14" s="27"/>
      <c r="L14" s="27"/>
      <c r="M14" s="27"/>
      <c r="N14" s="27"/>
      <c r="O14" s="27"/>
      <c r="P14" s="27"/>
      <c r="Q14" s="27"/>
      <c r="R14" s="27"/>
      <c r="S14" s="27"/>
      <c r="T14" s="27"/>
      <c r="U14" s="27"/>
      <c r="V14" s="27"/>
      <c r="W14" s="27"/>
      <c r="X14" s="112"/>
      <c r="Y14" s="651"/>
      <c r="Z14" s="651"/>
      <c r="AA14" s="651"/>
      <c r="AB14" s="651"/>
      <c r="AC14" s="651"/>
      <c r="AD14" s="651"/>
      <c r="AE14" s="651"/>
      <c r="AF14" s="651"/>
      <c r="AG14" s="651"/>
      <c r="AH14" s="651"/>
      <c r="AI14" s="651"/>
      <c r="AJ14" s="651"/>
      <c r="AK14" s="651"/>
      <c r="AL14" s="651"/>
      <c r="AM14" s="651"/>
      <c r="AN14" s="94"/>
      <c r="AO14" s="111"/>
      <c r="BC14" s="163"/>
      <c r="BE14" s="94"/>
      <c r="BF14" s="111"/>
      <c r="BT14" s="163"/>
    </row>
    <row r="15" spans="1:72" s="8" customFormat="1" ht="12" customHeight="1" x14ac:dyDescent="0.3">
      <c r="A15" s="113"/>
      <c r="B15" s="36" t="str">
        <f>Data!B24</f>
        <v>Timer</v>
      </c>
      <c r="C15" s="37"/>
      <c r="D15" s="37"/>
      <c r="E15" s="98"/>
      <c r="F15" s="611" t="s">
        <v>5</v>
      </c>
      <c r="G15" s="612" t="str">
        <f>Data!B94</f>
        <v>Total til dato</v>
      </c>
      <c r="H15" s="47"/>
      <c r="I15" s="612" t="s">
        <v>60</v>
      </c>
      <c r="J15" s="138"/>
      <c r="K15" s="207"/>
      <c r="L15" s="138"/>
      <c r="M15" s="138"/>
      <c r="N15" s="138"/>
      <c r="O15" s="138"/>
      <c r="P15" s="138"/>
      <c r="Q15" s="138"/>
      <c r="R15" s="208"/>
      <c r="S15" s="208"/>
      <c r="T15" s="208"/>
      <c r="U15" s="53"/>
      <c r="V15" s="53"/>
      <c r="W15" s="53"/>
      <c r="X15" s="787"/>
      <c r="Y15" s="651"/>
      <c r="Z15" s="765"/>
      <c r="AA15" s="651"/>
      <c r="AB15" s="651"/>
      <c r="AC15" s="651"/>
      <c r="AD15" s="651"/>
      <c r="AE15" s="651"/>
      <c r="AF15" s="651"/>
      <c r="AG15" s="766"/>
      <c r="AH15" s="766"/>
      <c r="AI15" s="766"/>
      <c r="AJ15" s="297"/>
      <c r="AK15" s="297"/>
      <c r="AL15" s="297"/>
      <c r="AM15" s="297"/>
      <c r="AN15" s="115"/>
      <c r="AO15" s="273">
        <v>1</v>
      </c>
      <c r="AP15" s="274">
        <v>2</v>
      </c>
      <c r="AQ15" s="274">
        <v>3</v>
      </c>
      <c r="AR15" s="274">
        <v>4</v>
      </c>
      <c r="AS15" s="274">
        <v>5</v>
      </c>
      <c r="AT15" s="274">
        <v>6</v>
      </c>
      <c r="AU15" s="274">
        <v>7</v>
      </c>
      <c r="AV15" s="274">
        <v>8</v>
      </c>
      <c r="AW15" s="274">
        <v>9</v>
      </c>
      <c r="AX15" s="274">
        <v>10</v>
      </c>
      <c r="AY15" s="274">
        <v>11</v>
      </c>
      <c r="AZ15" s="274">
        <v>12</v>
      </c>
      <c r="BA15" s="274">
        <v>13</v>
      </c>
      <c r="BB15" s="274">
        <v>14</v>
      </c>
      <c r="BC15" s="275">
        <v>15</v>
      </c>
      <c r="BE15" s="115"/>
      <c r="BF15" s="273">
        <v>16</v>
      </c>
      <c r="BG15" s="274">
        <v>17</v>
      </c>
      <c r="BH15" s="274">
        <v>18</v>
      </c>
      <c r="BI15" s="274">
        <v>19</v>
      </c>
      <c r="BJ15" s="274">
        <v>20</v>
      </c>
      <c r="BK15" s="274">
        <v>21</v>
      </c>
      <c r="BL15" s="274">
        <v>22</v>
      </c>
      <c r="BM15" s="274">
        <v>23</v>
      </c>
      <c r="BN15" s="274">
        <v>24</v>
      </c>
      <c r="BO15" s="274">
        <v>25</v>
      </c>
      <c r="BP15" s="274">
        <v>26</v>
      </c>
      <c r="BQ15" s="274">
        <v>27</v>
      </c>
      <c r="BR15" s="274">
        <v>28</v>
      </c>
      <c r="BS15" s="274">
        <v>29</v>
      </c>
      <c r="BT15" s="275">
        <v>30</v>
      </c>
    </row>
    <row r="16" spans="1:72" ht="12" customHeight="1" x14ac:dyDescent="0.25">
      <c r="A16" s="92">
        <v>0</v>
      </c>
      <c r="B16" s="116"/>
      <c r="C16" s="9" t="str">
        <f>Data!B13</f>
        <v>Interne timer</v>
      </c>
      <c r="D16" s="9"/>
      <c r="E16" s="112" t="str">
        <f>Data!B24</f>
        <v>Timer</v>
      </c>
      <c r="F16" s="245">
        <f>'Budget &amp; Total'!G20</f>
        <v>0</v>
      </c>
      <c r="G16" s="118">
        <f ca="1">HLOOKUP($G$5,'Period(er)'!$X:$AL,5+A16,FALSE)</f>
        <v>0</v>
      </c>
      <c r="I16" s="120">
        <f>SUM(J16:AM16)</f>
        <v>0</v>
      </c>
      <c r="J16" s="603"/>
      <c r="K16" s="604"/>
      <c r="L16" s="604"/>
      <c r="M16" s="604"/>
      <c r="N16" s="604"/>
      <c r="O16" s="604"/>
      <c r="P16" s="604"/>
      <c r="Q16" s="604"/>
      <c r="R16" s="604"/>
      <c r="S16" s="604"/>
      <c r="T16" s="604"/>
      <c r="U16" s="604"/>
      <c r="V16" s="604"/>
      <c r="W16" s="604"/>
      <c r="X16" s="788"/>
      <c r="Y16" s="767"/>
      <c r="Z16" s="767"/>
      <c r="AA16" s="767"/>
      <c r="AB16" s="767"/>
      <c r="AC16" s="767"/>
      <c r="AD16" s="767"/>
      <c r="AE16" s="767"/>
      <c r="AF16" s="767"/>
      <c r="AG16" s="767"/>
      <c r="AH16" s="767"/>
      <c r="AI16" s="767"/>
      <c r="AJ16" s="767"/>
      <c r="AK16" s="767"/>
      <c r="AL16" s="767"/>
      <c r="AM16" s="767"/>
      <c r="AN16" s="94"/>
      <c r="AO16" s="276"/>
      <c r="AP16" s="277"/>
      <c r="AQ16" s="277"/>
      <c r="AR16" s="277"/>
      <c r="AS16" s="277"/>
      <c r="AT16" s="277"/>
      <c r="AU16" s="277"/>
      <c r="AV16" s="277"/>
      <c r="AW16" s="277"/>
      <c r="AX16" s="277"/>
      <c r="AY16" s="277"/>
      <c r="AZ16" s="277"/>
      <c r="BA16" s="277"/>
      <c r="BB16" s="277"/>
      <c r="BC16" s="278"/>
      <c r="BE16" s="94"/>
      <c r="BF16" s="276"/>
      <c r="BG16" s="277"/>
      <c r="BH16" s="277"/>
      <c r="BI16" s="277"/>
      <c r="BJ16" s="277"/>
      <c r="BK16" s="277"/>
      <c r="BL16" s="277"/>
      <c r="BM16" s="277"/>
      <c r="BN16" s="277"/>
      <c r="BO16" s="277"/>
      <c r="BP16" s="277"/>
      <c r="BQ16" s="277"/>
      <c r="BR16" s="277"/>
      <c r="BS16" s="277"/>
      <c r="BT16" s="278"/>
    </row>
    <row r="17" spans="1:72" ht="12" customHeight="1" x14ac:dyDescent="0.25">
      <c r="A17" s="92">
        <v>1</v>
      </c>
      <c r="B17" s="38"/>
      <c r="C17" s="9" t="str">
        <f>Data!B14</f>
        <v>Teknisk/adm timer</v>
      </c>
      <c r="D17" s="9"/>
      <c r="E17" s="112" t="str">
        <f>Data!B24</f>
        <v>Timer</v>
      </c>
      <c r="F17" s="245">
        <f>'Budget &amp; Total'!G21</f>
        <v>0</v>
      </c>
      <c r="G17" s="119">
        <f ca="1">HLOOKUP($G$5,'Period(er)'!$X:$AL,5+A17,FALSE)</f>
        <v>0</v>
      </c>
      <c r="I17" s="120">
        <f>SUM(J17:AM17)</f>
        <v>0</v>
      </c>
      <c r="J17" s="605"/>
      <c r="K17" s="606"/>
      <c r="L17" s="606"/>
      <c r="M17" s="606"/>
      <c r="N17" s="606"/>
      <c r="O17" s="606"/>
      <c r="P17" s="606"/>
      <c r="Q17" s="606"/>
      <c r="R17" s="606"/>
      <c r="S17" s="606"/>
      <c r="T17" s="606"/>
      <c r="U17" s="606"/>
      <c r="V17" s="606"/>
      <c r="W17" s="606"/>
      <c r="X17" s="607"/>
      <c r="Y17" s="767"/>
      <c r="Z17" s="767"/>
      <c r="AA17" s="767"/>
      <c r="AB17" s="767"/>
      <c r="AC17" s="767"/>
      <c r="AD17" s="767"/>
      <c r="AE17" s="767"/>
      <c r="AF17" s="767"/>
      <c r="AG17" s="767"/>
      <c r="AH17" s="767"/>
      <c r="AI17" s="767"/>
      <c r="AJ17" s="767"/>
      <c r="AK17" s="767"/>
      <c r="AL17" s="767"/>
      <c r="AM17" s="767"/>
      <c r="AN17" s="94"/>
      <c r="AO17" s="43"/>
      <c r="BC17" s="114"/>
      <c r="BE17" s="94"/>
      <c r="BF17" s="43"/>
      <c r="BT17" s="114"/>
    </row>
    <row r="18" spans="1:72" ht="12" customHeight="1" x14ac:dyDescent="0.25">
      <c r="A18" s="92">
        <v>2</v>
      </c>
      <c r="B18" s="74" t="str">
        <f>Data!B5</f>
        <v>Personaleudgifter</v>
      </c>
      <c r="C18" s="4"/>
      <c r="D18" s="4"/>
      <c r="E18" s="121"/>
      <c r="F18" s="117"/>
      <c r="G18" s="117">
        <f ca="1">HLOOKUP($G$5,'Period(er)'!$X:$AL,5+A18,FALSE)</f>
        <v>0</v>
      </c>
      <c r="I18" s="122"/>
      <c r="J18" s="797"/>
      <c r="K18" s="757"/>
      <c r="L18" s="757"/>
      <c r="M18" s="757"/>
      <c r="N18" s="757"/>
      <c r="O18" s="757"/>
      <c r="P18" s="757"/>
      <c r="Q18" s="757"/>
      <c r="R18" s="757"/>
      <c r="S18" s="757"/>
      <c r="T18" s="757"/>
      <c r="U18" s="757"/>
      <c r="V18" s="757"/>
      <c r="W18" s="757"/>
      <c r="X18" s="789"/>
      <c r="Y18" s="751"/>
      <c r="Z18" s="751"/>
      <c r="AA18" s="751"/>
      <c r="AB18" s="751"/>
      <c r="AC18" s="751"/>
      <c r="AD18" s="751"/>
      <c r="AE18" s="751"/>
      <c r="AF18" s="751"/>
      <c r="AG18" s="751"/>
      <c r="AH18" s="751"/>
      <c r="AI18" s="751"/>
      <c r="AJ18" s="751"/>
      <c r="AK18" s="751"/>
      <c r="AL18" s="751"/>
      <c r="AM18" s="751"/>
      <c r="AN18" s="94"/>
      <c r="AO18" s="43"/>
      <c r="BC18" s="114"/>
      <c r="BE18" s="94"/>
      <c r="BF18" s="43"/>
      <c r="BT18" s="114"/>
    </row>
    <row r="19" spans="1:72" ht="12" customHeight="1" x14ac:dyDescent="0.25">
      <c r="A19" s="92">
        <v>3</v>
      </c>
      <c r="B19" s="116"/>
      <c r="C19" s="9" t="str">
        <f>Data!B15</f>
        <v>Interen løn</v>
      </c>
      <c r="D19" s="9"/>
      <c r="E19" s="112" t="s">
        <v>31</v>
      </c>
      <c r="F19" s="245">
        <f>'Budget &amp; Total'!G24</f>
        <v>0</v>
      </c>
      <c r="G19" s="119">
        <f ca="1">HLOOKUP($G$5,'Period(er)'!$X:$AL,5+A19,FALSE)</f>
        <v>0</v>
      </c>
      <c r="I19" s="120">
        <f>SUM(J19:AM19)</f>
        <v>0</v>
      </c>
      <c r="J19" s="605"/>
      <c r="K19" s="606"/>
      <c r="L19" s="606"/>
      <c r="M19" s="606"/>
      <c r="N19" s="606"/>
      <c r="O19" s="606"/>
      <c r="P19" s="606"/>
      <c r="Q19" s="606"/>
      <c r="R19" s="606"/>
      <c r="S19" s="606"/>
      <c r="T19" s="606"/>
      <c r="U19" s="606"/>
      <c r="V19" s="606"/>
      <c r="W19" s="606"/>
      <c r="X19" s="607"/>
      <c r="Y19" s="767"/>
      <c r="Z19" s="767"/>
      <c r="AA19" s="767"/>
      <c r="AB19" s="767"/>
      <c r="AC19" s="767"/>
      <c r="AD19" s="767"/>
      <c r="AE19" s="767"/>
      <c r="AF19" s="767"/>
      <c r="AG19" s="767"/>
      <c r="AH19" s="767"/>
      <c r="AI19" s="767"/>
      <c r="AJ19" s="767"/>
      <c r="AK19" s="767"/>
      <c r="AL19" s="767"/>
      <c r="AM19" s="767"/>
      <c r="AN19" s="94"/>
      <c r="AO19" s="43">
        <f ca="1">IF(Data!$H$2="ja",IF(HLOOKUP($G$5,'Partner-period(er)'!$AP:$BD,5+$A19+((AO$15-1)*50),FALSE)&gt;0,1,0),0)</f>
        <v>0</v>
      </c>
      <c r="AP19">
        <f ca="1">IF(Data!$H$2="ja",IF(HLOOKUP($G$5,'Partner-period(er)'!$AP:$BD,5+$A19+((AP$15-1)*50),FALSE)&gt;0,1,0),0)</f>
        <v>0</v>
      </c>
      <c r="AQ19">
        <f ca="1">IF(Data!$H$2="ja",IF(HLOOKUP($G$5,'Partner-period(er)'!$AP:$BD,5+$A19+((AQ$15-1)*50),FALSE)&gt;0,1,0),0)</f>
        <v>0</v>
      </c>
      <c r="AR19">
        <f ca="1">IF(Data!$H$2="ja",IF(HLOOKUP($G$5,'Partner-period(er)'!$AP:$BD,5+$A19+((AR$15-1)*50),FALSE)&gt;0,1,0),0)</f>
        <v>0</v>
      </c>
      <c r="AS19">
        <f ca="1">IF(Data!$H$2="ja",IF(HLOOKUP($G$5,'Partner-period(er)'!$AP:$BD,5+$A19+((AS$15-1)*50),FALSE)&gt;0,1,0),0)</f>
        <v>0</v>
      </c>
      <c r="AT19">
        <f ca="1">IF(Data!$H$2="ja",IF(HLOOKUP($G$5,'Partner-period(er)'!$AP:$BD,5+$A19+((AT$15-1)*50),FALSE)&gt;0,1,0),0)</f>
        <v>0</v>
      </c>
      <c r="AU19">
        <f ca="1">IF(Data!$H$2="ja",IF(HLOOKUP($G$5,'Partner-period(er)'!$AP:$BD,5+$A19+((AU$15-1)*50),FALSE)&gt;0,1,0),0)</f>
        <v>0</v>
      </c>
      <c r="AV19">
        <f ca="1">IF(Data!$H$2="ja",IF(HLOOKUP($G$5,'Partner-period(er)'!$AP:$BD,5+$A19+((AV$15-1)*50),FALSE)&gt;0,1,0),0)</f>
        <v>0</v>
      </c>
      <c r="AW19">
        <f ca="1">IF(Data!$H$2="ja",IF(HLOOKUP($G$5,'Partner-period(er)'!$AP:$BD,5+$A19+((AW$15-1)*50),FALSE)&gt;0,1,0),0)</f>
        <v>0</v>
      </c>
      <c r="AX19">
        <f ca="1">IF(Data!$H$2="ja",IF(HLOOKUP($G$5,'Partner-period(er)'!$AP:$BD,5+$A19+((AX$15-1)*50),FALSE)&gt;0,1,0),0)</f>
        <v>0</v>
      </c>
      <c r="AY19">
        <f ca="1">IF(Data!$H$2="ja",IF(HLOOKUP($G$5,'Partner-period(er)'!$AP:$BD,5+$A19+((AY$15-1)*50),FALSE)&gt;0,1,0),0)</f>
        <v>0</v>
      </c>
      <c r="AZ19">
        <f ca="1">IF(Data!$H$2="ja",IF(HLOOKUP($G$5,'Partner-period(er)'!$AP:$BD,5+$A19+((AZ$15-1)*50),FALSE)&gt;0,1,0),0)</f>
        <v>0</v>
      </c>
      <c r="BA19">
        <f ca="1">IF(Data!$H$2="ja",IF(HLOOKUP($G$5,'Partner-period(er)'!$AP:$BD,5+$A19+((BA$15-1)*50),FALSE)&gt;0,1,0),0)</f>
        <v>0</v>
      </c>
      <c r="BB19">
        <f ca="1">IF(Data!$H$2="ja",IF(HLOOKUP($G$5,'Partner-period(er)'!$AP:$BD,5+$A19+((BB$15-1)*50),FALSE)&gt;0,1,0),0)</f>
        <v>0</v>
      </c>
      <c r="BC19" s="114">
        <f ca="1">IF(Data!$H$2="ja",IF(HLOOKUP($G$5,'Partner-period(er)'!$AP:$BD,5+$A19+((BC$15-1)*50),FALSE)&gt;0,1,0),0)</f>
        <v>0</v>
      </c>
      <c r="BE19" s="94"/>
      <c r="BF19" s="43">
        <f ca="1">IF(Data!$H$2="ja",IF(HLOOKUP($G$5,'Partner-period(er)'!$AP:$BD,5+$A19+((BF$15-1)*50),FALSE)&gt;0,1,0),0)</f>
        <v>0</v>
      </c>
      <c r="BG19">
        <f ca="1">IF(Data!$H$2="ja",IF(HLOOKUP($G$5,'Partner-period(er)'!$AP:$BD,5+$A19+((BG$15-1)*50),FALSE)&gt;0,1,0),0)</f>
        <v>0</v>
      </c>
      <c r="BH19">
        <f ca="1">IF(Data!$H$2="ja",IF(HLOOKUP($G$5,'Partner-period(er)'!$AP:$BD,5+$A19+((BH$15-1)*50),FALSE)&gt;0,1,0),0)</f>
        <v>0</v>
      </c>
      <c r="BI19">
        <f ca="1">IF(Data!$H$2="ja",IF(HLOOKUP($G$5,'Partner-period(er)'!$AP:$BD,5+$A19+((BI$15-1)*50),FALSE)&gt;0,1,0),0)</f>
        <v>0</v>
      </c>
      <c r="BJ19">
        <f ca="1">IF(Data!$H$2="ja",IF(HLOOKUP($G$5,'Partner-period(er)'!$AP:$BD,5+$A19+((BJ$15-1)*50),FALSE)&gt;0,1,0),0)</f>
        <v>0</v>
      </c>
      <c r="BK19">
        <f ca="1">IF(Data!$H$2="ja",IF(HLOOKUP($G$5,'Partner-period(er)'!$AP:$BD,5+$A19+((BK$15-1)*50),FALSE)&gt;0,1,0),0)</f>
        <v>0</v>
      </c>
      <c r="BL19">
        <f ca="1">IF(Data!$H$2="ja",IF(HLOOKUP($G$5,'Partner-period(er)'!$AP:$BD,5+$A19+((BL$15-1)*50),FALSE)&gt;0,1,0),0)</f>
        <v>0</v>
      </c>
      <c r="BM19">
        <f ca="1">IF(Data!$H$2="ja",IF(HLOOKUP($G$5,'Partner-period(er)'!$AP:$BD,5+$A19+((BM$15-1)*50),FALSE)&gt;0,1,0),0)</f>
        <v>0</v>
      </c>
      <c r="BN19">
        <f ca="1">IF(Data!$H$2="ja",IF(HLOOKUP($G$5,'Partner-period(er)'!$AP:$BD,5+$A19+((BN$15-1)*50),FALSE)&gt;0,1,0),0)</f>
        <v>0</v>
      </c>
      <c r="BO19">
        <f ca="1">IF(Data!$H$2="ja",IF(HLOOKUP($G$5,'Partner-period(er)'!$AP:$BD,5+$A19+((BO$15-1)*50),FALSE)&gt;0,1,0),0)</f>
        <v>0</v>
      </c>
      <c r="BP19">
        <f ca="1">IF(Data!$H$2="ja",IF(HLOOKUP($G$5,'Partner-period(er)'!$AP:$BD,5+$A19+((BP$15-1)*50),FALSE)&gt;0,1,0),0)</f>
        <v>0</v>
      </c>
      <c r="BQ19">
        <f ca="1">IF(Data!$H$2="ja",IF(HLOOKUP($G$5,'Partner-period(er)'!$AP:$BD,5+$A19+((BQ$15-1)*50),FALSE)&gt;0,1,0),0)</f>
        <v>0</v>
      </c>
      <c r="BR19">
        <f ca="1">IF(Data!$H$2="ja",IF(HLOOKUP($G$5,'Partner-period(er)'!$AP:$BD,5+$A19+((BR$15-1)*50),FALSE)&gt;0,1,0),0)</f>
        <v>0</v>
      </c>
      <c r="BS19">
        <f ca="1">IF(Data!$H$2="ja",IF(HLOOKUP($G$5,'Partner-period(er)'!$AP:$BD,5+$A19+((BS$15-1)*50),FALSE)&gt;0,1,0),0)</f>
        <v>0</v>
      </c>
      <c r="BT19" s="114">
        <f ca="1">IF(Data!$H$2="ja",IF(HLOOKUP($G$5,'Partner-period(er)'!$AP:$BD,5+$A19+((BT$15-1)*50),FALSE)&gt;0,1,0),0)</f>
        <v>0</v>
      </c>
    </row>
    <row r="20" spans="1:72" ht="12" customHeight="1" x14ac:dyDescent="0.25">
      <c r="A20" s="92">
        <v>4</v>
      </c>
      <c r="B20" s="39"/>
      <c r="C20" s="9" t="str">
        <f>Data!B16</f>
        <v>Teknisk/adm løn</v>
      </c>
      <c r="D20" s="9"/>
      <c r="E20" s="112" t="s">
        <v>31</v>
      </c>
      <c r="F20" s="245">
        <f>'Budget &amp; Total'!G25</f>
        <v>0</v>
      </c>
      <c r="G20" s="119">
        <f ca="1">HLOOKUP($G$5,'Period(er)'!$X:$AL,5+A20,FALSE)</f>
        <v>0</v>
      </c>
      <c r="I20" s="120">
        <f>SUM(J20:AM20)</f>
        <v>0</v>
      </c>
      <c r="J20" s="605"/>
      <c r="K20" s="606"/>
      <c r="L20" s="606"/>
      <c r="M20" s="606"/>
      <c r="N20" s="606"/>
      <c r="O20" s="606"/>
      <c r="P20" s="606"/>
      <c r="Q20" s="606"/>
      <c r="R20" s="606"/>
      <c r="S20" s="606"/>
      <c r="T20" s="606"/>
      <c r="U20" s="606"/>
      <c r="V20" s="606"/>
      <c r="W20" s="606"/>
      <c r="X20" s="607"/>
      <c r="Y20" s="767"/>
      <c r="Z20" s="767"/>
      <c r="AA20" s="767"/>
      <c r="AB20" s="767"/>
      <c r="AC20" s="767"/>
      <c r="AD20" s="767"/>
      <c r="AE20" s="767"/>
      <c r="AF20" s="767"/>
      <c r="AG20" s="767"/>
      <c r="AH20" s="767"/>
      <c r="AI20" s="767"/>
      <c r="AJ20" s="767"/>
      <c r="AK20" s="767"/>
      <c r="AL20" s="767"/>
      <c r="AM20" s="767"/>
      <c r="AN20" s="94"/>
      <c r="AO20" s="43">
        <f ca="1">IF(Data!$H$2="ja",IF(HLOOKUP($G$5,'Partner-period(er)'!$AP:$BD,5+$A20+((AO$15-1)*50),FALSE)&gt;0,1,0),0)</f>
        <v>0</v>
      </c>
      <c r="AP20">
        <f ca="1">IF(Data!$H$2="ja",IF(HLOOKUP($G$5,'Partner-period(er)'!$AP:$BD,5+$A20+((AP$15-1)*50),FALSE)&gt;0,1,0),0)</f>
        <v>0</v>
      </c>
      <c r="AQ20">
        <f ca="1">IF(Data!$H$2="ja",IF(HLOOKUP($G$5,'Partner-period(er)'!$AP:$BD,5+$A20+((AQ$15-1)*50),FALSE)&gt;0,1,0),0)</f>
        <v>0</v>
      </c>
      <c r="AR20">
        <f ca="1">IF(Data!$H$2="ja",IF(HLOOKUP($G$5,'Partner-period(er)'!$AP:$BD,5+$A20+((AR$15-1)*50),FALSE)&gt;0,1,0),0)</f>
        <v>0</v>
      </c>
      <c r="AS20">
        <f ca="1">IF(Data!$H$2="ja",IF(HLOOKUP($G$5,'Partner-period(er)'!$AP:$BD,5+$A20+((AS$15-1)*50),FALSE)&gt;0,1,0),0)</f>
        <v>0</v>
      </c>
      <c r="AT20">
        <f ca="1">IF(Data!$H$2="ja",IF(HLOOKUP($G$5,'Partner-period(er)'!$AP:$BD,5+$A20+((AT$15-1)*50),FALSE)&gt;0,1,0),0)</f>
        <v>0</v>
      </c>
      <c r="AU20">
        <f ca="1">IF(Data!$H$2="ja",IF(HLOOKUP($G$5,'Partner-period(er)'!$AP:$BD,5+$A20+((AU$15-1)*50),FALSE)&gt;0,1,0),0)</f>
        <v>0</v>
      </c>
      <c r="AV20">
        <f ca="1">IF(Data!$H$2="ja",IF(HLOOKUP($G$5,'Partner-period(er)'!$AP:$BD,5+$A20+((AV$15-1)*50),FALSE)&gt;0,1,0),0)</f>
        <v>0</v>
      </c>
      <c r="AW20">
        <f ca="1">IF(Data!$H$2="ja",IF(HLOOKUP($G$5,'Partner-period(er)'!$AP:$BD,5+$A20+((AW$15-1)*50),FALSE)&gt;0,1,0),0)</f>
        <v>0</v>
      </c>
      <c r="AX20">
        <f ca="1">IF(Data!$H$2="ja",IF(HLOOKUP($G$5,'Partner-period(er)'!$AP:$BD,5+$A20+((AX$15-1)*50),FALSE)&gt;0,1,0),0)</f>
        <v>0</v>
      </c>
      <c r="AY20">
        <f ca="1">IF(Data!$H$2="ja",IF(HLOOKUP($G$5,'Partner-period(er)'!$AP:$BD,5+$A20+((AY$15-1)*50),FALSE)&gt;0,1,0),0)</f>
        <v>0</v>
      </c>
      <c r="AZ20">
        <f ca="1">IF(Data!$H$2="ja",IF(HLOOKUP($G$5,'Partner-period(er)'!$AP:$BD,5+$A20+((AZ$15-1)*50),FALSE)&gt;0,1,0),0)</f>
        <v>0</v>
      </c>
      <c r="BA20">
        <f ca="1">IF(Data!$H$2="ja",IF(HLOOKUP($G$5,'Partner-period(er)'!$AP:$BD,5+$A20+((BA$15-1)*50),FALSE)&gt;0,1,0),0)</f>
        <v>0</v>
      </c>
      <c r="BB20">
        <f ca="1">IF(Data!$H$2="ja",IF(HLOOKUP($G$5,'Partner-period(er)'!$AP:$BD,5+$A20+((BB$15-1)*50),FALSE)&gt;0,1,0),0)</f>
        <v>0</v>
      </c>
      <c r="BC20" s="114">
        <f ca="1">IF(Data!$H$2="ja",IF(HLOOKUP($G$5,'Partner-period(er)'!$AP:$BD,5+$A20+((BC$15-1)*50),FALSE)&gt;0,1,0),0)</f>
        <v>0</v>
      </c>
      <c r="BE20" s="94"/>
      <c r="BF20" s="43">
        <f ca="1">IF(Data!$H$2="ja",IF(HLOOKUP($G$5,'Partner-period(er)'!$AP:$BD,5+$A20+((BF$15-1)*50),FALSE)&gt;0,1,0),0)</f>
        <v>0</v>
      </c>
      <c r="BG20">
        <f ca="1">IF(Data!$H$2="ja",IF(HLOOKUP($G$5,'Partner-period(er)'!$AP:$BD,5+$A20+((BG$15-1)*50),FALSE)&gt;0,1,0),0)</f>
        <v>0</v>
      </c>
      <c r="BH20">
        <f ca="1">IF(Data!$H$2="ja",IF(HLOOKUP($G$5,'Partner-period(er)'!$AP:$BD,5+$A20+((BH$15-1)*50),FALSE)&gt;0,1,0),0)</f>
        <v>0</v>
      </c>
      <c r="BI20">
        <f ca="1">IF(Data!$H$2="ja",IF(HLOOKUP($G$5,'Partner-period(er)'!$AP:$BD,5+$A20+((BI$15-1)*50),FALSE)&gt;0,1,0),0)</f>
        <v>0</v>
      </c>
      <c r="BJ20">
        <f ca="1">IF(Data!$H$2="ja",IF(HLOOKUP($G$5,'Partner-period(er)'!$AP:$BD,5+$A20+((BJ$15-1)*50),FALSE)&gt;0,1,0),0)</f>
        <v>0</v>
      </c>
      <c r="BK20">
        <f ca="1">IF(Data!$H$2="ja",IF(HLOOKUP($G$5,'Partner-period(er)'!$AP:$BD,5+$A20+((BK$15-1)*50),FALSE)&gt;0,1,0),0)</f>
        <v>0</v>
      </c>
      <c r="BL20">
        <f ca="1">IF(Data!$H$2="ja",IF(HLOOKUP($G$5,'Partner-period(er)'!$AP:$BD,5+$A20+((BL$15-1)*50),FALSE)&gt;0,1,0),0)</f>
        <v>0</v>
      </c>
      <c r="BM20">
        <f ca="1">IF(Data!$H$2="ja",IF(HLOOKUP($G$5,'Partner-period(er)'!$AP:$BD,5+$A20+((BM$15-1)*50),FALSE)&gt;0,1,0),0)</f>
        <v>0</v>
      </c>
      <c r="BN20">
        <f ca="1">IF(Data!$H$2="ja",IF(HLOOKUP($G$5,'Partner-period(er)'!$AP:$BD,5+$A20+((BN$15-1)*50),FALSE)&gt;0,1,0),0)</f>
        <v>0</v>
      </c>
      <c r="BO20">
        <f ca="1">IF(Data!$H$2="ja",IF(HLOOKUP($G$5,'Partner-period(er)'!$AP:$BD,5+$A20+((BO$15-1)*50),FALSE)&gt;0,1,0),0)</f>
        <v>0</v>
      </c>
      <c r="BP20">
        <f ca="1">IF(Data!$H$2="ja",IF(HLOOKUP($G$5,'Partner-period(er)'!$AP:$BD,5+$A20+((BP$15-1)*50),FALSE)&gt;0,1,0),0)</f>
        <v>0</v>
      </c>
      <c r="BQ20">
        <f ca="1">IF(Data!$H$2="ja",IF(HLOOKUP($G$5,'Partner-period(er)'!$AP:$BD,5+$A20+((BQ$15-1)*50),FALSE)&gt;0,1,0),0)</f>
        <v>0</v>
      </c>
      <c r="BR20">
        <f ca="1">IF(Data!$H$2="ja",IF(HLOOKUP($G$5,'Partner-period(er)'!$AP:$BD,5+$A20+((BR$15-1)*50),FALSE)&gt;0,1,0),0)</f>
        <v>0</v>
      </c>
      <c r="BS20">
        <f ca="1">IF(Data!$H$2="ja",IF(HLOOKUP($G$5,'Partner-period(er)'!$AP:$BD,5+$A20+((BS$15-1)*50),FALSE)&gt;0,1,0),0)</f>
        <v>0</v>
      </c>
      <c r="BT20" s="114">
        <f ca="1">IF(Data!$H$2="ja",IF(HLOOKUP($G$5,'Partner-period(er)'!$AP:$BD,5+$A20+((BT$15-1)*50),FALSE)&gt;0,1,0),0)</f>
        <v>0</v>
      </c>
    </row>
    <row r="21" spans="1:72" ht="12" customHeight="1" x14ac:dyDescent="0.25">
      <c r="A21" s="92">
        <v>5</v>
      </c>
      <c r="B21" s="40"/>
      <c r="C21" s="41" t="str">
        <f>Data!B25</f>
        <v>Overhead</v>
      </c>
      <c r="D21" s="41"/>
      <c r="E21" s="123" t="s">
        <v>31</v>
      </c>
      <c r="F21" s="245">
        <f>'Budget &amp; Total'!G27</f>
        <v>0</v>
      </c>
      <c r="G21" s="119">
        <f ca="1">HLOOKUP($G$5,'Period(er)'!$X:$AL,5+A21,FALSE)</f>
        <v>0</v>
      </c>
      <c r="I21" s="120">
        <f>SUM(J21:AM21)</f>
        <v>0</v>
      </c>
      <c r="J21" s="812">
        <f>(J19+J20)*J10</f>
        <v>0</v>
      </c>
      <c r="K21" s="813">
        <f t="shared" ref="K21:X21" si="0">(K19+K20)*K10</f>
        <v>0</v>
      </c>
      <c r="L21" s="813">
        <f t="shared" si="0"/>
        <v>0</v>
      </c>
      <c r="M21" s="813">
        <f t="shared" si="0"/>
        <v>0</v>
      </c>
      <c r="N21" s="813">
        <f t="shared" si="0"/>
        <v>0</v>
      </c>
      <c r="O21" s="813">
        <f t="shared" si="0"/>
        <v>0</v>
      </c>
      <c r="P21" s="813">
        <f t="shared" si="0"/>
        <v>0</v>
      </c>
      <c r="Q21" s="813">
        <f t="shared" si="0"/>
        <v>0</v>
      </c>
      <c r="R21" s="813">
        <f t="shared" si="0"/>
        <v>0</v>
      </c>
      <c r="S21" s="813">
        <f t="shared" si="0"/>
        <v>0</v>
      </c>
      <c r="T21" s="813">
        <f t="shared" si="0"/>
        <v>0</v>
      </c>
      <c r="U21" s="813">
        <f t="shared" si="0"/>
        <v>0</v>
      </c>
      <c r="V21" s="813">
        <f t="shared" si="0"/>
        <v>0</v>
      </c>
      <c r="W21" s="813">
        <f t="shared" si="0"/>
        <v>0</v>
      </c>
      <c r="X21" s="814">
        <f t="shared" si="0"/>
        <v>0</v>
      </c>
      <c r="Y21" s="751">
        <f>(Y19+Y20)*Y10</f>
        <v>0</v>
      </c>
      <c r="Z21" s="751">
        <f t="shared" ref="Z21:AM21" si="1">(Z19+Z20)*Z10</f>
        <v>0</v>
      </c>
      <c r="AA21" s="751">
        <f t="shared" si="1"/>
        <v>0</v>
      </c>
      <c r="AB21" s="751">
        <f t="shared" si="1"/>
        <v>0</v>
      </c>
      <c r="AC21" s="751">
        <f t="shared" si="1"/>
        <v>0</v>
      </c>
      <c r="AD21" s="751">
        <f t="shared" si="1"/>
        <v>0</v>
      </c>
      <c r="AE21" s="751">
        <f t="shared" si="1"/>
        <v>0</v>
      </c>
      <c r="AF21" s="751">
        <f t="shared" si="1"/>
        <v>0</v>
      </c>
      <c r="AG21" s="751">
        <f t="shared" si="1"/>
        <v>0</v>
      </c>
      <c r="AH21" s="751">
        <f t="shared" si="1"/>
        <v>0</v>
      </c>
      <c r="AI21" s="751">
        <f t="shared" si="1"/>
        <v>0</v>
      </c>
      <c r="AJ21" s="751">
        <f t="shared" si="1"/>
        <v>0</v>
      </c>
      <c r="AK21" s="751">
        <f t="shared" si="1"/>
        <v>0</v>
      </c>
      <c r="AL21" s="751">
        <f t="shared" si="1"/>
        <v>0</v>
      </c>
      <c r="AM21" s="751">
        <f t="shared" si="1"/>
        <v>0</v>
      </c>
      <c r="AN21" s="94"/>
      <c r="AO21" s="43"/>
      <c r="BC21" s="114"/>
      <c r="BE21" s="94"/>
      <c r="BF21" s="43"/>
      <c r="BT21" s="114"/>
    </row>
    <row r="22" spans="1:72" ht="12" customHeight="1" x14ac:dyDescent="0.25">
      <c r="A22" s="92">
        <v>6</v>
      </c>
      <c r="B22" s="124"/>
      <c r="C22" s="32" t="str">
        <f>Data!B39</f>
        <v>Lønomkostninger total</v>
      </c>
      <c r="D22" s="32"/>
      <c r="E22" s="444" t="s">
        <v>31</v>
      </c>
      <c r="F22" s="246">
        <f>'Budget &amp; Total'!G28</f>
        <v>0</v>
      </c>
      <c r="G22" s="126">
        <f ca="1">HLOOKUP($G$5,'Period(er)'!$X:$AL,5+A22,FALSE)</f>
        <v>0</v>
      </c>
      <c r="I22" s="127">
        <f>SUM(J22:AM22)</f>
        <v>0</v>
      </c>
      <c r="J22" s="491">
        <f>SUM(J19:J21)</f>
        <v>0</v>
      </c>
      <c r="K22" s="491">
        <f t="shared" ref="K22:X22" si="2">SUM(K19:K21)</f>
        <v>0</v>
      </c>
      <c r="L22" s="491">
        <f t="shared" si="2"/>
        <v>0</v>
      </c>
      <c r="M22" s="491">
        <f t="shared" si="2"/>
        <v>0</v>
      </c>
      <c r="N22" s="491">
        <f t="shared" si="2"/>
        <v>0</v>
      </c>
      <c r="O22" s="491">
        <f t="shared" si="2"/>
        <v>0</v>
      </c>
      <c r="P22" s="491">
        <f t="shared" si="2"/>
        <v>0</v>
      </c>
      <c r="Q22" s="491">
        <f t="shared" si="2"/>
        <v>0</v>
      </c>
      <c r="R22" s="491">
        <f t="shared" si="2"/>
        <v>0</v>
      </c>
      <c r="S22" s="491">
        <f t="shared" si="2"/>
        <v>0</v>
      </c>
      <c r="T22" s="491">
        <f t="shared" si="2"/>
        <v>0</v>
      </c>
      <c r="U22" s="491">
        <f t="shared" si="2"/>
        <v>0</v>
      </c>
      <c r="V22" s="491">
        <f t="shared" si="2"/>
        <v>0</v>
      </c>
      <c r="W22" s="491">
        <f t="shared" si="2"/>
        <v>0</v>
      </c>
      <c r="X22" s="789">
        <f t="shared" si="2"/>
        <v>0</v>
      </c>
      <c r="Y22" s="751">
        <f>SUM(Y19:Y21)</f>
        <v>0</v>
      </c>
      <c r="Z22" s="751">
        <f t="shared" ref="Z22:AM22" si="3">SUM(Z19:Z21)</f>
        <v>0</v>
      </c>
      <c r="AA22" s="751">
        <f t="shared" si="3"/>
        <v>0</v>
      </c>
      <c r="AB22" s="751">
        <f t="shared" si="3"/>
        <v>0</v>
      </c>
      <c r="AC22" s="751">
        <f t="shared" si="3"/>
        <v>0</v>
      </c>
      <c r="AD22" s="751">
        <f t="shared" si="3"/>
        <v>0</v>
      </c>
      <c r="AE22" s="751">
        <f t="shared" si="3"/>
        <v>0</v>
      </c>
      <c r="AF22" s="751">
        <f t="shared" si="3"/>
        <v>0</v>
      </c>
      <c r="AG22" s="751">
        <f t="shared" si="3"/>
        <v>0</v>
      </c>
      <c r="AH22" s="751">
        <f t="shared" si="3"/>
        <v>0</v>
      </c>
      <c r="AI22" s="751">
        <f t="shared" si="3"/>
        <v>0</v>
      </c>
      <c r="AJ22" s="751">
        <f t="shared" si="3"/>
        <v>0</v>
      </c>
      <c r="AK22" s="751">
        <f t="shared" si="3"/>
        <v>0</v>
      </c>
      <c r="AL22" s="751">
        <f t="shared" si="3"/>
        <v>0</v>
      </c>
      <c r="AM22" s="751">
        <f t="shared" si="3"/>
        <v>0</v>
      </c>
      <c r="AN22" s="94"/>
      <c r="AO22" s="43"/>
      <c r="BC22" s="114"/>
      <c r="BE22" s="94"/>
      <c r="BF22" s="43"/>
      <c r="BT22" s="114"/>
    </row>
    <row r="23" spans="1:72" ht="12" customHeight="1" x14ac:dyDescent="0.25">
      <c r="A23" s="92">
        <v>7</v>
      </c>
      <c r="B23" s="38" t="str">
        <f>'Budget &amp; Total'!B29</f>
        <v>Andre omkostninger</v>
      </c>
      <c r="C23" s="33"/>
      <c r="D23" s="33"/>
      <c r="E23" s="27"/>
      <c r="F23" s="117"/>
      <c r="G23" s="128"/>
      <c r="I23" s="129"/>
      <c r="J23" s="167"/>
      <c r="K23" s="167"/>
      <c r="L23" s="167"/>
      <c r="M23" s="167"/>
      <c r="N23" s="167"/>
      <c r="O23" s="167"/>
      <c r="P23" s="167"/>
      <c r="Q23" s="167"/>
      <c r="R23" s="168"/>
      <c r="S23" s="168"/>
      <c r="T23" s="168"/>
      <c r="U23" s="150"/>
      <c r="V23" s="150"/>
      <c r="W23" s="150"/>
      <c r="X23" s="151"/>
      <c r="Y23" s="768"/>
      <c r="Z23" s="768"/>
      <c r="AA23" s="768"/>
      <c r="AB23" s="768"/>
      <c r="AC23" s="768"/>
      <c r="AD23" s="768"/>
      <c r="AE23" s="768"/>
      <c r="AF23" s="768"/>
      <c r="AG23" s="769"/>
      <c r="AH23" s="769"/>
      <c r="AI23" s="769"/>
      <c r="AJ23" s="751"/>
      <c r="AK23" s="751"/>
      <c r="AL23" s="751"/>
      <c r="AM23" s="751"/>
      <c r="AN23" s="94"/>
      <c r="AO23" s="43"/>
      <c r="BC23" s="114"/>
      <c r="BE23" s="94"/>
      <c r="BF23" s="43"/>
      <c r="BT23" s="114"/>
    </row>
    <row r="24" spans="1:72" ht="12" customHeight="1" x14ac:dyDescent="0.25">
      <c r="A24" s="92">
        <v>8</v>
      </c>
      <c r="B24" s="116"/>
      <c r="C24" s="9" t="str">
        <f>'Budget &amp; Total'!C30</f>
        <v>Instrumenter og udstyr</v>
      </c>
      <c r="D24" s="9"/>
      <c r="E24" s="27" t="s">
        <v>31</v>
      </c>
      <c r="F24" s="245">
        <f>'Budget &amp; Total'!G30</f>
        <v>0</v>
      </c>
      <c r="G24" s="119">
        <f ca="1">HLOOKUP($G$5,'Period(er)'!$X:$AL,5+A24,FALSE)</f>
        <v>0</v>
      </c>
      <c r="I24" s="120">
        <f t="shared" ref="I24:I32" si="4">SUM(J24:AM24)</f>
        <v>0</v>
      </c>
      <c r="J24" s="606"/>
      <c r="K24" s="606"/>
      <c r="L24" s="606"/>
      <c r="M24" s="606"/>
      <c r="N24" s="606"/>
      <c r="O24" s="606"/>
      <c r="P24" s="606"/>
      <c r="Q24" s="606"/>
      <c r="R24" s="606"/>
      <c r="S24" s="606"/>
      <c r="T24" s="606"/>
      <c r="U24" s="606"/>
      <c r="V24" s="606"/>
      <c r="W24" s="606"/>
      <c r="X24" s="607"/>
      <c r="Y24" s="767"/>
      <c r="Z24" s="767"/>
      <c r="AA24" s="767"/>
      <c r="AB24" s="767"/>
      <c r="AC24" s="767"/>
      <c r="AD24" s="767"/>
      <c r="AE24" s="767"/>
      <c r="AF24" s="767"/>
      <c r="AG24" s="767"/>
      <c r="AH24" s="767"/>
      <c r="AI24" s="767"/>
      <c r="AJ24" s="767"/>
      <c r="AK24" s="767"/>
      <c r="AL24" s="767"/>
      <c r="AM24" s="767"/>
      <c r="AN24" s="94"/>
      <c r="AO24" s="43">
        <f ca="1">IF(Data!$H$2="ja",IF(HLOOKUP($G$5,'Partner-period(er)'!$AP:$BD,5+$A24+((AO$15-1)*50),FALSE)&gt;0,1,0),0)</f>
        <v>0</v>
      </c>
      <c r="AP24">
        <f ca="1">IF(Data!$H$2="ja",IF(HLOOKUP($G$5,'Partner-period(er)'!$AP:$BD,5+$A24+((AP$15-1)*50),FALSE)&gt;0,1,0),0)</f>
        <v>0</v>
      </c>
      <c r="AQ24">
        <f ca="1">IF(Data!$H$2="ja",IF(HLOOKUP($G$5,'Partner-period(er)'!$AP:$BD,5+$A24+((AQ$15-1)*50),FALSE)&gt;0,1,0),0)</f>
        <v>0</v>
      </c>
      <c r="AR24">
        <f ca="1">IF(Data!$H$2="ja",IF(HLOOKUP($G$5,'Partner-period(er)'!$AP:$BD,5+$A24+((AR$15-1)*50),FALSE)&gt;0,1,0),0)</f>
        <v>0</v>
      </c>
      <c r="AS24">
        <f ca="1">IF(Data!$H$2="ja",IF(HLOOKUP($G$5,'Partner-period(er)'!$AP:$BD,5+$A24+((AS$15-1)*50),FALSE)&gt;0,1,0),0)</f>
        <v>0</v>
      </c>
      <c r="AT24">
        <f ca="1">IF(Data!$H$2="ja",IF(HLOOKUP($G$5,'Partner-period(er)'!$AP:$BD,5+$A24+((AT$15-1)*50),FALSE)&gt;0,1,0),0)</f>
        <v>0</v>
      </c>
      <c r="AU24">
        <f ca="1">IF(Data!$H$2="ja",IF(HLOOKUP($G$5,'Partner-period(er)'!$AP:$BD,5+$A24+((AU$15-1)*50),FALSE)&gt;0,1,0),0)</f>
        <v>0</v>
      </c>
      <c r="AV24">
        <f ca="1">IF(Data!$H$2="ja",IF(HLOOKUP($G$5,'Partner-period(er)'!$AP:$BD,5+$A24+((AV$15-1)*50),FALSE)&gt;0,1,0),0)</f>
        <v>0</v>
      </c>
      <c r="AW24">
        <f ca="1">IF(Data!$H$2="ja",IF(HLOOKUP($G$5,'Partner-period(er)'!$AP:$BD,5+$A24+((AW$15-1)*50),FALSE)&gt;0,1,0),0)</f>
        <v>0</v>
      </c>
      <c r="AX24">
        <f ca="1">IF(Data!$H$2="ja",IF(HLOOKUP($G$5,'Partner-period(er)'!$AP:$BD,5+$A24+((AX$15-1)*50),FALSE)&gt;0,1,0),0)</f>
        <v>0</v>
      </c>
      <c r="AY24">
        <f ca="1">IF(Data!$H$2="ja",IF(HLOOKUP($G$5,'Partner-period(er)'!$AP:$BD,5+$A24+((AY$15-1)*50),FALSE)&gt;0,1,0),0)</f>
        <v>0</v>
      </c>
      <c r="AZ24">
        <f ca="1">IF(Data!$H$2="ja",IF(HLOOKUP($G$5,'Partner-period(er)'!$AP:$BD,5+$A24+((AZ$15-1)*50),FALSE)&gt;0,1,0),0)</f>
        <v>0</v>
      </c>
      <c r="BA24">
        <f ca="1">IF(Data!$H$2="ja",IF(HLOOKUP($G$5,'Partner-period(er)'!$AP:$BD,5+$A24+((BA$15-1)*50),FALSE)&gt;0,1,0),0)</f>
        <v>0</v>
      </c>
      <c r="BB24">
        <f ca="1">IF(Data!$H$2="ja",IF(HLOOKUP($G$5,'Partner-period(er)'!$AP:$BD,5+$A24+((BB$15-1)*50),FALSE)&gt;0,1,0),0)</f>
        <v>0</v>
      </c>
      <c r="BC24" s="114">
        <f ca="1">IF(Data!$H$2="ja",IF(HLOOKUP($G$5,'Partner-period(er)'!$AP:$BD,5+$A24+((BC$15-1)*50),FALSE)&gt;0,1,0),0)</f>
        <v>0</v>
      </c>
      <c r="BE24" s="94"/>
      <c r="BF24" s="43">
        <f ca="1">IF(Data!$H$2="ja",IF(HLOOKUP($G$5,'Partner-period(er)'!$AP:$BD,5+$A24+((BF$15-1)*50),FALSE)&gt;0,1,0),0)</f>
        <v>0</v>
      </c>
      <c r="BG24">
        <f ca="1">IF(Data!$H$2="ja",IF(HLOOKUP($G$5,'Partner-period(er)'!$AP:$BD,5+$A24+((BG$15-1)*50),FALSE)&gt;0,1,0),0)</f>
        <v>0</v>
      </c>
      <c r="BH24">
        <f ca="1">IF(Data!$H$2="ja",IF(HLOOKUP($G$5,'Partner-period(er)'!$AP:$BD,5+$A24+((BH$15-1)*50),FALSE)&gt;0,1,0),0)</f>
        <v>0</v>
      </c>
      <c r="BI24">
        <f ca="1">IF(Data!$H$2="ja",IF(HLOOKUP($G$5,'Partner-period(er)'!$AP:$BD,5+$A24+((BI$15-1)*50),FALSE)&gt;0,1,0),0)</f>
        <v>0</v>
      </c>
      <c r="BJ24">
        <f ca="1">IF(Data!$H$2="ja",IF(HLOOKUP($G$5,'Partner-period(er)'!$AP:$BD,5+$A24+((BJ$15-1)*50),FALSE)&gt;0,1,0),0)</f>
        <v>0</v>
      </c>
      <c r="BK24">
        <f ca="1">IF(Data!$H$2="ja",IF(HLOOKUP($G$5,'Partner-period(er)'!$AP:$BD,5+$A24+((BK$15-1)*50),FALSE)&gt;0,1,0),0)</f>
        <v>0</v>
      </c>
      <c r="BL24">
        <f ca="1">IF(Data!$H$2="ja",IF(HLOOKUP($G$5,'Partner-period(er)'!$AP:$BD,5+$A24+((BL$15-1)*50),FALSE)&gt;0,1,0),0)</f>
        <v>0</v>
      </c>
      <c r="BM24">
        <f ca="1">IF(Data!$H$2="ja",IF(HLOOKUP($G$5,'Partner-period(er)'!$AP:$BD,5+$A24+((BM$15-1)*50),FALSE)&gt;0,1,0),0)</f>
        <v>0</v>
      </c>
      <c r="BN24">
        <f ca="1">IF(Data!$H$2="ja",IF(HLOOKUP($G$5,'Partner-period(er)'!$AP:$BD,5+$A24+((BN$15-1)*50),FALSE)&gt;0,1,0),0)</f>
        <v>0</v>
      </c>
      <c r="BO24">
        <f ca="1">IF(Data!$H$2="ja",IF(HLOOKUP($G$5,'Partner-period(er)'!$AP:$BD,5+$A24+((BO$15-1)*50),FALSE)&gt;0,1,0),0)</f>
        <v>0</v>
      </c>
      <c r="BP24">
        <f ca="1">IF(Data!$H$2="ja",IF(HLOOKUP($G$5,'Partner-period(er)'!$AP:$BD,5+$A24+((BP$15-1)*50),FALSE)&gt;0,1,0),0)</f>
        <v>0</v>
      </c>
      <c r="BQ24">
        <f ca="1">IF(Data!$H$2="ja",IF(HLOOKUP($G$5,'Partner-period(er)'!$AP:$BD,5+$A24+((BQ$15-1)*50),FALSE)&gt;0,1,0),0)</f>
        <v>0</v>
      </c>
      <c r="BR24">
        <f ca="1">IF(Data!$H$2="ja",IF(HLOOKUP($G$5,'Partner-period(er)'!$AP:$BD,5+$A24+((BR$15-1)*50),FALSE)&gt;0,1,0),0)</f>
        <v>0</v>
      </c>
      <c r="BS24">
        <f ca="1">IF(Data!$H$2="ja",IF(HLOOKUP($G$5,'Partner-period(er)'!$AP:$BD,5+$A24+((BS$15-1)*50),FALSE)&gt;0,1,0),0)</f>
        <v>0</v>
      </c>
      <c r="BT24" s="114">
        <f ca="1">IF(Data!$H$2="ja",IF(HLOOKUP($G$5,'Partner-period(er)'!$AP:$BD,5+$A24+((BT$15-1)*50),FALSE)&gt;0,1,0),0)</f>
        <v>0</v>
      </c>
    </row>
    <row r="25" spans="1:72" ht="12" customHeight="1" x14ac:dyDescent="0.25">
      <c r="A25" s="92">
        <v>9</v>
      </c>
      <c r="B25" s="39"/>
      <c r="C25" s="9" t="str">
        <f>'Budget &amp; Total'!C31</f>
        <v>Bygninger og jord</v>
      </c>
      <c r="D25" s="9"/>
      <c r="E25" s="27" t="s">
        <v>31</v>
      </c>
      <c r="F25" s="245">
        <f>'Budget &amp; Total'!G31</f>
        <v>0</v>
      </c>
      <c r="G25" s="119">
        <f ca="1">HLOOKUP($G$5,'Period(er)'!$X:$AL,5+A25,FALSE)</f>
        <v>0</v>
      </c>
      <c r="I25" s="120">
        <f t="shared" si="4"/>
        <v>0</v>
      </c>
      <c r="J25" s="606"/>
      <c r="K25" s="606"/>
      <c r="L25" s="606"/>
      <c r="M25" s="606"/>
      <c r="N25" s="606"/>
      <c r="O25" s="606"/>
      <c r="P25" s="606"/>
      <c r="Q25" s="606"/>
      <c r="R25" s="606"/>
      <c r="S25" s="606"/>
      <c r="T25" s="606"/>
      <c r="U25" s="606"/>
      <c r="V25" s="606"/>
      <c r="W25" s="606"/>
      <c r="X25" s="607"/>
      <c r="Y25" s="767"/>
      <c r="Z25" s="767"/>
      <c r="AA25" s="767"/>
      <c r="AB25" s="767"/>
      <c r="AC25" s="767"/>
      <c r="AD25" s="767"/>
      <c r="AE25" s="767"/>
      <c r="AF25" s="767"/>
      <c r="AG25" s="767"/>
      <c r="AH25" s="767"/>
      <c r="AI25" s="767"/>
      <c r="AJ25" s="767"/>
      <c r="AK25" s="767"/>
      <c r="AL25" s="767"/>
      <c r="AM25" s="767"/>
      <c r="AN25" s="94"/>
      <c r="AO25" s="43">
        <f ca="1">IF(Data!$H$2="ja",IF(HLOOKUP($G$5,'Partner-period(er)'!$AP:$BD,5+$A25+((AO$15-1)*50),FALSE)&gt;0,1,0),0)</f>
        <v>0</v>
      </c>
      <c r="AP25">
        <f ca="1">IF(Data!$H$2="ja",IF(HLOOKUP($G$5,'Partner-period(er)'!$AP:$BD,5+$A25+((AP$15-1)*50),FALSE)&gt;0,1,0),0)</f>
        <v>0</v>
      </c>
      <c r="AQ25">
        <f ca="1">IF(Data!$H$2="ja",IF(HLOOKUP($G$5,'Partner-period(er)'!$AP:$BD,5+$A25+((AQ$15-1)*50),FALSE)&gt;0,1,0),0)</f>
        <v>0</v>
      </c>
      <c r="AR25">
        <f ca="1">IF(Data!$H$2="ja",IF(HLOOKUP($G$5,'Partner-period(er)'!$AP:$BD,5+$A25+((AR$15-1)*50),FALSE)&gt;0,1,0),0)</f>
        <v>0</v>
      </c>
      <c r="AS25">
        <f ca="1">IF(Data!$H$2="ja",IF(HLOOKUP($G$5,'Partner-period(er)'!$AP:$BD,5+$A25+((AS$15-1)*50),FALSE)&gt;0,1,0),0)</f>
        <v>0</v>
      </c>
      <c r="AT25">
        <f ca="1">IF(Data!$H$2="ja",IF(HLOOKUP($G$5,'Partner-period(er)'!$AP:$BD,5+$A25+((AT$15-1)*50),FALSE)&gt;0,1,0),0)</f>
        <v>0</v>
      </c>
      <c r="AU25">
        <f ca="1">IF(Data!$H$2="ja",IF(HLOOKUP($G$5,'Partner-period(er)'!$AP:$BD,5+$A25+((AU$15-1)*50),FALSE)&gt;0,1,0),0)</f>
        <v>0</v>
      </c>
      <c r="AV25">
        <f ca="1">IF(Data!$H$2="ja",IF(HLOOKUP($G$5,'Partner-period(er)'!$AP:$BD,5+$A25+((AV$15-1)*50),FALSE)&gt;0,1,0),0)</f>
        <v>0</v>
      </c>
      <c r="AW25">
        <f ca="1">IF(Data!$H$2="ja",IF(HLOOKUP($G$5,'Partner-period(er)'!$AP:$BD,5+$A25+((AW$15-1)*50),FALSE)&gt;0,1,0),0)</f>
        <v>0</v>
      </c>
      <c r="AX25">
        <f ca="1">IF(Data!$H$2="ja",IF(HLOOKUP($G$5,'Partner-period(er)'!$AP:$BD,5+$A25+((AX$15-1)*50),FALSE)&gt;0,1,0),0)</f>
        <v>0</v>
      </c>
      <c r="AY25">
        <f ca="1">IF(Data!$H$2="ja",IF(HLOOKUP($G$5,'Partner-period(er)'!$AP:$BD,5+$A25+((AY$15-1)*50),FALSE)&gt;0,1,0),0)</f>
        <v>0</v>
      </c>
      <c r="AZ25">
        <f ca="1">IF(Data!$H$2="ja",IF(HLOOKUP($G$5,'Partner-period(er)'!$AP:$BD,5+$A25+((AZ$15-1)*50),FALSE)&gt;0,1,0),0)</f>
        <v>0</v>
      </c>
      <c r="BA25">
        <f ca="1">IF(Data!$H$2="ja",IF(HLOOKUP($G$5,'Partner-period(er)'!$AP:$BD,5+$A25+((BA$15-1)*50),FALSE)&gt;0,1,0),0)</f>
        <v>0</v>
      </c>
      <c r="BB25">
        <f ca="1">IF(Data!$H$2="ja",IF(HLOOKUP($G$5,'Partner-period(er)'!$AP:$BD,5+$A25+((BB$15-1)*50),FALSE)&gt;0,1,0),0)</f>
        <v>0</v>
      </c>
      <c r="BC25" s="114">
        <f ca="1">IF(Data!$H$2="ja",IF(HLOOKUP($G$5,'Partner-period(er)'!$AP:$BD,5+$A25+((BC$15-1)*50),FALSE)&gt;0,1,0),0)</f>
        <v>0</v>
      </c>
      <c r="BE25" s="94"/>
      <c r="BF25" s="43">
        <f ca="1">IF(Data!$H$2="ja",IF(HLOOKUP($G$5,'Partner-period(er)'!$AP:$BD,5+$A25+((BF$15-1)*50),FALSE)&gt;0,1,0),0)</f>
        <v>0</v>
      </c>
      <c r="BG25">
        <f ca="1">IF(Data!$H$2="ja",IF(HLOOKUP($G$5,'Partner-period(er)'!$AP:$BD,5+$A25+((BG$15-1)*50),FALSE)&gt;0,1,0),0)</f>
        <v>0</v>
      </c>
      <c r="BH25">
        <f ca="1">IF(Data!$H$2="ja",IF(HLOOKUP($G$5,'Partner-period(er)'!$AP:$BD,5+$A25+((BH$15-1)*50),FALSE)&gt;0,1,0),0)</f>
        <v>0</v>
      </c>
      <c r="BI25">
        <f ca="1">IF(Data!$H$2="ja",IF(HLOOKUP($G$5,'Partner-period(er)'!$AP:$BD,5+$A25+((BI$15-1)*50),FALSE)&gt;0,1,0),0)</f>
        <v>0</v>
      </c>
      <c r="BJ25">
        <f ca="1">IF(Data!$H$2="ja",IF(HLOOKUP($G$5,'Partner-period(er)'!$AP:$BD,5+$A25+((BJ$15-1)*50),FALSE)&gt;0,1,0),0)</f>
        <v>0</v>
      </c>
      <c r="BK25">
        <f ca="1">IF(Data!$H$2="ja",IF(HLOOKUP($G$5,'Partner-period(er)'!$AP:$BD,5+$A25+((BK$15-1)*50),FALSE)&gt;0,1,0),0)</f>
        <v>0</v>
      </c>
      <c r="BL25">
        <f ca="1">IF(Data!$H$2="ja",IF(HLOOKUP($G$5,'Partner-period(er)'!$AP:$BD,5+$A25+((BL$15-1)*50),FALSE)&gt;0,1,0),0)</f>
        <v>0</v>
      </c>
      <c r="BM25">
        <f ca="1">IF(Data!$H$2="ja",IF(HLOOKUP($G$5,'Partner-period(er)'!$AP:$BD,5+$A25+((BM$15-1)*50),FALSE)&gt;0,1,0),0)</f>
        <v>0</v>
      </c>
      <c r="BN25">
        <f ca="1">IF(Data!$H$2="ja",IF(HLOOKUP($G$5,'Partner-period(er)'!$AP:$BD,5+$A25+((BN$15-1)*50),FALSE)&gt;0,1,0),0)</f>
        <v>0</v>
      </c>
      <c r="BO25">
        <f ca="1">IF(Data!$H$2="ja",IF(HLOOKUP($G$5,'Partner-period(er)'!$AP:$BD,5+$A25+((BO$15-1)*50),FALSE)&gt;0,1,0),0)</f>
        <v>0</v>
      </c>
      <c r="BP25">
        <f ca="1">IF(Data!$H$2="ja",IF(HLOOKUP($G$5,'Partner-period(er)'!$AP:$BD,5+$A25+((BP$15-1)*50),FALSE)&gt;0,1,0),0)</f>
        <v>0</v>
      </c>
      <c r="BQ25">
        <f ca="1">IF(Data!$H$2="ja",IF(HLOOKUP($G$5,'Partner-period(er)'!$AP:$BD,5+$A25+((BQ$15-1)*50),FALSE)&gt;0,1,0),0)</f>
        <v>0</v>
      </c>
      <c r="BR25">
        <f ca="1">IF(Data!$H$2="ja",IF(HLOOKUP($G$5,'Partner-period(er)'!$AP:$BD,5+$A25+((BR$15-1)*50),FALSE)&gt;0,1,0),0)</f>
        <v>0</v>
      </c>
      <c r="BS25">
        <f ca="1">IF(Data!$H$2="ja",IF(HLOOKUP($G$5,'Partner-period(er)'!$AP:$BD,5+$A25+((BS$15-1)*50),FALSE)&gt;0,1,0),0)</f>
        <v>0</v>
      </c>
      <c r="BT25" s="114">
        <f ca="1">IF(Data!$H$2="ja",IF(HLOOKUP($G$5,'Partner-period(er)'!$AP:$BD,5+$A25+((BT$15-1)*50),FALSE)&gt;0,1,0),0)</f>
        <v>0</v>
      </c>
    </row>
    <row r="26" spans="1:72" ht="12" customHeight="1" x14ac:dyDescent="0.25">
      <c r="A26" s="92">
        <v>10</v>
      </c>
      <c r="B26" s="39"/>
      <c r="C26" s="9" t="str">
        <f>'Budget &amp; Total'!C32</f>
        <v>Andre driftsudgifter, herunder materialer</v>
      </c>
      <c r="D26" s="9"/>
      <c r="E26" s="27" t="s">
        <v>31</v>
      </c>
      <c r="F26" s="245">
        <f>'Budget &amp; Total'!G32</f>
        <v>0</v>
      </c>
      <c r="G26" s="119">
        <f ca="1">HLOOKUP($G$5,'Period(er)'!$X:$AL,5+A26,FALSE)</f>
        <v>0</v>
      </c>
      <c r="I26" s="120">
        <f t="shared" si="4"/>
        <v>0</v>
      </c>
      <c r="J26" s="606"/>
      <c r="K26" s="606"/>
      <c r="L26" s="606"/>
      <c r="M26" s="606"/>
      <c r="N26" s="606"/>
      <c r="O26" s="606"/>
      <c r="P26" s="606"/>
      <c r="Q26" s="606"/>
      <c r="R26" s="606"/>
      <c r="S26" s="606"/>
      <c r="T26" s="606"/>
      <c r="U26" s="606"/>
      <c r="V26" s="606"/>
      <c r="W26" s="606"/>
      <c r="X26" s="607"/>
      <c r="Y26" s="767"/>
      <c r="Z26" s="767"/>
      <c r="AA26" s="767"/>
      <c r="AB26" s="767"/>
      <c r="AC26" s="767"/>
      <c r="AD26" s="767"/>
      <c r="AE26" s="767"/>
      <c r="AF26" s="767"/>
      <c r="AG26" s="767"/>
      <c r="AH26" s="767"/>
      <c r="AI26" s="767"/>
      <c r="AJ26" s="767"/>
      <c r="AK26" s="767"/>
      <c r="AL26" s="767"/>
      <c r="AM26" s="767"/>
      <c r="AN26" s="94"/>
      <c r="AO26" s="43">
        <f ca="1">IF(Data!$H$2="ja",IF(HLOOKUP($G$5,'Partner-period(er)'!$AP:$BD,5+$A26+((AO$15-1)*50),FALSE)&gt;0,1,0),0)</f>
        <v>0</v>
      </c>
      <c r="AP26">
        <f ca="1">IF(Data!$H$2="ja",IF(HLOOKUP($G$5,'Partner-period(er)'!$AP:$BD,5+$A26+((AP$15-1)*50),FALSE)&gt;0,1,0),0)</f>
        <v>0</v>
      </c>
      <c r="AQ26">
        <f ca="1">IF(Data!$H$2="ja",IF(HLOOKUP($G$5,'Partner-period(er)'!$AP:$BD,5+$A26+((AQ$15-1)*50),FALSE)&gt;0,1,0),0)</f>
        <v>0</v>
      </c>
      <c r="AR26">
        <f ca="1">IF(Data!$H$2="ja",IF(HLOOKUP($G$5,'Partner-period(er)'!$AP:$BD,5+$A26+((AR$15-1)*50),FALSE)&gt;0,1,0),0)</f>
        <v>0</v>
      </c>
      <c r="AS26">
        <f ca="1">IF(Data!$H$2="ja",IF(HLOOKUP($G$5,'Partner-period(er)'!$AP:$BD,5+$A26+((AS$15-1)*50),FALSE)&gt;0,1,0),0)</f>
        <v>0</v>
      </c>
      <c r="AT26">
        <f ca="1">IF(Data!$H$2="ja",IF(HLOOKUP($G$5,'Partner-period(er)'!$AP:$BD,5+$A26+((AT$15-1)*50),FALSE)&gt;0,1,0),0)</f>
        <v>0</v>
      </c>
      <c r="AU26">
        <f ca="1">IF(Data!$H$2="ja",IF(HLOOKUP($G$5,'Partner-period(er)'!$AP:$BD,5+$A26+((AU$15-1)*50),FALSE)&gt;0,1,0),0)</f>
        <v>0</v>
      </c>
      <c r="AV26">
        <f ca="1">IF(Data!$H$2="ja",IF(HLOOKUP($G$5,'Partner-period(er)'!$AP:$BD,5+$A26+((AV$15-1)*50),FALSE)&gt;0,1,0),0)</f>
        <v>0</v>
      </c>
      <c r="AW26">
        <f ca="1">IF(Data!$H$2="ja",IF(HLOOKUP($G$5,'Partner-period(er)'!$AP:$BD,5+$A26+((AW$15-1)*50),FALSE)&gt;0,1,0),0)</f>
        <v>0</v>
      </c>
      <c r="AX26">
        <f ca="1">IF(Data!$H$2="ja",IF(HLOOKUP($G$5,'Partner-period(er)'!$AP:$BD,5+$A26+((AX$15-1)*50),FALSE)&gt;0,1,0),0)</f>
        <v>0</v>
      </c>
      <c r="AY26">
        <f ca="1">IF(Data!$H$2="ja",IF(HLOOKUP($G$5,'Partner-period(er)'!$AP:$BD,5+$A26+((AY$15-1)*50),FALSE)&gt;0,1,0),0)</f>
        <v>0</v>
      </c>
      <c r="AZ26">
        <f ca="1">IF(Data!$H$2="ja",IF(HLOOKUP($G$5,'Partner-period(er)'!$AP:$BD,5+$A26+((AZ$15-1)*50),FALSE)&gt;0,1,0),0)</f>
        <v>0</v>
      </c>
      <c r="BA26">
        <f ca="1">IF(Data!$H$2="ja",IF(HLOOKUP($G$5,'Partner-period(er)'!$AP:$BD,5+$A26+((BA$15-1)*50),FALSE)&gt;0,1,0),0)</f>
        <v>0</v>
      </c>
      <c r="BB26">
        <f ca="1">IF(Data!$H$2="ja",IF(HLOOKUP($G$5,'Partner-period(er)'!$AP:$BD,5+$A26+((BB$15-1)*50),FALSE)&gt;0,1,0),0)</f>
        <v>0</v>
      </c>
      <c r="BC26" s="114">
        <f ca="1">IF(Data!$H$2="ja",IF(HLOOKUP($G$5,'Partner-period(er)'!$AP:$BD,5+$A26+((BC$15-1)*50),FALSE)&gt;0,1,0),0)</f>
        <v>0</v>
      </c>
      <c r="BE26" s="94"/>
      <c r="BF26" s="43">
        <f ca="1">IF(Data!$H$2="ja",IF(HLOOKUP($G$5,'Partner-period(er)'!$AP:$BD,5+$A26+((BF$15-1)*50),FALSE)&gt;0,1,0),0)</f>
        <v>0</v>
      </c>
      <c r="BG26">
        <f ca="1">IF(Data!$H$2="ja",IF(HLOOKUP($G$5,'Partner-period(er)'!$AP:$BD,5+$A26+((BG$15-1)*50),FALSE)&gt;0,1,0),0)</f>
        <v>0</v>
      </c>
      <c r="BH26">
        <f ca="1">IF(Data!$H$2="ja",IF(HLOOKUP($G$5,'Partner-period(er)'!$AP:$BD,5+$A26+((BH$15-1)*50),FALSE)&gt;0,1,0),0)</f>
        <v>0</v>
      </c>
      <c r="BI26">
        <f ca="1">IF(Data!$H$2="ja",IF(HLOOKUP($G$5,'Partner-period(er)'!$AP:$BD,5+$A26+((BI$15-1)*50),FALSE)&gt;0,1,0),0)</f>
        <v>0</v>
      </c>
      <c r="BJ26">
        <f ca="1">IF(Data!$H$2="ja",IF(HLOOKUP($G$5,'Partner-period(er)'!$AP:$BD,5+$A26+((BJ$15-1)*50),FALSE)&gt;0,1,0),0)</f>
        <v>0</v>
      </c>
      <c r="BK26">
        <f ca="1">IF(Data!$H$2="ja",IF(HLOOKUP($G$5,'Partner-period(er)'!$AP:$BD,5+$A26+((BK$15-1)*50),FALSE)&gt;0,1,0),0)</f>
        <v>0</v>
      </c>
      <c r="BL26">
        <f ca="1">IF(Data!$H$2="ja",IF(HLOOKUP($G$5,'Partner-period(er)'!$AP:$BD,5+$A26+((BL$15-1)*50),FALSE)&gt;0,1,0),0)</f>
        <v>0</v>
      </c>
      <c r="BM26">
        <f ca="1">IF(Data!$H$2="ja",IF(HLOOKUP($G$5,'Partner-period(er)'!$AP:$BD,5+$A26+((BM$15-1)*50),FALSE)&gt;0,1,0),0)</f>
        <v>0</v>
      </c>
      <c r="BN26">
        <f ca="1">IF(Data!$H$2="ja",IF(HLOOKUP($G$5,'Partner-period(er)'!$AP:$BD,5+$A26+((BN$15-1)*50),FALSE)&gt;0,1,0),0)</f>
        <v>0</v>
      </c>
      <c r="BO26">
        <f ca="1">IF(Data!$H$2="ja",IF(HLOOKUP($G$5,'Partner-period(er)'!$AP:$BD,5+$A26+((BO$15-1)*50),FALSE)&gt;0,1,0),0)</f>
        <v>0</v>
      </c>
      <c r="BP26">
        <f ca="1">IF(Data!$H$2="ja",IF(HLOOKUP($G$5,'Partner-period(er)'!$AP:$BD,5+$A26+((BP$15-1)*50),FALSE)&gt;0,1,0),0)</f>
        <v>0</v>
      </c>
      <c r="BQ26">
        <f ca="1">IF(Data!$H$2="ja",IF(HLOOKUP($G$5,'Partner-period(er)'!$AP:$BD,5+$A26+((BQ$15-1)*50),FALSE)&gt;0,1,0),0)</f>
        <v>0</v>
      </c>
      <c r="BR26">
        <f ca="1">IF(Data!$H$2="ja",IF(HLOOKUP($G$5,'Partner-period(er)'!$AP:$BD,5+$A26+((BR$15-1)*50),FALSE)&gt;0,1,0),0)</f>
        <v>0</v>
      </c>
      <c r="BS26">
        <f ca="1">IF(Data!$H$2="ja",IF(HLOOKUP($G$5,'Partner-period(er)'!$AP:$BD,5+$A26+((BS$15-1)*50),FALSE)&gt;0,1,0),0)</f>
        <v>0</v>
      </c>
      <c r="BT26" s="114">
        <f ca="1">IF(Data!$H$2="ja",IF(HLOOKUP($G$5,'Partner-period(er)'!$AP:$BD,5+$A26+((BT$15-1)*50),FALSE)&gt;0,1,0),0)</f>
        <v>0</v>
      </c>
    </row>
    <row r="27" spans="1:72" ht="12" customHeight="1" x14ac:dyDescent="0.25">
      <c r="A27" s="92">
        <v>11</v>
      </c>
      <c r="B27" s="39"/>
      <c r="C27" s="9" t="str">
        <f>'Budget &amp; Total'!C33</f>
        <v>Konsulentydelser ved køb fra ekstern leverandør</v>
      </c>
      <c r="D27" s="9"/>
      <c r="E27" s="27" t="s">
        <v>31</v>
      </c>
      <c r="F27" s="245">
        <f>'Budget &amp; Total'!G33</f>
        <v>0</v>
      </c>
      <c r="G27" s="119">
        <f ca="1">HLOOKUP($G$5,'Period(er)'!$X:$AL,5+A27,FALSE)</f>
        <v>0</v>
      </c>
      <c r="I27" s="120">
        <f t="shared" si="4"/>
        <v>0</v>
      </c>
      <c r="J27" s="606"/>
      <c r="K27" s="606"/>
      <c r="L27" s="606"/>
      <c r="M27" s="606"/>
      <c r="N27" s="606"/>
      <c r="O27" s="606"/>
      <c r="P27" s="606"/>
      <c r="Q27" s="606"/>
      <c r="R27" s="606"/>
      <c r="S27" s="606"/>
      <c r="T27" s="606"/>
      <c r="U27" s="606"/>
      <c r="V27" s="606"/>
      <c r="W27" s="606"/>
      <c r="X27" s="607"/>
      <c r="Y27" s="767"/>
      <c r="Z27" s="767"/>
      <c r="AA27" s="767"/>
      <c r="AB27" s="767"/>
      <c r="AC27" s="767"/>
      <c r="AD27" s="767"/>
      <c r="AE27" s="767"/>
      <c r="AF27" s="767"/>
      <c r="AG27" s="767"/>
      <c r="AH27" s="767"/>
      <c r="AI27" s="767"/>
      <c r="AJ27" s="767"/>
      <c r="AK27" s="767"/>
      <c r="AL27" s="767"/>
      <c r="AM27" s="767"/>
      <c r="AN27" s="94"/>
      <c r="AO27" s="43">
        <f ca="1">IF(Data!$H$2="ja",IF(HLOOKUP($G$5,'Partner-period(er)'!$AP:$BD,5+$A27+((AO$15-1)*50),FALSE)&gt;0,1,0),0)</f>
        <v>0</v>
      </c>
      <c r="AP27">
        <f ca="1">IF(Data!$H$2="ja",IF(HLOOKUP($G$5,'Partner-period(er)'!$AP:$BD,5+$A27+((AP$15-1)*50),FALSE)&gt;0,1,0),0)</f>
        <v>0</v>
      </c>
      <c r="AQ27">
        <f ca="1">IF(Data!$H$2="ja",IF(HLOOKUP($G$5,'Partner-period(er)'!$AP:$BD,5+$A27+((AQ$15-1)*50),FALSE)&gt;0,1,0),0)</f>
        <v>0</v>
      </c>
      <c r="AR27">
        <f ca="1">IF(Data!$H$2="ja",IF(HLOOKUP($G$5,'Partner-period(er)'!$AP:$BD,5+$A27+((AR$15-1)*50),FALSE)&gt;0,1,0),0)</f>
        <v>0</v>
      </c>
      <c r="AS27">
        <f ca="1">IF(Data!$H$2="ja",IF(HLOOKUP($G$5,'Partner-period(er)'!$AP:$BD,5+$A27+((AS$15-1)*50),FALSE)&gt;0,1,0),0)</f>
        <v>0</v>
      </c>
      <c r="AT27">
        <f ca="1">IF(Data!$H$2="ja",IF(HLOOKUP($G$5,'Partner-period(er)'!$AP:$BD,5+$A27+((AT$15-1)*50),FALSE)&gt;0,1,0),0)</f>
        <v>0</v>
      </c>
      <c r="AU27">
        <f ca="1">IF(Data!$H$2="ja",IF(HLOOKUP($G$5,'Partner-period(er)'!$AP:$BD,5+$A27+((AU$15-1)*50),FALSE)&gt;0,1,0),0)</f>
        <v>0</v>
      </c>
      <c r="AV27">
        <f ca="1">IF(Data!$H$2="ja",IF(HLOOKUP($G$5,'Partner-period(er)'!$AP:$BD,5+$A27+((AV$15-1)*50),FALSE)&gt;0,1,0),0)</f>
        <v>0</v>
      </c>
      <c r="AW27">
        <f ca="1">IF(Data!$H$2="ja",IF(HLOOKUP($G$5,'Partner-period(er)'!$AP:$BD,5+$A27+((AW$15-1)*50),FALSE)&gt;0,1,0),0)</f>
        <v>0</v>
      </c>
      <c r="AX27">
        <f ca="1">IF(Data!$H$2="ja",IF(HLOOKUP($G$5,'Partner-period(er)'!$AP:$BD,5+$A27+((AX$15-1)*50),FALSE)&gt;0,1,0),0)</f>
        <v>0</v>
      </c>
      <c r="AY27">
        <f ca="1">IF(Data!$H$2="ja",IF(HLOOKUP($G$5,'Partner-period(er)'!$AP:$BD,5+$A27+((AY$15-1)*50),FALSE)&gt;0,1,0),0)</f>
        <v>0</v>
      </c>
      <c r="AZ27">
        <f ca="1">IF(Data!$H$2="ja",IF(HLOOKUP($G$5,'Partner-period(er)'!$AP:$BD,5+$A27+((AZ$15-1)*50),FALSE)&gt;0,1,0),0)</f>
        <v>0</v>
      </c>
      <c r="BA27">
        <f ca="1">IF(Data!$H$2="ja",IF(HLOOKUP($G$5,'Partner-period(er)'!$AP:$BD,5+$A27+((BA$15-1)*50),FALSE)&gt;0,1,0),0)</f>
        <v>0</v>
      </c>
      <c r="BB27">
        <f ca="1">IF(Data!$H$2="ja",IF(HLOOKUP($G$5,'Partner-period(er)'!$AP:$BD,5+$A27+((BB$15-1)*50),FALSE)&gt;0,1,0),0)</f>
        <v>0</v>
      </c>
      <c r="BC27" s="114">
        <f ca="1">IF(Data!$H$2="ja",IF(HLOOKUP($G$5,'Partner-period(er)'!$AP:$BD,5+$A27+((BC$15-1)*50),FALSE)&gt;0,1,0),0)</f>
        <v>0</v>
      </c>
      <c r="BE27" s="94"/>
      <c r="BF27" s="43">
        <f ca="1">IF(Data!$H$2="ja",IF(HLOOKUP($G$5,'Partner-period(er)'!$AP:$BD,5+$A27+((BF$15-1)*50),FALSE)&gt;0,1,0),0)</f>
        <v>0</v>
      </c>
      <c r="BG27">
        <f ca="1">IF(Data!$H$2="ja",IF(HLOOKUP($G$5,'Partner-period(er)'!$AP:$BD,5+$A27+((BG$15-1)*50),FALSE)&gt;0,1,0),0)</f>
        <v>0</v>
      </c>
      <c r="BH27">
        <f ca="1">IF(Data!$H$2="ja",IF(HLOOKUP($G$5,'Partner-period(er)'!$AP:$BD,5+$A27+((BH$15-1)*50),FALSE)&gt;0,1,0),0)</f>
        <v>0</v>
      </c>
      <c r="BI27">
        <f ca="1">IF(Data!$H$2="ja",IF(HLOOKUP($G$5,'Partner-period(er)'!$AP:$BD,5+$A27+((BI$15-1)*50),FALSE)&gt;0,1,0),0)</f>
        <v>0</v>
      </c>
      <c r="BJ27">
        <f ca="1">IF(Data!$H$2="ja",IF(HLOOKUP($G$5,'Partner-period(er)'!$AP:$BD,5+$A27+((BJ$15-1)*50),FALSE)&gt;0,1,0),0)</f>
        <v>0</v>
      </c>
      <c r="BK27">
        <f ca="1">IF(Data!$H$2="ja",IF(HLOOKUP($G$5,'Partner-period(er)'!$AP:$BD,5+$A27+((BK$15-1)*50),FALSE)&gt;0,1,0),0)</f>
        <v>0</v>
      </c>
      <c r="BL27">
        <f ca="1">IF(Data!$H$2="ja",IF(HLOOKUP($G$5,'Partner-period(er)'!$AP:$BD,5+$A27+((BL$15-1)*50),FALSE)&gt;0,1,0),0)</f>
        <v>0</v>
      </c>
      <c r="BM27">
        <f ca="1">IF(Data!$H$2="ja",IF(HLOOKUP($G$5,'Partner-period(er)'!$AP:$BD,5+$A27+((BM$15-1)*50),FALSE)&gt;0,1,0),0)</f>
        <v>0</v>
      </c>
      <c r="BN27">
        <f ca="1">IF(Data!$H$2="ja",IF(HLOOKUP($G$5,'Partner-period(er)'!$AP:$BD,5+$A27+((BN$15-1)*50),FALSE)&gt;0,1,0),0)</f>
        <v>0</v>
      </c>
      <c r="BO27">
        <f ca="1">IF(Data!$H$2="ja",IF(HLOOKUP($G$5,'Partner-period(er)'!$AP:$BD,5+$A27+((BO$15-1)*50),FALSE)&gt;0,1,0),0)</f>
        <v>0</v>
      </c>
      <c r="BP27">
        <f ca="1">IF(Data!$H$2="ja",IF(HLOOKUP($G$5,'Partner-period(er)'!$AP:$BD,5+$A27+((BP$15-1)*50),FALSE)&gt;0,1,0),0)</f>
        <v>0</v>
      </c>
      <c r="BQ27">
        <f ca="1">IF(Data!$H$2="ja",IF(HLOOKUP($G$5,'Partner-period(er)'!$AP:$BD,5+$A27+((BQ$15-1)*50),FALSE)&gt;0,1,0),0)</f>
        <v>0</v>
      </c>
      <c r="BR27">
        <f ca="1">IF(Data!$H$2="ja",IF(HLOOKUP($G$5,'Partner-period(er)'!$AP:$BD,5+$A27+((BR$15-1)*50),FALSE)&gt;0,1,0),0)</f>
        <v>0</v>
      </c>
      <c r="BS27">
        <f ca="1">IF(Data!$H$2="ja",IF(HLOOKUP($G$5,'Partner-period(er)'!$AP:$BD,5+$A27+((BS$15-1)*50),FALSE)&gt;0,1,0),0)</f>
        <v>0</v>
      </c>
      <c r="BT27" s="114">
        <f ca="1">IF(Data!$H$2="ja",IF(HLOOKUP($G$5,'Partner-period(er)'!$AP:$BD,5+$A27+((BT$15-1)*50),FALSE)&gt;0,1,0),0)</f>
        <v>0</v>
      </c>
    </row>
    <row r="28" spans="1:72" ht="12" customHeight="1" x14ac:dyDescent="0.25">
      <c r="A28" s="92">
        <v>12</v>
      </c>
      <c r="B28" s="39"/>
      <c r="C28" s="9" t="str">
        <f>'Budget &amp; Total'!C34</f>
        <v>Indtægter (negative tal)</v>
      </c>
      <c r="D28" s="9"/>
      <c r="E28" s="27" t="s">
        <v>31</v>
      </c>
      <c r="F28" s="245">
        <f>'Budget &amp; Total'!G34</f>
        <v>0</v>
      </c>
      <c r="G28" s="119">
        <f ca="1">HLOOKUP($G$5,'Period(er)'!$X:$AL,5+A28,FALSE)</f>
        <v>0</v>
      </c>
      <c r="I28" s="120">
        <f t="shared" si="4"/>
        <v>0</v>
      </c>
      <c r="J28" s="606"/>
      <c r="K28" s="606"/>
      <c r="L28" s="606"/>
      <c r="M28" s="606"/>
      <c r="N28" s="606"/>
      <c r="O28" s="606"/>
      <c r="P28" s="606"/>
      <c r="Q28" s="606"/>
      <c r="R28" s="606"/>
      <c r="S28" s="606"/>
      <c r="T28" s="606"/>
      <c r="U28" s="606"/>
      <c r="V28" s="606"/>
      <c r="W28" s="606"/>
      <c r="X28" s="607"/>
      <c r="Y28" s="767"/>
      <c r="Z28" s="767"/>
      <c r="AA28" s="767"/>
      <c r="AB28" s="767"/>
      <c r="AC28" s="767"/>
      <c r="AD28" s="767"/>
      <c r="AE28" s="767"/>
      <c r="AF28" s="767"/>
      <c r="AG28" s="767"/>
      <c r="AH28" s="767"/>
      <c r="AI28" s="767"/>
      <c r="AJ28" s="767"/>
      <c r="AK28" s="767"/>
      <c r="AL28" s="767"/>
      <c r="AM28" s="767"/>
      <c r="AN28" s="94"/>
      <c r="AO28" s="43">
        <f ca="1">IF(Data!$H$2="ja",IF(HLOOKUP($G$5,'Partner-period(er)'!$AP:$BD,5+$A28+((AO$15-1)*50),FALSE)&gt;0,1,0),0)</f>
        <v>0</v>
      </c>
      <c r="AP28">
        <f ca="1">IF(Data!$H$2="ja",IF(HLOOKUP($G$5,'Partner-period(er)'!$AP:$BD,5+$A28+((AP$15-1)*50),FALSE)&gt;0,1,0),0)</f>
        <v>0</v>
      </c>
      <c r="AQ28">
        <f ca="1">IF(Data!$H$2="ja",IF(HLOOKUP($G$5,'Partner-period(er)'!$AP:$BD,5+$A28+((AQ$15-1)*50),FALSE)&gt;0,1,0),0)</f>
        <v>0</v>
      </c>
      <c r="AR28">
        <f ca="1">IF(Data!$H$2="ja",IF(HLOOKUP($G$5,'Partner-period(er)'!$AP:$BD,5+$A28+((AR$15-1)*50),FALSE)&gt;0,1,0),0)</f>
        <v>0</v>
      </c>
      <c r="AS28">
        <f ca="1">IF(Data!$H$2="ja",IF(HLOOKUP($G$5,'Partner-period(er)'!$AP:$BD,5+$A28+((AS$15-1)*50),FALSE)&gt;0,1,0),0)</f>
        <v>0</v>
      </c>
      <c r="AT28">
        <f ca="1">IF(Data!$H$2="ja",IF(HLOOKUP($G$5,'Partner-period(er)'!$AP:$BD,5+$A28+((AT$15-1)*50),FALSE)&gt;0,1,0),0)</f>
        <v>0</v>
      </c>
      <c r="AU28">
        <f ca="1">IF(Data!$H$2="ja",IF(HLOOKUP($G$5,'Partner-period(er)'!$AP:$BD,5+$A28+((AU$15-1)*50),FALSE)&gt;0,1,0),0)</f>
        <v>0</v>
      </c>
      <c r="AV28">
        <f ca="1">IF(Data!$H$2="ja",IF(HLOOKUP($G$5,'Partner-period(er)'!$AP:$BD,5+$A28+((AV$15-1)*50),FALSE)&gt;0,1,0),0)</f>
        <v>0</v>
      </c>
      <c r="AW28">
        <f ca="1">IF(Data!$H$2="ja",IF(HLOOKUP($G$5,'Partner-period(er)'!$AP:$BD,5+$A28+((AW$15-1)*50),FALSE)&gt;0,1,0),0)</f>
        <v>0</v>
      </c>
      <c r="AX28">
        <f ca="1">IF(Data!$H$2="ja",IF(HLOOKUP($G$5,'Partner-period(er)'!$AP:$BD,5+$A28+((AX$15-1)*50),FALSE)&gt;0,1,0),0)</f>
        <v>0</v>
      </c>
      <c r="AY28">
        <f ca="1">IF(Data!$H$2="ja",IF(HLOOKUP($G$5,'Partner-period(er)'!$AP:$BD,5+$A28+((AY$15-1)*50),FALSE)&gt;0,1,0),0)</f>
        <v>0</v>
      </c>
      <c r="AZ28">
        <f ca="1">IF(Data!$H$2="ja",IF(HLOOKUP($G$5,'Partner-period(er)'!$AP:$BD,5+$A28+((AZ$15-1)*50),FALSE)&gt;0,1,0),0)</f>
        <v>0</v>
      </c>
      <c r="BA28">
        <f ca="1">IF(Data!$H$2="ja",IF(HLOOKUP($G$5,'Partner-period(er)'!$AP:$BD,5+$A28+((BA$15-1)*50),FALSE)&gt;0,1,0),0)</f>
        <v>0</v>
      </c>
      <c r="BB28">
        <f ca="1">IF(Data!$H$2="ja",IF(HLOOKUP($G$5,'Partner-period(er)'!$AP:$BD,5+$A28+((BB$15-1)*50),FALSE)&gt;0,1,0),0)</f>
        <v>0</v>
      </c>
      <c r="BC28" s="114">
        <f ca="1">IF(Data!$H$2="ja",IF(HLOOKUP($G$5,'Partner-period(er)'!$AP:$BD,5+$A28+((BC$15-1)*50),FALSE)&gt;0,1,0),0)</f>
        <v>0</v>
      </c>
      <c r="BE28" s="94"/>
      <c r="BF28" s="43">
        <f ca="1">IF(Data!$H$2="ja",IF(HLOOKUP($G$5,'Partner-period(er)'!$AP:$BD,5+$A28+((BF$15-1)*50),FALSE)&gt;0,1,0),0)</f>
        <v>0</v>
      </c>
      <c r="BG28">
        <f ca="1">IF(Data!$H$2="ja",IF(HLOOKUP($G$5,'Partner-period(er)'!$AP:$BD,5+$A28+((BG$15-1)*50),FALSE)&gt;0,1,0),0)</f>
        <v>0</v>
      </c>
      <c r="BH28">
        <f ca="1">IF(Data!$H$2="ja",IF(HLOOKUP($G$5,'Partner-period(er)'!$AP:$BD,5+$A28+((BH$15-1)*50),FALSE)&gt;0,1,0),0)</f>
        <v>0</v>
      </c>
      <c r="BI28">
        <f ca="1">IF(Data!$H$2="ja",IF(HLOOKUP($G$5,'Partner-period(er)'!$AP:$BD,5+$A28+((BI$15-1)*50),FALSE)&gt;0,1,0),0)</f>
        <v>0</v>
      </c>
      <c r="BJ28">
        <f ca="1">IF(Data!$H$2="ja",IF(HLOOKUP($G$5,'Partner-period(er)'!$AP:$BD,5+$A28+((BJ$15-1)*50),FALSE)&gt;0,1,0),0)</f>
        <v>0</v>
      </c>
      <c r="BK28">
        <f ca="1">IF(Data!$H$2="ja",IF(HLOOKUP($G$5,'Partner-period(er)'!$AP:$BD,5+$A28+((BK$15-1)*50),FALSE)&gt;0,1,0),0)</f>
        <v>0</v>
      </c>
      <c r="BL28">
        <f ca="1">IF(Data!$H$2="ja",IF(HLOOKUP($G$5,'Partner-period(er)'!$AP:$BD,5+$A28+((BL$15-1)*50),FALSE)&gt;0,1,0),0)</f>
        <v>0</v>
      </c>
      <c r="BM28">
        <f ca="1">IF(Data!$H$2="ja",IF(HLOOKUP($G$5,'Partner-period(er)'!$AP:$BD,5+$A28+((BM$15-1)*50),FALSE)&gt;0,1,0),0)</f>
        <v>0</v>
      </c>
      <c r="BN28">
        <f ca="1">IF(Data!$H$2="ja",IF(HLOOKUP($G$5,'Partner-period(er)'!$AP:$BD,5+$A28+((BN$15-1)*50),FALSE)&gt;0,1,0),0)</f>
        <v>0</v>
      </c>
      <c r="BO28">
        <f ca="1">IF(Data!$H$2="ja",IF(HLOOKUP($G$5,'Partner-period(er)'!$AP:$BD,5+$A28+((BO$15-1)*50),FALSE)&gt;0,1,0),0)</f>
        <v>0</v>
      </c>
      <c r="BP28">
        <f ca="1">IF(Data!$H$2="ja",IF(HLOOKUP($G$5,'Partner-period(er)'!$AP:$BD,5+$A28+((BP$15-1)*50),FALSE)&gt;0,1,0),0)</f>
        <v>0</v>
      </c>
      <c r="BQ28">
        <f ca="1">IF(Data!$H$2="ja",IF(HLOOKUP($G$5,'Partner-period(er)'!$AP:$BD,5+$A28+((BQ$15-1)*50),FALSE)&gt;0,1,0),0)</f>
        <v>0</v>
      </c>
      <c r="BR28">
        <f ca="1">IF(Data!$H$2="ja",IF(HLOOKUP($G$5,'Partner-period(er)'!$AP:$BD,5+$A28+((BR$15-1)*50),FALSE)&gt;0,1,0),0)</f>
        <v>0</v>
      </c>
      <c r="BS28">
        <f ca="1">IF(Data!$H$2="ja",IF(HLOOKUP($G$5,'Partner-period(er)'!$AP:$BD,5+$A28+((BS$15-1)*50),FALSE)&gt;0,1,0),0)</f>
        <v>0</v>
      </c>
      <c r="BT28" s="114">
        <f ca="1">IF(Data!$H$2="ja",IF(HLOOKUP($G$5,'Partner-period(er)'!$AP:$BD,5+$A28+((BT$15-1)*50),FALSE)&gt;0,1,0),0)</f>
        <v>0</v>
      </c>
    </row>
    <row r="29" spans="1:72" ht="12" customHeight="1" x14ac:dyDescent="0.25">
      <c r="A29" s="92">
        <v>13</v>
      </c>
      <c r="B29" s="39"/>
      <c r="C29" s="9" t="str">
        <f>'Budget &amp; Total'!C35</f>
        <v>Andet, herunder rejser og formidling</v>
      </c>
      <c r="D29" s="9"/>
      <c r="E29" s="27" t="s">
        <v>31</v>
      </c>
      <c r="F29" s="245">
        <f>'Budget &amp; Total'!G35</f>
        <v>0</v>
      </c>
      <c r="G29" s="119">
        <f ca="1">HLOOKUP($G$5,'Period(er)'!$X:$AL,5+A29,FALSE)</f>
        <v>0</v>
      </c>
      <c r="I29" s="120">
        <f t="shared" si="4"/>
        <v>0</v>
      </c>
      <c r="J29" s="606"/>
      <c r="K29" s="606"/>
      <c r="L29" s="606"/>
      <c r="M29" s="606"/>
      <c r="N29" s="606"/>
      <c r="O29" s="606"/>
      <c r="P29" s="606"/>
      <c r="Q29" s="606"/>
      <c r="R29" s="606"/>
      <c r="S29" s="606"/>
      <c r="T29" s="606"/>
      <c r="U29" s="606"/>
      <c r="V29" s="606"/>
      <c r="W29" s="606"/>
      <c r="X29" s="607"/>
      <c r="Y29" s="767"/>
      <c r="Z29" s="767"/>
      <c r="AA29" s="767"/>
      <c r="AB29" s="767"/>
      <c r="AC29" s="767"/>
      <c r="AD29" s="767"/>
      <c r="AE29" s="767"/>
      <c r="AF29" s="767"/>
      <c r="AG29" s="767"/>
      <c r="AH29" s="767"/>
      <c r="AI29" s="767"/>
      <c r="AJ29" s="767"/>
      <c r="AK29" s="767"/>
      <c r="AL29" s="767"/>
      <c r="AM29" s="767"/>
      <c r="AN29" s="94"/>
      <c r="AO29" s="43">
        <f ca="1">IF(Data!$H$2="ja",IF(HLOOKUP($G$5,'Partner-period(er)'!$AP:$BD,5+$A29+((AO$15-1)*50),FALSE)&gt;0,1,0),0)</f>
        <v>0</v>
      </c>
      <c r="AP29">
        <f ca="1">IF(Data!$H$2="ja",IF(HLOOKUP($G$5,'Partner-period(er)'!$AP:$BD,5+$A29+((AP$15-1)*50),FALSE)&gt;0,1,0),0)</f>
        <v>0</v>
      </c>
      <c r="AQ29">
        <f ca="1">IF(Data!$H$2="ja",IF(HLOOKUP($G$5,'Partner-period(er)'!$AP:$BD,5+$A29+((AQ$15-1)*50),FALSE)&gt;0,1,0),0)</f>
        <v>0</v>
      </c>
      <c r="AR29">
        <f ca="1">IF(Data!$H$2="ja",IF(HLOOKUP($G$5,'Partner-period(er)'!$AP:$BD,5+$A29+((AR$15-1)*50),FALSE)&gt;0,1,0),0)</f>
        <v>0</v>
      </c>
      <c r="AS29">
        <f ca="1">IF(Data!$H$2="ja",IF(HLOOKUP($G$5,'Partner-period(er)'!$AP:$BD,5+$A29+((AS$15-1)*50),FALSE)&gt;0,1,0),0)</f>
        <v>0</v>
      </c>
      <c r="AT29">
        <f ca="1">IF(Data!$H$2="ja",IF(HLOOKUP($G$5,'Partner-period(er)'!$AP:$BD,5+$A29+((AT$15-1)*50),FALSE)&gt;0,1,0),0)</f>
        <v>0</v>
      </c>
      <c r="AU29">
        <f ca="1">IF(Data!$H$2="ja",IF(HLOOKUP($G$5,'Partner-period(er)'!$AP:$BD,5+$A29+((AU$15-1)*50),FALSE)&gt;0,1,0),0)</f>
        <v>0</v>
      </c>
      <c r="AV29">
        <f ca="1">IF(Data!$H$2="ja",IF(HLOOKUP($G$5,'Partner-period(er)'!$AP:$BD,5+$A29+((AV$15-1)*50),FALSE)&gt;0,1,0),0)</f>
        <v>0</v>
      </c>
      <c r="AW29">
        <f ca="1">IF(Data!$H$2="ja",IF(HLOOKUP($G$5,'Partner-period(er)'!$AP:$BD,5+$A29+((AW$15-1)*50),FALSE)&gt;0,1,0),0)</f>
        <v>0</v>
      </c>
      <c r="AX29">
        <f ca="1">IF(Data!$H$2="ja",IF(HLOOKUP($G$5,'Partner-period(er)'!$AP:$BD,5+$A29+((AX$15-1)*50),FALSE)&gt;0,1,0),0)</f>
        <v>0</v>
      </c>
      <c r="AY29">
        <f ca="1">IF(Data!$H$2="ja",IF(HLOOKUP($G$5,'Partner-period(er)'!$AP:$BD,5+$A29+((AY$15-1)*50),FALSE)&gt;0,1,0),0)</f>
        <v>0</v>
      </c>
      <c r="AZ29">
        <f ca="1">IF(Data!$H$2="ja",IF(HLOOKUP($G$5,'Partner-period(er)'!$AP:$BD,5+$A29+((AZ$15-1)*50),FALSE)&gt;0,1,0),0)</f>
        <v>0</v>
      </c>
      <c r="BA29">
        <f ca="1">IF(Data!$H$2="ja",IF(HLOOKUP($G$5,'Partner-period(er)'!$AP:$BD,5+$A29+((BA$15-1)*50),FALSE)&gt;0,1,0),0)</f>
        <v>0</v>
      </c>
      <c r="BB29">
        <f ca="1">IF(Data!$H$2="ja",IF(HLOOKUP($G$5,'Partner-period(er)'!$AP:$BD,5+$A29+((BB$15-1)*50),FALSE)&gt;0,1,0),0)</f>
        <v>0</v>
      </c>
      <c r="BC29" s="114">
        <f ca="1">IF(Data!$H$2="ja",IF(HLOOKUP($G$5,'Partner-period(er)'!$AP:$BD,5+$A29+((BC$15-1)*50),FALSE)&gt;0,1,0),0)</f>
        <v>0</v>
      </c>
      <c r="BE29" s="94"/>
      <c r="BF29" s="43">
        <f ca="1">IF(Data!$H$2="ja",IF(HLOOKUP($G$5,'Partner-period(er)'!$AP:$BD,5+$A29+((BF$15-1)*50),FALSE)&gt;0,1,0),0)</f>
        <v>0</v>
      </c>
      <c r="BG29">
        <f ca="1">IF(Data!$H$2="ja",IF(HLOOKUP($G$5,'Partner-period(er)'!$AP:$BD,5+$A29+((BG$15-1)*50),FALSE)&gt;0,1,0),0)</f>
        <v>0</v>
      </c>
      <c r="BH29">
        <f ca="1">IF(Data!$H$2="ja",IF(HLOOKUP($G$5,'Partner-period(er)'!$AP:$BD,5+$A29+((BH$15-1)*50),FALSE)&gt;0,1,0),0)</f>
        <v>0</v>
      </c>
      <c r="BI29">
        <f ca="1">IF(Data!$H$2="ja",IF(HLOOKUP($G$5,'Partner-period(er)'!$AP:$BD,5+$A29+((BI$15-1)*50),FALSE)&gt;0,1,0),0)</f>
        <v>0</v>
      </c>
      <c r="BJ29">
        <f ca="1">IF(Data!$H$2="ja",IF(HLOOKUP($G$5,'Partner-period(er)'!$AP:$BD,5+$A29+((BJ$15-1)*50),FALSE)&gt;0,1,0),0)</f>
        <v>0</v>
      </c>
      <c r="BK29">
        <f ca="1">IF(Data!$H$2="ja",IF(HLOOKUP($G$5,'Partner-period(er)'!$AP:$BD,5+$A29+((BK$15-1)*50),FALSE)&gt;0,1,0),0)</f>
        <v>0</v>
      </c>
      <c r="BL29">
        <f ca="1">IF(Data!$H$2="ja",IF(HLOOKUP($G$5,'Partner-period(er)'!$AP:$BD,5+$A29+((BL$15-1)*50),FALSE)&gt;0,1,0),0)</f>
        <v>0</v>
      </c>
      <c r="BM29">
        <f ca="1">IF(Data!$H$2="ja",IF(HLOOKUP($G$5,'Partner-period(er)'!$AP:$BD,5+$A29+((BM$15-1)*50),FALSE)&gt;0,1,0),0)</f>
        <v>0</v>
      </c>
      <c r="BN29">
        <f ca="1">IF(Data!$H$2="ja",IF(HLOOKUP($G$5,'Partner-period(er)'!$AP:$BD,5+$A29+((BN$15-1)*50),FALSE)&gt;0,1,0),0)</f>
        <v>0</v>
      </c>
      <c r="BO29">
        <f ca="1">IF(Data!$H$2="ja",IF(HLOOKUP($G$5,'Partner-period(er)'!$AP:$BD,5+$A29+((BO$15-1)*50),FALSE)&gt;0,1,0),0)</f>
        <v>0</v>
      </c>
      <c r="BP29">
        <f ca="1">IF(Data!$H$2="ja",IF(HLOOKUP($G$5,'Partner-period(er)'!$AP:$BD,5+$A29+((BP$15-1)*50),FALSE)&gt;0,1,0),0)</f>
        <v>0</v>
      </c>
      <c r="BQ29">
        <f ca="1">IF(Data!$H$2="ja",IF(HLOOKUP($G$5,'Partner-period(er)'!$AP:$BD,5+$A29+((BQ$15-1)*50),FALSE)&gt;0,1,0),0)</f>
        <v>0</v>
      </c>
      <c r="BR29">
        <f ca="1">IF(Data!$H$2="ja",IF(HLOOKUP($G$5,'Partner-period(er)'!$AP:$BD,5+$A29+((BR$15-1)*50),FALSE)&gt;0,1,0),0)</f>
        <v>0</v>
      </c>
      <c r="BS29">
        <f ca="1">IF(Data!$H$2="ja",IF(HLOOKUP($G$5,'Partner-period(er)'!$AP:$BD,5+$A29+((BS$15-1)*50),FALSE)&gt;0,1,0),0)</f>
        <v>0</v>
      </c>
      <c r="BT29" s="114">
        <f ca="1">IF(Data!$H$2="ja",IF(HLOOKUP($G$5,'Partner-period(er)'!$AP:$BD,5+$A29+((BT$15-1)*50),FALSE)&gt;0,1,0),0)</f>
        <v>0</v>
      </c>
    </row>
    <row r="30" spans="1:72" ht="12" customHeight="1" x14ac:dyDescent="0.25">
      <c r="A30" s="92">
        <v>14</v>
      </c>
      <c r="B30" s="39"/>
      <c r="C30" s="9" t="str">
        <f>'Budget &amp; Total'!C37</f>
        <v>Overheadomkostninger</v>
      </c>
      <c r="D30" s="9"/>
      <c r="E30" s="27" t="s">
        <v>31</v>
      </c>
      <c r="F30" s="245">
        <f>'Budget &amp; Total'!G37</f>
        <v>0</v>
      </c>
      <c r="G30" s="119">
        <f ca="1">HLOOKUP($G$5,'Period(er)'!$X:$AL,5+A30,FALSE)</f>
        <v>0</v>
      </c>
      <c r="I30" s="120">
        <f t="shared" si="4"/>
        <v>0</v>
      </c>
      <c r="J30" s="168">
        <f t="shared" ref="J30:AM30" si="5">SUM(J24:J29)*J11</f>
        <v>0</v>
      </c>
      <c r="K30" s="168">
        <f t="shared" si="5"/>
        <v>0</v>
      </c>
      <c r="L30" s="168">
        <f t="shared" si="5"/>
        <v>0</v>
      </c>
      <c r="M30" s="168">
        <f t="shared" si="5"/>
        <v>0</v>
      </c>
      <c r="N30" s="168">
        <f t="shared" si="5"/>
        <v>0</v>
      </c>
      <c r="O30" s="168">
        <f t="shared" si="5"/>
        <v>0</v>
      </c>
      <c r="P30" s="168">
        <f t="shared" si="5"/>
        <v>0</v>
      </c>
      <c r="Q30" s="168">
        <f t="shared" si="5"/>
        <v>0</v>
      </c>
      <c r="R30" s="168">
        <f t="shared" si="5"/>
        <v>0</v>
      </c>
      <c r="S30" s="168">
        <f t="shared" si="5"/>
        <v>0</v>
      </c>
      <c r="T30" s="168">
        <f t="shared" si="5"/>
        <v>0</v>
      </c>
      <c r="U30" s="168">
        <f t="shared" si="5"/>
        <v>0</v>
      </c>
      <c r="V30" s="168">
        <f t="shared" si="5"/>
        <v>0</v>
      </c>
      <c r="W30" s="168">
        <f t="shared" si="5"/>
        <v>0</v>
      </c>
      <c r="X30" s="169">
        <f t="shared" si="5"/>
        <v>0</v>
      </c>
      <c r="Y30" s="769">
        <f t="shared" si="5"/>
        <v>0</v>
      </c>
      <c r="Z30" s="769">
        <f t="shared" si="5"/>
        <v>0</v>
      </c>
      <c r="AA30" s="769">
        <f t="shared" si="5"/>
        <v>0</v>
      </c>
      <c r="AB30" s="769">
        <f t="shared" si="5"/>
        <v>0</v>
      </c>
      <c r="AC30" s="769">
        <f t="shared" si="5"/>
        <v>0</v>
      </c>
      <c r="AD30" s="769">
        <f t="shared" si="5"/>
        <v>0</v>
      </c>
      <c r="AE30" s="769">
        <f t="shared" si="5"/>
        <v>0</v>
      </c>
      <c r="AF30" s="769">
        <f t="shared" si="5"/>
        <v>0</v>
      </c>
      <c r="AG30" s="769">
        <f t="shared" si="5"/>
        <v>0</v>
      </c>
      <c r="AH30" s="769">
        <f t="shared" si="5"/>
        <v>0</v>
      </c>
      <c r="AI30" s="769">
        <f t="shared" si="5"/>
        <v>0</v>
      </c>
      <c r="AJ30" s="769">
        <f t="shared" si="5"/>
        <v>0</v>
      </c>
      <c r="AK30" s="769">
        <f t="shared" si="5"/>
        <v>0</v>
      </c>
      <c r="AL30" s="769">
        <f t="shared" si="5"/>
        <v>0</v>
      </c>
      <c r="AM30" s="769">
        <f t="shared" si="5"/>
        <v>0</v>
      </c>
      <c r="AN30" s="94"/>
      <c r="AO30" s="164">
        <f ca="1">IF(Data!$H$2="ja",IF(HLOOKUP($G$5,'Partner-period(er)'!$AP:$BD,5+$A30+((AO$15-1)*50),FALSE)&gt;0,1,0),0)</f>
        <v>0</v>
      </c>
      <c r="AP30" s="165">
        <f ca="1">IF(Data!$H$2="ja",IF(HLOOKUP($G$5,'Partner-period(er)'!$AP:$BD,5+$A30+((AP$15-1)*50),FALSE)&gt;0,1,0),0)</f>
        <v>0</v>
      </c>
      <c r="AQ30" s="165">
        <f ca="1">IF(Data!$H$2="ja",IF(HLOOKUP($G$5,'Partner-period(er)'!$AP:$BD,5+$A30+((AQ$15-1)*50),FALSE)&gt;0,1,0),0)</f>
        <v>0</v>
      </c>
      <c r="AR30" s="165">
        <f ca="1">IF(Data!$H$2="ja",IF(HLOOKUP($G$5,'Partner-period(er)'!$AP:$BD,5+$A30+((AR$15-1)*50),FALSE)&gt;0,1,0),0)</f>
        <v>0</v>
      </c>
      <c r="AS30" s="165">
        <f ca="1">IF(Data!$H$2="ja",IF(HLOOKUP($G$5,'Partner-period(er)'!$AP:$BD,5+$A30+((AS$15-1)*50),FALSE)&gt;0,1,0),0)</f>
        <v>0</v>
      </c>
      <c r="AT30" s="165">
        <f ca="1">IF(Data!$H$2="ja",IF(HLOOKUP($G$5,'Partner-period(er)'!$AP:$BD,5+$A30+((AT$15-1)*50),FALSE)&gt;0,1,0),0)</f>
        <v>0</v>
      </c>
      <c r="AU30" s="165">
        <f ca="1">IF(Data!$H$2="ja",IF(HLOOKUP($G$5,'Partner-period(er)'!$AP:$BD,5+$A30+((AU$15-1)*50),FALSE)&gt;0,1,0),0)</f>
        <v>0</v>
      </c>
      <c r="AV30" s="165">
        <f ca="1">IF(Data!$H$2="ja",IF(HLOOKUP($G$5,'Partner-period(er)'!$AP:$BD,5+$A30+((AV$15-1)*50),FALSE)&gt;0,1,0),0)</f>
        <v>0</v>
      </c>
      <c r="AW30" s="165">
        <f ca="1">IF(Data!$H$2="ja",IF(HLOOKUP($G$5,'Partner-period(er)'!$AP:$BD,5+$A30+((AW$15-1)*50),FALSE)&gt;0,1,0),0)</f>
        <v>0</v>
      </c>
      <c r="AX30" s="165">
        <f ca="1">IF(Data!$H$2="ja",IF(HLOOKUP($G$5,'Partner-period(er)'!$AP:$BD,5+$A30+((AX$15-1)*50),FALSE)&gt;0,1,0),0)</f>
        <v>0</v>
      </c>
      <c r="AY30" s="165">
        <f ca="1">IF(Data!$H$2="ja",IF(HLOOKUP($G$5,'Partner-period(er)'!$AP:$BD,5+$A30+((AY$15-1)*50),FALSE)&gt;0,1,0),0)</f>
        <v>0</v>
      </c>
      <c r="AZ30" s="165">
        <f ca="1">IF(Data!$H$2="ja",IF(HLOOKUP($G$5,'Partner-period(er)'!$AP:$BD,5+$A30+((AZ$15-1)*50),FALSE)&gt;0,1,0),0)</f>
        <v>0</v>
      </c>
      <c r="BA30" s="165">
        <f ca="1">IF(Data!$H$2="ja",IF(HLOOKUP($G$5,'Partner-period(er)'!$AP:$BD,5+$A30+((BA$15-1)*50),FALSE)&gt;0,1,0),0)</f>
        <v>0</v>
      </c>
      <c r="BB30" s="165">
        <f ca="1">IF(Data!$H$2="ja",IF(HLOOKUP($G$5,'Partner-period(er)'!$AP:$BD,5+$A30+((BB$15-1)*50),FALSE)&gt;0,1,0),0)</f>
        <v>0</v>
      </c>
      <c r="BC30" s="166">
        <f ca="1">IF(Data!$H$2="ja",IF(HLOOKUP($G$5,'Partner-period(er)'!$AP:$BD,5+$A30+((BC$15-1)*50),FALSE)&gt;0,1,0),0)</f>
        <v>0</v>
      </c>
      <c r="BE30" s="94"/>
      <c r="BF30" s="164">
        <f ca="1">IF(Data!$H$2="ja",IF(HLOOKUP($G$5,'Partner-period(er)'!$AP:$BD,5+$A30+((BF$15-1)*50),FALSE)&gt;0,1,0),0)</f>
        <v>0</v>
      </c>
      <c r="BG30" s="165">
        <f ca="1">IF(Data!$H$2="ja",IF(HLOOKUP($G$5,'Partner-period(er)'!$AP:$BD,5+$A30+((BG$15-1)*50),FALSE)&gt;0,1,0),0)</f>
        <v>0</v>
      </c>
      <c r="BH30" s="165">
        <f ca="1">IF(Data!$H$2="ja",IF(HLOOKUP($G$5,'Partner-period(er)'!$AP:$BD,5+$A30+((BH$15-1)*50),FALSE)&gt;0,1,0),0)</f>
        <v>0</v>
      </c>
      <c r="BI30" s="165">
        <f ca="1">IF(Data!$H$2="ja",IF(HLOOKUP($G$5,'Partner-period(er)'!$AP:$BD,5+$A30+((BI$15-1)*50),FALSE)&gt;0,1,0),0)</f>
        <v>0</v>
      </c>
      <c r="BJ30" s="165">
        <f ca="1">IF(Data!$H$2="ja",IF(HLOOKUP($G$5,'Partner-period(er)'!$AP:$BD,5+$A30+((BJ$15-1)*50),FALSE)&gt;0,1,0),0)</f>
        <v>0</v>
      </c>
      <c r="BK30" s="165">
        <f ca="1">IF(Data!$H$2="ja",IF(HLOOKUP($G$5,'Partner-period(er)'!$AP:$BD,5+$A30+((BK$15-1)*50),FALSE)&gt;0,1,0),0)</f>
        <v>0</v>
      </c>
      <c r="BL30" s="165">
        <f ca="1">IF(Data!$H$2="ja",IF(HLOOKUP($G$5,'Partner-period(er)'!$AP:$BD,5+$A30+((BL$15-1)*50),FALSE)&gt;0,1,0),0)</f>
        <v>0</v>
      </c>
      <c r="BM30" s="165">
        <f ca="1">IF(Data!$H$2="ja",IF(HLOOKUP($G$5,'Partner-period(er)'!$AP:$BD,5+$A30+((BM$15-1)*50),FALSE)&gt;0,1,0),0)</f>
        <v>0</v>
      </c>
      <c r="BN30" s="165">
        <f ca="1">IF(Data!$H$2="ja",IF(HLOOKUP($G$5,'Partner-period(er)'!$AP:$BD,5+$A30+((BN$15-1)*50),FALSE)&gt;0,1,0),0)</f>
        <v>0</v>
      </c>
      <c r="BO30" s="165">
        <f ca="1">IF(Data!$H$2="ja",IF(HLOOKUP($G$5,'Partner-period(er)'!$AP:$BD,5+$A30+((BO$15-1)*50),FALSE)&gt;0,1,0),0)</f>
        <v>0</v>
      </c>
      <c r="BP30" s="165">
        <f ca="1">IF(Data!$H$2="ja",IF(HLOOKUP($G$5,'Partner-period(er)'!$AP:$BD,5+$A30+((BP$15-1)*50),FALSE)&gt;0,1,0),0)</f>
        <v>0</v>
      </c>
      <c r="BQ30" s="165">
        <f ca="1">IF(Data!$H$2="ja",IF(HLOOKUP($G$5,'Partner-period(er)'!$AP:$BD,5+$A30+((BQ$15-1)*50),FALSE)&gt;0,1,0),0)</f>
        <v>0</v>
      </c>
      <c r="BR30" s="165">
        <f ca="1">IF(Data!$H$2="ja",IF(HLOOKUP($G$5,'Partner-period(er)'!$AP:$BD,5+$A30+((BR$15-1)*50),FALSE)&gt;0,1,0),0)</f>
        <v>0</v>
      </c>
      <c r="BS30" s="165">
        <f ca="1">IF(Data!$H$2="ja",IF(HLOOKUP($G$5,'Partner-period(er)'!$AP:$BD,5+$A30+((BS$15-1)*50),FALSE)&gt;0,1,0),0)</f>
        <v>0</v>
      </c>
      <c r="BT30" s="166">
        <f ca="1">IF(Data!$H$2="ja",IF(HLOOKUP($G$5,'Partner-period(er)'!$AP:$BD,5+$A30+((BT$15-1)*50),FALSE)&gt;0,1,0),0)</f>
        <v>0</v>
      </c>
    </row>
    <row r="31" spans="1:72" ht="12" customHeight="1" x14ac:dyDescent="0.25">
      <c r="A31" s="92">
        <v>15</v>
      </c>
      <c r="B31" s="35"/>
      <c r="C31" s="32" t="str">
        <f>'Budget &amp; Total'!C38</f>
        <v>Andre omkostninger total</v>
      </c>
      <c r="D31" s="32"/>
      <c r="E31" s="125" t="s">
        <v>31</v>
      </c>
      <c r="F31" s="246">
        <f>'Budget &amp; Total'!G38</f>
        <v>0</v>
      </c>
      <c r="G31" s="126">
        <f ca="1">HLOOKUP($G$5,'Period(er)'!$X:$AL,5+A31,FALSE)</f>
        <v>0</v>
      </c>
      <c r="I31" s="127">
        <f t="shared" si="4"/>
        <v>0</v>
      </c>
      <c r="J31" s="170">
        <f>SUM(J24:J30)</f>
        <v>0</v>
      </c>
      <c r="K31" s="170">
        <f t="shared" ref="K31:X31" si="6">SUM(K24:K30)</f>
        <v>0</v>
      </c>
      <c r="L31" s="170">
        <f t="shared" si="6"/>
        <v>0</v>
      </c>
      <c r="M31" s="170">
        <f t="shared" si="6"/>
        <v>0</v>
      </c>
      <c r="N31" s="170">
        <f t="shared" si="6"/>
        <v>0</v>
      </c>
      <c r="O31" s="170">
        <f t="shared" si="6"/>
        <v>0</v>
      </c>
      <c r="P31" s="170">
        <f t="shared" si="6"/>
        <v>0</v>
      </c>
      <c r="Q31" s="170">
        <f t="shared" si="6"/>
        <v>0</v>
      </c>
      <c r="R31" s="170">
        <f t="shared" si="6"/>
        <v>0</v>
      </c>
      <c r="S31" s="170">
        <f t="shared" si="6"/>
        <v>0</v>
      </c>
      <c r="T31" s="170">
        <f t="shared" si="6"/>
        <v>0</v>
      </c>
      <c r="U31" s="170">
        <f t="shared" si="6"/>
        <v>0</v>
      </c>
      <c r="V31" s="170">
        <f t="shared" si="6"/>
        <v>0</v>
      </c>
      <c r="W31" s="170">
        <f t="shared" si="6"/>
        <v>0</v>
      </c>
      <c r="X31" s="790">
        <f t="shared" si="6"/>
        <v>0</v>
      </c>
      <c r="Y31" s="770">
        <f>SUM(Y24:Y30)</f>
        <v>0</v>
      </c>
      <c r="Z31" s="770">
        <f t="shared" ref="Z31:AM31" si="7">SUM(Z24:Z30)</f>
        <v>0</v>
      </c>
      <c r="AA31" s="770">
        <f t="shared" si="7"/>
        <v>0</v>
      </c>
      <c r="AB31" s="770">
        <f t="shared" si="7"/>
        <v>0</v>
      </c>
      <c r="AC31" s="770">
        <f t="shared" si="7"/>
        <v>0</v>
      </c>
      <c r="AD31" s="770">
        <f t="shared" si="7"/>
        <v>0</v>
      </c>
      <c r="AE31" s="770">
        <f t="shared" si="7"/>
        <v>0</v>
      </c>
      <c r="AF31" s="770">
        <f t="shared" si="7"/>
        <v>0</v>
      </c>
      <c r="AG31" s="770">
        <f t="shared" si="7"/>
        <v>0</v>
      </c>
      <c r="AH31" s="770">
        <f t="shared" si="7"/>
        <v>0</v>
      </c>
      <c r="AI31" s="770">
        <f t="shared" si="7"/>
        <v>0</v>
      </c>
      <c r="AJ31" s="770">
        <f t="shared" si="7"/>
        <v>0</v>
      </c>
      <c r="AK31" s="770">
        <f t="shared" si="7"/>
        <v>0</v>
      </c>
      <c r="AL31" s="770">
        <f t="shared" si="7"/>
        <v>0</v>
      </c>
      <c r="AM31" s="770">
        <f t="shared" si="7"/>
        <v>0</v>
      </c>
      <c r="AN31" s="94"/>
      <c r="BE31" s="94"/>
    </row>
    <row r="32" spans="1:72" ht="15.75" customHeight="1" thickBot="1" x14ac:dyDescent="0.3">
      <c r="A32" s="92">
        <v>16</v>
      </c>
      <c r="B32" s="406" t="str">
        <f>Data!B55</f>
        <v>Totale omkostninger</v>
      </c>
      <c r="C32" s="130"/>
      <c r="D32" s="130"/>
      <c r="E32" s="131" t="s">
        <v>31</v>
      </c>
      <c r="F32" s="247">
        <f>'Budget &amp; Total'!G39</f>
        <v>0</v>
      </c>
      <c r="G32" s="132">
        <f ca="1">HLOOKUP($G$5,'Period(er)'!$X:$AL,5+A32,FALSE)</f>
        <v>0</v>
      </c>
      <c r="I32" s="809">
        <f t="shared" si="4"/>
        <v>0</v>
      </c>
      <c r="J32" s="810">
        <f>J31+J22</f>
        <v>0</v>
      </c>
      <c r="K32" s="758">
        <f t="shared" ref="K32:X32" si="8">K31+K22</f>
        <v>0</v>
      </c>
      <c r="L32" s="758">
        <f t="shared" si="8"/>
        <v>0</v>
      </c>
      <c r="M32" s="758">
        <f t="shared" si="8"/>
        <v>0</v>
      </c>
      <c r="N32" s="758">
        <f t="shared" si="8"/>
        <v>0</v>
      </c>
      <c r="O32" s="758">
        <f t="shared" si="8"/>
        <v>0</v>
      </c>
      <c r="P32" s="758">
        <f t="shared" si="8"/>
        <v>0</v>
      </c>
      <c r="Q32" s="758">
        <f t="shared" si="8"/>
        <v>0</v>
      </c>
      <c r="R32" s="758">
        <f t="shared" si="8"/>
        <v>0</v>
      </c>
      <c r="S32" s="758">
        <f t="shared" si="8"/>
        <v>0</v>
      </c>
      <c r="T32" s="758">
        <f t="shared" si="8"/>
        <v>0</v>
      </c>
      <c r="U32" s="758">
        <f t="shared" si="8"/>
        <v>0</v>
      </c>
      <c r="V32" s="758">
        <f t="shared" si="8"/>
        <v>0</v>
      </c>
      <c r="W32" s="758">
        <f t="shared" si="8"/>
        <v>0</v>
      </c>
      <c r="X32" s="790">
        <f t="shared" si="8"/>
        <v>0</v>
      </c>
      <c r="Y32" s="770">
        <f>Y31+Y22</f>
        <v>0</v>
      </c>
      <c r="Z32" s="770">
        <f t="shared" ref="Z32:AM32" si="9">Z31+Z22</f>
        <v>0</v>
      </c>
      <c r="AA32" s="770">
        <f t="shared" si="9"/>
        <v>0</v>
      </c>
      <c r="AB32" s="770">
        <f t="shared" si="9"/>
        <v>0</v>
      </c>
      <c r="AC32" s="770">
        <f t="shared" si="9"/>
        <v>0</v>
      </c>
      <c r="AD32" s="770">
        <f t="shared" si="9"/>
        <v>0</v>
      </c>
      <c r="AE32" s="770">
        <f t="shared" si="9"/>
        <v>0</v>
      </c>
      <c r="AF32" s="770">
        <f t="shared" si="9"/>
        <v>0</v>
      </c>
      <c r="AG32" s="770">
        <f t="shared" si="9"/>
        <v>0</v>
      </c>
      <c r="AH32" s="770">
        <f t="shared" si="9"/>
        <v>0</v>
      </c>
      <c r="AI32" s="770">
        <f t="shared" si="9"/>
        <v>0</v>
      </c>
      <c r="AJ32" s="770">
        <f t="shared" si="9"/>
        <v>0</v>
      </c>
      <c r="AK32" s="770">
        <f t="shared" si="9"/>
        <v>0</v>
      </c>
      <c r="AL32" s="770">
        <f t="shared" si="9"/>
        <v>0</v>
      </c>
      <c r="AM32" s="770">
        <f t="shared" si="9"/>
        <v>0</v>
      </c>
      <c r="AN32" s="94"/>
      <c r="BE32" s="94"/>
    </row>
    <row r="33" spans="1:73" s="1" customFormat="1" ht="12" customHeight="1" thickTop="1" x14ac:dyDescent="0.25">
      <c r="A33" s="92">
        <v>17</v>
      </c>
      <c r="B33" s="38" t="str">
        <f>Data!B79</f>
        <v>Tilskud</v>
      </c>
      <c r="C33" s="9"/>
      <c r="D33" s="9"/>
      <c r="E33" s="27"/>
      <c r="F33" s="117"/>
      <c r="G33" s="133"/>
      <c r="H33" s="9"/>
      <c r="I33" s="134"/>
      <c r="J33" s="479"/>
      <c r="K33" s="168"/>
      <c r="L33" s="168"/>
      <c r="M33" s="168"/>
      <c r="N33" s="168"/>
      <c r="O33" s="168"/>
      <c r="P33" s="168"/>
      <c r="Q33" s="168"/>
      <c r="R33" s="168"/>
      <c r="S33" s="168"/>
      <c r="T33" s="168"/>
      <c r="U33" s="168"/>
      <c r="V33" s="168"/>
      <c r="W33" s="168"/>
      <c r="X33" s="169"/>
      <c r="Y33" s="769"/>
      <c r="Z33" s="769"/>
      <c r="AA33" s="769"/>
      <c r="AB33" s="769"/>
      <c r="AC33" s="769"/>
      <c r="AD33" s="769"/>
      <c r="AE33" s="769"/>
      <c r="AF33" s="769"/>
      <c r="AG33" s="769"/>
      <c r="AH33" s="769"/>
      <c r="AI33" s="769"/>
      <c r="AJ33" s="769"/>
      <c r="AK33" s="769"/>
      <c r="AL33" s="769"/>
      <c r="AM33" s="769"/>
      <c r="AN33" s="94"/>
      <c r="BE33" s="94"/>
    </row>
    <row r="34" spans="1:73" s="1" customFormat="1" ht="12" customHeight="1" x14ac:dyDescent="0.25">
      <c r="A34" s="92">
        <v>18</v>
      </c>
      <c r="B34" s="38"/>
      <c r="C34" s="9" t="str">
        <f>Data!B26</f>
        <v>Beregnet tilskud</v>
      </c>
      <c r="D34" s="9"/>
      <c r="E34" s="27" t="s">
        <v>31</v>
      </c>
      <c r="F34" s="117"/>
      <c r="G34" s="119">
        <f ca="1">HLOOKUP($G$5,'Period(er)'!$X:$AL,5+A34,FALSE)</f>
        <v>0</v>
      </c>
      <c r="H34" s="9"/>
      <c r="I34" s="120">
        <f>SUM(J34:AM34)</f>
        <v>0</v>
      </c>
      <c r="J34" s="479">
        <f>J32*J12</f>
        <v>0</v>
      </c>
      <c r="K34" s="168">
        <f t="shared" ref="K34:X34" si="10">K32*K12</f>
        <v>0</v>
      </c>
      <c r="L34" s="168">
        <f t="shared" si="10"/>
        <v>0</v>
      </c>
      <c r="M34" s="168">
        <f t="shared" si="10"/>
        <v>0</v>
      </c>
      <c r="N34" s="168">
        <f t="shared" si="10"/>
        <v>0</v>
      </c>
      <c r="O34" s="168">
        <f t="shared" si="10"/>
        <v>0</v>
      </c>
      <c r="P34" s="168">
        <f t="shared" si="10"/>
        <v>0</v>
      </c>
      <c r="Q34" s="168">
        <f t="shared" si="10"/>
        <v>0</v>
      </c>
      <c r="R34" s="168">
        <f t="shared" si="10"/>
        <v>0</v>
      </c>
      <c r="S34" s="168">
        <f t="shared" si="10"/>
        <v>0</v>
      </c>
      <c r="T34" s="168">
        <f t="shared" si="10"/>
        <v>0</v>
      </c>
      <c r="U34" s="168">
        <f t="shared" si="10"/>
        <v>0</v>
      </c>
      <c r="V34" s="168">
        <f t="shared" si="10"/>
        <v>0</v>
      </c>
      <c r="W34" s="168">
        <f t="shared" si="10"/>
        <v>0</v>
      </c>
      <c r="X34" s="169">
        <f t="shared" si="10"/>
        <v>0</v>
      </c>
      <c r="Y34" s="769">
        <f>Y32*Y12</f>
        <v>0</v>
      </c>
      <c r="Z34" s="769">
        <f t="shared" ref="Z34:AM34" si="11">Z32*Z12</f>
        <v>0</v>
      </c>
      <c r="AA34" s="769">
        <f t="shared" si="11"/>
        <v>0</v>
      </c>
      <c r="AB34" s="769">
        <f t="shared" si="11"/>
        <v>0</v>
      </c>
      <c r="AC34" s="769">
        <f t="shared" si="11"/>
        <v>0</v>
      </c>
      <c r="AD34" s="769">
        <f t="shared" si="11"/>
        <v>0</v>
      </c>
      <c r="AE34" s="769">
        <f t="shared" si="11"/>
        <v>0</v>
      </c>
      <c r="AF34" s="769">
        <f t="shared" si="11"/>
        <v>0</v>
      </c>
      <c r="AG34" s="769">
        <f t="shared" si="11"/>
        <v>0</v>
      </c>
      <c r="AH34" s="769">
        <f t="shared" si="11"/>
        <v>0</v>
      </c>
      <c r="AI34" s="769">
        <f t="shared" si="11"/>
        <v>0</v>
      </c>
      <c r="AJ34" s="769">
        <f t="shared" si="11"/>
        <v>0</v>
      </c>
      <c r="AK34" s="769">
        <f t="shared" si="11"/>
        <v>0</v>
      </c>
      <c r="AL34" s="769">
        <f t="shared" si="11"/>
        <v>0</v>
      </c>
      <c r="AM34" s="769">
        <f t="shared" si="11"/>
        <v>0</v>
      </c>
      <c r="AN34" s="94"/>
      <c r="BE34" s="94"/>
    </row>
    <row r="35" spans="1:73" ht="12" customHeight="1" x14ac:dyDescent="0.25">
      <c r="A35" s="92">
        <v>19</v>
      </c>
      <c r="B35" s="39"/>
      <c r="C35" s="9" t="str">
        <f>Data!B27</f>
        <v>Forudbetalt tilskud (efter aftale)</v>
      </c>
      <c r="D35" s="135"/>
      <c r="E35" s="27" t="s">
        <v>31</v>
      </c>
      <c r="F35" s="117"/>
      <c r="G35" s="119">
        <f ca="1">HLOOKUP($G$5,'Period(er)'!$X:$AL,5+A35,FALSE)</f>
        <v>0</v>
      </c>
      <c r="I35" s="120">
        <f>SUM(J35:AM35)</f>
        <v>0</v>
      </c>
      <c r="J35" s="608"/>
      <c r="K35" s="609"/>
      <c r="L35" s="609"/>
      <c r="M35" s="609"/>
      <c r="N35" s="609"/>
      <c r="O35" s="609"/>
      <c r="P35" s="609"/>
      <c r="Q35" s="609"/>
      <c r="R35" s="609"/>
      <c r="S35" s="609"/>
      <c r="T35" s="609"/>
      <c r="U35" s="609"/>
      <c r="V35" s="609"/>
      <c r="W35" s="609"/>
      <c r="X35" s="610"/>
      <c r="Y35" s="771"/>
      <c r="Z35" s="771"/>
      <c r="AA35" s="771"/>
      <c r="AB35" s="771"/>
      <c r="AC35" s="771"/>
      <c r="AD35" s="771"/>
      <c r="AE35" s="771"/>
      <c r="AF35" s="771"/>
      <c r="AG35" s="771"/>
      <c r="AH35" s="771"/>
      <c r="AI35" s="771"/>
      <c r="AJ35" s="771"/>
      <c r="AK35" s="771"/>
      <c r="AL35" s="771"/>
      <c r="AM35" s="771"/>
      <c r="AN35" s="94"/>
      <c r="BE35" s="94"/>
    </row>
    <row r="36" spans="1:73" ht="12" customHeight="1" x14ac:dyDescent="0.25">
      <c r="A36" s="92">
        <v>20</v>
      </c>
      <c r="B36" s="39"/>
      <c r="C36" s="9" t="str">
        <f>Data!B28</f>
        <v>Justering for timepris inklusiv overhead</v>
      </c>
      <c r="D36" s="135"/>
      <c r="E36" s="27" t="s">
        <v>31</v>
      </c>
      <c r="F36" s="117"/>
      <c r="G36" s="119">
        <f ca="1">HLOOKUP($G$5,'Period(er)'!$X:$AL,5+A36,FALSE)</f>
        <v>0</v>
      </c>
      <c r="I36" s="120">
        <f ca="1">SUM(J36:AM36)</f>
        <v>0</v>
      </c>
      <c r="J36" s="479">
        <f ca="1">HLOOKUP($G$5,'Partner-period(er)'!$J:$X,25+((J$2-1)*50),FALSE)</f>
        <v>0</v>
      </c>
      <c r="K36" s="168">
        <f ca="1">HLOOKUP($G$5,'Partner-period(er)'!$J:$X,25+((K$2-1)*50),FALSE)</f>
        <v>0</v>
      </c>
      <c r="L36" s="168">
        <f ca="1">HLOOKUP($G$5,'Partner-period(er)'!$J:$X,25+((L$2-1)*50),FALSE)</f>
        <v>0</v>
      </c>
      <c r="M36" s="168">
        <f ca="1">HLOOKUP($G$5,'Partner-period(er)'!$J:$X,25+((M$2-1)*50),FALSE)</f>
        <v>0</v>
      </c>
      <c r="N36" s="168">
        <f ca="1">HLOOKUP($G$5,'Partner-period(er)'!$J:$X,25+((N$2-1)*50),FALSE)</f>
        <v>0</v>
      </c>
      <c r="O36" s="168">
        <f ca="1">HLOOKUP($G$5,'Partner-period(er)'!$J:$X,25+((O$2-1)*50),FALSE)</f>
        <v>0</v>
      </c>
      <c r="P36" s="168">
        <f ca="1">HLOOKUP($G$5,'Partner-period(er)'!$J:$X,25+((P$2-1)*50),FALSE)</f>
        <v>0</v>
      </c>
      <c r="Q36" s="168">
        <f ca="1">HLOOKUP($G$5,'Partner-period(er)'!$J:$X,25+((Q$2-1)*50),FALSE)</f>
        <v>0</v>
      </c>
      <c r="R36" s="168">
        <f ca="1">HLOOKUP($G$5,'Partner-period(er)'!$J:$X,25+((R$2-1)*50),FALSE)</f>
        <v>0</v>
      </c>
      <c r="S36" s="168">
        <f ca="1">HLOOKUP($G$5,'Partner-period(er)'!$J:$X,25+((S$2-1)*50),FALSE)</f>
        <v>0</v>
      </c>
      <c r="T36" s="168">
        <f ca="1">HLOOKUP($G$5,'Partner-period(er)'!$J:$X,25+((T$2-1)*50),FALSE)</f>
        <v>0</v>
      </c>
      <c r="U36" s="168">
        <f ca="1">HLOOKUP($G$5,'Partner-period(er)'!$J:$X,25+((U$2-1)*50),FALSE)</f>
        <v>0</v>
      </c>
      <c r="V36" s="168">
        <f ca="1">HLOOKUP($G$5,'Partner-period(er)'!$J:$X,25+((V$2-1)*50),FALSE)</f>
        <v>0</v>
      </c>
      <c r="W36" s="168">
        <f ca="1">HLOOKUP($G$5,'Partner-period(er)'!$J:$X,25+((W$2-1)*50),FALSE)</f>
        <v>0</v>
      </c>
      <c r="X36" s="169">
        <f ca="1">HLOOKUP($G$5,'Partner-period(er)'!$J:$X,25+((X$2-1)*50),FALSE)</f>
        <v>0</v>
      </c>
      <c r="Y36" s="769">
        <f ca="1">HLOOKUP($G$5,'Partner-period(er)'!$J:$X,25+((Y$2-1)*50),FALSE)</f>
        <v>0</v>
      </c>
      <c r="Z36" s="769">
        <f ca="1">HLOOKUP($G$5,'Partner-period(er)'!$J:$X,25+((Z$2-1)*50),FALSE)</f>
        <v>0</v>
      </c>
      <c r="AA36" s="769">
        <f ca="1">HLOOKUP($G$5,'Partner-period(er)'!$J:$X,25+((AA$2-1)*50),FALSE)</f>
        <v>0</v>
      </c>
      <c r="AB36" s="769">
        <f ca="1">HLOOKUP($G$5,'Partner-period(er)'!$J:$X,25+((AB$2-1)*50),FALSE)</f>
        <v>0</v>
      </c>
      <c r="AC36" s="769">
        <f ca="1">HLOOKUP($G$5,'Partner-period(er)'!$J:$X,25+((AC$2-1)*50),FALSE)</f>
        <v>0</v>
      </c>
      <c r="AD36" s="769">
        <f ca="1">HLOOKUP($G$5,'Partner-period(er)'!$J:$X,25+((AD$2-1)*50),FALSE)</f>
        <v>0</v>
      </c>
      <c r="AE36" s="769">
        <f ca="1">HLOOKUP($G$5,'Partner-period(er)'!$J:$X,25+((AE$2-1)*50),FALSE)</f>
        <v>0</v>
      </c>
      <c r="AF36" s="769">
        <f ca="1">HLOOKUP($G$5,'Partner-period(er)'!$J:$X,25+((AF$2-1)*50),FALSE)</f>
        <v>0</v>
      </c>
      <c r="AG36" s="769">
        <f ca="1">HLOOKUP($G$5,'Partner-period(er)'!$J:$X,25+((AG$2-1)*50),FALSE)</f>
        <v>0</v>
      </c>
      <c r="AH36" s="769">
        <f ca="1">HLOOKUP($G$5,'Partner-period(er)'!$J:$X,25+((AH$2-1)*50),FALSE)</f>
        <v>0</v>
      </c>
      <c r="AI36" s="769">
        <f ca="1">HLOOKUP($G$5,'Partner-period(er)'!$J:$X,25+((AI$2-1)*50),FALSE)</f>
        <v>0</v>
      </c>
      <c r="AJ36" s="769">
        <f ca="1">HLOOKUP($G$5,'Partner-period(er)'!$J:$X,25+((AJ$2-1)*50),FALSE)</f>
        <v>0</v>
      </c>
      <c r="AK36" s="769">
        <f ca="1">HLOOKUP($G$5,'Partner-period(er)'!$J:$X,25+((AK$2-1)*50),FALSE)</f>
        <v>0</v>
      </c>
      <c r="AL36" s="769">
        <f ca="1">HLOOKUP($G$5,'Partner-period(er)'!$J:$X,25+((AL$2-1)*50),FALSE)</f>
        <v>0</v>
      </c>
      <c r="AM36" s="769">
        <f ca="1">HLOOKUP($G$5,'Partner-period(er)'!$J:$X,25+((AM$2-1)*50),FALSE)</f>
        <v>0</v>
      </c>
      <c r="AN36" s="168" t="e">
        <f ca="1">HLOOKUP($G$5,'Partner-period(er)'!$J:$X,25+((AN$2-1)*50),FALSE)</f>
        <v>#VALUE!</v>
      </c>
      <c r="AO36" s="168" t="e" vm="1">
        <f ca="1">HLOOKUP($G$5,'Partner-period(er)'!$J:$X,25+((AO$2-1)*50),FALSE)</f>
        <v>#VALUE!</v>
      </c>
      <c r="AP36" s="168" t="e" vm="1">
        <f ca="1">HLOOKUP($G$5,'Partner-period(er)'!$J:$X,25+((AP$2-1)*50),FALSE)</f>
        <v>#VALUE!</v>
      </c>
      <c r="AQ36" s="168" t="e" vm="1">
        <f ca="1">HLOOKUP($G$5,'Partner-period(er)'!$J:$X,25+((AQ$2-1)*50),FALSE)</f>
        <v>#VALUE!</v>
      </c>
      <c r="AR36" s="168" t="e" vm="1">
        <f ca="1">HLOOKUP($G$5,'Partner-period(er)'!$J:$X,25+((AR$2-1)*50),FALSE)</f>
        <v>#VALUE!</v>
      </c>
      <c r="AS36" s="168" t="e" vm="1">
        <f ca="1">HLOOKUP($G$5,'Partner-period(er)'!$J:$X,25+((AS$2-1)*50),FALSE)</f>
        <v>#VALUE!</v>
      </c>
      <c r="AT36" s="168" t="e" vm="1">
        <f ca="1">HLOOKUP($G$5,'Partner-period(er)'!$J:$X,25+((AT$2-1)*50),FALSE)</f>
        <v>#VALUE!</v>
      </c>
      <c r="AU36" s="168" t="e" vm="1">
        <f ca="1">HLOOKUP($G$5,'Partner-period(er)'!$J:$X,25+((AU$2-1)*50),FALSE)</f>
        <v>#VALUE!</v>
      </c>
      <c r="AV36" s="168" t="e" vm="1">
        <f ca="1">HLOOKUP($G$5,'Partner-period(er)'!$J:$X,25+((AV$2-1)*50),FALSE)</f>
        <v>#VALUE!</v>
      </c>
      <c r="AW36" s="168" t="e" vm="1">
        <f ca="1">HLOOKUP($G$5,'Partner-period(er)'!$J:$X,25+((AW$2-1)*50),FALSE)</f>
        <v>#VALUE!</v>
      </c>
      <c r="AX36" s="168" t="e" vm="1">
        <f ca="1">HLOOKUP($G$5,'Partner-period(er)'!$J:$X,25+((AX$2-1)*50),FALSE)</f>
        <v>#VALUE!</v>
      </c>
      <c r="AY36" s="168" t="e" vm="1">
        <f ca="1">HLOOKUP($G$5,'Partner-period(er)'!$J:$X,25+((AY$2-1)*50),FALSE)</f>
        <v>#VALUE!</v>
      </c>
      <c r="AZ36" s="168" t="e" vm="1">
        <f ca="1">HLOOKUP($G$5,'Partner-period(er)'!$J:$X,25+((AZ$2-1)*50),FALSE)</f>
        <v>#VALUE!</v>
      </c>
      <c r="BA36" s="168" t="e" vm="1">
        <f ca="1">HLOOKUP($G$5,'Partner-period(er)'!$J:$X,25+((BA$2-1)*50),FALSE)</f>
        <v>#VALUE!</v>
      </c>
      <c r="BB36" s="168" t="e" vm="1">
        <f ca="1">HLOOKUP($G$5,'Partner-period(er)'!$J:$X,25+((BB$2-1)*50),FALSE)</f>
        <v>#VALUE!</v>
      </c>
      <c r="BC36" s="168" t="e" vm="1">
        <f ca="1">HLOOKUP($G$5,'Partner-period(er)'!$J:$X,25+((BC$2-1)*50),FALSE)</f>
        <v>#VALUE!</v>
      </c>
      <c r="BD36" s="168" t="e" vm="1">
        <f ca="1">HLOOKUP($G$5,'Partner-period(er)'!$J:$X,25+((BD$2-1)*50),FALSE)</f>
        <v>#VALUE!</v>
      </c>
      <c r="BE36" s="168" t="e">
        <f ca="1">HLOOKUP($G$5,'Partner-period(er)'!$J:$X,25+((BE$2-1)*50),FALSE)</f>
        <v>#VALUE!</v>
      </c>
      <c r="BF36" s="168" t="e" vm="1">
        <f ca="1">HLOOKUP($G$5,'Partner-period(er)'!$J:$X,25+((BF$2-1)*50),FALSE)</f>
        <v>#VALUE!</v>
      </c>
      <c r="BG36" s="168" t="e" vm="1">
        <f ca="1">HLOOKUP($G$5,'Partner-period(er)'!$J:$X,25+((BG$2-1)*50),FALSE)</f>
        <v>#VALUE!</v>
      </c>
      <c r="BH36" s="168" t="e" vm="1">
        <f ca="1">HLOOKUP($G$5,'Partner-period(er)'!$J:$X,25+((BH$2-1)*50),FALSE)</f>
        <v>#VALUE!</v>
      </c>
      <c r="BI36" s="168" t="e" vm="1">
        <f ca="1">HLOOKUP($G$5,'Partner-period(er)'!$J:$X,25+((BI$2-1)*50),FALSE)</f>
        <v>#VALUE!</v>
      </c>
      <c r="BJ36" s="168" t="e" vm="1">
        <f ca="1">HLOOKUP($G$5,'Partner-period(er)'!$J:$X,25+((BJ$2-1)*50),FALSE)</f>
        <v>#VALUE!</v>
      </c>
      <c r="BK36" s="168" t="e" vm="1">
        <f ca="1">HLOOKUP($G$5,'Partner-period(er)'!$J:$X,25+((BK$2-1)*50),FALSE)</f>
        <v>#VALUE!</v>
      </c>
      <c r="BL36" s="168" t="e" vm="1">
        <f ca="1">HLOOKUP($G$5,'Partner-period(er)'!$J:$X,25+((BL$2-1)*50),FALSE)</f>
        <v>#VALUE!</v>
      </c>
      <c r="BM36" s="168" t="e" vm="1">
        <f ca="1">HLOOKUP($G$5,'Partner-period(er)'!$J:$X,25+((BM$2-1)*50),FALSE)</f>
        <v>#VALUE!</v>
      </c>
      <c r="BN36" s="168" t="e" vm="1">
        <f ca="1">HLOOKUP($G$5,'Partner-period(er)'!$J:$X,25+((BN$2-1)*50),FALSE)</f>
        <v>#VALUE!</v>
      </c>
      <c r="BO36" s="168" t="e" vm="1">
        <f ca="1">HLOOKUP($G$5,'Partner-period(er)'!$J:$X,25+((BO$2-1)*50),FALSE)</f>
        <v>#VALUE!</v>
      </c>
      <c r="BP36" s="168" t="e" vm="1">
        <f ca="1">HLOOKUP($G$5,'Partner-period(er)'!$J:$X,25+((BP$2-1)*50),FALSE)</f>
        <v>#VALUE!</v>
      </c>
      <c r="BQ36" s="168" t="e" vm="1">
        <f ca="1">HLOOKUP($G$5,'Partner-period(er)'!$J:$X,25+((BQ$2-1)*50),FALSE)</f>
        <v>#VALUE!</v>
      </c>
      <c r="BR36" s="168" t="e" vm="1">
        <f ca="1">HLOOKUP($G$5,'Partner-period(er)'!$J:$X,25+((BR$2-1)*50),FALSE)</f>
        <v>#VALUE!</v>
      </c>
      <c r="BS36" s="168" t="e" vm="1">
        <f ca="1">HLOOKUP($G$5,'Partner-period(er)'!$J:$X,25+((BS$2-1)*50),FALSE)</f>
        <v>#VALUE!</v>
      </c>
      <c r="BT36" s="168" t="e" vm="1">
        <f ca="1">HLOOKUP($G$5,'Partner-period(er)'!$J:$X,25+((BT$2-1)*50),FALSE)</f>
        <v>#VALUE!</v>
      </c>
      <c r="BU36" s="168" t="e" vm="1">
        <f ca="1">HLOOKUP($G$5,'Partner-period(er)'!$J:$X,25+((BU$2-1)*50),FALSE)</f>
        <v>#VALUE!</v>
      </c>
    </row>
    <row r="37" spans="1:73" ht="12" customHeight="1" x14ac:dyDescent="0.25">
      <c r="A37" s="92">
        <v>21</v>
      </c>
      <c r="B37" s="39"/>
      <c r="C37" s="9" t="str">
        <f>Data!B29</f>
        <v>Justering for budgetoverskridelse</v>
      </c>
      <c r="D37" s="135"/>
      <c r="E37" s="27" t="s">
        <v>31</v>
      </c>
      <c r="F37" s="117"/>
      <c r="G37" s="119">
        <f ca="1">HLOOKUP($G$5,'Period(er)'!$X:$AL,5+A37,FALSE)</f>
        <v>0</v>
      </c>
      <c r="I37" s="120">
        <f ca="1">IF(Data!H2="nej",                     IF((G34+G35+G36)&gt;F38,-G34-G35-G36+F38,0),SUM(J37:AM37))</f>
        <v>0</v>
      </c>
      <c r="J37" s="480">
        <f ca="1">HLOOKUP($G$5,'Partner-period(er)'!$J:$X,26+((J$2-1)*50),FALSE)</f>
        <v>0</v>
      </c>
      <c r="K37" s="172">
        <f ca="1">HLOOKUP($G$5,'Partner-period(er)'!$J:$X,26+((K$2-1)*50),FALSE)</f>
        <v>0</v>
      </c>
      <c r="L37" s="172">
        <f ca="1">HLOOKUP($G$5,'Partner-period(er)'!$J:$X,26+((L$2-1)*50),FALSE)</f>
        <v>0</v>
      </c>
      <c r="M37" s="172">
        <f ca="1">HLOOKUP($G$5,'Partner-period(er)'!$J:$X,26+((M$2-1)*50),FALSE)</f>
        <v>0</v>
      </c>
      <c r="N37" s="172">
        <f ca="1">HLOOKUP($G$5,'Partner-period(er)'!$J:$X,26+((N$2-1)*50),FALSE)</f>
        <v>0</v>
      </c>
      <c r="O37" s="172">
        <f ca="1">HLOOKUP($G$5,'Partner-period(er)'!$J:$X,26+((O$2-1)*50),FALSE)</f>
        <v>0</v>
      </c>
      <c r="P37" s="172">
        <f ca="1">HLOOKUP($G$5,'Partner-period(er)'!$J:$X,26+((P$2-1)*50),FALSE)</f>
        <v>0</v>
      </c>
      <c r="Q37" s="172">
        <f ca="1">HLOOKUP($G$5,'Partner-period(er)'!$J:$X,26+((Q$2-1)*50),FALSE)</f>
        <v>0</v>
      </c>
      <c r="R37" s="172">
        <f ca="1">HLOOKUP($G$5,'Partner-period(er)'!$J:$X,26+((R$2-1)*50),FALSE)</f>
        <v>0</v>
      </c>
      <c r="S37" s="172">
        <f ca="1">HLOOKUP($G$5,'Partner-period(er)'!$J:$X,26+((S$2-1)*50),FALSE)</f>
        <v>0</v>
      </c>
      <c r="T37" s="172">
        <f ca="1">HLOOKUP($G$5,'Partner-period(er)'!$J:$X,26+((T$2-1)*50),FALSE)</f>
        <v>0</v>
      </c>
      <c r="U37" s="172">
        <f ca="1">HLOOKUP($G$5,'Partner-period(er)'!$J:$X,26+((U$2-1)*50),FALSE)</f>
        <v>0</v>
      </c>
      <c r="V37" s="172">
        <f ca="1">HLOOKUP($G$5,'Partner-period(er)'!$J:$X,26+((V$2-1)*50),FALSE)</f>
        <v>0</v>
      </c>
      <c r="W37" s="172">
        <f ca="1">HLOOKUP($G$5,'Partner-period(er)'!$J:$X,26+((W$2-1)*50),FALSE)</f>
        <v>0</v>
      </c>
      <c r="X37" s="791">
        <f ca="1">HLOOKUP($G$5,'Partner-period(er)'!$J:$X,26+((X$2-1)*50),FALSE)</f>
        <v>0</v>
      </c>
      <c r="Y37" s="769">
        <f ca="1">HLOOKUP($G$5,'Partner-period(er)'!$J:$X,26+((Y$2-1)*50),FALSE)</f>
        <v>0</v>
      </c>
      <c r="Z37" s="769">
        <f ca="1">HLOOKUP($G$5,'Partner-period(er)'!$J:$X,26+((Z$2-1)*50),FALSE)</f>
        <v>0</v>
      </c>
      <c r="AA37" s="769">
        <f ca="1">HLOOKUP($G$5,'Partner-period(er)'!$J:$X,26+((AA$2-1)*50),FALSE)</f>
        <v>0</v>
      </c>
      <c r="AB37" s="769">
        <f ca="1">HLOOKUP($G$5,'Partner-period(er)'!$J:$X,26+((AB$2-1)*50),FALSE)</f>
        <v>0</v>
      </c>
      <c r="AC37" s="769">
        <f ca="1">HLOOKUP($G$5,'Partner-period(er)'!$J:$X,26+((AC$2-1)*50),FALSE)</f>
        <v>0</v>
      </c>
      <c r="AD37" s="769">
        <f ca="1">HLOOKUP($G$5,'Partner-period(er)'!$J:$X,26+((AD$2-1)*50),FALSE)</f>
        <v>0</v>
      </c>
      <c r="AE37" s="769">
        <f ca="1">HLOOKUP($G$5,'Partner-period(er)'!$J:$X,26+((AE$2-1)*50),FALSE)</f>
        <v>0</v>
      </c>
      <c r="AF37" s="769">
        <f ca="1">HLOOKUP($G$5,'Partner-period(er)'!$J:$X,26+((AF$2-1)*50),FALSE)</f>
        <v>0</v>
      </c>
      <c r="AG37" s="769">
        <f ca="1">HLOOKUP($G$5,'Partner-period(er)'!$J:$X,26+((AG$2-1)*50),FALSE)</f>
        <v>0</v>
      </c>
      <c r="AH37" s="769">
        <f ca="1">HLOOKUP($G$5,'Partner-period(er)'!$J:$X,26+((AH$2-1)*50),FALSE)</f>
        <v>0</v>
      </c>
      <c r="AI37" s="769">
        <f ca="1">HLOOKUP($G$5,'Partner-period(er)'!$J:$X,26+((AI$2-1)*50),FALSE)</f>
        <v>0</v>
      </c>
      <c r="AJ37" s="769">
        <f ca="1">HLOOKUP($G$5,'Partner-period(er)'!$J:$X,26+((AJ$2-1)*50),FALSE)</f>
        <v>0</v>
      </c>
      <c r="AK37" s="769">
        <f ca="1">HLOOKUP($G$5,'Partner-period(er)'!$J:$X,26+((AK$2-1)*50),FALSE)</f>
        <v>0</v>
      </c>
      <c r="AL37" s="769">
        <f ca="1">HLOOKUP($G$5,'Partner-period(er)'!$J:$X,26+((AL$2-1)*50),FALSE)</f>
        <v>0</v>
      </c>
      <c r="AM37" s="769">
        <f ca="1">HLOOKUP($G$5,'Partner-period(er)'!$J:$X,26+((AM$2-1)*50),FALSE)</f>
        <v>0</v>
      </c>
      <c r="AN37" s="94"/>
      <c r="BE37" s="94"/>
    </row>
    <row r="38" spans="1:73" ht="12" customHeight="1" x14ac:dyDescent="0.25">
      <c r="A38" s="92">
        <v>22</v>
      </c>
      <c r="B38" s="36"/>
      <c r="C38" s="136" t="str">
        <f>Data!B30</f>
        <v>Tilskud total / til faktura</v>
      </c>
      <c r="D38" s="136"/>
      <c r="E38" s="97" t="s">
        <v>31</v>
      </c>
      <c r="F38" s="248">
        <f>'Budget &amp; Total'!G43</f>
        <v>0</v>
      </c>
      <c r="G38" s="118">
        <f ca="1">HLOOKUP($G$5,'Period(er)'!$X:$AL,5+A38,FALSE)</f>
        <v>0</v>
      </c>
      <c r="I38" s="137">
        <f ca="1">SUM(I34:I37)</f>
        <v>0</v>
      </c>
      <c r="J38" s="171">
        <f ca="1">J34+J35+J36+J37</f>
        <v>0</v>
      </c>
      <c r="K38" s="171">
        <f t="shared" ref="K38:X38" ca="1" si="12">K34+K35+K36+K37</f>
        <v>0</v>
      </c>
      <c r="L38" s="171">
        <f t="shared" ca="1" si="12"/>
        <v>0</v>
      </c>
      <c r="M38" s="171">
        <f t="shared" ca="1" si="12"/>
        <v>0</v>
      </c>
      <c r="N38" s="171">
        <f t="shared" ca="1" si="12"/>
        <v>0</v>
      </c>
      <c r="O38" s="171">
        <f t="shared" ca="1" si="12"/>
        <v>0</v>
      </c>
      <c r="P38" s="171">
        <f t="shared" ca="1" si="12"/>
        <v>0</v>
      </c>
      <c r="Q38" s="171">
        <f t="shared" ca="1" si="12"/>
        <v>0</v>
      </c>
      <c r="R38" s="171">
        <f t="shared" ca="1" si="12"/>
        <v>0</v>
      </c>
      <c r="S38" s="171">
        <f t="shared" ca="1" si="12"/>
        <v>0</v>
      </c>
      <c r="T38" s="171">
        <f t="shared" ca="1" si="12"/>
        <v>0</v>
      </c>
      <c r="U38" s="171">
        <f t="shared" ca="1" si="12"/>
        <v>0</v>
      </c>
      <c r="V38" s="171">
        <f t="shared" ca="1" si="12"/>
        <v>0</v>
      </c>
      <c r="W38" s="171">
        <f t="shared" ca="1" si="12"/>
        <v>0</v>
      </c>
      <c r="X38" s="792">
        <f t="shared" ca="1" si="12"/>
        <v>0</v>
      </c>
      <c r="Y38" s="770">
        <f ca="1">Y34+Y35+Y36+Y37</f>
        <v>0</v>
      </c>
      <c r="Z38" s="770">
        <f t="shared" ref="Z38:AM38" ca="1" si="13">Z34+Z35+Z36+Z37</f>
        <v>0</v>
      </c>
      <c r="AA38" s="770">
        <f t="shared" ca="1" si="13"/>
        <v>0</v>
      </c>
      <c r="AB38" s="770">
        <f t="shared" ca="1" si="13"/>
        <v>0</v>
      </c>
      <c r="AC38" s="770">
        <f t="shared" ca="1" si="13"/>
        <v>0</v>
      </c>
      <c r="AD38" s="770">
        <f t="shared" ca="1" si="13"/>
        <v>0</v>
      </c>
      <c r="AE38" s="770">
        <f t="shared" ca="1" si="13"/>
        <v>0</v>
      </c>
      <c r="AF38" s="770">
        <f t="shared" ca="1" si="13"/>
        <v>0</v>
      </c>
      <c r="AG38" s="770">
        <f t="shared" ca="1" si="13"/>
        <v>0</v>
      </c>
      <c r="AH38" s="770">
        <f t="shared" ca="1" si="13"/>
        <v>0</v>
      </c>
      <c r="AI38" s="770">
        <f t="shared" ca="1" si="13"/>
        <v>0</v>
      </c>
      <c r="AJ38" s="770">
        <f t="shared" ca="1" si="13"/>
        <v>0</v>
      </c>
      <c r="AK38" s="770">
        <f t="shared" ca="1" si="13"/>
        <v>0</v>
      </c>
      <c r="AL38" s="770">
        <f t="shared" ca="1" si="13"/>
        <v>0</v>
      </c>
      <c r="AM38" s="770">
        <f t="shared" ca="1" si="13"/>
        <v>0</v>
      </c>
      <c r="AN38" s="94"/>
      <c r="BE38" s="94"/>
    </row>
    <row r="39" spans="1:73" ht="12" customHeight="1" x14ac:dyDescent="0.25">
      <c r="A39" s="92">
        <v>23</v>
      </c>
      <c r="B39" s="38"/>
      <c r="C39" s="33" t="str">
        <f>Data!B31</f>
        <v>Anden finansiering</v>
      </c>
      <c r="D39" s="33"/>
      <c r="E39" s="27" t="s">
        <v>31</v>
      </c>
      <c r="F39" s="245">
        <f>'Budget &amp; Total'!G44</f>
        <v>0</v>
      </c>
      <c r="G39" s="119">
        <f ca="1">HLOOKUP($G$5,'Period(er)'!$X:$AL,5+A39,FALSE)</f>
        <v>0</v>
      </c>
      <c r="I39" s="120">
        <f>SUM(J39:AM39)</f>
        <v>0</v>
      </c>
      <c r="J39" s="606"/>
      <c r="K39" s="606"/>
      <c r="L39" s="606"/>
      <c r="M39" s="606"/>
      <c r="N39" s="606"/>
      <c r="O39" s="606"/>
      <c r="P39" s="606"/>
      <c r="Q39" s="606"/>
      <c r="R39" s="606"/>
      <c r="S39" s="606"/>
      <c r="T39" s="606"/>
      <c r="U39" s="606"/>
      <c r="V39" s="606"/>
      <c r="W39" s="606"/>
      <c r="X39" s="607"/>
      <c r="Y39" s="767"/>
      <c r="Z39" s="767"/>
      <c r="AA39" s="767"/>
      <c r="AB39" s="767"/>
      <c r="AC39" s="767"/>
      <c r="AD39" s="767"/>
      <c r="AE39" s="767"/>
      <c r="AF39" s="767"/>
      <c r="AG39" s="767"/>
      <c r="AH39" s="767"/>
      <c r="AI39" s="767"/>
      <c r="AJ39" s="767"/>
      <c r="AK39" s="767"/>
      <c r="AL39" s="767"/>
      <c r="AM39" s="767"/>
      <c r="AN39" s="94"/>
      <c r="BE39" s="94"/>
    </row>
    <row r="40" spans="1:73" ht="12" customHeight="1" x14ac:dyDescent="0.25">
      <c r="A40" s="92">
        <v>24</v>
      </c>
      <c r="B40" s="40"/>
      <c r="C40" s="34" t="str">
        <f>Data!B32</f>
        <v>Egenfinansiering</v>
      </c>
      <c r="D40" s="34"/>
      <c r="E40" s="138" t="s">
        <v>31</v>
      </c>
      <c r="F40" s="249">
        <f>'Budget &amp; Total'!G45</f>
        <v>0</v>
      </c>
      <c r="G40" s="139">
        <f ca="1">HLOOKUP($G$5,'Period(er)'!$X:$AL,5+A40,FALSE)</f>
        <v>0</v>
      </c>
      <c r="I40" s="140">
        <f ca="1">SUM(J40:AM40)</f>
        <v>0</v>
      </c>
      <c r="J40" s="172">
        <f ca="1">J32-J38-J39</f>
        <v>0</v>
      </c>
      <c r="K40" s="172">
        <f t="shared" ref="K40:X40" ca="1" si="14">K32-K38-K39</f>
        <v>0</v>
      </c>
      <c r="L40" s="172">
        <f t="shared" ca="1" si="14"/>
        <v>0</v>
      </c>
      <c r="M40" s="172">
        <f t="shared" ca="1" si="14"/>
        <v>0</v>
      </c>
      <c r="N40" s="172">
        <f t="shared" ca="1" si="14"/>
        <v>0</v>
      </c>
      <c r="O40" s="172">
        <f t="shared" ca="1" si="14"/>
        <v>0</v>
      </c>
      <c r="P40" s="172">
        <f t="shared" ca="1" si="14"/>
        <v>0</v>
      </c>
      <c r="Q40" s="172">
        <f t="shared" ca="1" si="14"/>
        <v>0</v>
      </c>
      <c r="R40" s="172">
        <f t="shared" ca="1" si="14"/>
        <v>0</v>
      </c>
      <c r="S40" s="172">
        <f t="shared" ca="1" si="14"/>
        <v>0</v>
      </c>
      <c r="T40" s="172">
        <f t="shared" ca="1" si="14"/>
        <v>0</v>
      </c>
      <c r="U40" s="172">
        <f t="shared" ca="1" si="14"/>
        <v>0</v>
      </c>
      <c r="V40" s="172">
        <f t="shared" ca="1" si="14"/>
        <v>0</v>
      </c>
      <c r="W40" s="172">
        <f t="shared" ca="1" si="14"/>
        <v>0</v>
      </c>
      <c r="X40" s="791">
        <f t="shared" ca="1" si="14"/>
        <v>0</v>
      </c>
      <c r="Y40" s="769">
        <f ca="1">Y32-Y38-Y39</f>
        <v>0</v>
      </c>
      <c r="Z40" s="769">
        <f t="shared" ref="Z40:AM40" ca="1" si="15">Z32-Z38-Z39</f>
        <v>0</v>
      </c>
      <c r="AA40" s="769">
        <f t="shared" ca="1" si="15"/>
        <v>0</v>
      </c>
      <c r="AB40" s="769">
        <f t="shared" ca="1" si="15"/>
        <v>0</v>
      </c>
      <c r="AC40" s="769">
        <f t="shared" ca="1" si="15"/>
        <v>0</v>
      </c>
      <c r="AD40" s="769">
        <f t="shared" ca="1" si="15"/>
        <v>0</v>
      </c>
      <c r="AE40" s="769">
        <f t="shared" ca="1" si="15"/>
        <v>0</v>
      </c>
      <c r="AF40" s="769">
        <f t="shared" ca="1" si="15"/>
        <v>0</v>
      </c>
      <c r="AG40" s="769">
        <f t="shared" ca="1" si="15"/>
        <v>0</v>
      </c>
      <c r="AH40" s="769">
        <f t="shared" ca="1" si="15"/>
        <v>0</v>
      </c>
      <c r="AI40" s="769">
        <f t="shared" ca="1" si="15"/>
        <v>0</v>
      </c>
      <c r="AJ40" s="769">
        <f t="shared" ca="1" si="15"/>
        <v>0</v>
      </c>
      <c r="AK40" s="769">
        <f t="shared" ca="1" si="15"/>
        <v>0</v>
      </c>
      <c r="AL40" s="769">
        <f t="shared" ca="1" si="15"/>
        <v>0</v>
      </c>
      <c r="AM40" s="769">
        <f t="shared" ca="1" si="15"/>
        <v>0</v>
      </c>
      <c r="AN40" s="94"/>
      <c r="BE40" s="94"/>
    </row>
    <row r="41" spans="1:73" ht="18" customHeight="1" x14ac:dyDescent="0.25">
      <c r="A41" s="92">
        <v>22</v>
      </c>
      <c r="B41" s="613" t="str">
        <f>Data!B41</f>
        <v>Evt udjævning af tilskud til lønomkostninger</v>
      </c>
      <c r="C41" s="614"/>
      <c r="D41" s="614"/>
      <c r="E41" s="614"/>
      <c r="F41" s="614"/>
      <c r="G41" s="614"/>
      <c r="H41" s="614"/>
      <c r="I41" s="615">
        <f ca="1">IF(I37&lt;0,Data!B56,)</f>
        <v>0</v>
      </c>
      <c r="J41" s="614"/>
      <c r="K41" s="614"/>
      <c r="L41" s="614"/>
      <c r="M41" s="614"/>
      <c r="N41" s="614"/>
      <c r="O41" s="614"/>
      <c r="P41" s="614"/>
      <c r="Q41" s="614"/>
      <c r="R41" s="614"/>
      <c r="S41" s="614"/>
      <c r="T41" s="614"/>
      <c r="U41" s="614"/>
      <c r="V41" s="614"/>
      <c r="W41" s="614"/>
      <c r="X41" s="644"/>
      <c r="Y41" s="297"/>
      <c r="Z41" s="297"/>
      <c r="AA41" s="297"/>
      <c r="AB41" s="297"/>
      <c r="AC41" s="297"/>
      <c r="AD41" s="297"/>
      <c r="AE41" s="297"/>
      <c r="AF41" s="297"/>
      <c r="AG41" s="297"/>
      <c r="AH41" s="297"/>
      <c r="AI41" s="297"/>
      <c r="AJ41" s="297"/>
      <c r="AK41" s="297"/>
      <c r="AL41" s="297"/>
      <c r="AM41" s="297"/>
      <c r="AN41" s="94"/>
      <c r="BE41" s="94"/>
    </row>
    <row r="42" spans="1:73" ht="11.25" customHeight="1" x14ac:dyDescent="0.25">
      <c r="B42" s="616"/>
      <c r="C42" s="915" t="str">
        <f>Data!B42</f>
        <v>Den gennemsnitlig timepris, tilskuddet er beregnet ud fra, må ikke på noget tidspunkt gennemsnitligt overstige den budgetterede.</v>
      </c>
      <c r="D42" s="915"/>
      <c r="E42" s="916"/>
      <c r="F42" s="617" t="str">
        <f>Data!B33</f>
        <v>Udbetalingsloft</v>
      </c>
      <c r="G42" s="618"/>
      <c r="H42" s="618"/>
      <c r="I42" s="619"/>
      <c r="J42" s="620">
        <f ca="1">HLOOKUP($G$5,'Partner-period(er)'!$J:$X,46+((J$2-1)*50),FALSE)</f>
        <v>0</v>
      </c>
      <c r="K42" s="621">
        <f ca="1">HLOOKUP($G$5,'Partner-period(er)'!$J:$X,46+((K$2-1)*50),FALSE)</f>
        <v>0</v>
      </c>
      <c r="L42" s="621">
        <f ca="1">HLOOKUP($G$5,'Partner-period(er)'!$J:$X,46+((L$2-1)*50),FALSE)</f>
        <v>0</v>
      </c>
      <c r="M42" s="621">
        <f ca="1">HLOOKUP($G$5,'Partner-period(er)'!$J:$X,46+((M$2-1)*50),FALSE)</f>
        <v>0</v>
      </c>
      <c r="N42" s="621">
        <f ca="1">HLOOKUP($G$5,'Partner-period(er)'!$J:$X,46+((N$2-1)*50),FALSE)</f>
        <v>0</v>
      </c>
      <c r="O42" s="621">
        <f ca="1">HLOOKUP($G$5,'Partner-period(er)'!$J:$X,46+((O$2-1)*50),FALSE)</f>
        <v>0</v>
      </c>
      <c r="P42" s="621">
        <f ca="1">HLOOKUP($G$5,'Partner-period(er)'!$J:$X,46+((P$2-1)*50),FALSE)</f>
        <v>0</v>
      </c>
      <c r="Q42" s="621">
        <f ca="1">HLOOKUP($G$5,'Partner-period(er)'!$J:$X,46+((Q$2-1)*50),FALSE)</f>
        <v>0</v>
      </c>
      <c r="R42" s="621">
        <f ca="1">HLOOKUP($G$5,'Partner-period(er)'!$J:$X,46+((R$2-1)*50),FALSE)</f>
        <v>0</v>
      </c>
      <c r="S42" s="621">
        <f ca="1">HLOOKUP($G$5,'Partner-period(er)'!$J:$X,46+((S$2-1)*50),FALSE)</f>
        <v>0</v>
      </c>
      <c r="T42" s="621">
        <f ca="1">HLOOKUP($G$5,'Partner-period(er)'!$J:$X,46+((T$2-1)*50),FALSE)</f>
        <v>0</v>
      </c>
      <c r="U42" s="621">
        <f ca="1">HLOOKUP($G$5,'Partner-period(er)'!$J:$X,46+((U$2-1)*50),FALSE)</f>
        <v>0</v>
      </c>
      <c r="V42" s="621">
        <f ca="1">HLOOKUP($G$5,'Partner-period(er)'!$J:$X,46+((V$2-1)*50),FALSE)</f>
        <v>0</v>
      </c>
      <c r="W42" s="621">
        <f ca="1">HLOOKUP($G$5,'Partner-period(er)'!$J:$X,46+((W$2-1)*50),FALSE)</f>
        <v>0</v>
      </c>
      <c r="X42" s="793">
        <f ca="1">HLOOKUP($G$5,'Partner-period(er)'!$J:$X,46+((X$2-1)*50),FALSE)</f>
        <v>0</v>
      </c>
      <c r="Y42" s="772">
        <f ca="1">HLOOKUP($G$5,'Partner-period(er)'!$J:$X,46+((Y$2-1)*50),FALSE)</f>
        <v>0</v>
      </c>
      <c r="Z42" s="772">
        <f ca="1">HLOOKUP($G$5,'Partner-period(er)'!$J:$X,46+((Z$2-1)*50),FALSE)</f>
        <v>0</v>
      </c>
      <c r="AA42" s="772">
        <f ca="1">HLOOKUP($G$5,'Partner-period(er)'!$J:$X,46+((AA$2-1)*50),FALSE)</f>
        <v>0</v>
      </c>
      <c r="AB42" s="772">
        <f ca="1">HLOOKUP($G$5,'Partner-period(er)'!$J:$X,46+((AB$2-1)*50),FALSE)</f>
        <v>0</v>
      </c>
      <c r="AC42" s="772">
        <f ca="1">HLOOKUP($G$5,'Partner-period(er)'!$J:$X,46+((AC$2-1)*50),FALSE)</f>
        <v>0</v>
      </c>
      <c r="AD42" s="772">
        <f ca="1">HLOOKUP($G$5,'Partner-period(er)'!$J:$X,46+((AD$2-1)*50),FALSE)</f>
        <v>0</v>
      </c>
      <c r="AE42" s="772">
        <f ca="1">HLOOKUP($G$5,'Partner-period(er)'!$J:$X,46+((AE$2-1)*50),FALSE)</f>
        <v>0</v>
      </c>
      <c r="AF42" s="772">
        <f ca="1">HLOOKUP($G$5,'Partner-period(er)'!$J:$X,46+((AF$2-1)*50),FALSE)</f>
        <v>0</v>
      </c>
      <c r="AG42" s="772">
        <f ca="1">HLOOKUP($G$5,'Partner-period(er)'!$J:$X,46+((AG$2-1)*50),FALSE)</f>
        <v>0</v>
      </c>
      <c r="AH42" s="772">
        <f ca="1">HLOOKUP($G$5,'Partner-period(er)'!$J:$X,46+((AH$2-1)*50),FALSE)</f>
        <v>0</v>
      </c>
      <c r="AI42" s="772">
        <f ca="1">HLOOKUP($G$5,'Partner-period(er)'!$J:$X,46+((AI$2-1)*50),FALSE)</f>
        <v>0</v>
      </c>
      <c r="AJ42" s="772">
        <f ca="1">HLOOKUP($G$5,'Partner-period(er)'!$J:$X,46+((AJ$2-1)*50),FALSE)</f>
        <v>0</v>
      </c>
      <c r="AK42" s="772">
        <f ca="1">HLOOKUP($G$5,'Partner-period(er)'!$J:$X,46+((AK$2-1)*50),FALSE)</f>
        <v>0</v>
      </c>
      <c r="AL42" s="772">
        <f ca="1">HLOOKUP($G$5,'Partner-period(er)'!$J:$X,46+((AL$2-1)*50),FALSE)</f>
        <v>0</v>
      </c>
      <c r="AM42" s="772">
        <f ca="1">HLOOKUP($G$5,'Partner-period(er)'!$J:$X,46+((AM$2-1)*50),FALSE)</f>
        <v>0</v>
      </c>
    </row>
    <row r="43" spans="1:73" ht="11.25" customHeight="1" x14ac:dyDescent="0.25">
      <c r="B43" s="622"/>
      <c r="C43" s="917"/>
      <c r="D43" s="917"/>
      <c r="E43" s="918"/>
      <c r="F43" s="623" t="str">
        <f>Data!B34</f>
        <v>Til/fra pulje</v>
      </c>
      <c r="G43" s="614"/>
      <c r="H43" s="614"/>
      <c r="I43" s="624"/>
      <c r="J43" s="625">
        <f ca="1">HLOOKUP($G$5,'Partner-period(er)'!$J:$X,47+((J$2-1)*50),FALSE)</f>
        <v>0</v>
      </c>
      <c r="K43" s="626">
        <f ca="1">HLOOKUP($G$5,'Partner-period(er)'!$J:$X,47+((K$2-1)*50),FALSE)</f>
        <v>0</v>
      </c>
      <c r="L43" s="626">
        <f ca="1">HLOOKUP($G$5,'Partner-period(er)'!$J:$X,47+((L$2-1)*50),FALSE)</f>
        <v>0</v>
      </c>
      <c r="M43" s="626">
        <f ca="1">HLOOKUP($G$5,'Partner-period(er)'!$J:$X,47+((M$2-1)*50),FALSE)</f>
        <v>0</v>
      </c>
      <c r="N43" s="626">
        <f ca="1">HLOOKUP($G$5,'Partner-period(er)'!$J:$X,47+((N$2-1)*50),FALSE)</f>
        <v>0</v>
      </c>
      <c r="O43" s="626">
        <f ca="1">HLOOKUP($G$5,'Partner-period(er)'!$J:$X,47+((O$2-1)*50),FALSE)</f>
        <v>0</v>
      </c>
      <c r="P43" s="626">
        <f ca="1">HLOOKUP($G$5,'Partner-period(er)'!$J:$X,47+((P$2-1)*50),FALSE)</f>
        <v>0</v>
      </c>
      <c r="Q43" s="626">
        <f ca="1">HLOOKUP($G$5,'Partner-period(er)'!$J:$X,47+((Q$2-1)*50),FALSE)</f>
        <v>0</v>
      </c>
      <c r="R43" s="626">
        <f ca="1">HLOOKUP($G$5,'Partner-period(er)'!$J:$X,47+((R$2-1)*50),FALSE)</f>
        <v>0</v>
      </c>
      <c r="S43" s="626">
        <f ca="1">HLOOKUP($G$5,'Partner-period(er)'!$J:$X,47+((S$2-1)*50),FALSE)</f>
        <v>0</v>
      </c>
      <c r="T43" s="626">
        <f ca="1">HLOOKUP($G$5,'Partner-period(er)'!$J:$X,47+((T$2-1)*50),FALSE)</f>
        <v>0</v>
      </c>
      <c r="U43" s="626">
        <f ca="1">HLOOKUP($G$5,'Partner-period(er)'!$J:$X,47+((U$2-1)*50),FALSE)</f>
        <v>0</v>
      </c>
      <c r="V43" s="626">
        <f ca="1">HLOOKUP($G$5,'Partner-period(er)'!$J:$X,47+((V$2-1)*50),FALSE)</f>
        <v>0</v>
      </c>
      <c r="W43" s="626">
        <f ca="1">HLOOKUP($G$5,'Partner-period(er)'!$J:$X,47+((W$2-1)*50),FALSE)</f>
        <v>0</v>
      </c>
      <c r="X43" s="627">
        <f ca="1">HLOOKUP($G$5,'Partner-period(er)'!$J:$X,47+((X$2-1)*50),FALSE)</f>
        <v>0</v>
      </c>
      <c r="Y43" s="772">
        <f ca="1">HLOOKUP($G$5,'Partner-period(er)'!$J:$X,47+((Y$2-1)*50),FALSE)</f>
        <v>0</v>
      </c>
      <c r="Z43" s="772">
        <f ca="1">HLOOKUP($G$5,'Partner-period(er)'!$J:$X,47+((Z$2-1)*50),FALSE)</f>
        <v>0</v>
      </c>
      <c r="AA43" s="772">
        <f ca="1">HLOOKUP($G$5,'Partner-period(er)'!$J:$X,47+((AA$2-1)*50),FALSE)</f>
        <v>0</v>
      </c>
      <c r="AB43" s="772">
        <f ca="1">HLOOKUP($G$5,'Partner-period(er)'!$J:$X,47+((AB$2-1)*50),FALSE)</f>
        <v>0</v>
      </c>
      <c r="AC43" s="772">
        <f ca="1">HLOOKUP($G$5,'Partner-period(er)'!$J:$X,47+((AC$2-1)*50),FALSE)</f>
        <v>0</v>
      </c>
      <c r="AD43" s="772">
        <f ca="1">HLOOKUP($G$5,'Partner-period(er)'!$J:$X,47+((AD$2-1)*50),FALSE)</f>
        <v>0</v>
      </c>
      <c r="AE43" s="772">
        <f ca="1">HLOOKUP($G$5,'Partner-period(er)'!$J:$X,47+((AE$2-1)*50),FALSE)</f>
        <v>0</v>
      </c>
      <c r="AF43" s="772">
        <f ca="1">HLOOKUP($G$5,'Partner-period(er)'!$J:$X,47+((AF$2-1)*50),FALSE)</f>
        <v>0</v>
      </c>
      <c r="AG43" s="772">
        <f ca="1">HLOOKUP($G$5,'Partner-period(er)'!$J:$X,47+((AG$2-1)*50),FALSE)</f>
        <v>0</v>
      </c>
      <c r="AH43" s="772">
        <f ca="1">HLOOKUP($G$5,'Partner-period(er)'!$J:$X,47+((AH$2-1)*50),FALSE)</f>
        <v>0</v>
      </c>
      <c r="AI43" s="772">
        <f ca="1">HLOOKUP($G$5,'Partner-period(er)'!$J:$X,47+((AI$2-1)*50),FALSE)</f>
        <v>0</v>
      </c>
      <c r="AJ43" s="772">
        <f ca="1">HLOOKUP($G$5,'Partner-period(er)'!$J:$X,47+((AJ$2-1)*50),FALSE)</f>
        <v>0</v>
      </c>
      <c r="AK43" s="772">
        <f ca="1">HLOOKUP($G$5,'Partner-period(er)'!$J:$X,47+((AK$2-1)*50),FALSE)</f>
        <v>0</v>
      </c>
      <c r="AL43" s="772">
        <f ca="1">HLOOKUP($G$5,'Partner-period(er)'!$J:$X,47+((AL$2-1)*50),FALSE)</f>
        <v>0</v>
      </c>
      <c r="AM43" s="772">
        <f ca="1">HLOOKUP($G$5,'Partner-period(er)'!$J:$X,47+((AM$2-1)*50),FALSE)</f>
        <v>0</v>
      </c>
      <c r="AN43" s="94">
        <v>47</v>
      </c>
      <c r="BE43" s="94">
        <v>47</v>
      </c>
    </row>
    <row r="44" spans="1:73" ht="14.25" customHeight="1" x14ac:dyDescent="0.25">
      <c r="B44" s="622"/>
      <c r="C44" s="917"/>
      <c r="D44" s="917"/>
      <c r="E44" s="918"/>
      <c r="F44" s="623" t="str">
        <f>Data!B35</f>
        <v>Pulje for tilbageholdt tilskud</v>
      </c>
      <c r="G44" s="614"/>
      <c r="H44" s="614"/>
      <c r="I44" s="628"/>
      <c r="J44" s="625">
        <f ca="1">HLOOKUP($G$5,'Partner-period(er)'!$J:$X,48+((J$2-1)*50),FALSE)</f>
        <v>0</v>
      </c>
      <c r="K44" s="626">
        <f ca="1">HLOOKUP($G$5,'Partner-period(er)'!$J:$X,48+((K$2-1)*50),FALSE)</f>
        <v>0</v>
      </c>
      <c r="L44" s="626">
        <f ca="1">HLOOKUP($G$5,'Partner-period(er)'!$J:$X,48+((L$2-1)*50),FALSE)</f>
        <v>0</v>
      </c>
      <c r="M44" s="626">
        <f ca="1">HLOOKUP($G$5,'Partner-period(er)'!$J:$X,48+((M$2-1)*50),FALSE)</f>
        <v>0</v>
      </c>
      <c r="N44" s="626">
        <f ca="1">HLOOKUP($G$5,'Partner-period(er)'!$J:$X,48+((N$2-1)*50),FALSE)</f>
        <v>0</v>
      </c>
      <c r="O44" s="626">
        <f ca="1">HLOOKUP($G$5,'Partner-period(er)'!$J:$X,48+((O$2-1)*50),FALSE)</f>
        <v>0</v>
      </c>
      <c r="P44" s="626">
        <f ca="1">HLOOKUP($G$5,'Partner-period(er)'!$J:$X,48+((P$2-1)*50),FALSE)</f>
        <v>0</v>
      </c>
      <c r="Q44" s="626">
        <f ca="1">HLOOKUP($G$5,'Partner-period(er)'!$J:$X,48+((Q$2-1)*50),FALSE)</f>
        <v>0</v>
      </c>
      <c r="R44" s="626">
        <f ca="1">HLOOKUP($G$5,'Partner-period(er)'!$J:$X,48+((R$2-1)*50),FALSE)</f>
        <v>0</v>
      </c>
      <c r="S44" s="626">
        <f ca="1">HLOOKUP($G$5,'Partner-period(er)'!$J:$X,48+((S$2-1)*50),FALSE)</f>
        <v>0</v>
      </c>
      <c r="T44" s="626">
        <f ca="1">HLOOKUP($G$5,'Partner-period(er)'!$J:$X,48+((T$2-1)*50),FALSE)</f>
        <v>0</v>
      </c>
      <c r="U44" s="626">
        <f ca="1">HLOOKUP($G$5,'Partner-period(er)'!$J:$X,48+((U$2-1)*50),FALSE)</f>
        <v>0</v>
      </c>
      <c r="V44" s="626">
        <f ca="1">HLOOKUP($G$5,'Partner-period(er)'!$J:$X,48+((V$2-1)*50),FALSE)</f>
        <v>0</v>
      </c>
      <c r="W44" s="626">
        <f ca="1">HLOOKUP($G$5,'Partner-period(er)'!$J:$X,48+((W$2-1)*50),FALSE)</f>
        <v>0</v>
      </c>
      <c r="X44" s="627">
        <f ca="1">HLOOKUP($G$5,'Partner-period(er)'!$J:$X,48+((X$2-1)*50),FALSE)</f>
        <v>0</v>
      </c>
      <c r="Y44" s="772">
        <f ca="1">HLOOKUP($G$5,'Partner-period(er)'!$J:$X,48+((Y$2-1)*50),FALSE)</f>
        <v>0</v>
      </c>
      <c r="Z44" s="772">
        <f ca="1">HLOOKUP($G$5,'Partner-period(er)'!$J:$X,48+((Z$2-1)*50),FALSE)</f>
        <v>0</v>
      </c>
      <c r="AA44" s="772">
        <f ca="1">HLOOKUP($G$5,'Partner-period(er)'!$J:$X,48+((AA$2-1)*50),FALSE)</f>
        <v>0</v>
      </c>
      <c r="AB44" s="772">
        <f ca="1">HLOOKUP($G$5,'Partner-period(er)'!$J:$X,48+((AB$2-1)*50),FALSE)</f>
        <v>0</v>
      </c>
      <c r="AC44" s="772">
        <f ca="1">HLOOKUP($G$5,'Partner-period(er)'!$J:$X,48+((AC$2-1)*50),FALSE)</f>
        <v>0</v>
      </c>
      <c r="AD44" s="772">
        <f ca="1">HLOOKUP($G$5,'Partner-period(er)'!$J:$X,48+((AD$2-1)*50),FALSE)</f>
        <v>0</v>
      </c>
      <c r="AE44" s="772">
        <f ca="1">HLOOKUP($G$5,'Partner-period(er)'!$J:$X,48+((AE$2-1)*50),FALSE)</f>
        <v>0</v>
      </c>
      <c r="AF44" s="772">
        <f ca="1">HLOOKUP($G$5,'Partner-period(er)'!$J:$X,48+((AF$2-1)*50),FALSE)</f>
        <v>0</v>
      </c>
      <c r="AG44" s="772">
        <f ca="1">HLOOKUP($G$5,'Partner-period(er)'!$J:$X,48+((AG$2-1)*50),FALSE)</f>
        <v>0</v>
      </c>
      <c r="AH44" s="772">
        <f ca="1">HLOOKUP($G$5,'Partner-period(er)'!$J:$X,48+((AH$2-1)*50),FALSE)</f>
        <v>0</v>
      </c>
      <c r="AI44" s="772">
        <f ca="1">HLOOKUP($G$5,'Partner-period(er)'!$J:$X,48+((AI$2-1)*50),FALSE)</f>
        <v>0</v>
      </c>
      <c r="AJ44" s="772">
        <f ca="1">HLOOKUP($G$5,'Partner-period(er)'!$J:$X,48+((AJ$2-1)*50),FALSE)</f>
        <v>0</v>
      </c>
      <c r="AK44" s="772">
        <f ca="1">HLOOKUP($G$5,'Partner-period(er)'!$J:$X,48+((AK$2-1)*50),FALSE)</f>
        <v>0</v>
      </c>
      <c r="AL44" s="772">
        <f ca="1">HLOOKUP($G$5,'Partner-period(er)'!$J:$X,48+((AL$2-1)*50),FALSE)</f>
        <v>0</v>
      </c>
      <c r="AM44" s="772">
        <f ca="1">HLOOKUP($G$5,'Partner-period(er)'!$J:$X,48+((AM$2-1)*50),FALSE)</f>
        <v>0</v>
      </c>
      <c r="AN44" s="94"/>
      <c r="AP44" s="156">
        <f ca="1">J42+J44</f>
        <v>0</v>
      </c>
      <c r="BE44" s="94"/>
      <c r="BG44" s="156">
        <f ca="1">AA42+AA44</f>
        <v>0</v>
      </c>
    </row>
    <row r="45" spans="1:73" ht="13.5" customHeight="1" x14ac:dyDescent="0.25">
      <c r="B45" s="629" t="s">
        <v>228</v>
      </c>
      <c r="C45" s="630"/>
      <c r="D45" s="630"/>
      <c r="E45" s="630"/>
      <c r="F45" s="631"/>
      <c r="G45" s="632">
        <f ca="1">SUM(J45:X45)</f>
        <v>0</v>
      </c>
      <c r="H45" s="633"/>
      <c r="I45" s="634"/>
      <c r="J45" s="635">
        <f ca="1">HLOOKUP($G$5,'Partner-period(er)'!$J:$X,49+((J$2-1)*50),FALSE)</f>
        <v>0</v>
      </c>
      <c r="K45" s="635">
        <f ca="1">HLOOKUP($G$5,'Partner-period(er)'!$J:$X,49+((K$2-1)*50),FALSE)</f>
        <v>0</v>
      </c>
      <c r="L45" s="635">
        <f ca="1">HLOOKUP($G$5,'Partner-period(er)'!$J:$X,49+((L$2-1)*50),FALSE)</f>
        <v>0</v>
      </c>
      <c r="M45" s="635">
        <f ca="1">HLOOKUP($G$5,'Partner-period(er)'!$J:$X,49+((M$2-1)*50),FALSE)</f>
        <v>0</v>
      </c>
      <c r="N45" s="635">
        <f ca="1">HLOOKUP($G$5,'Partner-period(er)'!$J:$X,49+((N$2-1)*50),FALSE)</f>
        <v>0</v>
      </c>
      <c r="O45" s="635">
        <f ca="1">HLOOKUP($G$5,'Partner-period(er)'!$J:$X,49+((O$2-1)*50),FALSE)</f>
        <v>0</v>
      </c>
      <c r="P45" s="635">
        <f ca="1">HLOOKUP($G$5,'Partner-period(er)'!$J:$X,49+((P$2-1)*50),FALSE)</f>
        <v>0</v>
      </c>
      <c r="Q45" s="635">
        <f ca="1">HLOOKUP($G$5,'Partner-period(er)'!$J:$X,49+((Q$2-1)*50),FALSE)</f>
        <v>0</v>
      </c>
      <c r="R45" s="635">
        <f ca="1">HLOOKUP($G$5,'Partner-period(er)'!$J:$X,49+((R$2-1)*50),FALSE)</f>
        <v>0</v>
      </c>
      <c r="S45" s="635">
        <f ca="1">HLOOKUP($G$5,'Partner-period(er)'!$J:$X,49+((S$2-1)*50),FALSE)</f>
        <v>0</v>
      </c>
      <c r="T45" s="635">
        <f ca="1">HLOOKUP($G$5,'Partner-period(er)'!$J:$X,49+((T$2-1)*50),FALSE)</f>
        <v>0</v>
      </c>
      <c r="U45" s="635">
        <f ca="1">HLOOKUP($G$5,'Partner-period(er)'!$J:$X,49+((U$2-1)*50),FALSE)</f>
        <v>0</v>
      </c>
      <c r="V45" s="635">
        <f ca="1">HLOOKUP($G$5,'Partner-period(er)'!$J:$X,49+((V$2-1)*50),FALSE)</f>
        <v>0</v>
      </c>
      <c r="W45" s="635">
        <f ca="1">HLOOKUP($G$5,'Partner-period(er)'!$J:$X,49+((W$2-1)*50),FALSE)</f>
        <v>0</v>
      </c>
      <c r="X45" s="794">
        <f ca="1">HLOOKUP($G$5,'Partner-period(er)'!$J:$X,49+((X$2-1)*50),FALSE)</f>
        <v>0</v>
      </c>
      <c r="Y45" s="773">
        <f ca="1">HLOOKUP($G$5,'Partner-period(er)'!$J:$X,49+((Y$2-1)*50),FALSE)</f>
        <v>0</v>
      </c>
      <c r="Z45" s="773">
        <f ca="1">HLOOKUP($G$5,'Partner-period(er)'!$J:$X,49+((Z$2-1)*50),FALSE)</f>
        <v>0</v>
      </c>
      <c r="AA45" s="773">
        <f ca="1">HLOOKUP($G$5,'Partner-period(er)'!$J:$X,49+((AA$2-1)*50),FALSE)</f>
        <v>0</v>
      </c>
      <c r="AB45" s="773">
        <f ca="1">HLOOKUP($G$5,'Partner-period(er)'!$J:$X,49+((AB$2-1)*50),FALSE)</f>
        <v>0</v>
      </c>
      <c r="AC45" s="773">
        <f ca="1">HLOOKUP($G$5,'Partner-period(er)'!$J:$X,49+((AC$2-1)*50),FALSE)</f>
        <v>0</v>
      </c>
      <c r="AD45" s="773">
        <f ca="1">HLOOKUP($G$5,'Partner-period(er)'!$J:$X,49+((AD$2-1)*50),FALSE)</f>
        <v>0</v>
      </c>
      <c r="AE45" s="773">
        <f ca="1">HLOOKUP($G$5,'Partner-period(er)'!$J:$X,49+((AE$2-1)*50),FALSE)</f>
        <v>0</v>
      </c>
      <c r="AF45" s="773">
        <f ca="1">HLOOKUP($G$5,'Partner-period(er)'!$J:$X,49+((AF$2-1)*50),FALSE)</f>
        <v>0</v>
      </c>
      <c r="AG45" s="773">
        <f ca="1">HLOOKUP($G$5,'Partner-period(er)'!$J:$X,49+((AG$2-1)*50),FALSE)</f>
        <v>0</v>
      </c>
      <c r="AH45" s="773">
        <f ca="1">HLOOKUP($G$5,'Partner-period(er)'!$J:$X,49+((AH$2-1)*50),FALSE)</f>
        <v>0</v>
      </c>
      <c r="AI45" s="773">
        <f ca="1">HLOOKUP($G$5,'Partner-period(er)'!$J:$X,49+((AI$2-1)*50),FALSE)</f>
        <v>0</v>
      </c>
      <c r="AJ45" s="773">
        <f ca="1">HLOOKUP($G$5,'Partner-period(er)'!$J:$X,49+((AJ$2-1)*50),FALSE)</f>
        <v>0</v>
      </c>
      <c r="AK45" s="773">
        <f ca="1">HLOOKUP($G$5,'Partner-period(er)'!$J:$X,49+((AK$2-1)*50),FALSE)</f>
        <v>0</v>
      </c>
      <c r="AL45" s="773">
        <f ca="1">HLOOKUP($G$5,'Partner-period(er)'!$J:$X,49+((AL$2-1)*50),FALSE)</f>
        <v>0</v>
      </c>
      <c r="AM45" s="773">
        <f ca="1">HLOOKUP($G$5,'Partner-period(er)'!$J:$X,49+((AM$2-1)*50),FALSE)</f>
        <v>0</v>
      </c>
      <c r="AN45" s="94">
        <v>48</v>
      </c>
      <c r="AP45" s="157">
        <f>J22*J12</f>
        <v>0</v>
      </c>
      <c r="BE45" s="94">
        <v>48</v>
      </c>
      <c r="BG45" s="157">
        <f>AA22*AA12</f>
        <v>0</v>
      </c>
    </row>
    <row r="46" spans="1:73" ht="21" hidden="1" customHeight="1" x14ac:dyDescent="0.25">
      <c r="B46" s="175"/>
      <c r="C46" s="90"/>
      <c r="D46" s="90"/>
      <c r="E46" s="90"/>
      <c r="F46" s="90"/>
      <c r="G46" s="146"/>
      <c r="I46" s="141"/>
      <c r="J46" s="148"/>
      <c r="K46" s="142"/>
      <c r="L46" s="142"/>
      <c r="M46" s="142"/>
      <c r="N46" s="142"/>
      <c r="O46" s="142"/>
      <c r="P46" s="142"/>
      <c r="Q46" s="142"/>
      <c r="R46" s="142"/>
      <c r="S46" s="142"/>
      <c r="T46" s="142"/>
      <c r="U46" s="142"/>
      <c r="V46" s="142"/>
      <c r="W46" s="142"/>
      <c r="X46" s="142"/>
      <c r="Y46" s="773"/>
      <c r="Z46" s="774"/>
      <c r="AA46" s="297"/>
      <c r="AB46" s="297"/>
      <c r="AC46" s="297"/>
      <c r="AD46" s="297"/>
      <c r="AE46" s="297"/>
      <c r="AF46" s="297"/>
      <c r="AG46" s="297"/>
      <c r="AH46" s="297"/>
      <c r="AI46" s="297"/>
      <c r="AJ46" s="297"/>
      <c r="AK46" s="297"/>
      <c r="AL46" s="297"/>
      <c r="AM46" s="297"/>
    </row>
    <row r="47" spans="1:73" ht="21" hidden="1" customHeight="1" x14ac:dyDescent="0.25">
      <c r="B47" s="176"/>
      <c r="C47" s="177"/>
      <c r="D47" s="177"/>
      <c r="E47" s="177"/>
      <c r="F47" s="177"/>
      <c r="G47" s="143"/>
      <c r="H47" s="53"/>
      <c r="I47" s="144"/>
      <c r="J47" s="149"/>
      <c r="K47" s="145"/>
      <c r="L47" s="145"/>
      <c r="M47" s="145"/>
      <c r="N47" s="145"/>
      <c r="O47" s="145"/>
      <c r="P47" s="145"/>
      <c r="Q47" s="145"/>
      <c r="R47" s="145"/>
      <c r="S47" s="145"/>
      <c r="T47" s="145"/>
      <c r="U47" s="145"/>
      <c r="V47" s="145"/>
      <c r="W47" s="145"/>
      <c r="X47" s="760"/>
      <c r="Y47" s="775"/>
      <c r="Z47" s="774"/>
      <c r="AA47" s="297"/>
      <c r="AB47" s="297"/>
      <c r="AC47" s="297"/>
      <c r="AD47" s="297"/>
      <c r="AE47" s="297"/>
      <c r="AF47" s="297"/>
      <c r="AG47" s="297"/>
      <c r="AH47" s="297"/>
      <c r="AI47" s="297"/>
      <c r="AJ47" s="297"/>
      <c r="AK47" s="297"/>
      <c r="AL47" s="297"/>
      <c r="AM47" s="297"/>
    </row>
    <row r="48" spans="1:73" ht="50.25" customHeight="1" x14ac:dyDescent="0.25">
      <c r="B48" s="905" t="str">
        <f>Data!B97</f>
        <v>Forklar kort hvad midlerne i denne periode er blevet brugt til ved af udfylde skabelonen "Status ved udbetalingsanmodninger". Denne status skal vedlægges som bilag til det udfyldt budgetark for perioden. I bilaget redegøres for den faglige fremdrift, herunder arbejdspakker og milepæle i relation til de afholdte udgifter i perioden. Skabelonen findes via følgende link: https://www.energiteknologi.dk/sites/energiforskning.dk/files/media/document/Udbetalingsanmodning.docx</v>
      </c>
      <c r="C48" s="905"/>
      <c r="D48" s="905"/>
      <c r="E48" s="905"/>
      <c r="F48" s="905"/>
      <c r="G48" s="905"/>
      <c r="H48" s="905"/>
      <c r="I48" s="905"/>
      <c r="J48" s="905"/>
      <c r="K48" s="905"/>
      <c r="L48" s="905"/>
      <c r="M48" s="905"/>
      <c r="N48" s="905"/>
      <c r="O48" s="905"/>
      <c r="P48" s="905"/>
      <c r="Q48" s="905"/>
      <c r="R48" s="911" t="str">
        <f>Data!B106</f>
        <v>Projektansvarlig bekræfter med underskrift, at der på ethvert tidspunkt efter anmodning kan udleveres økonomisk dokumentation for projektets omkostninger i form af fakturaer, timeregistreringer eller en revisorpåtegnet opgørelse.</v>
      </c>
      <c r="S48" s="911"/>
      <c r="T48" s="911"/>
      <c r="U48" s="911"/>
      <c r="V48" s="911"/>
      <c r="W48" s="911"/>
      <c r="X48" s="911"/>
      <c r="Y48" s="777"/>
      <c r="Z48" s="777"/>
      <c r="AA48" s="777"/>
      <c r="AB48" s="777"/>
      <c r="AC48" s="777"/>
      <c r="AD48" s="777"/>
      <c r="AE48" s="777"/>
      <c r="AF48" s="777"/>
      <c r="AG48" s="777"/>
      <c r="AH48" s="777"/>
      <c r="AI48" s="777"/>
      <c r="AJ48" s="777"/>
      <c r="AK48" s="777"/>
      <c r="AL48" s="777"/>
      <c r="AM48" s="777"/>
      <c r="AN48" s="560"/>
      <c r="AO48" s="560"/>
      <c r="AP48" s="560"/>
      <c r="AQ48" s="560"/>
      <c r="AR48" s="560"/>
    </row>
    <row r="49" spans="2:39" ht="16.5" customHeight="1" thickBot="1" x14ac:dyDescent="0.35">
      <c r="B49" s="4"/>
      <c r="C49" s="4"/>
      <c r="D49" s="4"/>
      <c r="E49" s="4"/>
      <c r="F49" s="4"/>
      <c r="G49" s="4"/>
      <c r="I49" s="4"/>
      <c r="J49" s="4"/>
      <c r="K49" s="4"/>
      <c r="L49" s="4"/>
      <c r="M49" s="4"/>
      <c r="N49" s="4"/>
      <c r="O49" s="4"/>
      <c r="P49" s="4"/>
      <c r="Q49" s="4"/>
      <c r="R49" s="46"/>
      <c r="S49" s="52" t="str">
        <f>Data!B80</f>
        <v xml:space="preserve">Tilskud til udbetaling: </v>
      </c>
      <c r="T49" s="4"/>
      <c r="U49" s="46"/>
      <c r="V49" s="912">
        <f ca="1">I38</f>
        <v>0</v>
      </c>
      <c r="W49" s="912"/>
      <c r="X49" s="912"/>
      <c r="Y49" s="778"/>
      <c r="Z49" s="774"/>
      <c r="AA49" s="297"/>
      <c r="AB49" s="297"/>
      <c r="AC49" s="297"/>
      <c r="AD49" s="297"/>
      <c r="AE49" s="297"/>
      <c r="AF49" s="297"/>
      <c r="AG49" s="297"/>
      <c r="AH49" s="297"/>
      <c r="AI49" s="297"/>
      <c r="AJ49" s="297"/>
      <c r="AK49" s="297"/>
      <c r="AL49" s="297"/>
      <c r="AM49" s="297"/>
    </row>
    <row r="50" spans="2:39" ht="18" customHeight="1" thickTop="1" x14ac:dyDescent="0.25">
      <c r="B50" s="4"/>
      <c r="C50" s="4"/>
      <c r="D50" s="4"/>
      <c r="E50" s="4"/>
      <c r="F50" s="4"/>
      <c r="G50" s="4"/>
      <c r="I50" s="4"/>
      <c r="J50" s="4"/>
      <c r="K50" s="4"/>
      <c r="L50" s="4"/>
      <c r="M50" s="4"/>
      <c r="N50" s="4"/>
      <c r="O50" s="4"/>
      <c r="P50" s="4"/>
      <c r="Q50" s="4"/>
      <c r="R50" s="48"/>
      <c r="S50" s="904" t="str">
        <f>Data!B111</f>
        <v>Ubetalingen sker til den projektansvarlige virksomheds NemKonto</v>
      </c>
      <c r="T50" s="904"/>
      <c r="U50" s="904"/>
      <c r="V50" s="904"/>
      <c r="W50" s="904"/>
      <c r="X50" s="904"/>
      <c r="Y50" s="297"/>
      <c r="Z50" s="774"/>
      <c r="AA50" s="297"/>
      <c r="AB50" s="297"/>
      <c r="AC50" s="297"/>
      <c r="AD50" s="297"/>
      <c r="AE50" s="297"/>
      <c r="AF50" s="297"/>
      <c r="AG50" s="297"/>
      <c r="AH50" s="297"/>
      <c r="AI50" s="297"/>
      <c r="AJ50" s="297"/>
      <c r="AK50" s="297"/>
      <c r="AL50" s="297"/>
      <c r="AM50" s="297"/>
    </row>
    <row r="51" spans="2:39" x14ac:dyDescent="0.25">
      <c r="B51" s="4"/>
      <c r="C51" s="4"/>
      <c r="D51" s="4"/>
      <c r="E51" s="4"/>
      <c r="F51" s="4"/>
      <c r="G51" s="4"/>
      <c r="I51" s="4"/>
      <c r="J51" s="4"/>
      <c r="K51" s="4"/>
      <c r="L51" s="4"/>
      <c r="M51" s="4"/>
      <c r="N51" s="4"/>
      <c r="O51" s="4"/>
      <c r="P51" s="4"/>
      <c r="Q51" s="4"/>
      <c r="R51" s="412" t="str">
        <f>Data!I2</f>
        <v>Ja</v>
      </c>
      <c r="S51" s="904"/>
      <c r="T51" s="904"/>
      <c r="U51" s="904"/>
      <c r="V51" s="904"/>
      <c r="W51" s="904"/>
      <c r="X51" s="904"/>
      <c r="Y51" s="779"/>
      <c r="Z51" s="774"/>
      <c r="AA51" s="297"/>
      <c r="AB51" s="297"/>
      <c r="AC51" s="297"/>
      <c r="AD51" s="297"/>
      <c r="AE51" s="297"/>
      <c r="AF51" s="297"/>
      <c r="AG51" s="297"/>
      <c r="AH51" s="297"/>
      <c r="AI51" s="297"/>
      <c r="AJ51" s="297"/>
      <c r="AK51" s="297"/>
      <c r="AL51" s="297"/>
      <c r="AM51" s="297"/>
    </row>
    <row r="52" spans="2:39" ht="18" customHeight="1" x14ac:dyDescent="0.3">
      <c r="B52" s="4"/>
      <c r="C52" s="4"/>
      <c r="D52" s="4"/>
      <c r="E52" s="4"/>
      <c r="F52" s="4"/>
      <c r="G52" s="4"/>
      <c r="I52" s="4"/>
      <c r="J52" s="4"/>
      <c r="K52" s="4"/>
      <c r="L52" s="4"/>
      <c r="M52" s="4"/>
      <c r="N52" s="4"/>
      <c r="O52" s="4"/>
      <c r="P52" s="4"/>
      <c r="Q52" s="4"/>
      <c r="R52" s="4"/>
      <c r="S52" s="44" t="str">
        <f>Data!B81</f>
        <v>Tilsagnshaver (projektansvarlig)</v>
      </c>
      <c r="T52" s="4"/>
      <c r="U52" s="48"/>
      <c r="V52" s="48"/>
      <c r="W52" s="4"/>
      <c r="X52" s="4"/>
      <c r="Y52" s="297"/>
      <c r="Z52" s="774"/>
      <c r="AA52" s="297"/>
      <c r="AB52" s="297"/>
      <c r="AC52" s="297"/>
      <c r="AD52" s="297"/>
      <c r="AE52" s="297"/>
      <c r="AF52" s="297"/>
      <c r="AG52" s="297"/>
      <c r="AH52" s="297"/>
      <c r="AI52" s="297"/>
      <c r="AJ52" s="297"/>
      <c r="AK52" s="297"/>
      <c r="AL52" s="297"/>
      <c r="AM52" s="297"/>
    </row>
    <row r="53" spans="2:39" ht="15.75" customHeight="1" x14ac:dyDescent="0.3">
      <c r="B53" s="4"/>
      <c r="C53" s="4"/>
      <c r="D53" s="4"/>
      <c r="E53" s="4"/>
      <c r="F53" s="4"/>
      <c r="G53" s="4"/>
      <c r="I53" s="4"/>
      <c r="J53" s="4"/>
      <c r="K53" s="4"/>
      <c r="L53" s="4"/>
      <c r="M53" s="4"/>
      <c r="N53" s="4"/>
      <c r="O53" s="4"/>
      <c r="P53" s="4"/>
      <c r="Q53" s="4"/>
      <c r="R53" s="49"/>
      <c r="S53" s="4" t="str">
        <f>Data!B82</f>
        <v xml:space="preserve"> Dato:</v>
      </c>
      <c r="T53" s="446"/>
      <c r="U53" s="447" t="str">
        <f>Data!B88</f>
        <v>Underskrift</v>
      </c>
      <c r="V53" s="49"/>
      <c r="W53" s="4"/>
      <c r="X53" s="4"/>
      <c r="Y53" s="297"/>
      <c r="Z53" s="774"/>
      <c r="AA53" s="297"/>
      <c r="AB53" s="297"/>
      <c r="AC53" s="297"/>
      <c r="AD53" s="297"/>
      <c r="AE53" s="297"/>
      <c r="AF53" s="297"/>
      <c r="AG53" s="297"/>
      <c r="AH53" s="297"/>
      <c r="AI53" s="297"/>
      <c r="AJ53" s="297"/>
      <c r="AK53" s="297"/>
      <c r="AL53" s="297"/>
      <c r="AM53" s="297"/>
    </row>
    <row r="54" spans="2:39" ht="9" customHeight="1" x14ac:dyDescent="0.25">
      <c r="B54" s="4"/>
      <c r="C54" s="4"/>
      <c r="D54" s="4"/>
      <c r="E54" s="4"/>
      <c r="F54" s="4"/>
      <c r="G54" s="4"/>
      <c r="I54" s="4"/>
      <c r="J54" s="4"/>
      <c r="K54" s="4"/>
      <c r="L54" s="4"/>
      <c r="M54" s="4"/>
      <c r="N54" s="4"/>
      <c r="O54" s="4"/>
      <c r="P54" s="4"/>
      <c r="Q54" s="4"/>
      <c r="R54" s="50"/>
      <c r="S54" s="54"/>
      <c r="T54" s="54"/>
      <c r="U54" s="54"/>
      <c r="V54" s="50"/>
      <c r="W54" s="4"/>
      <c r="X54" s="4"/>
      <c r="Y54" s="297"/>
      <c r="Z54" s="774"/>
      <c r="AA54" s="297"/>
      <c r="AB54" s="297"/>
      <c r="AC54" s="297"/>
      <c r="AD54" s="297"/>
      <c r="AE54" s="297"/>
      <c r="AF54" s="297"/>
      <c r="AG54" s="297"/>
      <c r="AH54" s="297"/>
      <c r="AI54" s="297"/>
      <c r="AJ54" s="297"/>
      <c r="AK54" s="297"/>
      <c r="AL54" s="297"/>
      <c r="AM54" s="297"/>
    </row>
    <row r="55" spans="2:39" ht="5.25" customHeight="1" x14ac:dyDescent="0.3">
      <c r="B55" s="4"/>
      <c r="C55" s="4"/>
      <c r="D55" s="4"/>
      <c r="E55" s="4"/>
      <c r="F55" s="4"/>
      <c r="G55" s="4"/>
      <c r="I55" s="4"/>
      <c r="J55" s="4"/>
      <c r="K55" s="4"/>
      <c r="L55" s="4"/>
      <c r="M55" s="4"/>
      <c r="N55" s="4"/>
      <c r="O55" s="4"/>
      <c r="P55" s="4"/>
      <c r="Q55" s="4"/>
      <c r="R55" s="4"/>
      <c r="S55" s="55"/>
      <c r="T55" s="358"/>
      <c r="U55" s="358"/>
      <c r="V55" s="358"/>
      <c r="W55" s="53"/>
      <c r="X55" s="756"/>
      <c r="Y55" s="297"/>
      <c r="Z55" s="774"/>
      <c r="AA55" s="297"/>
      <c r="AB55" s="297"/>
      <c r="AC55" s="297"/>
      <c r="AD55" s="297"/>
      <c r="AE55" s="297"/>
      <c r="AF55" s="297"/>
      <c r="AG55" s="297"/>
      <c r="AH55" s="297"/>
      <c r="AI55" s="297"/>
      <c r="AJ55" s="297"/>
      <c r="AK55" s="297"/>
      <c r="AL55" s="297"/>
      <c r="AM55" s="297"/>
    </row>
    <row r="56" spans="2:39" ht="18" customHeight="1" x14ac:dyDescent="0.25">
      <c r="B56" s="4"/>
      <c r="C56" s="4"/>
      <c r="D56" s="4"/>
      <c r="E56" s="4"/>
      <c r="F56" s="4"/>
      <c r="G56" s="4"/>
      <c r="I56" s="4"/>
      <c r="J56" s="4"/>
      <c r="K56" s="4"/>
      <c r="L56" s="4"/>
      <c r="M56" s="4"/>
      <c r="N56" s="4"/>
      <c r="O56" s="4"/>
      <c r="P56" s="4"/>
      <c r="Q56" s="4"/>
      <c r="R56" s="4"/>
      <c r="S56" s="898" t="str">
        <f>VLOOKUP(Data!G2,Data!G22:H25,2,FALSE)</f>
        <v>Udfyldes af Energistyrelsen</v>
      </c>
      <c r="T56" s="898"/>
      <c r="U56" s="898"/>
      <c r="V56" s="898"/>
      <c r="W56" s="898"/>
      <c r="X56" s="898"/>
      <c r="Y56" s="297"/>
      <c r="Z56" s="774"/>
      <c r="AA56" s="297"/>
      <c r="AB56" s="297"/>
      <c r="AC56" s="297"/>
      <c r="AD56" s="297"/>
      <c r="AE56" s="297"/>
      <c r="AF56" s="297"/>
      <c r="AG56" s="297"/>
      <c r="AH56" s="297"/>
      <c r="AI56" s="297"/>
      <c r="AJ56" s="297"/>
      <c r="AK56" s="297"/>
      <c r="AL56" s="297"/>
      <c r="AM56" s="297"/>
    </row>
    <row r="57" spans="2:39" ht="12" customHeight="1" x14ac:dyDescent="0.25">
      <c r="B57" s="4"/>
      <c r="C57" s="4"/>
      <c r="D57" s="4"/>
      <c r="E57" s="4"/>
      <c r="F57" s="4"/>
      <c r="G57" s="4"/>
      <c r="I57" s="4"/>
      <c r="J57" s="4"/>
      <c r="K57" s="4"/>
      <c r="L57" s="4"/>
      <c r="M57" s="4"/>
      <c r="N57" s="4"/>
      <c r="O57" s="4"/>
      <c r="P57" s="4"/>
      <c r="Q57" s="4"/>
      <c r="R57" s="4"/>
      <c r="S57" s="921"/>
      <c r="T57" s="921"/>
      <c r="U57" s="921"/>
      <c r="V57" s="921"/>
      <c r="W57" s="921"/>
      <c r="X57" s="921"/>
      <c r="Y57" s="781"/>
      <c r="Z57" s="781"/>
      <c r="AA57" s="297"/>
      <c r="AB57" s="297"/>
      <c r="AC57" s="297"/>
      <c r="AD57" s="297"/>
      <c r="AE57" s="297"/>
      <c r="AF57" s="297"/>
      <c r="AG57" s="297"/>
      <c r="AH57" s="297"/>
      <c r="AI57" s="297"/>
      <c r="AJ57" s="297"/>
      <c r="AK57" s="297"/>
      <c r="AL57" s="297"/>
      <c r="AM57" s="297"/>
    </row>
    <row r="58" spans="2:39" ht="13.5" customHeight="1" x14ac:dyDescent="0.25">
      <c r="B58" s="4"/>
      <c r="C58" s="4"/>
      <c r="D58" s="4"/>
      <c r="E58" s="4"/>
      <c r="F58" s="4"/>
      <c r="G58" s="4"/>
      <c r="I58" s="4"/>
      <c r="J58" s="4"/>
      <c r="K58" s="4"/>
      <c r="L58" s="4"/>
      <c r="M58" s="4"/>
      <c r="N58" s="4"/>
      <c r="O58" s="4"/>
      <c r="P58" s="4"/>
      <c r="Q58" s="4"/>
      <c r="R58" s="4"/>
      <c r="S58" s="165" t="str">
        <f>Data!B84</f>
        <v>Godkendt</v>
      </c>
      <c r="T58" s="55"/>
      <c r="U58" s="55"/>
      <c r="V58" s="53"/>
      <c r="W58" s="30"/>
      <c r="X58" s="761"/>
      <c r="Y58" s="782"/>
      <c r="Z58" s="783"/>
      <c r="AA58" s="297"/>
      <c r="AB58" s="297"/>
      <c r="AC58" s="297"/>
      <c r="AD58" s="297"/>
      <c r="AE58" s="297"/>
      <c r="AF58" s="297"/>
      <c r="AG58" s="297"/>
      <c r="AH58" s="297"/>
      <c r="AI58" s="297"/>
      <c r="AJ58" s="297"/>
      <c r="AK58" s="297"/>
      <c r="AL58" s="297"/>
      <c r="AM58" s="297"/>
    </row>
    <row r="59" spans="2:39" ht="15" x14ac:dyDescent="0.25">
      <c r="B59" s="4"/>
      <c r="C59" s="4"/>
      <c r="D59" s="4"/>
      <c r="E59" s="4"/>
      <c r="F59" s="4"/>
      <c r="G59" s="4"/>
      <c r="I59" s="4"/>
      <c r="J59" s="4"/>
      <c r="K59" s="4"/>
      <c r="L59" s="4"/>
      <c r="M59" s="4"/>
      <c r="N59" s="4"/>
      <c r="O59" s="4"/>
      <c r="P59" s="4"/>
      <c r="Q59" s="4"/>
      <c r="R59" s="4"/>
      <c r="S59" s="357"/>
      <c r="T59" s="47"/>
      <c r="U59" s="56"/>
      <c r="V59" s="28"/>
      <c r="W59" s="29"/>
      <c r="X59" s="51"/>
      <c r="Y59" s="782"/>
      <c r="Z59" s="784"/>
      <c r="AA59" s="297"/>
      <c r="AB59" s="297"/>
      <c r="AC59" s="297"/>
      <c r="AD59" s="297"/>
      <c r="AE59" s="297"/>
      <c r="AF59" s="297"/>
      <c r="AG59" s="297"/>
      <c r="AH59" s="297"/>
      <c r="AI59" s="297"/>
      <c r="AJ59" s="297"/>
      <c r="AK59" s="297"/>
      <c r="AL59" s="297"/>
      <c r="AM59" s="297"/>
    </row>
    <row r="60" spans="2:39" ht="15" x14ac:dyDescent="0.25">
      <c r="B60" s="4"/>
      <c r="C60" s="4"/>
      <c r="D60" s="4"/>
      <c r="E60" s="4"/>
      <c r="F60" s="4"/>
      <c r="G60" s="4"/>
      <c r="I60" s="4"/>
      <c r="J60" s="4"/>
      <c r="K60" s="4"/>
      <c r="L60" s="4"/>
      <c r="M60" s="4"/>
      <c r="N60" s="4"/>
      <c r="O60" s="4"/>
      <c r="P60" s="4"/>
      <c r="Q60" s="4"/>
      <c r="R60" s="4"/>
      <c r="S60" s="359" t="str">
        <f>Data!B84</f>
        <v>Godkendt</v>
      </c>
      <c r="T60" s="55"/>
      <c r="U60" s="55"/>
      <c r="V60" s="53"/>
      <c r="W60" s="30"/>
      <c r="X60" s="761"/>
      <c r="Y60" s="782"/>
      <c r="Z60" s="785"/>
      <c r="AA60" s="297"/>
      <c r="AB60" s="297"/>
      <c r="AC60" s="297"/>
      <c r="AD60" s="297"/>
      <c r="AE60" s="297"/>
      <c r="AF60" s="297"/>
      <c r="AG60" s="297"/>
      <c r="AH60" s="297"/>
      <c r="AI60" s="297"/>
      <c r="AJ60" s="297"/>
      <c r="AK60" s="297"/>
      <c r="AL60" s="297"/>
      <c r="AM60" s="297"/>
    </row>
    <row r="61" spans="2:39" ht="15" x14ac:dyDescent="0.25">
      <c r="B61" s="4"/>
      <c r="C61" s="4"/>
      <c r="D61" s="4"/>
      <c r="E61" s="4"/>
      <c r="F61" s="4"/>
      <c r="G61" s="4"/>
      <c r="I61" s="4"/>
      <c r="J61" s="4"/>
      <c r="K61" s="4"/>
      <c r="L61" s="4"/>
      <c r="M61" s="4"/>
      <c r="N61" s="4"/>
      <c r="O61" s="4"/>
      <c r="P61" s="4"/>
      <c r="Q61" s="4"/>
      <c r="R61" s="4"/>
      <c r="S61" s="357"/>
      <c r="T61" s="47"/>
      <c r="U61" s="47"/>
      <c r="V61" s="9"/>
      <c r="W61" s="9"/>
      <c r="X61" s="9"/>
      <c r="Y61" s="442"/>
      <c r="Z61" s="442"/>
      <c r="AA61" s="297"/>
      <c r="AB61" s="297"/>
      <c r="AC61" s="297"/>
      <c r="AD61" s="297"/>
      <c r="AE61" s="297"/>
      <c r="AF61" s="297"/>
      <c r="AG61" s="297"/>
      <c r="AH61" s="297"/>
      <c r="AI61" s="297"/>
      <c r="AJ61" s="297"/>
      <c r="AK61" s="297"/>
      <c r="AL61" s="297"/>
      <c r="AM61" s="297"/>
    </row>
    <row r="62" spans="2:39" ht="21" customHeight="1" x14ac:dyDescent="0.25">
      <c r="B62" s="4"/>
      <c r="C62" s="297" t="str">
        <f>IF(Data!L9&lt;7,"Y","Z")</f>
        <v>Y</v>
      </c>
      <c r="D62" s="4"/>
      <c r="E62" s="4"/>
      <c r="F62" s="4"/>
      <c r="G62" s="4"/>
      <c r="I62" s="4"/>
      <c r="J62" s="4"/>
      <c r="K62" s="4"/>
      <c r="L62" s="4"/>
      <c r="M62" s="4"/>
      <c r="N62" s="4"/>
      <c r="O62" s="4"/>
      <c r="P62" s="4"/>
      <c r="Q62" s="4"/>
      <c r="R62" s="4"/>
      <c r="S62" s="359" t="str">
        <f>Data!B84</f>
        <v>Godkendt</v>
      </c>
      <c r="T62" s="55"/>
      <c r="U62" s="55"/>
      <c r="V62" s="41"/>
      <c r="W62" s="41"/>
      <c r="X62" s="762"/>
      <c r="Y62" s="442"/>
      <c r="Z62" s="442"/>
      <c r="AA62" s="297"/>
      <c r="AB62" s="297"/>
      <c r="AC62" s="297"/>
      <c r="AD62" s="297"/>
      <c r="AE62" s="297"/>
      <c r="AF62" s="297"/>
      <c r="AG62" s="297"/>
      <c r="AH62" s="297"/>
      <c r="AI62" s="297"/>
      <c r="AJ62" s="297"/>
      <c r="AK62" s="297"/>
      <c r="AL62" s="297"/>
      <c r="AM62" s="297"/>
    </row>
    <row r="63" spans="2:39" ht="6.15" customHeight="1" x14ac:dyDescent="0.25">
      <c r="B63" s="99"/>
      <c r="C63" s="4"/>
      <c r="D63" s="4"/>
      <c r="E63" s="99"/>
      <c r="F63" s="99"/>
      <c r="G63" s="99"/>
      <c r="I63" s="99"/>
      <c r="J63" s="4"/>
      <c r="K63" s="4"/>
      <c r="L63" s="4"/>
      <c r="M63" s="4"/>
      <c r="N63" s="173"/>
      <c r="O63" s="174"/>
      <c r="P63" s="174"/>
      <c r="Q63" s="174"/>
      <c r="R63" s="4"/>
      <c r="S63" s="4"/>
      <c r="T63" s="4"/>
      <c r="U63" s="4"/>
      <c r="V63" s="4"/>
      <c r="W63" s="4"/>
      <c r="X63" s="4"/>
      <c r="Y63" s="297"/>
      <c r="Z63" s="774"/>
      <c r="AA63" s="297"/>
      <c r="AB63" s="297"/>
      <c r="AC63" s="297"/>
      <c r="AD63" s="297"/>
      <c r="AE63" s="297"/>
      <c r="AF63" s="297"/>
      <c r="AG63" s="297"/>
      <c r="AH63" s="297"/>
      <c r="AI63" s="297"/>
      <c r="AJ63" s="297"/>
      <c r="AK63" s="297"/>
      <c r="AL63" s="297"/>
      <c r="AM63" s="297"/>
    </row>
    <row r="64" spans="2:39" ht="2.25" customHeight="1" x14ac:dyDescent="0.3">
      <c r="B64" s="99"/>
      <c r="C64" s="4"/>
      <c r="D64" s="4"/>
      <c r="E64" s="99"/>
      <c r="F64" s="99"/>
      <c r="G64" s="99"/>
      <c r="I64" s="99"/>
      <c r="J64" s="4"/>
      <c r="K64" s="4"/>
      <c r="L64" s="4"/>
      <c r="M64" s="4"/>
      <c r="N64" s="49"/>
      <c r="O64" s="89"/>
      <c r="P64" s="89"/>
      <c r="Q64" s="89"/>
      <c r="R64" s="89"/>
      <c r="S64" s="89"/>
      <c r="T64" s="89"/>
      <c r="U64" s="89"/>
      <c r="V64" s="89"/>
      <c r="W64" s="4"/>
      <c r="X64" s="4"/>
      <c r="Y64" s="774"/>
      <c r="Z64" s="297"/>
      <c r="AA64" s="297"/>
      <c r="AB64" s="297"/>
      <c r="AC64" s="297"/>
      <c r="AD64" s="297"/>
      <c r="AE64" s="297"/>
      <c r="AF64" s="297"/>
      <c r="AG64" s="297"/>
      <c r="AH64" s="297"/>
      <c r="AI64" s="297"/>
      <c r="AJ64" s="297"/>
      <c r="AK64" s="297"/>
      <c r="AL64" s="297"/>
      <c r="AM64" s="297"/>
    </row>
    <row r="65" spans="2:24" hidden="1" x14ac:dyDescent="0.25">
      <c r="B65" s="99"/>
      <c r="C65" s="4"/>
      <c r="D65" s="4"/>
      <c r="E65" s="99"/>
      <c r="F65" s="99"/>
      <c r="G65" s="99"/>
      <c r="I65" s="99"/>
      <c r="J65" s="4"/>
      <c r="K65" s="4"/>
      <c r="L65" s="4"/>
      <c r="M65" s="4"/>
      <c r="N65" s="4"/>
      <c r="O65" s="4"/>
      <c r="P65" s="4"/>
      <c r="Q65" s="4"/>
      <c r="R65" s="4"/>
      <c r="S65" s="4"/>
      <c r="T65" s="4"/>
      <c r="U65" s="4"/>
      <c r="V65" s="4"/>
      <c r="W65" s="4"/>
      <c r="X65" s="4"/>
    </row>
    <row r="66" spans="2:24" hidden="1" x14ac:dyDescent="0.25">
      <c r="B66" s="99"/>
      <c r="C66" s="4"/>
      <c r="D66" s="4"/>
      <c r="E66" s="99"/>
      <c r="F66" s="99"/>
      <c r="G66" s="99"/>
      <c r="I66" s="99"/>
      <c r="J66" s="4"/>
      <c r="K66" s="4"/>
      <c r="L66" s="4"/>
      <c r="M66" s="4"/>
      <c r="N66" s="4"/>
      <c r="O66" s="4"/>
      <c r="P66" s="4"/>
      <c r="Q66" s="4"/>
      <c r="R66" s="4"/>
      <c r="S66" s="4"/>
      <c r="T66" s="4"/>
      <c r="U66" s="4"/>
      <c r="V66" s="4"/>
      <c r="W66" s="4"/>
      <c r="X66" s="4"/>
    </row>
    <row r="67" spans="2:24" ht="2.25" customHeight="1" x14ac:dyDescent="0.25">
      <c r="B67" s="99"/>
      <c r="C67" s="4"/>
      <c r="D67" s="4"/>
      <c r="E67" s="99"/>
      <c r="F67" s="99"/>
      <c r="G67" s="99"/>
      <c r="I67" s="99"/>
      <c r="J67" s="4"/>
      <c r="K67" s="4"/>
      <c r="L67" s="4"/>
      <c r="M67" s="4"/>
      <c r="N67" s="4"/>
      <c r="O67" s="4"/>
      <c r="P67" s="4"/>
      <c r="Q67" s="4"/>
      <c r="R67" s="4"/>
      <c r="S67" s="4"/>
      <c r="T67" s="4"/>
      <c r="U67" s="4"/>
      <c r="V67" s="4"/>
      <c r="W67" s="4"/>
      <c r="X67" s="4"/>
    </row>
    <row r="68" spans="2:24" ht="10.5" hidden="1" customHeight="1" x14ac:dyDescent="0.25">
      <c r="J68"/>
      <c r="K68"/>
      <c r="L68"/>
      <c r="M68"/>
      <c r="N68"/>
      <c r="O68"/>
      <c r="P68"/>
      <c r="Q68"/>
      <c r="R68"/>
      <c r="S68"/>
      <c r="T68"/>
    </row>
    <row r="69" spans="2:24" ht="13.5" hidden="1" customHeight="1" x14ac:dyDescent="0.25">
      <c r="J69"/>
      <c r="K69"/>
      <c r="L69"/>
      <c r="M69"/>
      <c r="N69"/>
      <c r="O69"/>
      <c r="P69"/>
      <c r="Q69" s="31"/>
      <c r="R69" s="31"/>
      <c r="S69" s="31"/>
      <c r="T69" s="31"/>
      <c r="U69" s="31"/>
      <c r="V69" s="31"/>
      <c r="W69" s="31"/>
      <c r="X69" s="31"/>
    </row>
    <row r="70" spans="2:24" ht="0.75" hidden="1" customHeight="1" x14ac:dyDescent="0.25">
      <c r="J70"/>
      <c r="K70"/>
      <c r="L70"/>
      <c r="M70"/>
      <c r="N70"/>
      <c r="O70"/>
      <c r="P70"/>
      <c r="Q70"/>
      <c r="R70"/>
      <c r="S70"/>
      <c r="T70"/>
    </row>
    <row r="71" spans="2:24" ht="0.75" hidden="1" customHeight="1" x14ac:dyDescent="0.25">
      <c r="J71"/>
      <c r="K71"/>
      <c r="L71"/>
      <c r="M71"/>
      <c r="N71"/>
      <c r="O71"/>
      <c r="P71"/>
      <c r="Q71"/>
      <c r="R71"/>
      <c r="S71"/>
      <c r="T71"/>
    </row>
    <row r="72" spans="2:24" x14ac:dyDescent="0.25">
      <c r="J72"/>
      <c r="K72"/>
      <c r="L72"/>
      <c r="M72"/>
      <c r="N72"/>
      <c r="O72"/>
      <c r="P72"/>
      <c r="Q72"/>
      <c r="R72"/>
      <c r="S72"/>
      <c r="T72"/>
    </row>
    <row r="73" spans="2:24" x14ac:dyDescent="0.25">
      <c r="J73"/>
      <c r="K73"/>
      <c r="L73"/>
      <c r="M73"/>
      <c r="N73"/>
      <c r="O73"/>
      <c r="P73"/>
      <c r="Q73"/>
      <c r="R73"/>
      <c r="S73"/>
      <c r="T73"/>
    </row>
    <row r="74" spans="2:24" x14ac:dyDescent="0.25">
      <c r="J74"/>
      <c r="K74"/>
      <c r="L74"/>
      <c r="M74"/>
      <c r="N74"/>
      <c r="O74"/>
      <c r="P74"/>
      <c r="Q74"/>
      <c r="R74"/>
      <c r="S74"/>
      <c r="T74"/>
    </row>
    <row r="75" spans="2:24" x14ac:dyDescent="0.25">
      <c r="J75"/>
      <c r="K75"/>
      <c r="L75"/>
      <c r="M75"/>
      <c r="N75"/>
      <c r="O75"/>
      <c r="P75"/>
      <c r="Q75"/>
      <c r="R75"/>
      <c r="S75"/>
      <c r="T75"/>
    </row>
    <row r="76" spans="2:24" x14ac:dyDescent="0.25">
      <c r="J76"/>
      <c r="K76"/>
      <c r="L76"/>
      <c r="M76"/>
      <c r="N76"/>
      <c r="O76"/>
      <c r="P76"/>
      <c r="Q76"/>
      <c r="R76"/>
      <c r="S76"/>
      <c r="T76"/>
    </row>
    <row r="77" spans="2:24" x14ac:dyDescent="0.25">
      <c r="J77"/>
      <c r="K77"/>
      <c r="L77"/>
      <c r="M77"/>
      <c r="N77"/>
      <c r="O77"/>
      <c r="P77"/>
      <c r="Q77"/>
      <c r="R77"/>
      <c r="S77"/>
      <c r="T77"/>
    </row>
    <row r="78" spans="2:24" x14ac:dyDescent="0.25">
      <c r="J78"/>
      <c r="K78"/>
      <c r="L78"/>
      <c r="M78"/>
      <c r="N78"/>
      <c r="O78"/>
      <c r="P78"/>
      <c r="Q78"/>
      <c r="R78"/>
      <c r="S78"/>
      <c r="T78"/>
    </row>
    <row r="79" spans="2:24" x14ac:dyDescent="0.25">
      <c r="J79"/>
      <c r="K79"/>
      <c r="L79"/>
      <c r="M79"/>
      <c r="N79"/>
      <c r="O79"/>
      <c r="P79"/>
      <c r="Q79"/>
      <c r="R79"/>
      <c r="S79"/>
      <c r="T79"/>
    </row>
    <row r="80" spans="2:24" x14ac:dyDescent="0.25">
      <c r="J80"/>
      <c r="K80"/>
      <c r="L80"/>
      <c r="M80"/>
      <c r="N80"/>
      <c r="U80" s="93"/>
      <c r="V80" s="93"/>
      <c r="W80" s="93"/>
      <c r="X80" s="93"/>
    </row>
    <row r="81" spans="10:20" x14ac:dyDescent="0.25">
      <c r="J81"/>
      <c r="K81"/>
      <c r="L81"/>
      <c r="M81"/>
      <c r="N81"/>
      <c r="O81"/>
      <c r="P81"/>
      <c r="Q81"/>
      <c r="R81"/>
      <c r="S81"/>
      <c r="T81"/>
    </row>
    <row r="82" spans="10:20" x14ac:dyDescent="0.25">
      <c r="J82"/>
      <c r="K82"/>
      <c r="L82"/>
      <c r="M82"/>
      <c r="N82"/>
      <c r="O82"/>
      <c r="P82"/>
      <c r="Q82"/>
      <c r="R82"/>
      <c r="S82"/>
      <c r="T82"/>
    </row>
    <row r="83" spans="10:20" x14ac:dyDescent="0.25">
      <c r="J83"/>
      <c r="K83"/>
      <c r="L83"/>
      <c r="M83"/>
      <c r="N83"/>
      <c r="O83"/>
      <c r="P83"/>
      <c r="Q83"/>
      <c r="R83"/>
      <c r="S83"/>
      <c r="T83"/>
    </row>
    <row r="84" spans="10:20" x14ac:dyDescent="0.25">
      <c r="J84"/>
      <c r="K84"/>
      <c r="L84"/>
      <c r="M84"/>
      <c r="N84"/>
      <c r="O84"/>
      <c r="P84"/>
      <c r="Q84"/>
      <c r="R84"/>
      <c r="S84"/>
      <c r="T84"/>
    </row>
    <row r="85" spans="10:20" x14ac:dyDescent="0.25">
      <c r="J85"/>
      <c r="K85"/>
      <c r="L85"/>
      <c r="M85"/>
      <c r="N85"/>
      <c r="O85"/>
      <c r="P85"/>
      <c r="Q85"/>
      <c r="R85"/>
      <c r="S85"/>
      <c r="T85"/>
    </row>
    <row r="86" spans="10:20" x14ac:dyDescent="0.25">
      <c r="J86"/>
      <c r="K86"/>
      <c r="L86"/>
      <c r="M86"/>
      <c r="N86"/>
      <c r="O86"/>
      <c r="P86"/>
      <c r="Q86"/>
      <c r="R86"/>
      <c r="S86"/>
      <c r="T86"/>
    </row>
    <row r="87" spans="10:20" x14ac:dyDescent="0.25">
      <c r="J87"/>
      <c r="K87"/>
      <c r="L87"/>
      <c r="M87"/>
      <c r="N87"/>
      <c r="O87"/>
      <c r="P87"/>
      <c r="Q87"/>
      <c r="R87"/>
      <c r="S87"/>
      <c r="T87"/>
    </row>
    <row r="88" spans="10:20" x14ac:dyDescent="0.25">
      <c r="J88"/>
      <c r="K88"/>
      <c r="L88"/>
      <c r="M88"/>
      <c r="N88"/>
      <c r="O88"/>
      <c r="P88"/>
      <c r="Q88"/>
      <c r="R88"/>
      <c r="S88"/>
      <c r="T88"/>
    </row>
    <row r="89" spans="10:20" x14ac:dyDescent="0.25">
      <c r="J89"/>
      <c r="K89"/>
      <c r="L89"/>
      <c r="M89"/>
      <c r="N89"/>
      <c r="O89"/>
      <c r="P89"/>
      <c r="Q89"/>
      <c r="R89"/>
      <c r="S89"/>
      <c r="T89"/>
    </row>
    <row r="90" spans="10:20" x14ac:dyDescent="0.25">
      <c r="J90"/>
      <c r="K90"/>
      <c r="L90"/>
      <c r="M90"/>
      <c r="N90"/>
      <c r="O90"/>
      <c r="P90"/>
      <c r="Q90"/>
      <c r="R90"/>
      <c r="S90"/>
      <c r="T90"/>
    </row>
    <row r="91" spans="10:20" x14ac:dyDescent="0.25">
      <c r="J91"/>
      <c r="K91"/>
      <c r="L91"/>
      <c r="M91"/>
      <c r="N91"/>
      <c r="O91"/>
      <c r="P91"/>
      <c r="Q91"/>
      <c r="R91"/>
      <c r="S91"/>
      <c r="T91"/>
    </row>
    <row r="92" spans="10:20" x14ac:dyDescent="0.25">
      <c r="J92"/>
      <c r="K92"/>
      <c r="L92"/>
      <c r="M92"/>
      <c r="N92"/>
      <c r="O92"/>
      <c r="P92"/>
      <c r="Q92"/>
      <c r="R92"/>
      <c r="S92"/>
      <c r="T92"/>
    </row>
    <row r="93" spans="10:20" x14ac:dyDescent="0.25">
      <c r="J93"/>
      <c r="K93"/>
      <c r="L93"/>
      <c r="M93"/>
      <c r="N93"/>
      <c r="O93"/>
      <c r="P93"/>
      <c r="Q93"/>
      <c r="R93"/>
      <c r="S93"/>
      <c r="T93"/>
    </row>
    <row r="94" spans="10:20" x14ac:dyDescent="0.25">
      <c r="J94"/>
      <c r="K94"/>
      <c r="L94"/>
      <c r="M94"/>
      <c r="N94"/>
      <c r="O94"/>
      <c r="P94"/>
      <c r="Q94"/>
      <c r="R94"/>
      <c r="S94"/>
      <c r="T94"/>
    </row>
    <row r="95" spans="10:20" x14ac:dyDescent="0.25">
      <c r="J95"/>
      <c r="K95"/>
      <c r="L95"/>
      <c r="M95"/>
      <c r="N95"/>
      <c r="O95"/>
      <c r="P95"/>
      <c r="Q95"/>
      <c r="R95"/>
      <c r="S95"/>
      <c r="T95"/>
    </row>
    <row r="96" spans="10:20" x14ac:dyDescent="0.25">
      <c r="J96"/>
      <c r="K96"/>
      <c r="L96"/>
      <c r="M96"/>
      <c r="N96"/>
      <c r="O96"/>
      <c r="P96"/>
      <c r="Q96"/>
      <c r="R96"/>
      <c r="S96"/>
      <c r="T96"/>
    </row>
    <row r="97" spans="10:20" x14ac:dyDescent="0.25">
      <c r="J97"/>
      <c r="K97"/>
      <c r="L97"/>
      <c r="M97"/>
      <c r="N97"/>
      <c r="O97"/>
      <c r="P97"/>
      <c r="Q97"/>
      <c r="R97"/>
      <c r="S97"/>
      <c r="T97"/>
    </row>
    <row r="98" spans="10:20" x14ac:dyDescent="0.25">
      <c r="J98"/>
      <c r="K98"/>
      <c r="L98"/>
      <c r="M98"/>
      <c r="N98"/>
      <c r="O98"/>
      <c r="P98"/>
      <c r="Q98"/>
      <c r="R98"/>
      <c r="S98"/>
      <c r="T98"/>
    </row>
    <row r="99" spans="10:20" x14ac:dyDescent="0.25">
      <c r="J99"/>
      <c r="K99"/>
      <c r="L99"/>
      <c r="M99"/>
      <c r="N99"/>
      <c r="O99"/>
      <c r="P99"/>
      <c r="Q99"/>
      <c r="R99"/>
      <c r="S99"/>
      <c r="T99"/>
    </row>
    <row r="100" spans="10:20" x14ac:dyDescent="0.25">
      <c r="J100"/>
      <c r="K100"/>
      <c r="L100"/>
      <c r="M100"/>
      <c r="N100"/>
      <c r="O100"/>
      <c r="P100"/>
      <c r="Q100"/>
      <c r="R100"/>
      <c r="S100"/>
      <c r="T100"/>
    </row>
    <row r="101" spans="10:20" x14ac:dyDescent="0.25">
      <c r="J101"/>
      <c r="K101"/>
      <c r="L101"/>
      <c r="M101"/>
      <c r="N101"/>
      <c r="O101"/>
      <c r="P101"/>
      <c r="Q101"/>
      <c r="R101"/>
      <c r="S101"/>
      <c r="T101"/>
    </row>
    <row r="102" spans="10:20" x14ac:dyDescent="0.25">
      <c r="J102"/>
      <c r="K102"/>
      <c r="L102"/>
      <c r="M102"/>
      <c r="N102"/>
      <c r="O102"/>
      <c r="P102"/>
      <c r="Q102"/>
      <c r="R102"/>
      <c r="S102"/>
      <c r="T102"/>
    </row>
    <row r="103" spans="10:20" x14ac:dyDescent="0.25">
      <c r="J103"/>
      <c r="K103"/>
      <c r="L103"/>
      <c r="M103"/>
      <c r="N103"/>
      <c r="O103"/>
      <c r="P103"/>
      <c r="Q103"/>
      <c r="R103"/>
      <c r="S103"/>
      <c r="T103"/>
    </row>
    <row r="104" spans="10:20" x14ac:dyDescent="0.25">
      <c r="J104"/>
      <c r="K104"/>
      <c r="L104"/>
      <c r="M104"/>
      <c r="N104"/>
      <c r="O104"/>
      <c r="P104"/>
      <c r="Q104"/>
      <c r="R104"/>
      <c r="S104"/>
      <c r="T104"/>
    </row>
    <row r="105" spans="10:20" x14ac:dyDescent="0.25">
      <c r="J105"/>
      <c r="K105"/>
      <c r="L105"/>
      <c r="M105"/>
      <c r="N105"/>
      <c r="O105"/>
      <c r="P105"/>
      <c r="Q105"/>
      <c r="R105"/>
      <c r="S105"/>
      <c r="T105"/>
    </row>
    <row r="106" spans="10:20" x14ac:dyDescent="0.25">
      <c r="J106"/>
      <c r="K106"/>
      <c r="L106"/>
      <c r="M106"/>
      <c r="N106"/>
      <c r="O106"/>
      <c r="P106"/>
      <c r="Q106"/>
      <c r="R106"/>
      <c r="S106"/>
      <c r="T106"/>
    </row>
    <row r="107" spans="10:20" x14ac:dyDescent="0.25">
      <c r="J107"/>
      <c r="K107"/>
      <c r="L107"/>
      <c r="M107"/>
      <c r="N107"/>
      <c r="O107"/>
      <c r="P107"/>
      <c r="Q107"/>
      <c r="R107"/>
      <c r="S107"/>
      <c r="T107"/>
    </row>
    <row r="108" spans="10:20" x14ac:dyDescent="0.25">
      <c r="J108"/>
      <c r="K108"/>
      <c r="L108"/>
      <c r="M108"/>
      <c r="N108"/>
      <c r="O108"/>
      <c r="P108"/>
      <c r="Q108"/>
      <c r="R108"/>
      <c r="S108"/>
      <c r="T108"/>
    </row>
  </sheetData>
  <sheetProtection algorithmName="SHA-512" hashValue="34f3ZFIcDA6VhBQ3b6aLH29JO5hSgKNRMMk5riBqwj6qBKoUU/FZkGqrnIkb+URklgrwD9g2a3A5W74smwJpXw==" saltValue="n0SY8YeFgkq7A+t1KBDknA==" spinCount="100000" sheet="1" objects="1" scenarios="1"/>
  <mergeCells count="41">
    <mergeCell ref="D3:G4"/>
    <mergeCell ref="Z4:Z9"/>
    <mergeCell ref="D8:G8"/>
    <mergeCell ref="S50:X51"/>
    <mergeCell ref="S56:X57"/>
    <mergeCell ref="R48:X48"/>
    <mergeCell ref="V49:X49"/>
    <mergeCell ref="D9:E9"/>
    <mergeCell ref="W4:W9"/>
    <mergeCell ref="S4:S9"/>
    <mergeCell ref="B48:Q48"/>
    <mergeCell ref="C42:E44"/>
    <mergeCell ref="X4:X9"/>
    <mergeCell ref="E7:G7"/>
    <mergeCell ref="B3:C4"/>
    <mergeCell ref="P4:P9"/>
    <mergeCell ref="AA4:AA9"/>
    <mergeCell ref="J4:J9"/>
    <mergeCell ref="M4:M9"/>
    <mergeCell ref="N4:N9"/>
    <mergeCell ref="O4:O9"/>
    <mergeCell ref="K4:K9"/>
    <mergeCell ref="L4:L9"/>
    <mergeCell ref="R4:R9"/>
    <mergeCell ref="T4:T9"/>
    <mergeCell ref="Y4:Y9"/>
    <mergeCell ref="Q4:Q9"/>
    <mergeCell ref="U4:U9"/>
    <mergeCell ref="V4:V9"/>
    <mergeCell ref="AB4:AB9"/>
    <mergeCell ref="AC4:AC9"/>
    <mergeCell ref="AD4:AD9"/>
    <mergeCell ref="AJ4:AJ9"/>
    <mergeCell ref="AK4:AK9"/>
    <mergeCell ref="AL4:AL9"/>
    <mergeCell ref="AM4:AM9"/>
    <mergeCell ref="AE4:AE9"/>
    <mergeCell ref="AF4:AF9"/>
    <mergeCell ref="AG4:AG9"/>
    <mergeCell ref="AH4:AH9"/>
    <mergeCell ref="AI4:AI9"/>
  </mergeCells>
  <conditionalFormatting sqref="G15">
    <cfRule type="expression" dxfId="192" priority="34">
      <formula>$G$12=2</formula>
    </cfRule>
  </conditionalFormatting>
  <conditionalFormatting sqref="I15">
    <cfRule type="expression" dxfId="190" priority="23">
      <formula>$G$12=2</formula>
    </cfRule>
  </conditionalFormatting>
  <conditionalFormatting sqref="I37">
    <cfRule type="cellIs" dxfId="189" priority="24" stopIfTrue="1" operator="lessThan">
      <formula>0</formula>
    </cfRule>
  </conditionalFormatting>
  <conditionalFormatting sqref="I41 K41:X41 J42:X47">
    <cfRule type="cellIs" dxfId="188" priority="25" stopIfTrue="1" operator="equal">
      <formula>0</formula>
    </cfRule>
  </conditionalFormatting>
  <conditionalFormatting sqref="J16:X17 J19:X20 J24:X29">
    <cfRule type="expression" dxfId="187" priority="22" stopIfTrue="1">
      <formula>AO16&gt;0</formula>
    </cfRule>
  </conditionalFormatting>
  <conditionalFormatting sqref="J21:AM22 J31:AM34 J36:AM38 J40:AM40 Z41:AM41 Y42:AM45">
    <cfRule type="cellIs" dxfId="185" priority="11" stopIfTrue="1" operator="equal">
      <formula>0</formula>
    </cfRule>
  </conditionalFormatting>
  <conditionalFormatting sqref="S56">
    <cfRule type="expression" dxfId="184" priority="58" stopIfTrue="1">
      <formula>LEN($S$56)&lt;2</formula>
    </cfRule>
  </conditionalFormatting>
  <conditionalFormatting sqref="Y46:Y47">
    <cfRule type="cellIs" dxfId="181" priority="14" stopIfTrue="1" operator="equal">
      <formula>0</formula>
    </cfRule>
  </conditionalFormatting>
  <conditionalFormatting sqref="Y16:AM17 Y19:AM20 Y24:AM29">
    <cfRule type="expression" dxfId="176" priority="8" stopIfTrue="1">
      <formula>BF16&gt;0</formula>
    </cfRule>
  </conditionalFormatting>
  <conditionalFormatting sqref="AN36:BU36">
    <cfRule type="cellIs" dxfId="171" priority="15" stopIfTrue="1" operator="equal">
      <formula>0</formula>
    </cfRule>
  </conditionalFormatting>
  <dataValidations count="2">
    <dataValidation type="custom" allowBlank="1" showInputMessage="1" showErrorMessage="1" error="Must be after start date" sqref="F5" xr:uid="{00000000-0002-0000-0B00-000000000000}">
      <formula1>F5&gt;D5</formula1>
    </dataValidation>
    <dataValidation type="decimal" operator="lessThanOrEqual" allowBlank="1" showInputMessage="1" showErrorMessage="1" errorTitle="Overhead for højt" error="Overhead kan maskimalt være lønomkostninger gange oprindeligt aftalte overhead." sqref="J21:AM21" xr:uid="{00000000-0002-0000-0B00-000001000000}">
      <formula1>J48</formula1>
    </dataValidation>
  </dataValidations>
  <pageMargins left="0.19685039370078741" right="0.19685039370078741" top="0.35433070866141736" bottom="0.35433070866141736" header="0.31496062992125984" footer="0.31496062992125984"/>
  <pageSetup paperSize="9" scale="61" fitToWidth="2" orientation="landscape" r:id="rId1"/>
  <colBreaks count="1" manualBreakCount="1">
    <brk id="24" max="66" man="1"/>
  </colBreaks>
  <extLst>
    <ext xmlns:x14="http://schemas.microsoft.com/office/spreadsheetml/2009/9/main" uri="{78C0D931-6437-407d-A8EE-F0AAD7539E65}">
      <x14:conditionalFormattings>
        <x14:conditionalFormatting xmlns:xm="http://schemas.microsoft.com/office/excel/2006/main">
          <x14:cfRule type="expression" priority="30" id="{628C9EE8-720A-4728-8686-4F5805888B4F}">
            <xm:f>'Budget &amp; Total'!$P$3=4</xm:f>
            <x14:dxf>
              <fill>
                <patternFill>
                  <bgColor rgb="FFBFE5E9"/>
                </patternFill>
              </fill>
            </x14:dxf>
          </x14:cfRule>
          <xm:sqref>D8</xm:sqref>
        </x14:conditionalFormatting>
        <x14:conditionalFormatting xmlns:xm="http://schemas.microsoft.com/office/excel/2006/main">
          <x14:cfRule type="expression" priority="29" id="{BC4ABC04-8D71-4721-8526-D7E4E837CB7F}">
            <xm:f>'Budget &amp; Total'!$P$3=4</xm:f>
            <x14:dxf>
              <fill>
                <patternFill>
                  <bgColor rgb="FFBFE5E9"/>
                </patternFill>
              </fill>
            </x14:dxf>
          </x14:cfRule>
          <xm:sqref>D9:E9</xm:sqref>
        </x14:conditionalFormatting>
        <x14:conditionalFormatting xmlns:xm="http://schemas.microsoft.com/office/excel/2006/main">
          <x14:cfRule type="expression" priority="28" id="{CB319A5E-8406-45CB-994E-B5CAD10AC448}">
            <xm:f>'Budget &amp; Total'!$P$3=4</xm:f>
            <x14:dxf>
              <fill>
                <patternFill>
                  <bgColor rgb="FFBFE5E9"/>
                </patternFill>
              </fill>
            </x14:dxf>
          </x14:cfRule>
          <xm:sqref>F5</xm:sqref>
        </x14:conditionalFormatting>
        <x14:conditionalFormatting xmlns:xm="http://schemas.microsoft.com/office/excel/2006/main">
          <x14:cfRule type="expression" priority="35" id="{52CB9AB7-393A-4C6A-8461-03DEC605C359}">
            <xm:f>'Budget &amp; Total'!$P$3=4</xm:f>
            <x14:dxf>
              <fill>
                <patternFill>
                  <bgColor rgb="FF4CB6C1"/>
                </patternFill>
              </fill>
            </x14:dxf>
          </x14:cfRule>
          <xm:sqref>F15</xm:sqref>
        </x14:conditionalFormatting>
        <x14:conditionalFormatting xmlns:xm="http://schemas.microsoft.com/office/excel/2006/main">
          <x14:cfRule type="expression" priority="27" id="{0BE49E88-D518-4604-A04C-BA531E1F7A6F}">
            <xm:f>'Budget &amp; Total'!$P$3=4</xm:f>
            <x14:dxf>
              <fill>
                <patternFill>
                  <bgColor rgb="FFBFE5E9"/>
                </patternFill>
              </fill>
            </x14:dxf>
          </x14:cfRule>
          <xm:sqref>G9</xm:sqref>
        </x14:conditionalFormatting>
        <x14:conditionalFormatting xmlns:xm="http://schemas.microsoft.com/office/excel/2006/main">
          <x14:cfRule type="expression" priority="33" id="{D30DB630-EBA4-4313-B06E-3DA83471DBC9}">
            <xm:f>'Budget &amp; Total'!$P$3=4</xm:f>
            <x14:dxf>
              <fill>
                <patternFill>
                  <bgColor rgb="FFFF5253"/>
                </patternFill>
              </fill>
            </x14:dxf>
          </x14:cfRule>
          <xm:sqref>G15</xm:sqref>
        </x14:conditionalFormatting>
        <x14:conditionalFormatting xmlns:xm="http://schemas.microsoft.com/office/excel/2006/main">
          <x14:cfRule type="expression" priority="19" id="{D97E2AB2-40DA-4ACC-A131-DFC168B193C6}">
            <xm:f>'Budget &amp; Total'!$P$3=4</xm:f>
            <x14:dxf>
              <fill>
                <patternFill>
                  <bgColor rgb="FFFF5253"/>
                </patternFill>
              </fill>
            </x14:dxf>
          </x14:cfRule>
          <xm:sqref>I15</xm:sqref>
        </x14:conditionalFormatting>
        <x14:conditionalFormatting xmlns:xm="http://schemas.microsoft.com/office/excel/2006/main">
          <x14:cfRule type="expression" priority="3" id="{4C661832-3BDE-41B9-A4E4-D263A83A22B2}">
            <xm:f>'Budget &amp; Total'!$P$3=4</xm:f>
            <x14:dxf>
              <fill>
                <patternFill>
                  <bgColor rgb="FFBFE5E9"/>
                </patternFill>
              </fill>
            </x14:dxf>
          </x14:cfRule>
          <xm:sqref>J16:AM17 J19:AM20 J24:AM29 J35:AM35 J39:AM39</xm:sqref>
        </x14:conditionalFormatting>
        <x14:conditionalFormatting xmlns:xm="http://schemas.microsoft.com/office/excel/2006/main">
          <x14:cfRule type="expression" priority="12" stopIfTrue="1" id="{4B7B99FA-1877-482A-8893-04EF2661D354}">
            <xm:f>'P1'!BD16&gt;0</xm:f>
            <x14:dxf>
              <font>
                <color rgb="FFFF0000"/>
              </font>
            </x14:dxf>
          </x14:cfRule>
          <xm:sqref>Y24:Y29 Y16:Y17 Y19:Y20</xm:sqref>
        </x14:conditionalFormatting>
        <x14:conditionalFormatting xmlns:xm="http://schemas.microsoft.com/office/excel/2006/main">
          <x14:cfRule type="expression" priority="10" id="{DF229471-93D1-4B00-8012-A1100A19B6F5}">
            <xm:f>'P1'!$J$27&lt;'Budget &amp; Total'!$J$33</xm:f>
            <x14:dxf>
              <font>
                <color rgb="FFFF0000"/>
              </font>
            </x14:dxf>
          </x14:cfRule>
          <xm:sqref>Y27</xm:sqref>
        </x14:conditionalFormatting>
        <x14:conditionalFormatting xmlns:xm="http://schemas.microsoft.com/office/excel/2006/main">
          <x14:cfRule type="expression" priority="9" id="{CC6AF03C-C9AB-429B-A871-0B154EA371C8}">
            <xm:f>Data!$L$9&gt;6</xm:f>
            <x14:dxf>
              <font>
                <color theme="1"/>
              </font>
              <fill>
                <patternFill>
                  <bgColor theme="0"/>
                </patternFill>
              </fill>
            </x14:dxf>
          </x14:cfRule>
          <xm:sqref>Y1:AM63</xm:sqref>
        </x14:conditionalFormatting>
        <x14:conditionalFormatting xmlns:xm="http://schemas.microsoft.com/office/excel/2006/main">
          <x14:cfRule type="expression" priority="6" id="{A18B97C8-2EB9-4488-A0D7-F20956F99B26}">
            <xm:f>Data!$L$9&gt;6</xm:f>
            <x14:dxf>
              <border>
                <top style="thin">
                  <color auto="1"/>
                </top>
                <vertical/>
                <horizontal/>
              </border>
            </x14:dxf>
          </x14:cfRule>
          <xm:sqref>Y2:AM2 Y16:AM16 Y19:AM19 Y21:AM23 Y31:AM33 Y38:AM38 Y41:AM42 Y45:AM45 Y48:AM48</xm:sqref>
        </x14:conditionalFormatting>
        <x14:conditionalFormatting xmlns:xm="http://schemas.microsoft.com/office/excel/2006/main">
          <x14:cfRule type="expression" priority="1" id="{1777E791-C03D-4811-84B6-8C0B84F680FB}">
            <xm:f>'Budget &amp; Total'!$G$102&lt;6</xm:f>
            <x14:dxf>
              <font>
                <color theme="1"/>
              </font>
            </x14:dxf>
          </x14:cfRule>
          <x14:cfRule type="expression" priority="7" id="{B98F17CB-3FFD-4537-9502-5086E7F4C82D}">
            <xm:f>Data!$L$9&gt;6</xm:f>
            <x14:dxf>
              <fill>
                <patternFill>
                  <bgColor rgb="FFE1EDE6"/>
                </patternFill>
              </fill>
            </x14:dxf>
          </x14:cfRule>
          <xm:sqref>Y16:AM17 Y19:AM20 Y24:AM29 Y35:AM35 Y39:AM39</xm:sqref>
        </x14:conditionalFormatting>
        <x14:conditionalFormatting xmlns:xm="http://schemas.microsoft.com/office/excel/2006/main">
          <x14:cfRule type="expression" priority="2" id="{A18641F8-C260-41D7-8D19-92164671ADD8}">
            <xm:f>'Budget &amp; Total'!$G$102&lt;6</xm:f>
            <x14:dxf>
              <fill>
                <patternFill patternType="none">
                  <bgColor auto="1"/>
                </patternFill>
              </fill>
            </x14:dxf>
          </x14:cfRule>
          <xm:sqref>Y16:AM40</xm:sqref>
        </x14:conditionalFormatting>
        <x14:conditionalFormatting xmlns:xm="http://schemas.microsoft.com/office/excel/2006/main">
          <x14:cfRule type="expression" priority="4" id="{B95973D6-257F-4BC8-96E2-23C1A8C99F08}">
            <xm:f>Data!$L$9&gt;6</xm:f>
            <x14:dxf>
              <fill>
                <patternFill>
                  <bgColor rgb="FFE5E5E5"/>
                </patternFill>
              </fill>
            </x14:dxf>
          </x14:cfRule>
          <xm:sqref>Y41:AM45</xm:sqref>
        </x14:conditionalFormatting>
        <x14:conditionalFormatting xmlns:xm="http://schemas.microsoft.com/office/excel/2006/main">
          <x14:cfRule type="expression" priority="13" stopIfTrue="1" id="{0D8AB100-1092-442E-B405-0EE9E97FF5EA}">
            <xm:f>'P1'!BV16&gt;0</xm:f>
            <x14:dxf>
              <font>
                <color rgb="FFFF0000"/>
              </font>
            </x14:dxf>
          </x14:cfRule>
          <xm:sqref>Z16:AM17 Z19:AM20 Z24:AM29</xm:sqref>
        </x14:conditionalFormatting>
        <x14:conditionalFormatting xmlns:xm="http://schemas.microsoft.com/office/excel/2006/main">
          <x14:cfRule type="expression" priority="5" id="{91488CE7-678A-4063-95DC-CD8542CBC949}">
            <xm:f>Data!$L$9&gt;6</xm:f>
            <x14:dxf>
              <border>
                <right style="thin">
                  <color auto="1"/>
                </right>
                <vertical/>
                <horizontal/>
              </border>
            </x14:dxf>
          </x14:cfRule>
          <xm:sqref>AM2:AM45</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13"/>
  <dimension ref="A1:BU108"/>
  <sheetViews>
    <sheetView showGridLines="0" showRuler="0" showWhiteSpace="0" topLeftCell="B1" zoomScale="80" zoomScaleNormal="80" zoomScaleSheetLayoutView="70" zoomScalePageLayoutView="80" workbookViewId="0">
      <selection activeCell="G56" sqref="G56"/>
    </sheetView>
  </sheetViews>
  <sheetFormatPr defaultRowHeight="13.2" x14ac:dyDescent="0.25"/>
  <cols>
    <col min="1" max="1" width="2.6640625" style="92" hidden="1" customWidth="1"/>
    <col min="2" max="2" width="3" style="93" customWidth="1"/>
    <col min="3" max="3" width="13.6640625" customWidth="1"/>
    <col min="4" max="4" width="16.6640625" customWidth="1"/>
    <col min="5" max="5" width="7.109375" style="93" customWidth="1"/>
    <col min="6" max="6" width="12.88671875" style="93" customWidth="1"/>
    <col min="7" max="7" width="12.109375" style="93" customWidth="1"/>
    <col min="8" max="8" width="2.109375" style="4" customWidth="1"/>
    <col min="9" max="9" width="10.88671875" style="93" customWidth="1"/>
    <col min="10" max="20" width="10" style="93" customWidth="1"/>
    <col min="21" max="23" width="10" customWidth="1"/>
    <col min="24" max="24" width="9.6640625" customWidth="1"/>
    <col min="25" max="25" width="9.6640625" style="94" customWidth="1"/>
    <col min="26" max="39" width="9.6640625" customWidth="1"/>
    <col min="40" max="55" width="9.6640625" hidden="1" customWidth="1"/>
    <col min="56" max="73" width="0" hidden="1" customWidth="1"/>
  </cols>
  <sheetData>
    <row r="1" spans="1:72" ht="22.5" customHeight="1" x14ac:dyDescent="0.25">
      <c r="B1" s="99"/>
      <c r="C1" s="4"/>
      <c r="D1" s="4"/>
      <c r="E1" s="99"/>
      <c r="F1" s="99"/>
      <c r="G1" s="99"/>
      <c r="I1" s="99"/>
      <c r="J1" s="99"/>
      <c r="K1" s="99"/>
      <c r="L1" s="99"/>
      <c r="M1" s="99"/>
      <c r="N1" s="99"/>
      <c r="O1" s="99"/>
      <c r="P1" s="99"/>
      <c r="Q1" s="99"/>
      <c r="R1" s="99"/>
      <c r="S1" s="99"/>
      <c r="T1" s="99"/>
      <c r="U1" s="4"/>
      <c r="V1" s="4"/>
      <c r="W1" s="4"/>
      <c r="X1" s="355" t="str">
        <f>CONCATENATE(Data!$G$2," ",Data!$H$27)</f>
        <v>Energistyrelsen 2.5.2</v>
      </c>
      <c r="Y1" s="795"/>
      <c r="Z1" s="774"/>
      <c r="AA1" s="297"/>
      <c r="AB1" s="297"/>
      <c r="AC1" s="297"/>
      <c r="AD1" s="297"/>
      <c r="AE1" s="297"/>
      <c r="AF1" s="297"/>
      <c r="AG1" s="297"/>
      <c r="AH1" s="297"/>
      <c r="AI1" s="297"/>
      <c r="AJ1" s="297"/>
      <c r="AK1" s="297"/>
      <c r="AL1" s="297"/>
      <c r="AM1" s="297"/>
    </row>
    <row r="2" spans="1:72" ht="21" x14ac:dyDescent="0.4">
      <c r="B2" s="95" t="str">
        <f>Data!B107</f>
        <v xml:space="preserve">Udbetalingsanmodning </v>
      </c>
      <c r="C2" s="4"/>
      <c r="D2" s="4"/>
      <c r="E2" s="4"/>
      <c r="F2" s="4"/>
      <c r="G2" s="4"/>
      <c r="I2" s="96" t="s">
        <v>34</v>
      </c>
      <c r="J2" s="97">
        <v>1</v>
      </c>
      <c r="K2" s="97">
        <v>2</v>
      </c>
      <c r="L2" s="97">
        <v>3</v>
      </c>
      <c r="M2" s="97">
        <v>4</v>
      </c>
      <c r="N2" s="97">
        <v>5</v>
      </c>
      <c r="O2" s="97">
        <v>6</v>
      </c>
      <c r="P2" s="97">
        <v>7</v>
      </c>
      <c r="Q2" s="97">
        <v>8</v>
      </c>
      <c r="R2" s="97">
        <v>9</v>
      </c>
      <c r="S2" s="97">
        <v>10</v>
      </c>
      <c r="T2" s="97">
        <v>11</v>
      </c>
      <c r="U2" s="97">
        <v>12</v>
      </c>
      <c r="V2" s="97">
        <v>13</v>
      </c>
      <c r="W2" s="97">
        <v>14</v>
      </c>
      <c r="X2" s="786">
        <v>15</v>
      </c>
      <c r="Y2" s="651">
        <v>16</v>
      </c>
      <c r="Z2" s="651">
        <v>17</v>
      </c>
      <c r="AA2" s="651">
        <v>18</v>
      </c>
      <c r="AB2" s="651">
        <v>19</v>
      </c>
      <c r="AC2" s="651">
        <v>20</v>
      </c>
      <c r="AD2" s="651">
        <v>21</v>
      </c>
      <c r="AE2" s="651">
        <v>22</v>
      </c>
      <c r="AF2" s="651">
        <v>23</v>
      </c>
      <c r="AG2" s="651">
        <v>24</v>
      </c>
      <c r="AH2" s="651">
        <v>25</v>
      </c>
      <c r="AI2" s="651">
        <v>26</v>
      </c>
      <c r="AJ2" s="651">
        <v>27</v>
      </c>
      <c r="AK2" s="651">
        <v>28</v>
      </c>
      <c r="AL2" s="651">
        <v>29</v>
      </c>
      <c r="AM2" s="651">
        <v>30</v>
      </c>
      <c r="AN2" s="94" t="s">
        <v>48</v>
      </c>
      <c r="BE2" s="94" t="s">
        <v>48</v>
      </c>
    </row>
    <row r="3" spans="1:72" ht="21" customHeight="1" x14ac:dyDescent="0.25">
      <c r="B3" s="919">
        <f>'Budget &amp; Total'!C5</f>
        <v>0</v>
      </c>
      <c r="C3" s="919"/>
      <c r="D3" s="909">
        <f>'Budget &amp; Total'!C8</f>
        <v>0</v>
      </c>
      <c r="E3" s="909"/>
      <c r="F3" s="909"/>
      <c r="G3" s="909"/>
      <c r="I3" s="100" t="str">
        <f>C7</f>
        <v>CVR-nummer</v>
      </c>
      <c r="J3" s="101">
        <f>HLOOKUP(J$2,'Budget &amp; Total'!$1:$95,6,FALSE)</f>
        <v>0</v>
      </c>
      <c r="K3" s="101">
        <f>HLOOKUP(K$2,'Budget &amp; Total'!$1:$95,6,FALSE)</f>
        <v>0</v>
      </c>
      <c r="L3" s="101">
        <f>HLOOKUP(L$2,'Budget &amp; Total'!$1:$95,6,FALSE)</f>
        <v>0</v>
      </c>
      <c r="M3" s="101">
        <f>HLOOKUP(M$2,'Budget &amp; Total'!$1:$95,6,FALSE)</f>
        <v>0</v>
      </c>
      <c r="N3" s="101">
        <f>HLOOKUP(N$2,'Budget &amp; Total'!$1:$95,6,FALSE)</f>
        <v>0</v>
      </c>
      <c r="O3" s="101">
        <f>HLOOKUP(O$2,'Budget &amp; Total'!$1:$95,6,FALSE)</f>
        <v>0</v>
      </c>
      <c r="P3" s="101">
        <f>HLOOKUP(P$2,'Budget &amp; Total'!$1:$95,6,FALSE)</f>
        <v>0</v>
      </c>
      <c r="Q3" s="101">
        <f>HLOOKUP(Q$2,'Budget &amp; Total'!$1:$95,6,FALSE)</f>
        <v>0</v>
      </c>
      <c r="R3" s="101">
        <f>HLOOKUP(R$2,'Budget &amp; Total'!$1:$95,6,FALSE)</f>
        <v>0</v>
      </c>
      <c r="S3" s="101">
        <f>HLOOKUP(S$2,'Budget &amp; Total'!$1:$95,6,FALSE)</f>
        <v>0</v>
      </c>
      <c r="T3" s="101">
        <f>HLOOKUP(T$2,'Budget &amp; Total'!$1:$95,6,FALSE)</f>
        <v>0</v>
      </c>
      <c r="U3" s="101">
        <f>HLOOKUP(U$2,'Budget &amp; Total'!$1:$95,6,FALSE)</f>
        <v>0</v>
      </c>
      <c r="V3" s="101">
        <f>HLOOKUP(V$2,'Budget &amp; Total'!$1:$95,6,FALSE)</f>
        <v>0</v>
      </c>
      <c r="W3" s="101">
        <f>HLOOKUP(W$2,'Budget &amp; Total'!$1:$95,6,FALSE)</f>
        <v>0</v>
      </c>
      <c r="X3" s="206">
        <f>HLOOKUP(X$2,'Budget &amp; Total'!$1:$95,6,FALSE)</f>
        <v>0</v>
      </c>
      <c r="Y3" s="763">
        <f>HLOOKUP(Y$2,'Budget &amp; Total'!$1:$95,6,FALSE)</f>
        <v>0</v>
      </c>
      <c r="Z3" s="763">
        <f>HLOOKUP(Z$2,'Budget &amp; Total'!$1:$95,6,FALSE)</f>
        <v>0</v>
      </c>
      <c r="AA3" s="763">
        <f>HLOOKUP(AA$2,'Budget &amp; Total'!$1:$95,6,FALSE)</f>
        <v>0</v>
      </c>
      <c r="AB3" s="763">
        <f>HLOOKUP(AB$2,'Budget &amp; Total'!$1:$95,6,FALSE)</f>
        <v>0</v>
      </c>
      <c r="AC3" s="763">
        <f>HLOOKUP(AC$2,'Budget &amp; Total'!$1:$95,6,FALSE)</f>
        <v>0</v>
      </c>
      <c r="AD3" s="763">
        <f>HLOOKUP(AD$2,'Budget &amp; Total'!$1:$95,6,FALSE)</f>
        <v>0</v>
      </c>
      <c r="AE3" s="763">
        <f>HLOOKUP(AE$2,'Budget &amp; Total'!$1:$95,6,FALSE)</f>
        <v>0</v>
      </c>
      <c r="AF3" s="763">
        <f>HLOOKUP(AF$2,'Budget &amp; Total'!$1:$95,6,FALSE)</f>
        <v>0</v>
      </c>
      <c r="AG3" s="763">
        <f>HLOOKUP(AG$2,'Budget &amp; Total'!$1:$95,6,FALSE)</f>
        <v>0</v>
      </c>
      <c r="AH3" s="763">
        <f>HLOOKUP(AH$2,'Budget &amp; Total'!$1:$95,6,FALSE)</f>
        <v>0</v>
      </c>
      <c r="AI3" s="763">
        <f>HLOOKUP(AI$2,'Budget &amp; Total'!$1:$95,6,FALSE)</f>
        <v>0</v>
      </c>
      <c r="AJ3" s="763">
        <f>HLOOKUP(AJ$2,'Budget &amp; Total'!$1:$95,6,FALSE)</f>
        <v>0</v>
      </c>
      <c r="AK3" s="763">
        <f>HLOOKUP(AK$2,'Budget &amp; Total'!$1:$95,6,FALSE)</f>
        <v>0</v>
      </c>
      <c r="AL3" s="763">
        <f>HLOOKUP(AL$2,'Budget &amp; Total'!$1:$95,6,FALSE)</f>
        <v>0</v>
      </c>
      <c r="AM3" s="763">
        <f>HLOOKUP(AM$2,'Budget &amp; Total'!$1:$95,6,FALSE)</f>
        <v>0</v>
      </c>
      <c r="AN3" s="94">
        <v>6</v>
      </c>
      <c r="BE3" s="94">
        <v>6</v>
      </c>
    </row>
    <row r="4" spans="1:72" s="1" customFormat="1" ht="28.5" customHeight="1" x14ac:dyDescent="0.2">
      <c r="A4" s="102"/>
      <c r="B4" s="919"/>
      <c r="C4" s="919"/>
      <c r="D4" s="909"/>
      <c r="E4" s="909"/>
      <c r="F4" s="909"/>
      <c r="G4" s="909"/>
      <c r="H4" s="9"/>
      <c r="I4" s="103" t="str">
        <f>Data!B51</f>
        <v>Navn</v>
      </c>
      <c r="J4" s="899">
        <f>HLOOKUP(J$2,'Budget &amp; Total'!$1:$95,5,FALSE)</f>
        <v>0</v>
      </c>
      <c r="K4" s="899">
        <f>HLOOKUP(K$2,'Budget &amp; Total'!$1:$95,5,FALSE)</f>
        <v>0</v>
      </c>
      <c r="L4" s="899">
        <f>HLOOKUP(L$2,'Budget &amp; Total'!$1:$95,5,FALSE)</f>
        <v>0</v>
      </c>
      <c r="M4" s="899">
        <f>HLOOKUP(M$2,'Budget &amp; Total'!$1:$95,5,FALSE)</f>
        <v>0</v>
      </c>
      <c r="N4" s="899">
        <f>HLOOKUP(N$2,'Budget &amp; Total'!$1:$95,5,FALSE)</f>
        <v>0</v>
      </c>
      <c r="O4" s="899">
        <f>HLOOKUP(O$2,'Budget &amp; Total'!$1:$95,5,FALSE)</f>
        <v>0</v>
      </c>
      <c r="P4" s="899">
        <f>HLOOKUP(P$2,'Budget &amp; Total'!$1:$95,5,FALSE)</f>
        <v>0</v>
      </c>
      <c r="Q4" s="899">
        <f>HLOOKUP(Q$2,'Budget &amp; Total'!$1:$95,5,FALSE)</f>
        <v>0</v>
      </c>
      <c r="R4" s="899">
        <f>HLOOKUP(R$2,'Budget &amp; Total'!$1:$95,5,FALSE)</f>
        <v>0</v>
      </c>
      <c r="S4" s="899">
        <f>HLOOKUP(S$2,'Budget &amp; Total'!$1:$95,5,FALSE)</f>
        <v>0</v>
      </c>
      <c r="T4" s="899">
        <f>HLOOKUP(T$2,'Budget &amp; Total'!$1:$95,5,FALSE)</f>
        <v>0</v>
      </c>
      <c r="U4" s="899">
        <f>HLOOKUP(U$2,'Budget &amp; Total'!$1:$95,5,FALSE)</f>
        <v>0</v>
      </c>
      <c r="V4" s="899">
        <f>HLOOKUP(V$2,'Budget &amp; Total'!$1:$95,5,FALSE)</f>
        <v>0</v>
      </c>
      <c r="W4" s="899">
        <f>HLOOKUP(W$2,'Budget &amp; Total'!$1:$95,5,FALSE)</f>
        <v>0</v>
      </c>
      <c r="X4" s="908">
        <f>HLOOKUP(X$2,'Budget &amp; Total'!$1:$95,5,FALSE)</f>
        <v>0</v>
      </c>
      <c r="Y4" s="897">
        <f>HLOOKUP(Y$2,'Budget &amp; Total'!$1:$95,5,FALSE)</f>
        <v>0</v>
      </c>
      <c r="Z4" s="897">
        <f>HLOOKUP(Z$2,'Budget &amp; Total'!$1:$95,5,FALSE)</f>
        <v>0</v>
      </c>
      <c r="AA4" s="897">
        <f>HLOOKUP(AA$2,'Budget &amp; Total'!$1:$95,5,FALSE)</f>
        <v>0</v>
      </c>
      <c r="AB4" s="897">
        <f>HLOOKUP(AB$2,'Budget &amp; Total'!$1:$95,5,FALSE)</f>
        <v>0</v>
      </c>
      <c r="AC4" s="897">
        <f>HLOOKUP(AC$2,'Budget &amp; Total'!$1:$95,5,FALSE)</f>
        <v>0</v>
      </c>
      <c r="AD4" s="897">
        <f>HLOOKUP(AD$2,'Budget &amp; Total'!$1:$95,5,FALSE)</f>
        <v>0</v>
      </c>
      <c r="AE4" s="897">
        <f>HLOOKUP(AE$2,'Budget &amp; Total'!$1:$95,5,FALSE)</f>
        <v>0</v>
      </c>
      <c r="AF4" s="897">
        <f>HLOOKUP(AF$2,'Budget &amp; Total'!$1:$95,5,FALSE)</f>
        <v>0</v>
      </c>
      <c r="AG4" s="897">
        <f>HLOOKUP(AG$2,'Budget &amp; Total'!$1:$95,5,FALSE)</f>
        <v>0</v>
      </c>
      <c r="AH4" s="897">
        <f>HLOOKUP(AH$2,'Budget &amp; Total'!$1:$95,5,FALSE)</f>
        <v>0</v>
      </c>
      <c r="AI4" s="897">
        <f>HLOOKUP(AI$2,'Budget &amp; Total'!$1:$95,5,FALSE)</f>
        <v>0</v>
      </c>
      <c r="AJ4" s="897">
        <f>HLOOKUP(AJ$2,'Budget &amp; Total'!$1:$95,5,FALSE)</f>
        <v>0</v>
      </c>
      <c r="AK4" s="897">
        <f>HLOOKUP(AK$2,'Budget &amp; Total'!$1:$95,5,FALSE)</f>
        <v>0</v>
      </c>
      <c r="AL4" s="897">
        <f>HLOOKUP(AL$2,'Budget &amp; Total'!$1:$95,5,FALSE)</f>
        <v>0</v>
      </c>
      <c r="AM4" s="897">
        <f>HLOOKUP(AM$2,'Budget &amp; Total'!$1:$95,5,FALSE)</f>
        <v>0</v>
      </c>
      <c r="AN4" s="94">
        <v>5</v>
      </c>
      <c r="BE4" s="94">
        <v>5</v>
      </c>
    </row>
    <row r="5" spans="1:72" s="1" customFormat="1" ht="18" customHeight="1" x14ac:dyDescent="0.25">
      <c r="A5" s="102"/>
      <c r="B5" s="355" t="str">
        <f ca="1">CONCATENATE(RIGHT(G5,2),".")</f>
        <v>11.</v>
      </c>
      <c r="C5" s="4" t="str">
        <f>Data!B47</f>
        <v>periode fra</v>
      </c>
      <c r="D5" s="299">
        <f ca="1">HLOOKUP(G6,'Period(er)'!X1:AL4,4,FALSE)+1</f>
        <v>1</v>
      </c>
      <c r="E5" s="300" t="str">
        <f>Data!B115</f>
        <v>til</v>
      </c>
      <c r="F5" s="601"/>
      <c r="G5" s="298" t="str">
        <f ca="1">IF('Budget &amp; Total'!AS3="UK", "P11",MID(CELL("Filnavn",A3),FIND("]",CELL("filnavn",A3))+1,999))</f>
        <v>P11</v>
      </c>
      <c r="H5" s="9"/>
      <c r="I5" s="103"/>
      <c r="J5" s="899"/>
      <c r="K5" s="899"/>
      <c r="L5" s="899"/>
      <c r="M5" s="899"/>
      <c r="N5" s="899"/>
      <c r="O5" s="899"/>
      <c r="P5" s="899"/>
      <c r="Q5" s="899"/>
      <c r="R5" s="899"/>
      <c r="S5" s="899"/>
      <c r="T5" s="899"/>
      <c r="U5" s="899"/>
      <c r="V5" s="899"/>
      <c r="W5" s="899"/>
      <c r="X5" s="908"/>
      <c r="Y5" s="897"/>
      <c r="Z5" s="897"/>
      <c r="AA5" s="897"/>
      <c r="AB5" s="897"/>
      <c r="AC5" s="897"/>
      <c r="AD5" s="897"/>
      <c r="AE5" s="897"/>
      <c r="AF5" s="897"/>
      <c r="AG5" s="897"/>
      <c r="AH5" s="897"/>
      <c r="AI5" s="897"/>
      <c r="AJ5" s="897"/>
      <c r="AK5" s="897"/>
      <c r="AL5" s="897"/>
      <c r="AM5" s="897"/>
      <c r="AN5" s="94"/>
      <c r="BE5" s="94"/>
    </row>
    <row r="6" spans="1:72" s="1" customFormat="1" ht="26.25" customHeight="1" x14ac:dyDescent="0.3">
      <c r="A6" s="102"/>
      <c r="B6" s="44" t="str">
        <f>Data!B46</f>
        <v>Projektansvarlig</v>
      </c>
      <c r="C6" s="47"/>
      <c r="D6" s="47"/>
      <c r="E6" s="47"/>
      <c r="F6" s="9"/>
      <c r="G6" s="298" t="str">
        <f ca="1">HLOOKUP(G5,'Period(er)'!X2:AL30,29,FALSE)</f>
        <v>P10</v>
      </c>
      <c r="H6" s="9"/>
      <c r="I6" s="103"/>
      <c r="J6" s="899"/>
      <c r="K6" s="899"/>
      <c r="L6" s="899"/>
      <c r="M6" s="899"/>
      <c r="N6" s="899"/>
      <c r="O6" s="899"/>
      <c r="P6" s="899"/>
      <c r="Q6" s="899"/>
      <c r="R6" s="899"/>
      <c r="S6" s="899"/>
      <c r="T6" s="899"/>
      <c r="U6" s="899"/>
      <c r="V6" s="899"/>
      <c r="W6" s="899"/>
      <c r="X6" s="908"/>
      <c r="Y6" s="897"/>
      <c r="Z6" s="897"/>
      <c r="AA6" s="897"/>
      <c r="AB6" s="897"/>
      <c r="AC6" s="897"/>
      <c r="AD6" s="897"/>
      <c r="AE6" s="897"/>
      <c r="AF6" s="897"/>
      <c r="AG6" s="897"/>
      <c r="AH6" s="897"/>
      <c r="AI6" s="897"/>
      <c r="AJ6" s="897"/>
      <c r="AK6" s="897"/>
      <c r="AL6" s="897"/>
      <c r="AM6" s="897"/>
      <c r="AN6" s="94"/>
      <c r="BE6" s="94"/>
    </row>
    <row r="7" spans="1:72" s="1" customFormat="1" ht="14.25" customHeight="1" x14ac:dyDescent="0.25">
      <c r="A7" s="102"/>
      <c r="B7" s="9"/>
      <c r="C7" s="4" t="str">
        <f>Data!B43</f>
        <v>CVR-nummer</v>
      </c>
      <c r="D7" s="89">
        <f>J3</f>
        <v>0</v>
      </c>
      <c r="E7" s="900">
        <f>J4</f>
        <v>0</v>
      </c>
      <c r="F7" s="900"/>
      <c r="G7" s="900"/>
      <c r="H7" s="9"/>
      <c r="I7" s="103"/>
      <c r="J7" s="899"/>
      <c r="K7" s="899"/>
      <c r="L7" s="899"/>
      <c r="M7" s="899"/>
      <c r="N7" s="899"/>
      <c r="O7" s="899"/>
      <c r="P7" s="899"/>
      <c r="Q7" s="899"/>
      <c r="R7" s="899"/>
      <c r="S7" s="899"/>
      <c r="T7" s="899"/>
      <c r="U7" s="899"/>
      <c r="V7" s="899"/>
      <c r="W7" s="899"/>
      <c r="X7" s="908"/>
      <c r="Y7" s="897"/>
      <c r="Z7" s="897"/>
      <c r="AA7" s="897"/>
      <c r="AB7" s="897"/>
      <c r="AC7" s="897"/>
      <c r="AD7" s="897"/>
      <c r="AE7" s="897"/>
      <c r="AF7" s="897"/>
      <c r="AG7" s="897"/>
      <c r="AH7" s="897"/>
      <c r="AI7" s="897"/>
      <c r="AJ7" s="897"/>
      <c r="AK7" s="897"/>
      <c r="AL7" s="897"/>
      <c r="AM7" s="897"/>
      <c r="AN7" s="94"/>
      <c r="BE7" s="94"/>
    </row>
    <row r="8" spans="1:72" s="1" customFormat="1" ht="21.75" customHeight="1" x14ac:dyDescent="0.25">
      <c r="A8" s="102"/>
      <c r="B8" s="9"/>
      <c r="C8" s="4" t="str">
        <f>Data!B44</f>
        <v>Projektleder:</v>
      </c>
      <c r="D8" s="901">
        <f>'Budget &amp; Total'!D11:F11</f>
        <v>0</v>
      </c>
      <c r="E8" s="902"/>
      <c r="F8" s="902"/>
      <c r="G8" s="903"/>
      <c r="H8" s="9"/>
      <c r="I8" s="103"/>
      <c r="J8" s="899"/>
      <c r="K8" s="899"/>
      <c r="L8" s="899"/>
      <c r="M8" s="899"/>
      <c r="N8" s="899"/>
      <c r="O8" s="899"/>
      <c r="P8" s="899"/>
      <c r="Q8" s="899"/>
      <c r="R8" s="899"/>
      <c r="S8" s="899"/>
      <c r="T8" s="899"/>
      <c r="U8" s="899"/>
      <c r="V8" s="899"/>
      <c r="W8" s="899"/>
      <c r="X8" s="908"/>
      <c r="Y8" s="897"/>
      <c r="Z8" s="897"/>
      <c r="AA8" s="897"/>
      <c r="AB8" s="897"/>
      <c r="AC8" s="897"/>
      <c r="AD8" s="897"/>
      <c r="AE8" s="897"/>
      <c r="AF8" s="897"/>
      <c r="AG8" s="897"/>
      <c r="AH8" s="897"/>
      <c r="AI8" s="897"/>
      <c r="AJ8" s="897"/>
      <c r="AK8" s="897"/>
      <c r="AL8" s="897"/>
      <c r="AM8" s="897"/>
      <c r="AN8" s="94"/>
      <c r="BE8" s="94"/>
    </row>
    <row r="9" spans="1:72" s="1" customFormat="1" ht="18" customHeight="1" x14ac:dyDescent="0.25">
      <c r="A9" s="102"/>
      <c r="B9" s="9"/>
      <c r="C9" s="4" t="str">
        <f>Data!B45</f>
        <v>E-mail:</v>
      </c>
      <c r="D9" s="913">
        <f>'Budget &amp; Total'!D12:F12</f>
        <v>0</v>
      </c>
      <c r="E9" s="914"/>
      <c r="F9" s="51" t="str">
        <f>Data!B50</f>
        <v>Telefon:</v>
      </c>
      <c r="G9" s="602">
        <f>'Budget &amp; Total'!D13</f>
        <v>0</v>
      </c>
      <c r="H9" s="9"/>
      <c r="I9" s="73" t="str">
        <f>Data!B49</f>
        <v>Overheads</v>
      </c>
      <c r="J9" s="899"/>
      <c r="K9" s="899"/>
      <c r="L9" s="899"/>
      <c r="M9" s="899"/>
      <c r="N9" s="899"/>
      <c r="O9" s="899"/>
      <c r="P9" s="899"/>
      <c r="Q9" s="899"/>
      <c r="R9" s="899"/>
      <c r="S9" s="899"/>
      <c r="T9" s="899"/>
      <c r="U9" s="899"/>
      <c r="V9" s="899"/>
      <c r="W9" s="899"/>
      <c r="X9" s="908"/>
      <c r="Y9" s="897"/>
      <c r="Z9" s="897"/>
      <c r="AA9" s="897"/>
      <c r="AB9" s="897"/>
      <c r="AC9" s="897"/>
      <c r="AD9" s="897"/>
      <c r="AE9" s="897"/>
      <c r="AF9" s="897"/>
      <c r="AG9" s="897"/>
      <c r="AH9" s="897"/>
      <c r="AI9" s="897"/>
      <c r="AJ9" s="897"/>
      <c r="AK9" s="897"/>
      <c r="AL9" s="897"/>
      <c r="AM9" s="897"/>
    </row>
    <row r="10" spans="1:72" s="1" customFormat="1" ht="15.75" customHeight="1" x14ac:dyDescent="0.2">
      <c r="A10" s="102"/>
      <c r="B10" s="9"/>
      <c r="C10" s="9"/>
      <c r="D10" s="9"/>
      <c r="E10" s="9"/>
      <c r="F10" s="9"/>
      <c r="G10" s="9"/>
      <c r="H10" s="9"/>
      <c r="I10" s="105" t="str">
        <f>Data!B77</f>
        <v>- Løn</v>
      </c>
      <c r="J10" s="106">
        <f>HLOOKUP(J$2,'Budget &amp; Total'!$1:$95,26,FALSE)</f>
        <v>0</v>
      </c>
      <c r="K10" s="106">
        <f>HLOOKUP(K$2,'Budget &amp; Total'!$1:$95,26,FALSE)</f>
        <v>0</v>
      </c>
      <c r="L10" s="106">
        <f>HLOOKUP(L$2,'Budget &amp; Total'!$1:$95,26,FALSE)</f>
        <v>0</v>
      </c>
      <c r="M10" s="106">
        <f>HLOOKUP(M$2,'Budget &amp; Total'!$1:$95,26,FALSE)</f>
        <v>0</v>
      </c>
      <c r="N10" s="106">
        <f>HLOOKUP(N$2,'Budget &amp; Total'!$1:$95,26,FALSE)</f>
        <v>0</v>
      </c>
      <c r="O10" s="106">
        <f>HLOOKUP(O$2,'Budget &amp; Total'!$1:$95,26,FALSE)</f>
        <v>0</v>
      </c>
      <c r="P10" s="106">
        <f>HLOOKUP(P$2,'Budget &amp; Total'!$1:$95,26,FALSE)</f>
        <v>0</v>
      </c>
      <c r="Q10" s="106">
        <f>HLOOKUP(Q$2,'Budget &amp; Total'!$1:$95,26,FALSE)</f>
        <v>0</v>
      </c>
      <c r="R10" s="106">
        <f>HLOOKUP(R$2,'Budget &amp; Total'!$1:$95,26,FALSE)</f>
        <v>0</v>
      </c>
      <c r="S10" s="106">
        <f>HLOOKUP(S$2,'Budget &amp; Total'!$1:$95,26,FALSE)</f>
        <v>0</v>
      </c>
      <c r="T10" s="106">
        <f>HLOOKUP(T$2,'Budget &amp; Total'!$1:$95,26,FALSE)</f>
        <v>0</v>
      </c>
      <c r="U10" s="106">
        <f>HLOOKUP(U$2,'Budget &amp; Total'!$1:$95,26,FALSE)</f>
        <v>0</v>
      </c>
      <c r="V10" s="106">
        <f>HLOOKUP(V$2,'Budget &amp; Total'!$1:$95,26,FALSE)</f>
        <v>0</v>
      </c>
      <c r="W10" s="106">
        <f>HLOOKUP(W$2,'Budget &amp; Total'!$1:$95,26,FALSE)</f>
        <v>0</v>
      </c>
      <c r="X10" s="295">
        <f>HLOOKUP(X$2,'Budget &amp; Total'!$1:$95,26,FALSE)</f>
        <v>0</v>
      </c>
      <c r="Y10" s="764">
        <f>HLOOKUP(Y$2,'Budget &amp; Total'!$1:$95,26,FALSE)</f>
        <v>0</v>
      </c>
      <c r="Z10" s="764">
        <f>HLOOKUP(Z$2,'Budget &amp; Total'!$1:$95,26,FALSE)</f>
        <v>0</v>
      </c>
      <c r="AA10" s="764">
        <f>HLOOKUP(AA$2,'Budget &amp; Total'!$1:$95,26,FALSE)</f>
        <v>0</v>
      </c>
      <c r="AB10" s="764">
        <f>HLOOKUP(AB$2,'Budget &amp; Total'!$1:$95,26,FALSE)</f>
        <v>0</v>
      </c>
      <c r="AC10" s="764">
        <f>HLOOKUP(AC$2,'Budget &amp; Total'!$1:$95,26,FALSE)</f>
        <v>0</v>
      </c>
      <c r="AD10" s="764">
        <f>HLOOKUP(AD$2,'Budget &amp; Total'!$1:$95,26,FALSE)</f>
        <v>0</v>
      </c>
      <c r="AE10" s="764">
        <f>HLOOKUP(AE$2,'Budget &amp; Total'!$1:$95,26,FALSE)</f>
        <v>0</v>
      </c>
      <c r="AF10" s="764">
        <f>HLOOKUP(AF$2,'Budget &amp; Total'!$1:$95,26,FALSE)</f>
        <v>0</v>
      </c>
      <c r="AG10" s="764">
        <f>HLOOKUP(AG$2,'Budget &amp; Total'!$1:$95,26,FALSE)</f>
        <v>0</v>
      </c>
      <c r="AH10" s="764">
        <f>HLOOKUP(AH$2,'Budget &amp; Total'!$1:$95,26,FALSE)</f>
        <v>0</v>
      </c>
      <c r="AI10" s="764">
        <f>HLOOKUP(AI$2,'Budget &amp; Total'!$1:$95,26,FALSE)</f>
        <v>0</v>
      </c>
      <c r="AJ10" s="764">
        <f>HLOOKUP(AJ$2,'Budget &amp; Total'!$1:$95,26,FALSE)</f>
        <v>0</v>
      </c>
      <c r="AK10" s="764">
        <f>HLOOKUP(AK$2,'Budget &amp; Total'!$1:$95,26,FALSE)</f>
        <v>0</v>
      </c>
      <c r="AL10" s="764">
        <f>HLOOKUP(AL$2,'Budget &amp; Total'!$1:$95,26,FALSE)</f>
        <v>0</v>
      </c>
      <c r="AM10" s="764">
        <f>HLOOKUP(AM$2,'Budget &amp; Total'!$1:$95,26,FALSE)</f>
        <v>0</v>
      </c>
      <c r="AN10" s="94">
        <v>25</v>
      </c>
      <c r="BE10" s="94">
        <v>25</v>
      </c>
    </row>
    <row r="11" spans="1:72" s="1" customFormat="1" ht="12" customHeight="1" x14ac:dyDescent="0.2">
      <c r="A11" s="102"/>
      <c r="B11" s="9"/>
      <c r="C11" s="9"/>
      <c r="D11" s="9"/>
      <c r="E11" s="9"/>
      <c r="F11" s="9"/>
      <c r="G11" s="9"/>
      <c r="H11" s="9"/>
      <c r="I11" s="105" t="str">
        <f>Data!B78</f>
        <v>- Andre</v>
      </c>
      <c r="J11" s="106">
        <f>HLOOKUP(J$2,'Budget &amp; Total'!$1:$95,36,FALSE)</f>
        <v>0</v>
      </c>
      <c r="K11" s="106">
        <f>HLOOKUP(K$2,'Budget &amp; Total'!$1:$95,36,FALSE)</f>
        <v>0</v>
      </c>
      <c r="L11" s="106">
        <f>HLOOKUP(L$2,'Budget &amp; Total'!$1:$95,36,FALSE)</f>
        <v>0</v>
      </c>
      <c r="M11" s="106">
        <f>HLOOKUP(M$2,'Budget &amp; Total'!$1:$95,36,FALSE)</f>
        <v>0</v>
      </c>
      <c r="N11" s="106">
        <f>HLOOKUP(N$2,'Budget &amp; Total'!$1:$95,36,FALSE)</f>
        <v>0</v>
      </c>
      <c r="O11" s="106">
        <f>HLOOKUP(O$2,'Budget &amp; Total'!$1:$95,36,FALSE)</f>
        <v>0</v>
      </c>
      <c r="P11" s="106">
        <f>HLOOKUP(P$2,'Budget &amp; Total'!$1:$95,36,FALSE)</f>
        <v>0</v>
      </c>
      <c r="Q11" s="106">
        <f>HLOOKUP(Q$2,'Budget &amp; Total'!$1:$95,36,FALSE)</f>
        <v>0</v>
      </c>
      <c r="R11" s="106">
        <f>HLOOKUP(R$2,'Budget &amp; Total'!$1:$95,36,FALSE)</f>
        <v>0</v>
      </c>
      <c r="S11" s="106">
        <f>HLOOKUP(S$2,'Budget &amp; Total'!$1:$95,36,FALSE)</f>
        <v>0</v>
      </c>
      <c r="T11" s="106">
        <f>HLOOKUP(T$2,'Budget &amp; Total'!$1:$95,36,FALSE)</f>
        <v>0</v>
      </c>
      <c r="U11" s="106">
        <f>HLOOKUP(U$2,'Budget &amp; Total'!$1:$95,36,FALSE)</f>
        <v>0</v>
      </c>
      <c r="V11" s="106">
        <f>HLOOKUP(V$2,'Budget &amp; Total'!$1:$95,36,FALSE)</f>
        <v>0</v>
      </c>
      <c r="W11" s="106">
        <f>HLOOKUP(W$2,'Budget &amp; Total'!$1:$95,36,FALSE)</f>
        <v>0</v>
      </c>
      <c r="X11" s="295">
        <f>HLOOKUP(X$2,'Budget &amp; Total'!$1:$95,36,FALSE)</f>
        <v>0</v>
      </c>
      <c r="Y11" s="764">
        <f>HLOOKUP(Y$2,'Budget &amp; Total'!$1:$95,36,FALSE)</f>
        <v>0</v>
      </c>
      <c r="Z11" s="764">
        <f>HLOOKUP(Z$2,'Budget &amp; Total'!$1:$95,36,FALSE)</f>
        <v>0</v>
      </c>
      <c r="AA11" s="764">
        <f>HLOOKUP(AA$2,'Budget &amp; Total'!$1:$95,36,FALSE)</f>
        <v>0</v>
      </c>
      <c r="AB11" s="764">
        <f>HLOOKUP(AB$2,'Budget &amp; Total'!$1:$95,36,FALSE)</f>
        <v>0</v>
      </c>
      <c r="AC11" s="764">
        <f>HLOOKUP(AC$2,'Budget &amp; Total'!$1:$95,36,FALSE)</f>
        <v>0</v>
      </c>
      <c r="AD11" s="764">
        <f>HLOOKUP(AD$2,'Budget &amp; Total'!$1:$95,36,FALSE)</f>
        <v>0</v>
      </c>
      <c r="AE11" s="764">
        <f>HLOOKUP(AE$2,'Budget &amp; Total'!$1:$95,36,FALSE)</f>
        <v>0</v>
      </c>
      <c r="AF11" s="764">
        <f>HLOOKUP(AF$2,'Budget &amp; Total'!$1:$95,36,FALSE)</f>
        <v>0</v>
      </c>
      <c r="AG11" s="764">
        <f>HLOOKUP(AG$2,'Budget &amp; Total'!$1:$95,36,FALSE)</f>
        <v>0</v>
      </c>
      <c r="AH11" s="764">
        <f>HLOOKUP(AH$2,'Budget &amp; Total'!$1:$95,36,FALSE)</f>
        <v>0</v>
      </c>
      <c r="AI11" s="764">
        <f>HLOOKUP(AI$2,'Budget &amp; Total'!$1:$95,36,FALSE)</f>
        <v>0</v>
      </c>
      <c r="AJ11" s="764">
        <f>HLOOKUP(AJ$2,'Budget &amp; Total'!$1:$95,36,FALSE)</f>
        <v>0</v>
      </c>
      <c r="AK11" s="764">
        <f>HLOOKUP(AK$2,'Budget &amp; Total'!$1:$95,36,FALSE)</f>
        <v>0</v>
      </c>
      <c r="AL11" s="764">
        <f>HLOOKUP(AL$2,'Budget &amp; Total'!$1:$95,36,FALSE)</f>
        <v>0</v>
      </c>
      <c r="AM11" s="764">
        <f>HLOOKUP(AM$2,'Budget &amp; Total'!$1:$95,36,FALSE)</f>
        <v>0</v>
      </c>
      <c r="AN11" s="94">
        <v>34</v>
      </c>
      <c r="BE11" s="94">
        <v>34</v>
      </c>
    </row>
    <row r="12" spans="1:72" s="1" customFormat="1" ht="12" customHeight="1" x14ac:dyDescent="0.2">
      <c r="A12" s="102"/>
      <c r="B12" s="405" t="str">
        <f>Data!B40</f>
        <v>Økonomi</v>
      </c>
      <c r="C12" s="9"/>
      <c r="D12" s="9"/>
      <c r="E12" s="9"/>
      <c r="F12" s="9"/>
      <c r="G12" s="404">
        <f>Data!L2</f>
        <v>4</v>
      </c>
      <c r="H12" s="9"/>
      <c r="I12" s="105" t="str">
        <f>Data!B79</f>
        <v>Tilskud</v>
      </c>
      <c r="J12" s="106">
        <f>HLOOKUP(J$2,'Budget &amp; Total'!$1:$95,42,FALSE)</f>
        <v>0</v>
      </c>
      <c r="K12" s="106">
        <f>HLOOKUP(K$2,'Budget &amp; Total'!$1:$95,42,FALSE)</f>
        <v>0</v>
      </c>
      <c r="L12" s="106">
        <f>HLOOKUP(L$2,'Budget &amp; Total'!$1:$95,42,FALSE)</f>
        <v>0</v>
      </c>
      <c r="M12" s="106">
        <f>HLOOKUP(M$2,'Budget &amp; Total'!$1:$95,42,FALSE)</f>
        <v>0</v>
      </c>
      <c r="N12" s="106">
        <f>HLOOKUP(N$2,'Budget &amp; Total'!$1:$95,42,FALSE)</f>
        <v>0</v>
      </c>
      <c r="O12" s="106">
        <f>HLOOKUP(O$2,'Budget &amp; Total'!$1:$95,42,FALSE)</f>
        <v>0</v>
      </c>
      <c r="P12" s="106">
        <f>HLOOKUP(P$2,'Budget &amp; Total'!$1:$95,42,FALSE)</f>
        <v>0</v>
      </c>
      <c r="Q12" s="106">
        <f>HLOOKUP(Q$2,'Budget &amp; Total'!$1:$95,42,FALSE)</f>
        <v>0</v>
      </c>
      <c r="R12" s="106">
        <f>HLOOKUP(R$2,'Budget &amp; Total'!$1:$95,42,FALSE)</f>
        <v>0</v>
      </c>
      <c r="S12" s="106">
        <f>HLOOKUP(S$2,'Budget &amp; Total'!$1:$95,42,FALSE)</f>
        <v>0</v>
      </c>
      <c r="T12" s="106">
        <f>HLOOKUP(T$2,'Budget &amp; Total'!$1:$95,42,FALSE)</f>
        <v>0</v>
      </c>
      <c r="U12" s="106">
        <f>HLOOKUP(U$2,'Budget &amp; Total'!$1:$95,42,FALSE)</f>
        <v>0</v>
      </c>
      <c r="V12" s="106">
        <f>HLOOKUP(V$2,'Budget &amp; Total'!$1:$95,42,FALSE)</f>
        <v>0</v>
      </c>
      <c r="W12" s="106">
        <f>HLOOKUP(W$2,'Budget &amp; Total'!$1:$95,42,FALSE)</f>
        <v>0</v>
      </c>
      <c r="X12" s="295">
        <f>HLOOKUP(X$2,'Budget &amp; Total'!$1:$95,42,FALSE)</f>
        <v>0</v>
      </c>
      <c r="Y12" s="764">
        <f>HLOOKUP(Y$2,'Budget &amp; Total'!$1:$95,42,FALSE)</f>
        <v>0</v>
      </c>
      <c r="Z12" s="764">
        <f>HLOOKUP(Z$2,'Budget &amp; Total'!$1:$95,42,FALSE)</f>
        <v>0</v>
      </c>
      <c r="AA12" s="764">
        <f>HLOOKUP(AA$2,'Budget &amp; Total'!$1:$95,42,FALSE)</f>
        <v>0</v>
      </c>
      <c r="AB12" s="764">
        <f>HLOOKUP(AB$2,'Budget &amp; Total'!$1:$95,42,FALSE)</f>
        <v>0</v>
      </c>
      <c r="AC12" s="764">
        <f>HLOOKUP(AC$2,'Budget &amp; Total'!$1:$95,42,FALSE)</f>
        <v>0</v>
      </c>
      <c r="AD12" s="764">
        <f>HLOOKUP(AD$2,'Budget &amp; Total'!$1:$95,42,FALSE)</f>
        <v>0</v>
      </c>
      <c r="AE12" s="764">
        <f>HLOOKUP(AE$2,'Budget &amp; Total'!$1:$95,42,FALSE)</f>
        <v>0</v>
      </c>
      <c r="AF12" s="764">
        <f>HLOOKUP(AF$2,'Budget &amp; Total'!$1:$95,42,FALSE)</f>
        <v>0</v>
      </c>
      <c r="AG12" s="764">
        <f>HLOOKUP(AG$2,'Budget &amp; Total'!$1:$95,42,FALSE)</f>
        <v>0</v>
      </c>
      <c r="AH12" s="764">
        <f>HLOOKUP(AH$2,'Budget &amp; Total'!$1:$95,42,FALSE)</f>
        <v>0</v>
      </c>
      <c r="AI12" s="764">
        <f>HLOOKUP(AI$2,'Budget &amp; Total'!$1:$95,42,FALSE)</f>
        <v>0</v>
      </c>
      <c r="AJ12" s="764">
        <f>HLOOKUP(AJ$2,'Budget &amp; Total'!$1:$95,42,FALSE)</f>
        <v>0</v>
      </c>
      <c r="AK12" s="764">
        <f>HLOOKUP(AK$2,'Budget &amp; Total'!$1:$95,42,FALSE)</f>
        <v>0</v>
      </c>
      <c r="AL12" s="764">
        <f>HLOOKUP(AL$2,'Budget &amp; Total'!$1:$95,42,FALSE)</f>
        <v>0</v>
      </c>
      <c r="AM12" s="764">
        <f>HLOOKUP(AM$2,'Budget &amp; Total'!$1:$95,42,FALSE)</f>
        <v>0</v>
      </c>
      <c r="AN12" s="94">
        <v>40</v>
      </c>
      <c r="AO12" s="160" t="s">
        <v>103</v>
      </c>
      <c r="AP12" s="161"/>
      <c r="AQ12" s="161"/>
      <c r="AR12" s="161"/>
      <c r="AS12" s="161"/>
      <c r="AT12" s="161"/>
      <c r="AU12" s="161"/>
      <c r="AV12" s="161"/>
      <c r="AW12" s="161"/>
      <c r="AX12" s="161"/>
      <c r="AY12" s="161"/>
      <c r="AZ12" s="161"/>
      <c r="BA12" s="161"/>
      <c r="BB12" s="161"/>
      <c r="BC12" s="162"/>
      <c r="BE12" s="94">
        <v>40</v>
      </c>
      <c r="BF12" s="160" t="s">
        <v>103</v>
      </c>
      <c r="BG12" s="161"/>
      <c r="BH12" s="161"/>
      <c r="BI12" s="161"/>
      <c r="BJ12" s="161"/>
      <c r="BK12" s="161"/>
      <c r="BL12" s="161"/>
      <c r="BM12" s="161"/>
      <c r="BN12" s="161"/>
      <c r="BO12" s="161"/>
      <c r="BP12" s="161"/>
      <c r="BQ12" s="161"/>
      <c r="BR12" s="161"/>
      <c r="BS12" s="161"/>
      <c r="BT12" s="162"/>
    </row>
    <row r="13" spans="1:72" s="1" customFormat="1" ht="12" hidden="1" customHeight="1" x14ac:dyDescent="0.25">
      <c r="A13" s="102"/>
      <c r="B13" s="47"/>
      <c r="C13" s="107"/>
      <c r="D13" s="107"/>
      <c r="E13" s="104"/>
      <c r="F13" s="104"/>
      <c r="G13" s="108"/>
      <c r="H13" s="9"/>
      <c r="I13" s="73"/>
      <c r="J13" s="9"/>
      <c r="K13" s="9"/>
      <c r="L13" s="9"/>
      <c r="M13" s="9"/>
      <c r="N13" s="9"/>
      <c r="O13" s="9"/>
      <c r="P13" s="9"/>
      <c r="Q13" s="9"/>
      <c r="R13" s="9"/>
      <c r="S13" s="9"/>
      <c r="T13" s="9"/>
      <c r="U13" s="9"/>
      <c r="V13" s="9"/>
      <c r="W13" s="9"/>
      <c r="X13" s="109"/>
      <c r="Y13" s="442"/>
      <c r="Z13" s="442"/>
      <c r="AA13" s="442"/>
      <c r="AB13" s="442"/>
      <c r="AC13" s="442"/>
      <c r="AD13" s="442"/>
      <c r="AE13" s="442"/>
      <c r="AF13" s="442"/>
      <c r="AG13" s="442"/>
      <c r="AH13" s="442"/>
      <c r="AI13" s="442"/>
      <c r="AJ13" s="442"/>
      <c r="AK13" s="442"/>
      <c r="AL13" s="442"/>
      <c r="AM13" s="442"/>
      <c r="AO13" s="111"/>
      <c r="BC13" s="163"/>
      <c r="BF13" s="111"/>
      <c r="BT13" s="163"/>
    </row>
    <row r="14" spans="1:72" s="1" customFormat="1" ht="12" hidden="1" customHeight="1" x14ac:dyDescent="0.25">
      <c r="A14" s="102"/>
      <c r="C14" s="47"/>
      <c r="D14" s="47"/>
      <c r="E14" s="110"/>
      <c r="F14" s="47"/>
      <c r="G14" s="47"/>
      <c r="H14" s="9"/>
      <c r="I14" s="111"/>
      <c r="J14" s="27"/>
      <c r="K14" s="27"/>
      <c r="L14" s="27"/>
      <c r="M14" s="27"/>
      <c r="N14" s="27"/>
      <c r="O14" s="27"/>
      <c r="P14" s="27"/>
      <c r="Q14" s="27"/>
      <c r="R14" s="27"/>
      <c r="S14" s="27"/>
      <c r="T14" s="27"/>
      <c r="U14" s="27"/>
      <c r="V14" s="27"/>
      <c r="W14" s="27"/>
      <c r="X14" s="112"/>
      <c r="Y14" s="651"/>
      <c r="Z14" s="651"/>
      <c r="AA14" s="651"/>
      <c r="AB14" s="651"/>
      <c r="AC14" s="651"/>
      <c r="AD14" s="651"/>
      <c r="AE14" s="651"/>
      <c r="AF14" s="651"/>
      <c r="AG14" s="651"/>
      <c r="AH14" s="651"/>
      <c r="AI14" s="651"/>
      <c r="AJ14" s="651"/>
      <c r="AK14" s="651"/>
      <c r="AL14" s="651"/>
      <c r="AM14" s="651"/>
      <c r="AN14" s="94"/>
      <c r="AO14" s="111"/>
      <c r="BC14" s="163"/>
      <c r="BE14" s="94"/>
      <c r="BF14" s="111"/>
      <c r="BT14" s="163"/>
    </row>
    <row r="15" spans="1:72" s="8" customFormat="1" ht="12" customHeight="1" x14ac:dyDescent="0.3">
      <c r="A15" s="113"/>
      <c r="B15" s="36" t="str">
        <f>Data!B24</f>
        <v>Timer</v>
      </c>
      <c r="C15" s="37"/>
      <c r="D15" s="37"/>
      <c r="E15" s="98"/>
      <c r="F15" s="611" t="s">
        <v>5</v>
      </c>
      <c r="G15" s="612" t="str">
        <f>Data!B94</f>
        <v>Total til dato</v>
      </c>
      <c r="H15" s="47"/>
      <c r="I15" s="612" t="s">
        <v>60</v>
      </c>
      <c r="J15" s="138"/>
      <c r="K15" s="207"/>
      <c r="L15" s="138"/>
      <c r="M15" s="138"/>
      <c r="N15" s="138"/>
      <c r="O15" s="138"/>
      <c r="P15" s="138"/>
      <c r="Q15" s="138"/>
      <c r="R15" s="208"/>
      <c r="S15" s="208"/>
      <c r="T15" s="208"/>
      <c r="U15" s="53"/>
      <c r="V15" s="53"/>
      <c r="W15" s="53"/>
      <c r="X15" s="787"/>
      <c r="Y15" s="651"/>
      <c r="Z15" s="765"/>
      <c r="AA15" s="651"/>
      <c r="AB15" s="651"/>
      <c r="AC15" s="651"/>
      <c r="AD15" s="651"/>
      <c r="AE15" s="651"/>
      <c r="AF15" s="651"/>
      <c r="AG15" s="766"/>
      <c r="AH15" s="766"/>
      <c r="AI15" s="766"/>
      <c r="AJ15" s="297"/>
      <c r="AK15" s="297"/>
      <c r="AL15" s="297"/>
      <c r="AM15" s="297"/>
      <c r="AN15" s="115"/>
      <c r="AO15" s="273">
        <v>1</v>
      </c>
      <c r="AP15" s="274">
        <v>2</v>
      </c>
      <c r="AQ15" s="274">
        <v>3</v>
      </c>
      <c r="AR15" s="274">
        <v>4</v>
      </c>
      <c r="AS15" s="274">
        <v>5</v>
      </c>
      <c r="AT15" s="274">
        <v>6</v>
      </c>
      <c r="AU15" s="274">
        <v>7</v>
      </c>
      <c r="AV15" s="274">
        <v>8</v>
      </c>
      <c r="AW15" s="274">
        <v>9</v>
      </c>
      <c r="AX15" s="274">
        <v>10</v>
      </c>
      <c r="AY15" s="274">
        <v>11</v>
      </c>
      <c r="AZ15" s="274">
        <v>12</v>
      </c>
      <c r="BA15" s="274">
        <v>13</v>
      </c>
      <c r="BB15" s="274">
        <v>14</v>
      </c>
      <c r="BC15" s="275">
        <v>15</v>
      </c>
      <c r="BE15" s="115"/>
      <c r="BF15" s="273">
        <v>16</v>
      </c>
      <c r="BG15" s="274">
        <v>17</v>
      </c>
      <c r="BH15" s="274">
        <v>18</v>
      </c>
      <c r="BI15" s="274">
        <v>19</v>
      </c>
      <c r="BJ15" s="274">
        <v>20</v>
      </c>
      <c r="BK15" s="274">
        <v>21</v>
      </c>
      <c r="BL15" s="274">
        <v>22</v>
      </c>
      <c r="BM15" s="274">
        <v>23</v>
      </c>
      <c r="BN15" s="274">
        <v>24</v>
      </c>
      <c r="BO15" s="274">
        <v>25</v>
      </c>
      <c r="BP15" s="274">
        <v>26</v>
      </c>
      <c r="BQ15" s="274">
        <v>27</v>
      </c>
      <c r="BR15" s="274">
        <v>28</v>
      </c>
      <c r="BS15" s="274">
        <v>29</v>
      </c>
      <c r="BT15" s="275">
        <v>30</v>
      </c>
    </row>
    <row r="16" spans="1:72" ht="12" customHeight="1" x14ac:dyDescent="0.25">
      <c r="A16" s="92">
        <v>0</v>
      </c>
      <c r="B16" s="116"/>
      <c r="C16" s="9" t="str">
        <f>Data!B13</f>
        <v>Interne timer</v>
      </c>
      <c r="D16" s="9"/>
      <c r="E16" s="112" t="str">
        <f>Data!B24</f>
        <v>Timer</v>
      </c>
      <c r="F16" s="245">
        <f>'Budget &amp; Total'!G20</f>
        <v>0</v>
      </c>
      <c r="G16" s="118">
        <f ca="1">HLOOKUP($G$5,'Period(er)'!$X:$AL,5+A16,FALSE)</f>
        <v>0</v>
      </c>
      <c r="I16" s="120">
        <f>SUM(J16:AM16)</f>
        <v>0</v>
      </c>
      <c r="J16" s="603"/>
      <c r="K16" s="604"/>
      <c r="L16" s="604"/>
      <c r="M16" s="604"/>
      <c r="N16" s="604"/>
      <c r="O16" s="604"/>
      <c r="P16" s="604"/>
      <c r="Q16" s="604"/>
      <c r="R16" s="604"/>
      <c r="S16" s="604"/>
      <c r="T16" s="604"/>
      <c r="U16" s="604"/>
      <c r="V16" s="604"/>
      <c r="W16" s="604"/>
      <c r="X16" s="788"/>
      <c r="Y16" s="767"/>
      <c r="Z16" s="767"/>
      <c r="AA16" s="767"/>
      <c r="AB16" s="767"/>
      <c r="AC16" s="767"/>
      <c r="AD16" s="767"/>
      <c r="AE16" s="767"/>
      <c r="AF16" s="767"/>
      <c r="AG16" s="767"/>
      <c r="AH16" s="767"/>
      <c r="AI16" s="767"/>
      <c r="AJ16" s="767"/>
      <c r="AK16" s="767"/>
      <c r="AL16" s="767"/>
      <c r="AM16" s="767"/>
      <c r="AN16" s="94"/>
      <c r="AO16" s="276"/>
      <c r="AP16" s="277"/>
      <c r="AQ16" s="277"/>
      <c r="AR16" s="277"/>
      <c r="AS16" s="277"/>
      <c r="AT16" s="277"/>
      <c r="AU16" s="277"/>
      <c r="AV16" s="277"/>
      <c r="AW16" s="277"/>
      <c r="AX16" s="277"/>
      <c r="AY16" s="277"/>
      <c r="AZ16" s="277"/>
      <c r="BA16" s="277"/>
      <c r="BB16" s="277"/>
      <c r="BC16" s="278"/>
      <c r="BE16" s="94"/>
      <c r="BF16" s="276"/>
      <c r="BG16" s="277"/>
      <c r="BH16" s="277"/>
      <c r="BI16" s="277"/>
      <c r="BJ16" s="277"/>
      <c r="BK16" s="277"/>
      <c r="BL16" s="277"/>
      <c r="BM16" s="277"/>
      <c r="BN16" s="277"/>
      <c r="BO16" s="277"/>
      <c r="BP16" s="277"/>
      <c r="BQ16" s="277"/>
      <c r="BR16" s="277"/>
      <c r="BS16" s="277"/>
      <c r="BT16" s="278"/>
    </row>
    <row r="17" spans="1:72" ht="12" customHeight="1" x14ac:dyDescent="0.25">
      <c r="A17" s="92">
        <v>1</v>
      </c>
      <c r="B17" s="38"/>
      <c r="C17" s="9" t="str">
        <f>Data!B14</f>
        <v>Teknisk/adm timer</v>
      </c>
      <c r="D17" s="9"/>
      <c r="E17" s="112" t="str">
        <f>Data!B24</f>
        <v>Timer</v>
      </c>
      <c r="F17" s="245">
        <f>'Budget &amp; Total'!G21</f>
        <v>0</v>
      </c>
      <c r="G17" s="119">
        <f ca="1">HLOOKUP($G$5,'Period(er)'!$X:$AL,5+A17,FALSE)</f>
        <v>0</v>
      </c>
      <c r="I17" s="120">
        <f>SUM(J17:AM17)</f>
        <v>0</v>
      </c>
      <c r="J17" s="605"/>
      <c r="K17" s="606"/>
      <c r="L17" s="606"/>
      <c r="M17" s="606"/>
      <c r="N17" s="606"/>
      <c r="O17" s="606"/>
      <c r="P17" s="606"/>
      <c r="Q17" s="606"/>
      <c r="R17" s="606"/>
      <c r="S17" s="606"/>
      <c r="T17" s="606"/>
      <c r="U17" s="606"/>
      <c r="V17" s="606"/>
      <c r="W17" s="606"/>
      <c r="X17" s="607"/>
      <c r="Y17" s="767"/>
      <c r="Z17" s="767"/>
      <c r="AA17" s="767"/>
      <c r="AB17" s="767"/>
      <c r="AC17" s="767"/>
      <c r="AD17" s="767"/>
      <c r="AE17" s="767"/>
      <c r="AF17" s="767"/>
      <c r="AG17" s="767"/>
      <c r="AH17" s="767"/>
      <c r="AI17" s="767"/>
      <c r="AJ17" s="767"/>
      <c r="AK17" s="767"/>
      <c r="AL17" s="767"/>
      <c r="AM17" s="767"/>
      <c r="AN17" s="94"/>
      <c r="AO17" s="43"/>
      <c r="BC17" s="114"/>
      <c r="BE17" s="94"/>
      <c r="BF17" s="43"/>
      <c r="BT17" s="114"/>
    </row>
    <row r="18" spans="1:72" ht="12" customHeight="1" x14ac:dyDescent="0.25">
      <c r="A18" s="92">
        <v>2</v>
      </c>
      <c r="B18" s="74" t="str">
        <f>Data!B5</f>
        <v>Personaleudgifter</v>
      </c>
      <c r="C18" s="4"/>
      <c r="D18" s="4"/>
      <c r="E18" s="121"/>
      <c r="F18" s="117"/>
      <c r="G18" s="117">
        <f ca="1">HLOOKUP($G$5,'Period(er)'!$X:$AL,5+A18,FALSE)</f>
        <v>0</v>
      </c>
      <c r="I18" s="122"/>
      <c r="J18" s="797"/>
      <c r="K18" s="757"/>
      <c r="L18" s="757"/>
      <c r="M18" s="757"/>
      <c r="N18" s="757"/>
      <c r="O18" s="757"/>
      <c r="P18" s="757"/>
      <c r="Q18" s="757"/>
      <c r="R18" s="757"/>
      <c r="S18" s="757"/>
      <c r="T18" s="757"/>
      <c r="U18" s="757"/>
      <c r="V18" s="757"/>
      <c r="W18" s="757"/>
      <c r="X18" s="789"/>
      <c r="Y18" s="751"/>
      <c r="Z18" s="751"/>
      <c r="AA18" s="751"/>
      <c r="AB18" s="751"/>
      <c r="AC18" s="751"/>
      <c r="AD18" s="751"/>
      <c r="AE18" s="751"/>
      <c r="AF18" s="751"/>
      <c r="AG18" s="751"/>
      <c r="AH18" s="751"/>
      <c r="AI18" s="751"/>
      <c r="AJ18" s="751"/>
      <c r="AK18" s="751"/>
      <c r="AL18" s="751"/>
      <c r="AM18" s="751"/>
      <c r="AN18" s="94"/>
      <c r="AO18" s="43"/>
      <c r="BC18" s="114"/>
      <c r="BE18" s="94"/>
      <c r="BF18" s="43"/>
      <c r="BT18" s="114"/>
    </row>
    <row r="19" spans="1:72" ht="12" customHeight="1" x14ac:dyDescent="0.25">
      <c r="A19" s="92">
        <v>3</v>
      </c>
      <c r="B19" s="116"/>
      <c r="C19" s="9" t="str">
        <f>Data!B15</f>
        <v>Interen løn</v>
      </c>
      <c r="D19" s="9"/>
      <c r="E19" s="112" t="s">
        <v>31</v>
      </c>
      <c r="F19" s="245">
        <f>'Budget &amp; Total'!G24</f>
        <v>0</v>
      </c>
      <c r="G19" s="119">
        <f ca="1">HLOOKUP($G$5,'Period(er)'!$X:$AL,5+A19,FALSE)</f>
        <v>0</v>
      </c>
      <c r="I19" s="120">
        <f>SUM(J19:AM19)</f>
        <v>0</v>
      </c>
      <c r="J19" s="605"/>
      <c r="K19" s="606"/>
      <c r="L19" s="606"/>
      <c r="M19" s="606"/>
      <c r="N19" s="606"/>
      <c r="O19" s="606"/>
      <c r="P19" s="606"/>
      <c r="Q19" s="606"/>
      <c r="R19" s="606"/>
      <c r="S19" s="606"/>
      <c r="T19" s="606"/>
      <c r="U19" s="606"/>
      <c r="V19" s="606"/>
      <c r="W19" s="606"/>
      <c r="X19" s="607"/>
      <c r="Y19" s="767"/>
      <c r="Z19" s="767"/>
      <c r="AA19" s="767"/>
      <c r="AB19" s="767"/>
      <c r="AC19" s="767"/>
      <c r="AD19" s="767"/>
      <c r="AE19" s="767"/>
      <c r="AF19" s="767"/>
      <c r="AG19" s="767"/>
      <c r="AH19" s="767"/>
      <c r="AI19" s="767"/>
      <c r="AJ19" s="767"/>
      <c r="AK19" s="767"/>
      <c r="AL19" s="767"/>
      <c r="AM19" s="767"/>
      <c r="AN19" s="94"/>
      <c r="AO19" s="43">
        <f ca="1">IF(Data!$H$2="ja",IF(HLOOKUP($G$5,'Partner-period(er)'!$AP:$BD,5+$A19+((AO$15-1)*50),FALSE)&gt;0,1,0),0)</f>
        <v>0</v>
      </c>
      <c r="AP19">
        <f ca="1">IF(Data!$H$2="ja",IF(HLOOKUP($G$5,'Partner-period(er)'!$AP:$BD,5+$A19+((AP$15-1)*50),FALSE)&gt;0,1,0),0)</f>
        <v>0</v>
      </c>
      <c r="AQ19">
        <f ca="1">IF(Data!$H$2="ja",IF(HLOOKUP($G$5,'Partner-period(er)'!$AP:$BD,5+$A19+((AQ$15-1)*50),FALSE)&gt;0,1,0),0)</f>
        <v>0</v>
      </c>
      <c r="AR19">
        <f ca="1">IF(Data!$H$2="ja",IF(HLOOKUP($G$5,'Partner-period(er)'!$AP:$BD,5+$A19+((AR$15-1)*50),FALSE)&gt;0,1,0),0)</f>
        <v>0</v>
      </c>
      <c r="AS19">
        <f ca="1">IF(Data!$H$2="ja",IF(HLOOKUP($G$5,'Partner-period(er)'!$AP:$BD,5+$A19+((AS$15-1)*50),FALSE)&gt;0,1,0),0)</f>
        <v>0</v>
      </c>
      <c r="AT19">
        <f ca="1">IF(Data!$H$2="ja",IF(HLOOKUP($G$5,'Partner-period(er)'!$AP:$BD,5+$A19+((AT$15-1)*50),FALSE)&gt;0,1,0),0)</f>
        <v>0</v>
      </c>
      <c r="AU19">
        <f ca="1">IF(Data!$H$2="ja",IF(HLOOKUP($G$5,'Partner-period(er)'!$AP:$BD,5+$A19+((AU$15-1)*50),FALSE)&gt;0,1,0),0)</f>
        <v>0</v>
      </c>
      <c r="AV19">
        <f ca="1">IF(Data!$H$2="ja",IF(HLOOKUP($G$5,'Partner-period(er)'!$AP:$BD,5+$A19+((AV$15-1)*50),FALSE)&gt;0,1,0),0)</f>
        <v>0</v>
      </c>
      <c r="AW19">
        <f ca="1">IF(Data!$H$2="ja",IF(HLOOKUP($G$5,'Partner-period(er)'!$AP:$BD,5+$A19+((AW$15-1)*50),FALSE)&gt;0,1,0),0)</f>
        <v>0</v>
      </c>
      <c r="AX19">
        <f ca="1">IF(Data!$H$2="ja",IF(HLOOKUP($G$5,'Partner-period(er)'!$AP:$BD,5+$A19+((AX$15-1)*50),FALSE)&gt;0,1,0),0)</f>
        <v>0</v>
      </c>
      <c r="AY19">
        <f ca="1">IF(Data!$H$2="ja",IF(HLOOKUP($G$5,'Partner-period(er)'!$AP:$BD,5+$A19+((AY$15-1)*50),FALSE)&gt;0,1,0),0)</f>
        <v>0</v>
      </c>
      <c r="AZ19">
        <f ca="1">IF(Data!$H$2="ja",IF(HLOOKUP($G$5,'Partner-period(er)'!$AP:$BD,5+$A19+((AZ$15-1)*50),FALSE)&gt;0,1,0),0)</f>
        <v>0</v>
      </c>
      <c r="BA19">
        <f ca="1">IF(Data!$H$2="ja",IF(HLOOKUP($G$5,'Partner-period(er)'!$AP:$BD,5+$A19+((BA$15-1)*50),FALSE)&gt;0,1,0),0)</f>
        <v>0</v>
      </c>
      <c r="BB19">
        <f ca="1">IF(Data!$H$2="ja",IF(HLOOKUP($G$5,'Partner-period(er)'!$AP:$BD,5+$A19+((BB$15-1)*50),FALSE)&gt;0,1,0),0)</f>
        <v>0</v>
      </c>
      <c r="BC19" s="114">
        <f ca="1">IF(Data!$H$2="ja",IF(HLOOKUP($G$5,'Partner-period(er)'!$AP:$BD,5+$A19+((BC$15-1)*50),FALSE)&gt;0,1,0),0)</f>
        <v>0</v>
      </c>
      <c r="BE19" s="94"/>
      <c r="BF19" s="43">
        <f ca="1">IF(Data!$H$2="ja",IF(HLOOKUP($G$5,'Partner-period(er)'!$AP:$BD,5+$A19+((BF$15-1)*50),FALSE)&gt;0,1,0),0)</f>
        <v>0</v>
      </c>
      <c r="BG19">
        <f ca="1">IF(Data!$H$2="ja",IF(HLOOKUP($G$5,'Partner-period(er)'!$AP:$BD,5+$A19+((BG$15-1)*50),FALSE)&gt;0,1,0),0)</f>
        <v>0</v>
      </c>
      <c r="BH19">
        <f ca="1">IF(Data!$H$2="ja",IF(HLOOKUP($G$5,'Partner-period(er)'!$AP:$BD,5+$A19+((BH$15-1)*50),FALSE)&gt;0,1,0),0)</f>
        <v>0</v>
      </c>
      <c r="BI19">
        <f ca="1">IF(Data!$H$2="ja",IF(HLOOKUP($G$5,'Partner-period(er)'!$AP:$BD,5+$A19+((BI$15-1)*50),FALSE)&gt;0,1,0),0)</f>
        <v>0</v>
      </c>
      <c r="BJ19">
        <f ca="1">IF(Data!$H$2="ja",IF(HLOOKUP($G$5,'Partner-period(er)'!$AP:$BD,5+$A19+((BJ$15-1)*50),FALSE)&gt;0,1,0),0)</f>
        <v>0</v>
      </c>
      <c r="BK19">
        <f ca="1">IF(Data!$H$2="ja",IF(HLOOKUP($G$5,'Partner-period(er)'!$AP:$BD,5+$A19+((BK$15-1)*50),FALSE)&gt;0,1,0),0)</f>
        <v>0</v>
      </c>
      <c r="BL19">
        <f ca="1">IF(Data!$H$2="ja",IF(HLOOKUP($G$5,'Partner-period(er)'!$AP:$BD,5+$A19+((BL$15-1)*50),FALSE)&gt;0,1,0),0)</f>
        <v>0</v>
      </c>
      <c r="BM19">
        <f ca="1">IF(Data!$H$2="ja",IF(HLOOKUP($G$5,'Partner-period(er)'!$AP:$BD,5+$A19+((BM$15-1)*50),FALSE)&gt;0,1,0),0)</f>
        <v>0</v>
      </c>
      <c r="BN19">
        <f ca="1">IF(Data!$H$2="ja",IF(HLOOKUP($G$5,'Partner-period(er)'!$AP:$BD,5+$A19+((BN$15-1)*50),FALSE)&gt;0,1,0),0)</f>
        <v>0</v>
      </c>
      <c r="BO19">
        <f ca="1">IF(Data!$H$2="ja",IF(HLOOKUP($G$5,'Partner-period(er)'!$AP:$BD,5+$A19+((BO$15-1)*50),FALSE)&gt;0,1,0),0)</f>
        <v>0</v>
      </c>
      <c r="BP19">
        <f ca="1">IF(Data!$H$2="ja",IF(HLOOKUP($G$5,'Partner-period(er)'!$AP:$BD,5+$A19+((BP$15-1)*50),FALSE)&gt;0,1,0),0)</f>
        <v>0</v>
      </c>
      <c r="BQ19">
        <f ca="1">IF(Data!$H$2="ja",IF(HLOOKUP($G$5,'Partner-period(er)'!$AP:$BD,5+$A19+((BQ$15-1)*50),FALSE)&gt;0,1,0),0)</f>
        <v>0</v>
      </c>
      <c r="BR19">
        <f ca="1">IF(Data!$H$2="ja",IF(HLOOKUP($G$5,'Partner-period(er)'!$AP:$BD,5+$A19+((BR$15-1)*50),FALSE)&gt;0,1,0),0)</f>
        <v>0</v>
      </c>
      <c r="BS19">
        <f ca="1">IF(Data!$H$2="ja",IF(HLOOKUP($G$5,'Partner-period(er)'!$AP:$BD,5+$A19+((BS$15-1)*50),FALSE)&gt;0,1,0),0)</f>
        <v>0</v>
      </c>
      <c r="BT19" s="114">
        <f ca="1">IF(Data!$H$2="ja",IF(HLOOKUP($G$5,'Partner-period(er)'!$AP:$BD,5+$A19+((BT$15-1)*50),FALSE)&gt;0,1,0),0)</f>
        <v>0</v>
      </c>
    </row>
    <row r="20" spans="1:72" ht="12" customHeight="1" x14ac:dyDescent="0.25">
      <c r="A20" s="92">
        <v>4</v>
      </c>
      <c r="B20" s="39"/>
      <c r="C20" s="9" t="str">
        <f>Data!B16</f>
        <v>Teknisk/adm løn</v>
      </c>
      <c r="D20" s="9"/>
      <c r="E20" s="112" t="s">
        <v>31</v>
      </c>
      <c r="F20" s="245">
        <f>'Budget &amp; Total'!G25</f>
        <v>0</v>
      </c>
      <c r="G20" s="119">
        <f ca="1">HLOOKUP($G$5,'Period(er)'!$X:$AL,5+A20,FALSE)</f>
        <v>0</v>
      </c>
      <c r="I20" s="120">
        <f>SUM(J20:AM20)</f>
        <v>0</v>
      </c>
      <c r="J20" s="605"/>
      <c r="K20" s="606"/>
      <c r="L20" s="606"/>
      <c r="M20" s="606"/>
      <c r="N20" s="606"/>
      <c r="O20" s="606"/>
      <c r="P20" s="606"/>
      <c r="Q20" s="606"/>
      <c r="R20" s="606"/>
      <c r="S20" s="606"/>
      <c r="T20" s="606"/>
      <c r="U20" s="606"/>
      <c r="V20" s="606"/>
      <c r="W20" s="606"/>
      <c r="X20" s="607"/>
      <c r="Y20" s="767"/>
      <c r="Z20" s="767"/>
      <c r="AA20" s="767"/>
      <c r="AB20" s="767"/>
      <c r="AC20" s="767"/>
      <c r="AD20" s="767"/>
      <c r="AE20" s="767"/>
      <c r="AF20" s="767"/>
      <c r="AG20" s="767"/>
      <c r="AH20" s="767"/>
      <c r="AI20" s="767"/>
      <c r="AJ20" s="767"/>
      <c r="AK20" s="767"/>
      <c r="AL20" s="767"/>
      <c r="AM20" s="767"/>
      <c r="AN20" s="94"/>
      <c r="AO20" s="43">
        <f ca="1">IF(Data!$H$2="ja",IF(HLOOKUP($G$5,'Partner-period(er)'!$AP:$BD,5+$A20+((AO$15-1)*50),FALSE)&gt;0,1,0),0)</f>
        <v>0</v>
      </c>
      <c r="AP20">
        <f ca="1">IF(Data!$H$2="ja",IF(HLOOKUP($G$5,'Partner-period(er)'!$AP:$BD,5+$A20+((AP$15-1)*50),FALSE)&gt;0,1,0),0)</f>
        <v>0</v>
      </c>
      <c r="AQ20">
        <f ca="1">IF(Data!$H$2="ja",IF(HLOOKUP($G$5,'Partner-period(er)'!$AP:$BD,5+$A20+((AQ$15-1)*50),FALSE)&gt;0,1,0),0)</f>
        <v>0</v>
      </c>
      <c r="AR20">
        <f ca="1">IF(Data!$H$2="ja",IF(HLOOKUP($G$5,'Partner-period(er)'!$AP:$BD,5+$A20+((AR$15-1)*50),FALSE)&gt;0,1,0),0)</f>
        <v>0</v>
      </c>
      <c r="AS20">
        <f ca="1">IF(Data!$H$2="ja",IF(HLOOKUP($G$5,'Partner-period(er)'!$AP:$BD,5+$A20+((AS$15-1)*50),FALSE)&gt;0,1,0),0)</f>
        <v>0</v>
      </c>
      <c r="AT20">
        <f ca="1">IF(Data!$H$2="ja",IF(HLOOKUP($G$5,'Partner-period(er)'!$AP:$BD,5+$A20+((AT$15-1)*50),FALSE)&gt;0,1,0),0)</f>
        <v>0</v>
      </c>
      <c r="AU20">
        <f ca="1">IF(Data!$H$2="ja",IF(HLOOKUP($G$5,'Partner-period(er)'!$AP:$BD,5+$A20+((AU$15-1)*50),FALSE)&gt;0,1,0),0)</f>
        <v>0</v>
      </c>
      <c r="AV20">
        <f ca="1">IF(Data!$H$2="ja",IF(HLOOKUP($G$5,'Partner-period(er)'!$AP:$BD,5+$A20+((AV$15-1)*50),FALSE)&gt;0,1,0),0)</f>
        <v>0</v>
      </c>
      <c r="AW20">
        <f ca="1">IF(Data!$H$2="ja",IF(HLOOKUP($G$5,'Partner-period(er)'!$AP:$BD,5+$A20+((AW$15-1)*50),FALSE)&gt;0,1,0),0)</f>
        <v>0</v>
      </c>
      <c r="AX20">
        <f ca="1">IF(Data!$H$2="ja",IF(HLOOKUP($G$5,'Partner-period(er)'!$AP:$BD,5+$A20+((AX$15-1)*50),FALSE)&gt;0,1,0),0)</f>
        <v>0</v>
      </c>
      <c r="AY20">
        <f ca="1">IF(Data!$H$2="ja",IF(HLOOKUP($G$5,'Partner-period(er)'!$AP:$BD,5+$A20+((AY$15-1)*50),FALSE)&gt;0,1,0),0)</f>
        <v>0</v>
      </c>
      <c r="AZ20">
        <f ca="1">IF(Data!$H$2="ja",IF(HLOOKUP($G$5,'Partner-period(er)'!$AP:$BD,5+$A20+((AZ$15-1)*50),FALSE)&gt;0,1,0),0)</f>
        <v>0</v>
      </c>
      <c r="BA20">
        <f ca="1">IF(Data!$H$2="ja",IF(HLOOKUP($G$5,'Partner-period(er)'!$AP:$BD,5+$A20+((BA$15-1)*50),FALSE)&gt;0,1,0),0)</f>
        <v>0</v>
      </c>
      <c r="BB20">
        <f ca="1">IF(Data!$H$2="ja",IF(HLOOKUP($G$5,'Partner-period(er)'!$AP:$BD,5+$A20+((BB$15-1)*50),FALSE)&gt;0,1,0),0)</f>
        <v>0</v>
      </c>
      <c r="BC20" s="114">
        <f ca="1">IF(Data!$H$2="ja",IF(HLOOKUP($G$5,'Partner-period(er)'!$AP:$BD,5+$A20+((BC$15-1)*50),FALSE)&gt;0,1,0),0)</f>
        <v>0</v>
      </c>
      <c r="BE20" s="94"/>
      <c r="BF20" s="43">
        <f ca="1">IF(Data!$H$2="ja",IF(HLOOKUP($G$5,'Partner-period(er)'!$AP:$BD,5+$A20+((BF$15-1)*50),FALSE)&gt;0,1,0),0)</f>
        <v>0</v>
      </c>
      <c r="BG20">
        <f ca="1">IF(Data!$H$2="ja",IF(HLOOKUP($G$5,'Partner-period(er)'!$AP:$BD,5+$A20+((BG$15-1)*50),FALSE)&gt;0,1,0),0)</f>
        <v>0</v>
      </c>
      <c r="BH20">
        <f ca="1">IF(Data!$H$2="ja",IF(HLOOKUP($G$5,'Partner-period(er)'!$AP:$BD,5+$A20+((BH$15-1)*50),FALSE)&gt;0,1,0),0)</f>
        <v>0</v>
      </c>
      <c r="BI20">
        <f ca="1">IF(Data!$H$2="ja",IF(HLOOKUP($G$5,'Partner-period(er)'!$AP:$BD,5+$A20+((BI$15-1)*50),FALSE)&gt;0,1,0),0)</f>
        <v>0</v>
      </c>
      <c r="BJ20">
        <f ca="1">IF(Data!$H$2="ja",IF(HLOOKUP($G$5,'Partner-period(er)'!$AP:$BD,5+$A20+((BJ$15-1)*50),FALSE)&gt;0,1,0),0)</f>
        <v>0</v>
      </c>
      <c r="BK20">
        <f ca="1">IF(Data!$H$2="ja",IF(HLOOKUP($G$5,'Partner-period(er)'!$AP:$BD,5+$A20+((BK$15-1)*50),FALSE)&gt;0,1,0),0)</f>
        <v>0</v>
      </c>
      <c r="BL20">
        <f ca="1">IF(Data!$H$2="ja",IF(HLOOKUP($G$5,'Partner-period(er)'!$AP:$BD,5+$A20+((BL$15-1)*50),FALSE)&gt;0,1,0),0)</f>
        <v>0</v>
      </c>
      <c r="BM20">
        <f ca="1">IF(Data!$H$2="ja",IF(HLOOKUP($G$5,'Partner-period(er)'!$AP:$BD,5+$A20+((BM$15-1)*50),FALSE)&gt;0,1,0),0)</f>
        <v>0</v>
      </c>
      <c r="BN20">
        <f ca="1">IF(Data!$H$2="ja",IF(HLOOKUP($G$5,'Partner-period(er)'!$AP:$BD,5+$A20+((BN$15-1)*50),FALSE)&gt;0,1,0),0)</f>
        <v>0</v>
      </c>
      <c r="BO20">
        <f ca="1">IF(Data!$H$2="ja",IF(HLOOKUP($G$5,'Partner-period(er)'!$AP:$BD,5+$A20+((BO$15-1)*50),FALSE)&gt;0,1,0),0)</f>
        <v>0</v>
      </c>
      <c r="BP20">
        <f ca="1">IF(Data!$H$2="ja",IF(HLOOKUP($G$5,'Partner-period(er)'!$AP:$BD,5+$A20+((BP$15-1)*50),FALSE)&gt;0,1,0),0)</f>
        <v>0</v>
      </c>
      <c r="BQ20">
        <f ca="1">IF(Data!$H$2="ja",IF(HLOOKUP($G$5,'Partner-period(er)'!$AP:$BD,5+$A20+((BQ$15-1)*50),FALSE)&gt;0,1,0),0)</f>
        <v>0</v>
      </c>
      <c r="BR20">
        <f ca="1">IF(Data!$H$2="ja",IF(HLOOKUP($G$5,'Partner-period(er)'!$AP:$BD,5+$A20+((BR$15-1)*50),FALSE)&gt;0,1,0),0)</f>
        <v>0</v>
      </c>
      <c r="BS20">
        <f ca="1">IF(Data!$H$2="ja",IF(HLOOKUP($G$5,'Partner-period(er)'!$AP:$BD,5+$A20+((BS$15-1)*50),FALSE)&gt;0,1,0),0)</f>
        <v>0</v>
      </c>
      <c r="BT20" s="114">
        <f ca="1">IF(Data!$H$2="ja",IF(HLOOKUP($G$5,'Partner-period(er)'!$AP:$BD,5+$A20+((BT$15-1)*50),FALSE)&gt;0,1,0),0)</f>
        <v>0</v>
      </c>
    </row>
    <row r="21" spans="1:72" ht="12" customHeight="1" x14ac:dyDescent="0.25">
      <c r="A21" s="92">
        <v>5</v>
      </c>
      <c r="B21" s="40"/>
      <c r="C21" s="41" t="str">
        <f>Data!B25</f>
        <v>Overhead</v>
      </c>
      <c r="D21" s="41"/>
      <c r="E21" s="123" t="s">
        <v>31</v>
      </c>
      <c r="F21" s="245">
        <f>'Budget &amp; Total'!G27</f>
        <v>0</v>
      </c>
      <c r="G21" s="119">
        <f ca="1">HLOOKUP($G$5,'Period(er)'!$X:$AL,5+A21,FALSE)</f>
        <v>0</v>
      </c>
      <c r="I21" s="120">
        <f>SUM(J21:AM21)</f>
        <v>0</v>
      </c>
      <c r="J21" s="812">
        <f>(J19+J20)*J10</f>
        <v>0</v>
      </c>
      <c r="K21" s="813">
        <f t="shared" ref="K21:X21" si="0">(K19+K20)*K10</f>
        <v>0</v>
      </c>
      <c r="L21" s="813">
        <f t="shared" si="0"/>
        <v>0</v>
      </c>
      <c r="M21" s="813">
        <f t="shared" si="0"/>
        <v>0</v>
      </c>
      <c r="N21" s="813">
        <f t="shared" si="0"/>
        <v>0</v>
      </c>
      <c r="O21" s="813">
        <f t="shared" si="0"/>
        <v>0</v>
      </c>
      <c r="P21" s="813">
        <f t="shared" si="0"/>
        <v>0</v>
      </c>
      <c r="Q21" s="813">
        <f t="shared" si="0"/>
        <v>0</v>
      </c>
      <c r="R21" s="813">
        <f t="shared" si="0"/>
        <v>0</v>
      </c>
      <c r="S21" s="813">
        <f t="shared" si="0"/>
        <v>0</v>
      </c>
      <c r="T21" s="813">
        <f t="shared" si="0"/>
        <v>0</v>
      </c>
      <c r="U21" s="813">
        <f t="shared" si="0"/>
        <v>0</v>
      </c>
      <c r="V21" s="813">
        <f t="shared" si="0"/>
        <v>0</v>
      </c>
      <c r="W21" s="813">
        <f t="shared" si="0"/>
        <v>0</v>
      </c>
      <c r="X21" s="814">
        <f t="shared" si="0"/>
        <v>0</v>
      </c>
      <c r="Y21" s="751">
        <f>(Y19+Y20)*Y10</f>
        <v>0</v>
      </c>
      <c r="Z21" s="751">
        <f t="shared" ref="Z21:AM21" si="1">(Z19+Z20)*Z10</f>
        <v>0</v>
      </c>
      <c r="AA21" s="751">
        <f t="shared" si="1"/>
        <v>0</v>
      </c>
      <c r="AB21" s="751">
        <f t="shared" si="1"/>
        <v>0</v>
      </c>
      <c r="AC21" s="751">
        <f t="shared" si="1"/>
        <v>0</v>
      </c>
      <c r="AD21" s="751">
        <f t="shared" si="1"/>
        <v>0</v>
      </c>
      <c r="AE21" s="751">
        <f t="shared" si="1"/>
        <v>0</v>
      </c>
      <c r="AF21" s="751">
        <f t="shared" si="1"/>
        <v>0</v>
      </c>
      <c r="AG21" s="751">
        <f t="shared" si="1"/>
        <v>0</v>
      </c>
      <c r="AH21" s="751">
        <f t="shared" si="1"/>
        <v>0</v>
      </c>
      <c r="AI21" s="751">
        <f t="shared" si="1"/>
        <v>0</v>
      </c>
      <c r="AJ21" s="751">
        <f t="shared" si="1"/>
        <v>0</v>
      </c>
      <c r="AK21" s="751">
        <f t="shared" si="1"/>
        <v>0</v>
      </c>
      <c r="AL21" s="751">
        <f t="shared" si="1"/>
        <v>0</v>
      </c>
      <c r="AM21" s="751">
        <f t="shared" si="1"/>
        <v>0</v>
      </c>
      <c r="AN21" s="94"/>
      <c r="AO21" s="43"/>
      <c r="BC21" s="114"/>
      <c r="BE21" s="94"/>
      <c r="BF21" s="43"/>
      <c r="BT21" s="114"/>
    </row>
    <row r="22" spans="1:72" ht="12" customHeight="1" x14ac:dyDescent="0.25">
      <c r="A22" s="92">
        <v>6</v>
      </c>
      <c r="B22" s="124"/>
      <c r="C22" s="32" t="str">
        <f>Data!B39</f>
        <v>Lønomkostninger total</v>
      </c>
      <c r="D22" s="32"/>
      <c r="E22" s="444" t="s">
        <v>31</v>
      </c>
      <c r="F22" s="246">
        <f>'Budget &amp; Total'!G28</f>
        <v>0</v>
      </c>
      <c r="G22" s="126">
        <f ca="1">HLOOKUP($G$5,'Period(er)'!$X:$AL,5+A22,FALSE)</f>
        <v>0</v>
      </c>
      <c r="I22" s="127">
        <f>SUM(J22:AM22)</f>
        <v>0</v>
      </c>
      <c r="J22" s="491">
        <f>SUM(J19:J21)</f>
        <v>0</v>
      </c>
      <c r="K22" s="491">
        <f t="shared" ref="K22:X22" si="2">SUM(K19:K21)</f>
        <v>0</v>
      </c>
      <c r="L22" s="491">
        <f t="shared" si="2"/>
        <v>0</v>
      </c>
      <c r="M22" s="491">
        <f t="shared" si="2"/>
        <v>0</v>
      </c>
      <c r="N22" s="491">
        <f t="shared" si="2"/>
        <v>0</v>
      </c>
      <c r="O22" s="491">
        <f t="shared" si="2"/>
        <v>0</v>
      </c>
      <c r="P22" s="491">
        <f t="shared" si="2"/>
        <v>0</v>
      </c>
      <c r="Q22" s="491">
        <f t="shared" si="2"/>
        <v>0</v>
      </c>
      <c r="R22" s="491">
        <f t="shared" si="2"/>
        <v>0</v>
      </c>
      <c r="S22" s="491">
        <f t="shared" si="2"/>
        <v>0</v>
      </c>
      <c r="T22" s="491">
        <f t="shared" si="2"/>
        <v>0</v>
      </c>
      <c r="U22" s="491">
        <f t="shared" si="2"/>
        <v>0</v>
      </c>
      <c r="V22" s="491">
        <f t="shared" si="2"/>
        <v>0</v>
      </c>
      <c r="W22" s="491">
        <f t="shared" si="2"/>
        <v>0</v>
      </c>
      <c r="X22" s="789">
        <f t="shared" si="2"/>
        <v>0</v>
      </c>
      <c r="Y22" s="751">
        <f>SUM(Y19:Y21)</f>
        <v>0</v>
      </c>
      <c r="Z22" s="751">
        <f t="shared" ref="Z22:AM22" si="3">SUM(Z19:Z21)</f>
        <v>0</v>
      </c>
      <c r="AA22" s="751">
        <f t="shared" si="3"/>
        <v>0</v>
      </c>
      <c r="AB22" s="751">
        <f t="shared" si="3"/>
        <v>0</v>
      </c>
      <c r="AC22" s="751">
        <f t="shared" si="3"/>
        <v>0</v>
      </c>
      <c r="AD22" s="751">
        <f t="shared" si="3"/>
        <v>0</v>
      </c>
      <c r="AE22" s="751">
        <f t="shared" si="3"/>
        <v>0</v>
      </c>
      <c r="AF22" s="751">
        <f t="shared" si="3"/>
        <v>0</v>
      </c>
      <c r="AG22" s="751">
        <f t="shared" si="3"/>
        <v>0</v>
      </c>
      <c r="AH22" s="751">
        <f t="shared" si="3"/>
        <v>0</v>
      </c>
      <c r="AI22" s="751">
        <f t="shared" si="3"/>
        <v>0</v>
      </c>
      <c r="AJ22" s="751">
        <f t="shared" si="3"/>
        <v>0</v>
      </c>
      <c r="AK22" s="751">
        <f t="shared" si="3"/>
        <v>0</v>
      </c>
      <c r="AL22" s="751">
        <f t="shared" si="3"/>
        <v>0</v>
      </c>
      <c r="AM22" s="751">
        <f t="shared" si="3"/>
        <v>0</v>
      </c>
      <c r="AN22" s="94"/>
      <c r="AO22" s="43"/>
      <c r="BC22" s="114"/>
      <c r="BE22" s="94"/>
      <c r="BF22" s="43"/>
      <c r="BT22" s="114"/>
    </row>
    <row r="23" spans="1:72" ht="12" customHeight="1" x14ac:dyDescent="0.25">
      <c r="A23" s="92">
        <v>7</v>
      </c>
      <c r="B23" s="38" t="str">
        <f>'Budget &amp; Total'!B29</f>
        <v>Andre omkostninger</v>
      </c>
      <c r="C23" s="33"/>
      <c r="D23" s="33"/>
      <c r="E23" s="27"/>
      <c r="F23" s="117"/>
      <c r="G23" s="128"/>
      <c r="I23" s="129"/>
      <c r="J23" s="167"/>
      <c r="K23" s="167"/>
      <c r="L23" s="167"/>
      <c r="M23" s="167"/>
      <c r="N23" s="167"/>
      <c r="O23" s="167"/>
      <c r="P23" s="167"/>
      <c r="Q23" s="167"/>
      <c r="R23" s="168"/>
      <c r="S23" s="168"/>
      <c r="T23" s="168"/>
      <c r="U23" s="150"/>
      <c r="V23" s="150"/>
      <c r="W23" s="150"/>
      <c r="X23" s="151"/>
      <c r="Y23" s="768"/>
      <c r="Z23" s="768"/>
      <c r="AA23" s="768"/>
      <c r="AB23" s="768"/>
      <c r="AC23" s="768"/>
      <c r="AD23" s="768"/>
      <c r="AE23" s="768"/>
      <c r="AF23" s="768"/>
      <c r="AG23" s="769"/>
      <c r="AH23" s="769"/>
      <c r="AI23" s="769"/>
      <c r="AJ23" s="751"/>
      <c r="AK23" s="751"/>
      <c r="AL23" s="751"/>
      <c r="AM23" s="751"/>
      <c r="AN23" s="94"/>
      <c r="AO23" s="43"/>
      <c r="BC23" s="114"/>
      <c r="BE23" s="94"/>
      <c r="BF23" s="43"/>
      <c r="BT23" s="114"/>
    </row>
    <row r="24" spans="1:72" ht="12" customHeight="1" x14ac:dyDescent="0.25">
      <c r="A24" s="92">
        <v>8</v>
      </c>
      <c r="B24" s="116"/>
      <c r="C24" s="9" t="str">
        <f>'Budget &amp; Total'!C30</f>
        <v>Instrumenter og udstyr</v>
      </c>
      <c r="D24" s="9"/>
      <c r="E24" s="27" t="s">
        <v>31</v>
      </c>
      <c r="F24" s="245">
        <f>'Budget &amp; Total'!G30</f>
        <v>0</v>
      </c>
      <c r="G24" s="119">
        <f ca="1">HLOOKUP($G$5,'Period(er)'!$X:$AL,5+A24,FALSE)</f>
        <v>0</v>
      </c>
      <c r="I24" s="120">
        <f t="shared" ref="I24:I32" si="4">SUM(J24:AM24)</f>
        <v>0</v>
      </c>
      <c r="J24" s="606"/>
      <c r="K24" s="606"/>
      <c r="L24" s="606"/>
      <c r="M24" s="606"/>
      <c r="N24" s="606"/>
      <c r="O24" s="606"/>
      <c r="P24" s="606"/>
      <c r="Q24" s="606"/>
      <c r="R24" s="606"/>
      <c r="S24" s="606"/>
      <c r="T24" s="606"/>
      <c r="U24" s="606"/>
      <c r="V24" s="606"/>
      <c r="W24" s="606"/>
      <c r="X24" s="607"/>
      <c r="Y24" s="767"/>
      <c r="Z24" s="767"/>
      <c r="AA24" s="767"/>
      <c r="AB24" s="767"/>
      <c r="AC24" s="767"/>
      <c r="AD24" s="767"/>
      <c r="AE24" s="767"/>
      <c r="AF24" s="767"/>
      <c r="AG24" s="767"/>
      <c r="AH24" s="767"/>
      <c r="AI24" s="767"/>
      <c r="AJ24" s="767"/>
      <c r="AK24" s="767"/>
      <c r="AL24" s="767"/>
      <c r="AM24" s="767"/>
      <c r="AN24" s="94"/>
      <c r="AO24" s="43">
        <f ca="1">IF(Data!$H$2="ja",IF(HLOOKUP($G$5,'Partner-period(er)'!$AP:$BD,5+$A24+((AO$15-1)*50),FALSE)&gt;0,1,0),0)</f>
        <v>0</v>
      </c>
      <c r="AP24">
        <f ca="1">IF(Data!$H$2="ja",IF(HLOOKUP($G$5,'Partner-period(er)'!$AP:$BD,5+$A24+((AP$15-1)*50),FALSE)&gt;0,1,0),0)</f>
        <v>0</v>
      </c>
      <c r="AQ24">
        <f ca="1">IF(Data!$H$2="ja",IF(HLOOKUP($G$5,'Partner-period(er)'!$AP:$BD,5+$A24+((AQ$15-1)*50),FALSE)&gt;0,1,0),0)</f>
        <v>0</v>
      </c>
      <c r="AR24">
        <f ca="1">IF(Data!$H$2="ja",IF(HLOOKUP($G$5,'Partner-period(er)'!$AP:$BD,5+$A24+((AR$15-1)*50),FALSE)&gt;0,1,0),0)</f>
        <v>0</v>
      </c>
      <c r="AS24">
        <f ca="1">IF(Data!$H$2="ja",IF(HLOOKUP($G$5,'Partner-period(er)'!$AP:$BD,5+$A24+((AS$15-1)*50),FALSE)&gt;0,1,0),0)</f>
        <v>0</v>
      </c>
      <c r="AT24">
        <f ca="1">IF(Data!$H$2="ja",IF(HLOOKUP($G$5,'Partner-period(er)'!$AP:$BD,5+$A24+((AT$15-1)*50),FALSE)&gt;0,1,0),0)</f>
        <v>0</v>
      </c>
      <c r="AU24">
        <f ca="1">IF(Data!$H$2="ja",IF(HLOOKUP($G$5,'Partner-period(er)'!$AP:$BD,5+$A24+((AU$15-1)*50),FALSE)&gt;0,1,0),0)</f>
        <v>0</v>
      </c>
      <c r="AV24">
        <f ca="1">IF(Data!$H$2="ja",IF(HLOOKUP($G$5,'Partner-period(er)'!$AP:$BD,5+$A24+((AV$15-1)*50),FALSE)&gt;0,1,0),0)</f>
        <v>0</v>
      </c>
      <c r="AW24">
        <f ca="1">IF(Data!$H$2="ja",IF(HLOOKUP($G$5,'Partner-period(er)'!$AP:$BD,5+$A24+((AW$15-1)*50),FALSE)&gt;0,1,0),0)</f>
        <v>0</v>
      </c>
      <c r="AX24">
        <f ca="1">IF(Data!$H$2="ja",IF(HLOOKUP($G$5,'Partner-period(er)'!$AP:$BD,5+$A24+((AX$15-1)*50),FALSE)&gt;0,1,0),0)</f>
        <v>0</v>
      </c>
      <c r="AY24">
        <f ca="1">IF(Data!$H$2="ja",IF(HLOOKUP($G$5,'Partner-period(er)'!$AP:$BD,5+$A24+((AY$15-1)*50),FALSE)&gt;0,1,0),0)</f>
        <v>0</v>
      </c>
      <c r="AZ24">
        <f ca="1">IF(Data!$H$2="ja",IF(HLOOKUP($G$5,'Partner-period(er)'!$AP:$BD,5+$A24+((AZ$15-1)*50),FALSE)&gt;0,1,0),0)</f>
        <v>0</v>
      </c>
      <c r="BA24">
        <f ca="1">IF(Data!$H$2="ja",IF(HLOOKUP($G$5,'Partner-period(er)'!$AP:$BD,5+$A24+((BA$15-1)*50),FALSE)&gt;0,1,0),0)</f>
        <v>0</v>
      </c>
      <c r="BB24">
        <f ca="1">IF(Data!$H$2="ja",IF(HLOOKUP($G$5,'Partner-period(er)'!$AP:$BD,5+$A24+((BB$15-1)*50),FALSE)&gt;0,1,0),0)</f>
        <v>0</v>
      </c>
      <c r="BC24" s="114">
        <f ca="1">IF(Data!$H$2="ja",IF(HLOOKUP($G$5,'Partner-period(er)'!$AP:$BD,5+$A24+((BC$15-1)*50),FALSE)&gt;0,1,0),0)</f>
        <v>0</v>
      </c>
      <c r="BE24" s="94"/>
      <c r="BF24" s="43">
        <f ca="1">IF(Data!$H$2="ja",IF(HLOOKUP($G$5,'Partner-period(er)'!$AP:$BD,5+$A24+((BF$15-1)*50),FALSE)&gt;0,1,0),0)</f>
        <v>0</v>
      </c>
      <c r="BG24">
        <f ca="1">IF(Data!$H$2="ja",IF(HLOOKUP($G$5,'Partner-period(er)'!$AP:$BD,5+$A24+((BG$15-1)*50),FALSE)&gt;0,1,0),0)</f>
        <v>0</v>
      </c>
      <c r="BH24">
        <f ca="1">IF(Data!$H$2="ja",IF(HLOOKUP($G$5,'Partner-period(er)'!$AP:$BD,5+$A24+((BH$15-1)*50),FALSE)&gt;0,1,0),0)</f>
        <v>0</v>
      </c>
      <c r="BI24">
        <f ca="1">IF(Data!$H$2="ja",IF(HLOOKUP($G$5,'Partner-period(er)'!$AP:$BD,5+$A24+((BI$15-1)*50),FALSE)&gt;0,1,0),0)</f>
        <v>0</v>
      </c>
      <c r="BJ24">
        <f ca="1">IF(Data!$H$2="ja",IF(HLOOKUP($G$5,'Partner-period(er)'!$AP:$BD,5+$A24+((BJ$15-1)*50),FALSE)&gt;0,1,0),0)</f>
        <v>0</v>
      </c>
      <c r="BK24">
        <f ca="1">IF(Data!$H$2="ja",IF(HLOOKUP($G$5,'Partner-period(er)'!$AP:$BD,5+$A24+((BK$15-1)*50),FALSE)&gt;0,1,0),0)</f>
        <v>0</v>
      </c>
      <c r="BL24">
        <f ca="1">IF(Data!$H$2="ja",IF(HLOOKUP($G$5,'Partner-period(er)'!$AP:$BD,5+$A24+((BL$15-1)*50),FALSE)&gt;0,1,0),0)</f>
        <v>0</v>
      </c>
      <c r="BM24">
        <f ca="1">IF(Data!$H$2="ja",IF(HLOOKUP($G$5,'Partner-period(er)'!$AP:$BD,5+$A24+((BM$15-1)*50),FALSE)&gt;0,1,0),0)</f>
        <v>0</v>
      </c>
      <c r="BN24">
        <f ca="1">IF(Data!$H$2="ja",IF(HLOOKUP($G$5,'Partner-period(er)'!$AP:$BD,5+$A24+((BN$15-1)*50),FALSE)&gt;0,1,0),0)</f>
        <v>0</v>
      </c>
      <c r="BO24">
        <f ca="1">IF(Data!$H$2="ja",IF(HLOOKUP($G$5,'Partner-period(er)'!$AP:$BD,5+$A24+((BO$15-1)*50),FALSE)&gt;0,1,0),0)</f>
        <v>0</v>
      </c>
      <c r="BP24">
        <f ca="1">IF(Data!$H$2="ja",IF(HLOOKUP($G$5,'Partner-period(er)'!$AP:$BD,5+$A24+((BP$15-1)*50),FALSE)&gt;0,1,0),0)</f>
        <v>0</v>
      </c>
      <c r="BQ24">
        <f ca="1">IF(Data!$H$2="ja",IF(HLOOKUP($G$5,'Partner-period(er)'!$AP:$BD,5+$A24+((BQ$15-1)*50),FALSE)&gt;0,1,0),0)</f>
        <v>0</v>
      </c>
      <c r="BR24">
        <f ca="1">IF(Data!$H$2="ja",IF(HLOOKUP($G$5,'Partner-period(er)'!$AP:$BD,5+$A24+((BR$15-1)*50),FALSE)&gt;0,1,0),0)</f>
        <v>0</v>
      </c>
      <c r="BS24">
        <f ca="1">IF(Data!$H$2="ja",IF(HLOOKUP($G$5,'Partner-period(er)'!$AP:$BD,5+$A24+((BS$15-1)*50),FALSE)&gt;0,1,0),0)</f>
        <v>0</v>
      </c>
      <c r="BT24" s="114">
        <f ca="1">IF(Data!$H$2="ja",IF(HLOOKUP($G$5,'Partner-period(er)'!$AP:$BD,5+$A24+((BT$15-1)*50),FALSE)&gt;0,1,0),0)</f>
        <v>0</v>
      </c>
    </row>
    <row r="25" spans="1:72" ht="12" customHeight="1" x14ac:dyDescent="0.25">
      <c r="A25" s="92">
        <v>9</v>
      </c>
      <c r="B25" s="39"/>
      <c r="C25" s="9" t="str">
        <f>'Budget &amp; Total'!C31</f>
        <v>Bygninger og jord</v>
      </c>
      <c r="D25" s="9"/>
      <c r="E25" s="27" t="s">
        <v>31</v>
      </c>
      <c r="F25" s="245">
        <f>'Budget &amp; Total'!G31</f>
        <v>0</v>
      </c>
      <c r="G25" s="119">
        <f ca="1">HLOOKUP($G$5,'Period(er)'!$X:$AL,5+A25,FALSE)</f>
        <v>0</v>
      </c>
      <c r="I25" s="120">
        <f t="shared" si="4"/>
        <v>0</v>
      </c>
      <c r="J25" s="606"/>
      <c r="K25" s="606"/>
      <c r="L25" s="606"/>
      <c r="M25" s="606"/>
      <c r="N25" s="606"/>
      <c r="O25" s="606"/>
      <c r="P25" s="606"/>
      <c r="Q25" s="606"/>
      <c r="R25" s="606"/>
      <c r="S25" s="606"/>
      <c r="T25" s="606"/>
      <c r="U25" s="606"/>
      <c r="V25" s="606"/>
      <c r="W25" s="606"/>
      <c r="X25" s="607"/>
      <c r="Y25" s="767"/>
      <c r="Z25" s="767"/>
      <c r="AA25" s="767"/>
      <c r="AB25" s="767"/>
      <c r="AC25" s="767"/>
      <c r="AD25" s="767"/>
      <c r="AE25" s="767"/>
      <c r="AF25" s="767"/>
      <c r="AG25" s="767"/>
      <c r="AH25" s="767"/>
      <c r="AI25" s="767"/>
      <c r="AJ25" s="767"/>
      <c r="AK25" s="767"/>
      <c r="AL25" s="767"/>
      <c r="AM25" s="767"/>
      <c r="AN25" s="94"/>
      <c r="AO25" s="43">
        <f ca="1">IF(Data!$H$2="ja",IF(HLOOKUP($G$5,'Partner-period(er)'!$AP:$BD,5+$A25+((AO$15-1)*50),FALSE)&gt;0,1,0),0)</f>
        <v>0</v>
      </c>
      <c r="AP25">
        <f ca="1">IF(Data!$H$2="ja",IF(HLOOKUP($G$5,'Partner-period(er)'!$AP:$BD,5+$A25+((AP$15-1)*50),FALSE)&gt;0,1,0),0)</f>
        <v>0</v>
      </c>
      <c r="AQ25">
        <f ca="1">IF(Data!$H$2="ja",IF(HLOOKUP($G$5,'Partner-period(er)'!$AP:$BD,5+$A25+((AQ$15-1)*50),FALSE)&gt;0,1,0),0)</f>
        <v>0</v>
      </c>
      <c r="AR25">
        <f ca="1">IF(Data!$H$2="ja",IF(HLOOKUP($G$5,'Partner-period(er)'!$AP:$BD,5+$A25+((AR$15-1)*50),FALSE)&gt;0,1,0),0)</f>
        <v>0</v>
      </c>
      <c r="AS25">
        <f ca="1">IF(Data!$H$2="ja",IF(HLOOKUP($G$5,'Partner-period(er)'!$AP:$BD,5+$A25+((AS$15-1)*50),FALSE)&gt;0,1,0),0)</f>
        <v>0</v>
      </c>
      <c r="AT25">
        <f ca="1">IF(Data!$H$2="ja",IF(HLOOKUP($G$5,'Partner-period(er)'!$AP:$BD,5+$A25+((AT$15-1)*50),FALSE)&gt;0,1,0),0)</f>
        <v>0</v>
      </c>
      <c r="AU25">
        <f ca="1">IF(Data!$H$2="ja",IF(HLOOKUP($G$5,'Partner-period(er)'!$AP:$BD,5+$A25+((AU$15-1)*50),FALSE)&gt;0,1,0),0)</f>
        <v>0</v>
      </c>
      <c r="AV25">
        <f ca="1">IF(Data!$H$2="ja",IF(HLOOKUP($G$5,'Partner-period(er)'!$AP:$BD,5+$A25+((AV$15-1)*50),FALSE)&gt;0,1,0),0)</f>
        <v>0</v>
      </c>
      <c r="AW25">
        <f ca="1">IF(Data!$H$2="ja",IF(HLOOKUP($G$5,'Partner-period(er)'!$AP:$BD,5+$A25+((AW$15-1)*50),FALSE)&gt;0,1,0),0)</f>
        <v>0</v>
      </c>
      <c r="AX25">
        <f ca="1">IF(Data!$H$2="ja",IF(HLOOKUP($G$5,'Partner-period(er)'!$AP:$BD,5+$A25+((AX$15-1)*50),FALSE)&gt;0,1,0),0)</f>
        <v>0</v>
      </c>
      <c r="AY25">
        <f ca="1">IF(Data!$H$2="ja",IF(HLOOKUP($G$5,'Partner-period(er)'!$AP:$BD,5+$A25+((AY$15-1)*50),FALSE)&gt;0,1,0),0)</f>
        <v>0</v>
      </c>
      <c r="AZ25">
        <f ca="1">IF(Data!$H$2="ja",IF(HLOOKUP($G$5,'Partner-period(er)'!$AP:$BD,5+$A25+((AZ$15-1)*50),FALSE)&gt;0,1,0),0)</f>
        <v>0</v>
      </c>
      <c r="BA25">
        <f ca="1">IF(Data!$H$2="ja",IF(HLOOKUP($G$5,'Partner-period(er)'!$AP:$BD,5+$A25+((BA$15-1)*50),FALSE)&gt;0,1,0),0)</f>
        <v>0</v>
      </c>
      <c r="BB25">
        <f ca="1">IF(Data!$H$2="ja",IF(HLOOKUP($G$5,'Partner-period(er)'!$AP:$BD,5+$A25+((BB$15-1)*50),FALSE)&gt;0,1,0),0)</f>
        <v>0</v>
      </c>
      <c r="BC25" s="114">
        <f ca="1">IF(Data!$H$2="ja",IF(HLOOKUP($G$5,'Partner-period(er)'!$AP:$BD,5+$A25+((BC$15-1)*50),FALSE)&gt;0,1,0),0)</f>
        <v>0</v>
      </c>
      <c r="BE25" s="94"/>
      <c r="BF25" s="43">
        <f ca="1">IF(Data!$H$2="ja",IF(HLOOKUP($G$5,'Partner-period(er)'!$AP:$BD,5+$A25+((BF$15-1)*50),FALSE)&gt;0,1,0),0)</f>
        <v>0</v>
      </c>
      <c r="BG25">
        <f ca="1">IF(Data!$H$2="ja",IF(HLOOKUP($G$5,'Partner-period(er)'!$AP:$BD,5+$A25+((BG$15-1)*50),FALSE)&gt;0,1,0),0)</f>
        <v>0</v>
      </c>
      <c r="BH25">
        <f ca="1">IF(Data!$H$2="ja",IF(HLOOKUP($G$5,'Partner-period(er)'!$AP:$BD,5+$A25+((BH$15-1)*50),FALSE)&gt;0,1,0),0)</f>
        <v>0</v>
      </c>
      <c r="BI25">
        <f ca="1">IF(Data!$H$2="ja",IF(HLOOKUP($G$5,'Partner-period(er)'!$AP:$BD,5+$A25+((BI$15-1)*50),FALSE)&gt;0,1,0),0)</f>
        <v>0</v>
      </c>
      <c r="BJ25">
        <f ca="1">IF(Data!$H$2="ja",IF(HLOOKUP($G$5,'Partner-period(er)'!$AP:$BD,5+$A25+((BJ$15-1)*50),FALSE)&gt;0,1,0),0)</f>
        <v>0</v>
      </c>
      <c r="BK25">
        <f ca="1">IF(Data!$H$2="ja",IF(HLOOKUP($G$5,'Partner-period(er)'!$AP:$BD,5+$A25+((BK$15-1)*50),FALSE)&gt;0,1,0),0)</f>
        <v>0</v>
      </c>
      <c r="BL25">
        <f ca="1">IF(Data!$H$2="ja",IF(HLOOKUP($G$5,'Partner-period(er)'!$AP:$BD,5+$A25+((BL$15-1)*50),FALSE)&gt;0,1,0),0)</f>
        <v>0</v>
      </c>
      <c r="BM25">
        <f ca="1">IF(Data!$H$2="ja",IF(HLOOKUP($G$5,'Partner-period(er)'!$AP:$BD,5+$A25+((BM$15-1)*50),FALSE)&gt;0,1,0),0)</f>
        <v>0</v>
      </c>
      <c r="BN25">
        <f ca="1">IF(Data!$H$2="ja",IF(HLOOKUP($G$5,'Partner-period(er)'!$AP:$BD,5+$A25+((BN$15-1)*50),FALSE)&gt;0,1,0),0)</f>
        <v>0</v>
      </c>
      <c r="BO25">
        <f ca="1">IF(Data!$H$2="ja",IF(HLOOKUP($G$5,'Partner-period(er)'!$AP:$BD,5+$A25+((BO$15-1)*50),FALSE)&gt;0,1,0),0)</f>
        <v>0</v>
      </c>
      <c r="BP25">
        <f ca="1">IF(Data!$H$2="ja",IF(HLOOKUP($G$5,'Partner-period(er)'!$AP:$BD,5+$A25+((BP$15-1)*50),FALSE)&gt;0,1,0),0)</f>
        <v>0</v>
      </c>
      <c r="BQ25">
        <f ca="1">IF(Data!$H$2="ja",IF(HLOOKUP($G$5,'Partner-period(er)'!$AP:$BD,5+$A25+((BQ$15-1)*50),FALSE)&gt;0,1,0),0)</f>
        <v>0</v>
      </c>
      <c r="BR25">
        <f ca="1">IF(Data!$H$2="ja",IF(HLOOKUP($G$5,'Partner-period(er)'!$AP:$BD,5+$A25+((BR$15-1)*50),FALSE)&gt;0,1,0),0)</f>
        <v>0</v>
      </c>
      <c r="BS25">
        <f ca="1">IF(Data!$H$2="ja",IF(HLOOKUP($G$5,'Partner-period(er)'!$AP:$BD,5+$A25+((BS$15-1)*50),FALSE)&gt;0,1,0),0)</f>
        <v>0</v>
      </c>
      <c r="BT25" s="114">
        <f ca="1">IF(Data!$H$2="ja",IF(HLOOKUP($G$5,'Partner-period(er)'!$AP:$BD,5+$A25+((BT$15-1)*50),FALSE)&gt;0,1,0),0)</f>
        <v>0</v>
      </c>
    </row>
    <row r="26" spans="1:72" ht="12" customHeight="1" x14ac:dyDescent="0.25">
      <c r="A26" s="92">
        <v>10</v>
      </c>
      <c r="B26" s="39"/>
      <c r="C26" s="9" t="str">
        <f>'Budget &amp; Total'!C32</f>
        <v>Andre driftsudgifter, herunder materialer</v>
      </c>
      <c r="D26" s="9"/>
      <c r="E26" s="27" t="s">
        <v>31</v>
      </c>
      <c r="F26" s="245">
        <f>'Budget &amp; Total'!G32</f>
        <v>0</v>
      </c>
      <c r="G26" s="119">
        <f ca="1">HLOOKUP($G$5,'Period(er)'!$X:$AL,5+A26,FALSE)</f>
        <v>0</v>
      </c>
      <c r="I26" s="120">
        <f t="shared" si="4"/>
        <v>0</v>
      </c>
      <c r="J26" s="606"/>
      <c r="K26" s="606"/>
      <c r="L26" s="606"/>
      <c r="M26" s="606"/>
      <c r="N26" s="606"/>
      <c r="O26" s="606"/>
      <c r="P26" s="606"/>
      <c r="Q26" s="606"/>
      <c r="R26" s="606"/>
      <c r="S26" s="606"/>
      <c r="T26" s="606"/>
      <c r="U26" s="606"/>
      <c r="V26" s="606"/>
      <c r="W26" s="606"/>
      <c r="X26" s="607"/>
      <c r="Y26" s="767"/>
      <c r="Z26" s="767"/>
      <c r="AA26" s="767"/>
      <c r="AB26" s="767"/>
      <c r="AC26" s="767"/>
      <c r="AD26" s="767"/>
      <c r="AE26" s="767"/>
      <c r="AF26" s="767"/>
      <c r="AG26" s="767"/>
      <c r="AH26" s="767"/>
      <c r="AI26" s="767"/>
      <c r="AJ26" s="767"/>
      <c r="AK26" s="767"/>
      <c r="AL26" s="767"/>
      <c r="AM26" s="767"/>
      <c r="AN26" s="94"/>
      <c r="AO26" s="43">
        <f ca="1">IF(Data!$H$2="ja",IF(HLOOKUP($G$5,'Partner-period(er)'!$AP:$BD,5+$A26+((AO$15-1)*50),FALSE)&gt;0,1,0),0)</f>
        <v>0</v>
      </c>
      <c r="AP26">
        <f ca="1">IF(Data!$H$2="ja",IF(HLOOKUP($G$5,'Partner-period(er)'!$AP:$BD,5+$A26+((AP$15-1)*50),FALSE)&gt;0,1,0),0)</f>
        <v>0</v>
      </c>
      <c r="AQ26">
        <f ca="1">IF(Data!$H$2="ja",IF(HLOOKUP($G$5,'Partner-period(er)'!$AP:$BD,5+$A26+((AQ$15-1)*50),FALSE)&gt;0,1,0),0)</f>
        <v>0</v>
      </c>
      <c r="AR26">
        <f ca="1">IF(Data!$H$2="ja",IF(HLOOKUP($G$5,'Partner-period(er)'!$AP:$BD,5+$A26+((AR$15-1)*50),FALSE)&gt;0,1,0),0)</f>
        <v>0</v>
      </c>
      <c r="AS26">
        <f ca="1">IF(Data!$H$2="ja",IF(HLOOKUP($G$5,'Partner-period(er)'!$AP:$BD,5+$A26+((AS$15-1)*50),FALSE)&gt;0,1,0),0)</f>
        <v>0</v>
      </c>
      <c r="AT26">
        <f ca="1">IF(Data!$H$2="ja",IF(HLOOKUP($G$5,'Partner-period(er)'!$AP:$BD,5+$A26+((AT$15-1)*50),FALSE)&gt;0,1,0),0)</f>
        <v>0</v>
      </c>
      <c r="AU26">
        <f ca="1">IF(Data!$H$2="ja",IF(HLOOKUP($G$5,'Partner-period(er)'!$AP:$BD,5+$A26+((AU$15-1)*50),FALSE)&gt;0,1,0),0)</f>
        <v>0</v>
      </c>
      <c r="AV26">
        <f ca="1">IF(Data!$H$2="ja",IF(HLOOKUP($G$5,'Partner-period(er)'!$AP:$BD,5+$A26+((AV$15-1)*50),FALSE)&gt;0,1,0),0)</f>
        <v>0</v>
      </c>
      <c r="AW26">
        <f ca="1">IF(Data!$H$2="ja",IF(HLOOKUP($G$5,'Partner-period(er)'!$AP:$BD,5+$A26+((AW$15-1)*50),FALSE)&gt;0,1,0),0)</f>
        <v>0</v>
      </c>
      <c r="AX26">
        <f ca="1">IF(Data!$H$2="ja",IF(HLOOKUP($G$5,'Partner-period(er)'!$AP:$BD,5+$A26+((AX$15-1)*50),FALSE)&gt;0,1,0),0)</f>
        <v>0</v>
      </c>
      <c r="AY26">
        <f ca="1">IF(Data!$H$2="ja",IF(HLOOKUP($G$5,'Partner-period(er)'!$AP:$BD,5+$A26+((AY$15-1)*50),FALSE)&gt;0,1,0),0)</f>
        <v>0</v>
      </c>
      <c r="AZ26">
        <f ca="1">IF(Data!$H$2="ja",IF(HLOOKUP($G$5,'Partner-period(er)'!$AP:$BD,5+$A26+((AZ$15-1)*50),FALSE)&gt;0,1,0),0)</f>
        <v>0</v>
      </c>
      <c r="BA26">
        <f ca="1">IF(Data!$H$2="ja",IF(HLOOKUP($G$5,'Partner-period(er)'!$AP:$BD,5+$A26+((BA$15-1)*50),FALSE)&gt;0,1,0),0)</f>
        <v>0</v>
      </c>
      <c r="BB26">
        <f ca="1">IF(Data!$H$2="ja",IF(HLOOKUP($G$5,'Partner-period(er)'!$AP:$BD,5+$A26+((BB$15-1)*50),FALSE)&gt;0,1,0),0)</f>
        <v>0</v>
      </c>
      <c r="BC26" s="114">
        <f ca="1">IF(Data!$H$2="ja",IF(HLOOKUP($G$5,'Partner-period(er)'!$AP:$BD,5+$A26+((BC$15-1)*50),FALSE)&gt;0,1,0),0)</f>
        <v>0</v>
      </c>
      <c r="BE26" s="94"/>
      <c r="BF26" s="43">
        <f ca="1">IF(Data!$H$2="ja",IF(HLOOKUP($G$5,'Partner-period(er)'!$AP:$BD,5+$A26+((BF$15-1)*50),FALSE)&gt;0,1,0),0)</f>
        <v>0</v>
      </c>
      <c r="BG26">
        <f ca="1">IF(Data!$H$2="ja",IF(HLOOKUP($G$5,'Partner-period(er)'!$AP:$BD,5+$A26+((BG$15-1)*50),FALSE)&gt;0,1,0),0)</f>
        <v>0</v>
      </c>
      <c r="BH26">
        <f ca="1">IF(Data!$H$2="ja",IF(HLOOKUP($G$5,'Partner-period(er)'!$AP:$BD,5+$A26+((BH$15-1)*50),FALSE)&gt;0,1,0),0)</f>
        <v>0</v>
      </c>
      <c r="BI26">
        <f ca="1">IF(Data!$H$2="ja",IF(HLOOKUP($G$5,'Partner-period(er)'!$AP:$BD,5+$A26+((BI$15-1)*50),FALSE)&gt;0,1,0),0)</f>
        <v>0</v>
      </c>
      <c r="BJ26">
        <f ca="1">IF(Data!$H$2="ja",IF(HLOOKUP($G$5,'Partner-period(er)'!$AP:$BD,5+$A26+((BJ$15-1)*50),FALSE)&gt;0,1,0),0)</f>
        <v>0</v>
      </c>
      <c r="BK26">
        <f ca="1">IF(Data!$H$2="ja",IF(HLOOKUP($G$5,'Partner-period(er)'!$AP:$BD,5+$A26+((BK$15-1)*50),FALSE)&gt;0,1,0),0)</f>
        <v>0</v>
      </c>
      <c r="BL26">
        <f ca="1">IF(Data!$H$2="ja",IF(HLOOKUP($G$5,'Partner-period(er)'!$AP:$BD,5+$A26+((BL$15-1)*50),FALSE)&gt;0,1,0),0)</f>
        <v>0</v>
      </c>
      <c r="BM26">
        <f ca="1">IF(Data!$H$2="ja",IF(HLOOKUP($G$5,'Partner-period(er)'!$AP:$BD,5+$A26+((BM$15-1)*50),FALSE)&gt;0,1,0),0)</f>
        <v>0</v>
      </c>
      <c r="BN26">
        <f ca="1">IF(Data!$H$2="ja",IF(HLOOKUP($G$5,'Partner-period(er)'!$AP:$BD,5+$A26+((BN$15-1)*50),FALSE)&gt;0,1,0),0)</f>
        <v>0</v>
      </c>
      <c r="BO26">
        <f ca="1">IF(Data!$H$2="ja",IF(HLOOKUP($G$5,'Partner-period(er)'!$AP:$BD,5+$A26+((BO$15-1)*50),FALSE)&gt;0,1,0),0)</f>
        <v>0</v>
      </c>
      <c r="BP26">
        <f ca="1">IF(Data!$H$2="ja",IF(HLOOKUP($G$5,'Partner-period(er)'!$AP:$BD,5+$A26+((BP$15-1)*50),FALSE)&gt;0,1,0),0)</f>
        <v>0</v>
      </c>
      <c r="BQ26">
        <f ca="1">IF(Data!$H$2="ja",IF(HLOOKUP($G$5,'Partner-period(er)'!$AP:$BD,5+$A26+((BQ$15-1)*50),FALSE)&gt;0,1,0),0)</f>
        <v>0</v>
      </c>
      <c r="BR26">
        <f ca="1">IF(Data!$H$2="ja",IF(HLOOKUP($G$5,'Partner-period(er)'!$AP:$BD,5+$A26+((BR$15-1)*50),FALSE)&gt;0,1,0),0)</f>
        <v>0</v>
      </c>
      <c r="BS26">
        <f ca="1">IF(Data!$H$2="ja",IF(HLOOKUP($G$5,'Partner-period(er)'!$AP:$BD,5+$A26+((BS$15-1)*50),FALSE)&gt;0,1,0),0)</f>
        <v>0</v>
      </c>
      <c r="BT26" s="114">
        <f ca="1">IF(Data!$H$2="ja",IF(HLOOKUP($G$5,'Partner-period(er)'!$AP:$BD,5+$A26+((BT$15-1)*50),FALSE)&gt;0,1,0),0)</f>
        <v>0</v>
      </c>
    </row>
    <row r="27" spans="1:72" ht="12" customHeight="1" x14ac:dyDescent="0.25">
      <c r="A27" s="92">
        <v>11</v>
      </c>
      <c r="B27" s="39"/>
      <c r="C27" s="9" t="str">
        <f>'Budget &amp; Total'!C33</f>
        <v>Konsulentydelser ved køb fra ekstern leverandør</v>
      </c>
      <c r="D27" s="9"/>
      <c r="E27" s="27" t="s">
        <v>31</v>
      </c>
      <c r="F27" s="245">
        <f>'Budget &amp; Total'!G33</f>
        <v>0</v>
      </c>
      <c r="G27" s="119">
        <f ca="1">HLOOKUP($G$5,'Period(er)'!$X:$AL,5+A27,FALSE)</f>
        <v>0</v>
      </c>
      <c r="I27" s="120">
        <f t="shared" si="4"/>
        <v>0</v>
      </c>
      <c r="J27" s="606"/>
      <c r="K27" s="606"/>
      <c r="L27" s="606"/>
      <c r="M27" s="606"/>
      <c r="N27" s="606"/>
      <c r="O27" s="606"/>
      <c r="P27" s="606"/>
      <c r="Q27" s="606"/>
      <c r="R27" s="606"/>
      <c r="S27" s="606"/>
      <c r="T27" s="606"/>
      <c r="U27" s="606"/>
      <c r="V27" s="606"/>
      <c r="W27" s="606"/>
      <c r="X27" s="607"/>
      <c r="Y27" s="767"/>
      <c r="Z27" s="767"/>
      <c r="AA27" s="767"/>
      <c r="AB27" s="767"/>
      <c r="AC27" s="767"/>
      <c r="AD27" s="767"/>
      <c r="AE27" s="767"/>
      <c r="AF27" s="767"/>
      <c r="AG27" s="767"/>
      <c r="AH27" s="767"/>
      <c r="AI27" s="767"/>
      <c r="AJ27" s="767"/>
      <c r="AK27" s="767"/>
      <c r="AL27" s="767"/>
      <c r="AM27" s="767"/>
      <c r="AN27" s="94"/>
      <c r="AO27" s="43">
        <f ca="1">IF(Data!$H$2="ja",IF(HLOOKUP($G$5,'Partner-period(er)'!$AP:$BD,5+$A27+((AO$15-1)*50),FALSE)&gt;0,1,0),0)</f>
        <v>0</v>
      </c>
      <c r="AP27">
        <f ca="1">IF(Data!$H$2="ja",IF(HLOOKUP($G$5,'Partner-period(er)'!$AP:$BD,5+$A27+((AP$15-1)*50),FALSE)&gt;0,1,0),0)</f>
        <v>0</v>
      </c>
      <c r="AQ27">
        <f ca="1">IF(Data!$H$2="ja",IF(HLOOKUP($G$5,'Partner-period(er)'!$AP:$BD,5+$A27+((AQ$15-1)*50),FALSE)&gt;0,1,0),0)</f>
        <v>0</v>
      </c>
      <c r="AR27">
        <f ca="1">IF(Data!$H$2="ja",IF(HLOOKUP($G$5,'Partner-period(er)'!$AP:$BD,5+$A27+((AR$15-1)*50),FALSE)&gt;0,1,0),0)</f>
        <v>0</v>
      </c>
      <c r="AS27">
        <f ca="1">IF(Data!$H$2="ja",IF(HLOOKUP($G$5,'Partner-period(er)'!$AP:$BD,5+$A27+((AS$15-1)*50),FALSE)&gt;0,1,0),0)</f>
        <v>0</v>
      </c>
      <c r="AT27">
        <f ca="1">IF(Data!$H$2="ja",IF(HLOOKUP($G$5,'Partner-period(er)'!$AP:$BD,5+$A27+((AT$15-1)*50),FALSE)&gt;0,1,0),0)</f>
        <v>0</v>
      </c>
      <c r="AU27">
        <f ca="1">IF(Data!$H$2="ja",IF(HLOOKUP($G$5,'Partner-period(er)'!$AP:$BD,5+$A27+((AU$15-1)*50),FALSE)&gt;0,1,0),0)</f>
        <v>0</v>
      </c>
      <c r="AV27">
        <f ca="1">IF(Data!$H$2="ja",IF(HLOOKUP($G$5,'Partner-period(er)'!$AP:$BD,5+$A27+((AV$15-1)*50),FALSE)&gt;0,1,0),0)</f>
        <v>0</v>
      </c>
      <c r="AW27">
        <f ca="1">IF(Data!$H$2="ja",IF(HLOOKUP($G$5,'Partner-period(er)'!$AP:$BD,5+$A27+((AW$15-1)*50),FALSE)&gt;0,1,0),0)</f>
        <v>0</v>
      </c>
      <c r="AX27">
        <f ca="1">IF(Data!$H$2="ja",IF(HLOOKUP($G$5,'Partner-period(er)'!$AP:$BD,5+$A27+((AX$15-1)*50),FALSE)&gt;0,1,0),0)</f>
        <v>0</v>
      </c>
      <c r="AY27">
        <f ca="1">IF(Data!$H$2="ja",IF(HLOOKUP($G$5,'Partner-period(er)'!$AP:$BD,5+$A27+((AY$15-1)*50),FALSE)&gt;0,1,0),0)</f>
        <v>0</v>
      </c>
      <c r="AZ27">
        <f ca="1">IF(Data!$H$2="ja",IF(HLOOKUP($G$5,'Partner-period(er)'!$AP:$BD,5+$A27+((AZ$15-1)*50),FALSE)&gt;0,1,0),0)</f>
        <v>0</v>
      </c>
      <c r="BA27">
        <f ca="1">IF(Data!$H$2="ja",IF(HLOOKUP($G$5,'Partner-period(er)'!$AP:$BD,5+$A27+((BA$15-1)*50),FALSE)&gt;0,1,0),0)</f>
        <v>0</v>
      </c>
      <c r="BB27">
        <f ca="1">IF(Data!$H$2="ja",IF(HLOOKUP($G$5,'Partner-period(er)'!$AP:$BD,5+$A27+((BB$15-1)*50),FALSE)&gt;0,1,0),0)</f>
        <v>0</v>
      </c>
      <c r="BC27" s="114">
        <f ca="1">IF(Data!$H$2="ja",IF(HLOOKUP($G$5,'Partner-period(er)'!$AP:$BD,5+$A27+((BC$15-1)*50),FALSE)&gt;0,1,0),0)</f>
        <v>0</v>
      </c>
      <c r="BE27" s="94"/>
      <c r="BF27" s="43">
        <f ca="1">IF(Data!$H$2="ja",IF(HLOOKUP($G$5,'Partner-period(er)'!$AP:$BD,5+$A27+((BF$15-1)*50),FALSE)&gt;0,1,0),0)</f>
        <v>0</v>
      </c>
      <c r="BG27">
        <f ca="1">IF(Data!$H$2="ja",IF(HLOOKUP($G$5,'Partner-period(er)'!$AP:$BD,5+$A27+((BG$15-1)*50),FALSE)&gt;0,1,0),0)</f>
        <v>0</v>
      </c>
      <c r="BH27">
        <f ca="1">IF(Data!$H$2="ja",IF(HLOOKUP($G$5,'Partner-period(er)'!$AP:$BD,5+$A27+((BH$15-1)*50),FALSE)&gt;0,1,0),0)</f>
        <v>0</v>
      </c>
      <c r="BI27">
        <f ca="1">IF(Data!$H$2="ja",IF(HLOOKUP($G$5,'Partner-period(er)'!$AP:$BD,5+$A27+((BI$15-1)*50),FALSE)&gt;0,1,0),0)</f>
        <v>0</v>
      </c>
      <c r="BJ27">
        <f ca="1">IF(Data!$H$2="ja",IF(HLOOKUP($G$5,'Partner-period(er)'!$AP:$BD,5+$A27+((BJ$15-1)*50),FALSE)&gt;0,1,0),0)</f>
        <v>0</v>
      </c>
      <c r="BK27">
        <f ca="1">IF(Data!$H$2="ja",IF(HLOOKUP($G$5,'Partner-period(er)'!$AP:$BD,5+$A27+((BK$15-1)*50),FALSE)&gt;0,1,0),0)</f>
        <v>0</v>
      </c>
      <c r="BL27">
        <f ca="1">IF(Data!$H$2="ja",IF(HLOOKUP($G$5,'Partner-period(er)'!$AP:$BD,5+$A27+((BL$15-1)*50),FALSE)&gt;0,1,0),0)</f>
        <v>0</v>
      </c>
      <c r="BM27">
        <f ca="1">IF(Data!$H$2="ja",IF(HLOOKUP($G$5,'Partner-period(er)'!$AP:$BD,5+$A27+((BM$15-1)*50),FALSE)&gt;0,1,0),0)</f>
        <v>0</v>
      </c>
      <c r="BN27">
        <f ca="1">IF(Data!$H$2="ja",IF(HLOOKUP($G$5,'Partner-period(er)'!$AP:$BD,5+$A27+((BN$15-1)*50),FALSE)&gt;0,1,0),0)</f>
        <v>0</v>
      </c>
      <c r="BO27">
        <f ca="1">IF(Data!$H$2="ja",IF(HLOOKUP($G$5,'Partner-period(er)'!$AP:$BD,5+$A27+((BO$15-1)*50),FALSE)&gt;0,1,0),0)</f>
        <v>0</v>
      </c>
      <c r="BP27">
        <f ca="1">IF(Data!$H$2="ja",IF(HLOOKUP($G$5,'Partner-period(er)'!$AP:$BD,5+$A27+((BP$15-1)*50),FALSE)&gt;0,1,0),0)</f>
        <v>0</v>
      </c>
      <c r="BQ27">
        <f ca="1">IF(Data!$H$2="ja",IF(HLOOKUP($G$5,'Partner-period(er)'!$AP:$BD,5+$A27+((BQ$15-1)*50),FALSE)&gt;0,1,0),0)</f>
        <v>0</v>
      </c>
      <c r="BR27">
        <f ca="1">IF(Data!$H$2="ja",IF(HLOOKUP($G$5,'Partner-period(er)'!$AP:$BD,5+$A27+((BR$15-1)*50),FALSE)&gt;0,1,0),0)</f>
        <v>0</v>
      </c>
      <c r="BS27">
        <f ca="1">IF(Data!$H$2="ja",IF(HLOOKUP($G$5,'Partner-period(er)'!$AP:$BD,5+$A27+((BS$15-1)*50),FALSE)&gt;0,1,0),0)</f>
        <v>0</v>
      </c>
      <c r="BT27" s="114">
        <f ca="1">IF(Data!$H$2="ja",IF(HLOOKUP($G$5,'Partner-period(er)'!$AP:$BD,5+$A27+((BT$15-1)*50),FALSE)&gt;0,1,0),0)</f>
        <v>0</v>
      </c>
    </row>
    <row r="28" spans="1:72" ht="12" customHeight="1" x14ac:dyDescent="0.25">
      <c r="A28" s="92">
        <v>12</v>
      </c>
      <c r="B28" s="39"/>
      <c r="C28" s="9" t="str">
        <f>'Budget &amp; Total'!C34</f>
        <v>Indtægter (negative tal)</v>
      </c>
      <c r="D28" s="9"/>
      <c r="E28" s="27" t="s">
        <v>31</v>
      </c>
      <c r="F28" s="245">
        <f>'Budget &amp; Total'!G34</f>
        <v>0</v>
      </c>
      <c r="G28" s="119">
        <f ca="1">HLOOKUP($G$5,'Period(er)'!$X:$AL,5+A28,FALSE)</f>
        <v>0</v>
      </c>
      <c r="I28" s="120">
        <f t="shared" si="4"/>
        <v>0</v>
      </c>
      <c r="J28" s="606"/>
      <c r="K28" s="606"/>
      <c r="L28" s="606"/>
      <c r="M28" s="606"/>
      <c r="N28" s="606"/>
      <c r="O28" s="606"/>
      <c r="P28" s="606"/>
      <c r="Q28" s="606"/>
      <c r="R28" s="606"/>
      <c r="S28" s="606"/>
      <c r="T28" s="606"/>
      <c r="U28" s="606"/>
      <c r="V28" s="606"/>
      <c r="W28" s="606"/>
      <c r="X28" s="607"/>
      <c r="Y28" s="767"/>
      <c r="Z28" s="767"/>
      <c r="AA28" s="767"/>
      <c r="AB28" s="767"/>
      <c r="AC28" s="767"/>
      <c r="AD28" s="767"/>
      <c r="AE28" s="767"/>
      <c r="AF28" s="767"/>
      <c r="AG28" s="767"/>
      <c r="AH28" s="767"/>
      <c r="AI28" s="767"/>
      <c r="AJ28" s="767"/>
      <c r="AK28" s="767"/>
      <c r="AL28" s="767"/>
      <c r="AM28" s="767"/>
      <c r="AN28" s="94"/>
      <c r="AO28" s="43">
        <f ca="1">IF(Data!$H$2="ja",IF(HLOOKUP($G$5,'Partner-period(er)'!$AP:$BD,5+$A28+((AO$15-1)*50),FALSE)&gt;0,1,0),0)</f>
        <v>0</v>
      </c>
      <c r="AP28">
        <f ca="1">IF(Data!$H$2="ja",IF(HLOOKUP($G$5,'Partner-period(er)'!$AP:$BD,5+$A28+((AP$15-1)*50),FALSE)&gt;0,1,0),0)</f>
        <v>0</v>
      </c>
      <c r="AQ28">
        <f ca="1">IF(Data!$H$2="ja",IF(HLOOKUP($G$5,'Partner-period(er)'!$AP:$BD,5+$A28+((AQ$15-1)*50),FALSE)&gt;0,1,0),0)</f>
        <v>0</v>
      </c>
      <c r="AR28">
        <f ca="1">IF(Data!$H$2="ja",IF(HLOOKUP($G$5,'Partner-period(er)'!$AP:$BD,5+$A28+((AR$15-1)*50),FALSE)&gt;0,1,0),0)</f>
        <v>0</v>
      </c>
      <c r="AS28">
        <f ca="1">IF(Data!$H$2="ja",IF(HLOOKUP($G$5,'Partner-period(er)'!$AP:$BD,5+$A28+((AS$15-1)*50),FALSE)&gt;0,1,0),0)</f>
        <v>0</v>
      </c>
      <c r="AT28">
        <f ca="1">IF(Data!$H$2="ja",IF(HLOOKUP($G$5,'Partner-period(er)'!$AP:$BD,5+$A28+((AT$15-1)*50),FALSE)&gt;0,1,0),0)</f>
        <v>0</v>
      </c>
      <c r="AU28">
        <f ca="1">IF(Data!$H$2="ja",IF(HLOOKUP($G$5,'Partner-period(er)'!$AP:$BD,5+$A28+((AU$15-1)*50),FALSE)&gt;0,1,0),0)</f>
        <v>0</v>
      </c>
      <c r="AV28">
        <f ca="1">IF(Data!$H$2="ja",IF(HLOOKUP($G$5,'Partner-period(er)'!$AP:$BD,5+$A28+((AV$15-1)*50),FALSE)&gt;0,1,0),0)</f>
        <v>0</v>
      </c>
      <c r="AW28">
        <f ca="1">IF(Data!$H$2="ja",IF(HLOOKUP($G$5,'Partner-period(er)'!$AP:$BD,5+$A28+((AW$15-1)*50),FALSE)&gt;0,1,0),0)</f>
        <v>0</v>
      </c>
      <c r="AX28">
        <f ca="1">IF(Data!$H$2="ja",IF(HLOOKUP($G$5,'Partner-period(er)'!$AP:$BD,5+$A28+((AX$15-1)*50),FALSE)&gt;0,1,0),0)</f>
        <v>0</v>
      </c>
      <c r="AY28">
        <f ca="1">IF(Data!$H$2="ja",IF(HLOOKUP($G$5,'Partner-period(er)'!$AP:$BD,5+$A28+((AY$15-1)*50),FALSE)&gt;0,1,0),0)</f>
        <v>0</v>
      </c>
      <c r="AZ28">
        <f ca="1">IF(Data!$H$2="ja",IF(HLOOKUP($G$5,'Partner-period(er)'!$AP:$BD,5+$A28+((AZ$15-1)*50),FALSE)&gt;0,1,0),0)</f>
        <v>0</v>
      </c>
      <c r="BA28">
        <f ca="1">IF(Data!$H$2="ja",IF(HLOOKUP($G$5,'Partner-period(er)'!$AP:$BD,5+$A28+((BA$15-1)*50),FALSE)&gt;0,1,0),0)</f>
        <v>0</v>
      </c>
      <c r="BB28">
        <f ca="1">IF(Data!$H$2="ja",IF(HLOOKUP($G$5,'Partner-period(er)'!$AP:$BD,5+$A28+((BB$15-1)*50),FALSE)&gt;0,1,0),0)</f>
        <v>0</v>
      </c>
      <c r="BC28" s="114">
        <f ca="1">IF(Data!$H$2="ja",IF(HLOOKUP($G$5,'Partner-period(er)'!$AP:$BD,5+$A28+((BC$15-1)*50),FALSE)&gt;0,1,0),0)</f>
        <v>0</v>
      </c>
      <c r="BE28" s="94"/>
      <c r="BF28" s="43">
        <f ca="1">IF(Data!$H$2="ja",IF(HLOOKUP($G$5,'Partner-period(er)'!$AP:$BD,5+$A28+((BF$15-1)*50),FALSE)&gt;0,1,0),0)</f>
        <v>0</v>
      </c>
      <c r="BG28">
        <f ca="1">IF(Data!$H$2="ja",IF(HLOOKUP($G$5,'Partner-period(er)'!$AP:$BD,5+$A28+((BG$15-1)*50),FALSE)&gt;0,1,0),0)</f>
        <v>0</v>
      </c>
      <c r="BH28">
        <f ca="1">IF(Data!$H$2="ja",IF(HLOOKUP($G$5,'Partner-period(er)'!$AP:$BD,5+$A28+((BH$15-1)*50),FALSE)&gt;0,1,0),0)</f>
        <v>0</v>
      </c>
      <c r="BI28">
        <f ca="1">IF(Data!$H$2="ja",IF(HLOOKUP($G$5,'Partner-period(er)'!$AP:$BD,5+$A28+((BI$15-1)*50),FALSE)&gt;0,1,0),0)</f>
        <v>0</v>
      </c>
      <c r="BJ28">
        <f ca="1">IF(Data!$H$2="ja",IF(HLOOKUP($G$5,'Partner-period(er)'!$AP:$BD,5+$A28+((BJ$15-1)*50),FALSE)&gt;0,1,0),0)</f>
        <v>0</v>
      </c>
      <c r="BK28">
        <f ca="1">IF(Data!$H$2="ja",IF(HLOOKUP($G$5,'Partner-period(er)'!$AP:$BD,5+$A28+((BK$15-1)*50),FALSE)&gt;0,1,0),0)</f>
        <v>0</v>
      </c>
      <c r="BL28">
        <f ca="1">IF(Data!$H$2="ja",IF(HLOOKUP($G$5,'Partner-period(er)'!$AP:$BD,5+$A28+((BL$15-1)*50),FALSE)&gt;0,1,0),0)</f>
        <v>0</v>
      </c>
      <c r="BM28">
        <f ca="1">IF(Data!$H$2="ja",IF(HLOOKUP($G$5,'Partner-period(er)'!$AP:$BD,5+$A28+((BM$15-1)*50),FALSE)&gt;0,1,0),0)</f>
        <v>0</v>
      </c>
      <c r="BN28">
        <f ca="1">IF(Data!$H$2="ja",IF(HLOOKUP($G$5,'Partner-period(er)'!$AP:$BD,5+$A28+((BN$15-1)*50),FALSE)&gt;0,1,0),0)</f>
        <v>0</v>
      </c>
      <c r="BO28">
        <f ca="1">IF(Data!$H$2="ja",IF(HLOOKUP($G$5,'Partner-period(er)'!$AP:$BD,5+$A28+((BO$15-1)*50),FALSE)&gt;0,1,0),0)</f>
        <v>0</v>
      </c>
      <c r="BP28">
        <f ca="1">IF(Data!$H$2="ja",IF(HLOOKUP($G$5,'Partner-period(er)'!$AP:$BD,5+$A28+((BP$15-1)*50),FALSE)&gt;0,1,0),0)</f>
        <v>0</v>
      </c>
      <c r="BQ28">
        <f ca="1">IF(Data!$H$2="ja",IF(HLOOKUP($G$5,'Partner-period(er)'!$AP:$BD,5+$A28+((BQ$15-1)*50),FALSE)&gt;0,1,0),0)</f>
        <v>0</v>
      </c>
      <c r="BR28">
        <f ca="1">IF(Data!$H$2="ja",IF(HLOOKUP($G$5,'Partner-period(er)'!$AP:$BD,5+$A28+((BR$15-1)*50),FALSE)&gt;0,1,0),0)</f>
        <v>0</v>
      </c>
      <c r="BS28">
        <f ca="1">IF(Data!$H$2="ja",IF(HLOOKUP($G$5,'Partner-period(er)'!$AP:$BD,5+$A28+((BS$15-1)*50),FALSE)&gt;0,1,0),0)</f>
        <v>0</v>
      </c>
      <c r="BT28" s="114">
        <f ca="1">IF(Data!$H$2="ja",IF(HLOOKUP($G$5,'Partner-period(er)'!$AP:$BD,5+$A28+((BT$15-1)*50),FALSE)&gt;0,1,0),0)</f>
        <v>0</v>
      </c>
    </row>
    <row r="29" spans="1:72" ht="12" customHeight="1" x14ac:dyDescent="0.25">
      <c r="A29" s="92">
        <v>13</v>
      </c>
      <c r="B29" s="39"/>
      <c r="C29" s="9" t="str">
        <f>'Budget &amp; Total'!C35</f>
        <v>Andet, herunder rejser og formidling</v>
      </c>
      <c r="D29" s="9"/>
      <c r="E29" s="27" t="s">
        <v>31</v>
      </c>
      <c r="F29" s="245">
        <f>'Budget &amp; Total'!G35</f>
        <v>0</v>
      </c>
      <c r="G29" s="119">
        <f ca="1">HLOOKUP($G$5,'Period(er)'!$X:$AL,5+A29,FALSE)</f>
        <v>0</v>
      </c>
      <c r="I29" s="120">
        <f t="shared" si="4"/>
        <v>0</v>
      </c>
      <c r="J29" s="606"/>
      <c r="K29" s="606"/>
      <c r="L29" s="606"/>
      <c r="M29" s="606"/>
      <c r="N29" s="606"/>
      <c r="O29" s="606"/>
      <c r="P29" s="606"/>
      <c r="Q29" s="606"/>
      <c r="R29" s="606"/>
      <c r="S29" s="606"/>
      <c r="T29" s="606"/>
      <c r="U29" s="606"/>
      <c r="V29" s="606"/>
      <c r="W29" s="606"/>
      <c r="X29" s="607"/>
      <c r="Y29" s="767"/>
      <c r="Z29" s="767"/>
      <c r="AA29" s="767"/>
      <c r="AB29" s="767"/>
      <c r="AC29" s="767"/>
      <c r="AD29" s="767"/>
      <c r="AE29" s="767"/>
      <c r="AF29" s="767"/>
      <c r="AG29" s="767"/>
      <c r="AH29" s="767"/>
      <c r="AI29" s="767"/>
      <c r="AJ29" s="767"/>
      <c r="AK29" s="767"/>
      <c r="AL29" s="767"/>
      <c r="AM29" s="767"/>
      <c r="AN29" s="94"/>
      <c r="AO29" s="43">
        <f ca="1">IF(Data!$H$2="ja",IF(HLOOKUP($G$5,'Partner-period(er)'!$AP:$BD,5+$A29+((AO$15-1)*50),FALSE)&gt;0,1,0),0)</f>
        <v>0</v>
      </c>
      <c r="AP29">
        <f ca="1">IF(Data!$H$2="ja",IF(HLOOKUP($G$5,'Partner-period(er)'!$AP:$BD,5+$A29+((AP$15-1)*50),FALSE)&gt;0,1,0),0)</f>
        <v>0</v>
      </c>
      <c r="AQ29">
        <f ca="1">IF(Data!$H$2="ja",IF(HLOOKUP($G$5,'Partner-period(er)'!$AP:$BD,5+$A29+((AQ$15-1)*50),FALSE)&gt;0,1,0),0)</f>
        <v>0</v>
      </c>
      <c r="AR29">
        <f ca="1">IF(Data!$H$2="ja",IF(HLOOKUP($G$5,'Partner-period(er)'!$AP:$BD,5+$A29+((AR$15-1)*50),FALSE)&gt;0,1,0),0)</f>
        <v>0</v>
      </c>
      <c r="AS29">
        <f ca="1">IF(Data!$H$2="ja",IF(HLOOKUP($G$5,'Partner-period(er)'!$AP:$BD,5+$A29+((AS$15-1)*50),FALSE)&gt;0,1,0),0)</f>
        <v>0</v>
      </c>
      <c r="AT29">
        <f ca="1">IF(Data!$H$2="ja",IF(HLOOKUP($G$5,'Partner-period(er)'!$AP:$BD,5+$A29+((AT$15-1)*50),FALSE)&gt;0,1,0),0)</f>
        <v>0</v>
      </c>
      <c r="AU29">
        <f ca="1">IF(Data!$H$2="ja",IF(HLOOKUP($G$5,'Partner-period(er)'!$AP:$BD,5+$A29+((AU$15-1)*50),FALSE)&gt;0,1,0),0)</f>
        <v>0</v>
      </c>
      <c r="AV29">
        <f ca="1">IF(Data!$H$2="ja",IF(HLOOKUP($G$5,'Partner-period(er)'!$AP:$BD,5+$A29+((AV$15-1)*50),FALSE)&gt;0,1,0),0)</f>
        <v>0</v>
      </c>
      <c r="AW29">
        <f ca="1">IF(Data!$H$2="ja",IF(HLOOKUP($G$5,'Partner-period(er)'!$AP:$BD,5+$A29+((AW$15-1)*50),FALSE)&gt;0,1,0),0)</f>
        <v>0</v>
      </c>
      <c r="AX29">
        <f ca="1">IF(Data!$H$2="ja",IF(HLOOKUP($G$5,'Partner-period(er)'!$AP:$BD,5+$A29+((AX$15-1)*50),FALSE)&gt;0,1,0),0)</f>
        <v>0</v>
      </c>
      <c r="AY29">
        <f ca="1">IF(Data!$H$2="ja",IF(HLOOKUP($G$5,'Partner-period(er)'!$AP:$BD,5+$A29+((AY$15-1)*50),FALSE)&gt;0,1,0),0)</f>
        <v>0</v>
      </c>
      <c r="AZ29">
        <f ca="1">IF(Data!$H$2="ja",IF(HLOOKUP($G$5,'Partner-period(er)'!$AP:$BD,5+$A29+((AZ$15-1)*50),FALSE)&gt;0,1,0),0)</f>
        <v>0</v>
      </c>
      <c r="BA29">
        <f ca="1">IF(Data!$H$2="ja",IF(HLOOKUP($G$5,'Partner-period(er)'!$AP:$BD,5+$A29+((BA$15-1)*50),FALSE)&gt;0,1,0),0)</f>
        <v>0</v>
      </c>
      <c r="BB29">
        <f ca="1">IF(Data!$H$2="ja",IF(HLOOKUP($G$5,'Partner-period(er)'!$AP:$BD,5+$A29+((BB$15-1)*50),FALSE)&gt;0,1,0),0)</f>
        <v>0</v>
      </c>
      <c r="BC29" s="114">
        <f ca="1">IF(Data!$H$2="ja",IF(HLOOKUP($G$5,'Partner-period(er)'!$AP:$BD,5+$A29+((BC$15-1)*50),FALSE)&gt;0,1,0),0)</f>
        <v>0</v>
      </c>
      <c r="BE29" s="94"/>
      <c r="BF29" s="43">
        <f ca="1">IF(Data!$H$2="ja",IF(HLOOKUP($G$5,'Partner-period(er)'!$AP:$BD,5+$A29+((BF$15-1)*50),FALSE)&gt;0,1,0),0)</f>
        <v>0</v>
      </c>
      <c r="BG29">
        <f ca="1">IF(Data!$H$2="ja",IF(HLOOKUP($G$5,'Partner-period(er)'!$AP:$BD,5+$A29+((BG$15-1)*50),FALSE)&gt;0,1,0),0)</f>
        <v>0</v>
      </c>
      <c r="BH29">
        <f ca="1">IF(Data!$H$2="ja",IF(HLOOKUP($G$5,'Partner-period(er)'!$AP:$BD,5+$A29+((BH$15-1)*50),FALSE)&gt;0,1,0),0)</f>
        <v>0</v>
      </c>
      <c r="BI29">
        <f ca="1">IF(Data!$H$2="ja",IF(HLOOKUP($G$5,'Partner-period(er)'!$AP:$BD,5+$A29+((BI$15-1)*50),FALSE)&gt;0,1,0),0)</f>
        <v>0</v>
      </c>
      <c r="BJ29">
        <f ca="1">IF(Data!$H$2="ja",IF(HLOOKUP($G$5,'Partner-period(er)'!$AP:$BD,5+$A29+((BJ$15-1)*50),FALSE)&gt;0,1,0),0)</f>
        <v>0</v>
      </c>
      <c r="BK29">
        <f ca="1">IF(Data!$H$2="ja",IF(HLOOKUP($G$5,'Partner-period(er)'!$AP:$BD,5+$A29+((BK$15-1)*50),FALSE)&gt;0,1,0),0)</f>
        <v>0</v>
      </c>
      <c r="BL29">
        <f ca="1">IF(Data!$H$2="ja",IF(HLOOKUP($G$5,'Partner-period(er)'!$AP:$BD,5+$A29+((BL$15-1)*50),FALSE)&gt;0,1,0),0)</f>
        <v>0</v>
      </c>
      <c r="BM29">
        <f ca="1">IF(Data!$H$2="ja",IF(HLOOKUP($G$5,'Partner-period(er)'!$AP:$BD,5+$A29+((BM$15-1)*50),FALSE)&gt;0,1,0),0)</f>
        <v>0</v>
      </c>
      <c r="BN29">
        <f ca="1">IF(Data!$H$2="ja",IF(HLOOKUP($G$5,'Partner-period(er)'!$AP:$BD,5+$A29+((BN$15-1)*50),FALSE)&gt;0,1,0),0)</f>
        <v>0</v>
      </c>
      <c r="BO29">
        <f ca="1">IF(Data!$H$2="ja",IF(HLOOKUP($G$5,'Partner-period(er)'!$AP:$BD,5+$A29+((BO$15-1)*50),FALSE)&gt;0,1,0),0)</f>
        <v>0</v>
      </c>
      <c r="BP29">
        <f ca="1">IF(Data!$H$2="ja",IF(HLOOKUP($G$5,'Partner-period(er)'!$AP:$BD,5+$A29+((BP$15-1)*50),FALSE)&gt;0,1,0),0)</f>
        <v>0</v>
      </c>
      <c r="BQ29">
        <f ca="1">IF(Data!$H$2="ja",IF(HLOOKUP($G$5,'Partner-period(er)'!$AP:$BD,5+$A29+((BQ$15-1)*50),FALSE)&gt;0,1,0),0)</f>
        <v>0</v>
      </c>
      <c r="BR29">
        <f ca="1">IF(Data!$H$2="ja",IF(HLOOKUP($G$5,'Partner-period(er)'!$AP:$BD,5+$A29+((BR$15-1)*50),FALSE)&gt;0,1,0),0)</f>
        <v>0</v>
      </c>
      <c r="BS29">
        <f ca="1">IF(Data!$H$2="ja",IF(HLOOKUP($G$5,'Partner-period(er)'!$AP:$BD,5+$A29+((BS$15-1)*50),FALSE)&gt;0,1,0),0)</f>
        <v>0</v>
      </c>
      <c r="BT29" s="114">
        <f ca="1">IF(Data!$H$2="ja",IF(HLOOKUP($G$5,'Partner-period(er)'!$AP:$BD,5+$A29+((BT$15-1)*50),FALSE)&gt;0,1,0),0)</f>
        <v>0</v>
      </c>
    </row>
    <row r="30" spans="1:72" ht="12" customHeight="1" x14ac:dyDescent="0.25">
      <c r="A30" s="92">
        <v>14</v>
      </c>
      <c r="B30" s="39"/>
      <c r="C30" s="9" t="str">
        <f>'Budget &amp; Total'!C37</f>
        <v>Overheadomkostninger</v>
      </c>
      <c r="D30" s="9"/>
      <c r="E30" s="27" t="s">
        <v>31</v>
      </c>
      <c r="F30" s="245">
        <f>'Budget &amp; Total'!G37</f>
        <v>0</v>
      </c>
      <c r="G30" s="119">
        <f ca="1">HLOOKUP($G$5,'Period(er)'!$X:$AL,5+A30,FALSE)</f>
        <v>0</v>
      </c>
      <c r="I30" s="120">
        <f t="shared" si="4"/>
        <v>0</v>
      </c>
      <c r="J30" s="168">
        <f t="shared" ref="J30:AM30" si="5">SUM(J24:J29)*J11</f>
        <v>0</v>
      </c>
      <c r="K30" s="168">
        <f t="shared" si="5"/>
        <v>0</v>
      </c>
      <c r="L30" s="168">
        <f t="shared" si="5"/>
        <v>0</v>
      </c>
      <c r="M30" s="168">
        <f t="shared" si="5"/>
        <v>0</v>
      </c>
      <c r="N30" s="168">
        <f t="shared" si="5"/>
        <v>0</v>
      </c>
      <c r="O30" s="168">
        <f t="shared" si="5"/>
        <v>0</v>
      </c>
      <c r="P30" s="168">
        <f t="shared" si="5"/>
        <v>0</v>
      </c>
      <c r="Q30" s="168">
        <f t="shared" si="5"/>
        <v>0</v>
      </c>
      <c r="R30" s="168">
        <f t="shared" si="5"/>
        <v>0</v>
      </c>
      <c r="S30" s="168">
        <f t="shared" si="5"/>
        <v>0</v>
      </c>
      <c r="T30" s="168">
        <f t="shared" si="5"/>
        <v>0</v>
      </c>
      <c r="U30" s="168">
        <f t="shared" si="5"/>
        <v>0</v>
      </c>
      <c r="V30" s="168">
        <f t="shared" si="5"/>
        <v>0</v>
      </c>
      <c r="W30" s="168">
        <f t="shared" si="5"/>
        <v>0</v>
      </c>
      <c r="X30" s="169">
        <f t="shared" si="5"/>
        <v>0</v>
      </c>
      <c r="Y30" s="769">
        <f t="shared" si="5"/>
        <v>0</v>
      </c>
      <c r="Z30" s="769">
        <f t="shared" si="5"/>
        <v>0</v>
      </c>
      <c r="AA30" s="769">
        <f t="shared" si="5"/>
        <v>0</v>
      </c>
      <c r="AB30" s="769">
        <f t="shared" si="5"/>
        <v>0</v>
      </c>
      <c r="AC30" s="769">
        <f t="shared" si="5"/>
        <v>0</v>
      </c>
      <c r="AD30" s="769">
        <f t="shared" si="5"/>
        <v>0</v>
      </c>
      <c r="AE30" s="769">
        <f t="shared" si="5"/>
        <v>0</v>
      </c>
      <c r="AF30" s="769">
        <f t="shared" si="5"/>
        <v>0</v>
      </c>
      <c r="AG30" s="769">
        <f t="shared" si="5"/>
        <v>0</v>
      </c>
      <c r="AH30" s="769">
        <f t="shared" si="5"/>
        <v>0</v>
      </c>
      <c r="AI30" s="769">
        <f t="shared" si="5"/>
        <v>0</v>
      </c>
      <c r="AJ30" s="769">
        <f t="shared" si="5"/>
        <v>0</v>
      </c>
      <c r="AK30" s="769">
        <f t="shared" si="5"/>
        <v>0</v>
      </c>
      <c r="AL30" s="769">
        <f t="shared" si="5"/>
        <v>0</v>
      </c>
      <c r="AM30" s="769">
        <f t="shared" si="5"/>
        <v>0</v>
      </c>
      <c r="AN30" s="94"/>
      <c r="AO30" s="164">
        <f ca="1">IF(Data!$H$2="ja",IF(HLOOKUP($G$5,'Partner-period(er)'!$AP:$BD,5+$A30+((AO$15-1)*50),FALSE)&gt;0,1,0),0)</f>
        <v>0</v>
      </c>
      <c r="AP30" s="165">
        <f ca="1">IF(Data!$H$2="ja",IF(HLOOKUP($G$5,'Partner-period(er)'!$AP:$BD,5+$A30+((AP$15-1)*50),FALSE)&gt;0,1,0),0)</f>
        <v>0</v>
      </c>
      <c r="AQ30" s="165">
        <f ca="1">IF(Data!$H$2="ja",IF(HLOOKUP($G$5,'Partner-period(er)'!$AP:$BD,5+$A30+((AQ$15-1)*50),FALSE)&gt;0,1,0),0)</f>
        <v>0</v>
      </c>
      <c r="AR30" s="165">
        <f ca="1">IF(Data!$H$2="ja",IF(HLOOKUP($G$5,'Partner-period(er)'!$AP:$BD,5+$A30+((AR$15-1)*50),FALSE)&gt;0,1,0),0)</f>
        <v>0</v>
      </c>
      <c r="AS30" s="165">
        <f ca="1">IF(Data!$H$2="ja",IF(HLOOKUP($G$5,'Partner-period(er)'!$AP:$BD,5+$A30+((AS$15-1)*50),FALSE)&gt;0,1,0),0)</f>
        <v>0</v>
      </c>
      <c r="AT30" s="165">
        <f ca="1">IF(Data!$H$2="ja",IF(HLOOKUP($G$5,'Partner-period(er)'!$AP:$BD,5+$A30+((AT$15-1)*50),FALSE)&gt;0,1,0),0)</f>
        <v>0</v>
      </c>
      <c r="AU30" s="165">
        <f ca="1">IF(Data!$H$2="ja",IF(HLOOKUP($G$5,'Partner-period(er)'!$AP:$BD,5+$A30+((AU$15-1)*50),FALSE)&gt;0,1,0),0)</f>
        <v>0</v>
      </c>
      <c r="AV30" s="165">
        <f ca="1">IF(Data!$H$2="ja",IF(HLOOKUP($G$5,'Partner-period(er)'!$AP:$BD,5+$A30+((AV$15-1)*50),FALSE)&gt;0,1,0),0)</f>
        <v>0</v>
      </c>
      <c r="AW30" s="165">
        <f ca="1">IF(Data!$H$2="ja",IF(HLOOKUP($G$5,'Partner-period(er)'!$AP:$BD,5+$A30+((AW$15-1)*50),FALSE)&gt;0,1,0),0)</f>
        <v>0</v>
      </c>
      <c r="AX30" s="165">
        <f ca="1">IF(Data!$H$2="ja",IF(HLOOKUP($G$5,'Partner-period(er)'!$AP:$BD,5+$A30+((AX$15-1)*50),FALSE)&gt;0,1,0),0)</f>
        <v>0</v>
      </c>
      <c r="AY30" s="165">
        <f ca="1">IF(Data!$H$2="ja",IF(HLOOKUP($G$5,'Partner-period(er)'!$AP:$BD,5+$A30+((AY$15-1)*50),FALSE)&gt;0,1,0),0)</f>
        <v>0</v>
      </c>
      <c r="AZ30" s="165">
        <f ca="1">IF(Data!$H$2="ja",IF(HLOOKUP($G$5,'Partner-period(er)'!$AP:$BD,5+$A30+((AZ$15-1)*50),FALSE)&gt;0,1,0),0)</f>
        <v>0</v>
      </c>
      <c r="BA30" s="165">
        <f ca="1">IF(Data!$H$2="ja",IF(HLOOKUP($G$5,'Partner-period(er)'!$AP:$BD,5+$A30+((BA$15-1)*50),FALSE)&gt;0,1,0),0)</f>
        <v>0</v>
      </c>
      <c r="BB30" s="165">
        <f ca="1">IF(Data!$H$2="ja",IF(HLOOKUP($G$5,'Partner-period(er)'!$AP:$BD,5+$A30+((BB$15-1)*50),FALSE)&gt;0,1,0),0)</f>
        <v>0</v>
      </c>
      <c r="BC30" s="166">
        <f ca="1">IF(Data!$H$2="ja",IF(HLOOKUP($G$5,'Partner-period(er)'!$AP:$BD,5+$A30+((BC$15-1)*50),FALSE)&gt;0,1,0),0)</f>
        <v>0</v>
      </c>
      <c r="BE30" s="94"/>
      <c r="BF30" s="164">
        <f ca="1">IF(Data!$H$2="ja",IF(HLOOKUP($G$5,'Partner-period(er)'!$AP:$BD,5+$A30+((BF$15-1)*50),FALSE)&gt;0,1,0),0)</f>
        <v>0</v>
      </c>
      <c r="BG30" s="165">
        <f ca="1">IF(Data!$H$2="ja",IF(HLOOKUP($G$5,'Partner-period(er)'!$AP:$BD,5+$A30+((BG$15-1)*50),FALSE)&gt;0,1,0),0)</f>
        <v>0</v>
      </c>
      <c r="BH30" s="165">
        <f ca="1">IF(Data!$H$2="ja",IF(HLOOKUP($G$5,'Partner-period(er)'!$AP:$BD,5+$A30+((BH$15-1)*50),FALSE)&gt;0,1,0),0)</f>
        <v>0</v>
      </c>
      <c r="BI30" s="165">
        <f ca="1">IF(Data!$H$2="ja",IF(HLOOKUP($G$5,'Partner-period(er)'!$AP:$BD,5+$A30+((BI$15-1)*50),FALSE)&gt;0,1,0),0)</f>
        <v>0</v>
      </c>
      <c r="BJ30" s="165">
        <f ca="1">IF(Data!$H$2="ja",IF(HLOOKUP($G$5,'Partner-period(er)'!$AP:$BD,5+$A30+((BJ$15-1)*50),FALSE)&gt;0,1,0),0)</f>
        <v>0</v>
      </c>
      <c r="BK30" s="165">
        <f ca="1">IF(Data!$H$2="ja",IF(HLOOKUP($G$5,'Partner-period(er)'!$AP:$BD,5+$A30+((BK$15-1)*50),FALSE)&gt;0,1,0),0)</f>
        <v>0</v>
      </c>
      <c r="BL30" s="165">
        <f ca="1">IF(Data!$H$2="ja",IF(HLOOKUP($G$5,'Partner-period(er)'!$AP:$BD,5+$A30+((BL$15-1)*50),FALSE)&gt;0,1,0),0)</f>
        <v>0</v>
      </c>
      <c r="BM30" s="165">
        <f ca="1">IF(Data!$H$2="ja",IF(HLOOKUP($G$5,'Partner-period(er)'!$AP:$BD,5+$A30+((BM$15-1)*50),FALSE)&gt;0,1,0),0)</f>
        <v>0</v>
      </c>
      <c r="BN30" s="165">
        <f ca="1">IF(Data!$H$2="ja",IF(HLOOKUP($G$5,'Partner-period(er)'!$AP:$BD,5+$A30+((BN$15-1)*50),FALSE)&gt;0,1,0),0)</f>
        <v>0</v>
      </c>
      <c r="BO30" s="165">
        <f ca="1">IF(Data!$H$2="ja",IF(HLOOKUP($G$5,'Partner-period(er)'!$AP:$BD,5+$A30+((BO$15-1)*50),FALSE)&gt;0,1,0),0)</f>
        <v>0</v>
      </c>
      <c r="BP30" s="165">
        <f ca="1">IF(Data!$H$2="ja",IF(HLOOKUP($G$5,'Partner-period(er)'!$AP:$BD,5+$A30+((BP$15-1)*50),FALSE)&gt;0,1,0),0)</f>
        <v>0</v>
      </c>
      <c r="BQ30" s="165">
        <f ca="1">IF(Data!$H$2="ja",IF(HLOOKUP($G$5,'Partner-period(er)'!$AP:$BD,5+$A30+((BQ$15-1)*50),FALSE)&gt;0,1,0),0)</f>
        <v>0</v>
      </c>
      <c r="BR30" s="165">
        <f ca="1">IF(Data!$H$2="ja",IF(HLOOKUP($G$5,'Partner-period(er)'!$AP:$BD,5+$A30+((BR$15-1)*50),FALSE)&gt;0,1,0),0)</f>
        <v>0</v>
      </c>
      <c r="BS30" s="165">
        <f ca="1">IF(Data!$H$2="ja",IF(HLOOKUP($G$5,'Partner-period(er)'!$AP:$BD,5+$A30+((BS$15-1)*50),FALSE)&gt;0,1,0),0)</f>
        <v>0</v>
      </c>
      <c r="BT30" s="166">
        <f ca="1">IF(Data!$H$2="ja",IF(HLOOKUP($G$5,'Partner-period(er)'!$AP:$BD,5+$A30+((BT$15-1)*50),FALSE)&gt;0,1,0),0)</f>
        <v>0</v>
      </c>
    </row>
    <row r="31" spans="1:72" ht="12" customHeight="1" x14ac:dyDescent="0.25">
      <c r="A31" s="92">
        <v>15</v>
      </c>
      <c r="B31" s="35"/>
      <c r="C31" s="32" t="str">
        <f>'Budget &amp; Total'!C38</f>
        <v>Andre omkostninger total</v>
      </c>
      <c r="D31" s="32"/>
      <c r="E31" s="125" t="s">
        <v>31</v>
      </c>
      <c r="F31" s="246">
        <f>'Budget &amp; Total'!G38</f>
        <v>0</v>
      </c>
      <c r="G31" s="126">
        <f ca="1">HLOOKUP($G$5,'Period(er)'!$X:$AL,5+A31,FALSE)</f>
        <v>0</v>
      </c>
      <c r="I31" s="127">
        <f t="shared" si="4"/>
        <v>0</v>
      </c>
      <c r="J31" s="170">
        <f>SUM(J24:J30)</f>
        <v>0</v>
      </c>
      <c r="K31" s="170">
        <f t="shared" ref="K31:X31" si="6">SUM(K24:K30)</f>
        <v>0</v>
      </c>
      <c r="L31" s="170">
        <f t="shared" si="6"/>
        <v>0</v>
      </c>
      <c r="M31" s="170">
        <f t="shared" si="6"/>
        <v>0</v>
      </c>
      <c r="N31" s="170">
        <f t="shared" si="6"/>
        <v>0</v>
      </c>
      <c r="O31" s="170">
        <f t="shared" si="6"/>
        <v>0</v>
      </c>
      <c r="P31" s="170">
        <f t="shared" si="6"/>
        <v>0</v>
      </c>
      <c r="Q31" s="170">
        <f t="shared" si="6"/>
        <v>0</v>
      </c>
      <c r="R31" s="170">
        <f t="shared" si="6"/>
        <v>0</v>
      </c>
      <c r="S31" s="170">
        <f t="shared" si="6"/>
        <v>0</v>
      </c>
      <c r="T31" s="170">
        <f t="shared" si="6"/>
        <v>0</v>
      </c>
      <c r="U31" s="170">
        <f t="shared" si="6"/>
        <v>0</v>
      </c>
      <c r="V31" s="170">
        <f t="shared" si="6"/>
        <v>0</v>
      </c>
      <c r="W31" s="170">
        <f t="shared" si="6"/>
        <v>0</v>
      </c>
      <c r="X31" s="790">
        <f t="shared" si="6"/>
        <v>0</v>
      </c>
      <c r="Y31" s="770">
        <f>SUM(Y24:Y30)</f>
        <v>0</v>
      </c>
      <c r="Z31" s="770">
        <f t="shared" ref="Z31:AM31" si="7">SUM(Z24:Z30)</f>
        <v>0</v>
      </c>
      <c r="AA31" s="770">
        <f t="shared" si="7"/>
        <v>0</v>
      </c>
      <c r="AB31" s="770">
        <f t="shared" si="7"/>
        <v>0</v>
      </c>
      <c r="AC31" s="770">
        <f t="shared" si="7"/>
        <v>0</v>
      </c>
      <c r="AD31" s="770">
        <f t="shared" si="7"/>
        <v>0</v>
      </c>
      <c r="AE31" s="770">
        <f t="shared" si="7"/>
        <v>0</v>
      </c>
      <c r="AF31" s="770">
        <f t="shared" si="7"/>
        <v>0</v>
      </c>
      <c r="AG31" s="770">
        <f t="shared" si="7"/>
        <v>0</v>
      </c>
      <c r="AH31" s="770">
        <f t="shared" si="7"/>
        <v>0</v>
      </c>
      <c r="AI31" s="770">
        <f t="shared" si="7"/>
        <v>0</v>
      </c>
      <c r="AJ31" s="770">
        <f t="shared" si="7"/>
        <v>0</v>
      </c>
      <c r="AK31" s="770">
        <f t="shared" si="7"/>
        <v>0</v>
      </c>
      <c r="AL31" s="770">
        <f t="shared" si="7"/>
        <v>0</v>
      </c>
      <c r="AM31" s="770">
        <f t="shared" si="7"/>
        <v>0</v>
      </c>
      <c r="AN31" s="94"/>
      <c r="BE31" s="94"/>
    </row>
    <row r="32" spans="1:72" ht="15.75" customHeight="1" thickBot="1" x14ac:dyDescent="0.3">
      <c r="A32" s="92">
        <v>16</v>
      </c>
      <c r="B32" s="406" t="str">
        <f>Data!B55</f>
        <v>Totale omkostninger</v>
      </c>
      <c r="C32" s="130"/>
      <c r="D32" s="130"/>
      <c r="E32" s="131" t="s">
        <v>31</v>
      </c>
      <c r="F32" s="247">
        <f>'Budget &amp; Total'!G39</f>
        <v>0</v>
      </c>
      <c r="G32" s="132">
        <f ca="1">HLOOKUP($G$5,'Period(er)'!$X:$AL,5+A32,FALSE)</f>
        <v>0</v>
      </c>
      <c r="I32" s="809">
        <f t="shared" si="4"/>
        <v>0</v>
      </c>
      <c r="J32" s="810">
        <f>J31+J22</f>
        <v>0</v>
      </c>
      <c r="K32" s="758">
        <f t="shared" ref="K32:X32" si="8">K31+K22</f>
        <v>0</v>
      </c>
      <c r="L32" s="758">
        <f t="shared" si="8"/>
        <v>0</v>
      </c>
      <c r="M32" s="758">
        <f t="shared" si="8"/>
        <v>0</v>
      </c>
      <c r="N32" s="758">
        <f t="shared" si="8"/>
        <v>0</v>
      </c>
      <c r="O32" s="758">
        <f t="shared" si="8"/>
        <v>0</v>
      </c>
      <c r="P32" s="758">
        <f t="shared" si="8"/>
        <v>0</v>
      </c>
      <c r="Q32" s="758">
        <f t="shared" si="8"/>
        <v>0</v>
      </c>
      <c r="R32" s="758">
        <f t="shared" si="8"/>
        <v>0</v>
      </c>
      <c r="S32" s="758">
        <f t="shared" si="8"/>
        <v>0</v>
      </c>
      <c r="T32" s="758">
        <f t="shared" si="8"/>
        <v>0</v>
      </c>
      <c r="U32" s="758">
        <f t="shared" si="8"/>
        <v>0</v>
      </c>
      <c r="V32" s="758">
        <f t="shared" si="8"/>
        <v>0</v>
      </c>
      <c r="W32" s="758">
        <f t="shared" si="8"/>
        <v>0</v>
      </c>
      <c r="X32" s="790">
        <f t="shared" si="8"/>
        <v>0</v>
      </c>
      <c r="Y32" s="770">
        <f>Y31+Y22</f>
        <v>0</v>
      </c>
      <c r="Z32" s="770">
        <f t="shared" ref="Z32:AM32" si="9">Z31+Z22</f>
        <v>0</v>
      </c>
      <c r="AA32" s="770">
        <f t="shared" si="9"/>
        <v>0</v>
      </c>
      <c r="AB32" s="770">
        <f t="shared" si="9"/>
        <v>0</v>
      </c>
      <c r="AC32" s="770">
        <f t="shared" si="9"/>
        <v>0</v>
      </c>
      <c r="AD32" s="770">
        <f t="shared" si="9"/>
        <v>0</v>
      </c>
      <c r="AE32" s="770">
        <f t="shared" si="9"/>
        <v>0</v>
      </c>
      <c r="AF32" s="770">
        <f t="shared" si="9"/>
        <v>0</v>
      </c>
      <c r="AG32" s="770">
        <f t="shared" si="9"/>
        <v>0</v>
      </c>
      <c r="AH32" s="770">
        <f t="shared" si="9"/>
        <v>0</v>
      </c>
      <c r="AI32" s="770">
        <f t="shared" si="9"/>
        <v>0</v>
      </c>
      <c r="AJ32" s="770">
        <f t="shared" si="9"/>
        <v>0</v>
      </c>
      <c r="AK32" s="770">
        <f t="shared" si="9"/>
        <v>0</v>
      </c>
      <c r="AL32" s="770">
        <f t="shared" si="9"/>
        <v>0</v>
      </c>
      <c r="AM32" s="770">
        <f t="shared" si="9"/>
        <v>0</v>
      </c>
      <c r="AN32" s="94"/>
      <c r="BE32" s="94"/>
    </row>
    <row r="33" spans="1:73" s="1" customFormat="1" ht="12" customHeight="1" thickTop="1" x14ac:dyDescent="0.25">
      <c r="A33" s="92">
        <v>17</v>
      </c>
      <c r="B33" s="38" t="str">
        <f>Data!B79</f>
        <v>Tilskud</v>
      </c>
      <c r="C33" s="9"/>
      <c r="D33" s="9"/>
      <c r="E33" s="27"/>
      <c r="F33" s="117"/>
      <c r="G33" s="133"/>
      <c r="H33" s="9"/>
      <c r="I33" s="134"/>
      <c r="J33" s="479"/>
      <c r="K33" s="168"/>
      <c r="L33" s="168"/>
      <c r="M33" s="168"/>
      <c r="N33" s="168"/>
      <c r="O33" s="168"/>
      <c r="P33" s="168"/>
      <c r="Q33" s="168"/>
      <c r="R33" s="168"/>
      <c r="S33" s="168"/>
      <c r="T33" s="168"/>
      <c r="U33" s="168"/>
      <c r="V33" s="168"/>
      <c r="W33" s="168"/>
      <c r="X33" s="169"/>
      <c r="Y33" s="769"/>
      <c r="Z33" s="769"/>
      <c r="AA33" s="769"/>
      <c r="AB33" s="769"/>
      <c r="AC33" s="769"/>
      <c r="AD33" s="769"/>
      <c r="AE33" s="769"/>
      <c r="AF33" s="769"/>
      <c r="AG33" s="769"/>
      <c r="AH33" s="769"/>
      <c r="AI33" s="769"/>
      <c r="AJ33" s="769"/>
      <c r="AK33" s="769"/>
      <c r="AL33" s="769"/>
      <c r="AM33" s="769"/>
      <c r="AN33" s="94"/>
      <c r="BE33" s="94"/>
    </row>
    <row r="34" spans="1:73" s="1" customFormat="1" ht="12" customHeight="1" x14ac:dyDescent="0.25">
      <c r="A34" s="92">
        <v>18</v>
      </c>
      <c r="B34" s="38"/>
      <c r="C34" s="9" t="str">
        <f>Data!B26</f>
        <v>Beregnet tilskud</v>
      </c>
      <c r="D34" s="9"/>
      <c r="E34" s="27" t="s">
        <v>31</v>
      </c>
      <c r="F34" s="117"/>
      <c r="G34" s="119">
        <f ca="1">HLOOKUP($G$5,'Period(er)'!$X:$AL,5+A34,FALSE)</f>
        <v>0</v>
      </c>
      <c r="H34" s="9"/>
      <c r="I34" s="120">
        <f>SUM(J34:AM34)</f>
        <v>0</v>
      </c>
      <c r="J34" s="479">
        <f>J32*J12</f>
        <v>0</v>
      </c>
      <c r="K34" s="168">
        <f t="shared" ref="K34:X34" si="10">K32*K12</f>
        <v>0</v>
      </c>
      <c r="L34" s="168">
        <f t="shared" si="10"/>
        <v>0</v>
      </c>
      <c r="M34" s="168">
        <f t="shared" si="10"/>
        <v>0</v>
      </c>
      <c r="N34" s="168">
        <f t="shared" si="10"/>
        <v>0</v>
      </c>
      <c r="O34" s="168">
        <f t="shared" si="10"/>
        <v>0</v>
      </c>
      <c r="P34" s="168">
        <f t="shared" si="10"/>
        <v>0</v>
      </c>
      <c r="Q34" s="168">
        <f t="shared" si="10"/>
        <v>0</v>
      </c>
      <c r="R34" s="168">
        <f t="shared" si="10"/>
        <v>0</v>
      </c>
      <c r="S34" s="168">
        <f t="shared" si="10"/>
        <v>0</v>
      </c>
      <c r="T34" s="168">
        <f t="shared" si="10"/>
        <v>0</v>
      </c>
      <c r="U34" s="168">
        <f t="shared" si="10"/>
        <v>0</v>
      </c>
      <c r="V34" s="168">
        <f t="shared" si="10"/>
        <v>0</v>
      </c>
      <c r="W34" s="168">
        <f t="shared" si="10"/>
        <v>0</v>
      </c>
      <c r="X34" s="169">
        <f t="shared" si="10"/>
        <v>0</v>
      </c>
      <c r="Y34" s="769">
        <f>Y32*Y12</f>
        <v>0</v>
      </c>
      <c r="Z34" s="769">
        <f t="shared" ref="Z34:AM34" si="11">Z32*Z12</f>
        <v>0</v>
      </c>
      <c r="AA34" s="769">
        <f t="shared" si="11"/>
        <v>0</v>
      </c>
      <c r="AB34" s="769">
        <f t="shared" si="11"/>
        <v>0</v>
      </c>
      <c r="AC34" s="769">
        <f t="shared" si="11"/>
        <v>0</v>
      </c>
      <c r="AD34" s="769">
        <f t="shared" si="11"/>
        <v>0</v>
      </c>
      <c r="AE34" s="769">
        <f t="shared" si="11"/>
        <v>0</v>
      </c>
      <c r="AF34" s="769">
        <f t="shared" si="11"/>
        <v>0</v>
      </c>
      <c r="AG34" s="769">
        <f t="shared" si="11"/>
        <v>0</v>
      </c>
      <c r="AH34" s="769">
        <f t="shared" si="11"/>
        <v>0</v>
      </c>
      <c r="AI34" s="769">
        <f t="shared" si="11"/>
        <v>0</v>
      </c>
      <c r="AJ34" s="769">
        <f t="shared" si="11"/>
        <v>0</v>
      </c>
      <c r="AK34" s="769">
        <f t="shared" si="11"/>
        <v>0</v>
      </c>
      <c r="AL34" s="769">
        <f t="shared" si="11"/>
        <v>0</v>
      </c>
      <c r="AM34" s="769">
        <f t="shared" si="11"/>
        <v>0</v>
      </c>
      <c r="AN34" s="94"/>
      <c r="BE34" s="94"/>
    </row>
    <row r="35" spans="1:73" ht="12" customHeight="1" x14ac:dyDescent="0.25">
      <c r="A35" s="92">
        <v>19</v>
      </c>
      <c r="B35" s="39"/>
      <c r="C35" s="9" t="str">
        <f>Data!B27</f>
        <v>Forudbetalt tilskud (efter aftale)</v>
      </c>
      <c r="D35" s="135"/>
      <c r="E35" s="27" t="s">
        <v>31</v>
      </c>
      <c r="F35" s="117"/>
      <c r="G35" s="119">
        <f ca="1">HLOOKUP($G$5,'Period(er)'!$X:$AL,5+A35,FALSE)</f>
        <v>0</v>
      </c>
      <c r="I35" s="120">
        <f>SUM(J35:AM35)</f>
        <v>0</v>
      </c>
      <c r="J35" s="608"/>
      <c r="K35" s="609"/>
      <c r="L35" s="609"/>
      <c r="M35" s="609"/>
      <c r="N35" s="609"/>
      <c r="O35" s="609"/>
      <c r="P35" s="609"/>
      <c r="Q35" s="609"/>
      <c r="R35" s="609"/>
      <c r="S35" s="609"/>
      <c r="T35" s="609"/>
      <c r="U35" s="609"/>
      <c r="V35" s="609"/>
      <c r="W35" s="609"/>
      <c r="X35" s="610"/>
      <c r="Y35" s="771"/>
      <c r="Z35" s="771"/>
      <c r="AA35" s="771"/>
      <c r="AB35" s="771"/>
      <c r="AC35" s="771"/>
      <c r="AD35" s="771"/>
      <c r="AE35" s="771"/>
      <c r="AF35" s="771"/>
      <c r="AG35" s="771"/>
      <c r="AH35" s="771"/>
      <c r="AI35" s="771"/>
      <c r="AJ35" s="771"/>
      <c r="AK35" s="771"/>
      <c r="AL35" s="771"/>
      <c r="AM35" s="771"/>
      <c r="AN35" s="94"/>
      <c r="BE35" s="94"/>
    </row>
    <row r="36" spans="1:73" ht="12" customHeight="1" x14ac:dyDescent="0.25">
      <c r="A36" s="92">
        <v>20</v>
      </c>
      <c r="B36" s="39"/>
      <c r="C36" s="9" t="str">
        <f>Data!B28</f>
        <v>Justering for timepris inklusiv overhead</v>
      </c>
      <c r="D36" s="135"/>
      <c r="E36" s="27" t="s">
        <v>31</v>
      </c>
      <c r="F36" s="117"/>
      <c r="G36" s="119">
        <f ca="1">HLOOKUP($G$5,'Period(er)'!$X:$AL,5+A36,FALSE)</f>
        <v>0</v>
      </c>
      <c r="I36" s="120">
        <f ca="1">SUM(J36:AM36)</f>
        <v>0</v>
      </c>
      <c r="J36" s="479">
        <f ca="1">HLOOKUP($G$5,'Partner-period(er)'!$J:$X,25+((J$2-1)*50),FALSE)</f>
        <v>0</v>
      </c>
      <c r="K36" s="168">
        <f ca="1">HLOOKUP($G$5,'Partner-period(er)'!$J:$X,25+((K$2-1)*50),FALSE)</f>
        <v>0</v>
      </c>
      <c r="L36" s="168">
        <f ca="1">HLOOKUP($G$5,'Partner-period(er)'!$J:$X,25+((L$2-1)*50),FALSE)</f>
        <v>0</v>
      </c>
      <c r="M36" s="168">
        <f ca="1">HLOOKUP($G$5,'Partner-period(er)'!$J:$X,25+((M$2-1)*50),FALSE)</f>
        <v>0</v>
      </c>
      <c r="N36" s="168">
        <f ca="1">HLOOKUP($G$5,'Partner-period(er)'!$J:$X,25+((N$2-1)*50),FALSE)</f>
        <v>0</v>
      </c>
      <c r="O36" s="168">
        <f ca="1">HLOOKUP($G$5,'Partner-period(er)'!$J:$X,25+((O$2-1)*50),FALSE)</f>
        <v>0</v>
      </c>
      <c r="P36" s="168">
        <f ca="1">HLOOKUP($G$5,'Partner-period(er)'!$J:$X,25+((P$2-1)*50),FALSE)</f>
        <v>0</v>
      </c>
      <c r="Q36" s="168">
        <f ca="1">HLOOKUP($G$5,'Partner-period(er)'!$J:$X,25+((Q$2-1)*50),FALSE)</f>
        <v>0</v>
      </c>
      <c r="R36" s="168">
        <f ca="1">HLOOKUP($G$5,'Partner-period(er)'!$J:$X,25+((R$2-1)*50),FALSE)</f>
        <v>0</v>
      </c>
      <c r="S36" s="168">
        <f ca="1">HLOOKUP($G$5,'Partner-period(er)'!$J:$X,25+((S$2-1)*50),FALSE)</f>
        <v>0</v>
      </c>
      <c r="T36" s="168">
        <f ca="1">HLOOKUP($G$5,'Partner-period(er)'!$J:$X,25+((T$2-1)*50),FALSE)</f>
        <v>0</v>
      </c>
      <c r="U36" s="168">
        <f ca="1">HLOOKUP($G$5,'Partner-period(er)'!$J:$X,25+((U$2-1)*50),FALSE)</f>
        <v>0</v>
      </c>
      <c r="V36" s="168">
        <f ca="1">HLOOKUP($G$5,'Partner-period(er)'!$J:$X,25+((V$2-1)*50),FALSE)</f>
        <v>0</v>
      </c>
      <c r="W36" s="168">
        <f ca="1">HLOOKUP($G$5,'Partner-period(er)'!$J:$X,25+((W$2-1)*50),FALSE)</f>
        <v>0</v>
      </c>
      <c r="X36" s="169">
        <f ca="1">HLOOKUP($G$5,'Partner-period(er)'!$J:$X,25+((X$2-1)*50),FALSE)</f>
        <v>0</v>
      </c>
      <c r="Y36" s="769">
        <f ca="1">HLOOKUP($G$5,'Partner-period(er)'!$J:$X,25+((Y$2-1)*50),FALSE)</f>
        <v>0</v>
      </c>
      <c r="Z36" s="769">
        <f ca="1">HLOOKUP($G$5,'Partner-period(er)'!$J:$X,25+((Z$2-1)*50),FALSE)</f>
        <v>0</v>
      </c>
      <c r="AA36" s="769">
        <f ca="1">HLOOKUP($G$5,'Partner-period(er)'!$J:$X,25+((AA$2-1)*50),FALSE)</f>
        <v>0</v>
      </c>
      <c r="AB36" s="769">
        <f ca="1">HLOOKUP($G$5,'Partner-period(er)'!$J:$X,25+((AB$2-1)*50),FALSE)</f>
        <v>0</v>
      </c>
      <c r="AC36" s="769">
        <f ca="1">HLOOKUP($G$5,'Partner-period(er)'!$J:$X,25+((AC$2-1)*50),FALSE)</f>
        <v>0</v>
      </c>
      <c r="AD36" s="769">
        <f ca="1">HLOOKUP($G$5,'Partner-period(er)'!$J:$X,25+((AD$2-1)*50),FALSE)</f>
        <v>0</v>
      </c>
      <c r="AE36" s="769">
        <f ca="1">HLOOKUP($G$5,'Partner-period(er)'!$J:$X,25+((AE$2-1)*50),FALSE)</f>
        <v>0</v>
      </c>
      <c r="AF36" s="769">
        <f ca="1">HLOOKUP($G$5,'Partner-period(er)'!$J:$X,25+((AF$2-1)*50),FALSE)</f>
        <v>0</v>
      </c>
      <c r="AG36" s="769">
        <f ca="1">HLOOKUP($G$5,'Partner-period(er)'!$J:$X,25+((AG$2-1)*50),FALSE)</f>
        <v>0</v>
      </c>
      <c r="AH36" s="769">
        <f ca="1">HLOOKUP($G$5,'Partner-period(er)'!$J:$X,25+((AH$2-1)*50),FALSE)</f>
        <v>0</v>
      </c>
      <c r="AI36" s="769">
        <f ca="1">HLOOKUP($G$5,'Partner-period(er)'!$J:$X,25+((AI$2-1)*50),FALSE)</f>
        <v>0</v>
      </c>
      <c r="AJ36" s="769">
        <f ca="1">HLOOKUP($G$5,'Partner-period(er)'!$J:$X,25+((AJ$2-1)*50),FALSE)</f>
        <v>0</v>
      </c>
      <c r="AK36" s="769">
        <f ca="1">HLOOKUP($G$5,'Partner-period(er)'!$J:$X,25+((AK$2-1)*50),FALSE)</f>
        <v>0</v>
      </c>
      <c r="AL36" s="769">
        <f ca="1">HLOOKUP($G$5,'Partner-period(er)'!$J:$X,25+((AL$2-1)*50),FALSE)</f>
        <v>0</v>
      </c>
      <c r="AM36" s="769">
        <f ca="1">HLOOKUP($G$5,'Partner-period(er)'!$J:$X,25+((AM$2-1)*50),FALSE)</f>
        <v>0</v>
      </c>
      <c r="AN36" s="168" t="e">
        <f ca="1">HLOOKUP($G$5,'Partner-period(er)'!$J:$X,25+((AN$2-1)*50),FALSE)</f>
        <v>#VALUE!</v>
      </c>
      <c r="AO36" s="168" t="e" vm="1">
        <f ca="1">HLOOKUP($G$5,'Partner-period(er)'!$J:$X,25+((AO$2-1)*50),FALSE)</f>
        <v>#VALUE!</v>
      </c>
      <c r="AP36" s="168" t="e" vm="1">
        <f ca="1">HLOOKUP($G$5,'Partner-period(er)'!$J:$X,25+((AP$2-1)*50),FALSE)</f>
        <v>#VALUE!</v>
      </c>
      <c r="AQ36" s="168" t="e" vm="1">
        <f ca="1">HLOOKUP($G$5,'Partner-period(er)'!$J:$X,25+((AQ$2-1)*50),FALSE)</f>
        <v>#VALUE!</v>
      </c>
      <c r="AR36" s="168" t="e" vm="1">
        <f ca="1">HLOOKUP($G$5,'Partner-period(er)'!$J:$X,25+((AR$2-1)*50),FALSE)</f>
        <v>#VALUE!</v>
      </c>
      <c r="AS36" s="168" t="e" vm="1">
        <f ca="1">HLOOKUP($G$5,'Partner-period(er)'!$J:$X,25+((AS$2-1)*50),FALSE)</f>
        <v>#VALUE!</v>
      </c>
      <c r="AT36" s="168" t="e" vm="1">
        <f ca="1">HLOOKUP($G$5,'Partner-period(er)'!$J:$X,25+((AT$2-1)*50),FALSE)</f>
        <v>#VALUE!</v>
      </c>
      <c r="AU36" s="168" t="e" vm="1">
        <f ca="1">HLOOKUP($G$5,'Partner-period(er)'!$J:$X,25+((AU$2-1)*50),FALSE)</f>
        <v>#VALUE!</v>
      </c>
      <c r="AV36" s="168" t="e" vm="1">
        <f ca="1">HLOOKUP($G$5,'Partner-period(er)'!$J:$X,25+((AV$2-1)*50),FALSE)</f>
        <v>#VALUE!</v>
      </c>
      <c r="AW36" s="168" t="e" vm="1">
        <f ca="1">HLOOKUP($G$5,'Partner-period(er)'!$J:$X,25+((AW$2-1)*50),FALSE)</f>
        <v>#VALUE!</v>
      </c>
      <c r="AX36" s="168" t="e" vm="1">
        <f ca="1">HLOOKUP($G$5,'Partner-period(er)'!$J:$X,25+((AX$2-1)*50),FALSE)</f>
        <v>#VALUE!</v>
      </c>
      <c r="AY36" s="168" t="e" vm="1">
        <f ca="1">HLOOKUP($G$5,'Partner-period(er)'!$J:$X,25+((AY$2-1)*50),FALSE)</f>
        <v>#VALUE!</v>
      </c>
      <c r="AZ36" s="168" t="e" vm="1">
        <f ca="1">HLOOKUP($G$5,'Partner-period(er)'!$J:$X,25+((AZ$2-1)*50),FALSE)</f>
        <v>#VALUE!</v>
      </c>
      <c r="BA36" s="168" t="e" vm="1">
        <f ca="1">HLOOKUP($G$5,'Partner-period(er)'!$J:$X,25+((BA$2-1)*50),FALSE)</f>
        <v>#VALUE!</v>
      </c>
      <c r="BB36" s="168" t="e" vm="1">
        <f ca="1">HLOOKUP($G$5,'Partner-period(er)'!$J:$X,25+((BB$2-1)*50),FALSE)</f>
        <v>#VALUE!</v>
      </c>
      <c r="BC36" s="168" t="e" vm="1">
        <f ca="1">HLOOKUP($G$5,'Partner-period(er)'!$J:$X,25+((BC$2-1)*50),FALSE)</f>
        <v>#VALUE!</v>
      </c>
      <c r="BD36" s="168" t="e" vm="1">
        <f ca="1">HLOOKUP($G$5,'Partner-period(er)'!$J:$X,25+((BD$2-1)*50),FALSE)</f>
        <v>#VALUE!</v>
      </c>
      <c r="BE36" s="168" t="e">
        <f ca="1">HLOOKUP($G$5,'Partner-period(er)'!$J:$X,25+((BE$2-1)*50),FALSE)</f>
        <v>#VALUE!</v>
      </c>
      <c r="BF36" s="168" t="e" vm="1">
        <f ca="1">HLOOKUP($G$5,'Partner-period(er)'!$J:$X,25+((BF$2-1)*50),FALSE)</f>
        <v>#VALUE!</v>
      </c>
      <c r="BG36" s="168" t="e" vm="1">
        <f ca="1">HLOOKUP($G$5,'Partner-period(er)'!$J:$X,25+((BG$2-1)*50),FALSE)</f>
        <v>#VALUE!</v>
      </c>
      <c r="BH36" s="168" t="e" vm="1">
        <f ca="1">HLOOKUP($G$5,'Partner-period(er)'!$J:$X,25+((BH$2-1)*50),FALSE)</f>
        <v>#VALUE!</v>
      </c>
      <c r="BI36" s="168" t="e" vm="1">
        <f ca="1">HLOOKUP($G$5,'Partner-period(er)'!$J:$X,25+((BI$2-1)*50),FALSE)</f>
        <v>#VALUE!</v>
      </c>
      <c r="BJ36" s="168" t="e" vm="1">
        <f ca="1">HLOOKUP($G$5,'Partner-period(er)'!$J:$X,25+((BJ$2-1)*50),FALSE)</f>
        <v>#VALUE!</v>
      </c>
      <c r="BK36" s="168" t="e" vm="1">
        <f ca="1">HLOOKUP($G$5,'Partner-period(er)'!$J:$X,25+((BK$2-1)*50),FALSE)</f>
        <v>#VALUE!</v>
      </c>
      <c r="BL36" s="168" t="e" vm="1">
        <f ca="1">HLOOKUP($G$5,'Partner-period(er)'!$J:$X,25+((BL$2-1)*50),FALSE)</f>
        <v>#VALUE!</v>
      </c>
      <c r="BM36" s="168" t="e" vm="1">
        <f ca="1">HLOOKUP($G$5,'Partner-period(er)'!$J:$X,25+((BM$2-1)*50),FALSE)</f>
        <v>#VALUE!</v>
      </c>
      <c r="BN36" s="168" t="e" vm="1">
        <f ca="1">HLOOKUP($G$5,'Partner-period(er)'!$J:$X,25+((BN$2-1)*50),FALSE)</f>
        <v>#VALUE!</v>
      </c>
      <c r="BO36" s="168" t="e" vm="1">
        <f ca="1">HLOOKUP($G$5,'Partner-period(er)'!$J:$X,25+((BO$2-1)*50),FALSE)</f>
        <v>#VALUE!</v>
      </c>
      <c r="BP36" s="168" t="e" vm="1">
        <f ca="1">HLOOKUP($G$5,'Partner-period(er)'!$J:$X,25+((BP$2-1)*50),FALSE)</f>
        <v>#VALUE!</v>
      </c>
      <c r="BQ36" s="168" t="e" vm="1">
        <f ca="1">HLOOKUP($G$5,'Partner-period(er)'!$J:$X,25+((BQ$2-1)*50),FALSE)</f>
        <v>#VALUE!</v>
      </c>
      <c r="BR36" s="168" t="e" vm="1">
        <f ca="1">HLOOKUP($G$5,'Partner-period(er)'!$J:$X,25+((BR$2-1)*50),FALSE)</f>
        <v>#VALUE!</v>
      </c>
      <c r="BS36" s="168" t="e" vm="1">
        <f ca="1">HLOOKUP($G$5,'Partner-period(er)'!$J:$X,25+((BS$2-1)*50),FALSE)</f>
        <v>#VALUE!</v>
      </c>
      <c r="BT36" s="168" t="e" vm="1">
        <f ca="1">HLOOKUP($G$5,'Partner-period(er)'!$J:$X,25+((BT$2-1)*50),FALSE)</f>
        <v>#VALUE!</v>
      </c>
      <c r="BU36" s="168" t="e" vm="1">
        <f ca="1">HLOOKUP($G$5,'Partner-period(er)'!$J:$X,25+((BU$2-1)*50),FALSE)</f>
        <v>#VALUE!</v>
      </c>
    </row>
    <row r="37" spans="1:73" ht="12" customHeight="1" x14ac:dyDescent="0.25">
      <c r="A37" s="92">
        <v>21</v>
      </c>
      <c r="B37" s="39"/>
      <c r="C37" s="9" t="str">
        <f>Data!B29</f>
        <v>Justering for budgetoverskridelse</v>
      </c>
      <c r="D37" s="135"/>
      <c r="E37" s="27" t="s">
        <v>31</v>
      </c>
      <c r="F37" s="117"/>
      <c r="G37" s="119">
        <f ca="1">HLOOKUP($G$5,'Period(er)'!$X:$AL,5+A37,FALSE)</f>
        <v>0</v>
      </c>
      <c r="I37" s="120">
        <f ca="1">IF(Data!H2="nej",                     IF((G34+G35+G36)&gt;F38,-G34-G35-G36+F38,0),SUM(J37:AM37))</f>
        <v>0</v>
      </c>
      <c r="J37" s="480">
        <f ca="1">HLOOKUP($G$5,'Partner-period(er)'!$J:$X,26+((J$2-1)*50),FALSE)</f>
        <v>0</v>
      </c>
      <c r="K37" s="172">
        <f ca="1">HLOOKUP($G$5,'Partner-period(er)'!$J:$X,26+((K$2-1)*50),FALSE)</f>
        <v>0</v>
      </c>
      <c r="L37" s="172">
        <f ca="1">HLOOKUP($G$5,'Partner-period(er)'!$J:$X,26+((L$2-1)*50),FALSE)</f>
        <v>0</v>
      </c>
      <c r="M37" s="172">
        <f ca="1">HLOOKUP($G$5,'Partner-period(er)'!$J:$X,26+((M$2-1)*50),FALSE)</f>
        <v>0</v>
      </c>
      <c r="N37" s="172">
        <f ca="1">HLOOKUP($G$5,'Partner-period(er)'!$J:$X,26+((N$2-1)*50),FALSE)</f>
        <v>0</v>
      </c>
      <c r="O37" s="172">
        <f ca="1">HLOOKUP($G$5,'Partner-period(er)'!$J:$X,26+((O$2-1)*50),FALSE)</f>
        <v>0</v>
      </c>
      <c r="P37" s="172">
        <f ca="1">HLOOKUP($G$5,'Partner-period(er)'!$J:$X,26+((P$2-1)*50),FALSE)</f>
        <v>0</v>
      </c>
      <c r="Q37" s="172">
        <f ca="1">HLOOKUP($G$5,'Partner-period(er)'!$J:$X,26+((Q$2-1)*50),FALSE)</f>
        <v>0</v>
      </c>
      <c r="R37" s="172">
        <f ca="1">HLOOKUP($G$5,'Partner-period(er)'!$J:$X,26+((R$2-1)*50),FALSE)</f>
        <v>0</v>
      </c>
      <c r="S37" s="172">
        <f ca="1">HLOOKUP($G$5,'Partner-period(er)'!$J:$X,26+((S$2-1)*50),FALSE)</f>
        <v>0</v>
      </c>
      <c r="T37" s="172">
        <f ca="1">HLOOKUP($G$5,'Partner-period(er)'!$J:$X,26+((T$2-1)*50),FALSE)</f>
        <v>0</v>
      </c>
      <c r="U37" s="172">
        <f ca="1">HLOOKUP($G$5,'Partner-period(er)'!$J:$X,26+((U$2-1)*50),FALSE)</f>
        <v>0</v>
      </c>
      <c r="V37" s="172">
        <f ca="1">HLOOKUP($G$5,'Partner-period(er)'!$J:$X,26+((V$2-1)*50),FALSE)</f>
        <v>0</v>
      </c>
      <c r="W37" s="172">
        <f ca="1">HLOOKUP($G$5,'Partner-period(er)'!$J:$X,26+((W$2-1)*50),FALSE)</f>
        <v>0</v>
      </c>
      <c r="X37" s="791">
        <f ca="1">HLOOKUP($G$5,'Partner-period(er)'!$J:$X,26+((X$2-1)*50),FALSE)</f>
        <v>0</v>
      </c>
      <c r="Y37" s="769">
        <f ca="1">HLOOKUP($G$5,'Partner-period(er)'!$J:$X,26+((Y$2-1)*50),FALSE)</f>
        <v>0</v>
      </c>
      <c r="Z37" s="769">
        <f ca="1">HLOOKUP($G$5,'Partner-period(er)'!$J:$X,26+((Z$2-1)*50),FALSE)</f>
        <v>0</v>
      </c>
      <c r="AA37" s="769">
        <f ca="1">HLOOKUP($G$5,'Partner-period(er)'!$J:$X,26+((AA$2-1)*50),FALSE)</f>
        <v>0</v>
      </c>
      <c r="AB37" s="769">
        <f ca="1">HLOOKUP($G$5,'Partner-period(er)'!$J:$X,26+((AB$2-1)*50),FALSE)</f>
        <v>0</v>
      </c>
      <c r="AC37" s="769">
        <f ca="1">HLOOKUP($G$5,'Partner-period(er)'!$J:$X,26+((AC$2-1)*50),FALSE)</f>
        <v>0</v>
      </c>
      <c r="AD37" s="769">
        <f ca="1">HLOOKUP($G$5,'Partner-period(er)'!$J:$X,26+((AD$2-1)*50),FALSE)</f>
        <v>0</v>
      </c>
      <c r="AE37" s="769">
        <f ca="1">HLOOKUP($G$5,'Partner-period(er)'!$J:$X,26+((AE$2-1)*50),FALSE)</f>
        <v>0</v>
      </c>
      <c r="AF37" s="769">
        <f ca="1">HLOOKUP($G$5,'Partner-period(er)'!$J:$X,26+((AF$2-1)*50),FALSE)</f>
        <v>0</v>
      </c>
      <c r="AG37" s="769">
        <f ca="1">HLOOKUP($G$5,'Partner-period(er)'!$J:$X,26+((AG$2-1)*50),FALSE)</f>
        <v>0</v>
      </c>
      <c r="AH37" s="769">
        <f ca="1">HLOOKUP($G$5,'Partner-period(er)'!$J:$X,26+((AH$2-1)*50),FALSE)</f>
        <v>0</v>
      </c>
      <c r="AI37" s="769">
        <f ca="1">HLOOKUP($G$5,'Partner-period(er)'!$J:$X,26+((AI$2-1)*50),FALSE)</f>
        <v>0</v>
      </c>
      <c r="AJ37" s="769">
        <f ca="1">HLOOKUP($G$5,'Partner-period(er)'!$J:$X,26+((AJ$2-1)*50),FALSE)</f>
        <v>0</v>
      </c>
      <c r="AK37" s="769">
        <f ca="1">HLOOKUP($G$5,'Partner-period(er)'!$J:$X,26+((AK$2-1)*50),FALSE)</f>
        <v>0</v>
      </c>
      <c r="AL37" s="769">
        <f ca="1">HLOOKUP($G$5,'Partner-period(er)'!$J:$X,26+((AL$2-1)*50),FALSE)</f>
        <v>0</v>
      </c>
      <c r="AM37" s="769">
        <f ca="1">HLOOKUP($G$5,'Partner-period(er)'!$J:$X,26+((AM$2-1)*50),FALSE)</f>
        <v>0</v>
      </c>
      <c r="AN37" s="94"/>
      <c r="BE37" s="94"/>
    </row>
    <row r="38" spans="1:73" ht="12" customHeight="1" x14ac:dyDescent="0.25">
      <c r="A38" s="92">
        <v>22</v>
      </c>
      <c r="B38" s="36"/>
      <c r="C38" s="136" t="str">
        <f>Data!B30</f>
        <v>Tilskud total / til faktura</v>
      </c>
      <c r="D38" s="136"/>
      <c r="E38" s="97" t="s">
        <v>31</v>
      </c>
      <c r="F38" s="248">
        <f>'Budget &amp; Total'!G43</f>
        <v>0</v>
      </c>
      <c r="G38" s="118">
        <f ca="1">HLOOKUP($G$5,'Period(er)'!$X:$AL,5+A38,FALSE)</f>
        <v>0</v>
      </c>
      <c r="I38" s="137">
        <f ca="1">SUM(I34:I37)</f>
        <v>0</v>
      </c>
      <c r="J38" s="171">
        <f ca="1">J34+J35+J36+J37</f>
        <v>0</v>
      </c>
      <c r="K38" s="171">
        <f t="shared" ref="K38:X38" ca="1" si="12">K34+K35+K36+K37</f>
        <v>0</v>
      </c>
      <c r="L38" s="171">
        <f t="shared" ca="1" si="12"/>
        <v>0</v>
      </c>
      <c r="M38" s="171">
        <f t="shared" ca="1" si="12"/>
        <v>0</v>
      </c>
      <c r="N38" s="171">
        <f t="shared" ca="1" si="12"/>
        <v>0</v>
      </c>
      <c r="O38" s="171">
        <f t="shared" ca="1" si="12"/>
        <v>0</v>
      </c>
      <c r="P38" s="171">
        <f t="shared" ca="1" si="12"/>
        <v>0</v>
      </c>
      <c r="Q38" s="171">
        <f t="shared" ca="1" si="12"/>
        <v>0</v>
      </c>
      <c r="R38" s="171">
        <f t="shared" ca="1" si="12"/>
        <v>0</v>
      </c>
      <c r="S38" s="171">
        <f t="shared" ca="1" si="12"/>
        <v>0</v>
      </c>
      <c r="T38" s="171">
        <f t="shared" ca="1" si="12"/>
        <v>0</v>
      </c>
      <c r="U38" s="171">
        <f t="shared" ca="1" si="12"/>
        <v>0</v>
      </c>
      <c r="V38" s="171">
        <f t="shared" ca="1" si="12"/>
        <v>0</v>
      </c>
      <c r="W38" s="171">
        <f t="shared" ca="1" si="12"/>
        <v>0</v>
      </c>
      <c r="X38" s="792">
        <f t="shared" ca="1" si="12"/>
        <v>0</v>
      </c>
      <c r="Y38" s="770">
        <f ca="1">Y34+Y35+Y36+Y37</f>
        <v>0</v>
      </c>
      <c r="Z38" s="770">
        <f t="shared" ref="Z38:AM38" ca="1" si="13">Z34+Z35+Z36+Z37</f>
        <v>0</v>
      </c>
      <c r="AA38" s="770">
        <f t="shared" ca="1" si="13"/>
        <v>0</v>
      </c>
      <c r="AB38" s="770">
        <f t="shared" ca="1" si="13"/>
        <v>0</v>
      </c>
      <c r="AC38" s="770">
        <f t="shared" ca="1" si="13"/>
        <v>0</v>
      </c>
      <c r="AD38" s="770">
        <f t="shared" ca="1" si="13"/>
        <v>0</v>
      </c>
      <c r="AE38" s="770">
        <f t="shared" ca="1" si="13"/>
        <v>0</v>
      </c>
      <c r="AF38" s="770">
        <f t="shared" ca="1" si="13"/>
        <v>0</v>
      </c>
      <c r="AG38" s="770">
        <f t="shared" ca="1" si="13"/>
        <v>0</v>
      </c>
      <c r="AH38" s="770">
        <f t="shared" ca="1" si="13"/>
        <v>0</v>
      </c>
      <c r="AI38" s="770">
        <f t="shared" ca="1" si="13"/>
        <v>0</v>
      </c>
      <c r="AJ38" s="770">
        <f t="shared" ca="1" si="13"/>
        <v>0</v>
      </c>
      <c r="AK38" s="770">
        <f t="shared" ca="1" si="13"/>
        <v>0</v>
      </c>
      <c r="AL38" s="770">
        <f t="shared" ca="1" si="13"/>
        <v>0</v>
      </c>
      <c r="AM38" s="770">
        <f t="shared" ca="1" si="13"/>
        <v>0</v>
      </c>
      <c r="AN38" s="94"/>
      <c r="BE38" s="94"/>
    </row>
    <row r="39" spans="1:73" ht="12" customHeight="1" x14ac:dyDescent="0.25">
      <c r="A39" s="92">
        <v>23</v>
      </c>
      <c r="B39" s="38"/>
      <c r="C39" s="33" t="str">
        <f>Data!B31</f>
        <v>Anden finansiering</v>
      </c>
      <c r="D39" s="33"/>
      <c r="E39" s="27" t="s">
        <v>31</v>
      </c>
      <c r="F39" s="245">
        <f>'Budget &amp; Total'!G44</f>
        <v>0</v>
      </c>
      <c r="G39" s="119">
        <f ca="1">HLOOKUP($G$5,'Period(er)'!$X:$AL,5+A39,FALSE)</f>
        <v>0</v>
      </c>
      <c r="I39" s="120">
        <f>SUM(J39:AM39)</f>
        <v>0</v>
      </c>
      <c r="J39" s="606"/>
      <c r="K39" s="606"/>
      <c r="L39" s="606"/>
      <c r="M39" s="606"/>
      <c r="N39" s="606"/>
      <c r="O39" s="606"/>
      <c r="P39" s="606"/>
      <c r="Q39" s="606"/>
      <c r="R39" s="606"/>
      <c r="S39" s="606"/>
      <c r="T39" s="606"/>
      <c r="U39" s="606"/>
      <c r="V39" s="606"/>
      <c r="W39" s="606"/>
      <c r="X39" s="607"/>
      <c r="Y39" s="767"/>
      <c r="Z39" s="767"/>
      <c r="AA39" s="767"/>
      <c r="AB39" s="767"/>
      <c r="AC39" s="767"/>
      <c r="AD39" s="767"/>
      <c r="AE39" s="767"/>
      <c r="AF39" s="767"/>
      <c r="AG39" s="767"/>
      <c r="AH39" s="767"/>
      <c r="AI39" s="767"/>
      <c r="AJ39" s="767"/>
      <c r="AK39" s="767"/>
      <c r="AL39" s="767"/>
      <c r="AM39" s="767"/>
      <c r="AN39" s="94"/>
      <c r="BE39" s="94"/>
    </row>
    <row r="40" spans="1:73" ht="12" customHeight="1" x14ac:dyDescent="0.25">
      <c r="A40" s="92">
        <v>24</v>
      </c>
      <c r="B40" s="40"/>
      <c r="C40" s="34" t="str">
        <f>Data!B32</f>
        <v>Egenfinansiering</v>
      </c>
      <c r="D40" s="34"/>
      <c r="E40" s="138" t="s">
        <v>31</v>
      </c>
      <c r="F40" s="249">
        <f>'Budget &amp; Total'!G45</f>
        <v>0</v>
      </c>
      <c r="G40" s="139">
        <f ca="1">HLOOKUP($G$5,'Period(er)'!$X:$AL,5+A40,FALSE)</f>
        <v>0</v>
      </c>
      <c r="I40" s="140">
        <f ca="1">SUM(J40:AM40)</f>
        <v>0</v>
      </c>
      <c r="J40" s="172">
        <f ca="1">J32-J38-J39</f>
        <v>0</v>
      </c>
      <c r="K40" s="172">
        <f t="shared" ref="K40:X40" ca="1" si="14">K32-K38-K39</f>
        <v>0</v>
      </c>
      <c r="L40" s="172">
        <f t="shared" ca="1" si="14"/>
        <v>0</v>
      </c>
      <c r="M40" s="172">
        <f t="shared" ca="1" si="14"/>
        <v>0</v>
      </c>
      <c r="N40" s="172">
        <f t="shared" ca="1" si="14"/>
        <v>0</v>
      </c>
      <c r="O40" s="172">
        <f t="shared" ca="1" si="14"/>
        <v>0</v>
      </c>
      <c r="P40" s="172">
        <f t="shared" ca="1" si="14"/>
        <v>0</v>
      </c>
      <c r="Q40" s="172">
        <f t="shared" ca="1" si="14"/>
        <v>0</v>
      </c>
      <c r="R40" s="172">
        <f t="shared" ca="1" si="14"/>
        <v>0</v>
      </c>
      <c r="S40" s="172">
        <f t="shared" ca="1" si="14"/>
        <v>0</v>
      </c>
      <c r="T40" s="172">
        <f t="shared" ca="1" si="14"/>
        <v>0</v>
      </c>
      <c r="U40" s="172">
        <f t="shared" ca="1" si="14"/>
        <v>0</v>
      </c>
      <c r="V40" s="172">
        <f t="shared" ca="1" si="14"/>
        <v>0</v>
      </c>
      <c r="W40" s="172">
        <f t="shared" ca="1" si="14"/>
        <v>0</v>
      </c>
      <c r="X40" s="791">
        <f t="shared" ca="1" si="14"/>
        <v>0</v>
      </c>
      <c r="Y40" s="769">
        <f ca="1">Y32-Y38-Y39</f>
        <v>0</v>
      </c>
      <c r="Z40" s="769">
        <f t="shared" ref="Z40:AM40" ca="1" si="15">Z32-Z38-Z39</f>
        <v>0</v>
      </c>
      <c r="AA40" s="769">
        <f t="shared" ca="1" si="15"/>
        <v>0</v>
      </c>
      <c r="AB40" s="769">
        <f t="shared" ca="1" si="15"/>
        <v>0</v>
      </c>
      <c r="AC40" s="769">
        <f t="shared" ca="1" si="15"/>
        <v>0</v>
      </c>
      <c r="AD40" s="769">
        <f t="shared" ca="1" si="15"/>
        <v>0</v>
      </c>
      <c r="AE40" s="769">
        <f t="shared" ca="1" si="15"/>
        <v>0</v>
      </c>
      <c r="AF40" s="769">
        <f t="shared" ca="1" si="15"/>
        <v>0</v>
      </c>
      <c r="AG40" s="769">
        <f t="shared" ca="1" si="15"/>
        <v>0</v>
      </c>
      <c r="AH40" s="769">
        <f t="shared" ca="1" si="15"/>
        <v>0</v>
      </c>
      <c r="AI40" s="769">
        <f t="shared" ca="1" si="15"/>
        <v>0</v>
      </c>
      <c r="AJ40" s="769">
        <f t="shared" ca="1" si="15"/>
        <v>0</v>
      </c>
      <c r="AK40" s="769">
        <f t="shared" ca="1" si="15"/>
        <v>0</v>
      </c>
      <c r="AL40" s="769">
        <f t="shared" ca="1" si="15"/>
        <v>0</v>
      </c>
      <c r="AM40" s="769">
        <f t="shared" ca="1" si="15"/>
        <v>0</v>
      </c>
      <c r="AN40" s="94"/>
      <c r="BE40" s="94"/>
    </row>
    <row r="41" spans="1:73" ht="18" customHeight="1" x14ac:dyDescent="0.25">
      <c r="A41" s="92">
        <v>22</v>
      </c>
      <c r="B41" s="613" t="str">
        <f>Data!B41</f>
        <v>Evt udjævning af tilskud til lønomkostninger</v>
      </c>
      <c r="C41" s="614"/>
      <c r="D41" s="614"/>
      <c r="E41" s="614"/>
      <c r="F41" s="614"/>
      <c r="G41" s="614"/>
      <c r="H41" s="614"/>
      <c r="I41" s="615">
        <f ca="1">IF(I37&lt;0,Data!B56,)</f>
        <v>0</v>
      </c>
      <c r="J41" s="614"/>
      <c r="K41" s="614"/>
      <c r="L41" s="614"/>
      <c r="M41" s="614"/>
      <c r="N41" s="614"/>
      <c r="O41" s="614"/>
      <c r="P41" s="614"/>
      <c r="Q41" s="614"/>
      <c r="R41" s="614"/>
      <c r="S41" s="614"/>
      <c r="T41" s="614"/>
      <c r="U41" s="614"/>
      <c r="V41" s="614"/>
      <c r="W41" s="614"/>
      <c r="X41" s="644"/>
      <c r="Y41" s="297"/>
      <c r="Z41" s="297"/>
      <c r="AA41" s="297"/>
      <c r="AB41" s="297"/>
      <c r="AC41" s="297"/>
      <c r="AD41" s="297"/>
      <c r="AE41" s="297"/>
      <c r="AF41" s="297"/>
      <c r="AG41" s="297"/>
      <c r="AH41" s="297"/>
      <c r="AI41" s="297"/>
      <c r="AJ41" s="297"/>
      <c r="AK41" s="297"/>
      <c r="AL41" s="297"/>
      <c r="AM41" s="297"/>
      <c r="AN41" s="94"/>
      <c r="BE41" s="94"/>
    </row>
    <row r="42" spans="1:73" ht="11.25" customHeight="1" x14ac:dyDescent="0.25">
      <c r="B42" s="616"/>
      <c r="C42" s="915" t="str">
        <f>Data!B42</f>
        <v>Den gennemsnitlig timepris, tilskuddet er beregnet ud fra, må ikke på noget tidspunkt gennemsnitligt overstige den budgetterede.</v>
      </c>
      <c r="D42" s="915"/>
      <c r="E42" s="916"/>
      <c r="F42" s="617" t="str">
        <f>Data!B33</f>
        <v>Udbetalingsloft</v>
      </c>
      <c r="G42" s="618"/>
      <c r="H42" s="618"/>
      <c r="I42" s="619"/>
      <c r="J42" s="620">
        <f ca="1">HLOOKUP($G$5,'Partner-period(er)'!$J:$X,46+((J$2-1)*50),FALSE)</f>
        <v>0</v>
      </c>
      <c r="K42" s="621">
        <f ca="1">HLOOKUP($G$5,'Partner-period(er)'!$J:$X,46+((K$2-1)*50),FALSE)</f>
        <v>0</v>
      </c>
      <c r="L42" s="621">
        <f ca="1">HLOOKUP($G$5,'Partner-period(er)'!$J:$X,46+((L$2-1)*50),FALSE)</f>
        <v>0</v>
      </c>
      <c r="M42" s="621">
        <f ca="1">HLOOKUP($G$5,'Partner-period(er)'!$J:$X,46+((M$2-1)*50),FALSE)</f>
        <v>0</v>
      </c>
      <c r="N42" s="621">
        <f ca="1">HLOOKUP($G$5,'Partner-period(er)'!$J:$X,46+((N$2-1)*50),FALSE)</f>
        <v>0</v>
      </c>
      <c r="O42" s="621">
        <f ca="1">HLOOKUP($G$5,'Partner-period(er)'!$J:$X,46+((O$2-1)*50),FALSE)</f>
        <v>0</v>
      </c>
      <c r="P42" s="621">
        <f ca="1">HLOOKUP($G$5,'Partner-period(er)'!$J:$X,46+((P$2-1)*50),FALSE)</f>
        <v>0</v>
      </c>
      <c r="Q42" s="621">
        <f ca="1">HLOOKUP($G$5,'Partner-period(er)'!$J:$X,46+((Q$2-1)*50),FALSE)</f>
        <v>0</v>
      </c>
      <c r="R42" s="621">
        <f ca="1">HLOOKUP($G$5,'Partner-period(er)'!$J:$X,46+((R$2-1)*50),FALSE)</f>
        <v>0</v>
      </c>
      <c r="S42" s="621">
        <f ca="1">HLOOKUP($G$5,'Partner-period(er)'!$J:$X,46+((S$2-1)*50),FALSE)</f>
        <v>0</v>
      </c>
      <c r="T42" s="621">
        <f ca="1">HLOOKUP($G$5,'Partner-period(er)'!$J:$X,46+((T$2-1)*50),FALSE)</f>
        <v>0</v>
      </c>
      <c r="U42" s="621">
        <f ca="1">HLOOKUP($G$5,'Partner-period(er)'!$J:$X,46+((U$2-1)*50),FALSE)</f>
        <v>0</v>
      </c>
      <c r="V42" s="621">
        <f ca="1">HLOOKUP($G$5,'Partner-period(er)'!$J:$X,46+((V$2-1)*50),FALSE)</f>
        <v>0</v>
      </c>
      <c r="W42" s="621">
        <f ca="1">HLOOKUP($G$5,'Partner-period(er)'!$J:$X,46+((W$2-1)*50),FALSE)</f>
        <v>0</v>
      </c>
      <c r="X42" s="793">
        <f ca="1">HLOOKUP($G$5,'Partner-period(er)'!$J:$X,46+((X$2-1)*50),FALSE)</f>
        <v>0</v>
      </c>
      <c r="Y42" s="772">
        <f ca="1">HLOOKUP($G$5,'Partner-period(er)'!$J:$X,46+((Y$2-1)*50),FALSE)</f>
        <v>0</v>
      </c>
      <c r="Z42" s="772">
        <f ca="1">HLOOKUP($G$5,'Partner-period(er)'!$J:$X,46+((Z$2-1)*50),FALSE)</f>
        <v>0</v>
      </c>
      <c r="AA42" s="772">
        <f ca="1">HLOOKUP($G$5,'Partner-period(er)'!$J:$X,46+((AA$2-1)*50),FALSE)</f>
        <v>0</v>
      </c>
      <c r="AB42" s="772">
        <f ca="1">HLOOKUP($G$5,'Partner-period(er)'!$J:$X,46+((AB$2-1)*50),FALSE)</f>
        <v>0</v>
      </c>
      <c r="AC42" s="772">
        <f ca="1">HLOOKUP($G$5,'Partner-period(er)'!$J:$X,46+((AC$2-1)*50),FALSE)</f>
        <v>0</v>
      </c>
      <c r="AD42" s="772">
        <f ca="1">HLOOKUP($G$5,'Partner-period(er)'!$J:$X,46+((AD$2-1)*50),FALSE)</f>
        <v>0</v>
      </c>
      <c r="AE42" s="772">
        <f ca="1">HLOOKUP($G$5,'Partner-period(er)'!$J:$X,46+((AE$2-1)*50),FALSE)</f>
        <v>0</v>
      </c>
      <c r="AF42" s="772">
        <f ca="1">HLOOKUP($G$5,'Partner-period(er)'!$J:$X,46+((AF$2-1)*50),FALSE)</f>
        <v>0</v>
      </c>
      <c r="AG42" s="772">
        <f ca="1">HLOOKUP($G$5,'Partner-period(er)'!$J:$X,46+((AG$2-1)*50),FALSE)</f>
        <v>0</v>
      </c>
      <c r="AH42" s="772">
        <f ca="1">HLOOKUP($G$5,'Partner-period(er)'!$J:$X,46+((AH$2-1)*50),FALSE)</f>
        <v>0</v>
      </c>
      <c r="AI42" s="772">
        <f ca="1">HLOOKUP($G$5,'Partner-period(er)'!$J:$X,46+((AI$2-1)*50),FALSE)</f>
        <v>0</v>
      </c>
      <c r="AJ42" s="772">
        <f ca="1">HLOOKUP($G$5,'Partner-period(er)'!$J:$X,46+((AJ$2-1)*50),FALSE)</f>
        <v>0</v>
      </c>
      <c r="AK42" s="772">
        <f ca="1">HLOOKUP($G$5,'Partner-period(er)'!$J:$X,46+((AK$2-1)*50),FALSE)</f>
        <v>0</v>
      </c>
      <c r="AL42" s="772">
        <f ca="1">HLOOKUP($G$5,'Partner-period(er)'!$J:$X,46+((AL$2-1)*50),FALSE)</f>
        <v>0</v>
      </c>
      <c r="AM42" s="772">
        <f ca="1">HLOOKUP($G$5,'Partner-period(er)'!$J:$X,46+((AM$2-1)*50),FALSE)</f>
        <v>0</v>
      </c>
    </row>
    <row r="43" spans="1:73" ht="11.25" customHeight="1" x14ac:dyDescent="0.25">
      <c r="B43" s="622"/>
      <c r="C43" s="917"/>
      <c r="D43" s="917"/>
      <c r="E43" s="918"/>
      <c r="F43" s="623" t="str">
        <f>Data!B34</f>
        <v>Til/fra pulje</v>
      </c>
      <c r="G43" s="614"/>
      <c r="H43" s="614"/>
      <c r="I43" s="624"/>
      <c r="J43" s="625">
        <f ca="1">HLOOKUP($G$5,'Partner-period(er)'!$J:$X,47+((J$2-1)*50),FALSE)</f>
        <v>0</v>
      </c>
      <c r="K43" s="626">
        <f ca="1">HLOOKUP($G$5,'Partner-period(er)'!$J:$X,47+((K$2-1)*50),FALSE)</f>
        <v>0</v>
      </c>
      <c r="L43" s="626">
        <f ca="1">HLOOKUP($G$5,'Partner-period(er)'!$J:$X,47+((L$2-1)*50),FALSE)</f>
        <v>0</v>
      </c>
      <c r="M43" s="626">
        <f ca="1">HLOOKUP($G$5,'Partner-period(er)'!$J:$X,47+((M$2-1)*50),FALSE)</f>
        <v>0</v>
      </c>
      <c r="N43" s="626">
        <f ca="1">HLOOKUP($G$5,'Partner-period(er)'!$J:$X,47+((N$2-1)*50),FALSE)</f>
        <v>0</v>
      </c>
      <c r="O43" s="626">
        <f ca="1">HLOOKUP($G$5,'Partner-period(er)'!$J:$X,47+((O$2-1)*50),FALSE)</f>
        <v>0</v>
      </c>
      <c r="P43" s="626">
        <f ca="1">HLOOKUP($G$5,'Partner-period(er)'!$J:$X,47+((P$2-1)*50),FALSE)</f>
        <v>0</v>
      </c>
      <c r="Q43" s="626">
        <f ca="1">HLOOKUP($G$5,'Partner-period(er)'!$J:$X,47+((Q$2-1)*50),FALSE)</f>
        <v>0</v>
      </c>
      <c r="R43" s="626">
        <f ca="1">HLOOKUP($G$5,'Partner-period(er)'!$J:$X,47+((R$2-1)*50),FALSE)</f>
        <v>0</v>
      </c>
      <c r="S43" s="626">
        <f ca="1">HLOOKUP($G$5,'Partner-period(er)'!$J:$X,47+((S$2-1)*50),FALSE)</f>
        <v>0</v>
      </c>
      <c r="T43" s="626">
        <f ca="1">HLOOKUP($G$5,'Partner-period(er)'!$J:$X,47+((T$2-1)*50),FALSE)</f>
        <v>0</v>
      </c>
      <c r="U43" s="626">
        <f ca="1">HLOOKUP($G$5,'Partner-period(er)'!$J:$X,47+((U$2-1)*50),FALSE)</f>
        <v>0</v>
      </c>
      <c r="V43" s="626">
        <f ca="1">HLOOKUP($G$5,'Partner-period(er)'!$J:$X,47+((V$2-1)*50),FALSE)</f>
        <v>0</v>
      </c>
      <c r="W43" s="626">
        <f ca="1">HLOOKUP($G$5,'Partner-period(er)'!$J:$X,47+((W$2-1)*50),FALSE)</f>
        <v>0</v>
      </c>
      <c r="X43" s="627">
        <f ca="1">HLOOKUP($G$5,'Partner-period(er)'!$J:$X,47+((X$2-1)*50),FALSE)</f>
        <v>0</v>
      </c>
      <c r="Y43" s="772">
        <f ca="1">HLOOKUP($G$5,'Partner-period(er)'!$J:$X,47+((Y$2-1)*50),FALSE)</f>
        <v>0</v>
      </c>
      <c r="Z43" s="772">
        <f ca="1">HLOOKUP($G$5,'Partner-period(er)'!$J:$X,47+((Z$2-1)*50),FALSE)</f>
        <v>0</v>
      </c>
      <c r="AA43" s="772">
        <f ca="1">HLOOKUP($G$5,'Partner-period(er)'!$J:$X,47+((AA$2-1)*50),FALSE)</f>
        <v>0</v>
      </c>
      <c r="AB43" s="772">
        <f ca="1">HLOOKUP($G$5,'Partner-period(er)'!$J:$X,47+((AB$2-1)*50),FALSE)</f>
        <v>0</v>
      </c>
      <c r="AC43" s="772">
        <f ca="1">HLOOKUP($G$5,'Partner-period(er)'!$J:$X,47+((AC$2-1)*50),FALSE)</f>
        <v>0</v>
      </c>
      <c r="AD43" s="772">
        <f ca="1">HLOOKUP($G$5,'Partner-period(er)'!$J:$X,47+((AD$2-1)*50),FALSE)</f>
        <v>0</v>
      </c>
      <c r="AE43" s="772">
        <f ca="1">HLOOKUP($G$5,'Partner-period(er)'!$J:$X,47+((AE$2-1)*50),FALSE)</f>
        <v>0</v>
      </c>
      <c r="AF43" s="772">
        <f ca="1">HLOOKUP($G$5,'Partner-period(er)'!$J:$X,47+((AF$2-1)*50),FALSE)</f>
        <v>0</v>
      </c>
      <c r="AG43" s="772">
        <f ca="1">HLOOKUP($G$5,'Partner-period(er)'!$J:$X,47+((AG$2-1)*50),FALSE)</f>
        <v>0</v>
      </c>
      <c r="AH43" s="772">
        <f ca="1">HLOOKUP($G$5,'Partner-period(er)'!$J:$X,47+((AH$2-1)*50),FALSE)</f>
        <v>0</v>
      </c>
      <c r="AI43" s="772">
        <f ca="1">HLOOKUP($G$5,'Partner-period(er)'!$J:$X,47+((AI$2-1)*50),FALSE)</f>
        <v>0</v>
      </c>
      <c r="AJ43" s="772">
        <f ca="1">HLOOKUP($G$5,'Partner-period(er)'!$J:$X,47+((AJ$2-1)*50),FALSE)</f>
        <v>0</v>
      </c>
      <c r="AK43" s="772">
        <f ca="1">HLOOKUP($G$5,'Partner-period(er)'!$J:$X,47+((AK$2-1)*50),FALSE)</f>
        <v>0</v>
      </c>
      <c r="AL43" s="772">
        <f ca="1">HLOOKUP($G$5,'Partner-period(er)'!$J:$X,47+((AL$2-1)*50),FALSE)</f>
        <v>0</v>
      </c>
      <c r="AM43" s="772">
        <f ca="1">HLOOKUP($G$5,'Partner-period(er)'!$J:$X,47+((AM$2-1)*50),FALSE)</f>
        <v>0</v>
      </c>
      <c r="AN43" s="94">
        <v>47</v>
      </c>
      <c r="BE43" s="94">
        <v>47</v>
      </c>
    </row>
    <row r="44" spans="1:73" ht="14.25" customHeight="1" x14ac:dyDescent="0.25">
      <c r="B44" s="622"/>
      <c r="C44" s="917"/>
      <c r="D44" s="917"/>
      <c r="E44" s="918"/>
      <c r="F44" s="623" t="str">
        <f>Data!B35</f>
        <v>Pulje for tilbageholdt tilskud</v>
      </c>
      <c r="G44" s="614"/>
      <c r="H44" s="614"/>
      <c r="I44" s="628"/>
      <c r="J44" s="625">
        <f ca="1">HLOOKUP($G$5,'Partner-period(er)'!$J:$X,48+((J$2-1)*50),FALSE)</f>
        <v>0</v>
      </c>
      <c r="K44" s="626">
        <f ca="1">HLOOKUP($G$5,'Partner-period(er)'!$J:$X,48+((K$2-1)*50),FALSE)</f>
        <v>0</v>
      </c>
      <c r="L44" s="626">
        <f ca="1">HLOOKUP($G$5,'Partner-period(er)'!$J:$X,48+((L$2-1)*50),FALSE)</f>
        <v>0</v>
      </c>
      <c r="M44" s="626">
        <f ca="1">HLOOKUP($G$5,'Partner-period(er)'!$J:$X,48+((M$2-1)*50),FALSE)</f>
        <v>0</v>
      </c>
      <c r="N44" s="626">
        <f ca="1">HLOOKUP($G$5,'Partner-period(er)'!$J:$X,48+((N$2-1)*50),FALSE)</f>
        <v>0</v>
      </c>
      <c r="O44" s="626">
        <f ca="1">HLOOKUP($G$5,'Partner-period(er)'!$J:$X,48+((O$2-1)*50),FALSE)</f>
        <v>0</v>
      </c>
      <c r="P44" s="626">
        <f ca="1">HLOOKUP($G$5,'Partner-period(er)'!$J:$X,48+((P$2-1)*50),FALSE)</f>
        <v>0</v>
      </c>
      <c r="Q44" s="626">
        <f ca="1">HLOOKUP($G$5,'Partner-period(er)'!$J:$X,48+((Q$2-1)*50),FALSE)</f>
        <v>0</v>
      </c>
      <c r="R44" s="626">
        <f ca="1">HLOOKUP($G$5,'Partner-period(er)'!$J:$X,48+((R$2-1)*50),FALSE)</f>
        <v>0</v>
      </c>
      <c r="S44" s="626">
        <f ca="1">HLOOKUP($G$5,'Partner-period(er)'!$J:$X,48+((S$2-1)*50),FALSE)</f>
        <v>0</v>
      </c>
      <c r="T44" s="626">
        <f ca="1">HLOOKUP($G$5,'Partner-period(er)'!$J:$X,48+((T$2-1)*50),FALSE)</f>
        <v>0</v>
      </c>
      <c r="U44" s="626">
        <f ca="1">HLOOKUP($G$5,'Partner-period(er)'!$J:$X,48+((U$2-1)*50),FALSE)</f>
        <v>0</v>
      </c>
      <c r="V44" s="626">
        <f ca="1">HLOOKUP($G$5,'Partner-period(er)'!$J:$X,48+((V$2-1)*50),FALSE)</f>
        <v>0</v>
      </c>
      <c r="W44" s="626">
        <f ca="1">HLOOKUP($G$5,'Partner-period(er)'!$J:$X,48+((W$2-1)*50),FALSE)</f>
        <v>0</v>
      </c>
      <c r="X44" s="627">
        <f ca="1">HLOOKUP($G$5,'Partner-period(er)'!$J:$X,48+((X$2-1)*50),FALSE)</f>
        <v>0</v>
      </c>
      <c r="Y44" s="772">
        <f ca="1">HLOOKUP($G$5,'Partner-period(er)'!$J:$X,48+((Y$2-1)*50),FALSE)</f>
        <v>0</v>
      </c>
      <c r="Z44" s="772">
        <f ca="1">HLOOKUP($G$5,'Partner-period(er)'!$J:$X,48+((Z$2-1)*50),FALSE)</f>
        <v>0</v>
      </c>
      <c r="AA44" s="772">
        <f ca="1">HLOOKUP($G$5,'Partner-period(er)'!$J:$X,48+((AA$2-1)*50),FALSE)</f>
        <v>0</v>
      </c>
      <c r="AB44" s="772">
        <f ca="1">HLOOKUP($G$5,'Partner-period(er)'!$J:$X,48+((AB$2-1)*50),FALSE)</f>
        <v>0</v>
      </c>
      <c r="AC44" s="772">
        <f ca="1">HLOOKUP($G$5,'Partner-period(er)'!$J:$X,48+((AC$2-1)*50),FALSE)</f>
        <v>0</v>
      </c>
      <c r="AD44" s="772">
        <f ca="1">HLOOKUP($G$5,'Partner-period(er)'!$J:$X,48+((AD$2-1)*50),FALSE)</f>
        <v>0</v>
      </c>
      <c r="AE44" s="772">
        <f ca="1">HLOOKUP($G$5,'Partner-period(er)'!$J:$X,48+((AE$2-1)*50),FALSE)</f>
        <v>0</v>
      </c>
      <c r="AF44" s="772">
        <f ca="1">HLOOKUP($G$5,'Partner-period(er)'!$J:$X,48+((AF$2-1)*50),FALSE)</f>
        <v>0</v>
      </c>
      <c r="AG44" s="772">
        <f ca="1">HLOOKUP($G$5,'Partner-period(er)'!$J:$X,48+((AG$2-1)*50),FALSE)</f>
        <v>0</v>
      </c>
      <c r="AH44" s="772">
        <f ca="1">HLOOKUP($G$5,'Partner-period(er)'!$J:$X,48+((AH$2-1)*50),FALSE)</f>
        <v>0</v>
      </c>
      <c r="AI44" s="772">
        <f ca="1">HLOOKUP($G$5,'Partner-period(er)'!$J:$X,48+((AI$2-1)*50),FALSE)</f>
        <v>0</v>
      </c>
      <c r="AJ44" s="772">
        <f ca="1">HLOOKUP($G$5,'Partner-period(er)'!$J:$X,48+((AJ$2-1)*50),FALSE)</f>
        <v>0</v>
      </c>
      <c r="AK44" s="772">
        <f ca="1">HLOOKUP($G$5,'Partner-period(er)'!$J:$X,48+((AK$2-1)*50),FALSE)</f>
        <v>0</v>
      </c>
      <c r="AL44" s="772">
        <f ca="1">HLOOKUP($G$5,'Partner-period(er)'!$J:$X,48+((AL$2-1)*50),FALSE)</f>
        <v>0</v>
      </c>
      <c r="AM44" s="772">
        <f ca="1">HLOOKUP($G$5,'Partner-period(er)'!$J:$X,48+((AM$2-1)*50),FALSE)</f>
        <v>0</v>
      </c>
      <c r="AN44" s="94"/>
      <c r="AP44" s="156">
        <f ca="1">J42+J44</f>
        <v>0</v>
      </c>
      <c r="BE44" s="94"/>
      <c r="BG44" s="156">
        <f ca="1">AA42+AA44</f>
        <v>0</v>
      </c>
    </row>
    <row r="45" spans="1:73" ht="13.5" customHeight="1" x14ac:dyDescent="0.25">
      <c r="B45" s="629" t="s">
        <v>228</v>
      </c>
      <c r="C45" s="630"/>
      <c r="D45" s="630"/>
      <c r="E45" s="630"/>
      <c r="F45" s="631"/>
      <c r="G45" s="632">
        <f ca="1">SUM(J45:X45)</f>
        <v>0</v>
      </c>
      <c r="H45" s="633"/>
      <c r="I45" s="634"/>
      <c r="J45" s="635">
        <f ca="1">HLOOKUP($G$5,'Partner-period(er)'!$J:$X,49+((J$2-1)*50),FALSE)</f>
        <v>0</v>
      </c>
      <c r="K45" s="635">
        <f ca="1">HLOOKUP($G$5,'Partner-period(er)'!$J:$X,49+((K$2-1)*50),FALSE)</f>
        <v>0</v>
      </c>
      <c r="L45" s="635">
        <f ca="1">HLOOKUP($G$5,'Partner-period(er)'!$J:$X,49+((L$2-1)*50),FALSE)</f>
        <v>0</v>
      </c>
      <c r="M45" s="635">
        <f ca="1">HLOOKUP($G$5,'Partner-period(er)'!$J:$X,49+((M$2-1)*50),FALSE)</f>
        <v>0</v>
      </c>
      <c r="N45" s="635">
        <f ca="1">HLOOKUP($G$5,'Partner-period(er)'!$J:$X,49+((N$2-1)*50),FALSE)</f>
        <v>0</v>
      </c>
      <c r="O45" s="635">
        <f ca="1">HLOOKUP($G$5,'Partner-period(er)'!$J:$X,49+((O$2-1)*50),FALSE)</f>
        <v>0</v>
      </c>
      <c r="P45" s="635">
        <f ca="1">HLOOKUP($G$5,'Partner-period(er)'!$J:$X,49+((P$2-1)*50),FALSE)</f>
        <v>0</v>
      </c>
      <c r="Q45" s="635">
        <f ca="1">HLOOKUP($G$5,'Partner-period(er)'!$J:$X,49+((Q$2-1)*50),FALSE)</f>
        <v>0</v>
      </c>
      <c r="R45" s="635">
        <f ca="1">HLOOKUP($G$5,'Partner-period(er)'!$J:$X,49+((R$2-1)*50),FALSE)</f>
        <v>0</v>
      </c>
      <c r="S45" s="635">
        <f ca="1">HLOOKUP($G$5,'Partner-period(er)'!$J:$X,49+((S$2-1)*50),FALSE)</f>
        <v>0</v>
      </c>
      <c r="T45" s="635">
        <f ca="1">HLOOKUP($G$5,'Partner-period(er)'!$J:$X,49+((T$2-1)*50),FALSE)</f>
        <v>0</v>
      </c>
      <c r="U45" s="635">
        <f ca="1">HLOOKUP($G$5,'Partner-period(er)'!$J:$X,49+((U$2-1)*50),FALSE)</f>
        <v>0</v>
      </c>
      <c r="V45" s="635">
        <f ca="1">HLOOKUP($G$5,'Partner-period(er)'!$J:$X,49+((V$2-1)*50),FALSE)</f>
        <v>0</v>
      </c>
      <c r="W45" s="635">
        <f ca="1">HLOOKUP($G$5,'Partner-period(er)'!$J:$X,49+((W$2-1)*50),FALSE)</f>
        <v>0</v>
      </c>
      <c r="X45" s="794">
        <f ca="1">HLOOKUP($G$5,'Partner-period(er)'!$J:$X,49+((X$2-1)*50),FALSE)</f>
        <v>0</v>
      </c>
      <c r="Y45" s="773">
        <f ca="1">HLOOKUP($G$5,'Partner-period(er)'!$J:$X,49+((Y$2-1)*50),FALSE)</f>
        <v>0</v>
      </c>
      <c r="Z45" s="773">
        <f ca="1">HLOOKUP($G$5,'Partner-period(er)'!$J:$X,49+((Z$2-1)*50),FALSE)</f>
        <v>0</v>
      </c>
      <c r="AA45" s="773">
        <f ca="1">HLOOKUP($G$5,'Partner-period(er)'!$J:$X,49+((AA$2-1)*50),FALSE)</f>
        <v>0</v>
      </c>
      <c r="AB45" s="773">
        <f ca="1">HLOOKUP($G$5,'Partner-period(er)'!$J:$X,49+((AB$2-1)*50),FALSE)</f>
        <v>0</v>
      </c>
      <c r="AC45" s="773">
        <f ca="1">HLOOKUP($G$5,'Partner-period(er)'!$J:$X,49+((AC$2-1)*50),FALSE)</f>
        <v>0</v>
      </c>
      <c r="AD45" s="773">
        <f ca="1">HLOOKUP($G$5,'Partner-period(er)'!$J:$X,49+((AD$2-1)*50),FALSE)</f>
        <v>0</v>
      </c>
      <c r="AE45" s="773">
        <f ca="1">HLOOKUP($G$5,'Partner-period(er)'!$J:$X,49+((AE$2-1)*50),FALSE)</f>
        <v>0</v>
      </c>
      <c r="AF45" s="773">
        <f ca="1">HLOOKUP($G$5,'Partner-period(er)'!$J:$X,49+((AF$2-1)*50),FALSE)</f>
        <v>0</v>
      </c>
      <c r="AG45" s="773">
        <f ca="1">HLOOKUP($G$5,'Partner-period(er)'!$J:$X,49+((AG$2-1)*50),FALSE)</f>
        <v>0</v>
      </c>
      <c r="AH45" s="773">
        <f ca="1">HLOOKUP($G$5,'Partner-period(er)'!$J:$X,49+((AH$2-1)*50),FALSE)</f>
        <v>0</v>
      </c>
      <c r="AI45" s="773">
        <f ca="1">HLOOKUP($G$5,'Partner-period(er)'!$J:$X,49+((AI$2-1)*50),FALSE)</f>
        <v>0</v>
      </c>
      <c r="AJ45" s="773">
        <f ca="1">HLOOKUP($G$5,'Partner-period(er)'!$J:$X,49+((AJ$2-1)*50),FALSE)</f>
        <v>0</v>
      </c>
      <c r="AK45" s="773">
        <f ca="1">HLOOKUP($G$5,'Partner-period(er)'!$J:$X,49+((AK$2-1)*50),FALSE)</f>
        <v>0</v>
      </c>
      <c r="AL45" s="773">
        <f ca="1">HLOOKUP($G$5,'Partner-period(er)'!$J:$X,49+((AL$2-1)*50),FALSE)</f>
        <v>0</v>
      </c>
      <c r="AM45" s="773">
        <f ca="1">HLOOKUP($G$5,'Partner-period(er)'!$J:$X,49+((AM$2-1)*50),FALSE)</f>
        <v>0</v>
      </c>
      <c r="AN45" s="94">
        <v>48</v>
      </c>
      <c r="AP45" s="157">
        <f>J22*J12</f>
        <v>0</v>
      </c>
      <c r="BE45" s="94">
        <v>48</v>
      </c>
      <c r="BG45" s="157">
        <f>AA22*AA12</f>
        <v>0</v>
      </c>
    </row>
    <row r="46" spans="1:73" ht="21" hidden="1" customHeight="1" x14ac:dyDescent="0.25">
      <c r="B46" s="175"/>
      <c r="C46" s="90"/>
      <c r="D46" s="90"/>
      <c r="E46" s="90"/>
      <c r="F46" s="90"/>
      <c r="G46" s="146"/>
      <c r="I46" s="141"/>
      <c r="J46" s="148"/>
      <c r="K46" s="142"/>
      <c r="L46" s="142"/>
      <c r="M46" s="142"/>
      <c r="N46" s="142"/>
      <c r="O46" s="142"/>
      <c r="P46" s="142"/>
      <c r="Q46" s="142"/>
      <c r="R46" s="142"/>
      <c r="S46" s="142"/>
      <c r="T46" s="142"/>
      <c r="U46" s="142"/>
      <c r="V46" s="142"/>
      <c r="W46" s="142"/>
      <c r="X46" s="142"/>
      <c r="Y46" s="773"/>
      <c r="Z46" s="774"/>
      <c r="AA46" s="297"/>
      <c r="AB46" s="297"/>
      <c r="AC46" s="297"/>
      <c r="AD46" s="297"/>
      <c r="AE46" s="297"/>
      <c r="AF46" s="297"/>
      <c r="AG46" s="297"/>
      <c r="AH46" s="297"/>
      <c r="AI46" s="297"/>
      <c r="AJ46" s="297"/>
      <c r="AK46" s="297"/>
      <c r="AL46" s="297"/>
      <c r="AM46" s="297"/>
    </row>
    <row r="47" spans="1:73" ht="21" hidden="1" customHeight="1" x14ac:dyDescent="0.25">
      <c r="B47" s="176"/>
      <c r="C47" s="177"/>
      <c r="D47" s="177"/>
      <c r="E47" s="177"/>
      <c r="F47" s="177"/>
      <c r="G47" s="143"/>
      <c r="H47" s="53"/>
      <c r="I47" s="144"/>
      <c r="J47" s="149"/>
      <c r="K47" s="145"/>
      <c r="L47" s="145"/>
      <c r="M47" s="145"/>
      <c r="N47" s="145"/>
      <c r="O47" s="145"/>
      <c r="P47" s="145"/>
      <c r="Q47" s="145"/>
      <c r="R47" s="145"/>
      <c r="S47" s="145"/>
      <c r="T47" s="145"/>
      <c r="U47" s="145"/>
      <c r="V47" s="145"/>
      <c r="W47" s="145"/>
      <c r="X47" s="760"/>
      <c r="Y47" s="775"/>
      <c r="Z47" s="774"/>
      <c r="AA47" s="297"/>
      <c r="AB47" s="297"/>
      <c r="AC47" s="297"/>
      <c r="AD47" s="297"/>
      <c r="AE47" s="297"/>
      <c r="AF47" s="297"/>
      <c r="AG47" s="297"/>
      <c r="AH47" s="297"/>
      <c r="AI47" s="297"/>
      <c r="AJ47" s="297"/>
      <c r="AK47" s="297"/>
      <c r="AL47" s="297"/>
      <c r="AM47" s="297"/>
    </row>
    <row r="48" spans="1:73" ht="50.25" customHeight="1" x14ac:dyDescent="0.25">
      <c r="B48" s="905" t="str">
        <f>Data!B97</f>
        <v>Forklar kort hvad midlerne i denne periode er blevet brugt til ved af udfylde skabelonen "Status ved udbetalingsanmodninger". Denne status skal vedlægges som bilag til det udfyldt budgetark for perioden. I bilaget redegøres for den faglige fremdrift, herunder arbejdspakker og milepæle i relation til de afholdte udgifter i perioden. Skabelonen findes via følgende link: https://www.energiteknologi.dk/sites/energiforskning.dk/files/media/document/Udbetalingsanmodning.docx</v>
      </c>
      <c r="C48" s="905"/>
      <c r="D48" s="905"/>
      <c r="E48" s="905"/>
      <c r="F48" s="905"/>
      <c r="G48" s="905"/>
      <c r="H48" s="905"/>
      <c r="I48" s="905"/>
      <c r="J48" s="905"/>
      <c r="K48" s="905"/>
      <c r="L48" s="905"/>
      <c r="M48" s="905"/>
      <c r="N48" s="905"/>
      <c r="O48" s="905"/>
      <c r="P48" s="905"/>
      <c r="Q48" s="905"/>
      <c r="R48" s="911" t="str">
        <f>Data!B106</f>
        <v>Projektansvarlig bekræfter med underskrift, at der på ethvert tidspunkt efter anmodning kan udleveres økonomisk dokumentation for projektets omkostninger i form af fakturaer, timeregistreringer eller en revisorpåtegnet opgørelse.</v>
      </c>
      <c r="S48" s="911"/>
      <c r="T48" s="911"/>
      <c r="U48" s="911"/>
      <c r="V48" s="911"/>
      <c r="W48" s="911"/>
      <c r="X48" s="911"/>
      <c r="Y48" s="777"/>
      <c r="Z48" s="777"/>
      <c r="AA48" s="777"/>
      <c r="AB48" s="777"/>
      <c r="AC48" s="777"/>
      <c r="AD48" s="777"/>
      <c r="AE48" s="777"/>
      <c r="AF48" s="777"/>
      <c r="AG48" s="777"/>
      <c r="AH48" s="777"/>
      <c r="AI48" s="777"/>
      <c r="AJ48" s="777"/>
      <c r="AK48" s="777"/>
      <c r="AL48" s="777"/>
      <c r="AM48" s="777"/>
      <c r="AN48" s="560"/>
      <c r="AO48" s="560"/>
      <c r="AP48" s="560"/>
      <c r="AQ48" s="560"/>
      <c r="AR48" s="560"/>
    </row>
    <row r="49" spans="2:39" ht="16.5" customHeight="1" thickBot="1" x14ac:dyDescent="0.35">
      <c r="B49" s="4"/>
      <c r="C49" s="4"/>
      <c r="D49" s="4"/>
      <c r="E49" s="4"/>
      <c r="F49" s="4"/>
      <c r="G49" s="4"/>
      <c r="I49" s="4"/>
      <c r="J49" s="4"/>
      <c r="K49" s="4"/>
      <c r="L49" s="4"/>
      <c r="M49" s="4"/>
      <c r="N49" s="4"/>
      <c r="O49" s="4"/>
      <c r="P49" s="4"/>
      <c r="Q49" s="4"/>
      <c r="R49" s="46"/>
      <c r="S49" s="52" t="str">
        <f>Data!B80</f>
        <v xml:space="preserve">Tilskud til udbetaling: </v>
      </c>
      <c r="T49" s="4"/>
      <c r="U49" s="46"/>
      <c r="V49" s="912">
        <f ca="1">I38</f>
        <v>0</v>
      </c>
      <c r="W49" s="912"/>
      <c r="X49" s="912"/>
      <c r="Y49" s="778"/>
      <c r="Z49" s="774"/>
      <c r="AA49" s="297"/>
      <c r="AB49" s="297"/>
      <c r="AC49" s="297"/>
      <c r="AD49" s="297"/>
      <c r="AE49" s="297"/>
      <c r="AF49" s="297"/>
      <c r="AG49" s="297"/>
      <c r="AH49" s="297"/>
      <c r="AI49" s="297"/>
      <c r="AJ49" s="297"/>
      <c r="AK49" s="297"/>
      <c r="AL49" s="297"/>
      <c r="AM49" s="297"/>
    </row>
    <row r="50" spans="2:39" ht="18" customHeight="1" thickTop="1" x14ac:dyDescent="0.25">
      <c r="B50" s="4"/>
      <c r="C50" s="4"/>
      <c r="D50" s="4"/>
      <c r="E50" s="4"/>
      <c r="F50" s="4"/>
      <c r="G50" s="4"/>
      <c r="I50" s="4"/>
      <c r="J50" s="4"/>
      <c r="K50" s="4"/>
      <c r="L50" s="4"/>
      <c r="M50" s="4"/>
      <c r="N50" s="4"/>
      <c r="O50" s="4"/>
      <c r="P50" s="4"/>
      <c r="Q50" s="4"/>
      <c r="R50" s="48"/>
      <c r="S50" s="904" t="str">
        <f>Data!B111</f>
        <v>Ubetalingen sker til den projektansvarlige virksomheds NemKonto</v>
      </c>
      <c r="T50" s="904"/>
      <c r="U50" s="904"/>
      <c r="V50" s="904"/>
      <c r="W50" s="904"/>
      <c r="X50" s="904"/>
      <c r="Y50" s="297"/>
      <c r="Z50" s="774"/>
      <c r="AA50" s="297"/>
      <c r="AB50" s="297"/>
      <c r="AC50" s="297"/>
      <c r="AD50" s="297"/>
      <c r="AE50" s="297"/>
      <c r="AF50" s="297"/>
      <c r="AG50" s="297"/>
      <c r="AH50" s="297"/>
      <c r="AI50" s="297"/>
      <c r="AJ50" s="297"/>
      <c r="AK50" s="297"/>
      <c r="AL50" s="297"/>
      <c r="AM50" s="297"/>
    </row>
    <row r="51" spans="2:39" x14ac:dyDescent="0.25">
      <c r="B51" s="4"/>
      <c r="C51" s="4"/>
      <c r="D51" s="4"/>
      <c r="E51" s="4"/>
      <c r="F51" s="4"/>
      <c r="G51" s="4"/>
      <c r="I51" s="4"/>
      <c r="J51" s="4"/>
      <c r="K51" s="4"/>
      <c r="L51" s="4"/>
      <c r="M51" s="4"/>
      <c r="N51" s="4"/>
      <c r="O51" s="4"/>
      <c r="P51" s="4"/>
      <c r="Q51" s="4"/>
      <c r="R51" s="412" t="str">
        <f>Data!I2</f>
        <v>Ja</v>
      </c>
      <c r="S51" s="904"/>
      <c r="T51" s="904"/>
      <c r="U51" s="904"/>
      <c r="V51" s="904"/>
      <c r="W51" s="904"/>
      <c r="X51" s="904"/>
      <c r="Y51" s="779"/>
      <c r="Z51" s="774"/>
      <c r="AA51" s="297"/>
      <c r="AB51" s="297"/>
      <c r="AC51" s="297"/>
      <c r="AD51" s="297"/>
      <c r="AE51" s="297"/>
      <c r="AF51" s="297"/>
      <c r="AG51" s="297"/>
      <c r="AH51" s="297"/>
      <c r="AI51" s="297"/>
      <c r="AJ51" s="297"/>
      <c r="AK51" s="297"/>
      <c r="AL51" s="297"/>
      <c r="AM51" s="297"/>
    </row>
    <row r="52" spans="2:39" ht="18" customHeight="1" x14ac:dyDescent="0.3">
      <c r="B52" s="4"/>
      <c r="C52" s="4"/>
      <c r="D52" s="4"/>
      <c r="E52" s="4"/>
      <c r="F52" s="4"/>
      <c r="G52" s="4"/>
      <c r="I52" s="4"/>
      <c r="J52" s="4"/>
      <c r="K52" s="4"/>
      <c r="L52" s="4"/>
      <c r="M52" s="4"/>
      <c r="N52" s="4"/>
      <c r="O52" s="4"/>
      <c r="P52" s="4"/>
      <c r="Q52" s="4"/>
      <c r="R52" s="4"/>
      <c r="S52" s="44" t="str">
        <f>Data!B81</f>
        <v>Tilsagnshaver (projektansvarlig)</v>
      </c>
      <c r="T52" s="4"/>
      <c r="U52" s="48"/>
      <c r="V52" s="48"/>
      <c r="W52" s="4"/>
      <c r="X52" s="4"/>
      <c r="Y52" s="297"/>
      <c r="Z52" s="774"/>
      <c r="AA52" s="297"/>
      <c r="AB52" s="297"/>
      <c r="AC52" s="297"/>
      <c r="AD52" s="297"/>
      <c r="AE52" s="297"/>
      <c r="AF52" s="297"/>
      <c r="AG52" s="297"/>
      <c r="AH52" s="297"/>
      <c r="AI52" s="297"/>
      <c r="AJ52" s="297"/>
      <c r="AK52" s="297"/>
      <c r="AL52" s="297"/>
      <c r="AM52" s="297"/>
    </row>
    <row r="53" spans="2:39" ht="13.5" customHeight="1" x14ac:dyDescent="0.3">
      <c r="B53" s="4"/>
      <c r="C53" s="4"/>
      <c r="D53" s="4"/>
      <c r="E53" s="4"/>
      <c r="F53" s="4"/>
      <c r="G53" s="4"/>
      <c r="I53" s="4"/>
      <c r="J53" s="4"/>
      <c r="K53" s="4"/>
      <c r="L53" s="4"/>
      <c r="M53" s="4"/>
      <c r="N53" s="4"/>
      <c r="O53" s="4"/>
      <c r="P53" s="4"/>
      <c r="Q53" s="4"/>
      <c r="R53" s="49"/>
      <c r="S53" s="4" t="str">
        <f>Data!B82</f>
        <v xml:space="preserve"> Dato:</v>
      </c>
      <c r="T53" s="446"/>
      <c r="U53" s="447" t="str">
        <f>Data!B88</f>
        <v>Underskrift</v>
      </c>
      <c r="V53" s="49"/>
      <c r="W53" s="4"/>
      <c r="X53" s="4"/>
      <c r="Y53" s="297"/>
      <c r="Z53" s="774"/>
      <c r="AA53" s="297"/>
      <c r="AB53" s="297"/>
      <c r="AC53" s="297"/>
      <c r="AD53" s="297"/>
      <c r="AE53" s="297"/>
      <c r="AF53" s="297"/>
      <c r="AG53" s="297"/>
      <c r="AH53" s="297"/>
      <c r="AI53" s="297"/>
      <c r="AJ53" s="297"/>
      <c r="AK53" s="297"/>
      <c r="AL53" s="297"/>
      <c r="AM53" s="297"/>
    </row>
    <row r="54" spans="2:39" ht="7.5" customHeight="1" x14ac:dyDescent="0.25">
      <c r="B54" s="4"/>
      <c r="C54" s="4"/>
      <c r="D54" s="4"/>
      <c r="E54" s="4"/>
      <c r="F54" s="4"/>
      <c r="G54" s="4"/>
      <c r="I54" s="4"/>
      <c r="J54" s="4"/>
      <c r="K54" s="4"/>
      <c r="L54" s="4"/>
      <c r="M54" s="4"/>
      <c r="N54" s="4"/>
      <c r="O54" s="4"/>
      <c r="P54" s="4"/>
      <c r="Q54" s="4"/>
      <c r="R54" s="50"/>
      <c r="S54" s="54"/>
      <c r="T54" s="54"/>
      <c r="U54" s="54"/>
      <c r="V54" s="50"/>
      <c r="W54" s="4"/>
      <c r="X54" s="4"/>
      <c r="Y54" s="297"/>
      <c r="Z54" s="774"/>
      <c r="AA54" s="297"/>
      <c r="AB54" s="297"/>
      <c r="AC54" s="297"/>
      <c r="AD54" s="297"/>
      <c r="AE54" s="297"/>
      <c r="AF54" s="297"/>
      <c r="AG54" s="297"/>
      <c r="AH54" s="297"/>
      <c r="AI54" s="297"/>
      <c r="AJ54" s="297"/>
      <c r="AK54" s="297"/>
      <c r="AL54" s="297"/>
      <c r="AM54" s="297"/>
    </row>
    <row r="55" spans="2:39" ht="9" customHeight="1" x14ac:dyDescent="0.3">
      <c r="B55" s="4"/>
      <c r="C55" s="4"/>
      <c r="D55" s="4"/>
      <c r="E55" s="4"/>
      <c r="F55" s="4"/>
      <c r="G55" s="4"/>
      <c r="I55" s="4"/>
      <c r="J55" s="4"/>
      <c r="K55" s="4"/>
      <c r="L55" s="4"/>
      <c r="M55" s="4"/>
      <c r="N55" s="4"/>
      <c r="O55" s="4"/>
      <c r="P55" s="4"/>
      <c r="Q55" s="4"/>
      <c r="R55" s="4"/>
      <c r="S55" s="55"/>
      <c r="T55" s="358"/>
      <c r="U55" s="358"/>
      <c r="V55" s="358"/>
      <c r="W55" s="53"/>
      <c r="X55" s="756"/>
      <c r="Y55" s="297"/>
      <c r="Z55" s="774"/>
      <c r="AA55" s="297"/>
      <c r="AB55" s="297"/>
      <c r="AC55" s="297"/>
      <c r="AD55" s="297"/>
      <c r="AE55" s="297"/>
      <c r="AF55" s="297"/>
      <c r="AG55" s="297"/>
      <c r="AH55" s="297"/>
      <c r="AI55" s="297"/>
      <c r="AJ55" s="297"/>
      <c r="AK55" s="297"/>
      <c r="AL55" s="297"/>
      <c r="AM55" s="297"/>
    </row>
    <row r="56" spans="2:39" ht="14.25" customHeight="1" x14ac:dyDescent="0.25">
      <c r="B56" s="4"/>
      <c r="C56" s="4"/>
      <c r="D56" s="4"/>
      <c r="E56" s="4"/>
      <c r="F56" s="4"/>
      <c r="G56" s="4"/>
      <c r="I56" s="4"/>
      <c r="J56" s="4"/>
      <c r="K56" s="4"/>
      <c r="L56" s="4"/>
      <c r="M56" s="4"/>
      <c r="N56" s="4"/>
      <c r="O56" s="4"/>
      <c r="P56" s="4"/>
      <c r="Q56" s="4"/>
      <c r="R56" s="4"/>
      <c r="S56" s="922" t="str">
        <f>VLOOKUP(Data!G2,Data!G22:H25,2,FALSE)</f>
        <v>Udfyldes af Energistyrelsen</v>
      </c>
      <c r="T56" s="922"/>
      <c r="U56" s="922"/>
      <c r="V56" s="922"/>
      <c r="W56" s="922"/>
      <c r="X56" s="922"/>
      <c r="Y56" s="297"/>
      <c r="Z56" s="774"/>
      <c r="AA56" s="297"/>
      <c r="AB56" s="297"/>
      <c r="AC56" s="297"/>
      <c r="AD56" s="297"/>
      <c r="AE56" s="297"/>
      <c r="AF56" s="297"/>
      <c r="AG56" s="297"/>
      <c r="AH56" s="297"/>
      <c r="AI56" s="297"/>
      <c r="AJ56" s="297"/>
      <c r="AK56" s="297"/>
      <c r="AL56" s="297"/>
      <c r="AM56" s="297"/>
    </row>
    <row r="57" spans="2:39" ht="17.25" customHeight="1" x14ac:dyDescent="0.25">
      <c r="B57" s="4"/>
      <c r="C57" s="4"/>
      <c r="D57" s="4"/>
      <c r="E57" s="4"/>
      <c r="F57" s="4"/>
      <c r="G57" s="4"/>
      <c r="I57" s="4"/>
      <c r="J57" s="4"/>
      <c r="K57" s="4"/>
      <c r="L57" s="4"/>
      <c r="M57" s="4"/>
      <c r="N57" s="4"/>
      <c r="O57" s="4"/>
      <c r="P57" s="4"/>
      <c r="Q57" s="4"/>
      <c r="R57" s="4"/>
      <c r="S57" s="923"/>
      <c r="T57" s="923"/>
      <c r="U57" s="923"/>
      <c r="V57" s="923"/>
      <c r="W57" s="923"/>
      <c r="X57" s="923"/>
      <c r="Y57" s="781"/>
      <c r="Z57" s="781"/>
      <c r="AA57" s="297"/>
      <c r="AB57" s="297"/>
      <c r="AC57" s="297"/>
      <c r="AD57" s="297"/>
      <c r="AE57" s="297"/>
      <c r="AF57" s="297"/>
      <c r="AG57" s="297"/>
      <c r="AH57" s="297"/>
      <c r="AI57" s="297"/>
      <c r="AJ57" s="297"/>
      <c r="AK57" s="297"/>
      <c r="AL57" s="297"/>
      <c r="AM57" s="297"/>
    </row>
    <row r="58" spans="2:39" ht="13.5" customHeight="1" x14ac:dyDescent="0.25">
      <c r="B58" s="4"/>
      <c r="C58" s="4"/>
      <c r="D58" s="4"/>
      <c r="E58" s="4"/>
      <c r="F58" s="4"/>
      <c r="G58" s="4"/>
      <c r="I58" s="4"/>
      <c r="J58" s="4"/>
      <c r="K58" s="4"/>
      <c r="L58" s="4"/>
      <c r="M58" s="4"/>
      <c r="N58" s="4"/>
      <c r="O58" s="4"/>
      <c r="P58" s="4"/>
      <c r="Q58" s="4"/>
      <c r="R58" s="4"/>
      <c r="S58" s="165" t="str">
        <f>Data!B84</f>
        <v>Godkendt</v>
      </c>
      <c r="T58" s="55"/>
      <c r="U58" s="55"/>
      <c r="V58" s="53"/>
      <c r="W58" s="30"/>
      <c r="X58" s="761"/>
      <c r="Y58" s="782"/>
      <c r="Z58" s="783"/>
      <c r="AA58" s="297"/>
      <c r="AB58" s="297"/>
      <c r="AC58" s="297"/>
      <c r="AD58" s="297"/>
      <c r="AE58" s="297"/>
      <c r="AF58" s="297"/>
      <c r="AG58" s="297"/>
      <c r="AH58" s="297"/>
      <c r="AI58" s="297"/>
      <c r="AJ58" s="297"/>
      <c r="AK58" s="297"/>
      <c r="AL58" s="297"/>
      <c r="AM58" s="297"/>
    </row>
    <row r="59" spans="2:39" ht="15" x14ac:dyDescent="0.25">
      <c r="B59" s="4"/>
      <c r="C59" s="4"/>
      <c r="D59" s="4"/>
      <c r="E59" s="4"/>
      <c r="F59" s="4"/>
      <c r="G59" s="4"/>
      <c r="I59" s="4"/>
      <c r="J59" s="4"/>
      <c r="K59" s="4"/>
      <c r="L59" s="4"/>
      <c r="M59" s="4"/>
      <c r="N59" s="4"/>
      <c r="O59" s="4"/>
      <c r="P59" s="4"/>
      <c r="Q59" s="4"/>
      <c r="R59" s="4"/>
      <c r="S59" s="357"/>
      <c r="T59" s="47"/>
      <c r="U59" s="56"/>
      <c r="V59" s="28"/>
      <c r="W59" s="29"/>
      <c r="X59" s="51"/>
      <c r="Y59" s="782"/>
      <c r="Z59" s="784"/>
      <c r="AA59" s="297"/>
      <c r="AB59" s="297"/>
      <c r="AC59" s="297"/>
      <c r="AD59" s="297"/>
      <c r="AE59" s="297"/>
      <c r="AF59" s="297"/>
      <c r="AG59" s="297"/>
      <c r="AH59" s="297"/>
      <c r="AI59" s="297"/>
      <c r="AJ59" s="297"/>
      <c r="AK59" s="297"/>
      <c r="AL59" s="297"/>
      <c r="AM59" s="297"/>
    </row>
    <row r="60" spans="2:39" ht="15" x14ac:dyDescent="0.25">
      <c r="B60" s="4"/>
      <c r="C60" s="4"/>
      <c r="D60" s="4"/>
      <c r="E60" s="4"/>
      <c r="F60" s="4"/>
      <c r="G60" s="4"/>
      <c r="I60" s="4"/>
      <c r="J60" s="4"/>
      <c r="K60" s="4"/>
      <c r="L60" s="4"/>
      <c r="M60" s="4"/>
      <c r="N60" s="4"/>
      <c r="O60" s="4"/>
      <c r="P60" s="4"/>
      <c r="Q60" s="4"/>
      <c r="R60" s="4"/>
      <c r="S60" s="359" t="str">
        <f>Data!B84</f>
        <v>Godkendt</v>
      </c>
      <c r="T60" s="55"/>
      <c r="U60" s="55"/>
      <c r="V60" s="53"/>
      <c r="W60" s="30"/>
      <c r="X60" s="761"/>
      <c r="Y60" s="782"/>
      <c r="Z60" s="785"/>
      <c r="AA60" s="297"/>
      <c r="AB60" s="297"/>
      <c r="AC60" s="297"/>
      <c r="AD60" s="297"/>
      <c r="AE60" s="297"/>
      <c r="AF60" s="297"/>
      <c r="AG60" s="297"/>
      <c r="AH60" s="297"/>
      <c r="AI60" s="297"/>
      <c r="AJ60" s="297"/>
      <c r="AK60" s="297"/>
      <c r="AL60" s="297"/>
      <c r="AM60" s="297"/>
    </row>
    <row r="61" spans="2:39" ht="15" x14ac:dyDescent="0.25">
      <c r="B61" s="4"/>
      <c r="C61" s="4"/>
      <c r="D61" s="4"/>
      <c r="E61" s="4"/>
      <c r="F61" s="4"/>
      <c r="G61" s="4"/>
      <c r="I61" s="4"/>
      <c r="J61" s="4"/>
      <c r="K61" s="4"/>
      <c r="L61" s="4"/>
      <c r="M61" s="4"/>
      <c r="N61" s="4"/>
      <c r="O61" s="4"/>
      <c r="P61" s="4"/>
      <c r="Q61" s="4"/>
      <c r="R61" s="4"/>
      <c r="S61" s="357"/>
      <c r="T61" s="47"/>
      <c r="U61" s="47"/>
      <c r="V61" s="9"/>
      <c r="W61" s="9"/>
      <c r="X61" s="9"/>
      <c r="Y61" s="442"/>
      <c r="Z61" s="442"/>
      <c r="AA61" s="297"/>
      <c r="AB61" s="297"/>
      <c r="AC61" s="297"/>
      <c r="AD61" s="297"/>
      <c r="AE61" s="297"/>
      <c r="AF61" s="297"/>
      <c r="AG61" s="297"/>
      <c r="AH61" s="297"/>
      <c r="AI61" s="297"/>
      <c r="AJ61" s="297"/>
      <c r="AK61" s="297"/>
      <c r="AL61" s="297"/>
      <c r="AM61" s="297"/>
    </row>
    <row r="62" spans="2:39" ht="21.75" customHeight="1" x14ac:dyDescent="0.25">
      <c r="B62" s="4"/>
      <c r="C62" s="297" t="str">
        <f>IF(Data!L9&lt;7,"AB","BB")</f>
        <v>AB</v>
      </c>
      <c r="D62" s="4"/>
      <c r="E62" s="4"/>
      <c r="F62" s="4"/>
      <c r="G62" s="4"/>
      <c r="I62" s="4"/>
      <c r="J62" s="4"/>
      <c r="K62" s="4"/>
      <c r="L62" s="4"/>
      <c r="M62" s="4"/>
      <c r="N62" s="4"/>
      <c r="O62" s="4"/>
      <c r="P62" s="4"/>
      <c r="Q62" s="4"/>
      <c r="R62" s="4"/>
      <c r="S62" s="359" t="str">
        <f>Data!B84</f>
        <v>Godkendt</v>
      </c>
      <c r="T62" s="55"/>
      <c r="U62" s="55"/>
      <c r="V62" s="41"/>
      <c r="W62" s="41"/>
      <c r="X62" s="762"/>
      <c r="Y62" s="442"/>
      <c r="Z62" s="442"/>
      <c r="AA62" s="297"/>
      <c r="AB62" s="297"/>
      <c r="AC62" s="297"/>
      <c r="AD62" s="297"/>
      <c r="AE62" s="297"/>
      <c r="AF62" s="297"/>
      <c r="AG62" s="297"/>
      <c r="AH62" s="297"/>
      <c r="AI62" s="297"/>
      <c r="AJ62" s="297"/>
      <c r="AK62" s="297"/>
      <c r="AL62" s="297"/>
      <c r="AM62" s="297"/>
    </row>
    <row r="63" spans="2:39" ht="6.15" customHeight="1" x14ac:dyDescent="0.25">
      <c r="B63" s="99"/>
      <c r="C63" s="4"/>
      <c r="D63" s="4"/>
      <c r="E63" s="99"/>
      <c r="F63" s="99"/>
      <c r="G63" s="99"/>
      <c r="I63" s="99"/>
      <c r="J63" s="4"/>
      <c r="K63" s="4"/>
      <c r="L63" s="4"/>
      <c r="M63" s="4"/>
      <c r="N63" s="173"/>
      <c r="O63" s="174"/>
      <c r="P63" s="174"/>
      <c r="Q63" s="174"/>
      <c r="R63" s="4"/>
      <c r="S63" s="4"/>
      <c r="T63" s="4"/>
      <c r="U63" s="4"/>
      <c r="V63" s="4"/>
      <c r="W63" s="4"/>
      <c r="X63" s="4"/>
      <c r="Y63" s="297"/>
      <c r="Z63" s="774"/>
      <c r="AA63" s="297"/>
      <c r="AB63" s="297"/>
      <c r="AC63" s="297"/>
      <c r="AD63" s="297"/>
      <c r="AE63" s="297"/>
      <c r="AF63" s="297"/>
      <c r="AG63" s="297"/>
      <c r="AH63" s="297"/>
      <c r="AI63" s="297"/>
      <c r="AJ63" s="297"/>
      <c r="AK63" s="297"/>
      <c r="AL63" s="297"/>
      <c r="AM63" s="297"/>
    </row>
    <row r="64" spans="2:39" ht="2.25" customHeight="1" x14ac:dyDescent="0.3">
      <c r="B64" s="99"/>
      <c r="C64" s="4"/>
      <c r="D64" s="4"/>
      <c r="E64" s="99"/>
      <c r="F64" s="99"/>
      <c r="G64" s="99"/>
      <c r="I64" s="99"/>
      <c r="J64" s="4"/>
      <c r="K64" s="4"/>
      <c r="L64" s="4"/>
      <c r="M64" s="4"/>
      <c r="N64" s="49"/>
      <c r="O64" s="89"/>
      <c r="P64" s="89"/>
      <c r="Q64" s="89"/>
      <c r="R64" s="89"/>
      <c r="S64" s="89"/>
      <c r="T64" s="89"/>
      <c r="U64" s="89"/>
      <c r="V64" s="89"/>
      <c r="W64" s="4"/>
      <c r="X64" s="4"/>
    </row>
    <row r="65" spans="2:24" hidden="1" x14ac:dyDescent="0.25">
      <c r="B65" s="99"/>
      <c r="C65" s="4"/>
      <c r="D65" s="4"/>
      <c r="E65" s="99"/>
      <c r="F65" s="99"/>
      <c r="G65" s="99"/>
      <c r="I65" s="99"/>
      <c r="J65" s="4"/>
      <c r="K65" s="4"/>
      <c r="L65" s="4"/>
      <c r="M65" s="4"/>
      <c r="N65" s="4"/>
      <c r="O65" s="4"/>
      <c r="P65" s="4"/>
      <c r="Q65" s="4"/>
      <c r="R65" s="4"/>
      <c r="S65" s="4"/>
      <c r="T65" s="4"/>
      <c r="U65" s="4"/>
      <c r="V65" s="4"/>
      <c r="W65" s="4"/>
      <c r="X65" s="4"/>
    </row>
    <row r="66" spans="2:24" hidden="1" x14ac:dyDescent="0.25">
      <c r="B66" s="99"/>
      <c r="C66" s="4"/>
      <c r="D66" s="4"/>
      <c r="E66" s="99"/>
      <c r="F66" s="99"/>
      <c r="G66" s="99"/>
      <c r="I66" s="99"/>
      <c r="J66" s="4"/>
      <c r="K66" s="4"/>
      <c r="L66" s="4"/>
      <c r="M66" s="4"/>
      <c r="N66" s="4"/>
      <c r="O66" s="4"/>
      <c r="P66" s="4"/>
      <c r="Q66" s="4"/>
      <c r="R66" s="4"/>
      <c r="S66" s="4"/>
      <c r="T66" s="4"/>
      <c r="U66" s="4"/>
      <c r="V66" s="4"/>
      <c r="W66" s="4"/>
      <c r="X66" s="4"/>
    </row>
    <row r="67" spans="2:24" ht="2.25" customHeight="1" x14ac:dyDescent="0.25">
      <c r="B67" s="99"/>
      <c r="C67" s="4"/>
      <c r="D67" s="4"/>
      <c r="E67" s="99"/>
      <c r="F67" s="99"/>
      <c r="G67" s="99"/>
      <c r="I67" s="99"/>
      <c r="J67" s="4"/>
      <c r="K67" s="4"/>
      <c r="L67" s="4"/>
      <c r="M67" s="4"/>
      <c r="N67" s="4"/>
      <c r="O67" s="4"/>
      <c r="P67" s="4"/>
      <c r="Q67" s="4"/>
      <c r="R67" s="4"/>
      <c r="S67" s="4"/>
      <c r="T67" s="4"/>
      <c r="U67" s="4"/>
      <c r="V67" s="4"/>
      <c r="W67" s="4"/>
      <c r="X67" s="4"/>
    </row>
    <row r="68" spans="2:24" ht="10.5" hidden="1" customHeight="1" x14ac:dyDescent="0.25">
      <c r="J68"/>
      <c r="K68"/>
      <c r="L68"/>
      <c r="M68"/>
      <c r="N68"/>
      <c r="O68"/>
      <c r="P68"/>
      <c r="Q68"/>
      <c r="R68"/>
      <c r="S68"/>
      <c r="T68"/>
    </row>
    <row r="69" spans="2:24" ht="13.5" hidden="1" customHeight="1" x14ac:dyDescent="0.25">
      <c r="J69"/>
      <c r="K69"/>
      <c r="L69"/>
      <c r="M69"/>
      <c r="N69"/>
      <c r="O69"/>
      <c r="P69"/>
      <c r="Q69" s="31"/>
      <c r="R69" s="31"/>
      <c r="S69" s="31"/>
      <c r="T69" s="31"/>
      <c r="U69" s="31"/>
      <c r="V69" s="31"/>
      <c r="W69" s="31"/>
      <c r="X69" s="31"/>
    </row>
    <row r="70" spans="2:24" ht="0.75" hidden="1" customHeight="1" x14ac:dyDescent="0.25">
      <c r="J70"/>
      <c r="K70"/>
      <c r="L70"/>
      <c r="M70"/>
      <c r="N70"/>
      <c r="O70"/>
      <c r="P70"/>
      <c r="Q70"/>
      <c r="R70"/>
      <c r="S70"/>
      <c r="T70"/>
    </row>
    <row r="71" spans="2:24" ht="0.75" hidden="1" customHeight="1" x14ac:dyDescent="0.25">
      <c r="J71"/>
      <c r="K71"/>
      <c r="L71"/>
      <c r="M71"/>
      <c r="N71"/>
      <c r="O71"/>
      <c r="P71"/>
      <c r="Q71"/>
      <c r="R71"/>
      <c r="S71"/>
      <c r="T71"/>
    </row>
    <row r="72" spans="2:24" x14ac:dyDescent="0.25">
      <c r="J72"/>
      <c r="K72"/>
      <c r="L72"/>
      <c r="M72"/>
      <c r="N72"/>
      <c r="O72"/>
      <c r="P72"/>
      <c r="Q72"/>
      <c r="R72"/>
      <c r="S72"/>
      <c r="T72"/>
    </row>
    <row r="73" spans="2:24" x14ac:dyDescent="0.25">
      <c r="J73"/>
      <c r="K73"/>
      <c r="L73"/>
      <c r="M73"/>
      <c r="N73"/>
      <c r="O73"/>
      <c r="P73"/>
      <c r="Q73"/>
      <c r="R73"/>
      <c r="S73"/>
      <c r="T73"/>
    </row>
    <row r="74" spans="2:24" x14ac:dyDescent="0.25">
      <c r="J74"/>
      <c r="K74"/>
      <c r="L74"/>
      <c r="M74"/>
      <c r="N74"/>
      <c r="O74"/>
      <c r="P74"/>
      <c r="Q74"/>
      <c r="R74"/>
      <c r="S74"/>
      <c r="T74"/>
    </row>
    <row r="75" spans="2:24" x14ac:dyDescent="0.25">
      <c r="J75"/>
      <c r="K75"/>
      <c r="L75"/>
      <c r="M75"/>
      <c r="N75"/>
      <c r="O75"/>
      <c r="P75"/>
      <c r="Q75"/>
      <c r="R75"/>
      <c r="S75"/>
      <c r="T75"/>
    </row>
    <row r="76" spans="2:24" x14ac:dyDescent="0.25">
      <c r="J76"/>
      <c r="K76"/>
      <c r="L76"/>
      <c r="M76"/>
      <c r="N76"/>
      <c r="O76"/>
      <c r="P76"/>
      <c r="Q76"/>
      <c r="R76"/>
      <c r="S76"/>
      <c r="T76"/>
    </row>
    <row r="77" spans="2:24" x14ac:dyDescent="0.25">
      <c r="J77"/>
      <c r="K77"/>
      <c r="L77"/>
      <c r="M77"/>
      <c r="N77"/>
      <c r="O77"/>
      <c r="P77"/>
      <c r="Q77"/>
      <c r="R77"/>
      <c r="S77"/>
      <c r="T77"/>
    </row>
    <row r="78" spans="2:24" x14ac:dyDescent="0.25">
      <c r="J78"/>
      <c r="K78"/>
      <c r="L78"/>
      <c r="M78"/>
      <c r="N78"/>
      <c r="O78"/>
      <c r="P78"/>
      <c r="Q78"/>
      <c r="R78"/>
      <c r="S78"/>
      <c r="T78"/>
    </row>
    <row r="79" spans="2:24" x14ac:dyDescent="0.25">
      <c r="J79"/>
      <c r="K79"/>
      <c r="L79"/>
      <c r="M79"/>
      <c r="N79"/>
      <c r="O79"/>
      <c r="P79"/>
      <c r="Q79"/>
      <c r="R79"/>
      <c r="S79"/>
      <c r="T79"/>
    </row>
    <row r="80" spans="2:24" x14ac:dyDescent="0.25">
      <c r="J80"/>
      <c r="K80"/>
      <c r="L80"/>
      <c r="M80"/>
      <c r="N80"/>
      <c r="U80" s="93"/>
      <c r="V80" s="93"/>
      <c r="W80" s="93"/>
      <c r="X80" s="93"/>
    </row>
    <row r="81" spans="10:20" x14ac:dyDescent="0.25">
      <c r="J81"/>
      <c r="K81"/>
      <c r="L81"/>
      <c r="M81"/>
      <c r="N81"/>
      <c r="O81"/>
      <c r="P81"/>
      <c r="Q81"/>
      <c r="R81"/>
      <c r="S81"/>
      <c r="T81"/>
    </row>
    <row r="82" spans="10:20" x14ac:dyDescent="0.25">
      <c r="J82"/>
      <c r="K82"/>
      <c r="L82"/>
      <c r="M82"/>
      <c r="N82"/>
      <c r="O82"/>
      <c r="P82"/>
      <c r="Q82"/>
      <c r="R82"/>
      <c r="S82"/>
      <c r="T82"/>
    </row>
    <row r="83" spans="10:20" x14ac:dyDescent="0.25">
      <c r="J83"/>
      <c r="K83"/>
      <c r="L83"/>
      <c r="M83"/>
      <c r="N83"/>
      <c r="O83"/>
      <c r="P83"/>
      <c r="Q83"/>
      <c r="R83"/>
      <c r="S83"/>
      <c r="T83"/>
    </row>
    <row r="84" spans="10:20" x14ac:dyDescent="0.25">
      <c r="J84"/>
      <c r="K84"/>
      <c r="L84"/>
      <c r="M84"/>
      <c r="N84"/>
      <c r="O84"/>
      <c r="P84"/>
      <c r="Q84"/>
      <c r="R84"/>
      <c r="S84"/>
      <c r="T84"/>
    </row>
    <row r="85" spans="10:20" x14ac:dyDescent="0.25">
      <c r="J85"/>
      <c r="K85"/>
      <c r="L85"/>
      <c r="M85"/>
      <c r="N85"/>
      <c r="O85"/>
      <c r="P85"/>
      <c r="Q85"/>
      <c r="R85"/>
      <c r="S85"/>
      <c r="T85"/>
    </row>
    <row r="86" spans="10:20" x14ac:dyDescent="0.25">
      <c r="J86"/>
      <c r="K86"/>
      <c r="L86"/>
      <c r="M86"/>
      <c r="N86"/>
      <c r="O86"/>
      <c r="P86"/>
      <c r="Q86"/>
      <c r="R86"/>
      <c r="S86"/>
      <c r="T86"/>
    </row>
    <row r="87" spans="10:20" x14ac:dyDescent="0.25">
      <c r="J87"/>
      <c r="K87"/>
      <c r="L87"/>
      <c r="M87"/>
      <c r="N87"/>
      <c r="O87"/>
      <c r="P87"/>
      <c r="Q87"/>
      <c r="R87"/>
      <c r="S87"/>
      <c r="T87"/>
    </row>
    <row r="88" spans="10:20" x14ac:dyDescent="0.25">
      <c r="J88"/>
      <c r="K88"/>
      <c r="L88"/>
      <c r="M88"/>
      <c r="N88"/>
      <c r="O88"/>
      <c r="P88"/>
      <c r="Q88"/>
      <c r="R88"/>
      <c r="S88"/>
      <c r="T88"/>
    </row>
    <row r="89" spans="10:20" x14ac:dyDescent="0.25">
      <c r="J89"/>
      <c r="K89"/>
      <c r="L89"/>
      <c r="M89"/>
      <c r="N89"/>
      <c r="O89"/>
      <c r="P89"/>
      <c r="Q89"/>
      <c r="R89"/>
      <c r="S89"/>
      <c r="T89"/>
    </row>
    <row r="90" spans="10:20" x14ac:dyDescent="0.25">
      <c r="J90"/>
      <c r="K90"/>
      <c r="L90"/>
      <c r="M90"/>
      <c r="N90"/>
      <c r="O90"/>
      <c r="P90"/>
      <c r="Q90"/>
      <c r="R90"/>
      <c r="S90"/>
      <c r="T90"/>
    </row>
    <row r="91" spans="10:20" x14ac:dyDescent="0.25">
      <c r="J91"/>
      <c r="K91"/>
      <c r="L91"/>
      <c r="M91"/>
      <c r="N91"/>
      <c r="O91"/>
      <c r="P91"/>
      <c r="Q91"/>
      <c r="R91"/>
      <c r="S91"/>
      <c r="T91"/>
    </row>
    <row r="92" spans="10:20" x14ac:dyDescent="0.25">
      <c r="J92"/>
      <c r="K92"/>
      <c r="L92"/>
      <c r="M92"/>
      <c r="N92"/>
      <c r="O92"/>
      <c r="P92"/>
      <c r="Q92"/>
      <c r="R92"/>
      <c r="S92"/>
      <c r="T92"/>
    </row>
    <row r="93" spans="10:20" x14ac:dyDescent="0.25">
      <c r="J93"/>
      <c r="K93"/>
      <c r="L93"/>
      <c r="M93"/>
      <c r="N93"/>
      <c r="O93"/>
      <c r="P93"/>
      <c r="Q93"/>
      <c r="R93"/>
      <c r="S93"/>
      <c r="T93"/>
    </row>
    <row r="94" spans="10:20" x14ac:dyDescent="0.25">
      <c r="J94"/>
      <c r="K94"/>
      <c r="L94"/>
      <c r="M94"/>
      <c r="N94"/>
      <c r="O94"/>
      <c r="P94"/>
      <c r="Q94"/>
      <c r="R94"/>
      <c r="S94"/>
      <c r="T94"/>
    </row>
    <row r="95" spans="10:20" x14ac:dyDescent="0.25">
      <c r="J95"/>
      <c r="K95"/>
      <c r="L95"/>
      <c r="M95"/>
      <c r="N95"/>
      <c r="O95"/>
      <c r="P95"/>
      <c r="Q95"/>
      <c r="R95"/>
      <c r="S95"/>
      <c r="T95"/>
    </row>
    <row r="96" spans="10:20" x14ac:dyDescent="0.25">
      <c r="J96"/>
      <c r="K96"/>
      <c r="L96"/>
      <c r="M96"/>
      <c r="N96"/>
      <c r="O96"/>
      <c r="P96"/>
      <c r="Q96"/>
      <c r="R96"/>
      <c r="S96"/>
      <c r="T96"/>
    </row>
    <row r="97" spans="10:20" x14ac:dyDescent="0.25">
      <c r="J97"/>
      <c r="K97"/>
      <c r="L97"/>
      <c r="M97"/>
      <c r="N97"/>
      <c r="O97"/>
      <c r="P97"/>
      <c r="Q97"/>
      <c r="R97"/>
      <c r="S97"/>
      <c r="T97"/>
    </row>
    <row r="98" spans="10:20" x14ac:dyDescent="0.25">
      <c r="J98"/>
      <c r="K98"/>
      <c r="L98"/>
      <c r="M98"/>
      <c r="N98"/>
      <c r="O98"/>
      <c r="P98"/>
      <c r="Q98"/>
      <c r="R98"/>
      <c r="S98"/>
      <c r="T98"/>
    </row>
    <row r="99" spans="10:20" x14ac:dyDescent="0.25">
      <c r="J99"/>
      <c r="K99"/>
      <c r="L99"/>
      <c r="M99"/>
      <c r="N99"/>
      <c r="O99"/>
      <c r="P99"/>
      <c r="Q99"/>
      <c r="R99"/>
      <c r="S99"/>
      <c r="T99"/>
    </row>
    <row r="100" spans="10:20" x14ac:dyDescent="0.25">
      <c r="J100"/>
      <c r="K100"/>
      <c r="L100"/>
      <c r="M100"/>
      <c r="N100"/>
      <c r="O100"/>
      <c r="P100"/>
      <c r="Q100"/>
      <c r="R100"/>
      <c r="S100"/>
      <c r="T100"/>
    </row>
    <row r="101" spans="10:20" x14ac:dyDescent="0.25">
      <c r="J101"/>
      <c r="K101"/>
      <c r="L101"/>
      <c r="M101"/>
      <c r="N101"/>
      <c r="O101"/>
      <c r="P101"/>
      <c r="Q101"/>
      <c r="R101"/>
      <c r="S101"/>
      <c r="T101"/>
    </row>
    <row r="102" spans="10:20" x14ac:dyDescent="0.25">
      <c r="J102"/>
      <c r="K102"/>
      <c r="L102"/>
      <c r="M102"/>
      <c r="N102"/>
      <c r="O102"/>
      <c r="P102"/>
      <c r="Q102"/>
      <c r="R102"/>
      <c r="S102"/>
      <c r="T102"/>
    </row>
    <row r="103" spans="10:20" x14ac:dyDescent="0.25">
      <c r="J103"/>
      <c r="K103"/>
      <c r="L103"/>
      <c r="M103"/>
      <c r="N103"/>
      <c r="O103"/>
      <c r="P103"/>
      <c r="Q103"/>
      <c r="R103"/>
      <c r="S103"/>
      <c r="T103"/>
    </row>
    <row r="104" spans="10:20" x14ac:dyDescent="0.25">
      <c r="J104"/>
      <c r="K104"/>
      <c r="L104"/>
      <c r="M104"/>
      <c r="N104"/>
      <c r="O104"/>
      <c r="P104"/>
      <c r="Q104"/>
      <c r="R104"/>
      <c r="S104"/>
      <c r="T104"/>
    </row>
    <row r="105" spans="10:20" x14ac:dyDescent="0.25">
      <c r="J105"/>
      <c r="K105"/>
      <c r="L105"/>
      <c r="M105"/>
      <c r="N105"/>
      <c r="O105"/>
      <c r="P105"/>
      <c r="Q105"/>
      <c r="R105"/>
      <c r="S105"/>
      <c r="T105"/>
    </row>
    <row r="106" spans="10:20" x14ac:dyDescent="0.25">
      <c r="J106"/>
      <c r="K106"/>
      <c r="L106"/>
      <c r="M106"/>
      <c r="N106"/>
      <c r="O106"/>
      <c r="P106"/>
      <c r="Q106"/>
      <c r="R106"/>
      <c r="S106"/>
      <c r="T106"/>
    </row>
    <row r="107" spans="10:20" x14ac:dyDescent="0.25">
      <c r="J107"/>
      <c r="K107"/>
      <c r="L107"/>
      <c r="M107"/>
      <c r="N107"/>
      <c r="O107"/>
      <c r="P107"/>
      <c r="Q107"/>
      <c r="R107"/>
      <c r="S107"/>
      <c r="T107"/>
    </row>
    <row r="108" spans="10:20" x14ac:dyDescent="0.25">
      <c r="J108"/>
      <c r="K108"/>
      <c r="L108"/>
      <c r="M108"/>
      <c r="N108"/>
      <c r="O108"/>
      <c r="P108"/>
      <c r="Q108"/>
      <c r="R108"/>
      <c r="S108"/>
      <c r="T108"/>
    </row>
  </sheetData>
  <sheetProtection algorithmName="SHA-512" hashValue="p16LNwrsp1i5VLn4i2k9/o8fT5Ox6Q+/8Px6zqJlHQBcno7n+8tScYi4pfvjE6n5636dX0yhdEeyZGPFR3kZkg==" saltValue="Fs/ufRTIDdGpYN/5vfH2Ug==" spinCount="100000" sheet="1" objects="1" scenarios="1"/>
  <mergeCells count="41">
    <mergeCell ref="D3:G4"/>
    <mergeCell ref="Z4:Z9"/>
    <mergeCell ref="D8:G8"/>
    <mergeCell ref="S50:X51"/>
    <mergeCell ref="S56:X57"/>
    <mergeCell ref="R48:X48"/>
    <mergeCell ref="V49:X49"/>
    <mergeCell ref="D9:E9"/>
    <mergeCell ref="W4:W9"/>
    <mergeCell ref="S4:S9"/>
    <mergeCell ref="B48:Q48"/>
    <mergeCell ref="C42:E44"/>
    <mergeCell ref="X4:X9"/>
    <mergeCell ref="E7:G7"/>
    <mergeCell ref="B3:C4"/>
    <mergeCell ref="P4:P9"/>
    <mergeCell ref="AA4:AA9"/>
    <mergeCell ref="J4:J9"/>
    <mergeCell ref="M4:M9"/>
    <mergeCell ref="N4:N9"/>
    <mergeCell ref="O4:O9"/>
    <mergeCell ref="K4:K9"/>
    <mergeCell ref="L4:L9"/>
    <mergeCell ref="R4:R9"/>
    <mergeCell ref="T4:T9"/>
    <mergeCell ref="Y4:Y9"/>
    <mergeCell ref="Q4:Q9"/>
    <mergeCell ref="U4:U9"/>
    <mergeCell ref="V4:V9"/>
    <mergeCell ref="AB4:AB9"/>
    <mergeCell ref="AC4:AC9"/>
    <mergeCell ref="AD4:AD9"/>
    <mergeCell ref="AJ4:AJ9"/>
    <mergeCell ref="AK4:AK9"/>
    <mergeCell ref="AL4:AL9"/>
    <mergeCell ref="AM4:AM9"/>
    <mergeCell ref="AE4:AE9"/>
    <mergeCell ref="AF4:AF9"/>
    <mergeCell ref="AG4:AG9"/>
    <mergeCell ref="AH4:AH9"/>
    <mergeCell ref="AI4:AI9"/>
  </mergeCells>
  <conditionalFormatting sqref="G15">
    <cfRule type="expression" dxfId="164" priority="34">
      <formula>$G$12=2</formula>
    </cfRule>
  </conditionalFormatting>
  <conditionalFormatting sqref="I15">
    <cfRule type="expression" dxfId="162" priority="23">
      <formula>$G$12=2</formula>
    </cfRule>
  </conditionalFormatting>
  <conditionalFormatting sqref="I37">
    <cfRule type="cellIs" dxfId="161" priority="24" stopIfTrue="1" operator="lessThan">
      <formula>0</formula>
    </cfRule>
  </conditionalFormatting>
  <conditionalFormatting sqref="I41 K41:X41 J42:X47">
    <cfRule type="cellIs" dxfId="160" priority="25" stopIfTrue="1" operator="equal">
      <formula>0</formula>
    </cfRule>
  </conditionalFormatting>
  <conditionalFormatting sqref="J16:X17 J19:X20 J24:X29">
    <cfRule type="expression" dxfId="159" priority="22" stopIfTrue="1">
      <formula>AO16&gt;0</formula>
    </cfRule>
  </conditionalFormatting>
  <conditionalFormatting sqref="J21:AM22 J31:AM34 J36:AM38 J40:AM40 Z41:AM41 Y42:AM45">
    <cfRule type="cellIs" dxfId="157" priority="11" stopIfTrue="1" operator="equal">
      <formula>0</formula>
    </cfRule>
  </conditionalFormatting>
  <conditionalFormatting sqref="S56">
    <cfRule type="expression" dxfId="156" priority="58" stopIfTrue="1">
      <formula>LEN($S$56)&lt;2</formula>
    </cfRule>
  </conditionalFormatting>
  <conditionalFormatting sqref="Y46:Y47">
    <cfRule type="cellIs" dxfId="153" priority="14" stopIfTrue="1" operator="equal">
      <formula>0</formula>
    </cfRule>
  </conditionalFormatting>
  <conditionalFormatting sqref="Y16:AM17 Y19:AM20 Y24:AM29">
    <cfRule type="expression" dxfId="147" priority="8" stopIfTrue="1">
      <formula>BF16&gt;0</formula>
    </cfRule>
  </conditionalFormatting>
  <conditionalFormatting sqref="AN36:BU36">
    <cfRule type="cellIs" dxfId="143" priority="15" stopIfTrue="1" operator="equal">
      <formula>0</formula>
    </cfRule>
  </conditionalFormatting>
  <dataValidations count="2">
    <dataValidation type="custom" allowBlank="1" showInputMessage="1" showErrorMessage="1" error="Must be after start date" sqref="F5" xr:uid="{00000000-0002-0000-0C00-000000000000}">
      <formula1>F5&gt;D5</formula1>
    </dataValidation>
    <dataValidation type="decimal" operator="lessThanOrEqual" allowBlank="1" showInputMessage="1" showErrorMessage="1" errorTitle="Overhead for højt" error="Overhead kan maskimalt være lønomkostninger gange oprindeligt aftalte overhead." sqref="J21:AM21" xr:uid="{00000000-0002-0000-0C00-000001000000}">
      <formula1>J48</formula1>
    </dataValidation>
  </dataValidations>
  <pageMargins left="0.19685039370078741" right="0.19685039370078741" top="0.35433070866141736" bottom="0.35433070866141736" header="0.31496062992125984" footer="0.31496062992125984"/>
  <pageSetup paperSize="9" scale="61" fitToWidth="2" orientation="landscape" r:id="rId1"/>
  <colBreaks count="1" manualBreakCount="1">
    <brk id="24" max="66" man="1"/>
  </colBreaks>
  <extLst>
    <ext xmlns:x14="http://schemas.microsoft.com/office/spreadsheetml/2009/9/main" uri="{78C0D931-6437-407d-A8EE-F0AAD7539E65}">
      <x14:conditionalFormattings>
        <x14:conditionalFormatting xmlns:xm="http://schemas.microsoft.com/office/excel/2006/main">
          <x14:cfRule type="expression" priority="30" id="{55E6F5C2-D72E-42D0-898E-11F397A04248}">
            <xm:f>'Budget &amp; Total'!$P$3=4</xm:f>
            <x14:dxf>
              <fill>
                <patternFill>
                  <bgColor rgb="FFBFE5E9"/>
                </patternFill>
              </fill>
            </x14:dxf>
          </x14:cfRule>
          <xm:sqref>D8</xm:sqref>
        </x14:conditionalFormatting>
        <x14:conditionalFormatting xmlns:xm="http://schemas.microsoft.com/office/excel/2006/main">
          <x14:cfRule type="expression" priority="29" id="{A67FC64E-2844-48DF-95A2-2674C308A546}">
            <xm:f>'Budget &amp; Total'!$P$3=4</xm:f>
            <x14:dxf>
              <fill>
                <patternFill>
                  <bgColor rgb="FFBFE5E9"/>
                </patternFill>
              </fill>
            </x14:dxf>
          </x14:cfRule>
          <xm:sqref>D9:E9</xm:sqref>
        </x14:conditionalFormatting>
        <x14:conditionalFormatting xmlns:xm="http://schemas.microsoft.com/office/excel/2006/main">
          <x14:cfRule type="expression" priority="28" id="{7311F512-6CED-4788-9F17-0BCC9C49CEF9}">
            <xm:f>'Budget &amp; Total'!$P$3=4</xm:f>
            <x14:dxf>
              <fill>
                <patternFill>
                  <bgColor rgb="FFBFE5E9"/>
                </patternFill>
              </fill>
            </x14:dxf>
          </x14:cfRule>
          <xm:sqref>F5</xm:sqref>
        </x14:conditionalFormatting>
        <x14:conditionalFormatting xmlns:xm="http://schemas.microsoft.com/office/excel/2006/main">
          <x14:cfRule type="expression" priority="35" id="{7DFF5B80-D51E-4773-BF5C-698E904009A6}">
            <xm:f>'Budget &amp; Total'!$P$3=4</xm:f>
            <x14:dxf>
              <fill>
                <patternFill>
                  <bgColor rgb="FF4CB6C1"/>
                </patternFill>
              </fill>
            </x14:dxf>
          </x14:cfRule>
          <xm:sqref>F15</xm:sqref>
        </x14:conditionalFormatting>
        <x14:conditionalFormatting xmlns:xm="http://schemas.microsoft.com/office/excel/2006/main">
          <x14:cfRule type="expression" priority="27" id="{D110F6C3-81D0-40F5-8F14-6AFF4F5F4A89}">
            <xm:f>'Budget &amp; Total'!$P$3=4</xm:f>
            <x14:dxf>
              <fill>
                <patternFill>
                  <bgColor rgb="FFBFE5E9"/>
                </patternFill>
              </fill>
            </x14:dxf>
          </x14:cfRule>
          <xm:sqref>G9</xm:sqref>
        </x14:conditionalFormatting>
        <x14:conditionalFormatting xmlns:xm="http://schemas.microsoft.com/office/excel/2006/main">
          <x14:cfRule type="expression" priority="33" id="{6DC80012-8EB2-4C3A-8F3E-49047C9B2382}">
            <xm:f>'Budget &amp; Total'!$P$3=4</xm:f>
            <x14:dxf>
              <fill>
                <patternFill>
                  <bgColor rgb="FFFF5253"/>
                </patternFill>
              </fill>
            </x14:dxf>
          </x14:cfRule>
          <xm:sqref>G15</xm:sqref>
        </x14:conditionalFormatting>
        <x14:conditionalFormatting xmlns:xm="http://schemas.microsoft.com/office/excel/2006/main">
          <x14:cfRule type="expression" priority="19" id="{34A33656-08CA-446B-9E89-3975B8BE7539}">
            <xm:f>'Budget &amp; Total'!$P$3=4</xm:f>
            <x14:dxf>
              <fill>
                <patternFill>
                  <bgColor rgb="FFFF5253"/>
                </patternFill>
              </fill>
            </x14:dxf>
          </x14:cfRule>
          <xm:sqref>I15</xm:sqref>
        </x14:conditionalFormatting>
        <x14:conditionalFormatting xmlns:xm="http://schemas.microsoft.com/office/excel/2006/main">
          <x14:cfRule type="expression" priority="3" id="{D06B9CA1-1328-4DA4-A1E2-05984D9D83AE}">
            <xm:f>'Budget &amp; Total'!$P$3=4</xm:f>
            <x14:dxf>
              <fill>
                <patternFill>
                  <bgColor rgb="FFBFE5E9"/>
                </patternFill>
              </fill>
            </x14:dxf>
          </x14:cfRule>
          <xm:sqref>J16:AM17 J19:AM20 J24:AM29 J35:AM35 J39:AM39</xm:sqref>
        </x14:conditionalFormatting>
        <x14:conditionalFormatting xmlns:xm="http://schemas.microsoft.com/office/excel/2006/main">
          <x14:cfRule type="expression" priority="12" stopIfTrue="1" id="{5DA0AE0D-7AC6-40B9-99BC-A3866EABCA2C}">
            <xm:f>'P1'!BD16&gt;0</xm:f>
            <x14:dxf>
              <font>
                <color rgb="FFFF0000"/>
              </font>
            </x14:dxf>
          </x14:cfRule>
          <xm:sqref>Y24:Y29 Y16:Y17 Y19:Y20</xm:sqref>
        </x14:conditionalFormatting>
        <x14:conditionalFormatting xmlns:xm="http://schemas.microsoft.com/office/excel/2006/main">
          <x14:cfRule type="expression" priority="10" id="{8AF2FA7A-1207-4403-BB49-6749851282DE}">
            <xm:f>'P1'!$J$27&lt;'Budget &amp; Total'!$J$33</xm:f>
            <x14:dxf>
              <font>
                <color rgb="FFFF0000"/>
              </font>
            </x14:dxf>
          </x14:cfRule>
          <xm:sqref>Y27</xm:sqref>
        </x14:conditionalFormatting>
        <x14:conditionalFormatting xmlns:xm="http://schemas.microsoft.com/office/excel/2006/main">
          <x14:cfRule type="expression" priority="9" id="{48F4873B-DD41-4D79-9E78-DD2D3552E61F}">
            <xm:f>Data!$L$9&gt;6</xm:f>
            <x14:dxf>
              <font>
                <color theme="1"/>
              </font>
              <fill>
                <patternFill>
                  <bgColor theme="0"/>
                </patternFill>
              </fill>
            </x14:dxf>
          </x14:cfRule>
          <xm:sqref>Y1:AM63</xm:sqref>
        </x14:conditionalFormatting>
        <x14:conditionalFormatting xmlns:xm="http://schemas.microsoft.com/office/excel/2006/main">
          <x14:cfRule type="expression" priority="6" id="{AE25D8EB-6054-4145-9514-88578F09E04E}">
            <xm:f>Data!$L$9&gt;6</xm:f>
            <x14:dxf>
              <border>
                <top style="thin">
                  <color auto="1"/>
                </top>
                <vertical/>
                <horizontal/>
              </border>
            </x14:dxf>
          </x14:cfRule>
          <xm:sqref>Y2:AM2 Y16:AM16 Y19:AM19 Y21:AM23 Y31:AM33 Y38:AM38 Y41:AM42 Y45:AM45 Y48:AM48</xm:sqref>
        </x14:conditionalFormatting>
        <x14:conditionalFormatting xmlns:xm="http://schemas.microsoft.com/office/excel/2006/main">
          <x14:cfRule type="expression" priority="2" id="{A4C5AB68-4FB2-4D6E-B101-DDA9BAED3F48}">
            <xm:f>'Budget &amp; Total'!$G$102&lt;6</xm:f>
            <x14:dxf>
              <fill>
                <patternFill patternType="none">
                  <bgColor auto="1"/>
                </patternFill>
              </fill>
            </x14:dxf>
          </x14:cfRule>
          <xm:sqref>Y15:AM39</xm:sqref>
        </x14:conditionalFormatting>
        <x14:conditionalFormatting xmlns:xm="http://schemas.microsoft.com/office/excel/2006/main">
          <x14:cfRule type="expression" priority="1" id="{D532038D-5D92-4EAD-9625-E3FDC9C03C26}">
            <xm:f>'Budget &amp; Total'!$G$102&lt;6</xm:f>
            <x14:dxf>
              <font>
                <color theme="1"/>
              </font>
            </x14:dxf>
          </x14:cfRule>
          <x14:cfRule type="expression" priority="7" id="{A57D358A-02F8-4C44-95C1-AA2E3475069C}">
            <xm:f>Data!$L$9&gt;6</xm:f>
            <x14:dxf>
              <fill>
                <patternFill>
                  <bgColor rgb="FFE1EDE6"/>
                </patternFill>
              </fill>
            </x14:dxf>
          </x14:cfRule>
          <xm:sqref>Y16:AM17 Y19:AM20 Y24:AM29 Y35:AM35 Y39:AM39</xm:sqref>
        </x14:conditionalFormatting>
        <x14:conditionalFormatting xmlns:xm="http://schemas.microsoft.com/office/excel/2006/main">
          <x14:cfRule type="expression" priority="4" id="{62A610ED-8197-4EEB-B52B-8E27648A2A50}">
            <xm:f>Data!$L$9&gt;6</xm:f>
            <x14:dxf>
              <fill>
                <patternFill>
                  <bgColor rgb="FFE5E5E5"/>
                </patternFill>
              </fill>
            </x14:dxf>
          </x14:cfRule>
          <xm:sqref>Y41:AM45</xm:sqref>
        </x14:conditionalFormatting>
        <x14:conditionalFormatting xmlns:xm="http://schemas.microsoft.com/office/excel/2006/main">
          <x14:cfRule type="expression" priority="13" stopIfTrue="1" id="{AD6A6F12-5928-489A-83DC-C5A6C914B193}">
            <xm:f>'P1'!BV16&gt;0</xm:f>
            <x14:dxf>
              <font>
                <color rgb="FFFF0000"/>
              </font>
            </x14:dxf>
          </x14:cfRule>
          <xm:sqref>Z16:AM17 Z19:AM20 Z24:AM29</xm:sqref>
        </x14:conditionalFormatting>
        <x14:conditionalFormatting xmlns:xm="http://schemas.microsoft.com/office/excel/2006/main">
          <x14:cfRule type="expression" priority="5" id="{D337DE7C-FE48-405C-AA5C-7B778EF035BD}">
            <xm:f>Data!$L$9&gt;6</xm:f>
            <x14:dxf>
              <border>
                <right style="thin">
                  <color auto="1"/>
                </right>
                <vertical/>
                <horizontal/>
              </border>
            </x14:dxf>
          </x14:cfRule>
          <xm:sqref>AM2:AM45</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14"/>
  <dimension ref="A1:BU108"/>
  <sheetViews>
    <sheetView showGridLines="0" showRuler="0" showWhiteSpace="0" topLeftCell="B1" zoomScale="80" zoomScaleNormal="80" zoomScalePageLayoutView="80" workbookViewId="0">
      <selection activeCell="F58" sqref="F58"/>
    </sheetView>
  </sheetViews>
  <sheetFormatPr defaultRowHeight="13.2" x14ac:dyDescent="0.25"/>
  <cols>
    <col min="1" max="1" width="1.88671875" style="92" hidden="1" customWidth="1"/>
    <col min="2" max="2" width="3" style="93" customWidth="1"/>
    <col min="3" max="3" width="13.6640625" customWidth="1"/>
    <col min="4" max="4" width="16.6640625" customWidth="1"/>
    <col min="5" max="5" width="7.109375" style="93" customWidth="1"/>
    <col min="6" max="6" width="12.88671875" style="93" customWidth="1"/>
    <col min="7" max="7" width="12.109375" style="93" customWidth="1"/>
    <col min="8" max="8" width="2.109375" style="4" customWidth="1"/>
    <col min="9" max="9" width="10.88671875" style="93" customWidth="1"/>
    <col min="10" max="20" width="10" style="93" customWidth="1"/>
    <col min="21" max="23" width="10" customWidth="1"/>
    <col min="24" max="24" width="9.6640625" customWidth="1"/>
    <col min="25" max="25" width="9.6640625" style="94" customWidth="1"/>
    <col min="26" max="39" width="9.6640625" customWidth="1"/>
    <col min="40" max="55" width="9.6640625" hidden="1" customWidth="1"/>
    <col min="56" max="73" width="0" hidden="1" customWidth="1"/>
  </cols>
  <sheetData>
    <row r="1" spans="1:72" ht="22.5" customHeight="1" x14ac:dyDescent="0.25">
      <c r="B1" s="99"/>
      <c r="C1" s="4"/>
      <c r="D1" s="4"/>
      <c r="E1" s="99"/>
      <c r="F1" s="99"/>
      <c r="G1" s="99"/>
      <c r="I1" s="99"/>
      <c r="J1" s="99"/>
      <c r="K1" s="99"/>
      <c r="L1" s="99"/>
      <c r="M1" s="99"/>
      <c r="N1" s="99"/>
      <c r="O1" s="99"/>
      <c r="P1" s="99"/>
      <c r="Q1" s="99"/>
      <c r="R1" s="99"/>
      <c r="S1" s="99"/>
      <c r="T1" s="99"/>
      <c r="U1" s="4"/>
      <c r="V1" s="4"/>
      <c r="W1" s="4"/>
      <c r="X1" s="355" t="str">
        <f>CONCATENATE(Data!$G$2," ",Data!$H$27)</f>
        <v>Energistyrelsen 2.5.2</v>
      </c>
      <c r="Y1" s="795"/>
      <c r="Z1" s="774"/>
      <c r="AA1" s="297"/>
      <c r="AB1" s="297"/>
      <c r="AC1" s="297"/>
      <c r="AD1" s="297"/>
      <c r="AE1" s="297"/>
      <c r="AF1" s="297"/>
      <c r="AG1" s="297"/>
      <c r="AH1" s="297"/>
      <c r="AI1" s="297"/>
      <c r="AJ1" s="297"/>
      <c r="AK1" s="297"/>
      <c r="AL1" s="297"/>
      <c r="AM1" s="297"/>
    </row>
    <row r="2" spans="1:72" ht="21" x14ac:dyDescent="0.4">
      <c r="B2" s="95" t="str">
        <f>Data!B107</f>
        <v xml:space="preserve">Udbetalingsanmodning </v>
      </c>
      <c r="C2" s="4"/>
      <c r="D2" s="4"/>
      <c r="E2" s="4"/>
      <c r="F2" s="4"/>
      <c r="G2" s="4"/>
      <c r="I2" s="96" t="s">
        <v>34</v>
      </c>
      <c r="J2" s="97">
        <v>1</v>
      </c>
      <c r="K2" s="97">
        <v>2</v>
      </c>
      <c r="L2" s="97">
        <v>3</v>
      </c>
      <c r="M2" s="97">
        <v>4</v>
      </c>
      <c r="N2" s="97">
        <v>5</v>
      </c>
      <c r="O2" s="97">
        <v>6</v>
      </c>
      <c r="P2" s="97">
        <v>7</v>
      </c>
      <c r="Q2" s="97">
        <v>8</v>
      </c>
      <c r="R2" s="97">
        <v>9</v>
      </c>
      <c r="S2" s="97">
        <v>10</v>
      </c>
      <c r="T2" s="97">
        <v>11</v>
      </c>
      <c r="U2" s="97">
        <v>12</v>
      </c>
      <c r="V2" s="97">
        <v>13</v>
      </c>
      <c r="W2" s="97">
        <v>14</v>
      </c>
      <c r="X2" s="786">
        <v>15</v>
      </c>
      <c r="Y2" s="651">
        <v>16</v>
      </c>
      <c r="Z2" s="651">
        <v>17</v>
      </c>
      <c r="AA2" s="651">
        <v>18</v>
      </c>
      <c r="AB2" s="651">
        <v>19</v>
      </c>
      <c r="AC2" s="651">
        <v>20</v>
      </c>
      <c r="AD2" s="651">
        <v>21</v>
      </c>
      <c r="AE2" s="651">
        <v>22</v>
      </c>
      <c r="AF2" s="651">
        <v>23</v>
      </c>
      <c r="AG2" s="651">
        <v>24</v>
      </c>
      <c r="AH2" s="651">
        <v>25</v>
      </c>
      <c r="AI2" s="651">
        <v>26</v>
      </c>
      <c r="AJ2" s="651">
        <v>27</v>
      </c>
      <c r="AK2" s="651">
        <v>28</v>
      </c>
      <c r="AL2" s="651">
        <v>29</v>
      </c>
      <c r="AM2" s="651">
        <v>30</v>
      </c>
      <c r="AN2" s="94" t="s">
        <v>48</v>
      </c>
      <c r="BE2" s="94" t="s">
        <v>48</v>
      </c>
    </row>
    <row r="3" spans="1:72" ht="21" customHeight="1" x14ac:dyDescent="0.25">
      <c r="B3" s="919">
        <f>'Budget &amp; Total'!C5</f>
        <v>0</v>
      </c>
      <c r="C3" s="919"/>
      <c r="D3" s="909">
        <f>'Budget &amp; Total'!C8</f>
        <v>0</v>
      </c>
      <c r="E3" s="909"/>
      <c r="F3" s="909"/>
      <c r="G3" s="909"/>
      <c r="I3" s="100" t="str">
        <f>C7</f>
        <v>CVR-nummer</v>
      </c>
      <c r="J3" s="101">
        <f>HLOOKUP(J$2,'Budget &amp; Total'!$1:$95,6,FALSE)</f>
        <v>0</v>
      </c>
      <c r="K3" s="101">
        <f>HLOOKUP(K$2,'Budget &amp; Total'!$1:$95,6,FALSE)</f>
        <v>0</v>
      </c>
      <c r="L3" s="101">
        <f>HLOOKUP(L$2,'Budget &amp; Total'!$1:$95,6,FALSE)</f>
        <v>0</v>
      </c>
      <c r="M3" s="101">
        <f>HLOOKUP(M$2,'Budget &amp; Total'!$1:$95,6,FALSE)</f>
        <v>0</v>
      </c>
      <c r="N3" s="101">
        <f>HLOOKUP(N$2,'Budget &amp; Total'!$1:$95,6,FALSE)</f>
        <v>0</v>
      </c>
      <c r="O3" s="101">
        <f>HLOOKUP(O$2,'Budget &amp; Total'!$1:$95,6,FALSE)</f>
        <v>0</v>
      </c>
      <c r="P3" s="101">
        <f>HLOOKUP(P$2,'Budget &amp; Total'!$1:$95,6,FALSE)</f>
        <v>0</v>
      </c>
      <c r="Q3" s="101">
        <f>HLOOKUP(Q$2,'Budget &amp; Total'!$1:$95,6,FALSE)</f>
        <v>0</v>
      </c>
      <c r="R3" s="101">
        <f>HLOOKUP(R$2,'Budget &amp; Total'!$1:$95,6,FALSE)</f>
        <v>0</v>
      </c>
      <c r="S3" s="101">
        <f>HLOOKUP(S$2,'Budget &amp; Total'!$1:$95,6,FALSE)</f>
        <v>0</v>
      </c>
      <c r="T3" s="101">
        <f>HLOOKUP(T$2,'Budget &amp; Total'!$1:$95,6,FALSE)</f>
        <v>0</v>
      </c>
      <c r="U3" s="101">
        <f>HLOOKUP(U$2,'Budget &amp; Total'!$1:$95,6,FALSE)</f>
        <v>0</v>
      </c>
      <c r="V3" s="101">
        <f>HLOOKUP(V$2,'Budget &amp; Total'!$1:$95,6,FALSE)</f>
        <v>0</v>
      </c>
      <c r="W3" s="101">
        <f>HLOOKUP(W$2,'Budget &amp; Total'!$1:$95,6,FALSE)</f>
        <v>0</v>
      </c>
      <c r="X3" s="206">
        <f>HLOOKUP(X$2,'Budget &amp; Total'!$1:$95,6,FALSE)</f>
        <v>0</v>
      </c>
      <c r="Y3" s="763">
        <f>HLOOKUP(Y$2,'Budget &amp; Total'!$1:$95,6,FALSE)</f>
        <v>0</v>
      </c>
      <c r="Z3" s="763">
        <f>HLOOKUP(Z$2,'Budget &amp; Total'!$1:$95,6,FALSE)</f>
        <v>0</v>
      </c>
      <c r="AA3" s="763">
        <f>HLOOKUP(AA$2,'Budget &amp; Total'!$1:$95,6,FALSE)</f>
        <v>0</v>
      </c>
      <c r="AB3" s="763">
        <f>HLOOKUP(AB$2,'Budget &amp; Total'!$1:$95,6,FALSE)</f>
        <v>0</v>
      </c>
      <c r="AC3" s="763">
        <f>HLOOKUP(AC$2,'Budget &amp; Total'!$1:$95,6,FALSE)</f>
        <v>0</v>
      </c>
      <c r="AD3" s="763">
        <f>HLOOKUP(AD$2,'Budget &amp; Total'!$1:$95,6,FALSE)</f>
        <v>0</v>
      </c>
      <c r="AE3" s="763">
        <f>HLOOKUP(AE$2,'Budget &amp; Total'!$1:$95,6,FALSE)</f>
        <v>0</v>
      </c>
      <c r="AF3" s="763">
        <f>HLOOKUP(AF$2,'Budget &amp; Total'!$1:$95,6,FALSE)</f>
        <v>0</v>
      </c>
      <c r="AG3" s="763">
        <f>HLOOKUP(AG$2,'Budget &amp; Total'!$1:$95,6,FALSE)</f>
        <v>0</v>
      </c>
      <c r="AH3" s="763">
        <f>HLOOKUP(AH$2,'Budget &amp; Total'!$1:$95,6,FALSE)</f>
        <v>0</v>
      </c>
      <c r="AI3" s="763">
        <f>HLOOKUP(AI$2,'Budget &amp; Total'!$1:$95,6,FALSE)</f>
        <v>0</v>
      </c>
      <c r="AJ3" s="763">
        <f>HLOOKUP(AJ$2,'Budget &amp; Total'!$1:$95,6,FALSE)</f>
        <v>0</v>
      </c>
      <c r="AK3" s="763">
        <f>HLOOKUP(AK$2,'Budget &amp; Total'!$1:$95,6,FALSE)</f>
        <v>0</v>
      </c>
      <c r="AL3" s="763">
        <f>HLOOKUP(AL$2,'Budget &amp; Total'!$1:$95,6,FALSE)</f>
        <v>0</v>
      </c>
      <c r="AM3" s="763">
        <f>HLOOKUP(AM$2,'Budget &amp; Total'!$1:$95,6,FALSE)</f>
        <v>0</v>
      </c>
      <c r="AN3" s="94">
        <v>6</v>
      </c>
      <c r="BE3" s="94">
        <v>6</v>
      </c>
    </row>
    <row r="4" spans="1:72" s="1" customFormat="1" ht="28.5" customHeight="1" x14ac:dyDescent="0.2">
      <c r="A4" s="102"/>
      <c r="B4" s="919"/>
      <c r="C4" s="919"/>
      <c r="D4" s="909"/>
      <c r="E4" s="909"/>
      <c r="F4" s="909"/>
      <c r="G4" s="909"/>
      <c r="H4" s="9"/>
      <c r="I4" s="103" t="str">
        <f>Data!B51</f>
        <v>Navn</v>
      </c>
      <c r="J4" s="899">
        <f>HLOOKUP(J$2,'Budget &amp; Total'!$1:$95,5,FALSE)</f>
        <v>0</v>
      </c>
      <c r="K4" s="899">
        <f>HLOOKUP(K$2,'Budget &amp; Total'!$1:$95,5,FALSE)</f>
        <v>0</v>
      </c>
      <c r="L4" s="899">
        <f>HLOOKUP(L$2,'Budget &amp; Total'!$1:$95,5,FALSE)</f>
        <v>0</v>
      </c>
      <c r="M4" s="899">
        <f>HLOOKUP(M$2,'Budget &amp; Total'!$1:$95,5,FALSE)</f>
        <v>0</v>
      </c>
      <c r="N4" s="899">
        <f>HLOOKUP(N$2,'Budget &amp; Total'!$1:$95,5,FALSE)</f>
        <v>0</v>
      </c>
      <c r="O4" s="899">
        <f>HLOOKUP(O$2,'Budget &amp; Total'!$1:$95,5,FALSE)</f>
        <v>0</v>
      </c>
      <c r="P4" s="899">
        <f>HLOOKUP(P$2,'Budget &amp; Total'!$1:$95,5,FALSE)</f>
        <v>0</v>
      </c>
      <c r="Q4" s="899">
        <f>HLOOKUP(Q$2,'Budget &amp; Total'!$1:$95,5,FALSE)</f>
        <v>0</v>
      </c>
      <c r="R4" s="899">
        <f>HLOOKUP(R$2,'Budget &amp; Total'!$1:$95,5,FALSE)</f>
        <v>0</v>
      </c>
      <c r="S4" s="899">
        <f>HLOOKUP(S$2,'Budget &amp; Total'!$1:$95,5,FALSE)</f>
        <v>0</v>
      </c>
      <c r="T4" s="899">
        <f>HLOOKUP(T$2,'Budget &amp; Total'!$1:$95,5,FALSE)</f>
        <v>0</v>
      </c>
      <c r="U4" s="899">
        <f>HLOOKUP(U$2,'Budget &amp; Total'!$1:$95,5,FALSE)</f>
        <v>0</v>
      </c>
      <c r="V4" s="899">
        <f>HLOOKUP(V$2,'Budget &amp; Total'!$1:$95,5,FALSE)</f>
        <v>0</v>
      </c>
      <c r="W4" s="899">
        <f>HLOOKUP(W$2,'Budget &amp; Total'!$1:$95,5,FALSE)</f>
        <v>0</v>
      </c>
      <c r="X4" s="908">
        <f>HLOOKUP(X$2,'Budget &amp; Total'!$1:$95,5,FALSE)</f>
        <v>0</v>
      </c>
      <c r="Y4" s="897">
        <f>HLOOKUP(Y$2,'Budget &amp; Total'!$1:$95,5,FALSE)</f>
        <v>0</v>
      </c>
      <c r="Z4" s="897">
        <f>HLOOKUP(Z$2,'Budget &amp; Total'!$1:$95,5,FALSE)</f>
        <v>0</v>
      </c>
      <c r="AA4" s="897">
        <f>HLOOKUP(AA$2,'Budget &amp; Total'!$1:$95,5,FALSE)</f>
        <v>0</v>
      </c>
      <c r="AB4" s="897">
        <f>HLOOKUP(AB$2,'Budget &amp; Total'!$1:$95,5,FALSE)</f>
        <v>0</v>
      </c>
      <c r="AC4" s="897">
        <f>HLOOKUP(AC$2,'Budget &amp; Total'!$1:$95,5,FALSE)</f>
        <v>0</v>
      </c>
      <c r="AD4" s="897">
        <f>HLOOKUP(AD$2,'Budget &amp; Total'!$1:$95,5,FALSE)</f>
        <v>0</v>
      </c>
      <c r="AE4" s="897">
        <f>HLOOKUP(AE$2,'Budget &amp; Total'!$1:$95,5,FALSE)</f>
        <v>0</v>
      </c>
      <c r="AF4" s="897">
        <f>HLOOKUP(AF$2,'Budget &amp; Total'!$1:$95,5,FALSE)</f>
        <v>0</v>
      </c>
      <c r="AG4" s="897">
        <f>HLOOKUP(AG$2,'Budget &amp; Total'!$1:$95,5,FALSE)</f>
        <v>0</v>
      </c>
      <c r="AH4" s="897">
        <f>HLOOKUP(AH$2,'Budget &amp; Total'!$1:$95,5,FALSE)</f>
        <v>0</v>
      </c>
      <c r="AI4" s="897">
        <f>HLOOKUP(AI$2,'Budget &amp; Total'!$1:$95,5,FALSE)</f>
        <v>0</v>
      </c>
      <c r="AJ4" s="897">
        <f>HLOOKUP(AJ$2,'Budget &amp; Total'!$1:$95,5,FALSE)</f>
        <v>0</v>
      </c>
      <c r="AK4" s="897">
        <f>HLOOKUP(AK$2,'Budget &amp; Total'!$1:$95,5,FALSE)</f>
        <v>0</v>
      </c>
      <c r="AL4" s="897">
        <f>HLOOKUP(AL$2,'Budget &amp; Total'!$1:$95,5,FALSE)</f>
        <v>0</v>
      </c>
      <c r="AM4" s="897">
        <f>HLOOKUP(AM$2,'Budget &amp; Total'!$1:$95,5,FALSE)</f>
        <v>0</v>
      </c>
      <c r="AN4" s="94">
        <v>5</v>
      </c>
      <c r="BE4" s="94">
        <v>5</v>
      </c>
    </row>
    <row r="5" spans="1:72" s="1" customFormat="1" ht="18" customHeight="1" x14ac:dyDescent="0.2">
      <c r="A5" s="102"/>
      <c r="B5" s="355" t="str">
        <f ca="1">CONCATENATE(RIGHT(G5,2),".")</f>
        <v>12.</v>
      </c>
      <c r="C5" s="9" t="str">
        <f>Data!B47</f>
        <v>periode fra</v>
      </c>
      <c r="D5" s="299">
        <f ca="1">HLOOKUP(G6,'Period(er)'!X1:AL4,4,FALSE)+1</f>
        <v>1</v>
      </c>
      <c r="E5" s="300" t="str">
        <f>Data!B115</f>
        <v>til</v>
      </c>
      <c r="F5" s="601"/>
      <c r="G5" s="298" t="str">
        <f ca="1">IF('Budget &amp; Total'!AS3="UK", "P12",MID(CELL("Filnavn",A3),FIND("]",CELL("filnavn",A3))+1,999))</f>
        <v>P12</v>
      </c>
      <c r="H5" s="9"/>
      <c r="I5" s="103"/>
      <c r="J5" s="899"/>
      <c r="K5" s="899"/>
      <c r="L5" s="899"/>
      <c r="M5" s="899"/>
      <c r="N5" s="899"/>
      <c r="O5" s="899"/>
      <c r="P5" s="899"/>
      <c r="Q5" s="899"/>
      <c r="R5" s="899"/>
      <c r="S5" s="899"/>
      <c r="T5" s="899"/>
      <c r="U5" s="899"/>
      <c r="V5" s="899"/>
      <c r="W5" s="899"/>
      <c r="X5" s="908"/>
      <c r="Y5" s="897"/>
      <c r="Z5" s="897"/>
      <c r="AA5" s="897"/>
      <c r="AB5" s="897"/>
      <c r="AC5" s="897"/>
      <c r="AD5" s="897"/>
      <c r="AE5" s="897"/>
      <c r="AF5" s="897"/>
      <c r="AG5" s="897"/>
      <c r="AH5" s="897"/>
      <c r="AI5" s="897"/>
      <c r="AJ5" s="897"/>
      <c r="AK5" s="897"/>
      <c r="AL5" s="897"/>
      <c r="AM5" s="897"/>
      <c r="AN5" s="94"/>
      <c r="BE5" s="94"/>
    </row>
    <row r="6" spans="1:72" s="1" customFormat="1" ht="26.25" customHeight="1" x14ac:dyDescent="0.3">
      <c r="A6" s="102"/>
      <c r="B6" s="44" t="str">
        <f>Data!B46</f>
        <v>Projektansvarlig</v>
      </c>
      <c r="C6" s="47"/>
      <c r="D6" s="47"/>
      <c r="E6" s="47"/>
      <c r="F6" s="9"/>
      <c r="G6" s="298" t="str">
        <f ca="1">HLOOKUP(G5,'Period(er)'!X2:AL30,29,FALSE)</f>
        <v>P11</v>
      </c>
      <c r="H6" s="9"/>
      <c r="I6" s="103"/>
      <c r="J6" s="899"/>
      <c r="K6" s="899"/>
      <c r="L6" s="899"/>
      <c r="M6" s="899"/>
      <c r="N6" s="899"/>
      <c r="O6" s="899"/>
      <c r="P6" s="899"/>
      <c r="Q6" s="899"/>
      <c r="R6" s="899"/>
      <c r="S6" s="899"/>
      <c r="T6" s="899"/>
      <c r="U6" s="899"/>
      <c r="V6" s="899"/>
      <c r="W6" s="899"/>
      <c r="X6" s="908"/>
      <c r="Y6" s="897"/>
      <c r="Z6" s="897"/>
      <c r="AA6" s="897"/>
      <c r="AB6" s="897"/>
      <c r="AC6" s="897"/>
      <c r="AD6" s="897"/>
      <c r="AE6" s="897"/>
      <c r="AF6" s="897"/>
      <c r="AG6" s="897"/>
      <c r="AH6" s="897"/>
      <c r="AI6" s="897"/>
      <c r="AJ6" s="897"/>
      <c r="AK6" s="897"/>
      <c r="AL6" s="897"/>
      <c r="AM6" s="897"/>
      <c r="AN6" s="94"/>
      <c r="BE6" s="94"/>
    </row>
    <row r="7" spans="1:72" s="1" customFormat="1" ht="14.25" customHeight="1" x14ac:dyDescent="0.25">
      <c r="A7" s="102"/>
      <c r="B7" s="9"/>
      <c r="C7" s="4" t="str">
        <f>Data!B43</f>
        <v>CVR-nummer</v>
      </c>
      <c r="D7" s="89">
        <f>J3</f>
        <v>0</v>
      </c>
      <c r="E7" s="900">
        <f>J4</f>
        <v>0</v>
      </c>
      <c r="F7" s="900"/>
      <c r="G7" s="900"/>
      <c r="H7" s="9"/>
      <c r="I7" s="103"/>
      <c r="J7" s="899"/>
      <c r="K7" s="899"/>
      <c r="L7" s="899"/>
      <c r="M7" s="899"/>
      <c r="N7" s="899"/>
      <c r="O7" s="899"/>
      <c r="P7" s="899"/>
      <c r="Q7" s="899"/>
      <c r="R7" s="899"/>
      <c r="S7" s="899"/>
      <c r="T7" s="899"/>
      <c r="U7" s="899"/>
      <c r="V7" s="899"/>
      <c r="W7" s="899"/>
      <c r="X7" s="908"/>
      <c r="Y7" s="897"/>
      <c r="Z7" s="897"/>
      <c r="AA7" s="897"/>
      <c r="AB7" s="897"/>
      <c r="AC7" s="897"/>
      <c r="AD7" s="897"/>
      <c r="AE7" s="897"/>
      <c r="AF7" s="897"/>
      <c r="AG7" s="897"/>
      <c r="AH7" s="897"/>
      <c r="AI7" s="897"/>
      <c r="AJ7" s="897"/>
      <c r="AK7" s="897"/>
      <c r="AL7" s="897"/>
      <c r="AM7" s="897"/>
      <c r="AN7" s="94"/>
      <c r="BE7" s="94"/>
    </row>
    <row r="8" spans="1:72" s="1" customFormat="1" ht="21.75" customHeight="1" x14ac:dyDescent="0.25">
      <c r="A8" s="102"/>
      <c r="B8" s="9"/>
      <c r="C8" s="4" t="str">
        <f>Data!B44</f>
        <v>Projektleder:</v>
      </c>
      <c r="D8" s="901">
        <f>'Budget &amp; Total'!D11:F11</f>
        <v>0</v>
      </c>
      <c r="E8" s="902"/>
      <c r="F8" s="902"/>
      <c r="G8" s="903"/>
      <c r="H8" s="9"/>
      <c r="I8" s="103"/>
      <c r="J8" s="899"/>
      <c r="K8" s="899"/>
      <c r="L8" s="899"/>
      <c r="M8" s="899"/>
      <c r="N8" s="899"/>
      <c r="O8" s="899"/>
      <c r="P8" s="899"/>
      <c r="Q8" s="899"/>
      <c r="R8" s="899"/>
      <c r="S8" s="899"/>
      <c r="T8" s="899"/>
      <c r="U8" s="899"/>
      <c r="V8" s="899"/>
      <c r="W8" s="899"/>
      <c r="X8" s="908"/>
      <c r="Y8" s="897"/>
      <c r="Z8" s="897"/>
      <c r="AA8" s="897"/>
      <c r="AB8" s="897"/>
      <c r="AC8" s="897"/>
      <c r="AD8" s="897"/>
      <c r="AE8" s="897"/>
      <c r="AF8" s="897"/>
      <c r="AG8" s="897"/>
      <c r="AH8" s="897"/>
      <c r="AI8" s="897"/>
      <c r="AJ8" s="897"/>
      <c r="AK8" s="897"/>
      <c r="AL8" s="897"/>
      <c r="AM8" s="897"/>
      <c r="AN8" s="94"/>
      <c r="BE8" s="94"/>
    </row>
    <row r="9" spans="1:72" s="1" customFormat="1" ht="18" customHeight="1" x14ac:dyDescent="0.25">
      <c r="A9" s="102"/>
      <c r="B9" s="9"/>
      <c r="C9" s="4" t="str">
        <f>Data!B45</f>
        <v>E-mail:</v>
      </c>
      <c r="D9" s="913">
        <f>'Budget &amp; Total'!D12:F12</f>
        <v>0</v>
      </c>
      <c r="E9" s="914"/>
      <c r="F9" s="51" t="str">
        <f>Data!B50</f>
        <v>Telefon:</v>
      </c>
      <c r="G9" s="602">
        <f>'Budget &amp; Total'!D13</f>
        <v>0</v>
      </c>
      <c r="H9" s="9"/>
      <c r="I9" s="73" t="str">
        <f>Data!B49</f>
        <v>Overheads</v>
      </c>
      <c r="J9" s="899"/>
      <c r="K9" s="899"/>
      <c r="L9" s="899"/>
      <c r="M9" s="899"/>
      <c r="N9" s="899"/>
      <c r="O9" s="899"/>
      <c r="P9" s="899"/>
      <c r="Q9" s="899"/>
      <c r="R9" s="899"/>
      <c r="S9" s="899"/>
      <c r="T9" s="899"/>
      <c r="U9" s="899"/>
      <c r="V9" s="899"/>
      <c r="W9" s="899"/>
      <c r="X9" s="908"/>
      <c r="Y9" s="897"/>
      <c r="Z9" s="897"/>
      <c r="AA9" s="897"/>
      <c r="AB9" s="897"/>
      <c r="AC9" s="897"/>
      <c r="AD9" s="897"/>
      <c r="AE9" s="897"/>
      <c r="AF9" s="897"/>
      <c r="AG9" s="897"/>
      <c r="AH9" s="897"/>
      <c r="AI9" s="897"/>
      <c r="AJ9" s="897"/>
      <c r="AK9" s="897"/>
      <c r="AL9" s="897"/>
      <c r="AM9" s="897"/>
    </row>
    <row r="10" spans="1:72" s="1" customFormat="1" ht="15.75" customHeight="1" x14ac:dyDescent="0.2">
      <c r="A10" s="102"/>
      <c r="B10" s="9"/>
      <c r="C10" s="9"/>
      <c r="D10" s="9"/>
      <c r="E10" s="9"/>
      <c r="F10" s="9"/>
      <c r="G10" s="9"/>
      <c r="H10" s="9"/>
      <c r="I10" s="105" t="str">
        <f>Data!B77</f>
        <v>- Løn</v>
      </c>
      <c r="J10" s="106">
        <f>HLOOKUP(J$2,'Budget &amp; Total'!$1:$95,26,FALSE)</f>
        <v>0</v>
      </c>
      <c r="K10" s="106">
        <f>HLOOKUP(K$2,'Budget &amp; Total'!$1:$95,26,FALSE)</f>
        <v>0</v>
      </c>
      <c r="L10" s="106">
        <f>HLOOKUP(L$2,'Budget &amp; Total'!$1:$95,26,FALSE)</f>
        <v>0</v>
      </c>
      <c r="M10" s="106">
        <f>HLOOKUP(M$2,'Budget &amp; Total'!$1:$95,26,FALSE)</f>
        <v>0</v>
      </c>
      <c r="N10" s="106">
        <f>HLOOKUP(N$2,'Budget &amp; Total'!$1:$95,26,FALSE)</f>
        <v>0</v>
      </c>
      <c r="O10" s="106">
        <f>HLOOKUP(O$2,'Budget &amp; Total'!$1:$95,26,FALSE)</f>
        <v>0</v>
      </c>
      <c r="P10" s="106">
        <f>HLOOKUP(P$2,'Budget &amp; Total'!$1:$95,26,FALSE)</f>
        <v>0</v>
      </c>
      <c r="Q10" s="106">
        <f>HLOOKUP(Q$2,'Budget &amp; Total'!$1:$95,26,FALSE)</f>
        <v>0</v>
      </c>
      <c r="R10" s="106">
        <f>HLOOKUP(R$2,'Budget &amp; Total'!$1:$95,26,FALSE)</f>
        <v>0</v>
      </c>
      <c r="S10" s="106">
        <f>HLOOKUP(S$2,'Budget &amp; Total'!$1:$95,26,FALSE)</f>
        <v>0</v>
      </c>
      <c r="T10" s="106">
        <f>HLOOKUP(T$2,'Budget &amp; Total'!$1:$95,26,FALSE)</f>
        <v>0</v>
      </c>
      <c r="U10" s="106">
        <f>HLOOKUP(U$2,'Budget &amp; Total'!$1:$95,26,FALSE)</f>
        <v>0</v>
      </c>
      <c r="V10" s="106">
        <f>HLOOKUP(V$2,'Budget &amp; Total'!$1:$95,26,FALSE)</f>
        <v>0</v>
      </c>
      <c r="W10" s="106">
        <f>HLOOKUP(W$2,'Budget &amp; Total'!$1:$95,26,FALSE)</f>
        <v>0</v>
      </c>
      <c r="X10" s="295">
        <f>HLOOKUP(X$2,'Budget &amp; Total'!$1:$95,26,FALSE)</f>
        <v>0</v>
      </c>
      <c r="Y10" s="764">
        <f>HLOOKUP(Y$2,'Budget &amp; Total'!$1:$95,26,FALSE)</f>
        <v>0</v>
      </c>
      <c r="Z10" s="764">
        <f>HLOOKUP(Z$2,'Budget &amp; Total'!$1:$95,26,FALSE)</f>
        <v>0</v>
      </c>
      <c r="AA10" s="764">
        <f>HLOOKUP(AA$2,'Budget &amp; Total'!$1:$95,26,FALSE)</f>
        <v>0</v>
      </c>
      <c r="AB10" s="764">
        <f>HLOOKUP(AB$2,'Budget &amp; Total'!$1:$95,26,FALSE)</f>
        <v>0</v>
      </c>
      <c r="AC10" s="764">
        <f>HLOOKUP(AC$2,'Budget &amp; Total'!$1:$95,26,FALSE)</f>
        <v>0</v>
      </c>
      <c r="AD10" s="764">
        <f>HLOOKUP(AD$2,'Budget &amp; Total'!$1:$95,26,FALSE)</f>
        <v>0</v>
      </c>
      <c r="AE10" s="764">
        <f>HLOOKUP(AE$2,'Budget &amp; Total'!$1:$95,26,FALSE)</f>
        <v>0</v>
      </c>
      <c r="AF10" s="764">
        <f>HLOOKUP(AF$2,'Budget &amp; Total'!$1:$95,26,FALSE)</f>
        <v>0</v>
      </c>
      <c r="AG10" s="764">
        <f>HLOOKUP(AG$2,'Budget &amp; Total'!$1:$95,26,FALSE)</f>
        <v>0</v>
      </c>
      <c r="AH10" s="764">
        <f>HLOOKUP(AH$2,'Budget &amp; Total'!$1:$95,26,FALSE)</f>
        <v>0</v>
      </c>
      <c r="AI10" s="764">
        <f>HLOOKUP(AI$2,'Budget &amp; Total'!$1:$95,26,FALSE)</f>
        <v>0</v>
      </c>
      <c r="AJ10" s="764">
        <f>HLOOKUP(AJ$2,'Budget &amp; Total'!$1:$95,26,FALSE)</f>
        <v>0</v>
      </c>
      <c r="AK10" s="764">
        <f>HLOOKUP(AK$2,'Budget &amp; Total'!$1:$95,26,FALSE)</f>
        <v>0</v>
      </c>
      <c r="AL10" s="764">
        <f>HLOOKUP(AL$2,'Budget &amp; Total'!$1:$95,26,FALSE)</f>
        <v>0</v>
      </c>
      <c r="AM10" s="764">
        <f>HLOOKUP(AM$2,'Budget &amp; Total'!$1:$95,26,FALSE)</f>
        <v>0</v>
      </c>
      <c r="AN10" s="94">
        <v>25</v>
      </c>
      <c r="BE10" s="94">
        <v>25</v>
      </c>
    </row>
    <row r="11" spans="1:72" s="1" customFormat="1" ht="12" customHeight="1" x14ac:dyDescent="0.2">
      <c r="A11" s="102"/>
      <c r="B11" s="9"/>
      <c r="C11" s="9"/>
      <c r="D11" s="9"/>
      <c r="E11" s="9"/>
      <c r="F11" s="9"/>
      <c r="G11" s="9"/>
      <c r="H11" s="9"/>
      <c r="I11" s="105" t="str">
        <f>Data!B78</f>
        <v>- Andre</v>
      </c>
      <c r="J11" s="106">
        <f>HLOOKUP(J$2,'Budget &amp; Total'!$1:$95,36,FALSE)</f>
        <v>0</v>
      </c>
      <c r="K11" s="106">
        <f>HLOOKUP(K$2,'Budget &amp; Total'!$1:$95,36,FALSE)</f>
        <v>0</v>
      </c>
      <c r="L11" s="106">
        <f>HLOOKUP(L$2,'Budget &amp; Total'!$1:$95,36,FALSE)</f>
        <v>0</v>
      </c>
      <c r="M11" s="106">
        <f>HLOOKUP(M$2,'Budget &amp; Total'!$1:$95,36,FALSE)</f>
        <v>0</v>
      </c>
      <c r="N11" s="106">
        <f>HLOOKUP(N$2,'Budget &amp; Total'!$1:$95,36,FALSE)</f>
        <v>0</v>
      </c>
      <c r="O11" s="106">
        <f>HLOOKUP(O$2,'Budget &amp; Total'!$1:$95,36,FALSE)</f>
        <v>0</v>
      </c>
      <c r="P11" s="106">
        <f>HLOOKUP(P$2,'Budget &amp; Total'!$1:$95,36,FALSE)</f>
        <v>0</v>
      </c>
      <c r="Q11" s="106">
        <f>HLOOKUP(Q$2,'Budget &amp; Total'!$1:$95,36,FALSE)</f>
        <v>0</v>
      </c>
      <c r="R11" s="106">
        <f>HLOOKUP(R$2,'Budget &amp; Total'!$1:$95,36,FALSE)</f>
        <v>0</v>
      </c>
      <c r="S11" s="106">
        <f>HLOOKUP(S$2,'Budget &amp; Total'!$1:$95,36,FALSE)</f>
        <v>0</v>
      </c>
      <c r="T11" s="106">
        <f>HLOOKUP(T$2,'Budget &amp; Total'!$1:$95,36,FALSE)</f>
        <v>0</v>
      </c>
      <c r="U11" s="106">
        <f>HLOOKUP(U$2,'Budget &amp; Total'!$1:$95,36,FALSE)</f>
        <v>0</v>
      </c>
      <c r="V11" s="106">
        <f>HLOOKUP(V$2,'Budget &amp; Total'!$1:$95,36,FALSE)</f>
        <v>0</v>
      </c>
      <c r="W11" s="106">
        <f>HLOOKUP(W$2,'Budget &amp; Total'!$1:$95,36,FALSE)</f>
        <v>0</v>
      </c>
      <c r="X11" s="295">
        <f>HLOOKUP(X$2,'Budget &amp; Total'!$1:$95,36,FALSE)</f>
        <v>0</v>
      </c>
      <c r="Y11" s="764">
        <f>HLOOKUP(Y$2,'Budget &amp; Total'!$1:$95,36,FALSE)</f>
        <v>0</v>
      </c>
      <c r="Z11" s="764">
        <f>HLOOKUP(Z$2,'Budget &amp; Total'!$1:$95,36,FALSE)</f>
        <v>0</v>
      </c>
      <c r="AA11" s="764">
        <f>HLOOKUP(AA$2,'Budget &amp; Total'!$1:$95,36,FALSE)</f>
        <v>0</v>
      </c>
      <c r="AB11" s="764">
        <f>HLOOKUP(AB$2,'Budget &amp; Total'!$1:$95,36,FALSE)</f>
        <v>0</v>
      </c>
      <c r="AC11" s="764">
        <f>HLOOKUP(AC$2,'Budget &amp; Total'!$1:$95,36,FALSE)</f>
        <v>0</v>
      </c>
      <c r="AD11" s="764">
        <f>HLOOKUP(AD$2,'Budget &amp; Total'!$1:$95,36,FALSE)</f>
        <v>0</v>
      </c>
      <c r="AE11" s="764">
        <f>HLOOKUP(AE$2,'Budget &amp; Total'!$1:$95,36,FALSE)</f>
        <v>0</v>
      </c>
      <c r="AF11" s="764">
        <f>HLOOKUP(AF$2,'Budget &amp; Total'!$1:$95,36,FALSE)</f>
        <v>0</v>
      </c>
      <c r="AG11" s="764">
        <f>HLOOKUP(AG$2,'Budget &amp; Total'!$1:$95,36,FALSE)</f>
        <v>0</v>
      </c>
      <c r="AH11" s="764">
        <f>HLOOKUP(AH$2,'Budget &amp; Total'!$1:$95,36,FALSE)</f>
        <v>0</v>
      </c>
      <c r="AI11" s="764">
        <f>HLOOKUP(AI$2,'Budget &amp; Total'!$1:$95,36,FALSE)</f>
        <v>0</v>
      </c>
      <c r="AJ11" s="764">
        <f>HLOOKUP(AJ$2,'Budget &amp; Total'!$1:$95,36,FALSE)</f>
        <v>0</v>
      </c>
      <c r="AK11" s="764">
        <f>HLOOKUP(AK$2,'Budget &amp; Total'!$1:$95,36,FALSE)</f>
        <v>0</v>
      </c>
      <c r="AL11" s="764">
        <f>HLOOKUP(AL$2,'Budget &amp; Total'!$1:$95,36,FALSE)</f>
        <v>0</v>
      </c>
      <c r="AM11" s="764">
        <f>HLOOKUP(AM$2,'Budget &amp; Total'!$1:$95,36,FALSE)</f>
        <v>0</v>
      </c>
      <c r="AN11" s="94">
        <v>34</v>
      </c>
      <c r="BE11" s="94">
        <v>34</v>
      </c>
    </row>
    <row r="12" spans="1:72" s="1" customFormat="1" ht="12" customHeight="1" x14ac:dyDescent="0.2">
      <c r="A12" s="102"/>
      <c r="B12" s="405" t="str">
        <f>Data!B40</f>
        <v>Økonomi</v>
      </c>
      <c r="C12" s="9"/>
      <c r="D12" s="9"/>
      <c r="E12" s="9"/>
      <c r="F12" s="9"/>
      <c r="G12" s="404">
        <f>Data!L2</f>
        <v>4</v>
      </c>
      <c r="H12" s="9"/>
      <c r="I12" s="105" t="str">
        <f>Data!B79</f>
        <v>Tilskud</v>
      </c>
      <c r="J12" s="106">
        <f>HLOOKUP(J$2,'Budget &amp; Total'!$1:$95,42,FALSE)</f>
        <v>0</v>
      </c>
      <c r="K12" s="106">
        <f>HLOOKUP(K$2,'Budget &amp; Total'!$1:$95,42,FALSE)</f>
        <v>0</v>
      </c>
      <c r="L12" s="106">
        <f>HLOOKUP(L$2,'Budget &amp; Total'!$1:$95,42,FALSE)</f>
        <v>0</v>
      </c>
      <c r="M12" s="106">
        <f>HLOOKUP(M$2,'Budget &amp; Total'!$1:$95,42,FALSE)</f>
        <v>0</v>
      </c>
      <c r="N12" s="106">
        <f>HLOOKUP(N$2,'Budget &amp; Total'!$1:$95,42,FALSE)</f>
        <v>0</v>
      </c>
      <c r="O12" s="106">
        <f>HLOOKUP(O$2,'Budget &amp; Total'!$1:$95,42,FALSE)</f>
        <v>0</v>
      </c>
      <c r="P12" s="106">
        <f>HLOOKUP(P$2,'Budget &amp; Total'!$1:$95,42,FALSE)</f>
        <v>0</v>
      </c>
      <c r="Q12" s="106">
        <f>HLOOKUP(Q$2,'Budget &amp; Total'!$1:$95,42,FALSE)</f>
        <v>0</v>
      </c>
      <c r="R12" s="106">
        <f>HLOOKUP(R$2,'Budget &amp; Total'!$1:$95,42,FALSE)</f>
        <v>0</v>
      </c>
      <c r="S12" s="106">
        <f>HLOOKUP(S$2,'Budget &amp; Total'!$1:$95,42,FALSE)</f>
        <v>0</v>
      </c>
      <c r="T12" s="106">
        <f>HLOOKUP(T$2,'Budget &amp; Total'!$1:$95,42,FALSE)</f>
        <v>0</v>
      </c>
      <c r="U12" s="106">
        <f>HLOOKUP(U$2,'Budget &amp; Total'!$1:$95,42,FALSE)</f>
        <v>0</v>
      </c>
      <c r="V12" s="106">
        <f>HLOOKUP(V$2,'Budget &amp; Total'!$1:$95,42,FALSE)</f>
        <v>0</v>
      </c>
      <c r="W12" s="106">
        <f>HLOOKUP(W$2,'Budget &amp; Total'!$1:$95,42,FALSE)</f>
        <v>0</v>
      </c>
      <c r="X12" s="295">
        <f>HLOOKUP(X$2,'Budget &amp; Total'!$1:$95,42,FALSE)</f>
        <v>0</v>
      </c>
      <c r="Y12" s="764">
        <f>HLOOKUP(Y$2,'Budget &amp; Total'!$1:$95,42,FALSE)</f>
        <v>0</v>
      </c>
      <c r="Z12" s="764">
        <f>HLOOKUP(Z$2,'Budget &amp; Total'!$1:$95,42,FALSE)</f>
        <v>0</v>
      </c>
      <c r="AA12" s="764">
        <f>HLOOKUP(AA$2,'Budget &amp; Total'!$1:$95,42,FALSE)</f>
        <v>0</v>
      </c>
      <c r="AB12" s="764">
        <f>HLOOKUP(AB$2,'Budget &amp; Total'!$1:$95,42,FALSE)</f>
        <v>0</v>
      </c>
      <c r="AC12" s="764">
        <f>HLOOKUP(AC$2,'Budget &amp; Total'!$1:$95,42,FALSE)</f>
        <v>0</v>
      </c>
      <c r="AD12" s="764">
        <f>HLOOKUP(AD$2,'Budget &amp; Total'!$1:$95,42,FALSE)</f>
        <v>0</v>
      </c>
      <c r="AE12" s="764">
        <f>HLOOKUP(AE$2,'Budget &amp; Total'!$1:$95,42,FALSE)</f>
        <v>0</v>
      </c>
      <c r="AF12" s="764">
        <f>HLOOKUP(AF$2,'Budget &amp; Total'!$1:$95,42,FALSE)</f>
        <v>0</v>
      </c>
      <c r="AG12" s="764">
        <f>HLOOKUP(AG$2,'Budget &amp; Total'!$1:$95,42,FALSE)</f>
        <v>0</v>
      </c>
      <c r="AH12" s="764">
        <f>HLOOKUP(AH$2,'Budget &amp; Total'!$1:$95,42,FALSE)</f>
        <v>0</v>
      </c>
      <c r="AI12" s="764">
        <f>HLOOKUP(AI$2,'Budget &amp; Total'!$1:$95,42,FALSE)</f>
        <v>0</v>
      </c>
      <c r="AJ12" s="764">
        <f>HLOOKUP(AJ$2,'Budget &amp; Total'!$1:$95,42,FALSE)</f>
        <v>0</v>
      </c>
      <c r="AK12" s="764">
        <f>HLOOKUP(AK$2,'Budget &amp; Total'!$1:$95,42,FALSE)</f>
        <v>0</v>
      </c>
      <c r="AL12" s="764">
        <f>HLOOKUP(AL$2,'Budget &amp; Total'!$1:$95,42,FALSE)</f>
        <v>0</v>
      </c>
      <c r="AM12" s="764">
        <f>HLOOKUP(AM$2,'Budget &amp; Total'!$1:$95,42,FALSE)</f>
        <v>0</v>
      </c>
      <c r="AN12" s="94">
        <v>40</v>
      </c>
      <c r="AO12" s="160" t="s">
        <v>103</v>
      </c>
      <c r="AP12" s="161"/>
      <c r="AQ12" s="161"/>
      <c r="AR12" s="161"/>
      <c r="AS12" s="161"/>
      <c r="AT12" s="161"/>
      <c r="AU12" s="161"/>
      <c r="AV12" s="161"/>
      <c r="AW12" s="161"/>
      <c r="AX12" s="161"/>
      <c r="AY12" s="161"/>
      <c r="AZ12" s="161"/>
      <c r="BA12" s="161"/>
      <c r="BB12" s="161"/>
      <c r="BC12" s="162"/>
      <c r="BE12" s="94">
        <v>40</v>
      </c>
      <c r="BF12" s="160" t="s">
        <v>103</v>
      </c>
      <c r="BG12" s="161"/>
      <c r="BH12" s="161"/>
      <c r="BI12" s="161"/>
      <c r="BJ12" s="161"/>
      <c r="BK12" s="161"/>
      <c r="BL12" s="161"/>
      <c r="BM12" s="161"/>
      <c r="BN12" s="161"/>
      <c r="BO12" s="161"/>
      <c r="BP12" s="161"/>
      <c r="BQ12" s="161"/>
      <c r="BR12" s="161"/>
      <c r="BS12" s="161"/>
      <c r="BT12" s="162"/>
    </row>
    <row r="13" spans="1:72" s="1" customFormat="1" ht="12" hidden="1" customHeight="1" x14ac:dyDescent="0.25">
      <c r="A13" s="102"/>
      <c r="B13" s="47"/>
      <c r="C13" s="107"/>
      <c r="D13" s="107"/>
      <c r="E13" s="104"/>
      <c r="F13" s="104"/>
      <c r="G13" s="108"/>
      <c r="H13" s="9"/>
      <c r="I13" s="73"/>
      <c r="J13" s="9"/>
      <c r="K13" s="9"/>
      <c r="L13" s="9"/>
      <c r="M13" s="9"/>
      <c r="N13" s="9"/>
      <c r="O13" s="9"/>
      <c r="P13" s="9"/>
      <c r="Q13" s="9"/>
      <c r="R13" s="9"/>
      <c r="S13" s="9"/>
      <c r="T13" s="9"/>
      <c r="U13" s="9"/>
      <c r="V13" s="9"/>
      <c r="W13" s="9"/>
      <c r="X13" s="109"/>
      <c r="Y13" s="442"/>
      <c r="Z13" s="442"/>
      <c r="AA13" s="442"/>
      <c r="AB13" s="442"/>
      <c r="AC13" s="442"/>
      <c r="AD13" s="442"/>
      <c r="AE13" s="442"/>
      <c r="AF13" s="442"/>
      <c r="AG13" s="442"/>
      <c r="AH13" s="442"/>
      <c r="AI13" s="442"/>
      <c r="AJ13" s="442"/>
      <c r="AK13" s="442"/>
      <c r="AL13" s="442"/>
      <c r="AM13" s="442"/>
      <c r="AO13" s="111"/>
      <c r="BC13" s="163"/>
      <c r="BF13" s="111"/>
      <c r="BT13" s="163"/>
    </row>
    <row r="14" spans="1:72" s="1" customFormat="1" ht="12" hidden="1" customHeight="1" x14ac:dyDescent="0.25">
      <c r="A14" s="102"/>
      <c r="C14" s="47"/>
      <c r="D14" s="47"/>
      <c r="E14" s="110"/>
      <c r="F14" s="47"/>
      <c r="G14" s="47"/>
      <c r="H14" s="9"/>
      <c r="I14" s="111"/>
      <c r="J14" s="27"/>
      <c r="K14" s="27"/>
      <c r="L14" s="27"/>
      <c r="M14" s="27"/>
      <c r="N14" s="27"/>
      <c r="O14" s="27"/>
      <c r="P14" s="27"/>
      <c r="Q14" s="27"/>
      <c r="R14" s="27"/>
      <c r="S14" s="27"/>
      <c r="T14" s="27"/>
      <c r="U14" s="27"/>
      <c r="V14" s="27"/>
      <c r="W14" s="27"/>
      <c r="X14" s="112"/>
      <c r="Y14" s="651"/>
      <c r="Z14" s="651"/>
      <c r="AA14" s="651"/>
      <c r="AB14" s="651"/>
      <c r="AC14" s="651"/>
      <c r="AD14" s="651"/>
      <c r="AE14" s="651"/>
      <c r="AF14" s="651"/>
      <c r="AG14" s="651"/>
      <c r="AH14" s="651"/>
      <c r="AI14" s="651"/>
      <c r="AJ14" s="651"/>
      <c r="AK14" s="651"/>
      <c r="AL14" s="651"/>
      <c r="AM14" s="651"/>
      <c r="AN14" s="94"/>
      <c r="AO14" s="111"/>
      <c r="BC14" s="163"/>
      <c r="BE14" s="94"/>
      <c r="BF14" s="111"/>
      <c r="BT14" s="163"/>
    </row>
    <row r="15" spans="1:72" s="8" customFormat="1" ht="12" customHeight="1" x14ac:dyDescent="0.3">
      <c r="A15" s="113"/>
      <c r="B15" s="36" t="str">
        <f>Data!B24</f>
        <v>Timer</v>
      </c>
      <c r="C15" s="37"/>
      <c r="D15" s="37"/>
      <c r="E15" s="98"/>
      <c r="F15" s="611" t="s">
        <v>5</v>
      </c>
      <c r="G15" s="612" t="str">
        <f>Data!B94</f>
        <v>Total til dato</v>
      </c>
      <c r="H15" s="47"/>
      <c r="I15" s="612" t="s">
        <v>60</v>
      </c>
      <c r="J15" s="138"/>
      <c r="K15" s="207"/>
      <c r="L15" s="138"/>
      <c r="M15" s="138"/>
      <c r="N15" s="138"/>
      <c r="O15" s="138"/>
      <c r="P15" s="138"/>
      <c r="Q15" s="138"/>
      <c r="R15" s="208"/>
      <c r="S15" s="208"/>
      <c r="T15" s="208"/>
      <c r="U15" s="53"/>
      <c r="V15" s="53"/>
      <c r="W15" s="53"/>
      <c r="X15" s="787"/>
      <c r="Y15" s="651"/>
      <c r="Z15" s="765"/>
      <c r="AA15" s="651"/>
      <c r="AB15" s="651"/>
      <c r="AC15" s="651"/>
      <c r="AD15" s="651"/>
      <c r="AE15" s="651"/>
      <c r="AF15" s="651"/>
      <c r="AG15" s="766"/>
      <c r="AH15" s="766"/>
      <c r="AI15" s="766"/>
      <c r="AJ15" s="297"/>
      <c r="AK15" s="297"/>
      <c r="AL15" s="297"/>
      <c r="AM15" s="297"/>
      <c r="AN15" s="115"/>
      <c r="AO15" s="273">
        <v>1</v>
      </c>
      <c r="AP15" s="274">
        <v>2</v>
      </c>
      <c r="AQ15" s="274">
        <v>3</v>
      </c>
      <c r="AR15" s="274">
        <v>4</v>
      </c>
      <c r="AS15" s="274">
        <v>5</v>
      </c>
      <c r="AT15" s="274">
        <v>6</v>
      </c>
      <c r="AU15" s="274">
        <v>7</v>
      </c>
      <c r="AV15" s="274">
        <v>8</v>
      </c>
      <c r="AW15" s="274">
        <v>9</v>
      </c>
      <c r="AX15" s="274">
        <v>10</v>
      </c>
      <c r="AY15" s="274">
        <v>11</v>
      </c>
      <c r="AZ15" s="274">
        <v>12</v>
      </c>
      <c r="BA15" s="274">
        <v>13</v>
      </c>
      <c r="BB15" s="274">
        <v>14</v>
      </c>
      <c r="BC15" s="275">
        <v>15</v>
      </c>
      <c r="BE15" s="115"/>
      <c r="BF15" s="273">
        <v>16</v>
      </c>
      <c r="BG15" s="274">
        <v>17</v>
      </c>
      <c r="BH15" s="274">
        <v>18</v>
      </c>
      <c r="BI15" s="274">
        <v>19</v>
      </c>
      <c r="BJ15" s="274">
        <v>20</v>
      </c>
      <c r="BK15" s="274">
        <v>21</v>
      </c>
      <c r="BL15" s="274">
        <v>22</v>
      </c>
      <c r="BM15" s="274">
        <v>23</v>
      </c>
      <c r="BN15" s="274">
        <v>24</v>
      </c>
      <c r="BO15" s="274">
        <v>25</v>
      </c>
      <c r="BP15" s="274">
        <v>26</v>
      </c>
      <c r="BQ15" s="274">
        <v>27</v>
      </c>
      <c r="BR15" s="274">
        <v>28</v>
      </c>
      <c r="BS15" s="274">
        <v>29</v>
      </c>
      <c r="BT15" s="275">
        <v>30</v>
      </c>
    </row>
    <row r="16" spans="1:72" ht="12" customHeight="1" x14ac:dyDescent="0.25">
      <c r="A16" s="92">
        <v>0</v>
      </c>
      <c r="B16" s="116"/>
      <c r="C16" s="9" t="str">
        <f>Data!B13</f>
        <v>Interne timer</v>
      </c>
      <c r="D16" s="9"/>
      <c r="E16" s="112" t="str">
        <f>Data!B24</f>
        <v>Timer</v>
      </c>
      <c r="F16" s="245">
        <f>'Budget &amp; Total'!G20</f>
        <v>0</v>
      </c>
      <c r="G16" s="118">
        <f ca="1">HLOOKUP($G$5,'Period(er)'!$X:$AL,5+A16,FALSE)</f>
        <v>0</v>
      </c>
      <c r="I16" s="120">
        <f>SUM(J16:AM16)</f>
        <v>0</v>
      </c>
      <c r="J16" s="603"/>
      <c r="K16" s="604"/>
      <c r="L16" s="604"/>
      <c r="M16" s="604"/>
      <c r="N16" s="604"/>
      <c r="O16" s="604"/>
      <c r="P16" s="604"/>
      <c r="Q16" s="604"/>
      <c r="R16" s="604"/>
      <c r="S16" s="604"/>
      <c r="T16" s="604"/>
      <c r="U16" s="604"/>
      <c r="V16" s="604"/>
      <c r="W16" s="604"/>
      <c r="X16" s="788"/>
      <c r="Y16" s="767"/>
      <c r="Z16" s="767"/>
      <c r="AA16" s="767"/>
      <c r="AB16" s="767"/>
      <c r="AC16" s="767"/>
      <c r="AD16" s="767"/>
      <c r="AE16" s="767"/>
      <c r="AF16" s="767"/>
      <c r="AG16" s="767"/>
      <c r="AH16" s="767"/>
      <c r="AI16" s="767"/>
      <c r="AJ16" s="767"/>
      <c r="AK16" s="767"/>
      <c r="AL16" s="767"/>
      <c r="AM16" s="767"/>
      <c r="AN16" s="94"/>
      <c r="AO16" s="276"/>
      <c r="AP16" s="277"/>
      <c r="AQ16" s="277"/>
      <c r="AR16" s="277"/>
      <c r="AS16" s="277"/>
      <c r="AT16" s="277"/>
      <c r="AU16" s="277"/>
      <c r="AV16" s="277"/>
      <c r="AW16" s="277"/>
      <c r="AX16" s="277"/>
      <c r="AY16" s="277"/>
      <c r="AZ16" s="277"/>
      <c r="BA16" s="277"/>
      <c r="BB16" s="277"/>
      <c r="BC16" s="278"/>
      <c r="BE16" s="94"/>
      <c r="BF16" s="276"/>
      <c r="BG16" s="277"/>
      <c r="BH16" s="277"/>
      <c r="BI16" s="277"/>
      <c r="BJ16" s="277"/>
      <c r="BK16" s="277"/>
      <c r="BL16" s="277"/>
      <c r="BM16" s="277"/>
      <c r="BN16" s="277"/>
      <c r="BO16" s="277"/>
      <c r="BP16" s="277"/>
      <c r="BQ16" s="277"/>
      <c r="BR16" s="277"/>
      <c r="BS16" s="277"/>
      <c r="BT16" s="278"/>
    </row>
    <row r="17" spans="1:72" ht="12" customHeight="1" x14ac:dyDescent="0.25">
      <c r="A17" s="92">
        <v>1</v>
      </c>
      <c r="B17" s="38"/>
      <c r="C17" s="9" t="str">
        <f>Data!B14</f>
        <v>Teknisk/adm timer</v>
      </c>
      <c r="D17" s="9"/>
      <c r="E17" s="112" t="str">
        <f>Data!B24</f>
        <v>Timer</v>
      </c>
      <c r="F17" s="245">
        <f>'Budget &amp; Total'!G21</f>
        <v>0</v>
      </c>
      <c r="G17" s="119">
        <f ca="1">HLOOKUP($G$5,'Period(er)'!$X:$AL,5+A17,FALSE)</f>
        <v>0</v>
      </c>
      <c r="I17" s="120">
        <f>SUM(J17:AM17)</f>
        <v>0</v>
      </c>
      <c r="J17" s="605"/>
      <c r="K17" s="606"/>
      <c r="L17" s="606"/>
      <c r="M17" s="606"/>
      <c r="N17" s="606"/>
      <c r="O17" s="606"/>
      <c r="P17" s="606"/>
      <c r="Q17" s="606"/>
      <c r="R17" s="606"/>
      <c r="S17" s="606"/>
      <c r="T17" s="606"/>
      <c r="U17" s="606"/>
      <c r="V17" s="606"/>
      <c r="W17" s="606"/>
      <c r="X17" s="607"/>
      <c r="Y17" s="767"/>
      <c r="Z17" s="767"/>
      <c r="AA17" s="767"/>
      <c r="AB17" s="767"/>
      <c r="AC17" s="767"/>
      <c r="AD17" s="767"/>
      <c r="AE17" s="767"/>
      <c r="AF17" s="767"/>
      <c r="AG17" s="767"/>
      <c r="AH17" s="767"/>
      <c r="AI17" s="767"/>
      <c r="AJ17" s="767"/>
      <c r="AK17" s="767"/>
      <c r="AL17" s="767"/>
      <c r="AM17" s="767"/>
      <c r="AN17" s="94"/>
      <c r="AO17" s="43"/>
      <c r="BC17" s="114"/>
      <c r="BE17" s="94"/>
      <c r="BF17" s="43"/>
      <c r="BT17" s="114"/>
    </row>
    <row r="18" spans="1:72" ht="12" customHeight="1" x14ac:dyDescent="0.25">
      <c r="A18" s="92">
        <v>2</v>
      </c>
      <c r="B18" s="74" t="str">
        <f>Data!B5</f>
        <v>Personaleudgifter</v>
      </c>
      <c r="C18" s="4"/>
      <c r="D18" s="4"/>
      <c r="E18" s="121"/>
      <c r="F18" s="117"/>
      <c r="G18" s="117">
        <f ca="1">HLOOKUP($G$5,'Period(er)'!$X:$AL,5+A18,FALSE)</f>
        <v>0</v>
      </c>
      <c r="I18" s="122"/>
      <c r="J18" s="797"/>
      <c r="K18" s="757"/>
      <c r="L18" s="757"/>
      <c r="M18" s="757"/>
      <c r="N18" s="757"/>
      <c r="O18" s="757"/>
      <c r="P18" s="757"/>
      <c r="Q18" s="757"/>
      <c r="R18" s="757"/>
      <c r="S18" s="757"/>
      <c r="T18" s="757"/>
      <c r="U18" s="757"/>
      <c r="V18" s="757"/>
      <c r="W18" s="757"/>
      <c r="X18" s="789"/>
      <c r="Y18" s="751"/>
      <c r="Z18" s="751"/>
      <c r="AA18" s="751"/>
      <c r="AB18" s="751"/>
      <c r="AC18" s="751"/>
      <c r="AD18" s="751"/>
      <c r="AE18" s="751"/>
      <c r="AF18" s="751"/>
      <c r="AG18" s="751"/>
      <c r="AH18" s="751"/>
      <c r="AI18" s="751"/>
      <c r="AJ18" s="751"/>
      <c r="AK18" s="751"/>
      <c r="AL18" s="751"/>
      <c r="AM18" s="751"/>
      <c r="AN18" s="94"/>
      <c r="AO18" s="43"/>
      <c r="BC18" s="114"/>
      <c r="BE18" s="94"/>
      <c r="BF18" s="43"/>
      <c r="BT18" s="114"/>
    </row>
    <row r="19" spans="1:72" ht="12" customHeight="1" x14ac:dyDescent="0.25">
      <c r="A19" s="92">
        <v>3</v>
      </c>
      <c r="B19" s="116"/>
      <c r="C19" s="9" t="str">
        <f>Data!B15</f>
        <v>Interen løn</v>
      </c>
      <c r="D19" s="9"/>
      <c r="E19" s="112" t="s">
        <v>31</v>
      </c>
      <c r="F19" s="245">
        <f>'Budget &amp; Total'!G24</f>
        <v>0</v>
      </c>
      <c r="G19" s="119">
        <f ca="1">HLOOKUP($G$5,'Period(er)'!$X:$AL,5+A19,FALSE)</f>
        <v>0</v>
      </c>
      <c r="I19" s="120">
        <f>SUM(J19:AM19)</f>
        <v>0</v>
      </c>
      <c r="J19" s="605"/>
      <c r="K19" s="606"/>
      <c r="L19" s="606"/>
      <c r="M19" s="606"/>
      <c r="N19" s="606"/>
      <c r="O19" s="606"/>
      <c r="P19" s="606"/>
      <c r="Q19" s="606"/>
      <c r="R19" s="606"/>
      <c r="S19" s="606"/>
      <c r="T19" s="606"/>
      <c r="U19" s="606"/>
      <c r="V19" s="606"/>
      <c r="W19" s="606"/>
      <c r="X19" s="607"/>
      <c r="Y19" s="767"/>
      <c r="Z19" s="767"/>
      <c r="AA19" s="767"/>
      <c r="AB19" s="767"/>
      <c r="AC19" s="767"/>
      <c r="AD19" s="767"/>
      <c r="AE19" s="767"/>
      <c r="AF19" s="767"/>
      <c r="AG19" s="767"/>
      <c r="AH19" s="767"/>
      <c r="AI19" s="767"/>
      <c r="AJ19" s="767"/>
      <c r="AK19" s="767"/>
      <c r="AL19" s="767"/>
      <c r="AM19" s="767"/>
      <c r="AN19" s="94"/>
      <c r="AO19" s="43">
        <f ca="1">IF(Data!$H$2="ja",IF(HLOOKUP($G$5,'Partner-period(er)'!$AP:$BD,5+$A19+((AO$15-1)*50),FALSE)&gt;0,1,0),0)</f>
        <v>0</v>
      </c>
      <c r="AP19">
        <f ca="1">IF(Data!$H$2="ja",IF(HLOOKUP($G$5,'Partner-period(er)'!$AP:$BD,5+$A19+((AP$15-1)*50),FALSE)&gt;0,1,0),0)</f>
        <v>0</v>
      </c>
      <c r="AQ19">
        <f ca="1">IF(Data!$H$2="ja",IF(HLOOKUP($G$5,'Partner-period(er)'!$AP:$BD,5+$A19+((AQ$15-1)*50),FALSE)&gt;0,1,0),0)</f>
        <v>0</v>
      </c>
      <c r="AR19">
        <f ca="1">IF(Data!$H$2="ja",IF(HLOOKUP($G$5,'Partner-period(er)'!$AP:$BD,5+$A19+((AR$15-1)*50),FALSE)&gt;0,1,0),0)</f>
        <v>0</v>
      </c>
      <c r="AS19">
        <f ca="1">IF(Data!$H$2="ja",IF(HLOOKUP($G$5,'Partner-period(er)'!$AP:$BD,5+$A19+((AS$15-1)*50),FALSE)&gt;0,1,0),0)</f>
        <v>0</v>
      </c>
      <c r="AT19">
        <f ca="1">IF(Data!$H$2="ja",IF(HLOOKUP($G$5,'Partner-period(er)'!$AP:$BD,5+$A19+((AT$15-1)*50),FALSE)&gt;0,1,0),0)</f>
        <v>0</v>
      </c>
      <c r="AU19">
        <f ca="1">IF(Data!$H$2="ja",IF(HLOOKUP($G$5,'Partner-period(er)'!$AP:$BD,5+$A19+((AU$15-1)*50),FALSE)&gt;0,1,0),0)</f>
        <v>0</v>
      </c>
      <c r="AV19">
        <f ca="1">IF(Data!$H$2="ja",IF(HLOOKUP($G$5,'Partner-period(er)'!$AP:$BD,5+$A19+((AV$15-1)*50),FALSE)&gt;0,1,0),0)</f>
        <v>0</v>
      </c>
      <c r="AW19">
        <f ca="1">IF(Data!$H$2="ja",IF(HLOOKUP($G$5,'Partner-period(er)'!$AP:$BD,5+$A19+((AW$15-1)*50),FALSE)&gt;0,1,0),0)</f>
        <v>0</v>
      </c>
      <c r="AX19">
        <f ca="1">IF(Data!$H$2="ja",IF(HLOOKUP($G$5,'Partner-period(er)'!$AP:$BD,5+$A19+((AX$15-1)*50),FALSE)&gt;0,1,0),0)</f>
        <v>0</v>
      </c>
      <c r="AY19">
        <f ca="1">IF(Data!$H$2="ja",IF(HLOOKUP($G$5,'Partner-period(er)'!$AP:$BD,5+$A19+((AY$15-1)*50),FALSE)&gt;0,1,0),0)</f>
        <v>0</v>
      </c>
      <c r="AZ19">
        <f ca="1">IF(Data!$H$2="ja",IF(HLOOKUP($G$5,'Partner-period(er)'!$AP:$BD,5+$A19+((AZ$15-1)*50),FALSE)&gt;0,1,0),0)</f>
        <v>0</v>
      </c>
      <c r="BA19">
        <f ca="1">IF(Data!$H$2="ja",IF(HLOOKUP($G$5,'Partner-period(er)'!$AP:$BD,5+$A19+((BA$15-1)*50),FALSE)&gt;0,1,0),0)</f>
        <v>0</v>
      </c>
      <c r="BB19">
        <f ca="1">IF(Data!$H$2="ja",IF(HLOOKUP($G$5,'Partner-period(er)'!$AP:$BD,5+$A19+((BB$15-1)*50),FALSE)&gt;0,1,0),0)</f>
        <v>0</v>
      </c>
      <c r="BC19" s="114">
        <f ca="1">IF(Data!$H$2="ja",IF(HLOOKUP($G$5,'Partner-period(er)'!$AP:$BD,5+$A19+((BC$15-1)*50),FALSE)&gt;0,1,0),0)</f>
        <v>0</v>
      </c>
      <c r="BE19" s="94"/>
      <c r="BF19" s="43">
        <f ca="1">IF(Data!$H$2="ja",IF(HLOOKUP($G$5,'Partner-period(er)'!$AP:$BD,5+$A19+((BF$15-1)*50),FALSE)&gt;0,1,0),0)</f>
        <v>0</v>
      </c>
      <c r="BG19">
        <f ca="1">IF(Data!$H$2="ja",IF(HLOOKUP($G$5,'Partner-period(er)'!$AP:$BD,5+$A19+((BG$15-1)*50),FALSE)&gt;0,1,0),0)</f>
        <v>0</v>
      </c>
      <c r="BH19">
        <f ca="1">IF(Data!$H$2="ja",IF(HLOOKUP($G$5,'Partner-period(er)'!$AP:$BD,5+$A19+((BH$15-1)*50),FALSE)&gt;0,1,0),0)</f>
        <v>0</v>
      </c>
      <c r="BI19">
        <f ca="1">IF(Data!$H$2="ja",IF(HLOOKUP($G$5,'Partner-period(er)'!$AP:$BD,5+$A19+((BI$15-1)*50),FALSE)&gt;0,1,0),0)</f>
        <v>0</v>
      </c>
      <c r="BJ19">
        <f ca="1">IF(Data!$H$2="ja",IF(HLOOKUP($G$5,'Partner-period(er)'!$AP:$BD,5+$A19+((BJ$15-1)*50),FALSE)&gt;0,1,0),0)</f>
        <v>0</v>
      </c>
      <c r="BK19">
        <f ca="1">IF(Data!$H$2="ja",IF(HLOOKUP($G$5,'Partner-period(er)'!$AP:$BD,5+$A19+((BK$15-1)*50),FALSE)&gt;0,1,0),0)</f>
        <v>0</v>
      </c>
      <c r="BL19">
        <f ca="1">IF(Data!$H$2="ja",IF(HLOOKUP($G$5,'Partner-period(er)'!$AP:$BD,5+$A19+((BL$15-1)*50),FALSE)&gt;0,1,0),0)</f>
        <v>0</v>
      </c>
      <c r="BM19">
        <f ca="1">IF(Data!$H$2="ja",IF(HLOOKUP($G$5,'Partner-period(er)'!$AP:$BD,5+$A19+((BM$15-1)*50),FALSE)&gt;0,1,0),0)</f>
        <v>0</v>
      </c>
      <c r="BN19">
        <f ca="1">IF(Data!$H$2="ja",IF(HLOOKUP($G$5,'Partner-period(er)'!$AP:$BD,5+$A19+((BN$15-1)*50),FALSE)&gt;0,1,0),0)</f>
        <v>0</v>
      </c>
      <c r="BO19">
        <f ca="1">IF(Data!$H$2="ja",IF(HLOOKUP($G$5,'Partner-period(er)'!$AP:$BD,5+$A19+((BO$15-1)*50),FALSE)&gt;0,1,0),0)</f>
        <v>0</v>
      </c>
      <c r="BP19">
        <f ca="1">IF(Data!$H$2="ja",IF(HLOOKUP($G$5,'Partner-period(er)'!$AP:$BD,5+$A19+((BP$15-1)*50),FALSE)&gt;0,1,0),0)</f>
        <v>0</v>
      </c>
      <c r="BQ19">
        <f ca="1">IF(Data!$H$2="ja",IF(HLOOKUP($G$5,'Partner-period(er)'!$AP:$BD,5+$A19+((BQ$15-1)*50),FALSE)&gt;0,1,0),0)</f>
        <v>0</v>
      </c>
      <c r="BR19">
        <f ca="1">IF(Data!$H$2="ja",IF(HLOOKUP($G$5,'Partner-period(er)'!$AP:$BD,5+$A19+((BR$15-1)*50),FALSE)&gt;0,1,0),0)</f>
        <v>0</v>
      </c>
      <c r="BS19">
        <f ca="1">IF(Data!$H$2="ja",IF(HLOOKUP($G$5,'Partner-period(er)'!$AP:$BD,5+$A19+((BS$15-1)*50),FALSE)&gt;0,1,0),0)</f>
        <v>0</v>
      </c>
      <c r="BT19" s="114">
        <f ca="1">IF(Data!$H$2="ja",IF(HLOOKUP($G$5,'Partner-period(er)'!$AP:$BD,5+$A19+((BT$15-1)*50),FALSE)&gt;0,1,0),0)</f>
        <v>0</v>
      </c>
    </row>
    <row r="20" spans="1:72" ht="12" customHeight="1" x14ac:dyDescent="0.25">
      <c r="A20" s="92">
        <v>4</v>
      </c>
      <c r="B20" s="39"/>
      <c r="C20" s="9" t="str">
        <f>Data!B16</f>
        <v>Teknisk/adm løn</v>
      </c>
      <c r="D20" s="9"/>
      <c r="E20" s="112" t="s">
        <v>31</v>
      </c>
      <c r="F20" s="245">
        <f>'Budget &amp; Total'!G25</f>
        <v>0</v>
      </c>
      <c r="G20" s="119">
        <f ca="1">HLOOKUP($G$5,'Period(er)'!$X:$AL,5+A20,FALSE)</f>
        <v>0</v>
      </c>
      <c r="I20" s="120">
        <f>SUM(J20:AM20)</f>
        <v>0</v>
      </c>
      <c r="J20" s="605"/>
      <c r="K20" s="606"/>
      <c r="L20" s="606"/>
      <c r="M20" s="606"/>
      <c r="N20" s="606"/>
      <c r="O20" s="606"/>
      <c r="P20" s="606"/>
      <c r="Q20" s="606"/>
      <c r="R20" s="606"/>
      <c r="S20" s="606"/>
      <c r="T20" s="606"/>
      <c r="U20" s="606"/>
      <c r="V20" s="606"/>
      <c r="W20" s="606"/>
      <c r="X20" s="607"/>
      <c r="Y20" s="767"/>
      <c r="Z20" s="767"/>
      <c r="AA20" s="767"/>
      <c r="AB20" s="767"/>
      <c r="AC20" s="767"/>
      <c r="AD20" s="767"/>
      <c r="AE20" s="767"/>
      <c r="AF20" s="767"/>
      <c r="AG20" s="767"/>
      <c r="AH20" s="767"/>
      <c r="AI20" s="767"/>
      <c r="AJ20" s="767"/>
      <c r="AK20" s="767"/>
      <c r="AL20" s="767"/>
      <c r="AM20" s="767"/>
      <c r="AN20" s="94"/>
      <c r="AO20" s="43">
        <f ca="1">IF(Data!$H$2="ja",IF(HLOOKUP($G$5,'Partner-period(er)'!$AP:$BD,5+$A20+((AO$15-1)*50),FALSE)&gt;0,1,0),0)</f>
        <v>0</v>
      </c>
      <c r="AP20">
        <f ca="1">IF(Data!$H$2="ja",IF(HLOOKUP($G$5,'Partner-period(er)'!$AP:$BD,5+$A20+((AP$15-1)*50),FALSE)&gt;0,1,0),0)</f>
        <v>0</v>
      </c>
      <c r="AQ20">
        <f ca="1">IF(Data!$H$2="ja",IF(HLOOKUP($G$5,'Partner-period(er)'!$AP:$BD,5+$A20+((AQ$15-1)*50),FALSE)&gt;0,1,0),0)</f>
        <v>0</v>
      </c>
      <c r="AR20">
        <f ca="1">IF(Data!$H$2="ja",IF(HLOOKUP($G$5,'Partner-period(er)'!$AP:$BD,5+$A20+((AR$15-1)*50),FALSE)&gt;0,1,0),0)</f>
        <v>0</v>
      </c>
      <c r="AS20">
        <f ca="1">IF(Data!$H$2="ja",IF(HLOOKUP($G$5,'Partner-period(er)'!$AP:$BD,5+$A20+((AS$15-1)*50),FALSE)&gt;0,1,0),0)</f>
        <v>0</v>
      </c>
      <c r="AT20">
        <f ca="1">IF(Data!$H$2="ja",IF(HLOOKUP($G$5,'Partner-period(er)'!$AP:$BD,5+$A20+((AT$15-1)*50),FALSE)&gt;0,1,0),0)</f>
        <v>0</v>
      </c>
      <c r="AU20">
        <f ca="1">IF(Data!$H$2="ja",IF(HLOOKUP($G$5,'Partner-period(er)'!$AP:$BD,5+$A20+((AU$15-1)*50),FALSE)&gt;0,1,0),0)</f>
        <v>0</v>
      </c>
      <c r="AV20">
        <f ca="1">IF(Data!$H$2="ja",IF(HLOOKUP($G$5,'Partner-period(er)'!$AP:$BD,5+$A20+((AV$15-1)*50),FALSE)&gt;0,1,0),0)</f>
        <v>0</v>
      </c>
      <c r="AW20">
        <f ca="1">IF(Data!$H$2="ja",IF(HLOOKUP($G$5,'Partner-period(er)'!$AP:$BD,5+$A20+((AW$15-1)*50),FALSE)&gt;0,1,0),0)</f>
        <v>0</v>
      </c>
      <c r="AX20">
        <f ca="1">IF(Data!$H$2="ja",IF(HLOOKUP($G$5,'Partner-period(er)'!$AP:$BD,5+$A20+((AX$15-1)*50),FALSE)&gt;0,1,0),0)</f>
        <v>0</v>
      </c>
      <c r="AY20">
        <f ca="1">IF(Data!$H$2="ja",IF(HLOOKUP($G$5,'Partner-period(er)'!$AP:$BD,5+$A20+((AY$15-1)*50),FALSE)&gt;0,1,0),0)</f>
        <v>0</v>
      </c>
      <c r="AZ20">
        <f ca="1">IF(Data!$H$2="ja",IF(HLOOKUP($G$5,'Partner-period(er)'!$AP:$BD,5+$A20+((AZ$15-1)*50),FALSE)&gt;0,1,0),0)</f>
        <v>0</v>
      </c>
      <c r="BA20">
        <f ca="1">IF(Data!$H$2="ja",IF(HLOOKUP($G$5,'Partner-period(er)'!$AP:$BD,5+$A20+((BA$15-1)*50),FALSE)&gt;0,1,0),0)</f>
        <v>0</v>
      </c>
      <c r="BB20">
        <f ca="1">IF(Data!$H$2="ja",IF(HLOOKUP($G$5,'Partner-period(er)'!$AP:$BD,5+$A20+((BB$15-1)*50),FALSE)&gt;0,1,0),0)</f>
        <v>0</v>
      </c>
      <c r="BC20" s="114">
        <f ca="1">IF(Data!$H$2="ja",IF(HLOOKUP($G$5,'Partner-period(er)'!$AP:$BD,5+$A20+((BC$15-1)*50),FALSE)&gt;0,1,0),0)</f>
        <v>0</v>
      </c>
      <c r="BE20" s="94"/>
      <c r="BF20" s="43">
        <f ca="1">IF(Data!$H$2="ja",IF(HLOOKUP($G$5,'Partner-period(er)'!$AP:$BD,5+$A20+((BF$15-1)*50),FALSE)&gt;0,1,0),0)</f>
        <v>0</v>
      </c>
      <c r="BG20">
        <f ca="1">IF(Data!$H$2="ja",IF(HLOOKUP($G$5,'Partner-period(er)'!$AP:$BD,5+$A20+((BG$15-1)*50),FALSE)&gt;0,1,0),0)</f>
        <v>0</v>
      </c>
      <c r="BH20">
        <f ca="1">IF(Data!$H$2="ja",IF(HLOOKUP($G$5,'Partner-period(er)'!$AP:$BD,5+$A20+((BH$15-1)*50),FALSE)&gt;0,1,0),0)</f>
        <v>0</v>
      </c>
      <c r="BI20">
        <f ca="1">IF(Data!$H$2="ja",IF(HLOOKUP($G$5,'Partner-period(er)'!$AP:$BD,5+$A20+((BI$15-1)*50),FALSE)&gt;0,1,0),0)</f>
        <v>0</v>
      </c>
      <c r="BJ20">
        <f ca="1">IF(Data!$H$2="ja",IF(HLOOKUP($G$5,'Partner-period(er)'!$AP:$BD,5+$A20+((BJ$15-1)*50),FALSE)&gt;0,1,0),0)</f>
        <v>0</v>
      </c>
      <c r="BK20">
        <f ca="1">IF(Data!$H$2="ja",IF(HLOOKUP($G$5,'Partner-period(er)'!$AP:$BD,5+$A20+((BK$15-1)*50),FALSE)&gt;0,1,0),0)</f>
        <v>0</v>
      </c>
      <c r="BL20">
        <f ca="1">IF(Data!$H$2="ja",IF(HLOOKUP($G$5,'Partner-period(er)'!$AP:$BD,5+$A20+((BL$15-1)*50),FALSE)&gt;0,1,0),0)</f>
        <v>0</v>
      </c>
      <c r="BM20">
        <f ca="1">IF(Data!$H$2="ja",IF(HLOOKUP($G$5,'Partner-period(er)'!$AP:$BD,5+$A20+((BM$15-1)*50),FALSE)&gt;0,1,0),0)</f>
        <v>0</v>
      </c>
      <c r="BN20">
        <f ca="1">IF(Data!$H$2="ja",IF(HLOOKUP($G$5,'Partner-period(er)'!$AP:$BD,5+$A20+((BN$15-1)*50),FALSE)&gt;0,1,0),0)</f>
        <v>0</v>
      </c>
      <c r="BO20">
        <f ca="1">IF(Data!$H$2="ja",IF(HLOOKUP($G$5,'Partner-period(er)'!$AP:$BD,5+$A20+((BO$15-1)*50),FALSE)&gt;0,1,0),0)</f>
        <v>0</v>
      </c>
      <c r="BP20">
        <f ca="1">IF(Data!$H$2="ja",IF(HLOOKUP($G$5,'Partner-period(er)'!$AP:$BD,5+$A20+((BP$15-1)*50),FALSE)&gt;0,1,0),0)</f>
        <v>0</v>
      </c>
      <c r="BQ20">
        <f ca="1">IF(Data!$H$2="ja",IF(HLOOKUP($G$5,'Partner-period(er)'!$AP:$BD,5+$A20+((BQ$15-1)*50),FALSE)&gt;0,1,0),0)</f>
        <v>0</v>
      </c>
      <c r="BR20">
        <f ca="1">IF(Data!$H$2="ja",IF(HLOOKUP($G$5,'Partner-period(er)'!$AP:$BD,5+$A20+((BR$15-1)*50),FALSE)&gt;0,1,0),0)</f>
        <v>0</v>
      </c>
      <c r="BS20">
        <f ca="1">IF(Data!$H$2="ja",IF(HLOOKUP($G$5,'Partner-period(er)'!$AP:$BD,5+$A20+((BS$15-1)*50),FALSE)&gt;0,1,0),0)</f>
        <v>0</v>
      </c>
      <c r="BT20" s="114">
        <f ca="1">IF(Data!$H$2="ja",IF(HLOOKUP($G$5,'Partner-period(er)'!$AP:$BD,5+$A20+((BT$15-1)*50),FALSE)&gt;0,1,0),0)</f>
        <v>0</v>
      </c>
    </row>
    <row r="21" spans="1:72" ht="12" customHeight="1" x14ac:dyDescent="0.25">
      <c r="A21" s="92">
        <v>5</v>
      </c>
      <c r="B21" s="40"/>
      <c r="C21" s="41" t="str">
        <f>Data!B25</f>
        <v>Overhead</v>
      </c>
      <c r="D21" s="41"/>
      <c r="E21" s="123" t="s">
        <v>31</v>
      </c>
      <c r="F21" s="245">
        <f>'Budget &amp; Total'!G27</f>
        <v>0</v>
      </c>
      <c r="G21" s="119">
        <f ca="1">HLOOKUP($G$5,'Period(er)'!$X:$AL,5+A21,FALSE)</f>
        <v>0</v>
      </c>
      <c r="I21" s="120">
        <f>SUM(J21:AM21)</f>
        <v>0</v>
      </c>
      <c r="J21" s="812">
        <f>(J19+J20)*J10</f>
        <v>0</v>
      </c>
      <c r="K21" s="813">
        <f t="shared" ref="K21:X21" si="0">(K19+K20)*K10</f>
        <v>0</v>
      </c>
      <c r="L21" s="813">
        <f t="shared" si="0"/>
        <v>0</v>
      </c>
      <c r="M21" s="813">
        <f t="shared" si="0"/>
        <v>0</v>
      </c>
      <c r="N21" s="813">
        <f t="shared" si="0"/>
        <v>0</v>
      </c>
      <c r="O21" s="813">
        <f t="shared" si="0"/>
        <v>0</v>
      </c>
      <c r="P21" s="813">
        <f t="shared" si="0"/>
        <v>0</v>
      </c>
      <c r="Q21" s="813">
        <f t="shared" si="0"/>
        <v>0</v>
      </c>
      <c r="R21" s="813">
        <f t="shared" si="0"/>
        <v>0</v>
      </c>
      <c r="S21" s="813">
        <f t="shared" si="0"/>
        <v>0</v>
      </c>
      <c r="T21" s="813">
        <f t="shared" si="0"/>
        <v>0</v>
      </c>
      <c r="U21" s="813">
        <f t="shared" si="0"/>
        <v>0</v>
      </c>
      <c r="V21" s="813">
        <f t="shared" si="0"/>
        <v>0</v>
      </c>
      <c r="W21" s="813">
        <f t="shared" si="0"/>
        <v>0</v>
      </c>
      <c r="X21" s="814">
        <f t="shared" si="0"/>
        <v>0</v>
      </c>
      <c r="Y21" s="751">
        <f>(Y19+Y20)*Y10</f>
        <v>0</v>
      </c>
      <c r="Z21" s="751">
        <f t="shared" ref="Z21:AM21" si="1">(Z19+Z20)*Z10</f>
        <v>0</v>
      </c>
      <c r="AA21" s="751">
        <f t="shared" si="1"/>
        <v>0</v>
      </c>
      <c r="AB21" s="751">
        <f t="shared" si="1"/>
        <v>0</v>
      </c>
      <c r="AC21" s="751">
        <f t="shared" si="1"/>
        <v>0</v>
      </c>
      <c r="AD21" s="751">
        <f t="shared" si="1"/>
        <v>0</v>
      </c>
      <c r="AE21" s="751">
        <f t="shared" si="1"/>
        <v>0</v>
      </c>
      <c r="AF21" s="751">
        <f t="shared" si="1"/>
        <v>0</v>
      </c>
      <c r="AG21" s="751">
        <f t="shared" si="1"/>
        <v>0</v>
      </c>
      <c r="AH21" s="751">
        <f t="shared" si="1"/>
        <v>0</v>
      </c>
      <c r="AI21" s="751">
        <f t="shared" si="1"/>
        <v>0</v>
      </c>
      <c r="AJ21" s="751">
        <f t="shared" si="1"/>
        <v>0</v>
      </c>
      <c r="AK21" s="751">
        <f t="shared" si="1"/>
        <v>0</v>
      </c>
      <c r="AL21" s="751">
        <f t="shared" si="1"/>
        <v>0</v>
      </c>
      <c r="AM21" s="751">
        <f t="shared" si="1"/>
        <v>0</v>
      </c>
      <c r="AN21" s="94"/>
      <c r="AO21" s="43"/>
      <c r="BC21" s="114"/>
      <c r="BE21" s="94"/>
      <c r="BF21" s="43"/>
      <c r="BT21" s="114"/>
    </row>
    <row r="22" spans="1:72" ht="12" customHeight="1" x14ac:dyDescent="0.25">
      <c r="A22" s="92">
        <v>6</v>
      </c>
      <c r="B22" s="124"/>
      <c r="C22" s="32" t="str">
        <f>Data!B39</f>
        <v>Lønomkostninger total</v>
      </c>
      <c r="D22" s="32"/>
      <c r="E22" s="444" t="s">
        <v>31</v>
      </c>
      <c r="F22" s="246">
        <f>'Budget &amp; Total'!G28</f>
        <v>0</v>
      </c>
      <c r="G22" s="126">
        <f ca="1">HLOOKUP($G$5,'Period(er)'!$X:$AL,5+A22,FALSE)</f>
        <v>0</v>
      </c>
      <c r="I22" s="127">
        <f>SUM(J22:AM22)</f>
        <v>0</v>
      </c>
      <c r="J22" s="491">
        <f>SUM(J19:J21)</f>
        <v>0</v>
      </c>
      <c r="K22" s="491">
        <f t="shared" ref="K22:X22" si="2">SUM(K19:K21)</f>
        <v>0</v>
      </c>
      <c r="L22" s="491">
        <f t="shared" si="2"/>
        <v>0</v>
      </c>
      <c r="M22" s="491">
        <f t="shared" si="2"/>
        <v>0</v>
      </c>
      <c r="N22" s="491">
        <f t="shared" si="2"/>
        <v>0</v>
      </c>
      <c r="O22" s="491">
        <f t="shared" si="2"/>
        <v>0</v>
      </c>
      <c r="P22" s="491">
        <f t="shared" si="2"/>
        <v>0</v>
      </c>
      <c r="Q22" s="491">
        <f t="shared" si="2"/>
        <v>0</v>
      </c>
      <c r="R22" s="491">
        <f t="shared" si="2"/>
        <v>0</v>
      </c>
      <c r="S22" s="491">
        <f t="shared" si="2"/>
        <v>0</v>
      </c>
      <c r="T22" s="491">
        <f t="shared" si="2"/>
        <v>0</v>
      </c>
      <c r="U22" s="491">
        <f t="shared" si="2"/>
        <v>0</v>
      </c>
      <c r="V22" s="491">
        <f t="shared" si="2"/>
        <v>0</v>
      </c>
      <c r="W22" s="491">
        <f t="shared" si="2"/>
        <v>0</v>
      </c>
      <c r="X22" s="789">
        <f t="shared" si="2"/>
        <v>0</v>
      </c>
      <c r="Y22" s="751">
        <f>SUM(Y19:Y21)</f>
        <v>0</v>
      </c>
      <c r="Z22" s="751">
        <f t="shared" ref="Z22:AM22" si="3">SUM(Z19:Z21)</f>
        <v>0</v>
      </c>
      <c r="AA22" s="751">
        <f t="shared" si="3"/>
        <v>0</v>
      </c>
      <c r="AB22" s="751">
        <f t="shared" si="3"/>
        <v>0</v>
      </c>
      <c r="AC22" s="751">
        <f t="shared" si="3"/>
        <v>0</v>
      </c>
      <c r="AD22" s="751">
        <f t="shared" si="3"/>
        <v>0</v>
      </c>
      <c r="AE22" s="751">
        <f t="shared" si="3"/>
        <v>0</v>
      </c>
      <c r="AF22" s="751">
        <f t="shared" si="3"/>
        <v>0</v>
      </c>
      <c r="AG22" s="751">
        <f t="shared" si="3"/>
        <v>0</v>
      </c>
      <c r="AH22" s="751">
        <f t="shared" si="3"/>
        <v>0</v>
      </c>
      <c r="AI22" s="751">
        <f t="shared" si="3"/>
        <v>0</v>
      </c>
      <c r="AJ22" s="751">
        <f t="shared" si="3"/>
        <v>0</v>
      </c>
      <c r="AK22" s="751">
        <f t="shared" si="3"/>
        <v>0</v>
      </c>
      <c r="AL22" s="751">
        <f t="shared" si="3"/>
        <v>0</v>
      </c>
      <c r="AM22" s="751">
        <f t="shared" si="3"/>
        <v>0</v>
      </c>
      <c r="AN22" s="94"/>
      <c r="AO22" s="43"/>
      <c r="BC22" s="114"/>
      <c r="BE22" s="94"/>
      <c r="BF22" s="43"/>
      <c r="BT22" s="114"/>
    </row>
    <row r="23" spans="1:72" ht="12" customHeight="1" x14ac:dyDescent="0.25">
      <c r="A23" s="92">
        <v>7</v>
      </c>
      <c r="B23" s="38" t="str">
        <f>'Budget &amp; Total'!B29</f>
        <v>Andre omkostninger</v>
      </c>
      <c r="C23" s="33"/>
      <c r="D23" s="33"/>
      <c r="E23" s="27"/>
      <c r="F23" s="117"/>
      <c r="G23" s="128"/>
      <c r="I23" s="129"/>
      <c r="J23" s="167"/>
      <c r="K23" s="167"/>
      <c r="L23" s="167"/>
      <c r="M23" s="167"/>
      <c r="N23" s="167"/>
      <c r="O23" s="167"/>
      <c r="P23" s="167"/>
      <c r="Q23" s="167"/>
      <c r="R23" s="168"/>
      <c r="S23" s="168"/>
      <c r="T23" s="168"/>
      <c r="U23" s="150"/>
      <c r="V23" s="150"/>
      <c r="W23" s="150"/>
      <c r="X23" s="151"/>
      <c r="Y23" s="768"/>
      <c r="Z23" s="768"/>
      <c r="AA23" s="768"/>
      <c r="AB23" s="768"/>
      <c r="AC23" s="768"/>
      <c r="AD23" s="768"/>
      <c r="AE23" s="768"/>
      <c r="AF23" s="768"/>
      <c r="AG23" s="769"/>
      <c r="AH23" s="769"/>
      <c r="AI23" s="769"/>
      <c r="AJ23" s="751"/>
      <c r="AK23" s="751"/>
      <c r="AL23" s="751"/>
      <c r="AM23" s="751"/>
      <c r="AN23" s="94"/>
      <c r="AO23" s="43"/>
      <c r="BC23" s="114"/>
      <c r="BE23" s="94"/>
      <c r="BF23" s="43"/>
      <c r="BT23" s="114"/>
    </row>
    <row r="24" spans="1:72" ht="12" customHeight="1" x14ac:dyDescent="0.25">
      <c r="A24" s="92">
        <v>8</v>
      </c>
      <c r="B24" s="116"/>
      <c r="C24" s="9" t="str">
        <f>'Budget &amp; Total'!C30</f>
        <v>Instrumenter og udstyr</v>
      </c>
      <c r="D24" s="9"/>
      <c r="E24" s="27" t="s">
        <v>31</v>
      </c>
      <c r="F24" s="245">
        <f>'Budget &amp; Total'!G30</f>
        <v>0</v>
      </c>
      <c r="G24" s="119">
        <f ca="1">HLOOKUP($G$5,'Period(er)'!$X:$AL,5+A24,FALSE)</f>
        <v>0</v>
      </c>
      <c r="I24" s="120">
        <f t="shared" ref="I24:I32" si="4">SUM(J24:AM24)</f>
        <v>0</v>
      </c>
      <c r="J24" s="606"/>
      <c r="K24" s="606"/>
      <c r="L24" s="606"/>
      <c r="M24" s="606"/>
      <c r="N24" s="606"/>
      <c r="O24" s="606"/>
      <c r="P24" s="606"/>
      <c r="Q24" s="606"/>
      <c r="R24" s="606"/>
      <c r="S24" s="606"/>
      <c r="T24" s="606"/>
      <c r="U24" s="606"/>
      <c r="V24" s="606"/>
      <c r="W24" s="606"/>
      <c r="X24" s="607"/>
      <c r="Y24" s="767"/>
      <c r="Z24" s="767"/>
      <c r="AA24" s="767"/>
      <c r="AB24" s="767"/>
      <c r="AC24" s="767"/>
      <c r="AD24" s="767"/>
      <c r="AE24" s="767"/>
      <c r="AF24" s="767"/>
      <c r="AG24" s="767"/>
      <c r="AH24" s="767"/>
      <c r="AI24" s="767"/>
      <c r="AJ24" s="767"/>
      <c r="AK24" s="767"/>
      <c r="AL24" s="767"/>
      <c r="AM24" s="767"/>
      <c r="AN24" s="94"/>
      <c r="AO24" s="43">
        <f ca="1">IF(Data!$H$2="ja",IF(HLOOKUP($G$5,'Partner-period(er)'!$AP:$BD,5+$A24+((AO$15-1)*50),FALSE)&gt;0,1,0),0)</f>
        <v>0</v>
      </c>
      <c r="AP24">
        <f ca="1">IF(Data!$H$2="ja",IF(HLOOKUP($G$5,'Partner-period(er)'!$AP:$BD,5+$A24+((AP$15-1)*50),FALSE)&gt;0,1,0),0)</f>
        <v>0</v>
      </c>
      <c r="AQ24">
        <f ca="1">IF(Data!$H$2="ja",IF(HLOOKUP($G$5,'Partner-period(er)'!$AP:$BD,5+$A24+((AQ$15-1)*50),FALSE)&gt;0,1,0),0)</f>
        <v>0</v>
      </c>
      <c r="AR24">
        <f ca="1">IF(Data!$H$2="ja",IF(HLOOKUP($G$5,'Partner-period(er)'!$AP:$BD,5+$A24+((AR$15-1)*50),FALSE)&gt;0,1,0),0)</f>
        <v>0</v>
      </c>
      <c r="AS24">
        <f ca="1">IF(Data!$H$2="ja",IF(HLOOKUP($G$5,'Partner-period(er)'!$AP:$BD,5+$A24+((AS$15-1)*50),FALSE)&gt;0,1,0),0)</f>
        <v>0</v>
      </c>
      <c r="AT24">
        <f ca="1">IF(Data!$H$2="ja",IF(HLOOKUP($G$5,'Partner-period(er)'!$AP:$BD,5+$A24+((AT$15-1)*50),FALSE)&gt;0,1,0),0)</f>
        <v>0</v>
      </c>
      <c r="AU24">
        <f ca="1">IF(Data!$H$2="ja",IF(HLOOKUP($G$5,'Partner-period(er)'!$AP:$BD,5+$A24+((AU$15-1)*50),FALSE)&gt;0,1,0),0)</f>
        <v>0</v>
      </c>
      <c r="AV24">
        <f ca="1">IF(Data!$H$2="ja",IF(HLOOKUP($G$5,'Partner-period(er)'!$AP:$BD,5+$A24+((AV$15-1)*50),FALSE)&gt;0,1,0),0)</f>
        <v>0</v>
      </c>
      <c r="AW24">
        <f ca="1">IF(Data!$H$2="ja",IF(HLOOKUP($G$5,'Partner-period(er)'!$AP:$BD,5+$A24+((AW$15-1)*50),FALSE)&gt;0,1,0),0)</f>
        <v>0</v>
      </c>
      <c r="AX24">
        <f ca="1">IF(Data!$H$2="ja",IF(HLOOKUP($G$5,'Partner-period(er)'!$AP:$BD,5+$A24+((AX$15-1)*50),FALSE)&gt;0,1,0),0)</f>
        <v>0</v>
      </c>
      <c r="AY24">
        <f ca="1">IF(Data!$H$2="ja",IF(HLOOKUP($G$5,'Partner-period(er)'!$AP:$BD,5+$A24+((AY$15-1)*50),FALSE)&gt;0,1,0),0)</f>
        <v>0</v>
      </c>
      <c r="AZ24">
        <f ca="1">IF(Data!$H$2="ja",IF(HLOOKUP($G$5,'Partner-period(er)'!$AP:$BD,5+$A24+((AZ$15-1)*50),FALSE)&gt;0,1,0),0)</f>
        <v>0</v>
      </c>
      <c r="BA24">
        <f ca="1">IF(Data!$H$2="ja",IF(HLOOKUP($G$5,'Partner-period(er)'!$AP:$BD,5+$A24+((BA$15-1)*50),FALSE)&gt;0,1,0),0)</f>
        <v>0</v>
      </c>
      <c r="BB24">
        <f ca="1">IF(Data!$H$2="ja",IF(HLOOKUP($G$5,'Partner-period(er)'!$AP:$BD,5+$A24+((BB$15-1)*50),FALSE)&gt;0,1,0),0)</f>
        <v>0</v>
      </c>
      <c r="BC24" s="114">
        <f ca="1">IF(Data!$H$2="ja",IF(HLOOKUP($G$5,'Partner-period(er)'!$AP:$BD,5+$A24+((BC$15-1)*50),FALSE)&gt;0,1,0),0)</f>
        <v>0</v>
      </c>
      <c r="BE24" s="94"/>
      <c r="BF24" s="43">
        <f ca="1">IF(Data!$H$2="ja",IF(HLOOKUP($G$5,'Partner-period(er)'!$AP:$BD,5+$A24+((BF$15-1)*50),FALSE)&gt;0,1,0),0)</f>
        <v>0</v>
      </c>
      <c r="BG24">
        <f ca="1">IF(Data!$H$2="ja",IF(HLOOKUP($G$5,'Partner-period(er)'!$AP:$BD,5+$A24+((BG$15-1)*50),FALSE)&gt;0,1,0),0)</f>
        <v>0</v>
      </c>
      <c r="BH24">
        <f ca="1">IF(Data!$H$2="ja",IF(HLOOKUP($G$5,'Partner-period(er)'!$AP:$BD,5+$A24+((BH$15-1)*50),FALSE)&gt;0,1,0),0)</f>
        <v>0</v>
      </c>
      <c r="BI24">
        <f ca="1">IF(Data!$H$2="ja",IF(HLOOKUP($G$5,'Partner-period(er)'!$AP:$BD,5+$A24+((BI$15-1)*50),FALSE)&gt;0,1,0),0)</f>
        <v>0</v>
      </c>
      <c r="BJ24">
        <f ca="1">IF(Data!$H$2="ja",IF(HLOOKUP($G$5,'Partner-period(er)'!$AP:$BD,5+$A24+((BJ$15-1)*50),FALSE)&gt;0,1,0),0)</f>
        <v>0</v>
      </c>
      <c r="BK24">
        <f ca="1">IF(Data!$H$2="ja",IF(HLOOKUP($G$5,'Partner-period(er)'!$AP:$BD,5+$A24+((BK$15-1)*50),FALSE)&gt;0,1,0),0)</f>
        <v>0</v>
      </c>
      <c r="BL24">
        <f ca="1">IF(Data!$H$2="ja",IF(HLOOKUP($G$5,'Partner-period(er)'!$AP:$BD,5+$A24+((BL$15-1)*50),FALSE)&gt;0,1,0),0)</f>
        <v>0</v>
      </c>
      <c r="BM24">
        <f ca="1">IF(Data!$H$2="ja",IF(HLOOKUP($G$5,'Partner-period(er)'!$AP:$BD,5+$A24+((BM$15-1)*50),FALSE)&gt;0,1,0),0)</f>
        <v>0</v>
      </c>
      <c r="BN24">
        <f ca="1">IF(Data!$H$2="ja",IF(HLOOKUP($G$5,'Partner-period(er)'!$AP:$BD,5+$A24+((BN$15-1)*50),FALSE)&gt;0,1,0),0)</f>
        <v>0</v>
      </c>
      <c r="BO24">
        <f ca="1">IF(Data!$H$2="ja",IF(HLOOKUP($G$5,'Partner-period(er)'!$AP:$BD,5+$A24+((BO$15-1)*50),FALSE)&gt;0,1,0),0)</f>
        <v>0</v>
      </c>
      <c r="BP24">
        <f ca="1">IF(Data!$H$2="ja",IF(HLOOKUP($G$5,'Partner-period(er)'!$AP:$BD,5+$A24+((BP$15-1)*50),FALSE)&gt;0,1,0),0)</f>
        <v>0</v>
      </c>
      <c r="BQ24">
        <f ca="1">IF(Data!$H$2="ja",IF(HLOOKUP($G$5,'Partner-period(er)'!$AP:$BD,5+$A24+((BQ$15-1)*50),FALSE)&gt;0,1,0),0)</f>
        <v>0</v>
      </c>
      <c r="BR24">
        <f ca="1">IF(Data!$H$2="ja",IF(HLOOKUP($G$5,'Partner-period(er)'!$AP:$BD,5+$A24+((BR$15-1)*50),FALSE)&gt;0,1,0),0)</f>
        <v>0</v>
      </c>
      <c r="BS24">
        <f ca="1">IF(Data!$H$2="ja",IF(HLOOKUP($G$5,'Partner-period(er)'!$AP:$BD,5+$A24+((BS$15-1)*50),FALSE)&gt;0,1,0),0)</f>
        <v>0</v>
      </c>
      <c r="BT24" s="114">
        <f ca="1">IF(Data!$H$2="ja",IF(HLOOKUP($G$5,'Partner-period(er)'!$AP:$BD,5+$A24+((BT$15-1)*50),FALSE)&gt;0,1,0),0)</f>
        <v>0</v>
      </c>
    </row>
    <row r="25" spans="1:72" ht="12" customHeight="1" x14ac:dyDescent="0.25">
      <c r="A25" s="92">
        <v>9</v>
      </c>
      <c r="B25" s="39"/>
      <c r="C25" s="9" t="str">
        <f>'Budget &amp; Total'!C31</f>
        <v>Bygninger og jord</v>
      </c>
      <c r="D25" s="9"/>
      <c r="E25" s="27" t="s">
        <v>31</v>
      </c>
      <c r="F25" s="245">
        <f>'Budget &amp; Total'!G31</f>
        <v>0</v>
      </c>
      <c r="G25" s="119">
        <f ca="1">HLOOKUP($G$5,'Period(er)'!$X:$AL,5+A25,FALSE)</f>
        <v>0</v>
      </c>
      <c r="I25" s="120">
        <f t="shared" si="4"/>
        <v>0</v>
      </c>
      <c r="J25" s="606"/>
      <c r="K25" s="606"/>
      <c r="L25" s="606"/>
      <c r="M25" s="606"/>
      <c r="N25" s="606"/>
      <c r="O25" s="606"/>
      <c r="P25" s="606"/>
      <c r="Q25" s="606"/>
      <c r="R25" s="606"/>
      <c r="S25" s="606"/>
      <c r="T25" s="606"/>
      <c r="U25" s="606"/>
      <c r="V25" s="606"/>
      <c r="W25" s="606"/>
      <c r="X25" s="607"/>
      <c r="Y25" s="767"/>
      <c r="Z25" s="767"/>
      <c r="AA25" s="767"/>
      <c r="AB25" s="767"/>
      <c r="AC25" s="767"/>
      <c r="AD25" s="767"/>
      <c r="AE25" s="767"/>
      <c r="AF25" s="767"/>
      <c r="AG25" s="767"/>
      <c r="AH25" s="767"/>
      <c r="AI25" s="767"/>
      <c r="AJ25" s="767"/>
      <c r="AK25" s="767"/>
      <c r="AL25" s="767"/>
      <c r="AM25" s="767"/>
      <c r="AN25" s="94"/>
      <c r="AO25" s="43">
        <f ca="1">IF(Data!$H$2="ja",IF(HLOOKUP($G$5,'Partner-period(er)'!$AP:$BD,5+$A25+((AO$15-1)*50),FALSE)&gt;0,1,0),0)</f>
        <v>0</v>
      </c>
      <c r="AP25">
        <f ca="1">IF(Data!$H$2="ja",IF(HLOOKUP($G$5,'Partner-period(er)'!$AP:$BD,5+$A25+((AP$15-1)*50),FALSE)&gt;0,1,0),0)</f>
        <v>0</v>
      </c>
      <c r="AQ25">
        <f ca="1">IF(Data!$H$2="ja",IF(HLOOKUP($G$5,'Partner-period(er)'!$AP:$BD,5+$A25+((AQ$15-1)*50),FALSE)&gt;0,1,0),0)</f>
        <v>0</v>
      </c>
      <c r="AR25">
        <f ca="1">IF(Data!$H$2="ja",IF(HLOOKUP($G$5,'Partner-period(er)'!$AP:$BD,5+$A25+((AR$15-1)*50),FALSE)&gt;0,1,0),0)</f>
        <v>0</v>
      </c>
      <c r="AS25">
        <f ca="1">IF(Data!$H$2="ja",IF(HLOOKUP($G$5,'Partner-period(er)'!$AP:$BD,5+$A25+((AS$15-1)*50),FALSE)&gt;0,1,0),0)</f>
        <v>0</v>
      </c>
      <c r="AT25">
        <f ca="1">IF(Data!$H$2="ja",IF(HLOOKUP($G$5,'Partner-period(er)'!$AP:$BD,5+$A25+((AT$15-1)*50),FALSE)&gt;0,1,0),0)</f>
        <v>0</v>
      </c>
      <c r="AU25">
        <f ca="1">IF(Data!$H$2="ja",IF(HLOOKUP($G$5,'Partner-period(er)'!$AP:$BD,5+$A25+((AU$15-1)*50),FALSE)&gt;0,1,0),0)</f>
        <v>0</v>
      </c>
      <c r="AV25">
        <f ca="1">IF(Data!$H$2="ja",IF(HLOOKUP($G$5,'Partner-period(er)'!$AP:$BD,5+$A25+((AV$15-1)*50),FALSE)&gt;0,1,0),0)</f>
        <v>0</v>
      </c>
      <c r="AW25">
        <f ca="1">IF(Data!$H$2="ja",IF(HLOOKUP($G$5,'Partner-period(er)'!$AP:$BD,5+$A25+((AW$15-1)*50),FALSE)&gt;0,1,0),0)</f>
        <v>0</v>
      </c>
      <c r="AX25">
        <f ca="1">IF(Data!$H$2="ja",IF(HLOOKUP($G$5,'Partner-period(er)'!$AP:$BD,5+$A25+((AX$15-1)*50),FALSE)&gt;0,1,0),0)</f>
        <v>0</v>
      </c>
      <c r="AY25">
        <f ca="1">IF(Data!$H$2="ja",IF(HLOOKUP($G$5,'Partner-period(er)'!$AP:$BD,5+$A25+((AY$15-1)*50),FALSE)&gt;0,1,0),0)</f>
        <v>0</v>
      </c>
      <c r="AZ25">
        <f ca="1">IF(Data!$H$2="ja",IF(HLOOKUP($G$5,'Partner-period(er)'!$AP:$BD,5+$A25+((AZ$15-1)*50),FALSE)&gt;0,1,0),0)</f>
        <v>0</v>
      </c>
      <c r="BA25">
        <f ca="1">IF(Data!$H$2="ja",IF(HLOOKUP($G$5,'Partner-period(er)'!$AP:$BD,5+$A25+((BA$15-1)*50),FALSE)&gt;0,1,0),0)</f>
        <v>0</v>
      </c>
      <c r="BB25">
        <f ca="1">IF(Data!$H$2="ja",IF(HLOOKUP($G$5,'Partner-period(er)'!$AP:$BD,5+$A25+((BB$15-1)*50),FALSE)&gt;0,1,0),0)</f>
        <v>0</v>
      </c>
      <c r="BC25" s="114">
        <f ca="1">IF(Data!$H$2="ja",IF(HLOOKUP($G$5,'Partner-period(er)'!$AP:$BD,5+$A25+((BC$15-1)*50),FALSE)&gt;0,1,0),0)</f>
        <v>0</v>
      </c>
      <c r="BE25" s="94"/>
      <c r="BF25" s="43">
        <f ca="1">IF(Data!$H$2="ja",IF(HLOOKUP($G$5,'Partner-period(er)'!$AP:$BD,5+$A25+((BF$15-1)*50),FALSE)&gt;0,1,0),0)</f>
        <v>0</v>
      </c>
      <c r="BG25">
        <f ca="1">IF(Data!$H$2="ja",IF(HLOOKUP($G$5,'Partner-period(er)'!$AP:$BD,5+$A25+((BG$15-1)*50),FALSE)&gt;0,1,0),0)</f>
        <v>0</v>
      </c>
      <c r="BH25">
        <f ca="1">IF(Data!$H$2="ja",IF(HLOOKUP($G$5,'Partner-period(er)'!$AP:$BD,5+$A25+((BH$15-1)*50),FALSE)&gt;0,1,0),0)</f>
        <v>0</v>
      </c>
      <c r="BI25">
        <f ca="1">IF(Data!$H$2="ja",IF(HLOOKUP($G$5,'Partner-period(er)'!$AP:$BD,5+$A25+((BI$15-1)*50),FALSE)&gt;0,1,0),0)</f>
        <v>0</v>
      </c>
      <c r="BJ25">
        <f ca="1">IF(Data!$H$2="ja",IF(HLOOKUP($G$5,'Partner-period(er)'!$AP:$BD,5+$A25+((BJ$15-1)*50),FALSE)&gt;0,1,0),0)</f>
        <v>0</v>
      </c>
      <c r="BK25">
        <f ca="1">IF(Data!$H$2="ja",IF(HLOOKUP($G$5,'Partner-period(er)'!$AP:$BD,5+$A25+((BK$15-1)*50),FALSE)&gt;0,1,0),0)</f>
        <v>0</v>
      </c>
      <c r="BL25">
        <f ca="1">IF(Data!$H$2="ja",IF(HLOOKUP($G$5,'Partner-period(er)'!$AP:$BD,5+$A25+((BL$15-1)*50),FALSE)&gt;0,1,0),0)</f>
        <v>0</v>
      </c>
      <c r="BM25">
        <f ca="1">IF(Data!$H$2="ja",IF(HLOOKUP($G$5,'Partner-period(er)'!$AP:$BD,5+$A25+((BM$15-1)*50),FALSE)&gt;0,1,0),0)</f>
        <v>0</v>
      </c>
      <c r="BN25">
        <f ca="1">IF(Data!$H$2="ja",IF(HLOOKUP($G$5,'Partner-period(er)'!$AP:$BD,5+$A25+((BN$15-1)*50),FALSE)&gt;0,1,0),0)</f>
        <v>0</v>
      </c>
      <c r="BO25">
        <f ca="1">IF(Data!$H$2="ja",IF(HLOOKUP($G$5,'Partner-period(er)'!$AP:$BD,5+$A25+((BO$15-1)*50),FALSE)&gt;0,1,0),0)</f>
        <v>0</v>
      </c>
      <c r="BP25">
        <f ca="1">IF(Data!$H$2="ja",IF(HLOOKUP($G$5,'Partner-period(er)'!$AP:$BD,5+$A25+((BP$15-1)*50),FALSE)&gt;0,1,0),0)</f>
        <v>0</v>
      </c>
      <c r="BQ25">
        <f ca="1">IF(Data!$H$2="ja",IF(HLOOKUP($G$5,'Partner-period(er)'!$AP:$BD,5+$A25+((BQ$15-1)*50),FALSE)&gt;0,1,0),0)</f>
        <v>0</v>
      </c>
      <c r="BR25">
        <f ca="1">IF(Data!$H$2="ja",IF(HLOOKUP($G$5,'Partner-period(er)'!$AP:$BD,5+$A25+((BR$15-1)*50),FALSE)&gt;0,1,0),0)</f>
        <v>0</v>
      </c>
      <c r="BS25">
        <f ca="1">IF(Data!$H$2="ja",IF(HLOOKUP($G$5,'Partner-period(er)'!$AP:$BD,5+$A25+((BS$15-1)*50),FALSE)&gt;0,1,0),0)</f>
        <v>0</v>
      </c>
      <c r="BT25" s="114">
        <f ca="1">IF(Data!$H$2="ja",IF(HLOOKUP($G$5,'Partner-period(er)'!$AP:$BD,5+$A25+((BT$15-1)*50),FALSE)&gt;0,1,0),0)</f>
        <v>0</v>
      </c>
    </row>
    <row r="26" spans="1:72" ht="12" customHeight="1" x14ac:dyDescent="0.25">
      <c r="A26" s="92">
        <v>10</v>
      </c>
      <c r="B26" s="39"/>
      <c r="C26" s="9" t="str">
        <f>'Budget &amp; Total'!C32</f>
        <v>Andre driftsudgifter, herunder materialer</v>
      </c>
      <c r="D26" s="9"/>
      <c r="E26" s="27" t="s">
        <v>31</v>
      </c>
      <c r="F26" s="245">
        <f>'Budget &amp; Total'!G32</f>
        <v>0</v>
      </c>
      <c r="G26" s="119">
        <f ca="1">HLOOKUP($G$5,'Period(er)'!$X:$AL,5+A26,FALSE)</f>
        <v>0</v>
      </c>
      <c r="I26" s="120">
        <f t="shared" si="4"/>
        <v>0</v>
      </c>
      <c r="J26" s="606"/>
      <c r="K26" s="606"/>
      <c r="L26" s="606"/>
      <c r="M26" s="606"/>
      <c r="N26" s="606"/>
      <c r="O26" s="606"/>
      <c r="P26" s="606"/>
      <c r="Q26" s="606"/>
      <c r="R26" s="606"/>
      <c r="S26" s="606"/>
      <c r="T26" s="606"/>
      <c r="U26" s="606"/>
      <c r="V26" s="606"/>
      <c r="W26" s="606"/>
      <c r="X26" s="607"/>
      <c r="Y26" s="767"/>
      <c r="Z26" s="767"/>
      <c r="AA26" s="767"/>
      <c r="AB26" s="767"/>
      <c r="AC26" s="767"/>
      <c r="AD26" s="767"/>
      <c r="AE26" s="767"/>
      <c r="AF26" s="767"/>
      <c r="AG26" s="767"/>
      <c r="AH26" s="767"/>
      <c r="AI26" s="767"/>
      <c r="AJ26" s="767"/>
      <c r="AK26" s="767"/>
      <c r="AL26" s="767"/>
      <c r="AM26" s="767"/>
      <c r="AN26" s="94"/>
      <c r="AO26" s="43">
        <f ca="1">IF(Data!$H$2="ja",IF(HLOOKUP($G$5,'Partner-period(er)'!$AP:$BD,5+$A26+((AO$15-1)*50),FALSE)&gt;0,1,0),0)</f>
        <v>0</v>
      </c>
      <c r="AP26">
        <f ca="1">IF(Data!$H$2="ja",IF(HLOOKUP($G$5,'Partner-period(er)'!$AP:$BD,5+$A26+((AP$15-1)*50),FALSE)&gt;0,1,0),0)</f>
        <v>0</v>
      </c>
      <c r="AQ26">
        <f ca="1">IF(Data!$H$2="ja",IF(HLOOKUP($G$5,'Partner-period(er)'!$AP:$BD,5+$A26+((AQ$15-1)*50),FALSE)&gt;0,1,0),0)</f>
        <v>0</v>
      </c>
      <c r="AR26">
        <f ca="1">IF(Data!$H$2="ja",IF(HLOOKUP($G$5,'Partner-period(er)'!$AP:$BD,5+$A26+((AR$15-1)*50),FALSE)&gt;0,1,0),0)</f>
        <v>0</v>
      </c>
      <c r="AS26">
        <f ca="1">IF(Data!$H$2="ja",IF(HLOOKUP($G$5,'Partner-period(er)'!$AP:$BD,5+$A26+((AS$15-1)*50),FALSE)&gt;0,1,0),0)</f>
        <v>0</v>
      </c>
      <c r="AT26">
        <f ca="1">IF(Data!$H$2="ja",IF(HLOOKUP($G$5,'Partner-period(er)'!$AP:$BD,5+$A26+((AT$15-1)*50),FALSE)&gt;0,1,0),0)</f>
        <v>0</v>
      </c>
      <c r="AU26">
        <f ca="1">IF(Data!$H$2="ja",IF(HLOOKUP($G$5,'Partner-period(er)'!$AP:$BD,5+$A26+((AU$15-1)*50),FALSE)&gt;0,1,0),0)</f>
        <v>0</v>
      </c>
      <c r="AV26">
        <f ca="1">IF(Data!$H$2="ja",IF(HLOOKUP($G$5,'Partner-period(er)'!$AP:$BD,5+$A26+((AV$15-1)*50),FALSE)&gt;0,1,0),0)</f>
        <v>0</v>
      </c>
      <c r="AW26">
        <f ca="1">IF(Data!$H$2="ja",IF(HLOOKUP($G$5,'Partner-period(er)'!$AP:$BD,5+$A26+((AW$15-1)*50),FALSE)&gt;0,1,0),0)</f>
        <v>0</v>
      </c>
      <c r="AX26">
        <f ca="1">IF(Data!$H$2="ja",IF(HLOOKUP($G$5,'Partner-period(er)'!$AP:$BD,5+$A26+((AX$15-1)*50),FALSE)&gt;0,1,0),0)</f>
        <v>0</v>
      </c>
      <c r="AY26">
        <f ca="1">IF(Data!$H$2="ja",IF(HLOOKUP($G$5,'Partner-period(er)'!$AP:$BD,5+$A26+((AY$15-1)*50),FALSE)&gt;0,1,0),0)</f>
        <v>0</v>
      </c>
      <c r="AZ26">
        <f ca="1">IF(Data!$H$2="ja",IF(HLOOKUP($G$5,'Partner-period(er)'!$AP:$BD,5+$A26+((AZ$15-1)*50),FALSE)&gt;0,1,0),0)</f>
        <v>0</v>
      </c>
      <c r="BA26">
        <f ca="1">IF(Data!$H$2="ja",IF(HLOOKUP($G$5,'Partner-period(er)'!$AP:$BD,5+$A26+((BA$15-1)*50),FALSE)&gt;0,1,0),0)</f>
        <v>0</v>
      </c>
      <c r="BB26">
        <f ca="1">IF(Data!$H$2="ja",IF(HLOOKUP($G$5,'Partner-period(er)'!$AP:$BD,5+$A26+((BB$15-1)*50),FALSE)&gt;0,1,0),0)</f>
        <v>0</v>
      </c>
      <c r="BC26" s="114">
        <f ca="1">IF(Data!$H$2="ja",IF(HLOOKUP($G$5,'Partner-period(er)'!$AP:$BD,5+$A26+((BC$15-1)*50),FALSE)&gt;0,1,0),0)</f>
        <v>0</v>
      </c>
      <c r="BE26" s="94"/>
      <c r="BF26" s="43">
        <f ca="1">IF(Data!$H$2="ja",IF(HLOOKUP($G$5,'Partner-period(er)'!$AP:$BD,5+$A26+((BF$15-1)*50),FALSE)&gt;0,1,0),0)</f>
        <v>0</v>
      </c>
      <c r="BG26">
        <f ca="1">IF(Data!$H$2="ja",IF(HLOOKUP($G$5,'Partner-period(er)'!$AP:$BD,5+$A26+((BG$15-1)*50),FALSE)&gt;0,1,0),0)</f>
        <v>0</v>
      </c>
      <c r="BH26">
        <f ca="1">IF(Data!$H$2="ja",IF(HLOOKUP($G$5,'Partner-period(er)'!$AP:$BD,5+$A26+((BH$15-1)*50),FALSE)&gt;0,1,0),0)</f>
        <v>0</v>
      </c>
      <c r="BI26">
        <f ca="1">IF(Data!$H$2="ja",IF(HLOOKUP($G$5,'Partner-period(er)'!$AP:$BD,5+$A26+((BI$15-1)*50),FALSE)&gt;0,1,0),0)</f>
        <v>0</v>
      </c>
      <c r="BJ26">
        <f ca="1">IF(Data!$H$2="ja",IF(HLOOKUP($G$5,'Partner-period(er)'!$AP:$BD,5+$A26+((BJ$15-1)*50),FALSE)&gt;0,1,0),0)</f>
        <v>0</v>
      </c>
      <c r="BK26">
        <f ca="1">IF(Data!$H$2="ja",IF(HLOOKUP($G$5,'Partner-period(er)'!$AP:$BD,5+$A26+((BK$15-1)*50),FALSE)&gt;0,1,0),0)</f>
        <v>0</v>
      </c>
      <c r="BL26">
        <f ca="1">IF(Data!$H$2="ja",IF(HLOOKUP($G$5,'Partner-period(er)'!$AP:$BD,5+$A26+((BL$15-1)*50),FALSE)&gt;0,1,0),0)</f>
        <v>0</v>
      </c>
      <c r="BM26">
        <f ca="1">IF(Data!$H$2="ja",IF(HLOOKUP($G$5,'Partner-period(er)'!$AP:$BD,5+$A26+((BM$15-1)*50),FALSE)&gt;0,1,0),0)</f>
        <v>0</v>
      </c>
      <c r="BN26">
        <f ca="1">IF(Data!$H$2="ja",IF(HLOOKUP($G$5,'Partner-period(er)'!$AP:$BD,5+$A26+((BN$15-1)*50),FALSE)&gt;0,1,0),0)</f>
        <v>0</v>
      </c>
      <c r="BO26">
        <f ca="1">IF(Data!$H$2="ja",IF(HLOOKUP($G$5,'Partner-period(er)'!$AP:$BD,5+$A26+((BO$15-1)*50),FALSE)&gt;0,1,0),0)</f>
        <v>0</v>
      </c>
      <c r="BP26">
        <f ca="1">IF(Data!$H$2="ja",IF(HLOOKUP($G$5,'Partner-period(er)'!$AP:$BD,5+$A26+((BP$15-1)*50),FALSE)&gt;0,1,0),0)</f>
        <v>0</v>
      </c>
      <c r="BQ26">
        <f ca="1">IF(Data!$H$2="ja",IF(HLOOKUP($G$5,'Partner-period(er)'!$AP:$BD,5+$A26+((BQ$15-1)*50),FALSE)&gt;0,1,0),0)</f>
        <v>0</v>
      </c>
      <c r="BR26">
        <f ca="1">IF(Data!$H$2="ja",IF(HLOOKUP($G$5,'Partner-period(er)'!$AP:$BD,5+$A26+((BR$15-1)*50),FALSE)&gt;0,1,0),0)</f>
        <v>0</v>
      </c>
      <c r="BS26">
        <f ca="1">IF(Data!$H$2="ja",IF(HLOOKUP($G$5,'Partner-period(er)'!$AP:$BD,5+$A26+((BS$15-1)*50),FALSE)&gt;0,1,0),0)</f>
        <v>0</v>
      </c>
      <c r="BT26" s="114">
        <f ca="1">IF(Data!$H$2="ja",IF(HLOOKUP($G$5,'Partner-period(er)'!$AP:$BD,5+$A26+((BT$15-1)*50),FALSE)&gt;0,1,0),0)</f>
        <v>0</v>
      </c>
    </row>
    <row r="27" spans="1:72" ht="12" customHeight="1" x14ac:dyDescent="0.25">
      <c r="A27" s="92">
        <v>11</v>
      </c>
      <c r="B27" s="39"/>
      <c r="C27" s="9" t="str">
        <f>'Budget &amp; Total'!C33</f>
        <v>Konsulentydelser ved køb fra ekstern leverandør</v>
      </c>
      <c r="D27" s="9"/>
      <c r="E27" s="27" t="s">
        <v>31</v>
      </c>
      <c r="F27" s="245">
        <f>'Budget &amp; Total'!G33</f>
        <v>0</v>
      </c>
      <c r="G27" s="119">
        <f ca="1">HLOOKUP($G$5,'Period(er)'!$X:$AL,5+A27,FALSE)</f>
        <v>0</v>
      </c>
      <c r="I27" s="120">
        <f t="shared" si="4"/>
        <v>0</v>
      </c>
      <c r="J27" s="606"/>
      <c r="K27" s="606"/>
      <c r="L27" s="606"/>
      <c r="M27" s="606"/>
      <c r="N27" s="606"/>
      <c r="O27" s="606"/>
      <c r="P27" s="606"/>
      <c r="Q27" s="606"/>
      <c r="R27" s="606"/>
      <c r="S27" s="606"/>
      <c r="T27" s="606"/>
      <c r="U27" s="606"/>
      <c r="V27" s="606"/>
      <c r="W27" s="606"/>
      <c r="X27" s="607"/>
      <c r="Y27" s="767"/>
      <c r="Z27" s="767"/>
      <c r="AA27" s="767"/>
      <c r="AB27" s="767"/>
      <c r="AC27" s="767"/>
      <c r="AD27" s="767"/>
      <c r="AE27" s="767"/>
      <c r="AF27" s="767"/>
      <c r="AG27" s="767"/>
      <c r="AH27" s="767"/>
      <c r="AI27" s="767"/>
      <c r="AJ27" s="767"/>
      <c r="AK27" s="767"/>
      <c r="AL27" s="767"/>
      <c r="AM27" s="767"/>
      <c r="AN27" s="94"/>
      <c r="AO27" s="43">
        <f ca="1">IF(Data!$H$2="ja",IF(HLOOKUP($G$5,'Partner-period(er)'!$AP:$BD,5+$A27+((AO$15-1)*50),FALSE)&gt;0,1,0),0)</f>
        <v>0</v>
      </c>
      <c r="AP27">
        <f ca="1">IF(Data!$H$2="ja",IF(HLOOKUP($G$5,'Partner-period(er)'!$AP:$BD,5+$A27+((AP$15-1)*50),FALSE)&gt;0,1,0),0)</f>
        <v>0</v>
      </c>
      <c r="AQ27">
        <f ca="1">IF(Data!$H$2="ja",IF(HLOOKUP($G$5,'Partner-period(er)'!$AP:$BD,5+$A27+((AQ$15-1)*50),FALSE)&gt;0,1,0),0)</f>
        <v>0</v>
      </c>
      <c r="AR27">
        <f ca="1">IF(Data!$H$2="ja",IF(HLOOKUP($G$5,'Partner-period(er)'!$AP:$BD,5+$A27+((AR$15-1)*50),FALSE)&gt;0,1,0),0)</f>
        <v>0</v>
      </c>
      <c r="AS27">
        <f ca="1">IF(Data!$H$2="ja",IF(HLOOKUP($G$5,'Partner-period(er)'!$AP:$BD,5+$A27+((AS$15-1)*50),FALSE)&gt;0,1,0),0)</f>
        <v>0</v>
      </c>
      <c r="AT27">
        <f ca="1">IF(Data!$H$2="ja",IF(HLOOKUP($G$5,'Partner-period(er)'!$AP:$BD,5+$A27+((AT$15-1)*50),FALSE)&gt;0,1,0),0)</f>
        <v>0</v>
      </c>
      <c r="AU27">
        <f ca="1">IF(Data!$H$2="ja",IF(HLOOKUP($G$5,'Partner-period(er)'!$AP:$BD,5+$A27+((AU$15-1)*50),FALSE)&gt;0,1,0),0)</f>
        <v>0</v>
      </c>
      <c r="AV27">
        <f ca="1">IF(Data!$H$2="ja",IF(HLOOKUP($G$5,'Partner-period(er)'!$AP:$BD,5+$A27+((AV$15-1)*50),FALSE)&gt;0,1,0),0)</f>
        <v>0</v>
      </c>
      <c r="AW27">
        <f ca="1">IF(Data!$H$2="ja",IF(HLOOKUP($G$5,'Partner-period(er)'!$AP:$BD,5+$A27+((AW$15-1)*50),FALSE)&gt;0,1,0),0)</f>
        <v>0</v>
      </c>
      <c r="AX27">
        <f ca="1">IF(Data!$H$2="ja",IF(HLOOKUP($G$5,'Partner-period(er)'!$AP:$BD,5+$A27+((AX$15-1)*50),FALSE)&gt;0,1,0),0)</f>
        <v>0</v>
      </c>
      <c r="AY27">
        <f ca="1">IF(Data!$H$2="ja",IF(HLOOKUP($G$5,'Partner-period(er)'!$AP:$BD,5+$A27+((AY$15-1)*50),FALSE)&gt;0,1,0),0)</f>
        <v>0</v>
      </c>
      <c r="AZ27">
        <f ca="1">IF(Data!$H$2="ja",IF(HLOOKUP($G$5,'Partner-period(er)'!$AP:$BD,5+$A27+((AZ$15-1)*50),FALSE)&gt;0,1,0),0)</f>
        <v>0</v>
      </c>
      <c r="BA27">
        <f ca="1">IF(Data!$H$2="ja",IF(HLOOKUP($G$5,'Partner-period(er)'!$AP:$BD,5+$A27+((BA$15-1)*50),FALSE)&gt;0,1,0),0)</f>
        <v>0</v>
      </c>
      <c r="BB27">
        <f ca="1">IF(Data!$H$2="ja",IF(HLOOKUP($G$5,'Partner-period(er)'!$AP:$BD,5+$A27+((BB$15-1)*50),FALSE)&gt;0,1,0),0)</f>
        <v>0</v>
      </c>
      <c r="BC27" s="114">
        <f ca="1">IF(Data!$H$2="ja",IF(HLOOKUP($G$5,'Partner-period(er)'!$AP:$BD,5+$A27+((BC$15-1)*50),FALSE)&gt;0,1,0),0)</f>
        <v>0</v>
      </c>
      <c r="BE27" s="94"/>
      <c r="BF27" s="43">
        <f ca="1">IF(Data!$H$2="ja",IF(HLOOKUP($G$5,'Partner-period(er)'!$AP:$BD,5+$A27+((BF$15-1)*50),FALSE)&gt;0,1,0),0)</f>
        <v>0</v>
      </c>
      <c r="BG27">
        <f ca="1">IF(Data!$H$2="ja",IF(HLOOKUP($G$5,'Partner-period(er)'!$AP:$BD,5+$A27+((BG$15-1)*50),FALSE)&gt;0,1,0),0)</f>
        <v>0</v>
      </c>
      <c r="BH27">
        <f ca="1">IF(Data!$H$2="ja",IF(HLOOKUP($G$5,'Partner-period(er)'!$AP:$BD,5+$A27+((BH$15-1)*50),FALSE)&gt;0,1,0),0)</f>
        <v>0</v>
      </c>
      <c r="BI27">
        <f ca="1">IF(Data!$H$2="ja",IF(HLOOKUP($G$5,'Partner-period(er)'!$AP:$BD,5+$A27+((BI$15-1)*50),FALSE)&gt;0,1,0),0)</f>
        <v>0</v>
      </c>
      <c r="BJ27">
        <f ca="1">IF(Data!$H$2="ja",IF(HLOOKUP($G$5,'Partner-period(er)'!$AP:$BD,5+$A27+((BJ$15-1)*50),FALSE)&gt;0,1,0),0)</f>
        <v>0</v>
      </c>
      <c r="BK27">
        <f ca="1">IF(Data!$H$2="ja",IF(HLOOKUP($G$5,'Partner-period(er)'!$AP:$BD,5+$A27+((BK$15-1)*50),FALSE)&gt;0,1,0),0)</f>
        <v>0</v>
      </c>
      <c r="BL27">
        <f ca="1">IF(Data!$H$2="ja",IF(HLOOKUP($G$5,'Partner-period(er)'!$AP:$BD,5+$A27+((BL$15-1)*50),FALSE)&gt;0,1,0),0)</f>
        <v>0</v>
      </c>
      <c r="BM27">
        <f ca="1">IF(Data!$H$2="ja",IF(HLOOKUP($G$5,'Partner-period(er)'!$AP:$BD,5+$A27+((BM$15-1)*50),FALSE)&gt;0,1,0),0)</f>
        <v>0</v>
      </c>
      <c r="BN27">
        <f ca="1">IF(Data!$H$2="ja",IF(HLOOKUP($G$5,'Partner-period(er)'!$AP:$BD,5+$A27+((BN$15-1)*50),FALSE)&gt;0,1,0),0)</f>
        <v>0</v>
      </c>
      <c r="BO27">
        <f ca="1">IF(Data!$H$2="ja",IF(HLOOKUP($G$5,'Partner-period(er)'!$AP:$BD,5+$A27+((BO$15-1)*50),FALSE)&gt;0,1,0),0)</f>
        <v>0</v>
      </c>
      <c r="BP27">
        <f ca="1">IF(Data!$H$2="ja",IF(HLOOKUP($G$5,'Partner-period(er)'!$AP:$BD,5+$A27+((BP$15-1)*50),FALSE)&gt;0,1,0),0)</f>
        <v>0</v>
      </c>
      <c r="BQ27">
        <f ca="1">IF(Data!$H$2="ja",IF(HLOOKUP($G$5,'Partner-period(er)'!$AP:$BD,5+$A27+((BQ$15-1)*50),FALSE)&gt;0,1,0),0)</f>
        <v>0</v>
      </c>
      <c r="BR27">
        <f ca="1">IF(Data!$H$2="ja",IF(HLOOKUP($G$5,'Partner-period(er)'!$AP:$BD,5+$A27+((BR$15-1)*50),FALSE)&gt;0,1,0),0)</f>
        <v>0</v>
      </c>
      <c r="BS27">
        <f ca="1">IF(Data!$H$2="ja",IF(HLOOKUP($G$5,'Partner-period(er)'!$AP:$BD,5+$A27+((BS$15-1)*50),FALSE)&gt;0,1,0),0)</f>
        <v>0</v>
      </c>
      <c r="BT27" s="114">
        <f ca="1">IF(Data!$H$2="ja",IF(HLOOKUP($G$5,'Partner-period(er)'!$AP:$BD,5+$A27+((BT$15-1)*50),FALSE)&gt;0,1,0),0)</f>
        <v>0</v>
      </c>
    </row>
    <row r="28" spans="1:72" ht="12" customHeight="1" x14ac:dyDescent="0.25">
      <c r="A28" s="92">
        <v>12</v>
      </c>
      <c r="B28" s="39"/>
      <c r="C28" s="9" t="str">
        <f>'Budget &amp; Total'!C34</f>
        <v>Indtægter (negative tal)</v>
      </c>
      <c r="D28" s="9"/>
      <c r="E28" s="27" t="s">
        <v>31</v>
      </c>
      <c r="F28" s="245">
        <f>'Budget &amp; Total'!G34</f>
        <v>0</v>
      </c>
      <c r="G28" s="119">
        <f ca="1">HLOOKUP($G$5,'Period(er)'!$X:$AL,5+A28,FALSE)</f>
        <v>0</v>
      </c>
      <c r="I28" s="120">
        <f t="shared" si="4"/>
        <v>0</v>
      </c>
      <c r="J28" s="606"/>
      <c r="K28" s="606"/>
      <c r="L28" s="606"/>
      <c r="M28" s="606"/>
      <c r="N28" s="606"/>
      <c r="O28" s="606"/>
      <c r="P28" s="606"/>
      <c r="Q28" s="606"/>
      <c r="R28" s="606"/>
      <c r="S28" s="606"/>
      <c r="T28" s="606"/>
      <c r="U28" s="606"/>
      <c r="V28" s="606"/>
      <c r="W28" s="606"/>
      <c r="X28" s="607"/>
      <c r="Y28" s="767"/>
      <c r="Z28" s="767"/>
      <c r="AA28" s="767"/>
      <c r="AB28" s="767"/>
      <c r="AC28" s="767"/>
      <c r="AD28" s="767"/>
      <c r="AE28" s="767"/>
      <c r="AF28" s="767"/>
      <c r="AG28" s="767"/>
      <c r="AH28" s="767"/>
      <c r="AI28" s="767"/>
      <c r="AJ28" s="767"/>
      <c r="AK28" s="767"/>
      <c r="AL28" s="767"/>
      <c r="AM28" s="767"/>
      <c r="AN28" s="94"/>
      <c r="AO28" s="43">
        <f ca="1">IF(Data!$H$2="ja",IF(HLOOKUP($G$5,'Partner-period(er)'!$AP:$BD,5+$A28+((AO$15-1)*50),FALSE)&gt;0,1,0),0)</f>
        <v>0</v>
      </c>
      <c r="AP28">
        <f ca="1">IF(Data!$H$2="ja",IF(HLOOKUP($G$5,'Partner-period(er)'!$AP:$BD,5+$A28+((AP$15-1)*50),FALSE)&gt;0,1,0),0)</f>
        <v>0</v>
      </c>
      <c r="AQ28">
        <f ca="1">IF(Data!$H$2="ja",IF(HLOOKUP($G$5,'Partner-period(er)'!$AP:$BD,5+$A28+((AQ$15-1)*50),FALSE)&gt;0,1,0),0)</f>
        <v>0</v>
      </c>
      <c r="AR28">
        <f ca="1">IF(Data!$H$2="ja",IF(HLOOKUP($G$5,'Partner-period(er)'!$AP:$BD,5+$A28+((AR$15-1)*50),FALSE)&gt;0,1,0),0)</f>
        <v>0</v>
      </c>
      <c r="AS28">
        <f ca="1">IF(Data!$H$2="ja",IF(HLOOKUP($G$5,'Partner-period(er)'!$AP:$BD,5+$A28+((AS$15-1)*50),FALSE)&gt;0,1,0),0)</f>
        <v>0</v>
      </c>
      <c r="AT28">
        <f ca="1">IF(Data!$H$2="ja",IF(HLOOKUP($G$5,'Partner-period(er)'!$AP:$BD,5+$A28+((AT$15-1)*50),FALSE)&gt;0,1,0),0)</f>
        <v>0</v>
      </c>
      <c r="AU28">
        <f ca="1">IF(Data!$H$2="ja",IF(HLOOKUP($G$5,'Partner-period(er)'!$AP:$BD,5+$A28+((AU$15-1)*50),FALSE)&gt;0,1,0),0)</f>
        <v>0</v>
      </c>
      <c r="AV28">
        <f ca="1">IF(Data!$H$2="ja",IF(HLOOKUP($G$5,'Partner-period(er)'!$AP:$BD,5+$A28+((AV$15-1)*50),FALSE)&gt;0,1,0),0)</f>
        <v>0</v>
      </c>
      <c r="AW28">
        <f ca="1">IF(Data!$H$2="ja",IF(HLOOKUP($G$5,'Partner-period(er)'!$AP:$BD,5+$A28+((AW$15-1)*50),FALSE)&gt;0,1,0),0)</f>
        <v>0</v>
      </c>
      <c r="AX28">
        <f ca="1">IF(Data!$H$2="ja",IF(HLOOKUP($G$5,'Partner-period(er)'!$AP:$BD,5+$A28+((AX$15-1)*50),FALSE)&gt;0,1,0),0)</f>
        <v>0</v>
      </c>
      <c r="AY28">
        <f ca="1">IF(Data!$H$2="ja",IF(HLOOKUP($G$5,'Partner-period(er)'!$AP:$BD,5+$A28+((AY$15-1)*50),FALSE)&gt;0,1,0),0)</f>
        <v>0</v>
      </c>
      <c r="AZ28">
        <f ca="1">IF(Data!$H$2="ja",IF(HLOOKUP($G$5,'Partner-period(er)'!$AP:$BD,5+$A28+((AZ$15-1)*50),FALSE)&gt;0,1,0),0)</f>
        <v>0</v>
      </c>
      <c r="BA28">
        <f ca="1">IF(Data!$H$2="ja",IF(HLOOKUP($G$5,'Partner-period(er)'!$AP:$BD,5+$A28+((BA$15-1)*50),FALSE)&gt;0,1,0),0)</f>
        <v>0</v>
      </c>
      <c r="BB28">
        <f ca="1">IF(Data!$H$2="ja",IF(HLOOKUP($G$5,'Partner-period(er)'!$AP:$BD,5+$A28+((BB$15-1)*50),FALSE)&gt;0,1,0),0)</f>
        <v>0</v>
      </c>
      <c r="BC28" s="114">
        <f ca="1">IF(Data!$H$2="ja",IF(HLOOKUP($G$5,'Partner-period(er)'!$AP:$BD,5+$A28+((BC$15-1)*50),FALSE)&gt;0,1,0),0)</f>
        <v>0</v>
      </c>
      <c r="BE28" s="94"/>
      <c r="BF28" s="43">
        <f ca="1">IF(Data!$H$2="ja",IF(HLOOKUP($G$5,'Partner-period(er)'!$AP:$BD,5+$A28+((BF$15-1)*50),FALSE)&gt;0,1,0),0)</f>
        <v>0</v>
      </c>
      <c r="BG28">
        <f ca="1">IF(Data!$H$2="ja",IF(HLOOKUP($G$5,'Partner-period(er)'!$AP:$BD,5+$A28+((BG$15-1)*50),FALSE)&gt;0,1,0),0)</f>
        <v>0</v>
      </c>
      <c r="BH28">
        <f ca="1">IF(Data!$H$2="ja",IF(HLOOKUP($G$5,'Partner-period(er)'!$AP:$BD,5+$A28+((BH$15-1)*50),FALSE)&gt;0,1,0),0)</f>
        <v>0</v>
      </c>
      <c r="BI28">
        <f ca="1">IF(Data!$H$2="ja",IF(HLOOKUP($G$5,'Partner-period(er)'!$AP:$BD,5+$A28+((BI$15-1)*50),FALSE)&gt;0,1,0),0)</f>
        <v>0</v>
      </c>
      <c r="BJ28">
        <f ca="1">IF(Data!$H$2="ja",IF(HLOOKUP($G$5,'Partner-period(er)'!$AP:$BD,5+$A28+((BJ$15-1)*50),FALSE)&gt;0,1,0),0)</f>
        <v>0</v>
      </c>
      <c r="BK28">
        <f ca="1">IF(Data!$H$2="ja",IF(HLOOKUP($G$5,'Partner-period(er)'!$AP:$BD,5+$A28+((BK$15-1)*50),FALSE)&gt;0,1,0),0)</f>
        <v>0</v>
      </c>
      <c r="BL28">
        <f ca="1">IF(Data!$H$2="ja",IF(HLOOKUP($G$5,'Partner-period(er)'!$AP:$BD,5+$A28+((BL$15-1)*50),FALSE)&gt;0,1,0),0)</f>
        <v>0</v>
      </c>
      <c r="BM28">
        <f ca="1">IF(Data!$H$2="ja",IF(HLOOKUP($G$5,'Partner-period(er)'!$AP:$BD,5+$A28+((BM$15-1)*50),FALSE)&gt;0,1,0),0)</f>
        <v>0</v>
      </c>
      <c r="BN28">
        <f ca="1">IF(Data!$H$2="ja",IF(HLOOKUP($G$5,'Partner-period(er)'!$AP:$BD,5+$A28+((BN$15-1)*50),FALSE)&gt;0,1,0),0)</f>
        <v>0</v>
      </c>
      <c r="BO28">
        <f ca="1">IF(Data!$H$2="ja",IF(HLOOKUP($G$5,'Partner-period(er)'!$AP:$BD,5+$A28+((BO$15-1)*50),FALSE)&gt;0,1,0),0)</f>
        <v>0</v>
      </c>
      <c r="BP28">
        <f ca="1">IF(Data!$H$2="ja",IF(HLOOKUP($G$5,'Partner-period(er)'!$AP:$BD,5+$A28+((BP$15-1)*50),FALSE)&gt;0,1,0),0)</f>
        <v>0</v>
      </c>
      <c r="BQ28">
        <f ca="1">IF(Data!$H$2="ja",IF(HLOOKUP($G$5,'Partner-period(er)'!$AP:$BD,5+$A28+((BQ$15-1)*50),FALSE)&gt;0,1,0),0)</f>
        <v>0</v>
      </c>
      <c r="BR28">
        <f ca="1">IF(Data!$H$2="ja",IF(HLOOKUP($G$5,'Partner-period(er)'!$AP:$BD,5+$A28+((BR$15-1)*50),FALSE)&gt;0,1,0),0)</f>
        <v>0</v>
      </c>
      <c r="BS28">
        <f ca="1">IF(Data!$H$2="ja",IF(HLOOKUP($G$5,'Partner-period(er)'!$AP:$BD,5+$A28+((BS$15-1)*50),FALSE)&gt;0,1,0),0)</f>
        <v>0</v>
      </c>
      <c r="BT28" s="114">
        <f ca="1">IF(Data!$H$2="ja",IF(HLOOKUP($G$5,'Partner-period(er)'!$AP:$BD,5+$A28+((BT$15-1)*50),FALSE)&gt;0,1,0),0)</f>
        <v>0</v>
      </c>
    </row>
    <row r="29" spans="1:72" ht="12" customHeight="1" x14ac:dyDescent="0.25">
      <c r="A29" s="92">
        <v>13</v>
      </c>
      <c r="B29" s="39"/>
      <c r="C29" s="9" t="str">
        <f>'Budget &amp; Total'!C35</f>
        <v>Andet, herunder rejser og formidling</v>
      </c>
      <c r="D29" s="9"/>
      <c r="E29" s="27" t="s">
        <v>31</v>
      </c>
      <c r="F29" s="245">
        <f>'Budget &amp; Total'!G35</f>
        <v>0</v>
      </c>
      <c r="G29" s="119">
        <f ca="1">HLOOKUP($G$5,'Period(er)'!$X:$AL,5+A29,FALSE)</f>
        <v>0</v>
      </c>
      <c r="I29" s="120">
        <f t="shared" si="4"/>
        <v>0</v>
      </c>
      <c r="J29" s="606"/>
      <c r="K29" s="606"/>
      <c r="L29" s="606"/>
      <c r="M29" s="606"/>
      <c r="N29" s="606"/>
      <c r="O29" s="606"/>
      <c r="P29" s="606"/>
      <c r="Q29" s="606"/>
      <c r="R29" s="606"/>
      <c r="S29" s="606"/>
      <c r="T29" s="606"/>
      <c r="U29" s="606"/>
      <c r="V29" s="606"/>
      <c r="W29" s="606"/>
      <c r="X29" s="607"/>
      <c r="Y29" s="767"/>
      <c r="Z29" s="767"/>
      <c r="AA29" s="767"/>
      <c r="AB29" s="767"/>
      <c r="AC29" s="767"/>
      <c r="AD29" s="767"/>
      <c r="AE29" s="767"/>
      <c r="AF29" s="767"/>
      <c r="AG29" s="767"/>
      <c r="AH29" s="767"/>
      <c r="AI29" s="767"/>
      <c r="AJ29" s="767"/>
      <c r="AK29" s="767"/>
      <c r="AL29" s="767"/>
      <c r="AM29" s="767"/>
      <c r="AN29" s="94"/>
      <c r="AO29" s="43">
        <f ca="1">IF(Data!$H$2="ja",IF(HLOOKUP($G$5,'Partner-period(er)'!$AP:$BD,5+$A29+((AO$15-1)*50),FALSE)&gt;0,1,0),0)</f>
        <v>0</v>
      </c>
      <c r="AP29">
        <f ca="1">IF(Data!$H$2="ja",IF(HLOOKUP($G$5,'Partner-period(er)'!$AP:$BD,5+$A29+((AP$15-1)*50),FALSE)&gt;0,1,0),0)</f>
        <v>0</v>
      </c>
      <c r="AQ29">
        <f ca="1">IF(Data!$H$2="ja",IF(HLOOKUP($G$5,'Partner-period(er)'!$AP:$BD,5+$A29+((AQ$15-1)*50),FALSE)&gt;0,1,0),0)</f>
        <v>0</v>
      </c>
      <c r="AR29">
        <f ca="1">IF(Data!$H$2="ja",IF(HLOOKUP($G$5,'Partner-period(er)'!$AP:$BD,5+$A29+((AR$15-1)*50),FALSE)&gt;0,1,0),0)</f>
        <v>0</v>
      </c>
      <c r="AS29">
        <f ca="1">IF(Data!$H$2="ja",IF(HLOOKUP($G$5,'Partner-period(er)'!$AP:$BD,5+$A29+((AS$15-1)*50),FALSE)&gt;0,1,0),0)</f>
        <v>0</v>
      </c>
      <c r="AT29">
        <f ca="1">IF(Data!$H$2="ja",IF(HLOOKUP($G$5,'Partner-period(er)'!$AP:$BD,5+$A29+((AT$15-1)*50),FALSE)&gt;0,1,0),0)</f>
        <v>0</v>
      </c>
      <c r="AU29">
        <f ca="1">IF(Data!$H$2="ja",IF(HLOOKUP($G$5,'Partner-period(er)'!$AP:$BD,5+$A29+((AU$15-1)*50),FALSE)&gt;0,1,0),0)</f>
        <v>0</v>
      </c>
      <c r="AV29">
        <f ca="1">IF(Data!$H$2="ja",IF(HLOOKUP($G$5,'Partner-period(er)'!$AP:$BD,5+$A29+((AV$15-1)*50),FALSE)&gt;0,1,0),0)</f>
        <v>0</v>
      </c>
      <c r="AW29">
        <f ca="1">IF(Data!$H$2="ja",IF(HLOOKUP($G$5,'Partner-period(er)'!$AP:$BD,5+$A29+((AW$15-1)*50),FALSE)&gt;0,1,0),0)</f>
        <v>0</v>
      </c>
      <c r="AX29">
        <f ca="1">IF(Data!$H$2="ja",IF(HLOOKUP($G$5,'Partner-period(er)'!$AP:$BD,5+$A29+((AX$15-1)*50),FALSE)&gt;0,1,0),0)</f>
        <v>0</v>
      </c>
      <c r="AY29">
        <f ca="1">IF(Data!$H$2="ja",IF(HLOOKUP($G$5,'Partner-period(er)'!$AP:$BD,5+$A29+((AY$15-1)*50),FALSE)&gt;0,1,0),0)</f>
        <v>0</v>
      </c>
      <c r="AZ29">
        <f ca="1">IF(Data!$H$2="ja",IF(HLOOKUP($G$5,'Partner-period(er)'!$AP:$BD,5+$A29+((AZ$15-1)*50),FALSE)&gt;0,1,0),0)</f>
        <v>0</v>
      </c>
      <c r="BA29">
        <f ca="1">IF(Data!$H$2="ja",IF(HLOOKUP($G$5,'Partner-period(er)'!$AP:$BD,5+$A29+((BA$15-1)*50),FALSE)&gt;0,1,0),0)</f>
        <v>0</v>
      </c>
      <c r="BB29">
        <f ca="1">IF(Data!$H$2="ja",IF(HLOOKUP($G$5,'Partner-period(er)'!$AP:$BD,5+$A29+((BB$15-1)*50),FALSE)&gt;0,1,0),0)</f>
        <v>0</v>
      </c>
      <c r="BC29" s="114">
        <f ca="1">IF(Data!$H$2="ja",IF(HLOOKUP($G$5,'Partner-period(er)'!$AP:$BD,5+$A29+((BC$15-1)*50),FALSE)&gt;0,1,0),0)</f>
        <v>0</v>
      </c>
      <c r="BE29" s="94"/>
      <c r="BF29" s="43">
        <f ca="1">IF(Data!$H$2="ja",IF(HLOOKUP($G$5,'Partner-period(er)'!$AP:$BD,5+$A29+((BF$15-1)*50),FALSE)&gt;0,1,0),0)</f>
        <v>0</v>
      </c>
      <c r="BG29">
        <f ca="1">IF(Data!$H$2="ja",IF(HLOOKUP($G$5,'Partner-period(er)'!$AP:$BD,5+$A29+((BG$15-1)*50),FALSE)&gt;0,1,0),0)</f>
        <v>0</v>
      </c>
      <c r="BH29">
        <f ca="1">IF(Data!$H$2="ja",IF(HLOOKUP($G$5,'Partner-period(er)'!$AP:$BD,5+$A29+((BH$15-1)*50),FALSE)&gt;0,1,0),0)</f>
        <v>0</v>
      </c>
      <c r="BI29">
        <f ca="1">IF(Data!$H$2="ja",IF(HLOOKUP($G$5,'Partner-period(er)'!$AP:$BD,5+$A29+((BI$15-1)*50),FALSE)&gt;0,1,0),0)</f>
        <v>0</v>
      </c>
      <c r="BJ29">
        <f ca="1">IF(Data!$H$2="ja",IF(HLOOKUP($G$5,'Partner-period(er)'!$AP:$BD,5+$A29+((BJ$15-1)*50),FALSE)&gt;0,1,0),0)</f>
        <v>0</v>
      </c>
      <c r="BK29">
        <f ca="1">IF(Data!$H$2="ja",IF(HLOOKUP($G$5,'Partner-period(er)'!$AP:$BD,5+$A29+((BK$15-1)*50),FALSE)&gt;0,1,0),0)</f>
        <v>0</v>
      </c>
      <c r="BL29">
        <f ca="1">IF(Data!$H$2="ja",IF(HLOOKUP($G$5,'Partner-period(er)'!$AP:$BD,5+$A29+((BL$15-1)*50),FALSE)&gt;0,1,0),0)</f>
        <v>0</v>
      </c>
      <c r="BM29">
        <f ca="1">IF(Data!$H$2="ja",IF(HLOOKUP($G$5,'Partner-period(er)'!$AP:$BD,5+$A29+((BM$15-1)*50),FALSE)&gt;0,1,0),0)</f>
        <v>0</v>
      </c>
      <c r="BN29">
        <f ca="1">IF(Data!$H$2="ja",IF(HLOOKUP($G$5,'Partner-period(er)'!$AP:$BD,5+$A29+((BN$15-1)*50),FALSE)&gt;0,1,0),0)</f>
        <v>0</v>
      </c>
      <c r="BO29">
        <f ca="1">IF(Data!$H$2="ja",IF(HLOOKUP($G$5,'Partner-period(er)'!$AP:$BD,5+$A29+((BO$15-1)*50),FALSE)&gt;0,1,0),0)</f>
        <v>0</v>
      </c>
      <c r="BP29">
        <f ca="1">IF(Data!$H$2="ja",IF(HLOOKUP($G$5,'Partner-period(er)'!$AP:$BD,5+$A29+((BP$15-1)*50),FALSE)&gt;0,1,0),0)</f>
        <v>0</v>
      </c>
      <c r="BQ29">
        <f ca="1">IF(Data!$H$2="ja",IF(HLOOKUP($G$5,'Partner-period(er)'!$AP:$BD,5+$A29+((BQ$15-1)*50),FALSE)&gt;0,1,0),0)</f>
        <v>0</v>
      </c>
      <c r="BR29">
        <f ca="1">IF(Data!$H$2="ja",IF(HLOOKUP($G$5,'Partner-period(er)'!$AP:$BD,5+$A29+((BR$15-1)*50),FALSE)&gt;0,1,0),0)</f>
        <v>0</v>
      </c>
      <c r="BS29">
        <f ca="1">IF(Data!$H$2="ja",IF(HLOOKUP($G$5,'Partner-period(er)'!$AP:$BD,5+$A29+((BS$15-1)*50),FALSE)&gt;0,1,0),0)</f>
        <v>0</v>
      </c>
      <c r="BT29" s="114">
        <f ca="1">IF(Data!$H$2="ja",IF(HLOOKUP($G$5,'Partner-period(er)'!$AP:$BD,5+$A29+((BT$15-1)*50),FALSE)&gt;0,1,0),0)</f>
        <v>0</v>
      </c>
    </row>
    <row r="30" spans="1:72" ht="12" customHeight="1" x14ac:dyDescent="0.25">
      <c r="A30" s="92">
        <v>14</v>
      </c>
      <c r="B30" s="39"/>
      <c r="C30" s="9" t="str">
        <f>'Budget &amp; Total'!C37</f>
        <v>Overheadomkostninger</v>
      </c>
      <c r="D30" s="9"/>
      <c r="E30" s="27" t="s">
        <v>31</v>
      </c>
      <c r="F30" s="245">
        <f>'Budget &amp; Total'!G37</f>
        <v>0</v>
      </c>
      <c r="G30" s="119">
        <f ca="1">HLOOKUP($G$5,'Period(er)'!$X:$AL,5+A30,FALSE)</f>
        <v>0</v>
      </c>
      <c r="I30" s="120">
        <f t="shared" si="4"/>
        <v>0</v>
      </c>
      <c r="J30" s="168">
        <f t="shared" ref="J30:AM30" si="5">SUM(J24:J29)*J11</f>
        <v>0</v>
      </c>
      <c r="K30" s="168">
        <f t="shared" si="5"/>
        <v>0</v>
      </c>
      <c r="L30" s="168">
        <f t="shared" si="5"/>
        <v>0</v>
      </c>
      <c r="M30" s="168">
        <f t="shared" si="5"/>
        <v>0</v>
      </c>
      <c r="N30" s="168">
        <f t="shared" si="5"/>
        <v>0</v>
      </c>
      <c r="O30" s="168">
        <f t="shared" si="5"/>
        <v>0</v>
      </c>
      <c r="P30" s="168">
        <f t="shared" si="5"/>
        <v>0</v>
      </c>
      <c r="Q30" s="168">
        <f t="shared" si="5"/>
        <v>0</v>
      </c>
      <c r="R30" s="168">
        <f t="shared" si="5"/>
        <v>0</v>
      </c>
      <c r="S30" s="168">
        <f t="shared" si="5"/>
        <v>0</v>
      </c>
      <c r="T30" s="168">
        <f t="shared" si="5"/>
        <v>0</v>
      </c>
      <c r="U30" s="168">
        <f t="shared" si="5"/>
        <v>0</v>
      </c>
      <c r="V30" s="168">
        <f t="shared" si="5"/>
        <v>0</v>
      </c>
      <c r="W30" s="168">
        <f t="shared" si="5"/>
        <v>0</v>
      </c>
      <c r="X30" s="169">
        <f t="shared" si="5"/>
        <v>0</v>
      </c>
      <c r="Y30" s="769">
        <f t="shared" si="5"/>
        <v>0</v>
      </c>
      <c r="Z30" s="769">
        <f t="shared" si="5"/>
        <v>0</v>
      </c>
      <c r="AA30" s="769">
        <f t="shared" si="5"/>
        <v>0</v>
      </c>
      <c r="AB30" s="769">
        <f t="shared" si="5"/>
        <v>0</v>
      </c>
      <c r="AC30" s="769">
        <f t="shared" si="5"/>
        <v>0</v>
      </c>
      <c r="AD30" s="769">
        <f t="shared" si="5"/>
        <v>0</v>
      </c>
      <c r="AE30" s="769">
        <f t="shared" si="5"/>
        <v>0</v>
      </c>
      <c r="AF30" s="769">
        <f t="shared" si="5"/>
        <v>0</v>
      </c>
      <c r="AG30" s="769">
        <f t="shared" si="5"/>
        <v>0</v>
      </c>
      <c r="AH30" s="769">
        <f t="shared" si="5"/>
        <v>0</v>
      </c>
      <c r="AI30" s="769">
        <f t="shared" si="5"/>
        <v>0</v>
      </c>
      <c r="AJ30" s="769">
        <f t="shared" si="5"/>
        <v>0</v>
      </c>
      <c r="AK30" s="769">
        <f t="shared" si="5"/>
        <v>0</v>
      </c>
      <c r="AL30" s="769">
        <f t="shared" si="5"/>
        <v>0</v>
      </c>
      <c r="AM30" s="769">
        <f t="shared" si="5"/>
        <v>0</v>
      </c>
      <c r="AN30" s="94"/>
      <c r="AO30" s="164">
        <f ca="1">IF(Data!$H$2="ja",IF(HLOOKUP($G$5,'Partner-period(er)'!$AP:$BD,5+$A30+((AO$15-1)*50),FALSE)&gt;0,1,0),0)</f>
        <v>0</v>
      </c>
      <c r="AP30" s="165">
        <f ca="1">IF(Data!$H$2="ja",IF(HLOOKUP($G$5,'Partner-period(er)'!$AP:$BD,5+$A30+((AP$15-1)*50),FALSE)&gt;0,1,0),0)</f>
        <v>0</v>
      </c>
      <c r="AQ30" s="165">
        <f ca="1">IF(Data!$H$2="ja",IF(HLOOKUP($G$5,'Partner-period(er)'!$AP:$BD,5+$A30+((AQ$15-1)*50),FALSE)&gt;0,1,0),0)</f>
        <v>0</v>
      </c>
      <c r="AR30" s="165">
        <f ca="1">IF(Data!$H$2="ja",IF(HLOOKUP($G$5,'Partner-period(er)'!$AP:$BD,5+$A30+((AR$15-1)*50),FALSE)&gt;0,1,0),0)</f>
        <v>0</v>
      </c>
      <c r="AS30" s="165">
        <f ca="1">IF(Data!$H$2="ja",IF(HLOOKUP($G$5,'Partner-period(er)'!$AP:$BD,5+$A30+((AS$15-1)*50),FALSE)&gt;0,1,0),0)</f>
        <v>0</v>
      </c>
      <c r="AT30" s="165">
        <f ca="1">IF(Data!$H$2="ja",IF(HLOOKUP($G$5,'Partner-period(er)'!$AP:$BD,5+$A30+((AT$15-1)*50),FALSE)&gt;0,1,0),0)</f>
        <v>0</v>
      </c>
      <c r="AU30" s="165">
        <f ca="1">IF(Data!$H$2="ja",IF(HLOOKUP($G$5,'Partner-period(er)'!$AP:$BD,5+$A30+((AU$15-1)*50),FALSE)&gt;0,1,0),0)</f>
        <v>0</v>
      </c>
      <c r="AV30" s="165">
        <f ca="1">IF(Data!$H$2="ja",IF(HLOOKUP($G$5,'Partner-period(er)'!$AP:$BD,5+$A30+((AV$15-1)*50),FALSE)&gt;0,1,0),0)</f>
        <v>0</v>
      </c>
      <c r="AW30" s="165">
        <f ca="1">IF(Data!$H$2="ja",IF(HLOOKUP($G$5,'Partner-period(er)'!$AP:$BD,5+$A30+((AW$15-1)*50),FALSE)&gt;0,1,0),0)</f>
        <v>0</v>
      </c>
      <c r="AX30" s="165">
        <f ca="1">IF(Data!$H$2="ja",IF(HLOOKUP($G$5,'Partner-period(er)'!$AP:$BD,5+$A30+((AX$15-1)*50),FALSE)&gt;0,1,0),0)</f>
        <v>0</v>
      </c>
      <c r="AY30" s="165">
        <f ca="1">IF(Data!$H$2="ja",IF(HLOOKUP($G$5,'Partner-period(er)'!$AP:$BD,5+$A30+((AY$15-1)*50),FALSE)&gt;0,1,0),0)</f>
        <v>0</v>
      </c>
      <c r="AZ30" s="165">
        <f ca="1">IF(Data!$H$2="ja",IF(HLOOKUP($G$5,'Partner-period(er)'!$AP:$BD,5+$A30+((AZ$15-1)*50),FALSE)&gt;0,1,0),0)</f>
        <v>0</v>
      </c>
      <c r="BA30" s="165">
        <f ca="1">IF(Data!$H$2="ja",IF(HLOOKUP($G$5,'Partner-period(er)'!$AP:$BD,5+$A30+((BA$15-1)*50),FALSE)&gt;0,1,0),0)</f>
        <v>0</v>
      </c>
      <c r="BB30" s="165">
        <f ca="1">IF(Data!$H$2="ja",IF(HLOOKUP($G$5,'Partner-period(er)'!$AP:$BD,5+$A30+((BB$15-1)*50),FALSE)&gt;0,1,0),0)</f>
        <v>0</v>
      </c>
      <c r="BC30" s="166">
        <f ca="1">IF(Data!$H$2="ja",IF(HLOOKUP($G$5,'Partner-period(er)'!$AP:$BD,5+$A30+((BC$15-1)*50),FALSE)&gt;0,1,0),0)</f>
        <v>0</v>
      </c>
      <c r="BE30" s="94"/>
      <c r="BF30" s="164">
        <f ca="1">IF(Data!$H$2="ja",IF(HLOOKUP($G$5,'Partner-period(er)'!$AP:$BD,5+$A30+((BF$15-1)*50),FALSE)&gt;0,1,0),0)</f>
        <v>0</v>
      </c>
      <c r="BG30" s="165">
        <f ca="1">IF(Data!$H$2="ja",IF(HLOOKUP($G$5,'Partner-period(er)'!$AP:$BD,5+$A30+((BG$15-1)*50),FALSE)&gt;0,1,0),0)</f>
        <v>0</v>
      </c>
      <c r="BH30" s="165">
        <f ca="1">IF(Data!$H$2="ja",IF(HLOOKUP($G$5,'Partner-period(er)'!$AP:$BD,5+$A30+((BH$15-1)*50),FALSE)&gt;0,1,0),0)</f>
        <v>0</v>
      </c>
      <c r="BI30" s="165">
        <f ca="1">IF(Data!$H$2="ja",IF(HLOOKUP($G$5,'Partner-period(er)'!$AP:$BD,5+$A30+((BI$15-1)*50),FALSE)&gt;0,1,0),0)</f>
        <v>0</v>
      </c>
      <c r="BJ30" s="165">
        <f ca="1">IF(Data!$H$2="ja",IF(HLOOKUP($G$5,'Partner-period(er)'!$AP:$BD,5+$A30+((BJ$15-1)*50),FALSE)&gt;0,1,0),0)</f>
        <v>0</v>
      </c>
      <c r="BK30" s="165">
        <f ca="1">IF(Data!$H$2="ja",IF(HLOOKUP($G$5,'Partner-period(er)'!$AP:$BD,5+$A30+((BK$15-1)*50),FALSE)&gt;0,1,0),0)</f>
        <v>0</v>
      </c>
      <c r="BL30" s="165">
        <f ca="1">IF(Data!$H$2="ja",IF(HLOOKUP($G$5,'Partner-period(er)'!$AP:$BD,5+$A30+((BL$15-1)*50),FALSE)&gt;0,1,0),0)</f>
        <v>0</v>
      </c>
      <c r="BM30" s="165">
        <f ca="1">IF(Data!$H$2="ja",IF(HLOOKUP($G$5,'Partner-period(er)'!$AP:$BD,5+$A30+((BM$15-1)*50),FALSE)&gt;0,1,0),0)</f>
        <v>0</v>
      </c>
      <c r="BN30" s="165">
        <f ca="1">IF(Data!$H$2="ja",IF(HLOOKUP($G$5,'Partner-period(er)'!$AP:$BD,5+$A30+((BN$15-1)*50),FALSE)&gt;0,1,0),0)</f>
        <v>0</v>
      </c>
      <c r="BO30" s="165">
        <f ca="1">IF(Data!$H$2="ja",IF(HLOOKUP($G$5,'Partner-period(er)'!$AP:$BD,5+$A30+((BO$15-1)*50),FALSE)&gt;0,1,0),0)</f>
        <v>0</v>
      </c>
      <c r="BP30" s="165">
        <f ca="1">IF(Data!$H$2="ja",IF(HLOOKUP($G$5,'Partner-period(er)'!$AP:$BD,5+$A30+((BP$15-1)*50),FALSE)&gt;0,1,0),0)</f>
        <v>0</v>
      </c>
      <c r="BQ30" s="165">
        <f ca="1">IF(Data!$H$2="ja",IF(HLOOKUP($G$5,'Partner-period(er)'!$AP:$BD,5+$A30+((BQ$15-1)*50),FALSE)&gt;0,1,0),0)</f>
        <v>0</v>
      </c>
      <c r="BR30" s="165">
        <f ca="1">IF(Data!$H$2="ja",IF(HLOOKUP($G$5,'Partner-period(er)'!$AP:$BD,5+$A30+((BR$15-1)*50),FALSE)&gt;0,1,0),0)</f>
        <v>0</v>
      </c>
      <c r="BS30" s="165">
        <f ca="1">IF(Data!$H$2="ja",IF(HLOOKUP($G$5,'Partner-period(er)'!$AP:$BD,5+$A30+((BS$15-1)*50),FALSE)&gt;0,1,0),0)</f>
        <v>0</v>
      </c>
      <c r="BT30" s="166">
        <f ca="1">IF(Data!$H$2="ja",IF(HLOOKUP($G$5,'Partner-period(er)'!$AP:$BD,5+$A30+((BT$15-1)*50),FALSE)&gt;0,1,0),0)</f>
        <v>0</v>
      </c>
    </row>
    <row r="31" spans="1:72" ht="12" customHeight="1" x14ac:dyDescent="0.25">
      <c r="A31" s="92">
        <v>15</v>
      </c>
      <c r="B31" s="35"/>
      <c r="C31" s="32" t="str">
        <f>'Budget &amp; Total'!C38</f>
        <v>Andre omkostninger total</v>
      </c>
      <c r="D31" s="32"/>
      <c r="E31" s="125" t="s">
        <v>31</v>
      </c>
      <c r="F31" s="246">
        <f>'Budget &amp; Total'!G38</f>
        <v>0</v>
      </c>
      <c r="G31" s="126">
        <f ca="1">HLOOKUP($G$5,'Period(er)'!$X:$AL,5+A31,FALSE)</f>
        <v>0</v>
      </c>
      <c r="I31" s="127">
        <f t="shared" si="4"/>
        <v>0</v>
      </c>
      <c r="J31" s="170">
        <f>SUM(J24:J30)</f>
        <v>0</v>
      </c>
      <c r="K31" s="170">
        <f t="shared" ref="K31:X31" si="6">SUM(K24:K30)</f>
        <v>0</v>
      </c>
      <c r="L31" s="170">
        <f t="shared" si="6"/>
        <v>0</v>
      </c>
      <c r="M31" s="170">
        <f t="shared" si="6"/>
        <v>0</v>
      </c>
      <c r="N31" s="170">
        <f t="shared" si="6"/>
        <v>0</v>
      </c>
      <c r="O31" s="170">
        <f t="shared" si="6"/>
        <v>0</v>
      </c>
      <c r="P31" s="170">
        <f t="shared" si="6"/>
        <v>0</v>
      </c>
      <c r="Q31" s="170">
        <f t="shared" si="6"/>
        <v>0</v>
      </c>
      <c r="R31" s="170">
        <f t="shared" si="6"/>
        <v>0</v>
      </c>
      <c r="S31" s="170">
        <f t="shared" si="6"/>
        <v>0</v>
      </c>
      <c r="T31" s="170">
        <f t="shared" si="6"/>
        <v>0</v>
      </c>
      <c r="U31" s="170">
        <f t="shared" si="6"/>
        <v>0</v>
      </c>
      <c r="V31" s="170">
        <f t="shared" si="6"/>
        <v>0</v>
      </c>
      <c r="W31" s="170">
        <f t="shared" si="6"/>
        <v>0</v>
      </c>
      <c r="X31" s="790">
        <f t="shared" si="6"/>
        <v>0</v>
      </c>
      <c r="Y31" s="770">
        <f>SUM(Y24:Y30)</f>
        <v>0</v>
      </c>
      <c r="Z31" s="770">
        <f t="shared" ref="Z31:AM31" si="7">SUM(Z24:Z30)</f>
        <v>0</v>
      </c>
      <c r="AA31" s="770">
        <f t="shared" si="7"/>
        <v>0</v>
      </c>
      <c r="AB31" s="770">
        <f t="shared" si="7"/>
        <v>0</v>
      </c>
      <c r="AC31" s="770">
        <f t="shared" si="7"/>
        <v>0</v>
      </c>
      <c r="AD31" s="770">
        <f t="shared" si="7"/>
        <v>0</v>
      </c>
      <c r="AE31" s="770">
        <f t="shared" si="7"/>
        <v>0</v>
      </c>
      <c r="AF31" s="770">
        <f t="shared" si="7"/>
        <v>0</v>
      </c>
      <c r="AG31" s="770">
        <f t="shared" si="7"/>
        <v>0</v>
      </c>
      <c r="AH31" s="770">
        <f t="shared" si="7"/>
        <v>0</v>
      </c>
      <c r="AI31" s="770">
        <f t="shared" si="7"/>
        <v>0</v>
      </c>
      <c r="AJ31" s="770">
        <f t="shared" si="7"/>
        <v>0</v>
      </c>
      <c r="AK31" s="770">
        <f t="shared" si="7"/>
        <v>0</v>
      </c>
      <c r="AL31" s="770">
        <f t="shared" si="7"/>
        <v>0</v>
      </c>
      <c r="AM31" s="770">
        <f t="shared" si="7"/>
        <v>0</v>
      </c>
      <c r="AN31" s="94"/>
      <c r="BE31" s="94"/>
    </row>
    <row r="32" spans="1:72" ht="15.75" customHeight="1" thickBot="1" x14ac:dyDescent="0.3">
      <c r="A32" s="92">
        <v>16</v>
      </c>
      <c r="B32" s="406" t="str">
        <f>Data!B55</f>
        <v>Totale omkostninger</v>
      </c>
      <c r="C32" s="130"/>
      <c r="D32" s="130"/>
      <c r="E32" s="131" t="s">
        <v>31</v>
      </c>
      <c r="F32" s="247">
        <f>'Budget &amp; Total'!G39</f>
        <v>0</v>
      </c>
      <c r="G32" s="132">
        <f ca="1">HLOOKUP($G$5,'Period(er)'!$X:$AL,5+A32,FALSE)</f>
        <v>0</v>
      </c>
      <c r="I32" s="809">
        <f t="shared" si="4"/>
        <v>0</v>
      </c>
      <c r="J32" s="810">
        <f>J31+J22</f>
        <v>0</v>
      </c>
      <c r="K32" s="758">
        <f t="shared" ref="K32:X32" si="8">K31+K22</f>
        <v>0</v>
      </c>
      <c r="L32" s="758">
        <f t="shared" si="8"/>
        <v>0</v>
      </c>
      <c r="M32" s="758">
        <f t="shared" si="8"/>
        <v>0</v>
      </c>
      <c r="N32" s="758">
        <f t="shared" si="8"/>
        <v>0</v>
      </c>
      <c r="O32" s="758">
        <f t="shared" si="8"/>
        <v>0</v>
      </c>
      <c r="P32" s="758">
        <f t="shared" si="8"/>
        <v>0</v>
      </c>
      <c r="Q32" s="758">
        <f t="shared" si="8"/>
        <v>0</v>
      </c>
      <c r="R32" s="758">
        <f t="shared" si="8"/>
        <v>0</v>
      </c>
      <c r="S32" s="758">
        <f t="shared" si="8"/>
        <v>0</v>
      </c>
      <c r="T32" s="758">
        <f t="shared" si="8"/>
        <v>0</v>
      </c>
      <c r="U32" s="758">
        <f t="shared" si="8"/>
        <v>0</v>
      </c>
      <c r="V32" s="758">
        <f t="shared" si="8"/>
        <v>0</v>
      </c>
      <c r="W32" s="758">
        <f t="shared" si="8"/>
        <v>0</v>
      </c>
      <c r="X32" s="790">
        <f t="shared" si="8"/>
        <v>0</v>
      </c>
      <c r="Y32" s="770">
        <f>Y31+Y22</f>
        <v>0</v>
      </c>
      <c r="Z32" s="770">
        <f t="shared" ref="Z32:AM32" si="9">Z31+Z22</f>
        <v>0</v>
      </c>
      <c r="AA32" s="770">
        <f t="shared" si="9"/>
        <v>0</v>
      </c>
      <c r="AB32" s="770">
        <f t="shared" si="9"/>
        <v>0</v>
      </c>
      <c r="AC32" s="770">
        <f t="shared" si="9"/>
        <v>0</v>
      </c>
      <c r="AD32" s="770">
        <f t="shared" si="9"/>
        <v>0</v>
      </c>
      <c r="AE32" s="770">
        <f t="shared" si="9"/>
        <v>0</v>
      </c>
      <c r="AF32" s="770">
        <f t="shared" si="9"/>
        <v>0</v>
      </c>
      <c r="AG32" s="770">
        <f t="shared" si="9"/>
        <v>0</v>
      </c>
      <c r="AH32" s="770">
        <f t="shared" si="9"/>
        <v>0</v>
      </c>
      <c r="AI32" s="770">
        <f t="shared" si="9"/>
        <v>0</v>
      </c>
      <c r="AJ32" s="770">
        <f t="shared" si="9"/>
        <v>0</v>
      </c>
      <c r="AK32" s="770">
        <f t="shared" si="9"/>
        <v>0</v>
      </c>
      <c r="AL32" s="770">
        <f t="shared" si="9"/>
        <v>0</v>
      </c>
      <c r="AM32" s="770">
        <f t="shared" si="9"/>
        <v>0</v>
      </c>
      <c r="AN32" s="94"/>
      <c r="BE32" s="94"/>
    </row>
    <row r="33" spans="1:73" s="1" customFormat="1" ht="12" customHeight="1" thickTop="1" x14ac:dyDescent="0.25">
      <c r="A33" s="92">
        <v>17</v>
      </c>
      <c r="B33" s="38" t="str">
        <f>Data!B79</f>
        <v>Tilskud</v>
      </c>
      <c r="C33" s="9"/>
      <c r="D33" s="9"/>
      <c r="E33" s="27"/>
      <c r="F33" s="117"/>
      <c r="G33" s="133"/>
      <c r="H33" s="9"/>
      <c r="I33" s="134"/>
      <c r="J33" s="479"/>
      <c r="K33" s="168"/>
      <c r="L33" s="168"/>
      <c r="M33" s="168"/>
      <c r="N33" s="168"/>
      <c r="O33" s="168"/>
      <c r="P33" s="168"/>
      <c r="Q33" s="168"/>
      <c r="R33" s="168"/>
      <c r="S33" s="168"/>
      <c r="T33" s="168"/>
      <c r="U33" s="168"/>
      <c r="V33" s="168"/>
      <c r="W33" s="168"/>
      <c r="X33" s="169"/>
      <c r="Y33" s="769"/>
      <c r="Z33" s="769"/>
      <c r="AA33" s="769"/>
      <c r="AB33" s="769"/>
      <c r="AC33" s="769"/>
      <c r="AD33" s="769"/>
      <c r="AE33" s="769"/>
      <c r="AF33" s="769"/>
      <c r="AG33" s="769"/>
      <c r="AH33" s="769"/>
      <c r="AI33" s="769"/>
      <c r="AJ33" s="769"/>
      <c r="AK33" s="769"/>
      <c r="AL33" s="769"/>
      <c r="AM33" s="769"/>
      <c r="AN33" s="94"/>
      <c r="BE33" s="94"/>
    </row>
    <row r="34" spans="1:73" s="1" customFormat="1" ht="12" customHeight="1" x14ac:dyDescent="0.25">
      <c r="A34" s="92">
        <v>18</v>
      </c>
      <c r="B34" s="38"/>
      <c r="C34" s="9" t="str">
        <f>Data!B26</f>
        <v>Beregnet tilskud</v>
      </c>
      <c r="D34" s="9"/>
      <c r="E34" s="27" t="s">
        <v>31</v>
      </c>
      <c r="F34" s="117"/>
      <c r="G34" s="119">
        <f ca="1">HLOOKUP($G$5,'Period(er)'!$X:$AL,5+A34,FALSE)</f>
        <v>0</v>
      </c>
      <c r="H34" s="9"/>
      <c r="I34" s="120">
        <f>SUM(J34:AM34)</f>
        <v>0</v>
      </c>
      <c r="J34" s="479">
        <f>J32*J12</f>
        <v>0</v>
      </c>
      <c r="K34" s="168">
        <f t="shared" ref="K34:X34" si="10">K32*K12</f>
        <v>0</v>
      </c>
      <c r="L34" s="168">
        <f t="shared" si="10"/>
        <v>0</v>
      </c>
      <c r="M34" s="168">
        <f t="shared" si="10"/>
        <v>0</v>
      </c>
      <c r="N34" s="168">
        <f t="shared" si="10"/>
        <v>0</v>
      </c>
      <c r="O34" s="168">
        <f t="shared" si="10"/>
        <v>0</v>
      </c>
      <c r="P34" s="168">
        <f t="shared" si="10"/>
        <v>0</v>
      </c>
      <c r="Q34" s="168">
        <f t="shared" si="10"/>
        <v>0</v>
      </c>
      <c r="R34" s="168">
        <f t="shared" si="10"/>
        <v>0</v>
      </c>
      <c r="S34" s="168">
        <f t="shared" si="10"/>
        <v>0</v>
      </c>
      <c r="T34" s="168">
        <f t="shared" si="10"/>
        <v>0</v>
      </c>
      <c r="U34" s="168">
        <f t="shared" si="10"/>
        <v>0</v>
      </c>
      <c r="V34" s="168">
        <f t="shared" si="10"/>
        <v>0</v>
      </c>
      <c r="W34" s="168">
        <f t="shared" si="10"/>
        <v>0</v>
      </c>
      <c r="X34" s="169">
        <f t="shared" si="10"/>
        <v>0</v>
      </c>
      <c r="Y34" s="769">
        <f>Y32*Y12</f>
        <v>0</v>
      </c>
      <c r="Z34" s="769">
        <f t="shared" ref="Z34:AM34" si="11">Z32*Z12</f>
        <v>0</v>
      </c>
      <c r="AA34" s="769">
        <f t="shared" si="11"/>
        <v>0</v>
      </c>
      <c r="AB34" s="769">
        <f t="shared" si="11"/>
        <v>0</v>
      </c>
      <c r="AC34" s="769">
        <f t="shared" si="11"/>
        <v>0</v>
      </c>
      <c r="AD34" s="769">
        <f t="shared" si="11"/>
        <v>0</v>
      </c>
      <c r="AE34" s="769">
        <f t="shared" si="11"/>
        <v>0</v>
      </c>
      <c r="AF34" s="769">
        <f t="shared" si="11"/>
        <v>0</v>
      </c>
      <c r="AG34" s="769">
        <f t="shared" si="11"/>
        <v>0</v>
      </c>
      <c r="AH34" s="769">
        <f t="shared" si="11"/>
        <v>0</v>
      </c>
      <c r="AI34" s="769">
        <f t="shared" si="11"/>
        <v>0</v>
      </c>
      <c r="AJ34" s="769">
        <f t="shared" si="11"/>
        <v>0</v>
      </c>
      <c r="AK34" s="769">
        <f t="shared" si="11"/>
        <v>0</v>
      </c>
      <c r="AL34" s="769">
        <f t="shared" si="11"/>
        <v>0</v>
      </c>
      <c r="AM34" s="769">
        <f t="shared" si="11"/>
        <v>0</v>
      </c>
      <c r="AN34" s="94"/>
      <c r="BE34" s="94"/>
    </row>
    <row r="35" spans="1:73" ht="12" customHeight="1" x14ac:dyDescent="0.25">
      <c r="A35" s="92">
        <v>19</v>
      </c>
      <c r="B35" s="39"/>
      <c r="C35" s="9" t="str">
        <f>Data!B27</f>
        <v>Forudbetalt tilskud (efter aftale)</v>
      </c>
      <c r="D35" s="135"/>
      <c r="E35" s="27" t="s">
        <v>31</v>
      </c>
      <c r="F35" s="117"/>
      <c r="G35" s="119">
        <f ca="1">HLOOKUP($G$5,'Period(er)'!$X:$AL,5+A35,FALSE)</f>
        <v>0</v>
      </c>
      <c r="I35" s="120">
        <f>SUM(J35:AM35)</f>
        <v>0</v>
      </c>
      <c r="J35" s="608"/>
      <c r="K35" s="609"/>
      <c r="L35" s="609"/>
      <c r="M35" s="609"/>
      <c r="N35" s="609"/>
      <c r="O35" s="609"/>
      <c r="P35" s="609"/>
      <c r="Q35" s="609"/>
      <c r="R35" s="609"/>
      <c r="S35" s="609"/>
      <c r="T35" s="609"/>
      <c r="U35" s="609"/>
      <c r="V35" s="609"/>
      <c r="W35" s="609"/>
      <c r="X35" s="610"/>
      <c r="Y35" s="771"/>
      <c r="Z35" s="771"/>
      <c r="AA35" s="771"/>
      <c r="AB35" s="771"/>
      <c r="AC35" s="771"/>
      <c r="AD35" s="771"/>
      <c r="AE35" s="771"/>
      <c r="AF35" s="771"/>
      <c r="AG35" s="771"/>
      <c r="AH35" s="771"/>
      <c r="AI35" s="771"/>
      <c r="AJ35" s="771"/>
      <c r="AK35" s="771"/>
      <c r="AL35" s="771"/>
      <c r="AM35" s="771"/>
      <c r="AN35" s="94"/>
      <c r="BE35" s="94"/>
    </row>
    <row r="36" spans="1:73" ht="12" customHeight="1" x14ac:dyDescent="0.25">
      <c r="A36" s="92">
        <v>20</v>
      </c>
      <c r="B36" s="39"/>
      <c r="C36" s="9" t="str">
        <f>Data!B28</f>
        <v>Justering for timepris inklusiv overhead</v>
      </c>
      <c r="D36" s="135"/>
      <c r="E36" s="27" t="s">
        <v>31</v>
      </c>
      <c r="F36" s="117"/>
      <c r="G36" s="119">
        <f ca="1">HLOOKUP($G$5,'Period(er)'!$X:$AL,5+A36,FALSE)</f>
        <v>0</v>
      </c>
      <c r="I36" s="120">
        <f ca="1">SUM(J36:AM36)</f>
        <v>0</v>
      </c>
      <c r="J36" s="479">
        <f ca="1">HLOOKUP($G$5,'Partner-period(er)'!$J:$X,25+((J$2-1)*50),FALSE)</f>
        <v>0</v>
      </c>
      <c r="K36" s="168">
        <f ca="1">HLOOKUP($G$5,'Partner-period(er)'!$J:$X,25+((K$2-1)*50),FALSE)</f>
        <v>0</v>
      </c>
      <c r="L36" s="168">
        <f ca="1">HLOOKUP($G$5,'Partner-period(er)'!$J:$X,25+((L$2-1)*50),FALSE)</f>
        <v>0</v>
      </c>
      <c r="M36" s="168">
        <f ca="1">HLOOKUP($G$5,'Partner-period(er)'!$J:$X,25+((M$2-1)*50),FALSE)</f>
        <v>0</v>
      </c>
      <c r="N36" s="168">
        <f ca="1">HLOOKUP($G$5,'Partner-period(er)'!$J:$X,25+((N$2-1)*50),FALSE)</f>
        <v>0</v>
      </c>
      <c r="O36" s="168">
        <f ca="1">HLOOKUP($G$5,'Partner-period(er)'!$J:$X,25+((O$2-1)*50),FALSE)</f>
        <v>0</v>
      </c>
      <c r="P36" s="168">
        <f ca="1">HLOOKUP($G$5,'Partner-period(er)'!$J:$X,25+((P$2-1)*50),FALSE)</f>
        <v>0</v>
      </c>
      <c r="Q36" s="168">
        <f ca="1">HLOOKUP($G$5,'Partner-period(er)'!$J:$X,25+((Q$2-1)*50),FALSE)</f>
        <v>0</v>
      </c>
      <c r="R36" s="168">
        <f ca="1">HLOOKUP($G$5,'Partner-period(er)'!$J:$X,25+((R$2-1)*50),FALSE)</f>
        <v>0</v>
      </c>
      <c r="S36" s="168">
        <f ca="1">HLOOKUP($G$5,'Partner-period(er)'!$J:$X,25+((S$2-1)*50),FALSE)</f>
        <v>0</v>
      </c>
      <c r="T36" s="168">
        <f ca="1">HLOOKUP($G$5,'Partner-period(er)'!$J:$X,25+((T$2-1)*50),FALSE)</f>
        <v>0</v>
      </c>
      <c r="U36" s="168">
        <f ca="1">HLOOKUP($G$5,'Partner-period(er)'!$J:$X,25+((U$2-1)*50),FALSE)</f>
        <v>0</v>
      </c>
      <c r="V36" s="168">
        <f ca="1">HLOOKUP($G$5,'Partner-period(er)'!$J:$X,25+((V$2-1)*50),FALSE)</f>
        <v>0</v>
      </c>
      <c r="W36" s="168">
        <f ca="1">HLOOKUP($G$5,'Partner-period(er)'!$J:$X,25+((W$2-1)*50),FALSE)</f>
        <v>0</v>
      </c>
      <c r="X36" s="169">
        <f ca="1">HLOOKUP($G$5,'Partner-period(er)'!$J:$X,25+((X$2-1)*50),FALSE)</f>
        <v>0</v>
      </c>
      <c r="Y36" s="769">
        <f ca="1">HLOOKUP($G$5,'Partner-period(er)'!$J:$X,25+((Y$2-1)*50),FALSE)</f>
        <v>0</v>
      </c>
      <c r="Z36" s="769">
        <f ca="1">HLOOKUP($G$5,'Partner-period(er)'!$J:$X,25+((Z$2-1)*50),FALSE)</f>
        <v>0</v>
      </c>
      <c r="AA36" s="769">
        <f ca="1">HLOOKUP($G$5,'Partner-period(er)'!$J:$X,25+((AA$2-1)*50),FALSE)</f>
        <v>0</v>
      </c>
      <c r="AB36" s="769">
        <f ca="1">HLOOKUP($G$5,'Partner-period(er)'!$J:$X,25+((AB$2-1)*50),FALSE)</f>
        <v>0</v>
      </c>
      <c r="AC36" s="769">
        <f ca="1">HLOOKUP($G$5,'Partner-period(er)'!$J:$X,25+((AC$2-1)*50),FALSE)</f>
        <v>0</v>
      </c>
      <c r="AD36" s="769">
        <f ca="1">HLOOKUP($G$5,'Partner-period(er)'!$J:$X,25+((AD$2-1)*50),FALSE)</f>
        <v>0</v>
      </c>
      <c r="AE36" s="769">
        <f ca="1">HLOOKUP($G$5,'Partner-period(er)'!$J:$X,25+((AE$2-1)*50),FALSE)</f>
        <v>0</v>
      </c>
      <c r="AF36" s="769">
        <f ca="1">HLOOKUP($G$5,'Partner-period(er)'!$J:$X,25+((AF$2-1)*50),FALSE)</f>
        <v>0</v>
      </c>
      <c r="AG36" s="769">
        <f ca="1">HLOOKUP($G$5,'Partner-period(er)'!$J:$X,25+((AG$2-1)*50),FALSE)</f>
        <v>0</v>
      </c>
      <c r="AH36" s="769">
        <f ca="1">HLOOKUP($G$5,'Partner-period(er)'!$J:$X,25+((AH$2-1)*50),FALSE)</f>
        <v>0</v>
      </c>
      <c r="AI36" s="769">
        <f ca="1">HLOOKUP($G$5,'Partner-period(er)'!$J:$X,25+((AI$2-1)*50),FALSE)</f>
        <v>0</v>
      </c>
      <c r="AJ36" s="769">
        <f ca="1">HLOOKUP($G$5,'Partner-period(er)'!$J:$X,25+((AJ$2-1)*50),FALSE)</f>
        <v>0</v>
      </c>
      <c r="AK36" s="769">
        <f ca="1">HLOOKUP($G$5,'Partner-period(er)'!$J:$X,25+((AK$2-1)*50),FALSE)</f>
        <v>0</v>
      </c>
      <c r="AL36" s="769">
        <f ca="1">HLOOKUP($G$5,'Partner-period(er)'!$J:$X,25+((AL$2-1)*50),FALSE)</f>
        <v>0</v>
      </c>
      <c r="AM36" s="769">
        <f ca="1">HLOOKUP($G$5,'Partner-period(er)'!$J:$X,25+((AM$2-1)*50),FALSE)</f>
        <v>0</v>
      </c>
      <c r="AN36" s="168" t="e">
        <f ca="1">HLOOKUP($G$5,'Partner-period(er)'!$J:$X,25+((AN$2-1)*50),FALSE)</f>
        <v>#VALUE!</v>
      </c>
      <c r="AO36" s="168" t="e" vm="1">
        <f ca="1">HLOOKUP($G$5,'Partner-period(er)'!$J:$X,25+((AO$2-1)*50),FALSE)</f>
        <v>#VALUE!</v>
      </c>
      <c r="AP36" s="168" t="e" vm="1">
        <f ca="1">HLOOKUP($G$5,'Partner-period(er)'!$J:$X,25+((AP$2-1)*50),FALSE)</f>
        <v>#VALUE!</v>
      </c>
      <c r="AQ36" s="168" t="e" vm="1">
        <f ca="1">HLOOKUP($G$5,'Partner-period(er)'!$J:$X,25+((AQ$2-1)*50),FALSE)</f>
        <v>#VALUE!</v>
      </c>
      <c r="AR36" s="168" t="e" vm="1">
        <f ca="1">HLOOKUP($G$5,'Partner-period(er)'!$J:$X,25+((AR$2-1)*50),FALSE)</f>
        <v>#VALUE!</v>
      </c>
      <c r="AS36" s="168" t="e" vm="1">
        <f ca="1">HLOOKUP($G$5,'Partner-period(er)'!$J:$X,25+((AS$2-1)*50),FALSE)</f>
        <v>#VALUE!</v>
      </c>
      <c r="AT36" s="168" t="e" vm="1">
        <f ca="1">HLOOKUP($G$5,'Partner-period(er)'!$J:$X,25+((AT$2-1)*50),FALSE)</f>
        <v>#VALUE!</v>
      </c>
      <c r="AU36" s="168" t="e" vm="1">
        <f ca="1">HLOOKUP($G$5,'Partner-period(er)'!$J:$X,25+((AU$2-1)*50),FALSE)</f>
        <v>#VALUE!</v>
      </c>
      <c r="AV36" s="168" t="e" vm="1">
        <f ca="1">HLOOKUP($G$5,'Partner-period(er)'!$J:$X,25+((AV$2-1)*50),FALSE)</f>
        <v>#VALUE!</v>
      </c>
      <c r="AW36" s="168" t="e" vm="1">
        <f ca="1">HLOOKUP($G$5,'Partner-period(er)'!$J:$X,25+((AW$2-1)*50),FALSE)</f>
        <v>#VALUE!</v>
      </c>
      <c r="AX36" s="168" t="e" vm="1">
        <f ca="1">HLOOKUP($G$5,'Partner-period(er)'!$J:$X,25+((AX$2-1)*50),FALSE)</f>
        <v>#VALUE!</v>
      </c>
      <c r="AY36" s="168" t="e" vm="1">
        <f ca="1">HLOOKUP($G$5,'Partner-period(er)'!$J:$X,25+((AY$2-1)*50),FALSE)</f>
        <v>#VALUE!</v>
      </c>
      <c r="AZ36" s="168" t="e" vm="1">
        <f ca="1">HLOOKUP($G$5,'Partner-period(er)'!$J:$X,25+((AZ$2-1)*50),FALSE)</f>
        <v>#VALUE!</v>
      </c>
      <c r="BA36" s="168" t="e" vm="1">
        <f ca="1">HLOOKUP($G$5,'Partner-period(er)'!$J:$X,25+((BA$2-1)*50),FALSE)</f>
        <v>#VALUE!</v>
      </c>
      <c r="BB36" s="168" t="e" vm="1">
        <f ca="1">HLOOKUP($G$5,'Partner-period(er)'!$J:$X,25+((BB$2-1)*50),FALSE)</f>
        <v>#VALUE!</v>
      </c>
      <c r="BC36" s="168" t="e" vm="1">
        <f ca="1">HLOOKUP($G$5,'Partner-period(er)'!$J:$X,25+((BC$2-1)*50),FALSE)</f>
        <v>#VALUE!</v>
      </c>
      <c r="BD36" s="168" t="e" vm="1">
        <f ca="1">HLOOKUP($G$5,'Partner-period(er)'!$J:$X,25+((BD$2-1)*50),FALSE)</f>
        <v>#VALUE!</v>
      </c>
      <c r="BE36" s="168" t="e">
        <f ca="1">HLOOKUP($G$5,'Partner-period(er)'!$J:$X,25+((BE$2-1)*50),FALSE)</f>
        <v>#VALUE!</v>
      </c>
      <c r="BF36" s="168" t="e" vm="1">
        <f ca="1">HLOOKUP($G$5,'Partner-period(er)'!$J:$X,25+((BF$2-1)*50),FALSE)</f>
        <v>#VALUE!</v>
      </c>
      <c r="BG36" s="168" t="e" vm="1">
        <f ca="1">HLOOKUP($G$5,'Partner-period(er)'!$J:$X,25+((BG$2-1)*50),FALSE)</f>
        <v>#VALUE!</v>
      </c>
      <c r="BH36" s="168" t="e" vm="1">
        <f ca="1">HLOOKUP($G$5,'Partner-period(er)'!$J:$X,25+((BH$2-1)*50),FALSE)</f>
        <v>#VALUE!</v>
      </c>
      <c r="BI36" s="168" t="e" vm="1">
        <f ca="1">HLOOKUP($G$5,'Partner-period(er)'!$J:$X,25+((BI$2-1)*50),FALSE)</f>
        <v>#VALUE!</v>
      </c>
      <c r="BJ36" s="168" t="e" vm="1">
        <f ca="1">HLOOKUP($G$5,'Partner-period(er)'!$J:$X,25+((BJ$2-1)*50),FALSE)</f>
        <v>#VALUE!</v>
      </c>
      <c r="BK36" s="168" t="e" vm="1">
        <f ca="1">HLOOKUP($G$5,'Partner-period(er)'!$J:$X,25+((BK$2-1)*50),FALSE)</f>
        <v>#VALUE!</v>
      </c>
      <c r="BL36" s="168" t="e" vm="1">
        <f ca="1">HLOOKUP($G$5,'Partner-period(er)'!$J:$X,25+((BL$2-1)*50),FALSE)</f>
        <v>#VALUE!</v>
      </c>
      <c r="BM36" s="168" t="e" vm="1">
        <f ca="1">HLOOKUP($G$5,'Partner-period(er)'!$J:$X,25+((BM$2-1)*50),FALSE)</f>
        <v>#VALUE!</v>
      </c>
      <c r="BN36" s="168" t="e" vm="1">
        <f ca="1">HLOOKUP($G$5,'Partner-period(er)'!$J:$X,25+((BN$2-1)*50),FALSE)</f>
        <v>#VALUE!</v>
      </c>
      <c r="BO36" s="168" t="e" vm="1">
        <f ca="1">HLOOKUP($G$5,'Partner-period(er)'!$J:$X,25+((BO$2-1)*50),FALSE)</f>
        <v>#VALUE!</v>
      </c>
      <c r="BP36" s="168" t="e" vm="1">
        <f ca="1">HLOOKUP($G$5,'Partner-period(er)'!$J:$X,25+((BP$2-1)*50),FALSE)</f>
        <v>#VALUE!</v>
      </c>
      <c r="BQ36" s="168" t="e" vm="1">
        <f ca="1">HLOOKUP($G$5,'Partner-period(er)'!$J:$X,25+((BQ$2-1)*50),FALSE)</f>
        <v>#VALUE!</v>
      </c>
      <c r="BR36" s="168" t="e" vm="1">
        <f ca="1">HLOOKUP($G$5,'Partner-period(er)'!$J:$X,25+((BR$2-1)*50),FALSE)</f>
        <v>#VALUE!</v>
      </c>
      <c r="BS36" s="168" t="e" vm="1">
        <f ca="1">HLOOKUP($G$5,'Partner-period(er)'!$J:$X,25+((BS$2-1)*50),FALSE)</f>
        <v>#VALUE!</v>
      </c>
      <c r="BT36" s="168" t="e" vm="1">
        <f ca="1">HLOOKUP($G$5,'Partner-period(er)'!$J:$X,25+((BT$2-1)*50),FALSE)</f>
        <v>#VALUE!</v>
      </c>
      <c r="BU36" s="168" t="e" vm="1">
        <f ca="1">HLOOKUP($G$5,'Partner-period(er)'!$J:$X,25+((BU$2-1)*50),FALSE)</f>
        <v>#VALUE!</v>
      </c>
    </row>
    <row r="37" spans="1:73" ht="12" customHeight="1" x14ac:dyDescent="0.25">
      <c r="A37" s="92">
        <v>21</v>
      </c>
      <c r="B37" s="39"/>
      <c r="C37" s="9" t="str">
        <f>Data!B29</f>
        <v>Justering for budgetoverskridelse</v>
      </c>
      <c r="D37" s="135"/>
      <c r="E37" s="27" t="s">
        <v>31</v>
      </c>
      <c r="F37" s="117"/>
      <c r="G37" s="119">
        <f ca="1">HLOOKUP($G$5,'Period(er)'!$X:$AL,5+A37,FALSE)</f>
        <v>0</v>
      </c>
      <c r="I37" s="120">
        <f ca="1">IF(Data!H2="nej",                     IF((G34+G35+G36)&gt;F38,-G34-G35-G36+F38,0),SUM(J37:AM37))</f>
        <v>0</v>
      </c>
      <c r="J37" s="480">
        <f ca="1">HLOOKUP($G$5,'Partner-period(er)'!$J:$X,26+((J$2-1)*50),FALSE)</f>
        <v>0</v>
      </c>
      <c r="K37" s="172">
        <f ca="1">HLOOKUP($G$5,'Partner-period(er)'!$J:$X,26+((K$2-1)*50),FALSE)</f>
        <v>0</v>
      </c>
      <c r="L37" s="172">
        <f ca="1">HLOOKUP($G$5,'Partner-period(er)'!$J:$X,26+((L$2-1)*50),FALSE)</f>
        <v>0</v>
      </c>
      <c r="M37" s="172">
        <f ca="1">HLOOKUP($G$5,'Partner-period(er)'!$J:$X,26+((M$2-1)*50),FALSE)</f>
        <v>0</v>
      </c>
      <c r="N37" s="172">
        <f ca="1">HLOOKUP($G$5,'Partner-period(er)'!$J:$X,26+((N$2-1)*50),FALSE)</f>
        <v>0</v>
      </c>
      <c r="O37" s="172">
        <f ca="1">HLOOKUP($G$5,'Partner-period(er)'!$J:$X,26+((O$2-1)*50),FALSE)</f>
        <v>0</v>
      </c>
      <c r="P37" s="172">
        <f ca="1">HLOOKUP($G$5,'Partner-period(er)'!$J:$X,26+((P$2-1)*50),FALSE)</f>
        <v>0</v>
      </c>
      <c r="Q37" s="172">
        <f ca="1">HLOOKUP($G$5,'Partner-period(er)'!$J:$X,26+((Q$2-1)*50),FALSE)</f>
        <v>0</v>
      </c>
      <c r="R37" s="172">
        <f ca="1">HLOOKUP($G$5,'Partner-period(er)'!$J:$X,26+((R$2-1)*50),FALSE)</f>
        <v>0</v>
      </c>
      <c r="S37" s="172">
        <f ca="1">HLOOKUP($G$5,'Partner-period(er)'!$J:$X,26+((S$2-1)*50),FALSE)</f>
        <v>0</v>
      </c>
      <c r="T37" s="172">
        <f ca="1">HLOOKUP($G$5,'Partner-period(er)'!$J:$X,26+((T$2-1)*50),FALSE)</f>
        <v>0</v>
      </c>
      <c r="U37" s="172">
        <f ca="1">HLOOKUP($G$5,'Partner-period(er)'!$J:$X,26+((U$2-1)*50),FALSE)</f>
        <v>0</v>
      </c>
      <c r="V37" s="172">
        <f ca="1">HLOOKUP($G$5,'Partner-period(er)'!$J:$X,26+((V$2-1)*50),FALSE)</f>
        <v>0</v>
      </c>
      <c r="W37" s="172">
        <f ca="1">HLOOKUP($G$5,'Partner-period(er)'!$J:$X,26+((W$2-1)*50),FALSE)</f>
        <v>0</v>
      </c>
      <c r="X37" s="791">
        <f ca="1">HLOOKUP($G$5,'Partner-period(er)'!$J:$X,26+((X$2-1)*50),FALSE)</f>
        <v>0</v>
      </c>
      <c r="Y37" s="769">
        <f ca="1">HLOOKUP($G$5,'Partner-period(er)'!$J:$X,26+((Y$2-1)*50),FALSE)</f>
        <v>0</v>
      </c>
      <c r="Z37" s="769">
        <f ca="1">HLOOKUP($G$5,'Partner-period(er)'!$J:$X,26+((Z$2-1)*50),FALSE)</f>
        <v>0</v>
      </c>
      <c r="AA37" s="769">
        <f ca="1">HLOOKUP($G$5,'Partner-period(er)'!$J:$X,26+((AA$2-1)*50),FALSE)</f>
        <v>0</v>
      </c>
      <c r="AB37" s="769">
        <f ca="1">HLOOKUP($G$5,'Partner-period(er)'!$J:$X,26+((AB$2-1)*50),FALSE)</f>
        <v>0</v>
      </c>
      <c r="AC37" s="769">
        <f ca="1">HLOOKUP($G$5,'Partner-period(er)'!$J:$X,26+((AC$2-1)*50),FALSE)</f>
        <v>0</v>
      </c>
      <c r="AD37" s="769">
        <f ca="1">HLOOKUP($G$5,'Partner-period(er)'!$J:$X,26+((AD$2-1)*50),FALSE)</f>
        <v>0</v>
      </c>
      <c r="AE37" s="769">
        <f ca="1">HLOOKUP($G$5,'Partner-period(er)'!$J:$X,26+((AE$2-1)*50),FALSE)</f>
        <v>0</v>
      </c>
      <c r="AF37" s="769">
        <f ca="1">HLOOKUP($G$5,'Partner-period(er)'!$J:$X,26+((AF$2-1)*50),FALSE)</f>
        <v>0</v>
      </c>
      <c r="AG37" s="769">
        <f ca="1">HLOOKUP($G$5,'Partner-period(er)'!$J:$X,26+((AG$2-1)*50),FALSE)</f>
        <v>0</v>
      </c>
      <c r="AH37" s="769">
        <f ca="1">HLOOKUP($G$5,'Partner-period(er)'!$J:$X,26+((AH$2-1)*50),FALSE)</f>
        <v>0</v>
      </c>
      <c r="AI37" s="769">
        <f ca="1">HLOOKUP($G$5,'Partner-period(er)'!$J:$X,26+((AI$2-1)*50),FALSE)</f>
        <v>0</v>
      </c>
      <c r="AJ37" s="769">
        <f ca="1">HLOOKUP($G$5,'Partner-period(er)'!$J:$X,26+((AJ$2-1)*50),FALSE)</f>
        <v>0</v>
      </c>
      <c r="AK37" s="769">
        <f ca="1">HLOOKUP($G$5,'Partner-period(er)'!$J:$X,26+((AK$2-1)*50),FALSE)</f>
        <v>0</v>
      </c>
      <c r="AL37" s="769">
        <f ca="1">HLOOKUP($G$5,'Partner-period(er)'!$J:$X,26+((AL$2-1)*50),FALSE)</f>
        <v>0</v>
      </c>
      <c r="AM37" s="769">
        <f ca="1">HLOOKUP($G$5,'Partner-period(er)'!$J:$X,26+((AM$2-1)*50),FALSE)</f>
        <v>0</v>
      </c>
      <c r="AN37" s="94"/>
      <c r="BE37" s="94"/>
    </row>
    <row r="38" spans="1:73" ht="12" customHeight="1" x14ac:dyDescent="0.25">
      <c r="A38" s="92">
        <v>22</v>
      </c>
      <c r="B38" s="36"/>
      <c r="C38" s="136" t="str">
        <f>Data!B30</f>
        <v>Tilskud total / til faktura</v>
      </c>
      <c r="D38" s="136"/>
      <c r="E38" s="97" t="s">
        <v>31</v>
      </c>
      <c r="F38" s="248">
        <f>'Budget &amp; Total'!G43</f>
        <v>0</v>
      </c>
      <c r="G38" s="118">
        <f ca="1">HLOOKUP($G$5,'Period(er)'!$X:$AL,5+A38,FALSE)</f>
        <v>0</v>
      </c>
      <c r="I38" s="137">
        <f ca="1">SUM(I34:I37)</f>
        <v>0</v>
      </c>
      <c r="J38" s="171">
        <f ca="1">J34+J35+J36+J37</f>
        <v>0</v>
      </c>
      <c r="K38" s="171">
        <f t="shared" ref="K38:X38" ca="1" si="12">K34+K35+K36+K37</f>
        <v>0</v>
      </c>
      <c r="L38" s="171">
        <f t="shared" ca="1" si="12"/>
        <v>0</v>
      </c>
      <c r="M38" s="171">
        <f t="shared" ca="1" si="12"/>
        <v>0</v>
      </c>
      <c r="N38" s="171">
        <f t="shared" ca="1" si="12"/>
        <v>0</v>
      </c>
      <c r="O38" s="171">
        <f t="shared" ca="1" si="12"/>
        <v>0</v>
      </c>
      <c r="P38" s="171">
        <f t="shared" ca="1" si="12"/>
        <v>0</v>
      </c>
      <c r="Q38" s="171">
        <f t="shared" ca="1" si="12"/>
        <v>0</v>
      </c>
      <c r="R38" s="171">
        <f t="shared" ca="1" si="12"/>
        <v>0</v>
      </c>
      <c r="S38" s="171">
        <f t="shared" ca="1" si="12"/>
        <v>0</v>
      </c>
      <c r="T38" s="171">
        <f t="shared" ca="1" si="12"/>
        <v>0</v>
      </c>
      <c r="U38" s="171">
        <f t="shared" ca="1" si="12"/>
        <v>0</v>
      </c>
      <c r="V38" s="171">
        <f t="shared" ca="1" si="12"/>
        <v>0</v>
      </c>
      <c r="W38" s="171">
        <f t="shared" ca="1" si="12"/>
        <v>0</v>
      </c>
      <c r="X38" s="792">
        <f t="shared" ca="1" si="12"/>
        <v>0</v>
      </c>
      <c r="Y38" s="770">
        <f ca="1">Y34+Y35+Y36+Y37</f>
        <v>0</v>
      </c>
      <c r="Z38" s="770">
        <f t="shared" ref="Z38:AM38" ca="1" si="13">Z34+Z35+Z36+Z37</f>
        <v>0</v>
      </c>
      <c r="AA38" s="770">
        <f t="shared" ca="1" si="13"/>
        <v>0</v>
      </c>
      <c r="AB38" s="770">
        <f t="shared" ca="1" si="13"/>
        <v>0</v>
      </c>
      <c r="AC38" s="770">
        <f t="shared" ca="1" si="13"/>
        <v>0</v>
      </c>
      <c r="AD38" s="770">
        <f t="shared" ca="1" si="13"/>
        <v>0</v>
      </c>
      <c r="AE38" s="770">
        <f t="shared" ca="1" si="13"/>
        <v>0</v>
      </c>
      <c r="AF38" s="770">
        <f t="shared" ca="1" si="13"/>
        <v>0</v>
      </c>
      <c r="AG38" s="770">
        <f t="shared" ca="1" si="13"/>
        <v>0</v>
      </c>
      <c r="AH38" s="770">
        <f t="shared" ca="1" si="13"/>
        <v>0</v>
      </c>
      <c r="AI38" s="770">
        <f t="shared" ca="1" si="13"/>
        <v>0</v>
      </c>
      <c r="AJ38" s="770">
        <f t="shared" ca="1" si="13"/>
        <v>0</v>
      </c>
      <c r="AK38" s="770">
        <f t="shared" ca="1" si="13"/>
        <v>0</v>
      </c>
      <c r="AL38" s="770">
        <f t="shared" ca="1" si="13"/>
        <v>0</v>
      </c>
      <c r="AM38" s="770">
        <f t="shared" ca="1" si="13"/>
        <v>0</v>
      </c>
      <c r="AN38" s="94"/>
      <c r="BE38" s="94"/>
    </row>
    <row r="39" spans="1:73" ht="12" customHeight="1" x14ac:dyDescent="0.25">
      <c r="A39" s="92">
        <v>23</v>
      </c>
      <c r="B39" s="38"/>
      <c r="C39" s="33" t="str">
        <f>Data!B31</f>
        <v>Anden finansiering</v>
      </c>
      <c r="D39" s="33"/>
      <c r="E39" s="27" t="s">
        <v>31</v>
      </c>
      <c r="F39" s="245">
        <f>'Budget &amp; Total'!G44</f>
        <v>0</v>
      </c>
      <c r="G39" s="119">
        <f ca="1">HLOOKUP($G$5,'Period(er)'!$X:$AL,5+A39,FALSE)</f>
        <v>0</v>
      </c>
      <c r="I39" s="120">
        <f>SUM(J39:AM39)</f>
        <v>0</v>
      </c>
      <c r="J39" s="606"/>
      <c r="K39" s="606"/>
      <c r="L39" s="606"/>
      <c r="M39" s="606"/>
      <c r="N39" s="606"/>
      <c r="O39" s="606"/>
      <c r="P39" s="606"/>
      <c r="Q39" s="606"/>
      <c r="R39" s="606"/>
      <c r="S39" s="606"/>
      <c r="T39" s="606"/>
      <c r="U39" s="606"/>
      <c r="V39" s="606"/>
      <c r="W39" s="606"/>
      <c r="X39" s="607"/>
      <c r="Y39" s="767"/>
      <c r="Z39" s="767"/>
      <c r="AA39" s="767"/>
      <c r="AB39" s="767"/>
      <c r="AC39" s="767"/>
      <c r="AD39" s="767"/>
      <c r="AE39" s="767"/>
      <c r="AF39" s="767"/>
      <c r="AG39" s="767"/>
      <c r="AH39" s="767"/>
      <c r="AI39" s="767"/>
      <c r="AJ39" s="767"/>
      <c r="AK39" s="767"/>
      <c r="AL39" s="767"/>
      <c r="AM39" s="767"/>
      <c r="AN39" s="94"/>
      <c r="BE39" s="94"/>
    </row>
    <row r="40" spans="1:73" ht="12" customHeight="1" x14ac:dyDescent="0.25">
      <c r="A40" s="92">
        <v>24</v>
      </c>
      <c r="B40" s="40"/>
      <c r="C40" s="34" t="str">
        <f>Data!B32</f>
        <v>Egenfinansiering</v>
      </c>
      <c r="D40" s="34"/>
      <c r="E40" s="138" t="s">
        <v>31</v>
      </c>
      <c r="F40" s="249">
        <f>'Budget &amp; Total'!G45</f>
        <v>0</v>
      </c>
      <c r="G40" s="139">
        <f ca="1">HLOOKUP($G$5,'Period(er)'!$X:$AL,5+A40,FALSE)</f>
        <v>0</v>
      </c>
      <c r="I40" s="140">
        <f ca="1">SUM(J40:AM40)</f>
        <v>0</v>
      </c>
      <c r="J40" s="172">
        <f ca="1">J32-J38-J39</f>
        <v>0</v>
      </c>
      <c r="K40" s="172">
        <f t="shared" ref="K40:X40" ca="1" si="14">K32-K38-K39</f>
        <v>0</v>
      </c>
      <c r="L40" s="172">
        <f t="shared" ca="1" si="14"/>
        <v>0</v>
      </c>
      <c r="M40" s="172">
        <f t="shared" ca="1" si="14"/>
        <v>0</v>
      </c>
      <c r="N40" s="172">
        <f t="shared" ca="1" si="14"/>
        <v>0</v>
      </c>
      <c r="O40" s="172">
        <f t="shared" ca="1" si="14"/>
        <v>0</v>
      </c>
      <c r="P40" s="172">
        <f t="shared" ca="1" si="14"/>
        <v>0</v>
      </c>
      <c r="Q40" s="172">
        <f t="shared" ca="1" si="14"/>
        <v>0</v>
      </c>
      <c r="R40" s="172">
        <f t="shared" ca="1" si="14"/>
        <v>0</v>
      </c>
      <c r="S40" s="172">
        <f t="shared" ca="1" si="14"/>
        <v>0</v>
      </c>
      <c r="T40" s="172">
        <f t="shared" ca="1" si="14"/>
        <v>0</v>
      </c>
      <c r="U40" s="172">
        <f t="shared" ca="1" si="14"/>
        <v>0</v>
      </c>
      <c r="V40" s="172">
        <f t="shared" ca="1" si="14"/>
        <v>0</v>
      </c>
      <c r="W40" s="172">
        <f t="shared" ca="1" si="14"/>
        <v>0</v>
      </c>
      <c r="X40" s="791">
        <f t="shared" ca="1" si="14"/>
        <v>0</v>
      </c>
      <c r="Y40" s="769">
        <f ca="1">Y32-Y38-Y39</f>
        <v>0</v>
      </c>
      <c r="Z40" s="769">
        <f t="shared" ref="Z40:AM40" ca="1" si="15">Z32-Z38-Z39</f>
        <v>0</v>
      </c>
      <c r="AA40" s="769">
        <f t="shared" ca="1" si="15"/>
        <v>0</v>
      </c>
      <c r="AB40" s="769">
        <f t="shared" ca="1" si="15"/>
        <v>0</v>
      </c>
      <c r="AC40" s="769">
        <f t="shared" ca="1" si="15"/>
        <v>0</v>
      </c>
      <c r="AD40" s="769">
        <f t="shared" ca="1" si="15"/>
        <v>0</v>
      </c>
      <c r="AE40" s="769">
        <f t="shared" ca="1" si="15"/>
        <v>0</v>
      </c>
      <c r="AF40" s="769">
        <f t="shared" ca="1" si="15"/>
        <v>0</v>
      </c>
      <c r="AG40" s="769">
        <f t="shared" ca="1" si="15"/>
        <v>0</v>
      </c>
      <c r="AH40" s="769">
        <f t="shared" ca="1" si="15"/>
        <v>0</v>
      </c>
      <c r="AI40" s="769">
        <f t="shared" ca="1" si="15"/>
        <v>0</v>
      </c>
      <c r="AJ40" s="769">
        <f t="shared" ca="1" si="15"/>
        <v>0</v>
      </c>
      <c r="AK40" s="769">
        <f t="shared" ca="1" si="15"/>
        <v>0</v>
      </c>
      <c r="AL40" s="769">
        <f t="shared" ca="1" si="15"/>
        <v>0</v>
      </c>
      <c r="AM40" s="769">
        <f t="shared" ca="1" si="15"/>
        <v>0</v>
      </c>
      <c r="AN40" s="94"/>
      <c r="BE40" s="94"/>
    </row>
    <row r="41" spans="1:73" ht="18" customHeight="1" x14ac:dyDescent="0.25">
      <c r="A41" s="92">
        <v>22</v>
      </c>
      <c r="B41" s="613" t="str">
        <f>Data!B41</f>
        <v>Evt udjævning af tilskud til lønomkostninger</v>
      </c>
      <c r="C41" s="614"/>
      <c r="D41" s="614"/>
      <c r="E41" s="614"/>
      <c r="F41" s="614"/>
      <c r="G41" s="614"/>
      <c r="H41" s="614"/>
      <c r="I41" s="615">
        <f ca="1">IF(I37&lt;0,Data!B56,)</f>
        <v>0</v>
      </c>
      <c r="J41" s="614"/>
      <c r="K41" s="614"/>
      <c r="L41" s="614"/>
      <c r="M41" s="614"/>
      <c r="N41" s="614"/>
      <c r="O41" s="614"/>
      <c r="P41" s="614"/>
      <c r="Q41" s="614"/>
      <c r="R41" s="614"/>
      <c r="S41" s="614"/>
      <c r="T41" s="614"/>
      <c r="U41" s="614"/>
      <c r="V41" s="614"/>
      <c r="W41" s="614"/>
      <c r="X41" s="644"/>
      <c r="Y41" s="297"/>
      <c r="Z41" s="297"/>
      <c r="AA41" s="297"/>
      <c r="AB41" s="297"/>
      <c r="AC41" s="297"/>
      <c r="AD41" s="297"/>
      <c r="AE41" s="297"/>
      <c r="AF41" s="297"/>
      <c r="AG41" s="297"/>
      <c r="AH41" s="297"/>
      <c r="AI41" s="297"/>
      <c r="AJ41" s="297"/>
      <c r="AK41" s="297"/>
      <c r="AL41" s="297"/>
      <c r="AM41" s="297"/>
      <c r="AN41" s="94"/>
      <c r="BE41" s="94"/>
    </row>
    <row r="42" spans="1:73" ht="11.25" customHeight="1" x14ac:dyDescent="0.25">
      <c r="B42" s="616"/>
      <c r="C42" s="915" t="str">
        <f>Data!B42</f>
        <v>Den gennemsnitlig timepris, tilskuddet er beregnet ud fra, må ikke på noget tidspunkt gennemsnitligt overstige den budgetterede.</v>
      </c>
      <c r="D42" s="915"/>
      <c r="E42" s="916"/>
      <c r="F42" s="617" t="str">
        <f>Data!B33</f>
        <v>Udbetalingsloft</v>
      </c>
      <c r="G42" s="618"/>
      <c r="H42" s="618"/>
      <c r="I42" s="619"/>
      <c r="J42" s="620">
        <f ca="1">HLOOKUP($G$5,'Partner-period(er)'!$J:$X,46+((J$2-1)*50),FALSE)</f>
        <v>0</v>
      </c>
      <c r="K42" s="621">
        <f ca="1">HLOOKUP($G$5,'Partner-period(er)'!$J:$X,46+((K$2-1)*50),FALSE)</f>
        <v>0</v>
      </c>
      <c r="L42" s="621">
        <f ca="1">HLOOKUP($G$5,'Partner-period(er)'!$J:$X,46+((L$2-1)*50),FALSE)</f>
        <v>0</v>
      </c>
      <c r="M42" s="621">
        <f ca="1">HLOOKUP($G$5,'Partner-period(er)'!$J:$X,46+((M$2-1)*50),FALSE)</f>
        <v>0</v>
      </c>
      <c r="N42" s="621">
        <f ca="1">HLOOKUP($G$5,'Partner-period(er)'!$J:$X,46+((N$2-1)*50),FALSE)</f>
        <v>0</v>
      </c>
      <c r="O42" s="621">
        <f ca="1">HLOOKUP($G$5,'Partner-period(er)'!$J:$X,46+((O$2-1)*50),FALSE)</f>
        <v>0</v>
      </c>
      <c r="P42" s="621">
        <f ca="1">HLOOKUP($G$5,'Partner-period(er)'!$J:$X,46+((P$2-1)*50),FALSE)</f>
        <v>0</v>
      </c>
      <c r="Q42" s="621">
        <f ca="1">HLOOKUP($G$5,'Partner-period(er)'!$J:$X,46+((Q$2-1)*50),FALSE)</f>
        <v>0</v>
      </c>
      <c r="R42" s="621">
        <f ca="1">HLOOKUP($G$5,'Partner-period(er)'!$J:$X,46+((R$2-1)*50),FALSE)</f>
        <v>0</v>
      </c>
      <c r="S42" s="621">
        <f ca="1">HLOOKUP($G$5,'Partner-period(er)'!$J:$X,46+((S$2-1)*50),FALSE)</f>
        <v>0</v>
      </c>
      <c r="T42" s="621">
        <f ca="1">HLOOKUP($G$5,'Partner-period(er)'!$J:$X,46+((T$2-1)*50),FALSE)</f>
        <v>0</v>
      </c>
      <c r="U42" s="621">
        <f ca="1">HLOOKUP($G$5,'Partner-period(er)'!$J:$X,46+((U$2-1)*50),FALSE)</f>
        <v>0</v>
      </c>
      <c r="V42" s="621">
        <f ca="1">HLOOKUP($G$5,'Partner-period(er)'!$J:$X,46+((V$2-1)*50),FALSE)</f>
        <v>0</v>
      </c>
      <c r="W42" s="621">
        <f ca="1">HLOOKUP($G$5,'Partner-period(er)'!$J:$X,46+((W$2-1)*50),FALSE)</f>
        <v>0</v>
      </c>
      <c r="X42" s="793">
        <f ca="1">HLOOKUP($G$5,'Partner-period(er)'!$J:$X,46+((X$2-1)*50),FALSE)</f>
        <v>0</v>
      </c>
      <c r="Y42" s="772">
        <f ca="1">HLOOKUP($G$5,'Partner-period(er)'!$J:$X,46+((Y$2-1)*50),FALSE)</f>
        <v>0</v>
      </c>
      <c r="Z42" s="772">
        <f ca="1">HLOOKUP($G$5,'Partner-period(er)'!$J:$X,46+((Z$2-1)*50),FALSE)</f>
        <v>0</v>
      </c>
      <c r="AA42" s="772">
        <f ca="1">HLOOKUP($G$5,'Partner-period(er)'!$J:$X,46+((AA$2-1)*50),FALSE)</f>
        <v>0</v>
      </c>
      <c r="AB42" s="772">
        <f ca="1">HLOOKUP($G$5,'Partner-period(er)'!$J:$X,46+((AB$2-1)*50),FALSE)</f>
        <v>0</v>
      </c>
      <c r="AC42" s="772">
        <f ca="1">HLOOKUP($G$5,'Partner-period(er)'!$J:$X,46+((AC$2-1)*50),FALSE)</f>
        <v>0</v>
      </c>
      <c r="AD42" s="772">
        <f ca="1">HLOOKUP($G$5,'Partner-period(er)'!$J:$X,46+((AD$2-1)*50),FALSE)</f>
        <v>0</v>
      </c>
      <c r="AE42" s="772">
        <f ca="1">HLOOKUP($G$5,'Partner-period(er)'!$J:$X,46+((AE$2-1)*50),FALSE)</f>
        <v>0</v>
      </c>
      <c r="AF42" s="772">
        <f ca="1">HLOOKUP($G$5,'Partner-period(er)'!$J:$X,46+((AF$2-1)*50),FALSE)</f>
        <v>0</v>
      </c>
      <c r="AG42" s="772">
        <f ca="1">HLOOKUP($G$5,'Partner-period(er)'!$J:$X,46+((AG$2-1)*50),FALSE)</f>
        <v>0</v>
      </c>
      <c r="AH42" s="772">
        <f ca="1">HLOOKUP($G$5,'Partner-period(er)'!$J:$X,46+((AH$2-1)*50),FALSE)</f>
        <v>0</v>
      </c>
      <c r="AI42" s="772">
        <f ca="1">HLOOKUP($G$5,'Partner-period(er)'!$J:$X,46+((AI$2-1)*50),FALSE)</f>
        <v>0</v>
      </c>
      <c r="AJ42" s="772">
        <f ca="1">HLOOKUP($G$5,'Partner-period(er)'!$J:$X,46+((AJ$2-1)*50),FALSE)</f>
        <v>0</v>
      </c>
      <c r="AK42" s="772">
        <f ca="1">HLOOKUP($G$5,'Partner-period(er)'!$J:$X,46+((AK$2-1)*50),FALSE)</f>
        <v>0</v>
      </c>
      <c r="AL42" s="772">
        <f ca="1">HLOOKUP($G$5,'Partner-period(er)'!$J:$X,46+((AL$2-1)*50),FALSE)</f>
        <v>0</v>
      </c>
      <c r="AM42" s="772">
        <f ca="1">HLOOKUP($G$5,'Partner-period(er)'!$J:$X,46+((AM$2-1)*50),FALSE)</f>
        <v>0</v>
      </c>
    </row>
    <row r="43" spans="1:73" ht="11.25" customHeight="1" x14ac:dyDescent="0.25">
      <c r="B43" s="622"/>
      <c r="C43" s="917"/>
      <c r="D43" s="917"/>
      <c r="E43" s="918"/>
      <c r="F43" s="623" t="str">
        <f>Data!B34</f>
        <v>Til/fra pulje</v>
      </c>
      <c r="G43" s="614"/>
      <c r="H43" s="614"/>
      <c r="I43" s="624"/>
      <c r="J43" s="625">
        <f ca="1">HLOOKUP($G$5,'Partner-period(er)'!$J:$X,47+((J$2-1)*50),FALSE)</f>
        <v>0</v>
      </c>
      <c r="K43" s="626">
        <f ca="1">HLOOKUP($G$5,'Partner-period(er)'!$J:$X,47+((K$2-1)*50),FALSE)</f>
        <v>0</v>
      </c>
      <c r="L43" s="626">
        <f ca="1">HLOOKUP($G$5,'Partner-period(er)'!$J:$X,47+((L$2-1)*50),FALSE)</f>
        <v>0</v>
      </c>
      <c r="M43" s="626">
        <f ca="1">HLOOKUP($G$5,'Partner-period(er)'!$J:$X,47+((M$2-1)*50),FALSE)</f>
        <v>0</v>
      </c>
      <c r="N43" s="626">
        <f ca="1">HLOOKUP($G$5,'Partner-period(er)'!$J:$X,47+((N$2-1)*50),FALSE)</f>
        <v>0</v>
      </c>
      <c r="O43" s="626">
        <f ca="1">HLOOKUP($G$5,'Partner-period(er)'!$J:$X,47+((O$2-1)*50),FALSE)</f>
        <v>0</v>
      </c>
      <c r="P43" s="626">
        <f ca="1">HLOOKUP($G$5,'Partner-period(er)'!$J:$X,47+((P$2-1)*50),FALSE)</f>
        <v>0</v>
      </c>
      <c r="Q43" s="626">
        <f ca="1">HLOOKUP($G$5,'Partner-period(er)'!$J:$X,47+((Q$2-1)*50),FALSE)</f>
        <v>0</v>
      </c>
      <c r="R43" s="626">
        <f ca="1">HLOOKUP($G$5,'Partner-period(er)'!$J:$X,47+((R$2-1)*50),FALSE)</f>
        <v>0</v>
      </c>
      <c r="S43" s="626">
        <f ca="1">HLOOKUP($G$5,'Partner-period(er)'!$J:$X,47+((S$2-1)*50),FALSE)</f>
        <v>0</v>
      </c>
      <c r="T43" s="626">
        <f ca="1">HLOOKUP($G$5,'Partner-period(er)'!$J:$X,47+((T$2-1)*50),FALSE)</f>
        <v>0</v>
      </c>
      <c r="U43" s="626">
        <f ca="1">HLOOKUP($G$5,'Partner-period(er)'!$J:$X,47+((U$2-1)*50),FALSE)</f>
        <v>0</v>
      </c>
      <c r="V43" s="626">
        <f ca="1">HLOOKUP($G$5,'Partner-period(er)'!$J:$X,47+((V$2-1)*50),FALSE)</f>
        <v>0</v>
      </c>
      <c r="W43" s="626">
        <f ca="1">HLOOKUP($G$5,'Partner-period(er)'!$J:$X,47+((W$2-1)*50),FALSE)</f>
        <v>0</v>
      </c>
      <c r="X43" s="627">
        <f ca="1">HLOOKUP($G$5,'Partner-period(er)'!$J:$X,47+((X$2-1)*50),FALSE)</f>
        <v>0</v>
      </c>
      <c r="Y43" s="772">
        <f ca="1">HLOOKUP($G$5,'Partner-period(er)'!$J:$X,47+((Y$2-1)*50),FALSE)</f>
        <v>0</v>
      </c>
      <c r="Z43" s="772">
        <f ca="1">HLOOKUP($G$5,'Partner-period(er)'!$J:$X,47+((Z$2-1)*50),FALSE)</f>
        <v>0</v>
      </c>
      <c r="AA43" s="772">
        <f ca="1">HLOOKUP($G$5,'Partner-period(er)'!$J:$X,47+((AA$2-1)*50),FALSE)</f>
        <v>0</v>
      </c>
      <c r="AB43" s="772">
        <f ca="1">HLOOKUP($G$5,'Partner-period(er)'!$J:$X,47+((AB$2-1)*50),FALSE)</f>
        <v>0</v>
      </c>
      <c r="AC43" s="772">
        <f ca="1">HLOOKUP($G$5,'Partner-period(er)'!$J:$X,47+((AC$2-1)*50),FALSE)</f>
        <v>0</v>
      </c>
      <c r="AD43" s="772">
        <f ca="1">HLOOKUP($G$5,'Partner-period(er)'!$J:$X,47+((AD$2-1)*50),FALSE)</f>
        <v>0</v>
      </c>
      <c r="AE43" s="772">
        <f ca="1">HLOOKUP($G$5,'Partner-period(er)'!$J:$X,47+((AE$2-1)*50),FALSE)</f>
        <v>0</v>
      </c>
      <c r="AF43" s="772">
        <f ca="1">HLOOKUP($G$5,'Partner-period(er)'!$J:$X,47+((AF$2-1)*50),FALSE)</f>
        <v>0</v>
      </c>
      <c r="AG43" s="772">
        <f ca="1">HLOOKUP($G$5,'Partner-period(er)'!$J:$X,47+((AG$2-1)*50),FALSE)</f>
        <v>0</v>
      </c>
      <c r="AH43" s="772">
        <f ca="1">HLOOKUP($G$5,'Partner-period(er)'!$J:$X,47+((AH$2-1)*50),FALSE)</f>
        <v>0</v>
      </c>
      <c r="AI43" s="772">
        <f ca="1">HLOOKUP($G$5,'Partner-period(er)'!$J:$X,47+((AI$2-1)*50),FALSE)</f>
        <v>0</v>
      </c>
      <c r="AJ43" s="772">
        <f ca="1">HLOOKUP($G$5,'Partner-period(er)'!$J:$X,47+((AJ$2-1)*50),FALSE)</f>
        <v>0</v>
      </c>
      <c r="AK43" s="772">
        <f ca="1">HLOOKUP($G$5,'Partner-period(er)'!$J:$X,47+((AK$2-1)*50),FALSE)</f>
        <v>0</v>
      </c>
      <c r="AL43" s="772">
        <f ca="1">HLOOKUP($G$5,'Partner-period(er)'!$J:$X,47+((AL$2-1)*50),FALSE)</f>
        <v>0</v>
      </c>
      <c r="AM43" s="772">
        <f ca="1">HLOOKUP($G$5,'Partner-period(er)'!$J:$X,47+((AM$2-1)*50),FALSE)</f>
        <v>0</v>
      </c>
      <c r="AN43" s="94">
        <v>47</v>
      </c>
      <c r="BE43" s="94">
        <v>47</v>
      </c>
    </row>
    <row r="44" spans="1:73" ht="14.25" customHeight="1" x14ac:dyDescent="0.25">
      <c r="B44" s="622"/>
      <c r="C44" s="917"/>
      <c r="D44" s="917"/>
      <c r="E44" s="918"/>
      <c r="F44" s="623" t="str">
        <f>Data!B35</f>
        <v>Pulje for tilbageholdt tilskud</v>
      </c>
      <c r="G44" s="614"/>
      <c r="H44" s="614"/>
      <c r="I44" s="628"/>
      <c r="J44" s="625">
        <f ca="1">HLOOKUP($G$5,'Partner-period(er)'!$J:$X,48+((J$2-1)*50),FALSE)</f>
        <v>0</v>
      </c>
      <c r="K44" s="626">
        <f ca="1">HLOOKUP($G$5,'Partner-period(er)'!$J:$X,48+((K$2-1)*50),FALSE)</f>
        <v>0</v>
      </c>
      <c r="L44" s="626">
        <f ca="1">HLOOKUP($G$5,'Partner-period(er)'!$J:$X,48+((L$2-1)*50),FALSE)</f>
        <v>0</v>
      </c>
      <c r="M44" s="626">
        <f ca="1">HLOOKUP($G$5,'Partner-period(er)'!$J:$X,48+((M$2-1)*50),FALSE)</f>
        <v>0</v>
      </c>
      <c r="N44" s="626">
        <f ca="1">HLOOKUP($G$5,'Partner-period(er)'!$J:$X,48+((N$2-1)*50),FALSE)</f>
        <v>0</v>
      </c>
      <c r="O44" s="626">
        <f ca="1">HLOOKUP($G$5,'Partner-period(er)'!$J:$X,48+((O$2-1)*50),FALSE)</f>
        <v>0</v>
      </c>
      <c r="P44" s="626">
        <f ca="1">HLOOKUP($G$5,'Partner-period(er)'!$J:$X,48+((P$2-1)*50),FALSE)</f>
        <v>0</v>
      </c>
      <c r="Q44" s="626">
        <f ca="1">HLOOKUP($G$5,'Partner-period(er)'!$J:$X,48+((Q$2-1)*50),FALSE)</f>
        <v>0</v>
      </c>
      <c r="R44" s="626">
        <f ca="1">HLOOKUP($G$5,'Partner-period(er)'!$J:$X,48+((R$2-1)*50),FALSE)</f>
        <v>0</v>
      </c>
      <c r="S44" s="626">
        <f ca="1">HLOOKUP($G$5,'Partner-period(er)'!$J:$X,48+((S$2-1)*50),FALSE)</f>
        <v>0</v>
      </c>
      <c r="T44" s="626">
        <f ca="1">HLOOKUP($G$5,'Partner-period(er)'!$J:$X,48+((T$2-1)*50),FALSE)</f>
        <v>0</v>
      </c>
      <c r="U44" s="626">
        <f ca="1">HLOOKUP($G$5,'Partner-period(er)'!$J:$X,48+((U$2-1)*50),FALSE)</f>
        <v>0</v>
      </c>
      <c r="V44" s="626">
        <f ca="1">HLOOKUP($G$5,'Partner-period(er)'!$J:$X,48+((V$2-1)*50),FALSE)</f>
        <v>0</v>
      </c>
      <c r="W44" s="626">
        <f ca="1">HLOOKUP($G$5,'Partner-period(er)'!$J:$X,48+((W$2-1)*50),FALSE)</f>
        <v>0</v>
      </c>
      <c r="X44" s="806">
        <f ca="1">HLOOKUP($G$5,'Partner-period(er)'!$J:$X,48+((X$2-1)*50),FALSE)</f>
        <v>0</v>
      </c>
      <c r="Y44" s="772">
        <f ca="1">HLOOKUP($G$5,'Partner-period(er)'!$J:$X,48+((Y$2-1)*50),FALSE)</f>
        <v>0</v>
      </c>
      <c r="Z44" s="772">
        <f ca="1">HLOOKUP($G$5,'Partner-period(er)'!$J:$X,48+((Z$2-1)*50),FALSE)</f>
        <v>0</v>
      </c>
      <c r="AA44" s="772">
        <f ca="1">HLOOKUP($G$5,'Partner-period(er)'!$J:$X,48+((AA$2-1)*50),FALSE)</f>
        <v>0</v>
      </c>
      <c r="AB44" s="772">
        <f ca="1">HLOOKUP($G$5,'Partner-period(er)'!$J:$X,48+((AB$2-1)*50),FALSE)</f>
        <v>0</v>
      </c>
      <c r="AC44" s="772">
        <f ca="1">HLOOKUP($G$5,'Partner-period(er)'!$J:$X,48+((AC$2-1)*50),FALSE)</f>
        <v>0</v>
      </c>
      <c r="AD44" s="772">
        <f ca="1">HLOOKUP($G$5,'Partner-period(er)'!$J:$X,48+((AD$2-1)*50),FALSE)</f>
        <v>0</v>
      </c>
      <c r="AE44" s="772">
        <f ca="1">HLOOKUP($G$5,'Partner-period(er)'!$J:$X,48+((AE$2-1)*50),FALSE)</f>
        <v>0</v>
      </c>
      <c r="AF44" s="772">
        <f ca="1">HLOOKUP($G$5,'Partner-period(er)'!$J:$X,48+((AF$2-1)*50),FALSE)</f>
        <v>0</v>
      </c>
      <c r="AG44" s="772">
        <f ca="1">HLOOKUP($G$5,'Partner-period(er)'!$J:$X,48+((AG$2-1)*50),FALSE)</f>
        <v>0</v>
      </c>
      <c r="AH44" s="772">
        <f ca="1">HLOOKUP($G$5,'Partner-period(er)'!$J:$X,48+((AH$2-1)*50),FALSE)</f>
        <v>0</v>
      </c>
      <c r="AI44" s="772">
        <f ca="1">HLOOKUP($G$5,'Partner-period(er)'!$J:$X,48+((AI$2-1)*50),FALSE)</f>
        <v>0</v>
      </c>
      <c r="AJ44" s="772">
        <f ca="1">HLOOKUP($G$5,'Partner-period(er)'!$J:$X,48+((AJ$2-1)*50),FALSE)</f>
        <v>0</v>
      </c>
      <c r="AK44" s="772">
        <f ca="1">HLOOKUP($G$5,'Partner-period(er)'!$J:$X,48+((AK$2-1)*50),FALSE)</f>
        <v>0</v>
      </c>
      <c r="AL44" s="772">
        <f ca="1">HLOOKUP($G$5,'Partner-period(er)'!$J:$X,48+((AL$2-1)*50),FALSE)</f>
        <v>0</v>
      </c>
      <c r="AM44" s="772">
        <f ca="1">HLOOKUP($G$5,'Partner-period(er)'!$J:$X,48+((AM$2-1)*50),FALSE)</f>
        <v>0</v>
      </c>
      <c r="AN44" s="94"/>
      <c r="AP44" s="156">
        <f ca="1">J42+J44</f>
        <v>0</v>
      </c>
      <c r="BE44" s="94"/>
      <c r="BG44" s="156">
        <f ca="1">AA42+AA44</f>
        <v>0</v>
      </c>
    </row>
    <row r="45" spans="1:73" ht="13.5" customHeight="1" x14ac:dyDescent="0.25">
      <c r="B45" s="629" t="s">
        <v>228</v>
      </c>
      <c r="C45" s="630"/>
      <c r="D45" s="630"/>
      <c r="E45" s="630"/>
      <c r="F45" s="631"/>
      <c r="G45" s="632">
        <f ca="1">SUM(J45:X45)</f>
        <v>0</v>
      </c>
      <c r="H45" s="633"/>
      <c r="I45" s="634"/>
      <c r="J45" s="635">
        <f ca="1">HLOOKUP($G$5,'Partner-period(er)'!$J:$X,49+((J$2-1)*50),FALSE)</f>
        <v>0</v>
      </c>
      <c r="K45" s="635">
        <f ca="1">HLOOKUP($G$5,'Partner-period(er)'!$J:$X,49+((K$2-1)*50),FALSE)</f>
        <v>0</v>
      </c>
      <c r="L45" s="635">
        <f ca="1">HLOOKUP($G$5,'Partner-period(er)'!$J:$X,49+((L$2-1)*50),FALSE)</f>
        <v>0</v>
      </c>
      <c r="M45" s="635">
        <f ca="1">HLOOKUP($G$5,'Partner-period(er)'!$J:$X,49+((M$2-1)*50),FALSE)</f>
        <v>0</v>
      </c>
      <c r="N45" s="635">
        <f ca="1">HLOOKUP($G$5,'Partner-period(er)'!$J:$X,49+((N$2-1)*50),FALSE)</f>
        <v>0</v>
      </c>
      <c r="O45" s="635">
        <f ca="1">HLOOKUP($G$5,'Partner-period(er)'!$J:$X,49+((O$2-1)*50),FALSE)</f>
        <v>0</v>
      </c>
      <c r="P45" s="635">
        <f ca="1">HLOOKUP($G$5,'Partner-period(er)'!$J:$X,49+((P$2-1)*50),FALSE)</f>
        <v>0</v>
      </c>
      <c r="Q45" s="635">
        <f ca="1">HLOOKUP($G$5,'Partner-period(er)'!$J:$X,49+((Q$2-1)*50),FALSE)</f>
        <v>0</v>
      </c>
      <c r="R45" s="635">
        <f ca="1">HLOOKUP($G$5,'Partner-period(er)'!$J:$X,49+((R$2-1)*50),FALSE)</f>
        <v>0</v>
      </c>
      <c r="S45" s="635">
        <f ca="1">HLOOKUP($G$5,'Partner-period(er)'!$J:$X,49+((S$2-1)*50),FALSE)</f>
        <v>0</v>
      </c>
      <c r="T45" s="635">
        <f ca="1">HLOOKUP($G$5,'Partner-period(er)'!$J:$X,49+((T$2-1)*50),FALSE)</f>
        <v>0</v>
      </c>
      <c r="U45" s="635">
        <f ca="1">HLOOKUP($G$5,'Partner-period(er)'!$J:$X,49+((U$2-1)*50),FALSE)</f>
        <v>0</v>
      </c>
      <c r="V45" s="635">
        <f ca="1">HLOOKUP($G$5,'Partner-period(er)'!$J:$X,49+((V$2-1)*50),FALSE)</f>
        <v>0</v>
      </c>
      <c r="W45" s="635">
        <f ca="1">HLOOKUP($G$5,'Partner-period(er)'!$J:$X,49+((W$2-1)*50),FALSE)</f>
        <v>0</v>
      </c>
      <c r="X45" s="759">
        <f ca="1">HLOOKUP($G$5,'Partner-period(er)'!$J:$X,49+((X$2-1)*50),FALSE)</f>
        <v>0</v>
      </c>
      <c r="Y45" s="773">
        <f ca="1">HLOOKUP($G$5,'Partner-period(er)'!$J:$X,49+((Y$2-1)*50),FALSE)</f>
        <v>0</v>
      </c>
      <c r="Z45" s="773">
        <f ca="1">HLOOKUP($G$5,'Partner-period(er)'!$J:$X,49+((Z$2-1)*50),FALSE)</f>
        <v>0</v>
      </c>
      <c r="AA45" s="773">
        <f ca="1">HLOOKUP($G$5,'Partner-period(er)'!$J:$X,49+((AA$2-1)*50),FALSE)</f>
        <v>0</v>
      </c>
      <c r="AB45" s="773">
        <f ca="1">HLOOKUP($G$5,'Partner-period(er)'!$J:$X,49+((AB$2-1)*50),FALSE)</f>
        <v>0</v>
      </c>
      <c r="AC45" s="773">
        <f ca="1">HLOOKUP($G$5,'Partner-period(er)'!$J:$X,49+((AC$2-1)*50),FALSE)</f>
        <v>0</v>
      </c>
      <c r="AD45" s="773">
        <f ca="1">HLOOKUP($G$5,'Partner-period(er)'!$J:$X,49+((AD$2-1)*50),FALSE)</f>
        <v>0</v>
      </c>
      <c r="AE45" s="773">
        <f ca="1">HLOOKUP($G$5,'Partner-period(er)'!$J:$X,49+((AE$2-1)*50),FALSE)</f>
        <v>0</v>
      </c>
      <c r="AF45" s="773">
        <f ca="1">HLOOKUP($G$5,'Partner-period(er)'!$J:$X,49+((AF$2-1)*50),FALSE)</f>
        <v>0</v>
      </c>
      <c r="AG45" s="773">
        <f ca="1">HLOOKUP($G$5,'Partner-period(er)'!$J:$X,49+((AG$2-1)*50),FALSE)</f>
        <v>0</v>
      </c>
      <c r="AH45" s="773">
        <f ca="1">HLOOKUP($G$5,'Partner-period(er)'!$J:$X,49+((AH$2-1)*50),FALSE)</f>
        <v>0</v>
      </c>
      <c r="AI45" s="773">
        <f ca="1">HLOOKUP($G$5,'Partner-period(er)'!$J:$X,49+((AI$2-1)*50),FALSE)</f>
        <v>0</v>
      </c>
      <c r="AJ45" s="773">
        <f ca="1">HLOOKUP($G$5,'Partner-period(er)'!$J:$X,49+((AJ$2-1)*50),FALSE)</f>
        <v>0</v>
      </c>
      <c r="AK45" s="773">
        <f ca="1">HLOOKUP($G$5,'Partner-period(er)'!$J:$X,49+((AK$2-1)*50),FALSE)</f>
        <v>0</v>
      </c>
      <c r="AL45" s="773">
        <f ca="1">HLOOKUP($G$5,'Partner-period(er)'!$J:$X,49+((AL$2-1)*50),FALSE)</f>
        <v>0</v>
      </c>
      <c r="AM45" s="773">
        <f ca="1">HLOOKUP($G$5,'Partner-period(er)'!$J:$X,49+((AM$2-1)*50),FALSE)</f>
        <v>0</v>
      </c>
      <c r="AN45" s="94">
        <v>48</v>
      </c>
      <c r="AP45" s="157">
        <f>J22*J12</f>
        <v>0</v>
      </c>
      <c r="BE45" s="94">
        <v>48</v>
      </c>
      <c r="BG45" s="157">
        <f>AA22*AA12</f>
        <v>0</v>
      </c>
    </row>
    <row r="46" spans="1:73" ht="21" hidden="1" customHeight="1" x14ac:dyDescent="0.25">
      <c r="B46" s="175"/>
      <c r="C46" s="90"/>
      <c r="D46" s="90"/>
      <c r="E46" s="90"/>
      <c r="F46" s="90"/>
      <c r="G46" s="146"/>
      <c r="I46" s="141"/>
      <c r="J46" s="148"/>
      <c r="K46" s="142"/>
      <c r="L46" s="142"/>
      <c r="M46" s="142"/>
      <c r="N46" s="142"/>
      <c r="O46" s="142"/>
      <c r="P46" s="142"/>
      <c r="Q46" s="142"/>
      <c r="R46" s="142"/>
      <c r="S46" s="142"/>
      <c r="T46" s="142"/>
      <c r="U46" s="142"/>
      <c r="V46" s="142"/>
      <c r="W46" s="142"/>
      <c r="X46" s="142"/>
      <c r="Y46" s="773"/>
      <c r="Z46" s="774"/>
      <c r="AA46" s="297"/>
      <c r="AB46" s="297"/>
      <c r="AC46" s="297"/>
      <c r="AD46" s="297"/>
      <c r="AE46" s="297"/>
      <c r="AF46" s="297"/>
      <c r="AG46" s="297"/>
      <c r="AH46" s="297"/>
      <c r="AI46" s="297"/>
      <c r="AJ46" s="297"/>
      <c r="AK46" s="297"/>
      <c r="AL46" s="297"/>
      <c r="AM46" s="297"/>
    </row>
    <row r="47" spans="1:73" ht="21" hidden="1" customHeight="1" x14ac:dyDescent="0.25">
      <c r="B47" s="176"/>
      <c r="C47" s="177"/>
      <c r="D47" s="177"/>
      <c r="E47" s="177"/>
      <c r="F47" s="177"/>
      <c r="G47" s="143"/>
      <c r="H47" s="53"/>
      <c r="I47" s="144"/>
      <c r="J47" s="149"/>
      <c r="K47" s="145"/>
      <c r="L47" s="145"/>
      <c r="M47" s="145"/>
      <c r="N47" s="145"/>
      <c r="O47" s="145"/>
      <c r="P47" s="145"/>
      <c r="Q47" s="145"/>
      <c r="R47" s="145"/>
      <c r="S47" s="145"/>
      <c r="T47" s="145"/>
      <c r="U47" s="145"/>
      <c r="V47" s="145"/>
      <c r="W47" s="145"/>
      <c r="X47" s="760"/>
      <c r="Y47" s="775"/>
      <c r="Z47" s="774"/>
      <c r="AA47" s="297"/>
      <c r="AB47" s="297"/>
      <c r="AC47" s="297"/>
      <c r="AD47" s="297"/>
      <c r="AE47" s="297"/>
      <c r="AF47" s="297"/>
      <c r="AG47" s="297"/>
      <c r="AH47" s="297"/>
      <c r="AI47" s="297"/>
      <c r="AJ47" s="297"/>
      <c r="AK47" s="297"/>
      <c r="AL47" s="297"/>
      <c r="AM47" s="297"/>
    </row>
    <row r="48" spans="1:73" ht="50.25" customHeight="1" x14ac:dyDescent="0.25">
      <c r="B48" s="905" t="str">
        <f>Data!B97</f>
        <v>Forklar kort hvad midlerne i denne periode er blevet brugt til ved af udfylde skabelonen "Status ved udbetalingsanmodninger". Denne status skal vedlægges som bilag til det udfyldt budgetark for perioden. I bilaget redegøres for den faglige fremdrift, herunder arbejdspakker og milepæle i relation til de afholdte udgifter i perioden. Skabelonen findes via følgende link: https://www.energiteknologi.dk/sites/energiforskning.dk/files/media/document/Udbetalingsanmodning.docx</v>
      </c>
      <c r="C48" s="905"/>
      <c r="D48" s="905"/>
      <c r="E48" s="905"/>
      <c r="F48" s="905"/>
      <c r="G48" s="905"/>
      <c r="H48" s="905"/>
      <c r="I48" s="905"/>
      <c r="J48" s="905"/>
      <c r="K48" s="905"/>
      <c r="L48" s="905"/>
      <c r="M48" s="905"/>
      <c r="N48" s="905"/>
      <c r="O48" s="905"/>
      <c r="P48" s="905"/>
      <c r="Q48" s="905"/>
      <c r="R48" s="911" t="str">
        <f>Data!B106</f>
        <v>Projektansvarlig bekræfter med underskrift, at der på ethvert tidspunkt efter anmodning kan udleveres økonomisk dokumentation for projektets omkostninger i form af fakturaer, timeregistreringer eller en revisorpåtegnet opgørelse.</v>
      </c>
      <c r="S48" s="911"/>
      <c r="T48" s="911"/>
      <c r="U48" s="911"/>
      <c r="V48" s="911"/>
      <c r="W48" s="911"/>
      <c r="X48" s="911"/>
      <c r="Y48" s="777"/>
      <c r="Z48" s="777"/>
      <c r="AA48" s="777"/>
      <c r="AB48" s="777"/>
      <c r="AC48" s="777"/>
      <c r="AD48" s="777"/>
      <c r="AE48" s="777"/>
      <c r="AF48" s="777"/>
      <c r="AG48" s="777"/>
      <c r="AH48" s="777"/>
      <c r="AI48" s="777"/>
      <c r="AJ48" s="777"/>
      <c r="AK48" s="777"/>
      <c r="AL48" s="777"/>
      <c r="AM48" s="777"/>
      <c r="AN48" s="560"/>
      <c r="AO48" s="560"/>
      <c r="AP48" s="560"/>
      <c r="AQ48" s="560"/>
      <c r="AR48" s="560"/>
    </row>
    <row r="49" spans="2:39" ht="16.2" customHeight="1" thickBot="1" x14ac:dyDescent="0.35">
      <c r="B49" s="4"/>
      <c r="C49" s="4"/>
      <c r="D49" s="4"/>
      <c r="E49" s="4"/>
      <c r="F49" s="4"/>
      <c r="G49" s="4"/>
      <c r="I49" s="4"/>
      <c r="J49" s="4"/>
      <c r="K49" s="4"/>
      <c r="L49" s="4"/>
      <c r="M49" s="4"/>
      <c r="N49" s="4"/>
      <c r="O49" s="4"/>
      <c r="P49" s="4"/>
      <c r="Q49" s="4"/>
      <c r="R49" s="46"/>
      <c r="S49" s="52" t="str">
        <f>Data!B80</f>
        <v xml:space="preserve">Tilskud til udbetaling: </v>
      </c>
      <c r="T49" s="4"/>
      <c r="U49" s="46"/>
      <c r="V49" s="912">
        <f ca="1">I38</f>
        <v>0</v>
      </c>
      <c r="W49" s="912"/>
      <c r="X49" s="912"/>
      <c r="Y49" s="778"/>
      <c r="Z49" s="774"/>
      <c r="AA49" s="297"/>
      <c r="AB49" s="297"/>
      <c r="AC49" s="297"/>
      <c r="AD49" s="297"/>
      <c r="AE49" s="297"/>
      <c r="AF49" s="297"/>
      <c r="AG49" s="297"/>
      <c r="AH49" s="297"/>
      <c r="AI49" s="297"/>
      <c r="AJ49" s="297"/>
      <c r="AK49" s="297"/>
      <c r="AL49" s="297"/>
      <c r="AM49" s="297"/>
    </row>
    <row r="50" spans="2:39" ht="18" customHeight="1" thickTop="1" x14ac:dyDescent="0.25">
      <c r="B50" s="4"/>
      <c r="C50" s="4"/>
      <c r="D50" s="4"/>
      <c r="E50" s="4"/>
      <c r="F50" s="4"/>
      <c r="G50" s="4"/>
      <c r="I50" s="4"/>
      <c r="J50" s="4"/>
      <c r="K50" s="4"/>
      <c r="L50" s="4"/>
      <c r="M50" s="4"/>
      <c r="N50" s="4"/>
      <c r="O50" s="4"/>
      <c r="P50" s="4"/>
      <c r="Q50" s="4"/>
      <c r="R50" s="48"/>
      <c r="S50" s="904" t="str">
        <f>Data!B111</f>
        <v>Ubetalingen sker til den projektansvarlige virksomheds NemKonto</v>
      </c>
      <c r="T50" s="904"/>
      <c r="U50" s="904"/>
      <c r="V50" s="904"/>
      <c r="W50" s="904"/>
      <c r="X50" s="904"/>
      <c r="Y50" s="297"/>
      <c r="Z50" s="774"/>
      <c r="AA50" s="297"/>
      <c r="AB50" s="297"/>
      <c r="AC50" s="297"/>
      <c r="AD50" s="297"/>
      <c r="AE50" s="297"/>
      <c r="AF50" s="297"/>
      <c r="AG50" s="297"/>
      <c r="AH50" s="297"/>
      <c r="AI50" s="297"/>
      <c r="AJ50" s="297"/>
      <c r="AK50" s="297"/>
      <c r="AL50" s="297"/>
      <c r="AM50" s="297"/>
    </row>
    <row r="51" spans="2:39" x14ac:dyDescent="0.25">
      <c r="B51" s="4"/>
      <c r="C51" s="4"/>
      <c r="D51" s="4"/>
      <c r="E51" s="4"/>
      <c r="F51" s="4"/>
      <c r="G51" s="4"/>
      <c r="I51" s="4"/>
      <c r="J51" s="4"/>
      <c r="K51" s="4"/>
      <c r="L51" s="4"/>
      <c r="M51" s="4"/>
      <c r="N51" s="4"/>
      <c r="O51" s="4"/>
      <c r="P51" s="4"/>
      <c r="Q51" s="4"/>
      <c r="R51" s="412" t="str">
        <f>Data!I2</f>
        <v>Ja</v>
      </c>
      <c r="S51" s="904"/>
      <c r="T51" s="904"/>
      <c r="U51" s="904"/>
      <c r="V51" s="904"/>
      <c r="W51" s="904"/>
      <c r="X51" s="904"/>
      <c r="Y51" s="779"/>
      <c r="Z51" s="774"/>
      <c r="AA51" s="297"/>
      <c r="AB51" s="297"/>
      <c r="AC51" s="297"/>
      <c r="AD51" s="297"/>
      <c r="AE51" s="297"/>
      <c r="AF51" s="297"/>
      <c r="AG51" s="297"/>
      <c r="AH51" s="297"/>
      <c r="AI51" s="297"/>
      <c r="AJ51" s="297"/>
      <c r="AK51" s="297"/>
      <c r="AL51" s="297"/>
      <c r="AM51" s="297"/>
    </row>
    <row r="52" spans="2:39" ht="18" customHeight="1" x14ac:dyDescent="0.3">
      <c r="B52" s="4"/>
      <c r="C52" s="4"/>
      <c r="D52" s="4"/>
      <c r="E52" s="4"/>
      <c r="F52" s="4"/>
      <c r="G52" s="4"/>
      <c r="I52" s="4"/>
      <c r="J52" s="4"/>
      <c r="K52" s="4"/>
      <c r="L52" s="4"/>
      <c r="M52" s="4"/>
      <c r="N52" s="4"/>
      <c r="O52" s="4"/>
      <c r="P52" s="4"/>
      <c r="Q52" s="4"/>
      <c r="R52" s="4"/>
      <c r="S52" s="44" t="str">
        <f>Data!B81</f>
        <v>Tilsagnshaver (projektansvarlig)</v>
      </c>
      <c r="T52" s="4"/>
      <c r="U52" s="48"/>
      <c r="V52" s="48"/>
      <c r="W52" s="4"/>
      <c r="X52" s="4"/>
      <c r="Y52" s="297"/>
      <c r="Z52" s="774"/>
      <c r="AA52" s="297"/>
      <c r="AB52" s="297"/>
      <c r="AC52" s="297"/>
      <c r="AD52" s="297"/>
      <c r="AE52" s="297"/>
      <c r="AF52" s="297"/>
      <c r="AG52" s="297"/>
      <c r="AH52" s="297"/>
      <c r="AI52" s="297"/>
      <c r="AJ52" s="297"/>
      <c r="AK52" s="297"/>
      <c r="AL52" s="297"/>
      <c r="AM52" s="297"/>
    </row>
    <row r="53" spans="2:39" ht="15.6" customHeight="1" x14ac:dyDescent="0.3">
      <c r="B53" s="4"/>
      <c r="C53" s="4"/>
      <c r="D53" s="4"/>
      <c r="E53" s="4"/>
      <c r="F53" s="4"/>
      <c r="G53" s="4"/>
      <c r="I53" s="4"/>
      <c r="J53" s="4"/>
      <c r="K53" s="4"/>
      <c r="L53" s="4"/>
      <c r="M53" s="4"/>
      <c r="N53" s="4"/>
      <c r="O53" s="4"/>
      <c r="P53" s="4"/>
      <c r="Q53" s="4"/>
      <c r="R53" s="49"/>
      <c r="S53" s="4" t="str">
        <f>Data!B82</f>
        <v xml:space="preserve"> Dato:</v>
      </c>
      <c r="T53" s="446"/>
      <c r="U53" s="447" t="str">
        <f>Data!B88</f>
        <v>Underskrift</v>
      </c>
      <c r="V53" s="49"/>
      <c r="W53" s="4"/>
      <c r="X53" s="4"/>
      <c r="Y53" s="297"/>
      <c r="Z53" s="774"/>
      <c r="AA53" s="297"/>
      <c r="AB53" s="297"/>
      <c r="AC53" s="297"/>
      <c r="AD53" s="297"/>
      <c r="AE53" s="297"/>
      <c r="AF53" s="297"/>
      <c r="AG53" s="297"/>
      <c r="AH53" s="297"/>
      <c r="AI53" s="297"/>
      <c r="AJ53" s="297"/>
      <c r="AK53" s="297"/>
      <c r="AL53" s="297"/>
      <c r="AM53" s="297"/>
    </row>
    <row r="54" spans="2:39" ht="13.5" customHeight="1" x14ac:dyDescent="0.25">
      <c r="B54" s="4"/>
      <c r="C54" s="4"/>
      <c r="D54" s="4"/>
      <c r="E54" s="4"/>
      <c r="F54" s="4"/>
      <c r="G54" s="4"/>
      <c r="I54" s="4"/>
      <c r="J54" s="4"/>
      <c r="K54" s="4"/>
      <c r="L54" s="4"/>
      <c r="M54" s="4"/>
      <c r="N54" s="4"/>
      <c r="O54" s="4"/>
      <c r="P54" s="4"/>
      <c r="Q54" s="4"/>
      <c r="R54" s="50"/>
      <c r="S54" s="54"/>
      <c r="T54" s="54"/>
      <c r="U54" s="54"/>
      <c r="V54" s="50"/>
      <c r="W54" s="4"/>
      <c r="X54" s="4"/>
      <c r="Y54" s="297"/>
      <c r="Z54" s="774"/>
      <c r="AA54" s="297"/>
      <c r="AB54" s="297"/>
      <c r="AC54" s="297"/>
      <c r="AD54" s="297"/>
      <c r="AE54" s="297"/>
      <c r="AF54" s="297"/>
      <c r="AG54" s="297"/>
      <c r="AH54" s="297"/>
      <c r="AI54" s="297"/>
      <c r="AJ54" s="297"/>
      <c r="AK54" s="297"/>
      <c r="AL54" s="297"/>
      <c r="AM54" s="297"/>
    </row>
    <row r="55" spans="2:39" ht="5.25" customHeight="1" x14ac:dyDescent="0.3">
      <c r="B55" s="4"/>
      <c r="C55" s="4"/>
      <c r="D55" s="4"/>
      <c r="E55" s="4"/>
      <c r="F55" s="4"/>
      <c r="G55" s="4"/>
      <c r="I55" s="4"/>
      <c r="J55" s="4"/>
      <c r="K55" s="4"/>
      <c r="L55" s="4"/>
      <c r="M55" s="4"/>
      <c r="N55" s="4"/>
      <c r="O55" s="4"/>
      <c r="P55" s="4"/>
      <c r="Q55" s="4"/>
      <c r="R55" s="4"/>
      <c r="S55" s="55"/>
      <c r="T55" s="358"/>
      <c r="U55" s="358"/>
      <c r="V55" s="358"/>
      <c r="W55" s="53"/>
      <c r="X55" s="756"/>
      <c r="Y55" s="297"/>
      <c r="Z55" s="774"/>
      <c r="AA55" s="297"/>
      <c r="AB55" s="297"/>
      <c r="AC55" s="297"/>
      <c r="AD55" s="297"/>
      <c r="AE55" s="297"/>
      <c r="AF55" s="297"/>
      <c r="AG55" s="297"/>
      <c r="AH55" s="297"/>
      <c r="AI55" s="297"/>
      <c r="AJ55" s="297"/>
      <c r="AK55" s="297"/>
      <c r="AL55" s="297"/>
      <c r="AM55" s="297"/>
    </row>
    <row r="56" spans="2:39" ht="15.75" customHeight="1" x14ac:dyDescent="0.25">
      <c r="B56" s="4"/>
      <c r="C56" s="4"/>
      <c r="D56" s="4"/>
      <c r="E56" s="4"/>
      <c r="F56" s="4"/>
      <c r="G56" s="4"/>
      <c r="I56" s="4"/>
      <c r="J56" s="4"/>
      <c r="K56" s="4"/>
      <c r="L56" s="4"/>
      <c r="M56" s="4"/>
      <c r="N56" s="4"/>
      <c r="O56" s="4"/>
      <c r="P56" s="4"/>
      <c r="Q56" s="4"/>
      <c r="R56" s="4"/>
      <c r="S56" s="898" t="str">
        <f>VLOOKUP(Data!G2,Data!G22:H25,2,FALSE)</f>
        <v>Udfyldes af Energistyrelsen</v>
      </c>
      <c r="T56" s="898"/>
      <c r="U56" s="898"/>
      <c r="V56" s="898"/>
      <c r="W56" s="898"/>
      <c r="X56" s="898"/>
      <c r="Y56" s="297"/>
      <c r="Z56" s="774"/>
      <c r="AA56" s="297"/>
      <c r="AB56" s="297"/>
      <c r="AC56" s="297"/>
      <c r="AD56" s="297"/>
      <c r="AE56" s="297"/>
      <c r="AF56" s="297"/>
      <c r="AG56" s="297"/>
      <c r="AH56" s="297"/>
      <c r="AI56" s="297"/>
      <c r="AJ56" s="297"/>
      <c r="AK56" s="297"/>
      <c r="AL56" s="297"/>
      <c r="AM56" s="297"/>
    </row>
    <row r="57" spans="2:39" ht="16.5" customHeight="1" x14ac:dyDescent="0.25">
      <c r="B57" s="4"/>
      <c r="C57" s="4"/>
      <c r="D57" s="4"/>
      <c r="E57" s="4"/>
      <c r="F57" s="4"/>
      <c r="G57" s="4"/>
      <c r="I57" s="4"/>
      <c r="J57" s="4"/>
      <c r="K57" s="4"/>
      <c r="L57" s="4"/>
      <c r="M57" s="4"/>
      <c r="N57" s="4"/>
      <c r="O57" s="4"/>
      <c r="P57" s="4"/>
      <c r="Q57" s="4"/>
      <c r="R57" s="4"/>
      <c r="S57" s="921"/>
      <c r="T57" s="921"/>
      <c r="U57" s="921"/>
      <c r="V57" s="921"/>
      <c r="W57" s="921"/>
      <c r="X57" s="921"/>
      <c r="Y57" s="781"/>
      <c r="Z57" s="781"/>
      <c r="AA57" s="297"/>
      <c r="AB57" s="297"/>
      <c r="AC57" s="297"/>
      <c r="AD57" s="297"/>
      <c r="AE57" s="297"/>
      <c r="AF57" s="297"/>
      <c r="AG57" s="297"/>
      <c r="AH57" s="297"/>
      <c r="AI57" s="297"/>
      <c r="AJ57" s="297"/>
      <c r="AK57" s="297"/>
      <c r="AL57" s="297"/>
      <c r="AM57" s="297"/>
    </row>
    <row r="58" spans="2:39" ht="12.75" customHeight="1" x14ac:dyDescent="0.25">
      <c r="B58" s="4"/>
      <c r="C58" s="4"/>
      <c r="D58" s="4"/>
      <c r="E58" s="4"/>
      <c r="F58" s="4"/>
      <c r="G58" s="4"/>
      <c r="I58" s="4"/>
      <c r="J58" s="4"/>
      <c r="K58" s="4"/>
      <c r="L58" s="4"/>
      <c r="M58" s="4"/>
      <c r="N58" s="4"/>
      <c r="O58" s="4"/>
      <c r="P58" s="4"/>
      <c r="Q58" s="4"/>
      <c r="R58" s="4"/>
      <c r="S58" s="165" t="str">
        <f>Data!B84</f>
        <v>Godkendt</v>
      </c>
      <c r="T58" s="55"/>
      <c r="U58" s="55"/>
      <c r="V58" s="53"/>
      <c r="W58" s="30"/>
      <c r="X58" s="761"/>
      <c r="Y58" s="782"/>
      <c r="Z58" s="783"/>
      <c r="AA58" s="297"/>
      <c r="AB58" s="297"/>
      <c r="AC58" s="297"/>
      <c r="AD58" s="297"/>
      <c r="AE58" s="297"/>
      <c r="AF58" s="297"/>
      <c r="AG58" s="297"/>
      <c r="AH58" s="297"/>
      <c r="AI58" s="297"/>
      <c r="AJ58" s="297"/>
      <c r="AK58" s="297"/>
      <c r="AL58" s="297"/>
      <c r="AM58" s="297"/>
    </row>
    <row r="59" spans="2:39" ht="15" x14ac:dyDescent="0.25">
      <c r="B59" s="4"/>
      <c r="C59" s="4"/>
      <c r="D59" s="4"/>
      <c r="E59" s="4"/>
      <c r="F59" s="4"/>
      <c r="G59" s="4"/>
      <c r="I59" s="4"/>
      <c r="J59" s="4"/>
      <c r="K59" s="4"/>
      <c r="L59" s="4"/>
      <c r="M59" s="4"/>
      <c r="N59" s="4"/>
      <c r="O59" s="4"/>
      <c r="P59" s="4"/>
      <c r="Q59" s="4"/>
      <c r="R59" s="4"/>
      <c r="S59" s="357"/>
      <c r="T59" s="47"/>
      <c r="U59" s="56"/>
      <c r="V59" s="28"/>
      <c r="W59" s="29"/>
      <c r="X59" s="51"/>
      <c r="Y59" s="782"/>
      <c r="Z59" s="784"/>
      <c r="AA59" s="297"/>
      <c r="AB59" s="297"/>
      <c r="AC59" s="297"/>
      <c r="AD59" s="297"/>
      <c r="AE59" s="297"/>
      <c r="AF59" s="297"/>
      <c r="AG59" s="297"/>
      <c r="AH59" s="297"/>
      <c r="AI59" s="297"/>
      <c r="AJ59" s="297"/>
      <c r="AK59" s="297"/>
      <c r="AL59" s="297"/>
      <c r="AM59" s="297"/>
    </row>
    <row r="60" spans="2:39" ht="15" x14ac:dyDescent="0.25">
      <c r="B60" s="4"/>
      <c r="C60" s="4"/>
      <c r="D60" s="4"/>
      <c r="E60" s="4"/>
      <c r="F60" s="4"/>
      <c r="G60" s="4"/>
      <c r="I60" s="4"/>
      <c r="J60" s="4"/>
      <c r="K60" s="4"/>
      <c r="L60" s="4"/>
      <c r="M60" s="4"/>
      <c r="N60" s="4"/>
      <c r="O60" s="4"/>
      <c r="P60" s="4"/>
      <c r="Q60" s="4"/>
      <c r="R60" s="4"/>
      <c r="S60" s="359" t="str">
        <f>Data!B84</f>
        <v>Godkendt</v>
      </c>
      <c r="T60" s="55"/>
      <c r="U60" s="55"/>
      <c r="V60" s="53"/>
      <c r="W60" s="30"/>
      <c r="X60" s="761"/>
      <c r="Y60" s="782"/>
      <c r="Z60" s="785"/>
      <c r="AA60" s="297"/>
      <c r="AB60" s="297"/>
      <c r="AC60" s="297"/>
      <c r="AD60" s="297"/>
      <c r="AE60" s="297"/>
      <c r="AF60" s="297"/>
      <c r="AG60" s="297"/>
      <c r="AH60" s="297"/>
      <c r="AI60" s="297"/>
      <c r="AJ60" s="297"/>
      <c r="AK60" s="297"/>
      <c r="AL60" s="297"/>
      <c r="AM60" s="297"/>
    </row>
    <row r="61" spans="2:39" ht="15" x14ac:dyDescent="0.25">
      <c r="B61" s="4"/>
      <c r="C61" s="4"/>
      <c r="D61" s="4"/>
      <c r="E61" s="4"/>
      <c r="F61" s="4"/>
      <c r="G61" s="4"/>
      <c r="I61" s="4"/>
      <c r="J61" s="4"/>
      <c r="K61" s="4"/>
      <c r="L61" s="4"/>
      <c r="M61" s="4"/>
      <c r="N61" s="4"/>
      <c r="O61" s="4"/>
      <c r="P61" s="4"/>
      <c r="Q61" s="4"/>
      <c r="R61" s="4"/>
      <c r="S61" s="357"/>
      <c r="T61" s="47"/>
      <c r="U61" s="47"/>
      <c r="V61" s="9"/>
      <c r="W61" s="9"/>
      <c r="X61" s="9"/>
      <c r="Y61" s="442"/>
      <c r="Z61" s="442"/>
      <c r="AA61" s="297"/>
      <c r="AB61" s="297"/>
      <c r="AC61" s="297"/>
      <c r="AD61" s="297"/>
      <c r="AE61" s="297"/>
      <c r="AF61" s="297"/>
      <c r="AG61" s="297"/>
      <c r="AH61" s="297"/>
      <c r="AI61" s="297"/>
      <c r="AJ61" s="297"/>
      <c r="AK61" s="297"/>
      <c r="AL61" s="297"/>
      <c r="AM61" s="297"/>
    </row>
    <row r="62" spans="2:39" ht="11.25" customHeight="1" x14ac:dyDescent="0.25">
      <c r="B62" s="4"/>
      <c r="C62" s="297" t="str">
        <f>IF(Data!L9&lt;7,"CB","DB")</f>
        <v>CB</v>
      </c>
      <c r="D62" s="4"/>
      <c r="E62" s="4"/>
      <c r="F62" s="4"/>
      <c r="G62" s="4"/>
      <c r="I62" s="4"/>
      <c r="J62" s="4"/>
      <c r="K62" s="4"/>
      <c r="L62" s="4"/>
      <c r="M62" s="4"/>
      <c r="N62" s="4"/>
      <c r="O62" s="4"/>
      <c r="P62" s="4"/>
      <c r="Q62" s="4"/>
      <c r="R62" s="4"/>
      <c r="S62" s="359" t="str">
        <f>Data!B84</f>
        <v>Godkendt</v>
      </c>
      <c r="T62" s="55"/>
      <c r="U62" s="55"/>
      <c r="V62" s="41"/>
      <c r="W62" s="41"/>
      <c r="X62" s="762"/>
      <c r="Y62" s="442"/>
      <c r="Z62" s="442"/>
      <c r="AA62" s="297"/>
      <c r="AB62" s="297"/>
      <c r="AC62" s="297"/>
      <c r="AD62" s="297"/>
      <c r="AE62" s="297"/>
      <c r="AF62" s="297"/>
      <c r="AG62" s="297"/>
      <c r="AH62" s="297"/>
      <c r="AI62" s="297"/>
      <c r="AJ62" s="297"/>
      <c r="AK62" s="297"/>
      <c r="AL62" s="297"/>
      <c r="AM62" s="297"/>
    </row>
    <row r="63" spans="2:39" ht="6.15" customHeight="1" x14ac:dyDescent="0.25">
      <c r="B63" s="99"/>
      <c r="C63" s="4"/>
      <c r="D63" s="4"/>
      <c r="E63" s="99"/>
      <c r="F63" s="99"/>
      <c r="G63" s="99"/>
      <c r="I63" s="99"/>
      <c r="J63" s="4"/>
      <c r="K63" s="4"/>
      <c r="L63" s="4"/>
      <c r="M63" s="4"/>
      <c r="N63" s="173"/>
      <c r="O63" s="174"/>
      <c r="P63" s="174"/>
      <c r="Q63" s="174"/>
      <c r="R63" s="4"/>
      <c r="S63" s="4"/>
      <c r="T63" s="4"/>
      <c r="U63" s="4"/>
      <c r="V63" s="4"/>
      <c r="W63" s="4"/>
      <c r="X63" s="4"/>
      <c r="Y63" s="297"/>
      <c r="Z63" s="774"/>
      <c r="AA63" s="297"/>
      <c r="AB63" s="297"/>
      <c r="AC63" s="297"/>
      <c r="AD63" s="297"/>
      <c r="AE63" s="297"/>
      <c r="AF63" s="297"/>
      <c r="AG63" s="297"/>
      <c r="AH63" s="297"/>
      <c r="AI63" s="297"/>
      <c r="AJ63" s="297"/>
      <c r="AK63" s="297"/>
      <c r="AL63" s="297"/>
      <c r="AM63" s="297"/>
    </row>
    <row r="64" spans="2:39" ht="2.25" customHeight="1" x14ac:dyDescent="0.3">
      <c r="B64" s="99"/>
      <c r="C64" s="4"/>
      <c r="D64" s="4"/>
      <c r="E64" s="99"/>
      <c r="F64" s="99"/>
      <c r="G64" s="99"/>
      <c r="I64" s="99"/>
      <c r="J64" s="4"/>
      <c r="K64" s="4"/>
      <c r="L64" s="4"/>
      <c r="M64" s="4"/>
      <c r="N64" s="49"/>
      <c r="O64" s="89"/>
      <c r="P64" s="89"/>
      <c r="Q64" s="89"/>
      <c r="R64" s="89"/>
      <c r="S64" s="89"/>
      <c r="T64" s="89"/>
      <c r="U64" s="89"/>
      <c r="V64" s="89"/>
      <c r="W64" s="4"/>
      <c r="X64" s="4"/>
    </row>
    <row r="65" spans="2:24" hidden="1" x14ac:dyDescent="0.25">
      <c r="B65" s="99"/>
      <c r="C65" s="4"/>
      <c r="D65" s="4"/>
      <c r="E65" s="99"/>
      <c r="F65" s="99"/>
      <c r="G65" s="99"/>
      <c r="I65" s="99"/>
      <c r="J65" s="4"/>
      <c r="K65" s="4"/>
      <c r="L65" s="4"/>
      <c r="M65" s="4"/>
      <c r="N65" s="4"/>
      <c r="O65" s="4"/>
      <c r="P65" s="4"/>
      <c r="Q65" s="4"/>
      <c r="R65" s="4"/>
      <c r="S65" s="4"/>
      <c r="T65" s="4"/>
      <c r="U65" s="4"/>
      <c r="V65" s="4"/>
      <c r="W65" s="4"/>
      <c r="X65" s="4"/>
    </row>
    <row r="66" spans="2:24" hidden="1" x14ac:dyDescent="0.25">
      <c r="B66" s="99"/>
      <c r="C66" s="4"/>
      <c r="D66" s="4"/>
      <c r="E66" s="99"/>
      <c r="F66" s="99"/>
      <c r="G66" s="99"/>
      <c r="I66" s="99"/>
      <c r="J66" s="4"/>
      <c r="K66" s="4"/>
      <c r="L66" s="4"/>
      <c r="M66" s="4"/>
      <c r="N66" s="4"/>
      <c r="O66" s="4"/>
      <c r="P66" s="4"/>
      <c r="Q66" s="4"/>
      <c r="R66" s="4"/>
      <c r="S66" s="4"/>
      <c r="T66" s="4"/>
      <c r="U66" s="4"/>
      <c r="V66" s="4"/>
      <c r="W66" s="4"/>
      <c r="X66" s="4"/>
    </row>
    <row r="67" spans="2:24" ht="2.25" customHeight="1" x14ac:dyDescent="0.25">
      <c r="B67" s="99"/>
      <c r="C67" s="4"/>
      <c r="D67" s="4"/>
      <c r="E67" s="99"/>
      <c r="F67" s="99"/>
      <c r="G67" s="99"/>
      <c r="I67" s="99"/>
      <c r="J67" s="4"/>
      <c r="K67" s="4"/>
      <c r="L67" s="4"/>
      <c r="M67" s="4"/>
      <c r="N67" s="4"/>
      <c r="O67" s="4"/>
      <c r="P67" s="4"/>
      <c r="Q67" s="4"/>
      <c r="R67" s="4"/>
      <c r="S67" s="4"/>
      <c r="T67" s="4"/>
      <c r="U67" s="4"/>
      <c r="V67" s="4"/>
      <c r="W67" s="4"/>
      <c r="X67" s="4"/>
    </row>
    <row r="68" spans="2:24" ht="10.5" hidden="1" customHeight="1" x14ac:dyDescent="0.25">
      <c r="J68"/>
      <c r="K68"/>
      <c r="L68"/>
      <c r="M68"/>
      <c r="N68"/>
      <c r="O68"/>
      <c r="P68"/>
      <c r="Q68"/>
      <c r="R68"/>
      <c r="S68"/>
      <c r="T68"/>
    </row>
    <row r="69" spans="2:24" ht="13.5" hidden="1" customHeight="1" x14ac:dyDescent="0.25">
      <c r="J69"/>
      <c r="K69"/>
      <c r="L69"/>
      <c r="M69"/>
      <c r="N69"/>
      <c r="O69"/>
      <c r="P69"/>
      <c r="Q69" s="31"/>
      <c r="R69" s="31"/>
      <c r="S69" s="31"/>
      <c r="T69" s="31"/>
      <c r="U69" s="31"/>
      <c r="V69" s="31"/>
      <c r="W69" s="31"/>
      <c r="X69" s="31"/>
    </row>
    <row r="70" spans="2:24" ht="0.75" hidden="1" customHeight="1" x14ac:dyDescent="0.25">
      <c r="J70"/>
      <c r="K70"/>
      <c r="L70"/>
      <c r="M70"/>
      <c r="N70"/>
      <c r="O70"/>
      <c r="P70"/>
      <c r="Q70"/>
      <c r="R70"/>
      <c r="S70"/>
      <c r="T70"/>
    </row>
    <row r="71" spans="2:24" ht="0.75" hidden="1" customHeight="1" x14ac:dyDescent="0.25">
      <c r="J71"/>
      <c r="K71"/>
      <c r="L71"/>
      <c r="M71"/>
      <c r="N71"/>
      <c r="O71"/>
      <c r="P71"/>
      <c r="Q71"/>
      <c r="R71"/>
      <c r="S71"/>
      <c r="T71"/>
    </row>
    <row r="72" spans="2:24" x14ac:dyDescent="0.25">
      <c r="J72"/>
      <c r="K72"/>
      <c r="L72"/>
      <c r="M72"/>
      <c r="N72"/>
      <c r="O72"/>
      <c r="P72"/>
      <c r="Q72"/>
      <c r="R72"/>
      <c r="S72"/>
      <c r="T72"/>
    </row>
    <row r="73" spans="2:24" x14ac:dyDescent="0.25">
      <c r="J73"/>
      <c r="K73"/>
      <c r="L73"/>
      <c r="M73"/>
      <c r="N73"/>
      <c r="O73"/>
      <c r="P73"/>
      <c r="Q73"/>
      <c r="R73"/>
      <c r="S73"/>
      <c r="T73"/>
    </row>
    <row r="74" spans="2:24" x14ac:dyDescent="0.25">
      <c r="J74"/>
      <c r="K74"/>
      <c r="L74"/>
      <c r="M74"/>
      <c r="N74"/>
      <c r="O74"/>
      <c r="P74"/>
      <c r="Q74"/>
      <c r="R74"/>
      <c r="S74"/>
      <c r="T74"/>
    </row>
    <row r="75" spans="2:24" x14ac:dyDescent="0.25">
      <c r="J75"/>
      <c r="K75"/>
      <c r="L75"/>
      <c r="M75"/>
      <c r="N75"/>
      <c r="O75"/>
      <c r="P75"/>
      <c r="Q75"/>
      <c r="R75"/>
      <c r="S75"/>
      <c r="T75"/>
    </row>
    <row r="76" spans="2:24" x14ac:dyDescent="0.25">
      <c r="J76"/>
      <c r="K76"/>
      <c r="L76"/>
      <c r="M76"/>
      <c r="N76"/>
      <c r="O76"/>
      <c r="P76"/>
      <c r="Q76"/>
      <c r="R76"/>
      <c r="S76"/>
      <c r="T76"/>
    </row>
    <row r="77" spans="2:24" x14ac:dyDescent="0.25">
      <c r="J77"/>
      <c r="K77"/>
      <c r="L77"/>
      <c r="M77"/>
      <c r="N77"/>
      <c r="O77"/>
      <c r="P77"/>
      <c r="Q77"/>
      <c r="R77"/>
      <c r="S77"/>
      <c r="T77"/>
    </row>
    <row r="78" spans="2:24" x14ac:dyDescent="0.25">
      <c r="J78"/>
      <c r="K78"/>
      <c r="L78"/>
      <c r="M78"/>
      <c r="N78"/>
      <c r="O78"/>
      <c r="P78"/>
      <c r="Q78"/>
      <c r="R78"/>
      <c r="S78"/>
      <c r="T78"/>
    </row>
    <row r="79" spans="2:24" x14ac:dyDescent="0.25">
      <c r="J79"/>
      <c r="K79"/>
      <c r="L79"/>
      <c r="M79"/>
      <c r="N79"/>
      <c r="O79"/>
      <c r="P79"/>
      <c r="Q79"/>
      <c r="R79"/>
      <c r="S79"/>
      <c r="T79"/>
    </row>
    <row r="80" spans="2:24" x14ac:dyDescent="0.25">
      <c r="J80"/>
      <c r="K80"/>
      <c r="L80"/>
      <c r="M80"/>
      <c r="N80"/>
      <c r="U80" s="93"/>
      <c r="V80" s="93"/>
      <c r="W80" s="93"/>
      <c r="X80" s="93"/>
    </row>
    <row r="81" spans="10:20" x14ac:dyDescent="0.25">
      <c r="J81"/>
      <c r="K81"/>
      <c r="L81"/>
      <c r="M81"/>
      <c r="N81"/>
      <c r="O81"/>
      <c r="P81"/>
      <c r="Q81"/>
      <c r="R81"/>
      <c r="S81"/>
      <c r="T81"/>
    </row>
    <row r="82" spans="10:20" x14ac:dyDescent="0.25">
      <c r="J82"/>
      <c r="K82"/>
      <c r="L82"/>
      <c r="M82"/>
      <c r="N82"/>
      <c r="O82"/>
      <c r="P82"/>
      <c r="Q82"/>
      <c r="R82"/>
      <c r="S82"/>
      <c r="T82"/>
    </row>
    <row r="83" spans="10:20" x14ac:dyDescent="0.25">
      <c r="J83"/>
      <c r="K83"/>
      <c r="L83"/>
      <c r="M83"/>
      <c r="N83"/>
      <c r="O83"/>
      <c r="P83"/>
      <c r="Q83"/>
      <c r="R83"/>
      <c r="S83"/>
      <c r="T83"/>
    </row>
    <row r="84" spans="10:20" x14ac:dyDescent="0.25">
      <c r="J84"/>
      <c r="K84"/>
      <c r="L84"/>
      <c r="M84"/>
      <c r="N84"/>
      <c r="O84"/>
      <c r="P84"/>
      <c r="Q84"/>
      <c r="R84"/>
      <c r="S84"/>
      <c r="T84"/>
    </row>
    <row r="85" spans="10:20" x14ac:dyDescent="0.25">
      <c r="J85"/>
      <c r="K85"/>
      <c r="L85"/>
      <c r="M85"/>
      <c r="N85"/>
      <c r="O85"/>
      <c r="P85"/>
      <c r="Q85"/>
      <c r="R85"/>
      <c r="S85"/>
      <c r="T85"/>
    </row>
    <row r="86" spans="10:20" x14ac:dyDescent="0.25">
      <c r="J86"/>
      <c r="K86"/>
      <c r="L86"/>
      <c r="M86"/>
      <c r="N86"/>
      <c r="O86"/>
      <c r="P86"/>
      <c r="Q86"/>
      <c r="R86"/>
      <c r="S86"/>
      <c r="T86"/>
    </row>
    <row r="87" spans="10:20" x14ac:dyDescent="0.25">
      <c r="J87"/>
      <c r="K87"/>
      <c r="L87"/>
      <c r="M87"/>
      <c r="N87"/>
      <c r="O87"/>
      <c r="P87"/>
      <c r="Q87"/>
      <c r="R87"/>
      <c r="S87"/>
      <c r="T87"/>
    </row>
    <row r="88" spans="10:20" x14ac:dyDescent="0.25">
      <c r="J88"/>
      <c r="K88"/>
      <c r="L88"/>
      <c r="M88"/>
      <c r="N88"/>
      <c r="O88"/>
      <c r="P88"/>
      <c r="Q88"/>
      <c r="R88"/>
      <c r="S88"/>
      <c r="T88"/>
    </row>
    <row r="89" spans="10:20" x14ac:dyDescent="0.25">
      <c r="J89"/>
      <c r="K89"/>
      <c r="L89"/>
      <c r="M89"/>
      <c r="N89"/>
      <c r="O89"/>
      <c r="P89"/>
      <c r="Q89"/>
      <c r="R89"/>
      <c r="S89"/>
      <c r="T89"/>
    </row>
    <row r="90" spans="10:20" x14ac:dyDescent="0.25">
      <c r="J90"/>
      <c r="K90"/>
      <c r="L90"/>
      <c r="M90"/>
      <c r="N90"/>
      <c r="O90"/>
      <c r="P90"/>
      <c r="Q90"/>
      <c r="R90"/>
      <c r="S90"/>
      <c r="T90"/>
    </row>
    <row r="91" spans="10:20" x14ac:dyDescent="0.25">
      <c r="J91"/>
      <c r="K91"/>
      <c r="L91"/>
      <c r="M91"/>
      <c r="N91"/>
      <c r="O91"/>
      <c r="P91"/>
      <c r="Q91"/>
      <c r="R91"/>
      <c r="S91"/>
      <c r="T91"/>
    </row>
    <row r="92" spans="10:20" x14ac:dyDescent="0.25">
      <c r="J92"/>
      <c r="K92"/>
      <c r="L92"/>
      <c r="M92"/>
      <c r="N92"/>
      <c r="O92"/>
      <c r="P92"/>
      <c r="Q92"/>
      <c r="R92"/>
      <c r="S92"/>
      <c r="T92"/>
    </row>
    <row r="93" spans="10:20" x14ac:dyDescent="0.25">
      <c r="J93"/>
      <c r="K93"/>
      <c r="L93"/>
      <c r="M93"/>
      <c r="N93"/>
      <c r="O93"/>
      <c r="P93"/>
      <c r="Q93"/>
      <c r="R93"/>
      <c r="S93"/>
      <c r="T93"/>
    </row>
    <row r="94" spans="10:20" x14ac:dyDescent="0.25">
      <c r="J94"/>
      <c r="K94"/>
      <c r="L94"/>
      <c r="M94"/>
      <c r="N94"/>
      <c r="O94"/>
      <c r="P94"/>
      <c r="Q94"/>
      <c r="R94"/>
      <c r="S94"/>
      <c r="T94"/>
    </row>
    <row r="95" spans="10:20" x14ac:dyDescent="0.25">
      <c r="J95"/>
      <c r="K95"/>
      <c r="L95"/>
      <c r="M95"/>
      <c r="N95"/>
      <c r="O95"/>
      <c r="P95"/>
      <c r="Q95"/>
      <c r="R95"/>
      <c r="S95"/>
      <c r="T95"/>
    </row>
    <row r="96" spans="10:20" x14ac:dyDescent="0.25">
      <c r="J96"/>
      <c r="K96"/>
      <c r="L96"/>
      <c r="M96"/>
      <c r="N96"/>
      <c r="O96"/>
      <c r="P96"/>
      <c r="Q96"/>
      <c r="R96"/>
      <c r="S96"/>
      <c r="T96"/>
    </row>
    <row r="97" spans="10:20" x14ac:dyDescent="0.25">
      <c r="J97"/>
      <c r="K97"/>
      <c r="L97"/>
      <c r="M97"/>
      <c r="N97"/>
      <c r="O97"/>
      <c r="P97"/>
      <c r="Q97"/>
      <c r="R97"/>
      <c r="S97"/>
      <c r="T97"/>
    </row>
    <row r="98" spans="10:20" x14ac:dyDescent="0.25">
      <c r="J98"/>
      <c r="K98"/>
      <c r="L98"/>
      <c r="M98"/>
      <c r="N98"/>
      <c r="O98"/>
      <c r="P98"/>
      <c r="Q98"/>
      <c r="R98"/>
      <c r="S98"/>
      <c r="T98"/>
    </row>
    <row r="99" spans="10:20" x14ac:dyDescent="0.25">
      <c r="J99"/>
      <c r="K99"/>
      <c r="L99"/>
      <c r="M99"/>
      <c r="N99"/>
      <c r="O99"/>
      <c r="P99"/>
      <c r="Q99"/>
      <c r="R99"/>
      <c r="S99"/>
      <c r="T99"/>
    </row>
    <row r="100" spans="10:20" x14ac:dyDescent="0.25">
      <c r="J100"/>
      <c r="K100"/>
      <c r="L100"/>
      <c r="M100"/>
      <c r="N100"/>
      <c r="O100"/>
      <c r="P100"/>
      <c r="Q100"/>
      <c r="R100"/>
      <c r="S100"/>
      <c r="T100"/>
    </row>
    <row r="101" spans="10:20" x14ac:dyDescent="0.25">
      <c r="J101"/>
      <c r="K101"/>
      <c r="L101"/>
      <c r="M101"/>
      <c r="N101"/>
      <c r="O101"/>
      <c r="P101"/>
      <c r="Q101"/>
      <c r="R101"/>
      <c r="S101"/>
      <c r="T101"/>
    </row>
    <row r="102" spans="10:20" x14ac:dyDescent="0.25">
      <c r="J102"/>
      <c r="K102"/>
      <c r="L102"/>
      <c r="M102"/>
      <c r="N102"/>
      <c r="O102"/>
      <c r="P102"/>
      <c r="Q102"/>
      <c r="R102"/>
      <c r="S102"/>
      <c r="T102"/>
    </row>
    <row r="103" spans="10:20" x14ac:dyDescent="0.25">
      <c r="J103"/>
      <c r="K103"/>
      <c r="L103"/>
      <c r="M103"/>
      <c r="N103"/>
      <c r="O103"/>
      <c r="P103"/>
      <c r="Q103"/>
      <c r="R103"/>
      <c r="S103"/>
      <c r="T103"/>
    </row>
    <row r="104" spans="10:20" x14ac:dyDescent="0.25">
      <c r="J104"/>
      <c r="K104"/>
      <c r="L104"/>
      <c r="M104"/>
      <c r="N104"/>
      <c r="O104"/>
      <c r="P104"/>
      <c r="Q104"/>
      <c r="R104"/>
      <c r="S104"/>
      <c r="T104"/>
    </row>
    <row r="105" spans="10:20" x14ac:dyDescent="0.25">
      <c r="J105"/>
      <c r="K105"/>
      <c r="L105"/>
      <c r="M105"/>
      <c r="N105"/>
      <c r="O105"/>
      <c r="P105"/>
      <c r="Q105"/>
      <c r="R105"/>
      <c r="S105"/>
      <c r="T105"/>
    </row>
    <row r="106" spans="10:20" x14ac:dyDescent="0.25">
      <c r="J106"/>
      <c r="K106"/>
      <c r="L106"/>
      <c r="M106"/>
      <c r="N106"/>
      <c r="O106"/>
      <c r="P106"/>
      <c r="Q106"/>
      <c r="R106"/>
      <c r="S106"/>
      <c r="T106"/>
    </row>
    <row r="107" spans="10:20" x14ac:dyDescent="0.25">
      <c r="J107"/>
      <c r="K107"/>
      <c r="L107"/>
      <c r="M107"/>
      <c r="N107"/>
      <c r="O107"/>
      <c r="P107"/>
      <c r="Q107"/>
      <c r="R107"/>
      <c r="S107"/>
      <c r="T107"/>
    </row>
    <row r="108" spans="10:20" x14ac:dyDescent="0.25">
      <c r="J108"/>
      <c r="K108"/>
      <c r="L108"/>
      <c r="M108"/>
      <c r="N108"/>
      <c r="O108"/>
      <c r="P108"/>
      <c r="Q108"/>
      <c r="R108"/>
      <c r="S108"/>
      <c r="T108"/>
    </row>
  </sheetData>
  <sheetProtection algorithmName="SHA-512" hashValue="T3yB9z9lJva/k7eSEP+km4um6yek9mHjrJg//Lq7lT2HhBx6+wuiH1MlXwSn6ErXP1uOG+HKVwGjnyX4v9X3qQ==" saltValue="dM63YsFiWWug+3tBj4R0BQ==" spinCount="100000" sheet="1" objects="1" scenarios="1"/>
  <mergeCells count="41">
    <mergeCell ref="D3:G4"/>
    <mergeCell ref="Z4:Z9"/>
    <mergeCell ref="D8:G8"/>
    <mergeCell ref="S50:X51"/>
    <mergeCell ref="S56:X57"/>
    <mergeCell ref="R48:X48"/>
    <mergeCell ref="V49:X49"/>
    <mergeCell ref="D9:E9"/>
    <mergeCell ref="W4:W9"/>
    <mergeCell ref="S4:S9"/>
    <mergeCell ref="B48:Q48"/>
    <mergeCell ref="C42:E44"/>
    <mergeCell ref="X4:X9"/>
    <mergeCell ref="E7:G7"/>
    <mergeCell ref="B3:C4"/>
    <mergeCell ref="P4:P9"/>
    <mergeCell ref="AA4:AA9"/>
    <mergeCell ref="J4:J9"/>
    <mergeCell ref="M4:M9"/>
    <mergeCell ref="N4:N9"/>
    <mergeCell ref="O4:O9"/>
    <mergeCell ref="K4:K9"/>
    <mergeCell ref="L4:L9"/>
    <mergeCell ref="R4:R9"/>
    <mergeCell ref="T4:T9"/>
    <mergeCell ref="Y4:Y9"/>
    <mergeCell ref="Q4:Q9"/>
    <mergeCell ref="U4:U9"/>
    <mergeCell ref="V4:V9"/>
    <mergeCell ref="AB4:AB9"/>
    <mergeCell ref="AC4:AC9"/>
    <mergeCell ref="AD4:AD9"/>
    <mergeCell ref="AJ4:AJ9"/>
    <mergeCell ref="AK4:AK9"/>
    <mergeCell ref="AL4:AL9"/>
    <mergeCell ref="AM4:AM9"/>
    <mergeCell ref="AE4:AE9"/>
    <mergeCell ref="AF4:AF9"/>
    <mergeCell ref="AG4:AG9"/>
    <mergeCell ref="AH4:AH9"/>
    <mergeCell ref="AI4:AI9"/>
  </mergeCells>
  <conditionalFormatting sqref="G15">
    <cfRule type="expression" dxfId="136" priority="34">
      <formula>$G$12=2</formula>
    </cfRule>
  </conditionalFormatting>
  <conditionalFormatting sqref="I15">
    <cfRule type="expression" dxfId="134" priority="23">
      <formula>$G$12=2</formula>
    </cfRule>
  </conditionalFormatting>
  <conditionalFormatting sqref="I37">
    <cfRule type="cellIs" dxfId="133" priority="24" stopIfTrue="1" operator="lessThan">
      <formula>0</formula>
    </cfRule>
  </conditionalFormatting>
  <conditionalFormatting sqref="I41 K41:X41 J42:X47">
    <cfRule type="cellIs" dxfId="132" priority="25" stopIfTrue="1" operator="equal">
      <formula>0</formula>
    </cfRule>
  </conditionalFormatting>
  <conditionalFormatting sqref="J16:X17 J19:X20 J24:X29">
    <cfRule type="expression" dxfId="131" priority="22" stopIfTrue="1">
      <formula>AO16&gt;0</formula>
    </cfRule>
  </conditionalFormatting>
  <conditionalFormatting sqref="J21:AM22 J31:AM34 J36:AM38 J40:AM40 Z41:AM41 Y42:AM45">
    <cfRule type="cellIs" dxfId="129" priority="11" stopIfTrue="1" operator="equal">
      <formula>0</formula>
    </cfRule>
  </conditionalFormatting>
  <conditionalFormatting sqref="S56">
    <cfRule type="expression" dxfId="128" priority="58" stopIfTrue="1">
      <formula>LEN($S$56)&lt;2</formula>
    </cfRule>
  </conditionalFormatting>
  <conditionalFormatting sqref="Y46:Y47">
    <cfRule type="cellIs" dxfId="125" priority="14" stopIfTrue="1" operator="equal">
      <formula>0</formula>
    </cfRule>
  </conditionalFormatting>
  <conditionalFormatting sqref="Y16:AM17 Y19:AM20 Y24:AM29">
    <cfRule type="expression" dxfId="119" priority="8" stopIfTrue="1">
      <formula>BF16&gt;0</formula>
    </cfRule>
  </conditionalFormatting>
  <conditionalFormatting sqref="AN36:BU36">
    <cfRule type="cellIs" dxfId="115" priority="15" stopIfTrue="1" operator="equal">
      <formula>0</formula>
    </cfRule>
  </conditionalFormatting>
  <dataValidations count="2">
    <dataValidation type="custom" allowBlank="1" showInputMessage="1" showErrorMessage="1" error="Must be after start date" sqref="F5" xr:uid="{00000000-0002-0000-0D00-000000000000}">
      <formula1>F5&gt;D5</formula1>
    </dataValidation>
    <dataValidation type="decimal" operator="lessThanOrEqual" allowBlank="1" showInputMessage="1" showErrorMessage="1" errorTitle="Overhead for højt" error="Overhead kan maskimalt være lønomkostninger gange oprindeligt aftalte overhead." sqref="J21:AM21" xr:uid="{00000000-0002-0000-0D00-000001000000}">
      <formula1>J48</formula1>
    </dataValidation>
  </dataValidations>
  <pageMargins left="0.19685039370078741" right="0.19685039370078741" top="0.35433070866141736" bottom="0.35433070866141736" header="0.31496062992125984" footer="0.31496062992125984"/>
  <pageSetup paperSize="9" scale="61" fitToWidth="2" orientation="landscape" r:id="rId1"/>
  <colBreaks count="1" manualBreakCount="1">
    <brk id="24" max="66" man="1"/>
  </colBreaks>
  <extLst>
    <ext xmlns:x14="http://schemas.microsoft.com/office/spreadsheetml/2009/9/main" uri="{78C0D931-6437-407d-A8EE-F0AAD7539E65}">
      <x14:conditionalFormattings>
        <x14:conditionalFormatting xmlns:xm="http://schemas.microsoft.com/office/excel/2006/main">
          <x14:cfRule type="expression" priority="30" id="{EA6E0B9E-BFE5-41C6-8F2C-B285A4723820}">
            <xm:f>'Budget &amp; Total'!$P$3=4</xm:f>
            <x14:dxf>
              <fill>
                <patternFill>
                  <bgColor rgb="FFBFE5E9"/>
                </patternFill>
              </fill>
            </x14:dxf>
          </x14:cfRule>
          <xm:sqref>D8</xm:sqref>
        </x14:conditionalFormatting>
        <x14:conditionalFormatting xmlns:xm="http://schemas.microsoft.com/office/excel/2006/main">
          <x14:cfRule type="expression" priority="29" id="{899F3A5B-8A03-4A53-A25C-CA377D2C35C4}">
            <xm:f>'Budget &amp; Total'!$P$3=4</xm:f>
            <x14:dxf>
              <fill>
                <patternFill>
                  <bgColor rgb="FFBFE5E9"/>
                </patternFill>
              </fill>
            </x14:dxf>
          </x14:cfRule>
          <xm:sqref>D9:E9</xm:sqref>
        </x14:conditionalFormatting>
        <x14:conditionalFormatting xmlns:xm="http://schemas.microsoft.com/office/excel/2006/main">
          <x14:cfRule type="expression" priority="28" id="{816679D5-3D08-4FFC-93F8-F0820F9893B4}">
            <xm:f>'Budget &amp; Total'!$P$3=4</xm:f>
            <x14:dxf>
              <fill>
                <patternFill>
                  <bgColor rgb="FFBFE5E9"/>
                </patternFill>
              </fill>
            </x14:dxf>
          </x14:cfRule>
          <xm:sqref>F5</xm:sqref>
        </x14:conditionalFormatting>
        <x14:conditionalFormatting xmlns:xm="http://schemas.microsoft.com/office/excel/2006/main">
          <x14:cfRule type="expression" priority="35" id="{1E150783-841B-42DE-A77B-203E4FB5E6CE}">
            <xm:f>'Budget &amp; Total'!$P$3=4</xm:f>
            <x14:dxf>
              <fill>
                <patternFill>
                  <bgColor rgb="FF4CB6C1"/>
                </patternFill>
              </fill>
            </x14:dxf>
          </x14:cfRule>
          <xm:sqref>F15</xm:sqref>
        </x14:conditionalFormatting>
        <x14:conditionalFormatting xmlns:xm="http://schemas.microsoft.com/office/excel/2006/main">
          <x14:cfRule type="expression" priority="27" id="{A4FA14F3-15BF-4732-9BA0-54E485217658}">
            <xm:f>'Budget &amp; Total'!$P$3=4</xm:f>
            <x14:dxf>
              <fill>
                <patternFill>
                  <bgColor rgb="FFBFE5E9"/>
                </patternFill>
              </fill>
            </x14:dxf>
          </x14:cfRule>
          <xm:sqref>G9</xm:sqref>
        </x14:conditionalFormatting>
        <x14:conditionalFormatting xmlns:xm="http://schemas.microsoft.com/office/excel/2006/main">
          <x14:cfRule type="expression" priority="33" id="{DE5F5661-B8BD-4CF2-9213-2B371B0402FD}">
            <xm:f>'Budget &amp; Total'!$P$3=4</xm:f>
            <x14:dxf>
              <fill>
                <patternFill>
                  <bgColor rgb="FFFF5253"/>
                </patternFill>
              </fill>
            </x14:dxf>
          </x14:cfRule>
          <xm:sqref>G15</xm:sqref>
        </x14:conditionalFormatting>
        <x14:conditionalFormatting xmlns:xm="http://schemas.microsoft.com/office/excel/2006/main">
          <x14:cfRule type="expression" priority="19" id="{2F9CD9F5-1A63-4DAE-B5AF-E225DF456CB1}">
            <xm:f>'Budget &amp; Total'!$P$3=4</xm:f>
            <x14:dxf>
              <fill>
                <patternFill>
                  <bgColor rgb="FFFF5253"/>
                </patternFill>
              </fill>
            </x14:dxf>
          </x14:cfRule>
          <xm:sqref>I15</xm:sqref>
        </x14:conditionalFormatting>
        <x14:conditionalFormatting xmlns:xm="http://schemas.microsoft.com/office/excel/2006/main">
          <x14:cfRule type="expression" priority="3" id="{2F37A041-567D-4652-8143-F18531AE0A6C}">
            <xm:f>'Budget &amp; Total'!$P$3=4</xm:f>
            <x14:dxf>
              <fill>
                <patternFill>
                  <bgColor rgb="FFBFE5E9"/>
                </patternFill>
              </fill>
            </x14:dxf>
          </x14:cfRule>
          <xm:sqref>J16:AM17 J19:AM20 J24:AM29 J35:AM35 J39:AM39</xm:sqref>
        </x14:conditionalFormatting>
        <x14:conditionalFormatting xmlns:xm="http://schemas.microsoft.com/office/excel/2006/main">
          <x14:cfRule type="expression" priority="12" stopIfTrue="1" id="{43C0A6D7-290A-4AD7-A039-C1C11A939441}">
            <xm:f>'P1'!BD16&gt;0</xm:f>
            <x14:dxf>
              <font>
                <color rgb="FFFF0000"/>
              </font>
            </x14:dxf>
          </x14:cfRule>
          <xm:sqref>Y24:Y29 Y16:Y17 Y19:Y20</xm:sqref>
        </x14:conditionalFormatting>
        <x14:conditionalFormatting xmlns:xm="http://schemas.microsoft.com/office/excel/2006/main">
          <x14:cfRule type="expression" priority="10" id="{4C6A0211-F9B9-42BF-8FEE-B40EBB566AB3}">
            <xm:f>'P1'!$J$27&lt;'Budget &amp; Total'!$J$33</xm:f>
            <x14:dxf>
              <font>
                <color rgb="FFFF0000"/>
              </font>
            </x14:dxf>
          </x14:cfRule>
          <xm:sqref>Y27</xm:sqref>
        </x14:conditionalFormatting>
        <x14:conditionalFormatting xmlns:xm="http://schemas.microsoft.com/office/excel/2006/main">
          <x14:cfRule type="expression" priority="9" id="{900FB026-BEAA-463D-BB76-38385E1A788A}">
            <xm:f>Data!$L$9&gt;6</xm:f>
            <x14:dxf>
              <font>
                <color theme="1"/>
              </font>
              <fill>
                <patternFill>
                  <bgColor theme="0"/>
                </patternFill>
              </fill>
            </x14:dxf>
          </x14:cfRule>
          <xm:sqref>Y1:AM63</xm:sqref>
        </x14:conditionalFormatting>
        <x14:conditionalFormatting xmlns:xm="http://schemas.microsoft.com/office/excel/2006/main">
          <x14:cfRule type="expression" priority="6" id="{96B37590-F10D-4587-B0D3-51C2E7C0A41C}">
            <xm:f>Data!$L$9&gt;6</xm:f>
            <x14:dxf>
              <border>
                <top style="thin">
                  <color auto="1"/>
                </top>
                <vertical/>
                <horizontal/>
              </border>
            </x14:dxf>
          </x14:cfRule>
          <xm:sqref>Y2:AM2 Y16:AM16 Y19:AM19 Y21:AM23 Y31:AM33 Y38:AM38 Y41:AM42 Y45:AM45 Y48:AM48</xm:sqref>
        </x14:conditionalFormatting>
        <x14:conditionalFormatting xmlns:xm="http://schemas.microsoft.com/office/excel/2006/main">
          <x14:cfRule type="expression" priority="2" id="{AD1CC3C7-63EF-4773-9BC9-EB3F2EEDACFF}">
            <xm:f>'Budget &amp; Total'!$G$102&lt;6</xm:f>
            <x14:dxf>
              <fill>
                <patternFill patternType="none">
                  <bgColor auto="1"/>
                </patternFill>
              </fill>
            </x14:dxf>
          </x14:cfRule>
          <xm:sqref>Y15:AM41</xm:sqref>
        </x14:conditionalFormatting>
        <x14:conditionalFormatting xmlns:xm="http://schemas.microsoft.com/office/excel/2006/main">
          <x14:cfRule type="expression" priority="1" id="{366DA75F-1C20-4DB5-A6FF-DAE698705215}">
            <xm:f>'Budget &amp; Total'!$G$102&lt;6</xm:f>
            <x14:dxf>
              <font>
                <color theme="1"/>
              </font>
            </x14:dxf>
          </x14:cfRule>
          <x14:cfRule type="expression" priority="7" id="{C50B9DA3-32E8-4722-A233-D15327E85B8E}">
            <xm:f>Data!$L$9&gt;6</xm:f>
            <x14:dxf>
              <fill>
                <patternFill>
                  <bgColor rgb="FFE1EDE6"/>
                </patternFill>
              </fill>
            </x14:dxf>
          </x14:cfRule>
          <xm:sqref>Y16:AM17 Y19:AM20 Y24:AM29 Y35:AM35 Y39:AM39</xm:sqref>
        </x14:conditionalFormatting>
        <x14:conditionalFormatting xmlns:xm="http://schemas.microsoft.com/office/excel/2006/main">
          <x14:cfRule type="expression" priority="4" id="{A77C55E9-B6E7-4330-8604-4C16DE242D08}">
            <xm:f>Data!$L$9&gt;6</xm:f>
            <x14:dxf>
              <fill>
                <patternFill>
                  <bgColor rgb="FFE5E5E5"/>
                </patternFill>
              </fill>
            </x14:dxf>
          </x14:cfRule>
          <xm:sqref>Y41:AM45</xm:sqref>
        </x14:conditionalFormatting>
        <x14:conditionalFormatting xmlns:xm="http://schemas.microsoft.com/office/excel/2006/main">
          <x14:cfRule type="expression" priority="13" stopIfTrue="1" id="{2B3A06D8-D33D-403A-8141-04F7860445FC}">
            <xm:f>'P1'!BV16&gt;0</xm:f>
            <x14:dxf>
              <font>
                <color rgb="FFFF0000"/>
              </font>
            </x14:dxf>
          </x14:cfRule>
          <xm:sqref>Z16:AM17 Z19:AM20 Z24:AM29</xm:sqref>
        </x14:conditionalFormatting>
        <x14:conditionalFormatting xmlns:xm="http://schemas.microsoft.com/office/excel/2006/main">
          <x14:cfRule type="expression" priority="5" id="{4D45DCA9-BD22-44E0-B209-3CAD97C2E4B7}">
            <xm:f>Data!$L$9&gt;6</xm:f>
            <x14:dxf>
              <border>
                <right style="thin">
                  <color auto="1"/>
                </right>
                <vertical/>
                <horizontal/>
              </border>
            </x14:dxf>
          </x14:cfRule>
          <xm:sqref>AM2:AM45</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15"/>
  <dimension ref="A1:BU108"/>
  <sheetViews>
    <sheetView showGridLines="0" showRuler="0" showWhiteSpace="0" topLeftCell="B1" zoomScale="80" zoomScaleNormal="80" zoomScalePageLayoutView="80" workbookViewId="0">
      <selection activeCell="K58" sqref="K58"/>
    </sheetView>
  </sheetViews>
  <sheetFormatPr defaultColWidth="0.109375" defaultRowHeight="13.2" x14ac:dyDescent="0.25"/>
  <cols>
    <col min="1" max="1" width="1.88671875" style="92" hidden="1" customWidth="1"/>
    <col min="2" max="2" width="3" style="93" customWidth="1"/>
    <col min="3" max="3" width="13.6640625" customWidth="1"/>
    <col min="4" max="4" width="16.6640625" customWidth="1"/>
    <col min="5" max="5" width="7.109375" style="93" customWidth="1"/>
    <col min="6" max="6" width="12.88671875" style="93" customWidth="1"/>
    <col min="7" max="7" width="12.109375" style="93" customWidth="1"/>
    <col min="8" max="8" width="2.109375" style="4" customWidth="1"/>
    <col min="9" max="9" width="10.88671875" style="93" customWidth="1"/>
    <col min="10" max="20" width="10" style="93" customWidth="1"/>
    <col min="21" max="23" width="10" customWidth="1"/>
    <col min="24" max="24" width="9.6640625" customWidth="1"/>
    <col min="25" max="25" width="9.6640625" style="94" customWidth="1"/>
    <col min="26" max="39" width="9.6640625" customWidth="1"/>
    <col min="40" max="73" width="9.6640625" hidden="1" customWidth="1"/>
    <col min="74" max="99" width="9.6640625" customWidth="1"/>
  </cols>
  <sheetData>
    <row r="1" spans="1:72" ht="22.5" customHeight="1" x14ac:dyDescent="0.25">
      <c r="B1" s="99"/>
      <c r="C1" s="4"/>
      <c r="D1" s="4"/>
      <c r="E1" s="99"/>
      <c r="F1" s="99"/>
      <c r="G1" s="99"/>
      <c r="I1" s="99"/>
      <c r="J1" s="99"/>
      <c r="K1" s="99"/>
      <c r="L1" s="99"/>
      <c r="M1" s="99"/>
      <c r="N1" s="99"/>
      <c r="O1" s="99"/>
      <c r="P1" s="99"/>
      <c r="Q1" s="99"/>
      <c r="R1" s="99"/>
      <c r="S1" s="99"/>
      <c r="T1" s="99"/>
      <c r="U1" s="4"/>
      <c r="V1" s="4"/>
      <c r="W1" s="4"/>
      <c r="X1" s="355" t="str">
        <f>CONCATENATE(Data!$G$2," ",Data!$H$27)</f>
        <v>Energistyrelsen 2.5.2</v>
      </c>
      <c r="Y1" s="795"/>
      <c r="Z1" s="774"/>
      <c r="AA1" s="297"/>
      <c r="AB1" s="297"/>
      <c r="AC1" s="297"/>
      <c r="AD1" s="297"/>
      <c r="AE1" s="297"/>
      <c r="AF1" s="297"/>
      <c r="AG1" s="297"/>
      <c r="AH1" s="297"/>
      <c r="AI1" s="297"/>
      <c r="AJ1" s="297"/>
      <c r="AK1" s="297"/>
      <c r="AL1" s="297"/>
      <c r="AM1" s="297"/>
    </row>
    <row r="2" spans="1:72" ht="21" x14ac:dyDescent="0.4">
      <c r="B2" s="95" t="str">
        <f>Data!B107</f>
        <v xml:space="preserve">Udbetalingsanmodning </v>
      </c>
      <c r="C2" s="4"/>
      <c r="D2" s="4"/>
      <c r="E2" s="4"/>
      <c r="F2" s="4"/>
      <c r="G2" s="4"/>
      <c r="I2" s="96" t="s">
        <v>34</v>
      </c>
      <c r="J2" s="97">
        <v>1</v>
      </c>
      <c r="K2" s="97">
        <v>2</v>
      </c>
      <c r="L2" s="97">
        <v>3</v>
      </c>
      <c r="M2" s="97">
        <v>4</v>
      </c>
      <c r="N2" s="97">
        <v>5</v>
      </c>
      <c r="O2" s="97">
        <v>6</v>
      </c>
      <c r="P2" s="97">
        <v>7</v>
      </c>
      <c r="Q2" s="97">
        <v>8</v>
      </c>
      <c r="R2" s="97">
        <v>9</v>
      </c>
      <c r="S2" s="97">
        <v>10</v>
      </c>
      <c r="T2" s="97">
        <v>11</v>
      </c>
      <c r="U2" s="97">
        <v>12</v>
      </c>
      <c r="V2" s="97">
        <v>13</v>
      </c>
      <c r="W2" s="97">
        <v>14</v>
      </c>
      <c r="X2" s="786">
        <v>15</v>
      </c>
      <c r="Y2" s="651">
        <v>16</v>
      </c>
      <c r="Z2" s="651">
        <v>17</v>
      </c>
      <c r="AA2" s="651">
        <v>18</v>
      </c>
      <c r="AB2" s="651">
        <v>19</v>
      </c>
      <c r="AC2" s="651">
        <v>20</v>
      </c>
      <c r="AD2" s="651">
        <v>21</v>
      </c>
      <c r="AE2" s="651">
        <v>22</v>
      </c>
      <c r="AF2" s="651">
        <v>23</v>
      </c>
      <c r="AG2" s="651">
        <v>24</v>
      </c>
      <c r="AH2" s="651">
        <v>25</v>
      </c>
      <c r="AI2" s="651">
        <v>26</v>
      </c>
      <c r="AJ2" s="651">
        <v>27</v>
      </c>
      <c r="AK2" s="651">
        <v>28</v>
      </c>
      <c r="AL2" s="651">
        <v>29</v>
      </c>
      <c r="AM2" s="651">
        <v>30</v>
      </c>
      <c r="AN2" s="94" t="s">
        <v>48</v>
      </c>
      <c r="BE2" s="94" t="s">
        <v>48</v>
      </c>
    </row>
    <row r="3" spans="1:72" ht="21" customHeight="1" x14ac:dyDescent="0.25">
      <c r="B3" s="919">
        <f>'Budget &amp; Total'!C5</f>
        <v>0</v>
      </c>
      <c r="C3" s="919"/>
      <c r="D3" s="909">
        <f>'Budget &amp; Total'!C8</f>
        <v>0</v>
      </c>
      <c r="E3" s="909"/>
      <c r="F3" s="909"/>
      <c r="G3" s="909"/>
      <c r="I3" s="100" t="str">
        <f>C7</f>
        <v>CVR-nummer</v>
      </c>
      <c r="J3" s="101">
        <f>HLOOKUP(J$2,'Budget &amp; Total'!$1:$95,6,FALSE)</f>
        <v>0</v>
      </c>
      <c r="K3" s="101">
        <f>HLOOKUP(K$2,'Budget &amp; Total'!$1:$95,6,FALSE)</f>
        <v>0</v>
      </c>
      <c r="L3" s="101">
        <f>HLOOKUP(L$2,'Budget &amp; Total'!$1:$95,6,FALSE)</f>
        <v>0</v>
      </c>
      <c r="M3" s="101">
        <f>HLOOKUP(M$2,'Budget &amp; Total'!$1:$95,6,FALSE)</f>
        <v>0</v>
      </c>
      <c r="N3" s="101">
        <f>HLOOKUP(N$2,'Budget &amp; Total'!$1:$95,6,FALSE)</f>
        <v>0</v>
      </c>
      <c r="O3" s="101">
        <f>HLOOKUP(O$2,'Budget &amp; Total'!$1:$95,6,FALSE)</f>
        <v>0</v>
      </c>
      <c r="P3" s="101">
        <f>HLOOKUP(P$2,'Budget &amp; Total'!$1:$95,6,FALSE)</f>
        <v>0</v>
      </c>
      <c r="Q3" s="101">
        <f>HLOOKUP(Q$2,'Budget &amp; Total'!$1:$95,6,FALSE)</f>
        <v>0</v>
      </c>
      <c r="R3" s="101">
        <f>HLOOKUP(R$2,'Budget &amp; Total'!$1:$95,6,FALSE)</f>
        <v>0</v>
      </c>
      <c r="S3" s="101">
        <f>HLOOKUP(S$2,'Budget &amp; Total'!$1:$95,6,FALSE)</f>
        <v>0</v>
      </c>
      <c r="T3" s="101">
        <f>HLOOKUP(T$2,'Budget &amp; Total'!$1:$95,6,FALSE)</f>
        <v>0</v>
      </c>
      <c r="U3" s="101">
        <f>HLOOKUP(U$2,'Budget &amp; Total'!$1:$95,6,FALSE)</f>
        <v>0</v>
      </c>
      <c r="V3" s="101">
        <f>HLOOKUP(V$2,'Budget &amp; Total'!$1:$95,6,FALSE)</f>
        <v>0</v>
      </c>
      <c r="W3" s="101">
        <f>HLOOKUP(W$2,'Budget &amp; Total'!$1:$95,6,FALSE)</f>
        <v>0</v>
      </c>
      <c r="X3" s="206">
        <f>HLOOKUP(X$2,'Budget &amp; Total'!$1:$95,6,FALSE)</f>
        <v>0</v>
      </c>
      <c r="Y3" s="763">
        <f>HLOOKUP(Y$2,'Budget &amp; Total'!$1:$95,6,FALSE)</f>
        <v>0</v>
      </c>
      <c r="Z3" s="763">
        <f>HLOOKUP(Z$2,'Budget &amp; Total'!$1:$95,6,FALSE)</f>
        <v>0</v>
      </c>
      <c r="AA3" s="763">
        <f>HLOOKUP(AA$2,'Budget &amp; Total'!$1:$95,6,FALSE)</f>
        <v>0</v>
      </c>
      <c r="AB3" s="763">
        <f>HLOOKUP(AB$2,'Budget &amp; Total'!$1:$95,6,FALSE)</f>
        <v>0</v>
      </c>
      <c r="AC3" s="763">
        <f>HLOOKUP(AC$2,'Budget &amp; Total'!$1:$95,6,FALSE)</f>
        <v>0</v>
      </c>
      <c r="AD3" s="763">
        <f>HLOOKUP(AD$2,'Budget &amp; Total'!$1:$95,6,FALSE)</f>
        <v>0</v>
      </c>
      <c r="AE3" s="763">
        <f>HLOOKUP(AE$2,'Budget &amp; Total'!$1:$95,6,FALSE)</f>
        <v>0</v>
      </c>
      <c r="AF3" s="763">
        <f>HLOOKUP(AF$2,'Budget &amp; Total'!$1:$95,6,FALSE)</f>
        <v>0</v>
      </c>
      <c r="AG3" s="763">
        <f>HLOOKUP(AG$2,'Budget &amp; Total'!$1:$95,6,FALSE)</f>
        <v>0</v>
      </c>
      <c r="AH3" s="763">
        <f>HLOOKUP(AH$2,'Budget &amp; Total'!$1:$95,6,FALSE)</f>
        <v>0</v>
      </c>
      <c r="AI3" s="763">
        <f>HLOOKUP(AI$2,'Budget &amp; Total'!$1:$95,6,FALSE)</f>
        <v>0</v>
      </c>
      <c r="AJ3" s="763">
        <f>HLOOKUP(AJ$2,'Budget &amp; Total'!$1:$95,6,FALSE)</f>
        <v>0</v>
      </c>
      <c r="AK3" s="763">
        <f>HLOOKUP(AK$2,'Budget &amp; Total'!$1:$95,6,FALSE)</f>
        <v>0</v>
      </c>
      <c r="AL3" s="763">
        <f>HLOOKUP(AL$2,'Budget &amp; Total'!$1:$95,6,FALSE)</f>
        <v>0</v>
      </c>
      <c r="AM3" s="763">
        <f>HLOOKUP(AM$2,'Budget &amp; Total'!$1:$95,6,FALSE)</f>
        <v>0</v>
      </c>
      <c r="AN3" s="94">
        <v>6</v>
      </c>
      <c r="BE3" s="94">
        <v>6</v>
      </c>
    </row>
    <row r="4" spans="1:72" s="1" customFormat="1" ht="28.5" customHeight="1" x14ac:dyDescent="0.2">
      <c r="A4" s="102"/>
      <c r="B4" s="919"/>
      <c r="C4" s="919"/>
      <c r="D4" s="909"/>
      <c r="E4" s="909"/>
      <c r="F4" s="909"/>
      <c r="G4" s="909"/>
      <c r="H4" s="9"/>
      <c r="I4" s="103" t="str">
        <f>Data!B51</f>
        <v>Navn</v>
      </c>
      <c r="J4" s="899">
        <f>HLOOKUP(J$2,'Budget &amp; Total'!$1:$95,5,FALSE)</f>
        <v>0</v>
      </c>
      <c r="K4" s="899">
        <f>HLOOKUP(K$2,'Budget &amp; Total'!$1:$95,5,FALSE)</f>
        <v>0</v>
      </c>
      <c r="L4" s="899">
        <f>HLOOKUP(L$2,'Budget &amp; Total'!$1:$95,5,FALSE)</f>
        <v>0</v>
      </c>
      <c r="M4" s="899">
        <f>HLOOKUP(M$2,'Budget &amp; Total'!$1:$95,5,FALSE)</f>
        <v>0</v>
      </c>
      <c r="N4" s="899">
        <f>HLOOKUP(N$2,'Budget &amp; Total'!$1:$95,5,FALSE)</f>
        <v>0</v>
      </c>
      <c r="O4" s="899">
        <f>HLOOKUP(O$2,'Budget &amp; Total'!$1:$95,5,FALSE)</f>
        <v>0</v>
      </c>
      <c r="P4" s="899">
        <f>HLOOKUP(P$2,'Budget &amp; Total'!$1:$95,5,FALSE)</f>
        <v>0</v>
      </c>
      <c r="Q4" s="899">
        <f>HLOOKUP(Q$2,'Budget &amp; Total'!$1:$95,5,FALSE)</f>
        <v>0</v>
      </c>
      <c r="R4" s="899">
        <f>HLOOKUP(R$2,'Budget &amp; Total'!$1:$95,5,FALSE)</f>
        <v>0</v>
      </c>
      <c r="S4" s="899">
        <f>HLOOKUP(S$2,'Budget &amp; Total'!$1:$95,5,FALSE)</f>
        <v>0</v>
      </c>
      <c r="T4" s="899">
        <f>HLOOKUP(T$2,'Budget &amp; Total'!$1:$95,5,FALSE)</f>
        <v>0</v>
      </c>
      <c r="U4" s="899">
        <f>HLOOKUP(U$2,'Budget &amp; Total'!$1:$95,5,FALSE)</f>
        <v>0</v>
      </c>
      <c r="V4" s="899">
        <f>HLOOKUP(V$2,'Budget &amp; Total'!$1:$95,5,FALSE)</f>
        <v>0</v>
      </c>
      <c r="W4" s="899">
        <f>HLOOKUP(W$2,'Budget &amp; Total'!$1:$95,5,FALSE)</f>
        <v>0</v>
      </c>
      <c r="X4" s="908">
        <f>HLOOKUP(X$2,'Budget &amp; Total'!$1:$95,5,FALSE)</f>
        <v>0</v>
      </c>
      <c r="Y4" s="897">
        <f>HLOOKUP(Y$2,'Budget &amp; Total'!$1:$95,5,FALSE)</f>
        <v>0</v>
      </c>
      <c r="Z4" s="897">
        <f>HLOOKUP(Z$2,'Budget &amp; Total'!$1:$95,5,FALSE)</f>
        <v>0</v>
      </c>
      <c r="AA4" s="897">
        <f>HLOOKUP(AA$2,'Budget &amp; Total'!$1:$95,5,FALSE)</f>
        <v>0</v>
      </c>
      <c r="AB4" s="897">
        <f>HLOOKUP(AB$2,'Budget &amp; Total'!$1:$95,5,FALSE)</f>
        <v>0</v>
      </c>
      <c r="AC4" s="897">
        <f>HLOOKUP(AC$2,'Budget &amp; Total'!$1:$95,5,FALSE)</f>
        <v>0</v>
      </c>
      <c r="AD4" s="897">
        <f>HLOOKUP(AD$2,'Budget &amp; Total'!$1:$95,5,FALSE)</f>
        <v>0</v>
      </c>
      <c r="AE4" s="897">
        <f>HLOOKUP(AE$2,'Budget &amp; Total'!$1:$95,5,FALSE)</f>
        <v>0</v>
      </c>
      <c r="AF4" s="897">
        <f>HLOOKUP(AF$2,'Budget &amp; Total'!$1:$95,5,FALSE)</f>
        <v>0</v>
      </c>
      <c r="AG4" s="897">
        <f>HLOOKUP(AG$2,'Budget &amp; Total'!$1:$95,5,FALSE)</f>
        <v>0</v>
      </c>
      <c r="AH4" s="897">
        <f>HLOOKUP(AH$2,'Budget &amp; Total'!$1:$95,5,FALSE)</f>
        <v>0</v>
      </c>
      <c r="AI4" s="897">
        <f>HLOOKUP(AI$2,'Budget &amp; Total'!$1:$95,5,FALSE)</f>
        <v>0</v>
      </c>
      <c r="AJ4" s="897">
        <f>HLOOKUP(AJ$2,'Budget &amp; Total'!$1:$95,5,FALSE)</f>
        <v>0</v>
      </c>
      <c r="AK4" s="897">
        <f>HLOOKUP(AK$2,'Budget &amp; Total'!$1:$95,5,FALSE)</f>
        <v>0</v>
      </c>
      <c r="AL4" s="897">
        <f>HLOOKUP(AL$2,'Budget &amp; Total'!$1:$95,5,FALSE)</f>
        <v>0</v>
      </c>
      <c r="AM4" s="897">
        <f>HLOOKUP(AM$2,'Budget &amp; Total'!$1:$95,5,FALSE)</f>
        <v>0</v>
      </c>
      <c r="AN4" s="94">
        <v>5</v>
      </c>
      <c r="BE4" s="94">
        <v>5</v>
      </c>
    </row>
    <row r="5" spans="1:72" s="1" customFormat="1" ht="27" customHeight="1" x14ac:dyDescent="0.25">
      <c r="A5" s="102"/>
      <c r="B5" s="355" t="str">
        <f ca="1">CONCATENATE(RIGHT(G5,2),".")</f>
        <v>13.</v>
      </c>
      <c r="C5" s="4" t="str">
        <f>Data!B47</f>
        <v>periode fra</v>
      </c>
      <c r="D5" s="299">
        <f ca="1">HLOOKUP(G6,'Period(er)'!X1:AL4,4,FALSE)+1</f>
        <v>1</v>
      </c>
      <c r="E5" s="300" t="str">
        <f>Data!B115</f>
        <v>til</v>
      </c>
      <c r="F5" s="601"/>
      <c r="G5" s="298" t="str">
        <f ca="1">IF('Budget &amp; Total'!AS3="UK", "P13",MID(CELL("Filnavn",A3),FIND("]",CELL("filnavn",A3))+1,999))</f>
        <v>P13</v>
      </c>
      <c r="H5" s="9"/>
      <c r="I5" s="103"/>
      <c r="J5" s="899"/>
      <c r="K5" s="899"/>
      <c r="L5" s="899"/>
      <c r="M5" s="899"/>
      <c r="N5" s="899"/>
      <c r="O5" s="899"/>
      <c r="P5" s="899"/>
      <c r="Q5" s="899"/>
      <c r="R5" s="899"/>
      <c r="S5" s="899"/>
      <c r="T5" s="899"/>
      <c r="U5" s="899"/>
      <c r="V5" s="899"/>
      <c r="W5" s="899"/>
      <c r="X5" s="908"/>
      <c r="Y5" s="897"/>
      <c r="Z5" s="897"/>
      <c r="AA5" s="897"/>
      <c r="AB5" s="897"/>
      <c r="AC5" s="897"/>
      <c r="AD5" s="897"/>
      <c r="AE5" s="897"/>
      <c r="AF5" s="897"/>
      <c r="AG5" s="897"/>
      <c r="AH5" s="897"/>
      <c r="AI5" s="897"/>
      <c r="AJ5" s="897"/>
      <c r="AK5" s="897"/>
      <c r="AL5" s="897"/>
      <c r="AM5" s="897"/>
      <c r="AN5" s="94"/>
      <c r="BE5" s="94"/>
    </row>
    <row r="6" spans="1:72" s="1" customFormat="1" ht="26.25" customHeight="1" x14ac:dyDescent="0.3">
      <c r="A6" s="102"/>
      <c r="B6" s="44" t="str">
        <f>Data!B46</f>
        <v>Projektansvarlig</v>
      </c>
      <c r="C6" s="47"/>
      <c r="D6" s="47"/>
      <c r="E6" s="47"/>
      <c r="F6" s="9"/>
      <c r="G6" s="298" t="str">
        <f ca="1">HLOOKUP(G5,'Period(er)'!X2:AL30,29,FALSE)</f>
        <v>P12</v>
      </c>
      <c r="H6" s="9"/>
      <c r="I6" s="103"/>
      <c r="J6" s="899"/>
      <c r="K6" s="899"/>
      <c r="L6" s="899"/>
      <c r="M6" s="899"/>
      <c r="N6" s="899"/>
      <c r="O6" s="899"/>
      <c r="P6" s="899"/>
      <c r="Q6" s="899"/>
      <c r="R6" s="899"/>
      <c r="S6" s="899"/>
      <c r="T6" s="899"/>
      <c r="U6" s="899"/>
      <c r="V6" s="899"/>
      <c r="W6" s="899"/>
      <c r="X6" s="908"/>
      <c r="Y6" s="897"/>
      <c r="Z6" s="897"/>
      <c r="AA6" s="897"/>
      <c r="AB6" s="897"/>
      <c r="AC6" s="897"/>
      <c r="AD6" s="897"/>
      <c r="AE6" s="897"/>
      <c r="AF6" s="897"/>
      <c r="AG6" s="897"/>
      <c r="AH6" s="897"/>
      <c r="AI6" s="897"/>
      <c r="AJ6" s="897"/>
      <c r="AK6" s="897"/>
      <c r="AL6" s="897"/>
      <c r="AM6" s="897"/>
      <c r="AN6" s="94"/>
      <c r="BE6" s="94"/>
    </row>
    <row r="7" spans="1:72" s="1" customFormat="1" ht="14.25" customHeight="1" x14ac:dyDescent="0.25">
      <c r="A7" s="102"/>
      <c r="B7" s="9"/>
      <c r="C7" s="4" t="str">
        <f>Data!B43</f>
        <v>CVR-nummer</v>
      </c>
      <c r="D7" s="89">
        <f>J3</f>
        <v>0</v>
      </c>
      <c r="E7" s="900">
        <f>J4</f>
        <v>0</v>
      </c>
      <c r="F7" s="900"/>
      <c r="G7" s="900"/>
      <c r="H7" s="9"/>
      <c r="I7" s="103"/>
      <c r="J7" s="899"/>
      <c r="K7" s="899"/>
      <c r="L7" s="899"/>
      <c r="M7" s="899"/>
      <c r="N7" s="899"/>
      <c r="O7" s="899"/>
      <c r="P7" s="899"/>
      <c r="Q7" s="899"/>
      <c r="R7" s="899"/>
      <c r="S7" s="899"/>
      <c r="T7" s="899"/>
      <c r="U7" s="899"/>
      <c r="V7" s="899"/>
      <c r="W7" s="899"/>
      <c r="X7" s="908"/>
      <c r="Y7" s="897"/>
      <c r="Z7" s="897"/>
      <c r="AA7" s="897"/>
      <c r="AB7" s="897"/>
      <c r="AC7" s="897"/>
      <c r="AD7" s="897"/>
      <c r="AE7" s="897"/>
      <c r="AF7" s="897"/>
      <c r="AG7" s="897"/>
      <c r="AH7" s="897"/>
      <c r="AI7" s="897"/>
      <c r="AJ7" s="897"/>
      <c r="AK7" s="897"/>
      <c r="AL7" s="897"/>
      <c r="AM7" s="897"/>
      <c r="AN7" s="94"/>
      <c r="BE7" s="94"/>
    </row>
    <row r="8" spans="1:72" s="1" customFormat="1" ht="21.75" customHeight="1" x14ac:dyDescent="0.25">
      <c r="A8" s="102"/>
      <c r="B8" s="9"/>
      <c r="C8" s="4" t="str">
        <f>Data!B44</f>
        <v>Projektleder:</v>
      </c>
      <c r="D8" s="901">
        <f>'Budget &amp; Total'!D11:F11</f>
        <v>0</v>
      </c>
      <c r="E8" s="902"/>
      <c r="F8" s="902"/>
      <c r="G8" s="903"/>
      <c r="H8" s="9"/>
      <c r="I8" s="103"/>
      <c r="J8" s="899"/>
      <c r="K8" s="899"/>
      <c r="L8" s="899"/>
      <c r="M8" s="899"/>
      <c r="N8" s="899"/>
      <c r="O8" s="899"/>
      <c r="P8" s="899"/>
      <c r="Q8" s="899"/>
      <c r="R8" s="899"/>
      <c r="S8" s="899"/>
      <c r="T8" s="899"/>
      <c r="U8" s="899"/>
      <c r="V8" s="899"/>
      <c r="W8" s="899"/>
      <c r="X8" s="908"/>
      <c r="Y8" s="897"/>
      <c r="Z8" s="897"/>
      <c r="AA8" s="897"/>
      <c r="AB8" s="897"/>
      <c r="AC8" s="897"/>
      <c r="AD8" s="897"/>
      <c r="AE8" s="897"/>
      <c r="AF8" s="897"/>
      <c r="AG8" s="897"/>
      <c r="AH8" s="897"/>
      <c r="AI8" s="897"/>
      <c r="AJ8" s="897"/>
      <c r="AK8" s="897"/>
      <c r="AL8" s="897"/>
      <c r="AM8" s="897"/>
      <c r="AN8" s="94"/>
      <c r="BE8" s="94"/>
    </row>
    <row r="9" spans="1:72" s="1" customFormat="1" ht="18" customHeight="1" x14ac:dyDescent="0.25">
      <c r="A9" s="102"/>
      <c r="B9" s="9"/>
      <c r="C9" s="4" t="str">
        <f>Data!B45</f>
        <v>E-mail:</v>
      </c>
      <c r="D9" s="913">
        <f>'Budget &amp; Total'!D12:F12</f>
        <v>0</v>
      </c>
      <c r="E9" s="914"/>
      <c r="F9" s="51" t="str">
        <f>Data!B50</f>
        <v>Telefon:</v>
      </c>
      <c r="G9" s="602">
        <f>'Budget &amp; Total'!D13</f>
        <v>0</v>
      </c>
      <c r="H9" s="9"/>
      <c r="I9" s="73" t="str">
        <f>Data!B49</f>
        <v>Overheads</v>
      </c>
      <c r="J9" s="899"/>
      <c r="K9" s="899"/>
      <c r="L9" s="899"/>
      <c r="M9" s="899"/>
      <c r="N9" s="899"/>
      <c r="O9" s="899"/>
      <c r="P9" s="899"/>
      <c r="Q9" s="899"/>
      <c r="R9" s="899"/>
      <c r="S9" s="899"/>
      <c r="T9" s="899"/>
      <c r="U9" s="899"/>
      <c r="V9" s="899"/>
      <c r="W9" s="899"/>
      <c r="X9" s="908"/>
      <c r="Y9" s="897"/>
      <c r="Z9" s="897"/>
      <c r="AA9" s="897"/>
      <c r="AB9" s="897"/>
      <c r="AC9" s="897"/>
      <c r="AD9" s="897"/>
      <c r="AE9" s="897"/>
      <c r="AF9" s="897"/>
      <c r="AG9" s="897"/>
      <c r="AH9" s="897"/>
      <c r="AI9" s="897"/>
      <c r="AJ9" s="897"/>
      <c r="AK9" s="897"/>
      <c r="AL9" s="897"/>
      <c r="AM9" s="897"/>
    </row>
    <row r="10" spans="1:72" s="1" customFormat="1" ht="15.75" customHeight="1" x14ac:dyDescent="0.2">
      <c r="A10" s="102"/>
      <c r="B10" s="9"/>
      <c r="C10" s="9"/>
      <c r="D10" s="9"/>
      <c r="E10" s="9"/>
      <c r="F10" s="9"/>
      <c r="G10" s="9"/>
      <c r="H10" s="9"/>
      <c r="I10" s="105" t="str">
        <f>Data!B77</f>
        <v>- Løn</v>
      </c>
      <c r="J10" s="106">
        <f>HLOOKUP(J$2,'Budget &amp; Total'!$1:$95,26,FALSE)</f>
        <v>0</v>
      </c>
      <c r="K10" s="106">
        <f>HLOOKUP(K$2,'Budget &amp; Total'!$1:$95,26,FALSE)</f>
        <v>0</v>
      </c>
      <c r="L10" s="106">
        <f>HLOOKUP(L$2,'Budget &amp; Total'!$1:$95,26,FALSE)</f>
        <v>0</v>
      </c>
      <c r="M10" s="106">
        <f>HLOOKUP(M$2,'Budget &amp; Total'!$1:$95,26,FALSE)</f>
        <v>0</v>
      </c>
      <c r="N10" s="106">
        <f>HLOOKUP(N$2,'Budget &amp; Total'!$1:$95,26,FALSE)</f>
        <v>0</v>
      </c>
      <c r="O10" s="106">
        <f>HLOOKUP(O$2,'Budget &amp; Total'!$1:$95,26,FALSE)</f>
        <v>0</v>
      </c>
      <c r="P10" s="106">
        <f>HLOOKUP(P$2,'Budget &amp; Total'!$1:$95,26,FALSE)</f>
        <v>0</v>
      </c>
      <c r="Q10" s="106">
        <f>HLOOKUP(Q$2,'Budget &amp; Total'!$1:$95,26,FALSE)</f>
        <v>0</v>
      </c>
      <c r="R10" s="106">
        <f>HLOOKUP(R$2,'Budget &amp; Total'!$1:$95,26,FALSE)</f>
        <v>0</v>
      </c>
      <c r="S10" s="106">
        <f>HLOOKUP(S$2,'Budget &amp; Total'!$1:$95,26,FALSE)</f>
        <v>0</v>
      </c>
      <c r="T10" s="106">
        <f>HLOOKUP(T$2,'Budget &amp; Total'!$1:$95,26,FALSE)</f>
        <v>0</v>
      </c>
      <c r="U10" s="106">
        <f>HLOOKUP(U$2,'Budget &amp; Total'!$1:$95,26,FALSE)</f>
        <v>0</v>
      </c>
      <c r="V10" s="106">
        <f>HLOOKUP(V$2,'Budget &amp; Total'!$1:$95,26,FALSE)</f>
        <v>0</v>
      </c>
      <c r="W10" s="106">
        <f>HLOOKUP(W$2,'Budget &amp; Total'!$1:$95,26,FALSE)</f>
        <v>0</v>
      </c>
      <c r="X10" s="295">
        <f>HLOOKUP(X$2,'Budget &amp; Total'!$1:$95,26,FALSE)</f>
        <v>0</v>
      </c>
      <c r="Y10" s="764">
        <f>HLOOKUP(Y$2,'Budget &amp; Total'!$1:$95,26,FALSE)</f>
        <v>0</v>
      </c>
      <c r="Z10" s="764">
        <f>HLOOKUP(Z$2,'Budget &amp; Total'!$1:$95,26,FALSE)</f>
        <v>0</v>
      </c>
      <c r="AA10" s="764">
        <f>HLOOKUP(AA$2,'Budget &amp; Total'!$1:$95,26,FALSE)</f>
        <v>0</v>
      </c>
      <c r="AB10" s="764">
        <f>HLOOKUP(AB$2,'Budget &amp; Total'!$1:$95,26,FALSE)</f>
        <v>0</v>
      </c>
      <c r="AC10" s="764">
        <f>HLOOKUP(AC$2,'Budget &amp; Total'!$1:$95,26,FALSE)</f>
        <v>0</v>
      </c>
      <c r="AD10" s="764">
        <f>HLOOKUP(AD$2,'Budget &amp; Total'!$1:$95,26,FALSE)</f>
        <v>0</v>
      </c>
      <c r="AE10" s="764">
        <f>HLOOKUP(AE$2,'Budget &amp; Total'!$1:$95,26,FALSE)</f>
        <v>0</v>
      </c>
      <c r="AF10" s="764">
        <f>HLOOKUP(AF$2,'Budget &amp; Total'!$1:$95,26,FALSE)</f>
        <v>0</v>
      </c>
      <c r="AG10" s="764">
        <f>HLOOKUP(AG$2,'Budget &amp; Total'!$1:$95,26,FALSE)</f>
        <v>0</v>
      </c>
      <c r="AH10" s="764">
        <f>HLOOKUP(AH$2,'Budget &amp; Total'!$1:$95,26,FALSE)</f>
        <v>0</v>
      </c>
      <c r="AI10" s="764">
        <f>HLOOKUP(AI$2,'Budget &amp; Total'!$1:$95,26,FALSE)</f>
        <v>0</v>
      </c>
      <c r="AJ10" s="764">
        <f>HLOOKUP(AJ$2,'Budget &amp; Total'!$1:$95,26,FALSE)</f>
        <v>0</v>
      </c>
      <c r="AK10" s="764">
        <f>HLOOKUP(AK$2,'Budget &amp; Total'!$1:$95,26,FALSE)</f>
        <v>0</v>
      </c>
      <c r="AL10" s="764">
        <f>HLOOKUP(AL$2,'Budget &amp; Total'!$1:$95,26,FALSE)</f>
        <v>0</v>
      </c>
      <c r="AM10" s="764">
        <f>HLOOKUP(AM$2,'Budget &amp; Total'!$1:$95,26,FALSE)</f>
        <v>0</v>
      </c>
      <c r="AN10" s="94">
        <v>25</v>
      </c>
      <c r="BE10" s="94">
        <v>25</v>
      </c>
    </row>
    <row r="11" spans="1:72" s="1" customFormat="1" ht="12" customHeight="1" x14ac:dyDescent="0.2">
      <c r="A11" s="102"/>
      <c r="B11" s="9"/>
      <c r="C11" s="9"/>
      <c r="D11" s="9"/>
      <c r="E11" s="9"/>
      <c r="F11" s="9"/>
      <c r="G11" s="9"/>
      <c r="H11" s="9"/>
      <c r="I11" s="105" t="str">
        <f>Data!B78</f>
        <v>- Andre</v>
      </c>
      <c r="J11" s="106">
        <f>HLOOKUP(J$2,'Budget &amp; Total'!$1:$95,36,FALSE)</f>
        <v>0</v>
      </c>
      <c r="K11" s="106">
        <f>HLOOKUP(K$2,'Budget &amp; Total'!$1:$95,36,FALSE)</f>
        <v>0</v>
      </c>
      <c r="L11" s="106">
        <f>HLOOKUP(L$2,'Budget &amp; Total'!$1:$95,36,FALSE)</f>
        <v>0</v>
      </c>
      <c r="M11" s="106">
        <f>HLOOKUP(M$2,'Budget &amp; Total'!$1:$95,36,FALSE)</f>
        <v>0</v>
      </c>
      <c r="N11" s="106">
        <f>HLOOKUP(N$2,'Budget &amp; Total'!$1:$95,36,FALSE)</f>
        <v>0</v>
      </c>
      <c r="O11" s="106">
        <f>HLOOKUP(O$2,'Budget &amp; Total'!$1:$95,36,FALSE)</f>
        <v>0</v>
      </c>
      <c r="P11" s="106">
        <f>HLOOKUP(P$2,'Budget &amp; Total'!$1:$95,36,FALSE)</f>
        <v>0</v>
      </c>
      <c r="Q11" s="106">
        <f>HLOOKUP(Q$2,'Budget &amp; Total'!$1:$95,36,FALSE)</f>
        <v>0</v>
      </c>
      <c r="R11" s="106">
        <f>HLOOKUP(R$2,'Budget &amp; Total'!$1:$95,36,FALSE)</f>
        <v>0</v>
      </c>
      <c r="S11" s="106">
        <f>HLOOKUP(S$2,'Budget &amp; Total'!$1:$95,36,FALSE)</f>
        <v>0</v>
      </c>
      <c r="T11" s="106">
        <f>HLOOKUP(T$2,'Budget &amp; Total'!$1:$95,36,FALSE)</f>
        <v>0</v>
      </c>
      <c r="U11" s="106">
        <f>HLOOKUP(U$2,'Budget &amp; Total'!$1:$95,36,FALSE)</f>
        <v>0</v>
      </c>
      <c r="V11" s="106">
        <f>HLOOKUP(V$2,'Budget &amp; Total'!$1:$95,36,FALSE)</f>
        <v>0</v>
      </c>
      <c r="W11" s="106">
        <f>HLOOKUP(W$2,'Budget &amp; Total'!$1:$95,36,FALSE)</f>
        <v>0</v>
      </c>
      <c r="X11" s="295">
        <f>HLOOKUP(X$2,'Budget &amp; Total'!$1:$95,36,FALSE)</f>
        <v>0</v>
      </c>
      <c r="Y11" s="764">
        <f>HLOOKUP(Y$2,'Budget &amp; Total'!$1:$95,36,FALSE)</f>
        <v>0</v>
      </c>
      <c r="Z11" s="764">
        <f>HLOOKUP(Z$2,'Budget &amp; Total'!$1:$95,36,FALSE)</f>
        <v>0</v>
      </c>
      <c r="AA11" s="764">
        <f>HLOOKUP(AA$2,'Budget &amp; Total'!$1:$95,36,FALSE)</f>
        <v>0</v>
      </c>
      <c r="AB11" s="764">
        <f>HLOOKUP(AB$2,'Budget &amp; Total'!$1:$95,36,FALSE)</f>
        <v>0</v>
      </c>
      <c r="AC11" s="764">
        <f>HLOOKUP(AC$2,'Budget &amp; Total'!$1:$95,36,FALSE)</f>
        <v>0</v>
      </c>
      <c r="AD11" s="764">
        <f>HLOOKUP(AD$2,'Budget &amp; Total'!$1:$95,36,FALSE)</f>
        <v>0</v>
      </c>
      <c r="AE11" s="764">
        <f>HLOOKUP(AE$2,'Budget &amp; Total'!$1:$95,36,FALSE)</f>
        <v>0</v>
      </c>
      <c r="AF11" s="764">
        <f>HLOOKUP(AF$2,'Budget &amp; Total'!$1:$95,36,FALSE)</f>
        <v>0</v>
      </c>
      <c r="AG11" s="764">
        <f>HLOOKUP(AG$2,'Budget &amp; Total'!$1:$95,36,FALSE)</f>
        <v>0</v>
      </c>
      <c r="AH11" s="764">
        <f>HLOOKUP(AH$2,'Budget &amp; Total'!$1:$95,36,FALSE)</f>
        <v>0</v>
      </c>
      <c r="AI11" s="764">
        <f>HLOOKUP(AI$2,'Budget &amp; Total'!$1:$95,36,FALSE)</f>
        <v>0</v>
      </c>
      <c r="AJ11" s="764">
        <f>HLOOKUP(AJ$2,'Budget &amp; Total'!$1:$95,36,FALSE)</f>
        <v>0</v>
      </c>
      <c r="AK11" s="764">
        <f>HLOOKUP(AK$2,'Budget &amp; Total'!$1:$95,36,FALSE)</f>
        <v>0</v>
      </c>
      <c r="AL11" s="764">
        <f>HLOOKUP(AL$2,'Budget &amp; Total'!$1:$95,36,FALSE)</f>
        <v>0</v>
      </c>
      <c r="AM11" s="764">
        <f>HLOOKUP(AM$2,'Budget &amp; Total'!$1:$95,36,FALSE)</f>
        <v>0</v>
      </c>
      <c r="AN11" s="94">
        <v>34</v>
      </c>
      <c r="BE11" s="94">
        <v>34</v>
      </c>
    </row>
    <row r="12" spans="1:72" s="1" customFormat="1" ht="12" customHeight="1" x14ac:dyDescent="0.2">
      <c r="A12" s="102"/>
      <c r="B12" s="405" t="str">
        <f>Data!B40</f>
        <v>Økonomi</v>
      </c>
      <c r="C12" s="9"/>
      <c r="D12" s="9"/>
      <c r="E12" s="9"/>
      <c r="F12" s="9"/>
      <c r="G12" s="404">
        <f>Data!L2</f>
        <v>4</v>
      </c>
      <c r="H12" s="9"/>
      <c r="I12" s="105" t="str">
        <f>Data!B79</f>
        <v>Tilskud</v>
      </c>
      <c r="J12" s="106">
        <f>HLOOKUP(J$2,'Budget &amp; Total'!$1:$95,42,FALSE)</f>
        <v>0</v>
      </c>
      <c r="K12" s="106">
        <f>HLOOKUP(K$2,'Budget &amp; Total'!$1:$95,42,FALSE)</f>
        <v>0</v>
      </c>
      <c r="L12" s="106">
        <f>HLOOKUP(L$2,'Budget &amp; Total'!$1:$95,42,FALSE)</f>
        <v>0</v>
      </c>
      <c r="M12" s="106">
        <f>HLOOKUP(M$2,'Budget &amp; Total'!$1:$95,42,FALSE)</f>
        <v>0</v>
      </c>
      <c r="N12" s="106">
        <f>HLOOKUP(N$2,'Budget &amp; Total'!$1:$95,42,FALSE)</f>
        <v>0</v>
      </c>
      <c r="O12" s="106">
        <f>HLOOKUP(O$2,'Budget &amp; Total'!$1:$95,42,FALSE)</f>
        <v>0</v>
      </c>
      <c r="P12" s="106">
        <f>HLOOKUP(P$2,'Budget &amp; Total'!$1:$95,42,FALSE)</f>
        <v>0</v>
      </c>
      <c r="Q12" s="106">
        <f>HLOOKUP(Q$2,'Budget &amp; Total'!$1:$95,42,FALSE)</f>
        <v>0</v>
      </c>
      <c r="R12" s="106">
        <f>HLOOKUP(R$2,'Budget &amp; Total'!$1:$95,42,FALSE)</f>
        <v>0</v>
      </c>
      <c r="S12" s="106">
        <f>HLOOKUP(S$2,'Budget &amp; Total'!$1:$95,42,FALSE)</f>
        <v>0</v>
      </c>
      <c r="T12" s="106">
        <f>HLOOKUP(T$2,'Budget &amp; Total'!$1:$95,42,FALSE)</f>
        <v>0</v>
      </c>
      <c r="U12" s="106">
        <f>HLOOKUP(U$2,'Budget &amp; Total'!$1:$95,42,FALSE)</f>
        <v>0</v>
      </c>
      <c r="V12" s="106">
        <f>HLOOKUP(V$2,'Budget &amp; Total'!$1:$95,42,FALSE)</f>
        <v>0</v>
      </c>
      <c r="W12" s="106">
        <f>HLOOKUP(W$2,'Budget &amp; Total'!$1:$95,42,FALSE)</f>
        <v>0</v>
      </c>
      <c r="X12" s="295">
        <f>HLOOKUP(X$2,'Budget &amp; Total'!$1:$95,42,FALSE)</f>
        <v>0</v>
      </c>
      <c r="Y12" s="764">
        <f>HLOOKUP(Y$2,'Budget &amp; Total'!$1:$95,42,FALSE)</f>
        <v>0</v>
      </c>
      <c r="Z12" s="764">
        <f>HLOOKUP(Z$2,'Budget &amp; Total'!$1:$95,42,FALSE)</f>
        <v>0</v>
      </c>
      <c r="AA12" s="764">
        <f>HLOOKUP(AA$2,'Budget &amp; Total'!$1:$95,42,FALSE)</f>
        <v>0</v>
      </c>
      <c r="AB12" s="764">
        <f>HLOOKUP(AB$2,'Budget &amp; Total'!$1:$95,42,FALSE)</f>
        <v>0</v>
      </c>
      <c r="AC12" s="764">
        <f>HLOOKUP(AC$2,'Budget &amp; Total'!$1:$95,42,FALSE)</f>
        <v>0</v>
      </c>
      <c r="AD12" s="764">
        <f>HLOOKUP(AD$2,'Budget &amp; Total'!$1:$95,42,FALSE)</f>
        <v>0</v>
      </c>
      <c r="AE12" s="764">
        <f>HLOOKUP(AE$2,'Budget &amp; Total'!$1:$95,42,FALSE)</f>
        <v>0</v>
      </c>
      <c r="AF12" s="764">
        <f>HLOOKUP(AF$2,'Budget &amp; Total'!$1:$95,42,FALSE)</f>
        <v>0</v>
      </c>
      <c r="AG12" s="764">
        <f>HLOOKUP(AG$2,'Budget &amp; Total'!$1:$95,42,FALSE)</f>
        <v>0</v>
      </c>
      <c r="AH12" s="764">
        <f>HLOOKUP(AH$2,'Budget &amp; Total'!$1:$95,42,FALSE)</f>
        <v>0</v>
      </c>
      <c r="AI12" s="764">
        <f>HLOOKUP(AI$2,'Budget &amp; Total'!$1:$95,42,FALSE)</f>
        <v>0</v>
      </c>
      <c r="AJ12" s="764">
        <f>HLOOKUP(AJ$2,'Budget &amp; Total'!$1:$95,42,FALSE)</f>
        <v>0</v>
      </c>
      <c r="AK12" s="764">
        <f>HLOOKUP(AK$2,'Budget &amp; Total'!$1:$95,42,FALSE)</f>
        <v>0</v>
      </c>
      <c r="AL12" s="764">
        <f>HLOOKUP(AL$2,'Budget &amp; Total'!$1:$95,42,FALSE)</f>
        <v>0</v>
      </c>
      <c r="AM12" s="764">
        <f>HLOOKUP(AM$2,'Budget &amp; Total'!$1:$95,42,FALSE)</f>
        <v>0</v>
      </c>
      <c r="AN12" s="94">
        <v>40</v>
      </c>
      <c r="AO12" s="160" t="s">
        <v>103</v>
      </c>
      <c r="AP12" s="161"/>
      <c r="AQ12" s="161"/>
      <c r="AR12" s="161"/>
      <c r="AS12" s="161"/>
      <c r="AT12" s="161"/>
      <c r="AU12" s="161"/>
      <c r="AV12" s="161"/>
      <c r="AW12" s="161"/>
      <c r="AX12" s="161"/>
      <c r="AY12" s="161"/>
      <c r="AZ12" s="161"/>
      <c r="BA12" s="161"/>
      <c r="BB12" s="161"/>
      <c r="BC12" s="162"/>
      <c r="BE12" s="94">
        <v>40</v>
      </c>
      <c r="BF12" s="160" t="s">
        <v>103</v>
      </c>
      <c r="BG12" s="161"/>
      <c r="BH12" s="161"/>
      <c r="BI12" s="161"/>
      <c r="BJ12" s="161"/>
      <c r="BK12" s="161"/>
      <c r="BL12" s="161"/>
      <c r="BM12" s="161"/>
      <c r="BN12" s="161"/>
      <c r="BO12" s="161"/>
      <c r="BP12" s="161"/>
      <c r="BQ12" s="161"/>
      <c r="BR12" s="161"/>
      <c r="BS12" s="161"/>
      <c r="BT12" s="162"/>
    </row>
    <row r="13" spans="1:72" s="1" customFormat="1" ht="12" hidden="1" customHeight="1" x14ac:dyDescent="0.25">
      <c r="A13" s="102"/>
      <c r="B13" s="47"/>
      <c r="C13" s="107"/>
      <c r="D13" s="107"/>
      <c r="E13" s="104"/>
      <c r="F13" s="104"/>
      <c r="G13" s="108"/>
      <c r="H13" s="9"/>
      <c r="I13" s="73"/>
      <c r="J13" s="9"/>
      <c r="K13" s="9"/>
      <c r="L13" s="9"/>
      <c r="M13" s="9"/>
      <c r="N13" s="9"/>
      <c r="O13" s="9"/>
      <c r="P13" s="9"/>
      <c r="Q13" s="9"/>
      <c r="R13" s="9"/>
      <c r="S13" s="9"/>
      <c r="T13" s="9"/>
      <c r="U13" s="9"/>
      <c r="V13" s="9"/>
      <c r="W13" s="9"/>
      <c r="X13" s="109"/>
      <c r="Y13" s="442"/>
      <c r="Z13" s="442"/>
      <c r="AA13" s="442"/>
      <c r="AB13" s="442"/>
      <c r="AC13" s="442"/>
      <c r="AD13" s="442"/>
      <c r="AE13" s="442"/>
      <c r="AF13" s="442"/>
      <c r="AG13" s="442"/>
      <c r="AH13" s="442"/>
      <c r="AI13" s="442"/>
      <c r="AJ13" s="442"/>
      <c r="AK13" s="442"/>
      <c r="AL13" s="442"/>
      <c r="AM13" s="442"/>
      <c r="AO13" s="111"/>
      <c r="BC13" s="163"/>
      <c r="BF13" s="111"/>
      <c r="BT13" s="163"/>
    </row>
    <row r="14" spans="1:72" s="1" customFormat="1" ht="12" hidden="1" customHeight="1" x14ac:dyDescent="0.25">
      <c r="A14" s="102"/>
      <c r="C14" s="47"/>
      <c r="D14" s="47"/>
      <c r="E14" s="110"/>
      <c r="F14" s="47"/>
      <c r="G14" s="47"/>
      <c r="H14" s="9"/>
      <c r="I14" s="111"/>
      <c r="J14" s="27"/>
      <c r="K14" s="27"/>
      <c r="L14" s="27"/>
      <c r="M14" s="27"/>
      <c r="N14" s="27"/>
      <c r="O14" s="27"/>
      <c r="P14" s="27"/>
      <c r="Q14" s="27"/>
      <c r="R14" s="27"/>
      <c r="S14" s="27"/>
      <c r="T14" s="27"/>
      <c r="U14" s="27"/>
      <c r="V14" s="27"/>
      <c r="W14" s="27"/>
      <c r="X14" s="112"/>
      <c r="Y14" s="651"/>
      <c r="Z14" s="651"/>
      <c r="AA14" s="651"/>
      <c r="AB14" s="651"/>
      <c r="AC14" s="651"/>
      <c r="AD14" s="651"/>
      <c r="AE14" s="651"/>
      <c r="AF14" s="651"/>
      <c r="AG14" s="651"/>
      <c r="AH14" s="651"/>
      <c r="AI14" s="651"/>
      <c r="AJ14" s="651"/>
      <c r="AK14" s="651"/>
      <c r="AL14" s="651"/>
      <c r="AM14" s="651"/>
      <c r="AN14" s="94"/>
      <c r="AO14" s="111"/>
      <c r="BC14" s="163"/>
      <c r="BE14" s="94"/>
      <c r="BF14" s="111"/>
      <c r="BT14" s="163"/>
    </row>
    <row r="15" spans="1:72" s="8" customFormat="1" ht="12" customHeight="1" x14ac:dyDescent="0.3">
      <c r="A15" s="113"/>
      <c r="B15" s="36" t="str">
        <f>Data!B24</f>
        <v>Timer</v>
      </c>
      <c r="C15" s="37"/>
      <c r="D15" s="37"/>
      <c r="E15" s="98"/>
      <c r="F15" s="611" t="s">
        <v>5</v>
      </c>
      <c r="G15" s="612" t="str">
        <f>Data!B94</f>
        <v>Total til dato</v>
      </c>
      <c r="H15" s="47"/>
      <c r="I15" s="612" t="s">
        <v>60</v>
      </c>
      <c r="J15" s="138"/>
      <c r="K15" s="207"/>
      <c r="L15" s="138"/>
      <c r="M15" s="138"/>
      <c r="N15" s="138"/>
      <c r="O15" s="138"/>
      <c r="P15" s="138"/>
      <c r="Q15" s="138"/>
      <c r="R15" s="208"/>
      <c r="S15" s="208"/>
      <c r="T15" s="208"/>
      <c r="U15" s="53"/>
      <c r="V15" s="53"/>
      <c r="W15" s="53"/>
      <c r="X15" s="787"/>
      <c r="Y15" s="651"/>
      <c r="Z15" s="765"/>
      <c r="AA15" s="651"/>
      <c r="AB15" s="651"/>
      <c r="AC15" s="651"/>
      <c r="AD15" s="651"/>
      <c r="AE15" s="651"/>
      <c r="AF15" s="651"/>
      <c r="AG15" s="766"/>
      <c r="AH15" s="766"/>
      <c r="AI15" s="766"/>
      <c r="AJ15" s="297"/>
      <c r="AK15" s="297"/>
      <c r="AL15" s="297"/>
      <c r="AM15" s="297"/>
      <c r="AN15" s="115"/>
      <c r="AO15" s="273">
        <v>1</v>
      </c>
      <c r="AP15" s="274">
        <v>2</v>
      </c>
      <c r="AQ15" s="274">
        <v>3</v>
      </c>
      <c r="AR15" s="274">
        <v>4</v>
      </c>
      <c r="AS15" s="274">
        <v>5</v>
      </c>
      <c r="AT15" s="274">
        <v>6</v>
      </c>
      <c r="AU15" s="274">
        <v>7</v>
      </c>
      <c r="AV15" s="274">
        <v>8</v>
      </c>
      <c r="AW15" s="274">
        <v>9</v>
      </c>
      <c r="AX15" s="274">
        <v>10</v>
      </c>
      <c r="AY15" s="274">
        <v>11</v>
      </c>
      <c r="AZ15" s="274">
        <v>12</v>
      </c>
      <c r="BA15" s="274">
        <v>13</v>
      </c>
      <c r="BB15" s="274">
        <v>14</v>
      </c>
      <c r="BC15" s="275">
        <v>15</v>
      </c>
      <c r="BE15" s="115"/>
      <c r="BF15" s="273">
        <v>16</v>
      </c>
      <c r="BG15" s="274">
        <v>17</v>
      </c>
      <c r="BH15" s="274">
        <v>18</v>
      </c>
      <c r="BI15" s="274">
        <v>19</v>
      </c>
      <c r="BJ15" s="274">
        <v>20</v>
      </c>
      <c r="BK15" s="274">
        <v>21</v>
      </c>
      <c r="BL15" s="274">
        <v>22</v>
      </c>
      <c r="BM15" s="274">
        <v>23</v>
      </c>
      <c r="BN15" s="274">
        <v>24</v>
      </c>
      <c r="BO15" s="274">
        <v>25</v>
      </c>
      <c r="BP15" s="274">
        <v>26</v>
      </c>
      <c r="BQ15" s="274">
        <v>27</v>
      </c>
      <c r="BR15" s="274">
        <v>28</v>
      </c>
      <c r="BS15" s="274">
        <v>29</v>
      </c>
      <c r="BT15" s="275">
        <v>30</v>
      </c>
    </row>
    <row r="16" spans="1:72" ht="12" customHeight="1" x14ac:dyDescent="0.25">
      <c r="A16" s="92">
        <v>0</v>
      </c>
      <c r="B16" s="116"/>
      <c r="C16" s="9" t="str">
        <f>Data!B13</f>
        <v>Interne timer</v>
      </c>
      <c r="D16" s="9"/>
      <c r="E16" s="112" t="str">
        <f>Data!B24</f>
        <v>Timer</v>
      </c>
      <c r="F16" s="245">
        <f>'Budget &amp; Total'!G20</f>
        <v>0</v>
      </c>
      <c r="G16" s="118">
        <f ca="1">HLOOKUP($G$5,'Period(er)'!$X:$AL,5+A16,FALSE)</f>
        <v>0</v>
      </c>
      <c r="I16" s="120">
        <f>SUM(J16:AM16)</f>
        <v>0</v>
      </c>
      <c r="J16" s="603"/>
      <c r="K16" s="604"/>
      <c r="L16" s="604"/>
      <c r="M16" s="604"/>
      <c r="N16" s="604"/>
      <c r="O16" s="604"/>
      <c r="P16" s="604"/>
      <c r="Q16" s="604"/>
      <c r="R16" s="604"/>
      <c r="S16" s="604"/>
      <c r="T16" s="604"/>
      <c r="U16" s="604"/>
      <c r="V16" s="604"/>
      <c r="W16" s="604"/>
      <c r="X16" s="788"/>
      <c r="Y16" s="767"/>
      <c r="Z16" s="767"/>
      <c r="AA16" s="767"/>
      <c r="AB16" s="767"/>
      <c r="AC16" s="767"/>
      <c r="AD16" s="767"/>
      <c r="AE16" s="767"/>
      <c r="AF16" s="767"/>
      <c r="AG16" s="767"/>
      <c r="AH16" s="767"/>
      <c r="AI16" s="767"/>
      <c r="AJ16" s="767"/>
      <c r="AK16" s="767"/>
      <c r="AL16" s="767"/>
      <c r="AM16" s="767"/>
      <c r="AN16" s="94"/>
      <c r="AO16" s="276"/>
      <c r="AP16" s="277"/>
      <c r="AQ16" s="277"/>
      <c r="AR16" s="277"/>
      <c r="AS16" s="277"/>
      <c r="AT16" s="277"/>
      <c r="AU16" s="277"/>
      <c r="AV16" s="277"/>
      <c r="AW16" s="277"/>
      <c r="AX16" s="277"/>
      <c r="AY16" s="277"/>
      <c r="AZ16" s="277"/>
      <c r="BA16" s="277"/>
      <c r="BB16" s="277"/>
      <c r="BC16" s="278"/>
      <c r="BE16" s="94"/>
      <c r="BF16" s="276"/>
      <c r="BG16" s="277"/>
      <c r="BH16" s="277"/>
      <c r="BI16" s="277"/>
      <c r="BJ16" s="277"/>
      <c r="BK16" s="277"/>
      <c r="BL16" s="277"/>
      <c r="BM16" s="277"/>
      <c r="BN16" s="277"/>
      <c r="BO16" s="277"/>
      <c r="BP16" s="277"/>
      <c r="BQ16" s="277"/>
      <c r="BR16" s="277"/>
      <c r="BS16" s="277"/>
      <c r="BT16" s="278"/>
    </row>
    <row r="17" spans="1:72" ht="12" customHeight="1" x14ac:dyDescent="0.25">
      <c r="A17" s="92">
        <v>1</v>
      </c>
      <c r="B17" s="38"/>
      <c r="C17" s="9" t="str">
        <f>Data!B14</f>
        <v>Teknisk/adm timer</v>
      </c>
      <c r="D17" s="9"/>
      <c r="E17" s="112" t="str">
        <f>Data!B24</f>
        <v>Timer</v>
      </c>
      <c r="F17" s="245">
        <f>'Budget &amp; Total'!G21</f>
        <v>0</v>
      </c>
      <c r="G17" s="119">
        <f ca="1">HLOOKUP($G$5,'Period(er)'!$X:$AL,5+A17,FALSE)</f>
        <v>0</v>
      </c>
      <c r="I17" s="120">
        <f>SUM(J17:AM17)</f>
        <v>0</v>
      </c>
      <c r="J17" s="605"/>
      <c r="K17" s="606"/>
      <c r="L17" s="606"/>
      <c r="M17" s="606"/>
      <c r="N17" s="606"/>
      <c r="O17" s="606"/>
      <c r="P17" s="606"/>
      <c r="Q17" s="606"/>
      <c r="R17" s="606"/>
      <c r="S17" s="606"/>
      <c r="T17" s="606"/>
      <c r="U17" s="606"/>
      <c r="V17" s="606"/>
      <c r="W17" s="606"/>
      <c r="X17" s="607"/>
      <c r="Y17" s="767"/>
      <c r="Z17" s="767"/>
      <c r="AA17" s="767"/>
      <c r="AB17" s="767"/>
      <c r="AC17" s="767"/>
      <c r="AD17" s="767"/>
      <c r="AE17" s="767"/>
      <c r="AF17" s="767"/>
      <c r="AG17" s="767"/>
      <c r="AH17" s="767"/>
      <c r="AI17" s="767"/>
      <c r="AJ17" s="767"/>
      <c r="AK17" s="767"/>
      <c r="AL17" s="767"/>
      <c r="AM17" s="767"/>
      <c r="AN17" s="94"/>
      <c r="AO17" s="43"/>
      <c r="BC17" s="114"/>
      <c r="BE17" s="94"/>
      <c r="BF17" s="43"/>
      <c r="BT17" s="114"/>
    </row>
    <row r="18" spans="1:72" ht="12" customHeight="1" x14ac:dyDescent="0.25">
      <c r="A18" s="92">
        <v>2</v>
      </c>
      <c r="B18" s="74" t="str">
        <f>Data!B5</f>
        <v>Personaleudgifter</v>
      </c>
      <c r="C18" s="4"/>
      <c r="D18" s="4"/>
      <c r="E18" s="121"/>
      <c r="F18" s="117"/>
      <c r="G18" s="117">
        <f ca="1">HLOOKUP($G$5,'Period(er)'!$X:$AL,5+A18,FALSE)</f>
        <v>0</v>
      </c>
      <c r="I18" s="122"/>
      <c r="J18" s="797"/>
      <c r="K18" s="757"/>
      <c r="L18" s="757"/>
      <c r="M18" s="757"/>
      <c r="N18" s="757"/>
      <c r="O18" s="757"/>
      <c r="P18" s="757"/>
      <c r="Q18" s="757"/>
      <c r="R18" s="757"/>
      <c r="S18" s="757"/>
      <c r="T18" s="757"/>
      <c r="U18" s="757"/>
      <c r="V18" s="757"/>
      <c r="W18" s="757"/>
      <c r="X18" s="789"/>
      <c r="Y18" s="751"/>
      <c r="Z18" s="751"/>
      <c r="AA18" s="751"/>
      <c r="AB18" s="751"/>
      <c r="AC18" s="751"/>
      <c r="AD18" s="751"/>
      <c r="AE18" s="751"/>
      <c r="AF18" s="751"/>
      <c r="AG18" s="751"/>
      <c r="AH18" s="751"/>
      <c r="AI18" s="751"/>
      <c r="AJ18" s="751"/>
      <c r="AK18" s="751"/>
      <c r="AL18" s="751"/>
      <c r="AM18" s="751"/>
      <c r="AN18" s="94"/>
      <c r="AO18" s="43"/>
      <c r="BC18" s="114"/>
      <c r="BE18" s="94"/>
      <c r="BF18" s="43"/>
      <c r="BT18" s="114"/>
    </row>
    <row r="19" spans="1:72" ht="12" customHeight="1" x14ac:dyDescent="0.25">
      <c r="A19" s="92">
        <v>3</v>
      </c>
      <c r="B19" s="116"/>
      <c r="C19" s="9" t="str">
        <f>Data!B15</f>
        <v>Interen løn</v>
      </c>
      <c r="D19" s="9"/>
      <c r="E19" s="112" t="s">
        <v>31</v>
      </c>
      <c r="F19" s="245">
        <f>'Budget &amp; Total'!G24</f>
        <v>0</v>
      </c>
      <c r="G19" s="119">
        <f ca="1">HLOOKUP($G$5,'Period(er)'!$X:$AL,5+A19,FALSE)</f>
        <v>0</v>
      </c>
      <c r="I19" s="120">
        <f>SUM(J19:AM19)</f>
        <v>0</v>
      </c>
      <c r="J19" s="605"/>
      <c r="K19" s="606"/>
      <c r="L19" s="606"/>
      <c r="M19" s="606"/>
      <c r="N19" s="606"/>
      <c r="O19" s="606"/>
      <c r="P19" s="606"/>
      <c r="Q19" s="606"/>
      <c r="R19" s="606"/>
      <c r="S19" s="606"/>
      <c r="T19" s="606"/>
      <c r="U19" s="606"/>
      <c r="V19" s="606"/>
      <c r="W19" s="606"/>
      <c r="X19" s="607"/>
      <c r="Y19" s="767"/>
      <c r="Z19" s="767"/>
      <c r="AA19" s="767"/>
      <c r="AB19" s="767"/>
      <c r="AC19" s="767"/>
      <c r="AD19" s="767"/>
      <c r="AE19" s="767"/>
      <c r="AF19" s="767"/>
      <c r="AG19" s="767"/>
      <c r="AH19" s="767"/>
      <c r="AI19" s="767"/>
      <c r="AJ19" s="767"/>
      <c r="AK19" s="767"/>
      <c r="AL19" s="767"/>
      <c r="AM19" s="767"/>
      <c r="AN19" s="94"/>
      <c r="AO19" s="43">
        <f ca="1">IF(Data!$H$2="ja",IF(HLOOKUP($G$5,'Partner-period(er)'!$AP:$BD,5+$A19+((AO$15-1)*50),FALSE)&gt;0,1,0),0)</f>
        <v>0</v>
      </c>
      <c r="AP19">
        <f ca="1">IF(Data!$H$2="ja",IF(HLOOKUP($G$5,'Partner-period(er)'!$AP:$BD,5+$A19+((AP$15-1)*50),FALSE)&gt;0,1,0),0)</f>
        <v>0</v>
      </c>
      <c r="AQ19">
        <f ca="1">IF(Data!$H$2="ja",IF(HLOOKUP($G$5,'Partner-period(er)'!$AP:$BD,5+$A19+((AQ$15-1)*50),FALSE)&gt;0,1,0),0)</f>
        <v>0</v>
      </c>
      <c r="AR19">
        <f ca="1">IF(Data!$H$2="ja",IF(HLOOKUP($G$5,'Partner-period(er)'!$AP:$BD,5+$A19+((AR$15-1)*50),FALSE)&gt;0,1,0),0)</f>
        <v>0</v>
      </c>
      <c r="AS19">
        <f ca="1">IF(Data!$H$2="ja",IF(HLOOKUP($G$5,'Partner-period(er)'!$AP:$BD,5+$A19+((AS$15-1)*50),FALSE)&gt;0,1,0),0)</f>
        <v>0</v>
      </c>
      <c r="AT19">
        <f ca="1">IF(Data!$H$2="ja",IF(HLOOKUP($G$5,'Partner-period(er)'!$AP:$BD,5+$A19+((AT$15-1)*50),FALSE)&gt;0,1,0),0)</f>
        <v>0</v>
      </c>
      <c r="AU19">
        <f ca="1">IF(Data!$H$2="ja",IF(HLOOKUP($G$5,'Partner-period(er)'!$AP:$BD,5+$A19+((AU$15-1)*50),FALSE)&gt;0,1,0),0)</f>
        <v>0</v>
      </c>
      <c r="AV19">
        <f ca="1">IF(Data!$H$2="ja",IF(HLOOKUP($G$5,'Partner-period(er)'!$AP:$BD,5+$A19+((AV$15-1)*50),FALSE)&gt;0,1,0),0)</f>
        <v>0</v>
      </c>
      <c r="AW19">
        <f ca="1">IF(Data!$H$2="ja",IF(HLOOKUP($G$5,'Partner-period(er)'!$AP:$BD,5+$A19+((AW$15-1)*50),FALSE)&gt;0,1,0),0)</f>
        <v>0</v>
      </c>
      <c r="AX19">
        <f ca="1">IF(Data!$H$2="ja",IF(HLOOKUP($G$5,'Partner-period(er)'!$AP:$BD,5+$A19+((AX$15-1)*50),FALSE)&gt;0,1,0),0)</f>
        <v>0</v>
      </c>
      <c r="AY19">
        <f ca="1">IF(Data!$H$2="ja",IF(HLOOKUP($G$5,'Partner-period(er)'!$AP:$BD,5+$A19+((AY$15-1)*50),FALSE)&gt;0,1,0),0)</f>
        <v>0</v>
      </c>
      <c r="AZ19">
        <f ca="1">IF(Data!$H$2="ja",IF(HLOOKUP($G$5,'Partner-period(er)'!$AP:$BD,5+$A19+((AZ$15-1)*50),FALSE)&gt;0,1,0),0)</f>
        <v>0</v>
      </c>
      <c r="BA19">
        <f ca="1">IF(Data!$H$2="ja",IF(HLOOKUP($G$5,'Partner-period(er)'!$AP:$BD,5+$A19+((BA$15-1)*50),FALSE)&gt;0,1,0),0)</f>
        <v>0</v>
      </c>
      <c r="BB19">
        <f ca="1">IF(Data!$H$2="ja",IF(HLOOKUP($G$5,'Partner-period(er)'!$AP:$BD,5+$A19+((BB$15-1)*50),FALSE)&gt;0,1,0),0)</f>
        <v>0</v>
      </c>
      <c r="BC19" s="114">
        <f ca="1">IF(Data!$H$2="ja",IF(HLOOKUP($G$5,'Partner-period(er)'!$AP:$BD,5+$A19+((BC$15-1)*50),FALSE)&gt;0,1,0),0)</f>
        <v>0</v>
      </c>
      <c r="BE19" s="94"/>
      <c r="BF19" s="43">
        <f ca="1">IF(Data!$H$2="ja",IF(HLOOKUP($G$5,'Partner-period(er)'!$AP:$BD,5+$A19+((BF$15-1)*50),FALSE)&gt;0,1,0),0)</f>
        <v>0</v>
      </c>
      <c r="BG19">
        <f ca="1">IF(Data!$H$2="ja",IF(HLOOKUP($G$5,'Partner-period(er)'!$AP:$BD,5+$A19+((BG$15-1)*50),FALSE)&gt;0,1,0),0)</f>
        <v>0</v>
      </c>
      <c r="BH19">
        <f ca="1">IF(Data!$H$2="ja",IF(HLOOKUP($G$5,'Partner-period(er)'!$AP:$BD,5+$A19+((BH$15-1)*50),FALSE)&gt;0,1,0),0)</f>
        <v>0</v>
      </c>
      <c r="BI19">
        <f ca="1">IF(Data!$H$2="ja",IF(HLOOKUP($G$5,'Partner-period(er)'!$AP:$BD,5+$A19+((BI$15-1)*50),FALSE)&gt;0,1,0),0)</f>
        <v>0</v>
      </c>
      <c r="BJ19">
        <f ca="1">IF(Data!$H$2="ja",IF(HLOOKUP($G$5,'Partner-period(er)'!$AP:$BD,5+$A19+((BJ$15-1)*50),FALSE)&gt;0,1,0),0)</f>
        <v>0</v>
      </c>
      <c r="BK19">
        <f ca="1">IF(Data!$H$2="ja",IF(HLOOKUP($G$5,'Partner-period(er)'!$AP:$BD,5+$A19+((BK$15-1)*50),FALSE)&gt;0,1,0),0)</f>
        <v>0</v>
      </c>
      <c r="BL19">
        <f ca="1">IF(Data!$H$2="ja",IF(HLOOKUP($G$5,'Partner-period(er)'!$AP:$BD,5+$A19+((BL$15-1)*50),FALSE)&gt;0,1,0),0)</f>
        <v>0</v>
      </c>
      <c r="BM19">
        <f ca="1">IF(Data!$H$2="ja",IF(HLOOKUP($G$5,'Partner-period(er)'!$AP:$BD,5+$A19+((BM$15-1)*50),FALSE)&gt;0,1,0),0)</f>
        <v>0</v>
      </c>
      <c r="BN19">
        <f ca="1">IF(Data!$H$2="ja",IF(HLOOKUP($G$5,'Partner-period(er)'!$AP:$BD,5+$A19+((BN$15-1)*50),FALSE)&gt;0,1,0),0)</f>
        <v>0</v>
      </c>
      <c r="BO19">
        <f ca="1">IF(Data!$H$2="ja",IF(HLOOKUP($G$5,'Partner-period(er)'!$AP:$BD,5+$A19+((BO$15-1)*50),FALSE)&gt;0,1,0),0)</f>
        <v>0</v>
      </c>
      <c r="BP19">
        <f ca="1">IF(Data!$H$2="ja",IF(HLOOKUP($G$5,'Partner-period(er)'!$AP:$BD,5+$A19+((BP$15-1)*50),FALSE)&gt;0,1,0),0)</f>
        <v>0</v>
      </c>
      <c r="BQ19">
        <f ca="1">IF(Data!$H$2="ja",IF(HLOOKUP($G$5,'Partner-period(er)'!$AP:$BD,5+$A19+((BQ$15-1)*50),FALSE)&gt;0,1,0),0)</f>
        <v>0</v>
      </c>
      <c r="BR19">
        <f ca="1">IF(Data!$H$2="ja",IF(HLOOKUP($G$5,'Partner-period(er)'!$AP:$BD,5+$A19+((BR$15-1)*50),FALSE)&gt;0,1,0),0)</f>
        <v>0</v>
      </c>
      <c r="BS19">
        <f ca="1">IF(Data!$H$2="ja",IF(HLOOKUP($G$5,'Partner-period(er)'!$AP:$BD,5+$A19+((BS$15-1)*50),FALSE)&gt;0,1,0),0)</f>
        <v>0</v>
      </c>
      <c r="BT19" s="114">
        <f ca="1">IF(Data!$H$2="ja",IF(HLOOKUP($G$5,'Partner-period(er)'!$AP:$BD,5+$A19+((BT$15-1)*50),FALSE)&gt;0,1,0),0)</f>
        <v>0</v>
      </c>
    </row>
    <row r="20" spans="1:72" ht="12" customHeight="1" x14ac:dyDescent="0.25">
      <c r="A20" s="92">
        <v>4</v>
      </c>
      <c r="B20" s="39"/>
      <c r="C20" s="9" t="str">
        <f>Data!B16</f>
        <v>Teknisk/adm løn</v>
      </c>
      <c r="D20" s="9"/>
      <c r="E20" s="112" t="s">
        <v>31</v>
      </c>
      <c r="F20" s="245">
        <f>'Budget &amp; Total'!G25</f>
        <v>0</v>
      </c>
      <c r="G20" s="119">
        <f ca="1">HLOOKUP($G$5,'Period(er)'!$X:$AL,5+A20,FALSE)</f>
        <v>0</v>
      </c>
      <c r="I20" s="120">
        <f>SUM(J20:AM20)</f>
        <v>0</v>
      </c>
      <c r="J20" s="605"/>
      <c r="K20" s="606"/>
      <c r="L20" s="606"/>
      <c r="M20" s="606"/>
      <c r="N20" s="606"/>
      <c r="O20" s="606"/>
      <c r="P20" s="606"/>
      <c r="Q20" s="606"/>
      <c r="R20" s="606"/>
      <c r="S20" s="606"/>
      <c r="T20" s="606"/>
      <c r="U20" s="606"/>
      <c r="V20" s="606"/>
      <c r="W20" s="606"/>
      <c r="X20" s="607"/>
      <c r="Y20" s="767"/>
      <c r="Z20" s="767"/>
      <c r="AA20" s="767"/>
      <c r="AB20" s="767"/>
      <c r="AC20" s="767"/>
      <c r="AD20" s="767"/>
      <c r="AE20" s="767"/>
      <c r="AF20" s="767"/>
      <c r="AG20" s="767"/>
      <c r="AH20" s="767"/>
      <c r="AI20" s="767"/>
      <c r="AJ20" s="767"/>
      <c r="AK20" s="767"/>
      <c r="AL20" s="767"/>
      <c r="AM20" s="767"/>
      <c r="AN20" s="94"/>
      <c r="AO20" s="43">
        <f ca="1">IF(Data!$H$2="ja",IF(HLOOKUP($G$5,'Partner-period(er)'!$AP:$BD,5+$A20+((AO$15-1)*50),FALSE)&gt;0,1,0),0)</f>
        <v>0</v>
      </c>
      <c r="AP20">
        <f ca="1">IF(Data!$H$2="ja",IF(HLOOKUP($G$5,'Partner-period(er)'!$AP:$BD,5+$A20+((AP$15-1)*50),FALSE)&gt;0,1,0),0)</f>
        <v>0</v>
      </c>
      <c r="AQ20">
        <f ca="1">IF(Data!$H$2="ja",IF(HLOOKUP($G$5,'Partner-period(er)'!$AP:$BD,5+$A20+((AQ$15-1)*50),FALSE)&gt;0,1,0),0)</f>
        <v>0</v>
      </c>
      <c r="AR20">
        <f ca="1">IF(Data!$H$2="ja",IF(HLOOKUP($G$5,'Partner-period(er)'!$AP:$BD,5+$A20+((AR$15-1)*50),FALSE)&gt;0,1,0),0)</f>
        <v>0</v>
      </c>
      <c r="AS20">
        <f ca="1">IF(Data!$H$2="ja",IF(HLOOKUP($G$5,'Partner-period(er)'!$AP:$BD,5+$A20+((AS$15-1)*50),FALSE)&gt;0,1,0),0)</f>
        <v>0</v>
      </c>
      <c r="AT20">
        <f ca="1">IF(Data!$H$2="ja",IF(HLOOKUP($G$5,'Partner-period(er)'!$AP:$BD,5+$A20+((AT$15-1)*50),FALSE)&gt;0,1,0),0)</f>
        <v>0</v>
      </c>
      <c r="AU20">
        <f ca="1">IF(Data!$H$2="ja",IF(HLOOKUP($G$5,'Partner-period(er)'!$AP:$BD,5+$A20+((AU$15-1)*50),FALSE)&gt;0,1,0),0)</f>
        <v>0</v>
      </c>
      <c r="AV20">
        <f ca="1">IF(Data!$H$2="ja",IF(HLOOKUP($G$5,'Partner-period(er)'!$AP:$BD,5+$A20+((AV$15-1)*50),FALSE)&gt;0,1,0),0)</f>
        <v>0</v>
      </c>
      <c r="AW20">
        <f ca="1">IF(Data!$H$2="ja",IF(HLOOKUP($G$5,'Partner-period(er)'!$AP:$BD,5+$A20+((AW$15-1)*50),FALSE)&gt;0,1,0),0)</f>
        <v>0</v>
      </c>
      <c r="AX20">
        <f ca="1">IF(Data!$H$2="ja",IF(HLOOKUP($G$5,'Partner-period(er)'!$AP:$BD,5+$A20+((AX$15-1)*50),FALSE)&gt;0,1,0),0)</f>
        <v>0</v>
      </c>
      <c r="AY20">
        <f ca="1">IF(Data!$H$2="ja",IF(HLOOKUP($G$5,'Partner-period(er)'!$AP:$BD,5+$A20+((AY$15-1)*50),FALSE)&gt;0,1,0),0)</f>
        <v>0</v>
      </c>
      <c r="AZ20">
        <f ca="1">IF(Data!$H$2="ja",IF(HLOOKUP($G$5,'Partner-period(er)'!$AP:$BD,5+$A20+((AZ$15-1)*50),FALSE)&gt;0,1,0),0)</f>
        <v>0</v>
      </c>
      <c r="BA20">
        <f ca="1">IF(Data!$H$2="ja",IF(HLOOKUP($G$5,'Partner-period(er)'!$AP:$BD,5+$A20+((BA$15-1)*50),FALSE)&gt;0,1,0),0)</f>
        <v>0</v>
      </c>
      <c r="BB20">
        <f ca="1">IF(Data!$H$2="ja",IF(HLOOKUP($G$5,'Partner-period(er)'!$AP:$BD,5+$A20+((BB$15-1)*50),FALSE)&gt;0,1,0),0)</f>
        <v>0</v>
      </c>
      <c r="BC20" s="114">
        <f ca="1">IF(Data!$H$2="ja",IF(HLOOKUP($G$5,'Partner-period(er)'!$AP:$BD,5+$A20+((BC$15-1)*50),FALSE)&gt;0,1,0),0)</f>
        <v>0</v>
      </c>
      <c r="BE20" s="94"/>
      <c r="BF20" s="43">
        <f ca="1">IF(Data!$H$2="ja",IF(HLOOKUP($G$5,'Partner-period(er)'!$AP:$BD,5+$A20+((BF$15-1)*50),FALSE)&gt;0,1,0),0)</f>
        <v>0</v>
      </c>
      <c r="BG20">
        <f ca="1">IF(Data!$H$2="ja",IF(HLOOKUP($G$5,'Partner-period(er)'!$AP:$BD,5+$A20+((BG$15-1)*50),FALSE)&gt;0,1,0),0)</f>
        <v>0</v>
      </c>
      <c r="BH20">
        <f ca="1">IF(Data!$H$2="ja",IF(HLOOKUP($G$5,'Partner-period(er)'!$AP:$BD,5+$A20+((BH$15-1)*50),FALSE)&gt;0,1,0),0)</f>
        <v>0</v>
      </c>
      <c r="BI20">
        <f ca="1">IF(Data!$H$2="ja",IF(HLOOKUP($G$5,'Partner-period(er)'!$AP:$BD,5+$A20+((BI$15-1)*50),FALSE)&gt;0,1,0),0)</f>
        <v>0</v>
      </c>
      <c r="BJ20">
        <f ca="1">IF(Data!$H$2="ja",IF(HLOOKUP($G$5,'Partner-period(er)'!$AP:$BD,5+$A20+((BJ$15-1)*50),FALSE)&gt;0,1,0),0)</f>
        <v>0</v>
      </c>
      <c r="BK20">
        <f ca="1">IF(Data!$H$2="ja",IF(HLOOKUP($G$5,'Partner-period(er)'!$AP:$BD,5+$A20+((BK$15-1)*50),FALSE)&gt;0,1,0),0)</f>
        <v>0</v>
      </c>
      <c r="BL20">
        <f ca="1">IF(Data!$H$2="ja",IF(HLOOKUP($G$5,'Partner-period(er)'!$AP:$BD,5+$A20+((BL$15-1)*50),FALSE)&gt;0,1,0),0)</f>
        <v>0</v>
      </c>
      <c r="BM20">
        <f ca="1">IF(Data!$H$2="ja",IF(HLOOKUP($G$5,'Partner-period(er)'!$AP:$BD,5+$A20+((BM$15-1)*50),FALSE)&gt;0,1,0),0)</f>
        <v>0</v>
      </c>
      <c r="BN20">
        <f ca="1">IF(Data!$H$2="ja",IF(HLOOKUP($G$5,'Partner-period(er)'!$AP:$BD,5+$A20+((BN$15-1)*50),FALSE)&gt;0,1,0),0)</f>
        <v>0</v>
      </c>
      <c r="BO20">
        <f ca="1">IF(Data!$H$2="ja",IF(HLOOKUP($G$5,'Partner-period(er)'!$AP:$BD,5+$A20+((BO$15-1)*50),FALSE)&gt;0,1,0),0)</f>
        <v>0</v>
      </c>
      <c r="BP20">
        <f ca="1">IF(Data!$H$2="ja",IF(HLOOKUP($G$5,'Partner-period(er)'!$AP:$BD,5+$A20+((BP$15-1)*50),FALSE)&gt;0,1,0),0)</f>
        <v>0</v>
      </c>
      <c r="BQ20">
        <f ca="1">IF(Data!$H$2="ja",IF(HLOOKUP($G$5,'Partner-period(er)'!$AP:$BD,5+$A20+((BQ$15-1)*50),FALSE)&gt;0,1,0),0)</f>
        <v>0</v>
      </c>
      <c r="BR20">
        <f ca="1">IF(Data!$H$2="ja",IF(HLOOKUP($G$5,'Partner-period(er)'!$AP:$BD,5+$A20+((BR$15-1)*50),FALSE)&gt;0,1,0),0)</f>
        <v>0</v>
      </c>
      <c r="BS20">
        <f ca="1">IF(Data!$H$2="ja",IF(HLOOKUP($G$5,'Partner-period(er)'!$AP:$BD,5+$A20+((BS$15-1)*50),FALSE)&gt;0,1,0),0)</f>
        <v>0</v>
      </c>
      <c r="BT20" s="114">
        <f ca="1">IF(Data!$H$2="ja",IF(HLOOKUP($G$5,'Partner-period(er)'!$AP:$BD,5+$A20+((BT$15-1)*50),FALSE)&gt;0,1,0),0)</f>
        <v>0</v>
      </c>
    </row>
    <row r="21" spans="1:72" ht="12" customHeight="1" x14ac:dyDescent="0.25">
      <c r="A21" s="92">
        <v>5</v>
      </c>
      <c r="B21" s="40"/>
      <c r="C21" s="41" t="str">
        <f>Data!B25</f>
        <v>Overhead</v>
      </c>
      <c r="D21" s="41"/>
      <c r="E21" s="123" t="s">
        <v>31</v>
      </c>
      <c r="F21" s="245">
        <f>'Budget &amp; Total'!G27</f>
        <v>0</v>
      </c>
      <c r="G21" s="119">
        <f ca="1">HLOOKUP($G$5,'Period(er)'!$X:$AL,5+A21,FALSE)</f>
        <v>0</v>
      </c>
      <c r="I21" s="120">
        <f>SUM(J21:AM21)</f>
        <v>0</v>
      </c>
      <c r="J21" s="812">
        <f>(J19+J20)*J10</f>
        <v>0</v>
      </c>
      <c r="K21" s="813">
        <f t="shared" ref="K21:X21" si="0">(K19+K20)*K10</f>
        <v>0</v>
      </c>
      <c r="L21" s="813">
        <f t="shared" si="0"/>
        <v>0</v>
      </c>
      <c r="M21" s="813">
        <f t="shared" si="0"/>
        <v>0</v>
      </c>
      <c r="N21" s="813">
        <f t="shared" si="0"/>
        <v>0</v>
      </c>
      <c r="O21" s="813">
        <f t="shared" si="0"/>
        <v>0</v>
      </c>
      <c r="P21" s="813">
        <f t="shared" si="0"/>
        <v>0</v>
      </c>
      <c r="Q21" s="813">
        <f t="shared" si="0"/>
        <v>0</v>
      </c>
      <c r="R21" s="813">
        <f t="shared" si="0"/>
        <v>0</v>
      </c>
      <c r="S21" s="813">
        <f t="shared" si="0"/>
        <v>0</v>
      </c>
      <c r="T21" s="813">
        <f t="shared" si="0"/>
        <v>0</v>
      </c>
      <c r="U21" s="813">
        <f t="shared" si="0"/>
        <v>0</v>
      </c>
      <c r="V21" s="813">
        <f t="shared" si="0"/>
        <v>0</v>
      </c>
      <c r="W21" s="813">
        <f t="shared" si="0"/>
        <v>0</v>
      </c>
      <c r="X21" s="814">
        <f t="shared" si="0"/>
        <v>0</v>
      </c>
      <c r="Y21" s="751">
        <f>(Y19+Y20)*Y10</f>
        <v>0</v>
      </c>
      <c r="Z21" s="751">
        <f t="shared" ref="Z21:AM21" si="1">(Z19+Z20)*Z10</f>
        <v>0</v>
      </c>
      <c r="AA21" s="751">
        <f t="shared" si="1"/>
        <v>0</v>
      </c>
      <c r="AB21" s="751">
        <f t="shared" si="1"/>
        <v>0</v>
      </c>
      <c r="AC21" s="751">
        <f t="shared" si="1"/>
        <v>0</v>
      </c>
      <c r="AD21" s="751">
        <f t="shared" si="1"/>
        <v>0</v>
      </c>
      <c r="AE21" s="751">
        <f t="shared" si="1"/>
        <v>0</v>
      </c>
      <c r="AF21" s="751">
        <f t="shared" si="1"/>
        <v>0</v>
      </c>
      <c r="AG21" s="751">
        <f t="shared" si="1"/>
        <v>0</v>
      </c>
      <c r="AH21" s="751">
        <f t="shared" si="1"/>
        <v>0</v>
      </c>
      <c r="AI21" s="751">
        <f t="shared" si="1"/>
        <v>0</v>
      </c>
      <c r="AJ21" s="751">
        <f t="shared" si="1"/>
        <v>0</v>
      </c>
      <c r="AK21" s="751">
        <f t="shared" si="1"/>
        <v>0</v>
      </c>
      <c r="AL21" s="751">
        <f t="shared" si="1"/>
        <v>0</v>
      </c>
      <c r="AM21" s="751">
        <f t="shared" si="1"/>
        <v>0</v>
      </c>
      <c r="AN21" s="94"/>
      <c r="AO21" s="43"/>
      <c r="BC21" s="114"/>
      <c r="BE21" s="94"/>
      <c r="BF21" s="43"/>
      <c r="BT21" s="114"/>
    </row>
    <row r="22" spans="1:72" ht="12" customHeight="1" x14ac:dyDescent="0.25">
      <c r="A22" s="92">
        <v>6</v>
      </c>
      <c r="B22" s="124"/>
      <c r="C22" s="32" t="str">
        <f>Data!B39</f>
        <v>Lønomkostninger total</v>
      </c>
      <c r="D22" s="32"/>
      <c r="E22" s="444" t="s">
        <v>31</v>
      </c>
      <c r="F22" s="246">
        <f>'Budget &amp; Total'!G28</f>
        <v>0</v>
      </c>
      <c r="G22" s="126">
        <f ca="1">HLOOKUP($G$5,'Period(er)'!$X:$AL,5+A22,FALSE)</f>
        <v>0</v>
      </c>
      <c r="I22" s="127">
        <f>SUM(J22:AM22)</f>
        <v>0</v>
      </c>
      <c r="J22" s="491">
        <f>SUM(J19:J21)</f>
        <v>0</v>
      </c>
      <c r="K22" s="491">
        <f t="shared" ref="K22:X22" si="2">SUM(K19:K21)</f>
        <v>0</v>
      </c>
      <c r="L22" s="491">
        <f t="shared" si="2"/>
        <v>0</v>
      </c>
      <c r="M22" s="491">
        <f t="shared" si="2"/>
        <v>0</v>
      </c>
      <c r="N22" s="491">
        <f t="shared" si="2"/>
        <v>0</v>
      </c>
      <c r="O22" s="491">
        <f t="shared" si="2"/>
        <v>0</v>
      </c>
      <c r="P22" s="491">
        <f t="shared" si="2"/>
        <v>0</v>
      </c>
      <c r="Q22" s="491">
        <f t="shared" si="2"/>
        <v>0</v>
      </c>
      <c r="R22" s="491">
        <f t="shared" si="2"/>
        <v>0</v>
      </c>
      <c r="S22" s="491">
        <f t="shared" si="2"/>
        <v>0</v>
      </c>
      <c r="T22" s="491">
        <f t="shared" si="2"/>
        <v>0</v>
      </c>
      <c r="U22" s="491">
        <f t="shared" si="2"/>
        <v>0</v>
      </c>
      <c r="V22" s="491">
        <f t="shared" si="2"/>
        <v>0</v>
      </c>
      <c r="W22" s="491">
        <f t="shared" si="2"/>
        <v>0</v>
      </c>
      <c r="X22" s="789">
        <f t="shared" si="2"/>
        <v>0</v>
      </c>
      <c r="Y22" s="751">
        <f>SUM(Y19:Y21)</f>
        <v>0</v>
      </c>
      <c r="Z22" s="751">
        <f t="shared" ref="Z22:AM22" si="3">SUM(Z19:Z21)</f>
        <v>0</v>
      </c>
      <c r="AA22" s="751">
        <f t="shared" si="3"/>
        <v>0</v>
      </c>
      <c r="AB22" s="751">
        <f t="shared" si="3"/>
        <v>0</v>
      </c>
      <c r="AC22" s="751">
        <f t="shared" si="3"/>
        <v>0</v>
      </c>
      <c r="AD22" s="751">
        <f t="shared" si="3"/>
        <v>0</v>
      </c>
      <c r="AE22" s="751">
        <f t="shared" si="3"/>
        <v>0</v>
      </c>
      <c r="AF22" s="751">
        <f t="shared" si="3"/>
        <v>0</v>
      </c>
      <c r="AG22" s="751">
        <f t="shared" si="3"/>
        <v>0</v>
      </c>
      <c r="AH22" s="751">
        <f t="shared" si="3"/>
        <v>0</v>
      </c>
      <c r="AI22" s="751">
        <f t="shared" si="3"/>
        <v>0</v>
      </c>
      <c r="AJ22" s="751">
        <f t="shared" si="3"/>
        <v>0</v>
      </c>
      <c r="AK22" s="751">
        <f t="shared" si="3"/>
        <v>0</v>
      </c>
      <c r="AL22" s="751">
        <f t="shared" si="3"/>
        <v>0</v>
      </c>
      <c r="AM22" s="751">
        <f t="shared" si="3"/>
        <v>0</v>
      </c>
      <c r="AN22" s="94"/>
      <c r="AO22" s="43"/>
      <c r="BC22" s="114"/>
      <c r="BE22" s="94"/>
      <c r="BF22" s="43"/>
      <c r="BT22" s="114"/>
    </row>
    <row r="23" spans="1:72" ht="12" customHeight="1" x14ac:dyDescent="0.25">
      <c r="A23" s="92">
        <v>7</v>
      </c>
      <c r="B23" s="38" t="str">
        <f>'Budget &amp; Total'!B29</f>
        <v>Andre omkostninger</v>
      </c>
      <c r="C23" s="33"/>
      <c r="D23" s="33"/>
      <c r="E23" s="27"/>
      <c r="F23" s="117"/>
      <c r="G23" s="128"/>
      <c r="I23" s="129"/>
      <c r="J23" s="167"/>
      <c r="K23" s="167"/>
      <c r="L23" s="167"/>
      <c r="M23" s="167"/>
      <c r="N23" s="167"/>
      <c r="O23" s="167"/>
      <c r="P23" s="167"/>
      <c r="Q23" s="167"/>
      <c r="R23" s="168"/>
      <c r="S23" s="168"/>
      <c r="T23" s="168"/>
      <c r="U23" s="150"/>
      <c r="V23" s="150"/>
      <c r="W23" s="150"/>
      <c r="X23" s="151"/>
      <c r="Y23" s="768"/>
      <c r="Z23" s="768"/>
      <c r="AA23" s="768"/>
      <c r="AB23" s="768"/>
      <c r="AC23" s="768"/>
      <c r="AD23" s="768"/>
      <c r="AE23" s="768"/>
      <c r="AF23" s="768"/>
      <c r="AG23" s="769"/>
      <c r="AH23" s="769"/>
      <c r="AI23" s="769"/>
      <c r="AJ23" s="751"/>
      <c r="AK23" s="751"/>
      <c r="AL23" s="751"/>
      <c r="AM23" s="751"/>
      <c r="AN23" s="94"/>
      <c r="AO23" s="43"/>
      <c r="BC23" s="114"/>
      <c r="BE23" s="94"/>
      <c r="BF23" s="43"/>
      <c r="BT23" s="114"/>
    </row>
    <row r="24" spans="1:72" ht="12" customHeight="1" x14ac:dyDescent="0.25">
      <c r="A24" s="92">
        <v>8</v>
      </c>
      <c r="B24" s="116"/>
      <c r="C24" s="9" t="str">
        <f>'Budget &amp; Total'!C30</f>
        <v>Instrumenter og udstyr</v>
      </c>
      <c r="D24" s="9"/>
      <c r="E24" s="27" t="s">
        <v>31</v>
      </c>
      <c r="F24" s="245">
        <f>'Budget &amp; Total'!G30</f>
        <v>0</v>
      </c>
      <c r="G24" s="119">
        <f ca="1">HLOOKUP($G$5,'Period(er)'!$X:$AL,5+A24,FALSE)</f>
        <v>0</v>
      </c>
      <c r="I24" s="120">
        <f t="shared" ref="I24:I32" si="4">SUM(J24:AM24)</f>
        <v>0</v>
      </c>
      <c r="J24" s="606"/>
      <c r="K24" s="606"/>
      <c r="L24" s="606"/>
      <c r="M24" s="606"/>
      <c r="N24" s="606"/>
      <c r="O24" s="606"/>
      <c r="P24" s="606"/>
      <c r="Q24" s="606"/>
      <c r="R24" s="606"/>
      <c r="S24" s="606"/>
      <c r="T24" s="606"/>
      <c r="U24" s="606"/>
      <c r="V24" s="606"/>
      <c r="W24" s="606"/>
      <c r="X24" s="607"/>
      <c r="Y24" s="767"/>
      <c r="Z24" s="767"/>
      <c r="AA24" s="767"/>
      <c r="AB24" s="767"/>
      <c r="AC24" s="767"/>
      <c r="AD24" s="767"/>
      <c r="AE24" s="767"/>
      <c r="AF24" s="767"/>
      <c r="AG24" s="767"/>
      <c r="AH24" s="767"/>
      <c r="AI24" s="767"/>
      <c r="AJ24" s="767"/>
      <c r="AK24" s="767"/>
      <c r="AL24" s="767"/>
      <c r="AM24" s="767"/>
      <c r="AN24" s="94"/>
      <c r="AO24" s="43">
        <f ca="1">IF(Data!$H$2="ja",IF(HLOOKUP($G$5,'Partner-period(er)'!$AP:$BD,5+$A24+((AO$15-1)*50),FALSE)&gt;0,1,0),0)</f>
        <v>0</v>
      </c>
      <c r="AP24">
        <f ca="1">IF(Data!$H$2="ja",IF(HLOOKUP($G$5,'Partner-period(er)'!$AP:$BD,5+$A24+((AP$15-1)*50),FALSE)&gt;0,1,0),0)</f>
        <v>0</v>
      </c>
      <c r="AQ24">
        <f ca="1">IF(Data!$H$2="ja",IF(HLOOKUP($G$5,'Partner-period(er)'!$AP:$BD,5+$A24+((AQ$15-1)*50),FALSE)&gt;0,1,0),0)</f>
        <v>0</v>
      </c>
      <c r="AR24">
        <f ca="1">IF(Data!$H$2="ja",IF(HLOOKUP($G$5,'Partner-period(er)'!$AP:$BD,5+$A24+((AR$15-1)*50),FALSE)&gt;0,1,0),0)</f>
        <v>0</v>
      </c>
      <c r="AS24">
        <f ca="1">IF(Data!$H$2="ja",IF(HLOOKUP($G$5,'Partner-period(er)'!$AP:$BD,5+$A24+((AS$15-1)*50),FALSE)&gt;0,1,0),0)</f>
        <v>0</v>
      </c>
      <c r="AT24">
        <f ca="1">IF(Data!$H$2="ja",IF(HLOOKUP($G$5,'Partner-period(er)'!$AP:$BD,5+$A24+((AT$15-1)*50),FALSE)&gt;0,1,0),0)</f>
        <v>0</v>
      </c>
      <c r="AU24">
        <f ca="1">IF(Data!$H$2="ja",IF(HLOOKUP($G$5,'Partner-period(er)'!$AP:$BD,5+$A24+((AU$15-1)*50),FALSE)&gt;0,1,0),0)</f>
        <v>0</v>
      </c>
      <c r="AV24">
        <f ca="1">IF(Data!$H$2="ja",IF(HLOOKUP($G$5,'Partner-period(er)'!$AP:$BD,5+$A24+((AV$15-1)*50),FALSE)&gt;0,1,0),0)</f>
        <v>0</v>
      </c>
      <c r="AW24">
        <f ca="1">IF(Data!$H$2="ja",IF(HLOOKUP($G$5,'Partner-period(er)'!$AP:$BD,5+$A24+((AW$15-1)*50),FALSE)&gt;0,1,0),0)</f>
        <v>0</v>
      </c>
      <c r="AX24">
        <f ca="1">IF(Data!$H$2="ja",IF(HLOOKUP($G$5,'Partner-period(er)'!$AP:$BD,5+$A24+((AX$15-1)*50),FALSE)&gt;0,1,0),0)</f>
        <v>0</v>
      </c>
      <c r="AY24">
        <f ca="1">IF(Data!$H$2="ja",IF(HLOOKUP($G$5,'Partner-period(er)'!$AP:$BD,5+$A24+((AY$15-1)*50),FALSE)&gt;0,1,0),0)</f>
        <v>0</v>
      </c>
      <c r="AZ24">
        <f ca="1">IF(Data!$H$2="ja",IF(HLOOKUP($G$5,'Partner-period(er)'!$AP:$BD,5+$A24+((AZ$15-1)*50),FALSE)&gt;0,1,0),0)</f>
        <v>0</v>
      </c>
      <c r="BA24">
        <f ca="1">IF(Data!$H$2="ja",IF(HLOOKUP($G$5,'Partner-period(er)'!$AP:$BD,5+$A24+((BA$15-1)*50),FALSE)&gt;0,1,0),0)</f>
        <v>0</v>
      </c>
      <c r="BB24">
        <f ca="1">IF(Data!$H$2="ja",IF(HLOOKUP($G$5,'Partner-period(er)'!$AP:$BD,5+$A24+((BB$15-1)*50),FALSE)&gt;0,1,0),0)</f>
        <v>0</v>
      </c>
      <c r="BC24" s="114">
        <f ca="1">IF(Data!$H$2="ja",IF(HLOOKUP($G$5,'Partner-period(er)'!$AP:$BD,5+$A24+((BC$15-1)*50),FALSE)&gt;0,1,0),0)</f>
        <v>0</v>
      </c>
      <c r="BE24" s="94"/>
      <c r="BF24" s="43">
        <f ca="1">IF(Data!$H$2="ja",IF(HLOOKUP($G$5,'Partner-period(er)'!$AP:$BD,5+$A24+((BF$15-1)*50),FALSE)&gt;0,1,0),0)</f>
        <v>0</v>
      </c>
      <c r="BG24">
        <f ca="1">IF(Data!$H$2="ja",IF(HLOOKUP($G$5,'Partner-period(er)'!$AP:$BD,5+$A24+((BG$15-1)*50),FALSE)&gt;0,1,0),0)</f>
        <v>0</v>
      </c>
      <c r="BH24">
        <f ca="1">IF(Data!$H$2="ja",IF(HLOOKUP($G$5,'Partner-period(er)'!$AP:$BD,5+$A24+((BH$15-1)*50),FALSE)&gt;0,1,0),0)</f>
        <v>0</v>
      </c>
      <c r="BI24">
        <f ca="1">IF(Data!$H$2="ja",IF(HLOOKUP($G$5,'Partner-period(er)'!$AP:$BD,5+$A24+((BI$15-1)*50),FALSE)&gt;0,1,0),0)</f>
        <v>0</v>
      </c>
      <c r="BJ24">
        <f ca="1">IF(Data!$H$2="ja",IF(HLOOKUP($G$5,'Partner-period(er)'!$AP:$BD,5+$A24+((BJ$15-1)*50),FALSE)&gt;0,1,0),0)</f>
        <v>0</v>
      </c>
      <c r="BK24">
        <f ca="1">IF(Data!$H$2="ja",IF(HLOOKUP($G$5,'Partner-period(er)'!$AP:$BD,5+$A24+((BK$15-1)*50),FALSE)&gt;0,1,0),0)</f>
        <v>0</v>
      </c>
      <c r="BL24">
        <f ca="1">IF(Data!$H$2="ja",IF(HLOOKUP($G$5,'Partner-period(er)'!$AP:$BD,5+$A24+((BL$15-1)*50),FALSE)&gt;0,1,0),0)</f>
        <v>0</v>
      </c>
      <c r="BM24">
        <f ca="1">IF(Data!$H$2="ja",IF(HLOOKUP($G$5,'Partner-period(er)'!$AP:$BD,5+$A24+((BM$15-1)*50),FALSE)&gt;0,1,0),0)</f>
        <v>0</v>
      </c>
      <c r="BN24">
        <f ca="1">IF(Data!$H$2="ja",IF(HLOOKUP($G$5,'Partner-period(er)'!$AP:$BD,5+$A24+((BN$15-1)*50),FALSE)&gt;0,1,0),0)</f>
        <v>0</v>
      </c>
      <c r="BO24">
        <f ca="1">IF(Data!$H$2="ja",IF(HLOOKUP($G$5,'Partner-period(er)'!$AP:$BD,5+$A24+((BO$15-1)*50),FALSE)&gt;0,1,0),0)</f>
        <v>0</v>
      </c>
      <c r="BP24">
        <f ca="1">IF(Data!$H$2="ja",IF(HLOOKUP($G$5,'Partner-period(er)'!$AP:$BD,5+$A24+((BP$15-1)*50),FALSE)&gt;0,1,0),0)</f>
        <v>0</v>
      </c>
      <c r="BQ24">
        <f ca="1">IF(Data!$H$2="ja",IF(HLOOKUP($G$5,'Partner-period(er)'!$AP:$BD,5+$A24+((BQ$15-1)*50),FALSE)&gt;0,1,0),0)</f>
        <v>0</v>
      </c>
      <c r="BR24">
        <f ca="1">IF(Data!$H$2="ja",IF(HLOOKUP($G$5,'Partner-period(er)'!$AP:$BD,5+$A24+((BR$15-1)*50),FALSE)&gt;0,1,0),0)</f>
        <v>0</v>
      </c>
      <c r="BS24">
        <f ca="1">IF(Data!$H$2="ja",IF(HLOOKUP($G$5,'Partner-period(er)'!$AP:$BD,5+$A24+((BS$15-1)*50),FALSE)&gt;0,1,0),0)</f>
        <v>0</v>
      </c>
      <c r="BT24" s="114">
        <f ca="1">IF(Data!$H$2="ja",IF(HLOOKUP($G$5,'Partner-period(er)'!$AP:$BD,5+$A24+((BT$15-1)*50),FALSE)&gt;0,1,0),0)</f>
        <v>0</v>
      </c>
    </row>
    <row r="25" spans="1:72" ht="12" customHeight="1" x14ac:dyDescent="0.25">
      <c r="A25" s="92">
        <v>9</v>
      </c>
      <c r="B25" s="39"/>
      <c r="C25" s="9" t="str">
        <f>'Budget &amp; Total'!C31</f>
        <v>Bygninger og jord</v>
      </c>
      <c r="D25" s="9"/>
      <c r="E25" s="27" t="s">
        <v>31</v>
      </c>
      <c r="F25" s="245">
        <f>'Budget &amp; Total'!G31</f>
        <v>0</v>
      </c>
      <c r="G25" s="119">
        <f ca="1">HLOOKUP($G$5,'Period(er)'!$X:$AL,5+A25,FALSE)</f>
        <v>0</v>
      </c>
      <c r="I25" s="120">
        <f t="shared" si="4"/>
        <v>0</v>
      </c>
      <c r="J25" s="606"/>
      <c r="K25" s="606"/>
      <c r="L25" s="606"/>
      <c r="M25" s="606"/>
      <c r="N25" s="606"/>
      <c r="O25" s="606"/>
      <c r="P25" s="606"/>
      <c r="Q25" s="606"/>
      <c r="R25" s="606"/>
      <c r="S25" s="606"/>
      <c r="T25" s="606"/>
      <c r="U25" s="606"/>
      <c r="V25" s="606"/>
      <c r="W25" s="606"/>
      <c r="X25" s="607"/>
      <c r="Y25" s="767"/>
      <c r="Z25" s="767"/>
      <c r="AA25" s="767"/>
      <c r="AB25" s="767"/>
      <c r="AC25" s="767"/>
      <c r="AD25" s="767"/>
      <c r="AE25" s="767"/>
      <c r="AF25" s="767"/>
      <c r="AG25" s="767"/>
      <c r="AH25" s="767"/>
      <c r="AI25" s="767"/>
      <c r="AJ25" s="767"/>
      <c r="AK25" s="767"/>
      <c r="AL25" s="767"/>
      <c r="AM25" s="767"/>
      <c r="AN25" s="94"/>
      <c r="AO25" s="43">
        <f ca="1">IF(Data!$H$2="ja",IF(HLOOKUP($G$5,'Partner-period(er)'!$AP:$BD,5+$A25+((AO$15-1)*50),FALSE)&gt;0,1,0),0)</f>
        <v>0</v>
      </c>
      <c r="AP25">
        <f ca="1">IF(Data!$H$2="ja",IF(HLOOKUP($G$5,'Partner-period(er)'!$AP:$BD,5+$A25+((AP$15-1)*50),FALSE)&gt;0,1,0),0)</f>
        <v>0</v>
      </c>
      <c r="AQ25">
        <f ca="1">IF(Data!$H$2="ja",IF(HLOOKUP($G$5,'Partner-period(er)'!$AP:$BD,5+$A25+((AQ$15-1)*50),FALSE)&gt;0,1,0),0)</f>
        <v>0</v>
      </c>
      <c r="AR25">
        <f ca="1">IF(Data!$H$2="ja",IF(HLOOKUP($G$5,'Partner-period(er)'!$AP:$BD,5+$A25+((AR$15-1)*50),FALSE)&gt;0,1,0),0)</f>
        <v>0</v>
      </c>
      <c r="AS25">
        <f ca="1">IF(Data!$H$2="ja",IF(HLOOKUP($G$5,'Partner-period(er)'!$AP:$BD,5+$A25+((AS$15-1)*50),FALSE)&gt;0,1,0),0)</f>
        <v>0</v>
      </c>
      <c r="AT25">
        <f ca="1">IF(Data!$H$2="ja",IF(HLOOKUP($G$5,'Partner-period(er)'!$AP:$BD,5+$A25+((AT$15-1)*50),FALSE)&gt;0,1,0),0)</f>
        <v>0</v>
      </c>
      <c r="AU25">
        <f ca="1">IF(Data!$H$2="ja",IF(HLOOKUP($G$5,'Partner-period(er)'!$AP:$BD,5+$A25+((AU$15-1)*50),FALSE)&gt;0,1,0),0)</f>
        <v>0</v>
      </c>
      <c r="AV25">
        <f ca="1">IF(Data!$H$2="ja",IF(HLOOKUP($G$5,'Partner-period(er)'!$AP:$BD,5+$A25+((AV$15-1)*50),FALSE)&gt;0,1,0),0)</f>
        <v>0</v>
      </c>
      <c r="AW25">
        <f ca="1">IF(Data!$H$2="ja",IF(HLOOKUP($G$5,'Partner-period(er)'!$AP:$BD,5+$A25+((AW$15-1)*50),FALSE)&gt;0,1,0),0)</f>
        <v>0</v>
      </c>
      <c r="AX25">
        <f ca="1">IF(Data!$H$2="ja",IF(HLOOKUP($G$5,'Partner-period(er)'!$AP:$BD,5+$A25+((AX$15-1)*50),FALSE)&gt;0,1,0),0)</f>
        <v>0</v>
      </c>
      <c r="AY25">
        <f ca="1">IF(Data!$H$2="ja",IF(HLOOKUP($G$5,'Partner-period(er)'!$AP:$BD,5+$A25+((AY$15-1)*50),FALSE)&gt;0,1,0),0)</f>
        <v>0</v>
      </c>
      <c r="AZ25">
        <f ca="1">IF(Data!$H$2="ja",IF(HLOOKUP($G$5,'Partner-period(er)'!$AP:$BD,5+$A25+((AZ$15-1)*50),FALSE)&gt;0,1,0),0)</f>
        <v>0</v>
      </c>
      <c r="BA25">
        <f ca="1">IF(Data!$H$2="ja",IF(HLOOKUP($G$5,'Partner-period(er)'!$AP:$BD,5+$A25+((BA$15-1)*50),FALSE)&gt;0,1,0),0)</f>
        <v>0</v>
      </c>
      <c r="BB25">
        <f ca="1">IF(Data!$H$2="ja",IF(HLOOKUP($G$5,'Partner-period(er)'!$AP:$BD,5+$A25+((BB$15-1)*50),FALSE)&gt;0,1,0),0)</f>
        <v>0</v>
      </c>
      <c r="BC25" s="114">
        <f ca="1">IF(Data!$H$2="ja",IF(HLOOKUP($G$5,'Partner-period(er)'!$AP:$BD,5+$A25+((BC$15-1)*50),FALSE)&gt;0,1,0),0)</f>
        <v>0</v>
      </c>
      <c r="BE25" s="94"/>
      <c r="BF25" s="43">
        <f ca="1">IF(Data!$H$2="ja",IF(HLOOKUP($G$5,'Partner-period(er)'!$AP:$BD,5+$A25+((BF$15-1)*50),FALSE)&gt;0,1,0),0)</f>
        <v>0</v>
      </c>
      <c r="BG25">
        <f ca="1">IF(Data!$H$2="ja",IF(HLOOKUP($G$5,'Partner-period(er)'!$AP:$BD,5+$A25+((BG$15-1)*50),FALSE)&gt;0,1,0),0)</f>
        <v>0</v>
      </c>
      <c r="BH25">
        <f ca="1">IF(Data!$H$2="ja",IF(HLOOKUP($G$5,'Partner-period(er)'!$AP:$BD,5+$A25+((BH$15-1)*50),FALSE)&gt;0,1,0),0)</f>
        <v>0</v>
      </c>
      <c r="BI25">
        <f ca="1">IF(Data!$H$2="ja",IF(HLOOKUP($G$5,'Partner-period(er)'!$AP:$BD,5+$A25+((BI$15-1)*50),FALSE)&gt;0,1,0),0)</f>
        <v>0</v>
      </c>
      <c r="BJ25">
        <f ca="1">IF(Data!$H$2="ja",IF(HLOOKUP($G$5,'Partner-period(er)'!$AP:$BD,5+$A25+((BJ$15-1)*50),FALSE)&gt;0,1,0),0)</f>
        <v>0</v>
      </c>
      <c r="BK25">
        <f ca="1">IF(Data!$H$2="ja",IF(HLOOKUP($G$5,'Partner-period(er)'!$AP:$BD,5+$A25+((BK$15-1)*50),FALSE)&gt;0,1,0),0)</f>
        <v>0</v>
      </c>
      <c r="BL25">
        <f ca="1">IF(Data!$H$2="ja",IF(HLOOKUP($G$5,'Partner-period(er)'!$AP:$BD,5+$A25+((BL$15-1)*50),FALSE)&gt;0,1,0),0)</f>
        <v>0</v>
      </c>
      <c r="BM25">
        <f ca="1">IF(Data!$H$2="ja",IF(HLOOKUP($G$5,'Partner-period(er)'!$AP:$BD,5+$A25+((BM$15-1)*50),FALSE)&gt;0,1,0),0)</f>
        <v>0</v>
      </c>
      <c r="BN25">
        <f ca="1">IF(Data!$H$2="ja",IF(HLOOKUP($G$5,'Partner-period(er)'!$AP:$BD,5+$A25+((BN$15-1)*50),FALSE)&gt;0,1,0),0)</f>
        <v>0</v>
      </c>
      <c r="BO25">
        <f ca="1">IF(Data!$H$2="ja",IF(HLOOKUP($G$5,'Partner-period(er)'!$AP:$BD,5+$A25+((BO$15-1)*50),FALSE)&gt;0,1,0),0)</f>
        <v>0</v>
      </c>
      <c r="BP25">
        <f ca="1">IF(Data!$H$2="ja",IF(HLOOKUP($G$5,'Partner-period(er)'!$AP:$BD,5+$A25+((BP$15-1)*50),FALSE)&gt;0,1,0),0)</f>
        <v>0</v>
      </c>
      <c r="BQ25">
        <f ca="1">IF(Data!$H$2="ja",IF(HLOOKUP($G$5,'Partner-period(er)'!$AP:$BD,5+$A25+((BQ$15-1)*50),FALSE)&gt;0,1,0),0)</f>
        <v>0</v>
      </c>
      <c r="BR25">
        <f ca="1">IF(Data!$H$2="ja",IF(HLOOKUP($G$5,'Partner-period(er)'!$AP:$BD,5+$A25+((BR$15-1)*50),FALSE)&gt;0,1,0),0)</f>
        <v>0</v>
      </c>
      <c r="BS25">
        <f ca="1">IF(Data!$H$2="ja",IF(HLOOKUP($G$5,'Partner-period(er)'!$AP:$BD,5+$A25+((BS$15-1)*50),FALSE)&gt;0,1,0),0)</f>
        <v>0</v>
      </c>
      <c r="BT25" s="114">
        <f ca="1">IF(Data!$H$2="ja",IF(HLOOKUP($G$5,'Partner-period(er)'!$AP:$BD,5+$A25+((BT$15-1)*50),FALSE)&gt;0,1,0),0)</f>
        <v>0</v>
      </c>
    </row>
    <row r="26" spans="1:72" ht="12" customHeight="1" x14ac:dyDescent="0.25">
      <c r="A26" s="92">
        <v>10</v>
      </c>
      <c r="B26" s="39"/>
      <c r="C26" s="9" t="str">
        <f>'Budget &amp; Total'!C32</f>
        <v>Andre driftsudgifter, herunder materialer</v>
      </c>
      <c r="D26" s="9"/>
      <c r="E26" s="27" t="s">
        <v>31</v>
      </c>
      <c r="F26" s="245">
        <f>'Budget &amp; Total'!G32</f>
        <v>0</v>
      </c>
      <c r="G26" s="119">
        <f ca="1">HLOOKUP($G$5,'Period(er)'!$X:$AL,5+A26,FALSE)</f>
        <v>0</v>
      </c>
      <c r="I26" s="120">
        <f t="shared" si="4"/>
        <v>0</v>
      </c>
      <c r="J26" s="606"/>
      <c r="K26" s="606"/>
      <c r="L26" s="606"/>
      <c r="M26" s="606"/>
      <c r="N26" s="606"/>
      <c r="O26" s="606"/>
      <c r="P26" s="606"/>
      <c r="Q26" s="606"/>
      <c r="R26" s="606"/>
      <c r="S26" s="606"/>
      <c r="T26" s="606"/>
      <c r="U26" s="606"/>
      <c r="V26" s="606"/>
      <c r="W26" s="606"/>
      <c r="X26" s="607"/>
      <c r="Y26" s="767"/>
      <c r="Z26" s="767"/>
      <c r="AA26" s="767"/>
      <c r="AB26" s="767"/>
      <c r="AC26" s="767"/>
      <c r="AD26" s="767"/>
      <c r="AE26" s="767"/>
      <c r="AF26" s="767"/>
      <c r="AG26" s="767"/>
      <c r="AH26" s="767"/>
      <c r="AI26" s="767"/>
      <c r="AJ26" s="767"/>
      <c r="AK26" s="767"/>
      <c r="AL26" s="767"/>
      <c r="AM26" s="767"/>
      <c r="AN26" s="94"/>
      <c r="AO26" s="43">
        <f ca="1">IF(Data!$H$2="ja",IF(HLOOKUP($G$5,'Partner-period(er)'!$AP:$BD,5+$A26+((AO$15-1)*50),FALSE)&gt;0,1,0),0)</f>
        <v>0</v>
      </c>
      <c r="AP26">
        <f ca="1">IF(Data!$H$2="ja",IF(HLOOKUP($G$5,'Partner-period(er)'!$AP:$BD,5+$A26+((AP$15-1)*50),FALSE)&gt;0,1,0),0)</f>
        <v>0</v>
      </c>
      <c r="AQ26">
        <f ca="1">IF(Data!$H$2="ja",IF(HLOOKUP($G$5,'Partner-period(er)'!$AP:$BD,5+$A26+((AQ$15-1)*50),FALSE)&gt;0,1,0),0)</f>
        <v>0</v>
      </c>
      <c r="AR26">
        <f ca="1">IF(Data!$H$2="ja",IF(HLOOKUP($G$5,'Partner-period(er)'!$AP:$BD,5+$A26+((AR$15-1)*50),FALSE)&gt;0,1,0),0)</f>
        <v>0</v>
      </c>
      <c r="AS26">
        <f ca="1">IF(Data!$H$2="ja",IF(HLOOKUP($G$5,'Partner-period(er)'!$AP:$BD,5+$A26+((AS$15-1)*50),FALSE)&gt;0,1,0),0)</f>
        <v>0</v>
      </c>
      <c r="AT26">
        <f ca="1">IF(Data!$H$2="ja",IF(HLOOKUP($G$5,'Partner-period(er)'!$AP:$BD,5+$A26+((AT$15-1)*50),FALSE)&gt;0,1,0),0)</f>
        <v>0</v>
      </c>
      <c r="AU26">
        <f ca="1">IF(Data!$H$2="ja",IF(HLOOKUP($G$5,'Partner-period(er)'!$AP:$BD,5+$A26+((AU$15-1)*50),FALSE)&gt;0,1,0),0)</f>
        <v>0</v>
      </c>
      <c r="AV26">
        <f ca="1">IF(Data!$H$2="ja",IF(HLOOKUP($G$5,'Partner-period(er)'!$AP:$BD,5+$A26+((AV$15-1)*50),FALSE)&gt;0,1,0),0)</f>
        <v>0</v>
      </c>
      <c r="AW26">
        <f ca="1">IF(Data!$H$2="ja",IF(HLOOKUP($G$5,'Partner-period(er)'!$AP:$BD,5+$A26+((AW$15-1)*50),FALSE)&gt;0,1,0),0)</f>
        <v>0</v>
      </c>
      <c r="AX26">
        <f ca="1">IF(Data!$H$2="ja",IF(HLOOKUP($G$5,'Partner-period(er)'!$AP:$BD,5+$A26+((AX$15-1)*50),FALSE)&gt;0,1,0),0)</f>
        <v>0</v>
      </c>
      <c r="AY26">
        <f ca="1">IF(Data!$H$2="ja",IF(HLOOKUP($G$5,'Partner-period(er)'!$AP:$BD,5+$A26+((AY$15-1)*50),FALSE)&gt;0,1,0),0)</f>
        <v>0</v>
      </c>
      <c r="AZ26">
        <f ca="1">IF(Data!$H$2="ja",IF(HLOOKUP($G$5,'Partner-period(er)'!$AP:$BD,5+$A26+((AZ$15-1)*50),FALSE)&gt;0,1,0),0)</f>
        <v>0</v>
      </c>
      <c r="BA26">
        <f ca="1">IF(Data!$H$2="ja",IF(HLOOKUP($G$5,'Partner-period(er)'!$AP:$BD,5+$A26+((BA$15-1)*50),FALSE)&gt;0,1,0),0)</f>
        <v>0</v>
      </c>
      <c r="BB26">
        <f ca="1">IF(Data!$H$2="ja",IF(HLOOKUP($G$5,'Partner-period(er)'!$AP:$BD,5+$A26+((BB$15-1)*50),FALSE)&gt;0,1,0),0)</f>
        <v>0</v>
      </c>
      <c r="BC26" s="114">
        <f ca="1">IF(Data!$H$2="ja",IF(HLOOKUP($G$5,'Partner-period(er)'!$AP:$BD,5+$A26+((BC$15-1)*50),FALSE)&gt;0,1,0),0)</f>
        <v>0</v>
      </c>
      <c r="BE26" s="94"/>
      <c r="BF26" s="43">
        <f ca="1">IF(Data!$H$2="ja",IF(HLOOKUP($G$5,'Partner-period(er)'!$AP:$BD,5+$A26+((BF$15-1)*50),FALSE)&gt;0,1,0),0)</f>
        <v>0</v>
      </c>
      <c r="BG26">
        <f ca="1">IF(Data!$H$2="ja",IF(HLOOKUP($G$5,'Partner-period(er)'!$AP:$BD,5+$A26+((BG$15-1)*50),FALSE)&gt;0,1,0),0)</f>
        <v>0</v>
      </c>
      <c r="BH26">
        <f ca="1">IF(Data!$H$2="ja",IF(HLOOKUP($G$5,'Partner-period(er)'!$AP:$BD,5+$A26+((BH$15-1)*50),FALSE)&gt;0,1,0),0)</f>
        <v>0</v>
      </c>
      <c r="BI26">
        <f ca="1">IF(Data!$H$2="ja",IF(HLOOKUP($G$5,'Partner-period(er)'!$AP:$BD,5+$A26+((BI$15-1)*50),FALSE)&gt;0,1,0),0)</f>
        <v>0</v>
      </c>
      <c r="BJ26">
        <f ca="1">IF(Data!$H$2="ja",IF(HLOOKUP($G$5,'Partner-period(er)'!$AP:$BD,5+$A26+((BJ$15-1)*50),FALSE)&gt;0,1,0),0)</f>
        <v>0</v>
      </c>
      <c r="BK26">
        <f ca="1">IF(Data!$H$2="ja",IF(HLOOKUP($G$5,'Partner-period(er)'!$AP:$BD,5+$A26+((BK$15-1)*50),FALSE)&gt;0,1,0),0)</f>
        <v>0</v>
      </c>
      <c r="BL26">
        <f ca="1">IF(Data!$H$2="ja",IF(HLOOKUP($G$5,'Partner-period(er)'!$AP:$BD,5+$A26+((BL$15-1)*50),FALSE)&gt;0,1,0),0)</f>
        <v>0</v>
      </c>
      <c r="BM26">
        <f ca="1">IF(Data!$H$2="ja",IF(HLOOKUP($G$5,'Partner-period(er)'!$AP:$BD,5+$A26+((BM$15-1)*50),FALSE)&gt;0,1,0),0)</f>
        <v>0</v>
      </c>
      <c r="BN26">
        <f ca="1">IF(Data!$H$2="ja",IF(HLOOKUP($G$5,'Partner-period(er)'!$AP:$BD,5+$A26+((BN$15-1)*50),FALSE)&gt;0,1,0),0)</f>
        <v>0</v>
      </c>
      <c r="BO26">
        <f ca="1">IF(Data!$H$2="ja",IF(HLOOKUP($G$5,'Partner-period(er)'!$AP:$BD,5+$A26+((BO$15-1)*50),FALSE)&gt;0,1,0),0)</f>
        <v>0</v>
      </c>
      <c r="BP26">
        <f ca="1">IF(Data!$H$2="ja",IF(HLOOKUP($G$5,'Partner-period(er)'!$AP:$BD,5+$A26+((BP$15-1)*50),FALSE)&gt;0,1,0),0)</f>
        <v>0</v>
      </c>
      <c r="BQ26">
        <f ca="1">IF(Data!$H$2="ja",IF(HLOOKUP($G$5,'Partner-period(er)'!$AP:$BD,5+$A26+((BQ$15-1)*50),FALSE)&gt;0,1,0),0)</f>
        <v>0</v>
      </c>
      <c r="BR26">
        <f ca="1">IF(Data!$H$2="ja",IF(HLOOKUP($G$5,'Partner-period(er)'!$AP:$BD,5+$A26+((BR$15-1)*50),FALSE)&gt;0,1,0),0)</f>
        <v>0</v>
      </c>
      <c r="BS26">
        <f ca="1">IF(Data!$H$2="ja",IF(HLOOKUP($G$5,'Partner-period(er)'!$AP:$BD,5+$A26+((BS$15-1)*50),FALSE)&gt;0,1,0),0)</f>
        <v>0</v>
      </c>
      <c r="BT26" s="114">
        <f ca="1">IF(Data!$H$2="ja",IF(HLOOKUP($G$5,'Partner-period(er)'!$AP:$BD,5+$A26+((BT$15-1)*50),FALSE)&gt;0,1,0),0)</f>
        <v>0</v>
      </c>
    </row>
    <row r="27" spans="1:72" ht="12" customHeight="1" x14ac:dyDescent="0.25">
      <c r="A27" s="92">
        <v>11</v>
      </c>
      <c r="B27" s="39"/>
      <c r="C27" s="9" t="str">
        <f>'Budget &amp; Total'!C33</f>
        <v>Konsulentydelser ved køb fra ekstern leverandør</v>
      </c>
      <c r="D27" s="9"/>
      <c r="E27" s="27" t="s">
        <v>31</v>
      </c>
      <c r="F27" s="245">
        <f>'Budget &amp; Total'!G33</f>
        <v>0</v>
      </c>
      <c r="G27" s="119">
        <f ca="1">HLOOKUP($G$5,'Period(er)'!$X:$AL,5+A27,FALSE)</f>
        <v>0</v>
      </c>
      <c r="I27" s="120">
        <f t="shared" si="4"/>
        <v>0</v>
      </c>
      <c r="J27" s="606"/>
      <c r="K27" s="606"/>
      <c r="L27" s="606"/>
      <c r="M27" s="606"/>
      <c r="N27" s="606"/>
      <c r="O27" s="606"/>
      <c r="P27" s="606"/>
      <c r="Q27" s="606"/>
      <c r="R27" s="606"/>
      <c r="S27" s="606"/>
      <c r="T27" s="606"/>
      <c r="U27" s="606"/>
      <c r="V27" s="606"/>
      <c r="W27" s="606"/>
      <c r="X27" s="607"/>
      <c r="Y27" s="767"/>
      <c r="Z27" s="767"/>
      <c r="AA27" s="767"/>
      <c r="AB27" s="767"/>
      <c r="AC27" s="767"/>
      <c r="AD27" s="767"/>
      <c r="AE27" s="767"/>
      <c r="AF27" s="767"/>
      <c r="AG27" s="767"/>
      <c r="AH27" s="767"/>
      <c r="AI27" s="767"/>
      <c r="AJ27" s="767"/>
      <c r="AK27" s="767"/>
      <c r="AL27" s="767"/>
      <c r="AM27" s="767"/>
      <c r="AN27" s="94"/>
      <c r="AO27" s="43">
        <f ca="1">IF(Data!$H$2="ja",IF(HLOOKUP($G$5,'Partner-period(er)'!$AP:$BD,5+$A27+((AO$15-1)*50),FALSE)&gt;0,1,0),0)</f>
        <v>0</v>
      </c>
      <c r="AP27">
        <f ca="1">IF(Data!$H$2="ja",IF(HLOOKUP($G$5,'Partner-period(er)'!$AP:$BD,5+$A27+((AP$15-1)*50),FALSE)&gt;0,1,0),0)</f>
        <v>0</v>
      </c>
      <c r="AQ27">
        <f ca="1">IF(Data!$H$2="ja",IF(HLOOKUP($G$5,'Partner-period(er)'!$AP:$BD,5+$A27+((AQ$15-1)*50),FALSE)&gt;0,1,0),0)</f>
        <v>0</v>
      </c>
      <c r="AR27">
        <f ca="1">IF(Data!$H$2="ja",IF(HLOOKUP($G$5,'Partner-period(er)'!$AP:$BD,5+$A27+((AR$15-1)*50),FALSE)&gt;0,1,0),0)</f>
        <v>0</v>
      </c>
      <c r="AS27">
        <f ca="1">IF(Data!$H$2="ja",IF(HLOOKUP($G$5,'Partner-period(er)'!$AP:$BD,5+$A27+((AS$15-1)*50),FALSE)&gt;0,1,0),0)</f>
        <v>0</v>
      </c>
      <c r="AT27">
        <f ca="1">IF(Data!$H$2="ja",IF(HLOOKUP($G$5,'Partner-period(er)'!$AP:$BD,5+$A27+((AT$15-1)*50),FALSE)&gt;0,1,0),0)</f>
        <v>0</v>
      </c>
      <c r="AU27">
        <f ca="1">IF(Data!$H$2="ja",IF(HLOOKUP($G$5,'Partner-period(er)'!$AP:$BD,5+$A27+((AU$15-1)*50),FALSE)&gt;0,1,0),0)</f>
        <v>0</v>
      </c>
      <c r="AV27">
        <f ca="1">IF(Data!$H$2="ja",IF(HLOOKUP($G$5,'Partner-period(er)'!$AP:$BD,5+$A27+((AV$15-1)*50),FALSE)&gt;0,1,0),0)</f>
        <v>0</v>
      </c>
      <c r="AW27">
        <f ca="1">IF(Data!$H$2="ja",IF(HLOOKUP($G$5,'Partner-period(er)'!$AP:$BD,5+$A27+((AW$15-1)*50),FALSE)&gt;0,1,0),0)</f>
        <v>0</v>
      </c>
      <c r="AX27">
        <f ca="1">IF(Data!$H$2="ja",IF(HLOOKUP($G$5,'Partner-period(er)'!$AP:$BD,5+$A27+((AX$15-1)*50),FALSE)&gt;0,1,0),0)</f>
        <v>0</v>
      </c>
      <c r="AY27">
        <f ca="1">IF(Data!$H$2="ja",IF(HLOOKUP($G$5,'Partner-period(er)'!$AP:$BD,5+$A27+((AY$15-1)*50),FALSE)&gt;0,1,0),0)</f>
        <v>0</v>
      </c>
      <c r="AZ27">
        <f ca="1">IF(Data!$H$2="ja",IF(HLOOKUP($G$5,'Partner-period(er)'!$AP:$BD,5+$A27+((AZ$15-1)*50),FALSE)&gt;0,1,0),0)</f>
        <v>0</v>
      </c>
      <c r="BA27">
        <f ca="1">IF(Data!$H$2="ja",IF(HLOOKUP($G$5,'Partner-period(er)'!$AP:$BD,5+$A27+((BA$15-1)*50),FALSE)&gt;0,1,0),0)</f>
        <v>0</v>
      </c>
      <c r="BB27">
        <f ca="1">IF(Data!$H$2="ja",IF(HLOOKUP($G$5,'Partner-period(er)'!$AP:$BD,5+$A27+((BB$15-1)*50),FALSE)&gt;0,1,0),0)</f>
        <v>0</v>
      </c>
      <c r="BC27" s="114">
        <f ca="1">IF(Data!$H$2="ja",IF(HLOOKUP($G$5,'Partner-period(er)'!$AP:$BD,5+$A27+((BC$15-1)*50),FALSE)&gt;0,1,0),0)</f>
        <v>0</v>
      </c>
      <c r="BE27" s="94"/>
      <c r="BF27" s="43">
        <f ca="1">IF(Data!$H$2="ja",IF(HLOOKUP($G$5,'Partner-period(er)'!$AP:$BD,5+$A27+((BF$15-1)*50),FALSE)&gt;0,1,0),0)</f>
        <v>0</v>
      </c>
      <c r="BG27">
        <f ca="1">IF(Data!$H$2="ja",IF(HLOOKUP($G$5,'Partner-period(er)'!$AP:$BD,5+$A27+((BG$15-1)*50),FALSE)&gt;0,1,0),0)</f>
        <v>0</v>
      </c>
      <c r="BH27">
        <f ca="1">IF(Data!$H$2="ja",IF(HLOOKUP($G$5,'Partner-period(er)'!$AP:$BD,5+$A27+((BH$15-1)*50),FALSE)&gt;0,1,0),0)</f>
        <v>0</v>
      </c>
      <c r="BI27">
        <f ca="1">IF(Data!$H$2="ja",IF(HLOOKUP($G$5,'Partner-period(er)'!$AP:$BD,5+$A27+((BI$15-1)*50),FALSE)&gt;0,1,0),0)</f>
        <v>0</v>
      </c>
      <c r="BJ27">
        <f ca="1">IF(Data!$H$2="ja",IF(HLOOKUP($G$5,'Partner-period(er)'!$AP:$BD,5+$A27+((BJ$15-1)*50),FALSE)&gt;0,1,0),0)</f>
        <v>0</v>
      </c>
      <c r="BK27">
        <f ca="1">IF(Data!$H$2="ja",IF(HLOOKUP($G$5,'Partner-period(er)'!$AP:$BD,5+$A27+((BK$15-1)*50),FALSE)&gt;0,1,0),0)</f>
        <v>0</v>
      </c>
      <c r="BL27">
        <f ca="1">IF(Data!$H$2="ja",IF(HLOOKUP($G$5,'Partner-period(er)'!$AP:$BD,5+$A27+((BL$15-1)*50),FALSE)&gt;0,1,0),0)</f>
        <v>0</v>
      </c>
      <c r="BM27">
        <f ca="1">IF(Data!$H$2="ja",IF(HLOOKUP($G$5,'Partner-period(er)'!$AP:$BD,5+$A27+((BM$15-1)*50),FALSE)&gt;0,1,0),0)</f>
        <v>0</v>
      </c>
      <c r="BN27">
        <f ca="1">IF(Data!$H$2="ja",IF(HLOOKUP($G$5,'Partner-period(er)'!$AP:$BD,5+$A27+((BN$15-1)*50),FALSE)&gt;0,1,0),0)</f>
        <v>0</v>
      </c>
      <c r="BO27">
        <f ca="1">IF(Data!$H$2="ja",IF(HLOOKUP($G$5,'Partner-period(er)'!$AP:$BD,5+$A27+((BO$15-1)*50),FALSE)&gt;0,1,0),0)</f>
        <v>0</v>
      </c>
      <c r="BP27">
        <f ca="1">IF(Data!$H$2="ja",IF(HLOOKUP($G$5,'Partner-period(er)'!$AP:$BD,5+$A27+((BP$15-1)*50),FALSE)&gt;0,1,0),0)</f>
        <v>0</v>
      </c>
      <c r="BQ27">
        <f ca="1">IF(Data!$H$2="ja",IF(HLOOKUP($G$5,'Partner-period(er)'!$AP:$BD,5+$A27+((BQ$15-1)*50),FALSE)&gt;0,1,0),0)</f>
        <v>0</v>
      </c>
      <c r="BR27">
        <f ca="1">IF(Data!$H$2="ja",IF(HLOOKUP($G$5,'Partner-period(er)'!$AP:$BD,5+$A27+((BR$15-1)*50),FALSE)&gt;0,1,0),0)</f>
        <v>0</v>
      </c>
      <c r="BS27">
        <f ca="1">IF(Data!$H$2="ja",IF(HLOOKUP($G$5,'Partner-period(er)'!$AP:$BD,5+$A27+((BS$15-1)*50),FALSE)&gt;0,1,0),0)</f>
        <v>0</v>
      </c>
      <c r="BT27" s="114">
        <f ca="1">IF(Data!$H$2="ja",IF(HLOOKUP($G$5,'Partner-period(er)'!$AP:$BD,5+$A27+((BT$15-1)*50),FALSE)&gt;0,1,0),0)</f>
        <v>0</v>
      </c>
    </row>
    <row r="28" spans="1:72" ht="12" customHeight="1" x14ac:dyDescent="0.25">
      <c r="A28" s="92">
        <v>12</v>
      </c>
      <c r="B28" s="39"/>
      <c r="C28" s="9" t="str">
        <f>'Budget &amp; Total'!C34</f>
        <v>Indtægter (negative tal)</v>
      </c>
      <c r="D28" s="9"/>
      <c r="E28" s="27" t="s">
        <v>31</v>
      </c>
      <c r="F28" s="245">
        <f>'Budget &amp; Total'!G34</f>
        <v>0</v>
      </c>
      <c r="G28" s="119">
        <f ca="1">HLOOKUP($G$5,'Period(er)'!$X:$AL,5+A28,FALSE)</f>
        <v>0</v>
      </c>
      <c r="I28" s="120">
        <f t="shared" si="4"/>
        <v>0</v>
      </c>
      <c r="J28" s="606"/>
      <c r="K28" s="606"/>
      <c r="L28" s="606"/>
      <c r="M28" s="606"/>
      <c r="N28" s="606"/>
      <c r="O28" s="606"/>
      <c r="P28" s="606"/>
      <c r="Q28" s="606"/>
      <c r="R28" s="606"/>
      <c r="S28" s="606"/>
      <c r="T28" s="606"/>
      <c r="U28" s="606"/>
      <c r="V28" s="606"/>
      <c r="W28" s="606"/>
      <c r="X28" s="607"/>
      <c r="Y28" s="767"/>
      <c r="Z28" s="767"/>
      <c r="AA28" s="767"/>
      <c r="AB28" s="767"/>
      <c r="AC28" s="767"/>
      <c r="AD28" s="767"/>
      <c r="AE28" s="767"/>
      <c r="AF28" s="767"/>
      <c r="AG28" s="767"/>
      <c r="AH28" s="767"/>
      <c r="AI28" s="767"/>
      <c r="AJ28" s="767"/>
      <c r="AK28" s="767"/>
      <c r="AL28" s="767"/>
      <c r="AM28" s="767"/>
      <c r="AN28" s="94"/>
      <c r="AO28" s="43">
        <f ca="1">IF(Data!$H$2="ja",IF(HLOOKUP($G$5,'Partner-period(er)'!$AP:$BD,5+$A28+((AO$15-1)*50),FALSE)&gt;0,1,0),0)</f>
        <v>0</v>
      </c>
      <c r="AP28">
        <f ca="1">IF(Data!$H$2="ja",IF(HLOOKUP($G$5,'Partner-period(er)'!$AP:$BD,5+$A28+((AP$15-1)*50),FALSE)&gt;0,1,0),0)</f>
        <v>0</v>
      </c>
      <c r="AQ28">
        <f ca="1">IF(Data!$H$2="ja",IF(HLOOKUP($G$5,'Partner-period(er)'!$AP:$BD,5+$A28+((AQ$15-1)*50),FALSE)&gt;0,1,0),0)</f>
        <v>0</v>
      </c>
      <c r="AR28">
        <f ca="1">IF(Data!$H$2="ja",IF(HLOOKUP($G$5,'Partner-period(er)'!$AP:$BD,5+$A28+((AR$15-1)*50),FALSE)&gt;0,1,0),0)</f>
        <v>0</v>
      </c>
      <c r="AS28">
        <f ca="1">IF(Data!$H$2="ja",IF(HLOOKUP($G$5,'Partner-period(er)'!$AP:$BD,5+$A28+((AS$15-1)*50),FALSE)&gt;0,1,0),0)</f>
        <v>0</v>
      </c>
      <c r="AT28">
        <f ca="1">IF(Data!$H$2="ja",IF(HLOOKUP($G$5,'Partner-period(er)'!$AP:$BD,5+$A28+((AT$15-1)*50),FALSE)&gt;0,1,0),0)</f>
        <v>0</v>
      </c>
      <c r="AU28">
        <f ca="1">IF(Data!$H$2="ja",IF(HLOOKUP($G$5,'Partner-period(er)'!$AP:$BD,5+$A28+((AU$15-1)*50),FALSE)&gt;0,1,0),0)</f>
        <v>0</v>
      </c>
      <c r="AV28">
        <f ca="1">IF(Data!$H$2="ja",IF(HLOOKUP($G$5,'Partner-period(er)'!$AP:$BD,5+$A28+((AV$15-1)*50),FALSE)&gt;0,1,0),0)</f>
        <v>0</v>
      </c>
      <c r="AW28">
        <f ca="1">IF(Data!$H$2="ja",IF(HLOOKUP($G$5,'Partner-period(er)'!$AP:$BD,5+$A28+((AW$15-1)*50),FALSE)&gt;0,1,0),0)</f>
        <v>0</v>
      </c>
      <c r="AX28">
        <f ca="1">IF(Data!$H$2="ja",IF(HLOOKUP($G$5,'Partner-period(er)'!$AP:$BD,5+$A28+((AX$15-1)*50),FALSE)&gt;0,1,0),0)</f>
        <v>0</v>
      </c>
      <c r="AY28">
        <f ca="1">IF(Data!$H$2="ja",IF(HLOOKUP($G$5,'Partner-period(er)'!$AP:$BD,5+$A28+((AY$15-1)*50),FALSE)&gt;0,1,0),0)</f>
        <v>0</v>
      </c>
      <c r="AZ28">
        <f ca="1">IF(Data!$H$2="ja",IF(HLOOKUP($G$5,'Partner-period(er)'!$AP:$BD,5+$A28+((AZ$15-1)*50),FALSE)&gt;0,1,0),0)</f>
        <v>0</v>
      </c>
      <c r="BA28">
        <f ca="1">IF(Data!$H$2="ja",IF(HLOOKUP($G$5,'Partner-period(er)'!$AP:$BD,5+$A28+((BA$15-1)*50),FALSE)&gt;0,1,0),0)</f>
        <v>0</v>
      </c>
      <c r="BB28">
        <f ca="1">IF(Data!$H$2="ja",IF(HLOOKUP($G$5,'Partner-period(er)'!$AP:$BD,5+$A28+((BB$15-1)*50),FALSE)&gt;0,1,0),0)</f>
        <v>0</v>
      </c>
      <c r="BC28" s="114">
        <f ca="1">IF(Data!$H$2="ja",IF(HLOOKUP($G$5,'Partner-period(er)'!$AP:$BD,5+$A28+((BC$15-1)*50),FALSE)&gt;0,1,0),0)</f>
        <v>0</v>
      </c>
      <c r="BE28" s="94"/>
      <c r="BF28" s="43">
        <f ca="1">IF(Data!$H$2="ja",IF(HLOOKUP($G$5,'Partner-period(er)'!$AP:$BD,5+$A28+((BF$15-1)*50),FALSE)&gt;0,1,0),0)</f>
        <v>0</v>
      </c>
      <c r="BG28">
        <f ca="1">IF(Data!$H$2="ja",IF(HLOOKUP($G$5,'Partner-period(er)'!$AP:$BD,5+$A28+((BG$15-1)*50),FALSE)&gt;0,1,0),0)</f>
        <v>0</v>
      </c>
      <c r="BH28">
        <f ca="1">IF(Data!$H$2="ja",IF(HLOOKUP($G$5,'Partner-period(er)'!$AP:$BD,5+$A28+((BH$15-1)*50),FALSE)&gt;0,1,0),0)</f>
        <v>0</v>
      </c>
      <c r="BI28">
        <f ca="1">IF(Data!$H$2="ja",IF(HLOOKUP($G$5,'Partner-period(er)'!$AP:$BD,5+$A28+((BI$15-1)*50),FALSE)&gt;0,1,0),0)</f>
        <v>0</v>
      </c>
      <c r="BJ28">
        <f ca="1">IF(Data!$H$2="ja",IF(HLOOKUP($G$5,'Partner-period(er)'!$AP:$BD,5+$A28+((BJ$15-1)*50),FALSE)&gt;0,1,0),0)</f>
        <v>0</v>
      </c>
      <c r="BK28">
        <f ca="1">IF(Data!$H$2="ja",IF(HLOOKUP($G$5,'Partner-period(er)'!$AP:$BD,5+$A28+((BK$15-1)*50),FALSE)&gt;0,1,0),0)</f>
        <v>0</v>
      </c>
      <c r="BL28">
        <f ca="1">IF(Data!$H$2="ja",IF(HLOOKUP($G$5,'Partner-period(er)'!$AP:$BD,5+$A28+((BL$15-1)*50),FALSE)&gt;0,1,0),0)</f>
        <v>0</v>
      </c>
      <c r="BM28">
        <f ca="1">IF(Data!$H$2="ja",IF(HLOOKUP($G$5,'Partner-period(er)'!$AP:$BD,5+$A28+((BM$15-1)*50),FALSE)&gt;0,1,0),0)</f>
        <v>0</v>
      </c>
      <c r="BN28">
        <f ca="1">IF(Data!$H$2="ja",IF(HLOOKUP($G$5,'Partner-period(er)'!$AP:$BD,5+$A28+((BN$15-1)*50),FALSE)&gt;0,1,0),0)</f>
        <v>0</v>
      </c>
      <c r="BO28">
        <f ca="1">IF(Data!$H$2="ja",IF(HLOOKUP($G$5,'Partner-period(er)'!$AP:$BD,5+$A28+((BO$15-1)*50),FALSE)&gt;0,1,0),0)</f>
        <v>0</v>
      </c>
      <c r="BP28">
        <f ca="1">IF(Data!$H$2="ja",IF(HLOOKUP($G$5,'Partner-period(er)'!$AP:$BD,5+$A28+((BP$15-1)*50),FALSE)&gt;0,1,0),0)</f>
        <v>0</v>
      </c>
      <c r="BQ28">
        <f ca="1">IF(Data!$H$2="ja",IF(HLOOKUP($G$5,'Partner-period(er)'!$AP:$BD,5+$A28+((BQ$15-1)*50),FALSE)&gt;0,1,0),0)</f>
        <v>0</v>
      </c>
      <c r="BR28">
        <f ca="1">IF(Data!$H$2="ja",IF(HLOOKUP($G$5,'Partner-period(er)'!$AP:$BD,5+$A28+((BR$15-1)*50),FALSE)&gt;0,1,0),0)</f>
        <v>0</v>
      </c>
      <c r="BS28">
        <f ca="1">IF(Data!$H$2="ja",IF(HLOOKUP($G$5,'Partner-period(er)'!$AP:$BD,5+$A28+((BS$15-1)*50),FALSE)&gt;0,1,0),0)</f>
        <v>0</v>
      </c>
      <c r="BT28" s="114">
        <f ca="1">IF(Data!$H$2="ja",IF(HLOOKUP($G$5,'Partner-period(er)'!$AP:$BD,5+$A28+((BT$15-1)*50),FALSE)&gt;0,1,0),0)</f>
        <v>0</v>
      </c>
    </row>
    <row r="29" spans="1:72" ht="12" customHeight="1" x14ac:dyDescent="0.25">
      <c r="A29" s="92">
        <v>13</v>
      </c>
      <c r="B29" s="39"/>
      <c r="C29" s="9" t="str">
        <f>'Budget &amp; Total'!C35</f>
        <v>Andet, herunder rejser og formidling</v>
      </c>
      <c r="D29" s="9"/>
      <c r="E29" s="27" t="s">
        <v>31</v>
      </c>
      <c r="F29" s="245">
        <f>'Budget &amp; Total'!G35</f>
        <v>0</v>
      </c>
      <c r="G29" s="119">
        <f ca="1">HLOOKUP($G$5,'Period(er)'!$X:$AL,5+A29,FALSE)</f>
        <v>0</v>
      </c>
      <c r="I29" s="120">
        <f t="shared" si="4"/>
        <v>0</v>
      </c>
      <c r="J29" s="606"/>
      <c r="K29" s="606"/>
      <c r="L29" s="606"/>
      <c r="M29" s="606"/>
      <c r="N29" s="606"/>
      <c r="O29" s="606"/>
      <c r="P29" s="606"/>
      <c r="Q29" s="606"/>
      <c r="R29" s="606"/>
      <c r="S29" s="606"/>
      <c r="T29" s="606"/>
      <c r="U29" s="606"/>
      <c r="V29" s="606"/>
      <c r="W29" s="606"/>
      <c r="X29" s="607"/>
      <c r="Y29" s="767"/>
      <c r="Z29" s="767"/>
      <c r="AA29" s="767"/>
      <c r="AB29" s="767"/>
      <c r="AC29" s="767"/>
      <c r="AD29" s="767"/>
      <c r="AE29" s="767"/>
      <c r="AF29" s="767"/>
      <c r="AG29" s="767"/>
      <c r="AH29" s="767"/>
      <c r="AI29" s="767"/>
      <c r="AJ29" s="767"/>
      <c r="AK29" s="767"/>
      <c r="AL29" s="767"/>
      <c r="AM29" s="767"/>
      <c r="AN29" s="94"/>
      <c r="AO29" s="43">
        <f ca="1">IF(Data!$H$2="ja",IF(HLOOKUP($G$5,'Partner-period(er)'!$AP:$BD,5+$A29+((AO$15-1)*50),FALSE)&gt;0,1,0),0)</f>
        <v>0</v>
      </c>
      <c r="AP29">
        <f ca="1">IF(Data!$H$2="ja",IF(HLOOKUP($G$5,'Partner-period(er)'!$AP:$BD,5+$A29+((AP$15-1)*50),FALSE)&gt;0,1,0),0)</f>
        <v>0</v>
      </c>
      <c r="AQ29">
        <f ca="1">IF(Data!$H$2="ja",IF(HLOOKUP($G$5,'Partner-period(er)'!$AP:$BD,5+$A29+((AQ$15-1)*50),FALSE)&gt;0,1,0),0)</f>
        <v>0</v>
      </c>
      <c r="AR29">
        <f ca="1">IF(Data!$H$2="ja",IF(HLOOKUP($G$5,'Partner-period(er)'!$AP:$BD,5+$A29+((AR$15-1)*50),FALSE)&gt;0,1,0),0)</f>
        <v>0</v>
      </c>
      <c r="AS29">
        <f ca="1">IF(Data!$H$2="ja",IF(HLOOKUP($G$5,'Partner-period(er)'!$AP:$BD,5+$A29+((AS$15-1)*50),FALSE)&gt;0,1,0),0)</f>
        <v>0</v>
      </c>
      <c r="AT29">
        <f ca="1">IF(Data!$H$2="ja",IF(HLOOKUP($G$5,'Partner-period(er)'!$AP:$BD,5+$A29+((AT$15-1)*50),FALSE)&gt;0,1,0),0)</f>
        <v>0</v>
      </c>
      <c r="AU29">
        <f ca="1">IF(Data!$H$2="ja",IF(HLOOKUP($G$5,'Partner-period(er)'!$AP:$BD,5+$A29+((AU$15-1)*50),FALSE)&gt;0,1,0),0)</f>
        <v>0</v>
      </c>
      <c r="AV29">
        <f ca="1">IF(Data!$H$2="ja",IF(HLOOKUP($G$5,'Partner-period(er)'!$AP:$BD,5+$A29+((AV$15-1)*50),FALSE)&gt;0,1,0),0)</f>
        <v>0</v>
      </c>
      <c r="AW29">
        <f ca="1">IF(Data!$H$2="ja",IF(HLOOKUP($G$5,'Partner-period(er)'!$AP:$BD,5+$A29+((AW$15-1)*50),FALSE)&gt;0,1,0),0)</f>
        <v>0</v>
      </c>
      <c r="AX29">
        <f ca="1">IF(Data!$H$2="ja",IF(HLOOKUP($G$5,'Partner-period(er)'!$AP:$BD,5+$A29+((AX$15-1)*50),FALSE)&gt;0,1,0),0)</f>
        <v>0</v>
      </c>
      <c r="AY29">
        <f ca="1">IF(Data!$H$2="ja",IF(HLOOKUP($G$5,'Partner-period(er)'!$AP:$BD,5+$A29+((AY$15-1)*50),FALSE)&gt;0,1,0),0)</f>
        <v>0</v>
      </c>
      <c r="AZ29">
        <f ca="1">IF(Data!$H$2="ja",IF(HLOOKUP($G$5,'Partner-period(er)'!$AP:$BD,5+$A29+((AZ$15-1)*50),FALSE)&gt;0,1,0),0)</f>
        <v>0</v>
      </c>
      <c r="BA29">
        <f ca="1">IF(Data!$H$2="ja",IF(HLOOKUP($G$5,'Partner-period(er)'!$AP:$BD,5+$A29+((BA$15-1)*50),FALSE)&gt;0,1,0),0)</f>
        <v>0</v>
      </c>
      <c r="BB29">
        <f ca="1">IF(Data!$H$2="ja",IF(HLOOKUP($G$5,'Partner-period(er)'!$AP:$BD,5+$A29+((BB$15-1)*50),FALSE)&gt;0,1,0),0)</f>
        <v>0</v>
      </c>
      <c r="BC29" s="114">
        <f ca="1">IF(Data!$H$2="ja",IF(HLOOKUP($G$5,'Partner-period(er)'!$AP:$BD,5+$A29+((BC$15-1)*50),FALSE)&gt;0,1,0),0)</f>
        <v>0</v>
      </c>
      <c r="BE29" s="94"/>
      <c r="BF29" s="43">
        <f ca="1">IF(Data!$H$2="ja",IF(HLOOKUP($G$5,'Partner-period(er)'!$AP:$BD,5+$A29+((BF$15-1)*50),FALSE)&gt;0,1,0),0)</f>
        <v>0</v>
      </c>
      <c r="BG29">
        <f ca="1">IF(Data!$H$2="ja",IF(HLOOKUP($G$5,'Partner-period(er)'!$AP:$BD,5+$A29+((BG$15-1)*50),FALSE)&gt;0,1,0),0)</f>
        <v>0</v>
      </c>
      <c r="BH29">
        <f ca="1">IF(Data!$H$2="ja",IF(HLOOKUP($G$5,'Partner-period(er)'!$AP:$BD,5+$A29+((BH$15-1)*50),FALSE)&gt;0,1,0),0)</f>
        <v>0</v>
      </c>
      <c r="BI29">
        <f ca="1">IF(Data!$H$2="ja",IF(HLOOKUP($G$5,'Partner-period(er)'!$AP:$BD,5+$A29+((BI$15-1)*50),FALSE)&gt;0,1,0),0)</f>
        <v>0</v>
      </c>
      <c r="BJ29">
        <f ca="1">IF(Data!$H$2="ja",IF(HLOOKUP($G$5,'Partner-period(er)'!$AP:$BD,5+$A29+((BJ$15-1)*50),FALSE)&gt;0,1,0),0)</f>
        <v>0</v>
      </c>
      <c r="BK29">
        <f ca="1">IF(Data!$H$2="ja",IF(HLOOKUP($G$5,'Partner-period(er)'!$AP:$BD,5+$A29+((BK$15-1)*50),FALSE)&gt;0,1,0),0)</f>
        <v>0</v>
      </c>
      <c r="BL29">
        <f ca="1">IF(Data!$H$2="ja",IF(HLOOKUP($G$5,'Partner-period(er)'!$AP:$BD,5+$A29+((BL$15-1)*50),FALSE)&gt;0,1,0),0)</f>
        <v>0</v>
      </c>
      <c r="BM29">
        <f ca="1">IF(Data!$H$2="ja",IF(HLOOKUP($G$5,'Partner-period(er)'!$AP:$BD,5+$A29+((BM$15-1)*50),FALSE)&gt;0,1,0),0)</f>
        <v>0</v>
      </c>
      <c r="BN29">
        <f ca="1">IF(Data!$H$2="ja",IF(HLOOKUP($G$5,'Partner-period(er)'!$AP:$BD,5+$A29+((BN$15-1)*50),FALSE)&gt;0,1,0),0)</f>
        <v>0</v>
      </c>
      <c r="BO29">
        <f ca="1">IF(Data!$H$2="ja",IF(HLOOKUP($G$5,'Partner-period(er)'!$AP:$BD,5+$A29+((BO$15-1)*50),FALSE)&gt;0,1,0),0)</f>
        <v>0</v>
      </c>
      <c r="BP29">
        <f ca="1">IF(Data!$H$2="ja",IF(HLOOKUP($G$5,'Partner-period(er)'!$AP:$BD,5+$A29+((BP$15-1)*50),FALSE)&gt;0,1,0),0)</f>
        <v>0</v>
      </c>
      <c r="BQ29">
        <f ca="1">IF(Data!$H$2="ja",IF(HLOOKUP($G$5,'Partner-period(er)'!$AP:$BD,5+$A29+((BQ$15-1)*50),FALSE)&gt;0,1,0),0)</f>
        <v>0</v>
      </c>
      <c r="BR29">
        <f ca="1">IF(Data!$H$2="ja",IF(HLOOKUP($G$5,'Partner-period(er)'!$AP:$BD,5+$A29+((BR$15-1)*50),FALSE)&gt;0,1,0),0)</f>
        <v>0</v>
      </c>
      <c r="BS29">
        <f ca="1">IF(Data!$H$2="ja",IF(HLOOKUP($G$5,'Partner-period(er)'!$AP:$BD,5+$A29+((BS$15-1)*50),FALSE)&gt;0,1,0),0)</f>
        <v>0</v>
      </c>
      <c r="BT29" s="114">
        <f ca="1">IF(Data!$H$2="ja",IF(HLOOKUP($G$5,'Partner-period(er)'!$AP:$BD,5+$A29+((BT$15-1)*50),FALSE)&gt;0,1,0),0)</f>
        <v>0</v>
      </c>
    </row>
    <row r="30" spans="1:72" ht="12" customHeight="1" x14ac:dyDescent="0.25">
      <c r="A30" s="92">
        <v>14</v>
      </c>
      <c r="B30" s="39"/>
      <c r="C30" s="9" t="str">
        <f>'Budget &amp; Total'!C37</f>
        <v>Overheadomkostninger</v>
      </c>
      <c r="D30" s="9"/>
      <c r="E30" s="27" t="s">
        <v>31</v>
      </c>
      <c r="F30" s="245">
        <f>'Budget &amp; Total'!G37</f>
        <v>0</v>
      </c>
      <c r="G30" s="119">
        <f ca="1">HLOOKUP($G$5,'Period(er)'!$X:$AL,5+A30,FALSE)</f>
        <v>0</v>
      </c>
      <c r="I30" s="120">
        <f t="shared" si="4"/>
        <v>0</v>
      </c>
      <c r="J30" s="168">
        <f t="shared" ref="J30:AM30" si="5">SUM(J24:J29)*J11</f>
        <v>0</v>
      </c>
      <c r="K30" s="168">
        <f t="shared" si="5"/>
        <v>0</v>
      </c>
      <c r="L30" s="168">
        <f t="shared" si="5"/>
        <v>0</v>
      </c>
      <c r="M30" s="168">
        <f t="shared" si="5"/>
        <v>0</v>
      </c>
      <c r="N30" s="168">
        <f t="shared" si="5"/>
        <v>0</v>
      </c>
      <c r="O30" s="168">
        <f t="shared" si="5"/>
        <v>0</v>
      </c>
      <c r="P30" s="168">
        <f t="shared" si="5"/>
        <v>0</v>
      </c>
      <c r="Q30" s="168">
        <f t="shared" si="5"/>
        <v>0</v>
      </c>
      <c r="R30" s="168">
        <f t="shared" si="5"/>
        <v>0</v>
      </c>
      <c r="S30" s="168">
        <f t="shared" si="5"/>
        <v>0</v>
      </c>
      <c r="T30" s="168">
        <f t="shared" si="5"/>
        <v>0</v>
      </c>
      <c r="U30" s="168">
        <f t="shared" si="5"/>
        <v>0</v>
      </c>
      <c r="V30" s="168">
        <f t="shared" si="5"/>
        <v>0</v>
      </c>
      <c r="W30" s="168">
        <f t="shared" si="5"/>
        <v>0</v>
      </c>
      <c r="X30" s="169">
        <f t="shared" si="5"/>
        <v>0</v>
      </c>
      <c r="Y30" s="769">
        <f t="shared" si="5"/>
        <v>0</v>
      </c>
      <c r="Z30" s="769">
        <f t="shared" si="5"/>
        <v>0</v>
      </c>
      <c r="AA30" s="769">
        <f t="shared" si="5"/>
        <v>0</v>
      </c>
      <c r="AB30" s="769">
        <f t="shared" si="5"/>
        <v>0</v>
      </c>
      <c r="AC30" s="769">
        <f t="shared" si="5"/>
        <v>0</v>
      </c>
      <c r="AD30" s="769">
        <f t="shared" si="5"/>
        <v>0</v>
      </c>
      <c r="AE30" s="769">
        <f t="shared" si="5"/>
        <v>0</v>
      </c>
      <c r="AF30" s="769">
        <f t="shared" si="5"/>
        <v>0</v>
      </c>
      <c r="AG30" s="769">
        <f t="shared" si="5"/>
        <v>0</v>
      </c>
      <c r="AH30" s="769">
        <f t="shared" si="5"/>
        <v>0</v>
      </c>
      <c r="AI30" s="769">
        <f t="shared" si="5"/>
        <v>0</v>
      </c>
      <c r="AJ30" s="769">
        <f t="shared" si="5"/>
        <v>0</v>
      </c>
      <c r="AK30" s="769">
        <f t="shared" si="5"/>
        <v>0</v>
      </c>
      <c r="AL30" s="769">
        <f t="shared" si="5"/>
        <v>0</v>
      </c>
      <c r="AM30" s="769">
        <f t="shared" si="5"/>
        <v>0</v>
      </c>
      <c r="AN30" s="94"/>
      <c r="AO30" s="164">
        <f ca="1">IF(Data!$H$2="ja",IF(HLOOKUP($G$5,'Partner-period(er)'!$AP:$BD,5+$A30+((AO$15-1)*50),FALSE)&gt;0,1,0),0)</f>
        <v>0</v>
      </c>
      <c r="AP30" s="165">
        <f ca="1">IF(Data!$H$2="ja",IF(HLOOKUP($G$5,'Partner-period(er)'!$AP:$BD,5+$A30+((AP$15-1)*50),FALSE)&gt;0,1,0),0)</f>
        <v>0</v>
      </c>
      <c r="AQ30" s="165">
        <f ca="1">IF(Data!$H$2="ja",IF(HLOOKUP($G$5,'Partner-period(er)'!$AP:$BD,5+$A30+((AQ$15-1)*50),FALSE)&gt;0,1,0),0)</f>
        <v>0</v>
      </c>
      <c r="AR30" s="165">
        <f ca="1">IF(Data!$H$2="ja",IF(HLOOKUP($G$5,'Partner-period(er)'!$AP:$BD,5+$A30+((AR$15-1)*50),FALSE)&gt;0,1,0),0)</f>
        <v>0</v>
      </c>
      <c r="AS30" s="165">
        <f ca="1">IF(Data!$H$2="ja",IF(HLOOKUP($G$5,'Partner-period(er)'!$AP:$BD,5+$A30+((AS$15-1)*50),FALSE)&gt;0,1,0),0)</f>
        <v>0</v>
      </c>
      <c r="AT30" s="165">
        <f ca="1">IF(Data!$H$2="ja",IF(HLOOKUP($G$5,'Partner-period(er)'!$AP:$BD,5+$A30+((AT$15-1)*50),FALSE)&gt;0,1,0),0)</f>
        <v>0</v>
      </c>
      <c r="AU30" s="165">
        <f ca="1">IF(Data!$H$2="ja",IF(HLOOKUP($G$5,'Partner-period(er)'!$AP:$BD,5+$A30+((AU$15-1)*50),FALSE)&gt;0,1,0),0)</f>
        <v>0</v>
      </c>
      <c r="AV30" s="165">
        <f ca="1">IF(Data!$H$2="ja",IF(HLOOKUP($G$5,'Partner-period(er)'!$AP:$BD,5+$A30+((AV$15-1)*50),FALSE)&gt;0,1,0),0)</f>
        <v>0</v>
      </c>
      <c r="AW30" s="165">
        <f ca="1">IF(Data!$H$2="ja",IF(HLOOKUP($G$5,'Partner-period(er)'!$AP:$BD,5+$A30+((AW$15-1)*50),FALSE)&gt;0,1,0),0)</f>
        <v>0</v>
      </c>
      <c r="AX30" s="165">
        <f ca="1">IF(Data!$H$2="ja",IF(HLOOKUP($G$5,'Partner-period(er)'!$AP:$BD,5+$A30+((AX$15-1)*50),FALSE)&gt;0,1,0),0)</f>
        <v>0</v>
      </c>
      <c r="AY30" s="165">
        <f ca="1">IF(Data!$H$2="ja",IF(HLOOKUP($G$5,'Partner-period(er)'!$AP:$BD,5+$A30+((AY$15-1)*50),FALSE)&gt;0,1,0),0)</f>
        <v>0</v>
      </c>
      <c r="AZ30" s="165">
        <f ca="1">IF(Data!$H$2="ja",IF(HLOOKUP($G$5,'Partner-period(er)'!$AP:$BD,5+$A30+((AZ$15-1)*50),FALSE)&gt;0,1,0),0)</f>
        <v>0</v>
      </c>
      <c r="BA30" s="165">
        <f ca="1">IF(Data!$H$2="ja",IF(HLOOKUP($G$5,'Partner-period(er)'!$AP:$BD,5+$A30+((BA$15-1)*50),FALSE)&gt;0,1,0),0)</f>
        <v>0</v>
      </c>
      <c r="BB30" s="165">
        <f ca="1">IF(Data!$H$2="ja",IF(HLOOKUP($G$5,'Partner-period(er)'!$AP:$BD,5+$A30+((BB$15-1)*50),FALSE)&gt;0,1,0),0)</f>
        <v>0</v>
      </c>
      <c r="BC30" s="166">
        <f ca="1">IF(Data!$H$2="ja",IF(HLOOKUP($G$5,'Partner-period(er)'!$AP:$BD,5+$A30+((BC$15-1)*50),FALSE)&gt;0,1,0),0)</f>
        <v>0</v>
      </c>
      <c r="BE30" s="94"/>
      <c r="BF30" s="164">
        <f ca="1">IF(Data!$H$2="ja",IF(HLOOKUP($G$5,'Partner-period(er)'!$AP:$BD,5+$A30+((BF$15-1)*50),FALSE)&gt;0,1,0),0)</f>
        <v>0</v>
      </c>
      <c r="BG30" s="165">
        <f ca="1">IF(Data!$H$2="ja",IF(HLOOKUP($G$5,'Partner-period(er)'!$AP:$BD,5+$A30+((BG$15-1)*50),FALSE)&gt;0,1,0),0)</f>
        <v>0</v>
      </c>
      <c r="BH30" s="165">
        <f ca="1">IF(Data!$H$2="ja",IF(HLOOKUP($G$5,'Partner-period(er)'!$AP:$BD,5+$A30+((BH$15-1)*50),FALSE)&gt;0,1,0),0)</f>
        <v>0</v>
      </c>
      <c r="BI30" s="165">
        <f ca="1">IF(Data!$H$2="ja",IF(HLOOKUP($G$5,'Partner-period(er)'!$AP:$BD,5+$A30+((BI$15-1)*50),FALSE)&gt;0,1,0),0)</f>
        <v>0</v>
      </c>
      <c r="BJ30" s="165">
        <f ca="1">IF(Data!$H$2="ja",IF(HLOOKUP($G$5,'Partner-period(er)'!$AP:$BD,5+$A30+((BJ$15-1)*50),FALSE)&gt;0,1,0),0)</f>
        <v>0</v>
      </c>
      <c r="BK30" s="165">
        <f ca="1">IF(Data!$H$2="ja",IF(HLOOKUP($G$5,'Partner-period(er)'!$AP:$BD,5+$A30+((BK$15-1)*50),FALSE)&gt;0,1,0),0)</f>
        <v>0</v>
      </c>
      <c r="BL30" s="165">
        <f ca="1">IF(Data!$H$2="ja",IF(HLOOKUP($G$5,'Partner-period(er)'!$AP:$BD,5+$A30+((BL$15-1)*50),FALSE)&gt;0,1,0),0)</f>
        <v>0</v>
      </c>
      <c r="BM30" s="165">
        <f ca="1">IF(Data!$H$2="ja",IF(HLOOKUP($G$5,'Partner-period(er)'!$AP:$BD,5+$A30+((BM$15-1)*50),FALSE)&gt;0,1,0),0)</f>
        <v>0</v>
      </c>
      <c r="BN30" s="165">
        <f ca="1">IF(Data!$H$2="ja",IF(HLOOKUP($G$5,'Partner-period(er)'!$AP:$BD,5+$A30+((BN$15-1)*50),FALSE)&gt;0,1,0),0)</f>
        <v>0</v>
      </c>
      <c r="BO30" s="165">
        <f ca="1">IF(Data!$H$2="ja",IF(HLOOKUP($G$5,'Partner-period(er)'!$AP:$BD,5+$A30+((BO$15-1)*50),FALSE)&gt;0,1,0),0)</f>
        <v>0</v>
      </c>
      <c r="BP30" s="165">
        <f ca="1">IF(Data!$H$2="ja",IF(HLOOKUP($G$5,'Partner-period(er)'!$AP:$BD,5+$A30+((BP$15-1)*50),FALSE)&gt;0,1,0),0)</f>
        <v>0</v>
      </c>
      <c r="BQ30" s="165">
        <f ca="1">IF(Data!$H$2="ja",IF(HLOOKUP($G$5,'Partner-period(er)'!$AP:$BD,5+$A30+((BQ$15-1)*50),FALSE)&gt;0,1,0),0)</f>
        <v>0</v>
      </c>
      <c r="BR30" s="165">
        <f ca="1">IF(Data!$H$2="ja",IF(HLOOKUP($G$5,'Partner-period(er)'!$AP:$BD,5+$A30+((BR$15-1)*50),FALSE)&gt;0,1,0),0)</f>
        <v>0</v>
      </c>
      <c r="BS30" s="165">
        <f ca="1">IF(Data!$H$2="ja",IF(HLOOKUP($G$5,'Partner-period(er)'!$AP:$BD,5+$A30+((BS$15-1)*50),FALSE)&gt;0,1,0),0)</f>
        <v>0</v>
      </c>
      <c r="BT30" s="166">
        <f ca="1">IF(Data!$H$2="ja",IF(HLOOKUP($G$5,'Partner-period(er)'!$AP:$BD,5+$A30+((BT$15-1)*50),FALSE)&gt;0,1,0),0)</f>
        <v>0</v>
      </c>
    </row>
    <row r="31" spans="1:72" ht="12" customHeight="1" x14ac:dyDescent="0.25">
      <c r="A31" s="92">
        <v>15</v>
      </c>
      <c r="B31" s="35"/>
      <c r="C31" s="32" t="str">
        <f>'Budget &amp; Total'!C38</f>
        <v>Andre omkostninger total</v>
      </c>
      <c r="D31" s="32"/>
      <c r="E31" s="125" t="s">
        <v>31</v>
      </c>
      <c r="F31" s="246">
        <f>'Budget &amp; Total'!G38</f>
        <v>0</v>
      </c>
      <c r="G31" s="126">
        <f ca="1">HLOOKUP($G$5,'Period(er)'!$X:$AL,5+A31,FALSE)</f>
        <v>0</v>
      </c>
      <c r="I31" s="127">
        <f t="shared" si="4"/>
        <v>0</v>
      </c>
      <c r="J31" s="170">
        <f>SUM(J24:J30)</f>
        <v>0</v>
      </c>
      <c r="K31" s="170">
        <f t="shared" ref="K31:X31" si="6">SUM(K24:K30)</f>
        <v>0</v>
      </c>
      <c r="L31" s="170">
        <f t="shared" si="6"/>
        <v>0</v>
      </c>
      <c r="M31" s="170">
        <f t="shared" si="6"/>
        <v>0</v>
      </c>
      <c r="N31" s="170">
        <f t="shared" si="6"/>
        <v>0</v>
      </c>
      <c r="O31" s="170">
        <f t="shared" si="6"/>
        <v>0</v>
      </c>
      <c r="P31" s="170">
        <f t="shared" si="6"/>
        <v>0</v>
      </c>
      <c r="Q31" s="170">
        <f t="shared" si="6"/>
        <v>0</v>
      </c>
      <c r="R31" s="170">
        <f t="shared" si="6"/>
        <v>0</v>
      </c>
      <c r="S31" s="170">
        <f t="shared" si="6"/>
        <v>0</v>
      </c>
      <c r="T31" s="170">
        <f t="shared" si="6"/>
        <v>0</v>
      </c>
      <c r="U31" s="170">
        <f t="shared" si="6"/>
        <v>0</v>
      </c>
      <c r="V31" s="170">
        <f t="shared" si="6"/>
        <v>0</v>
      </c>
      <c r="W31" s="170">
        <f t="shared" si="6"/>
        <v>0</v>
      </c>
      <c r="X31" s="790">
        <f t="shared" si="6"/>
        <v>0</v>
      </c>
      <c r="Y31" s="770">
        <f>SUM(Y24:Y30)</f>
        <v>0</v>
      </c>
      <c r="Z31" s="770">
        <f t="shared" ref="Z31:AM31" si="7">SUM(Z24:Z30)</f>
        <v>0</v>
      </c>
      <c r="AA31" s="770">
        <f t="shared" si="7"/>
        <v>0</v>
      </c>
      <c r="AB31" s="770">
        <f t="shared" si="7"/>
        <v>0</v>
      </c>
      <c r="AC31" s="770">
        <f t="shared" si="7"/>
        <v>0</v>
      </c>
      <c r="AD31" s="770">
        <f t="shared" si="7"/>
        <v>0</v>
      </c>
      <c r="AE31" s="770">
        <f t="shared" si="7"/>
        <v>0</v>
      </c>
      <c r="AF31" s="770">
        <f t="shared" si="7"/>
        <v>0</v>
      </c>
      <c r="AG31" s="770">
        <f t="shared" si="7"/>
        <v>0</v>
      </c>
      <c r="AH31" s="770">
        <f t="shared" si="7"/>
        <v>0</v>
      </c>
      <c r="AI31" s="770">
        <f t="shared" si="7"/>
        <v>0</v>
      </c>
      <c r="AJ31" s="770">
        <f t="shared" si="7"/>
        <v>0</v>
      </c>
      <c r="AK31" s="770">
        <f t="shared" si="7"/>
        <v>0</v>
      </c>
      <c r="AL31" s="770">
        <f t="shared" si="7"/>
        <v>0</v>
      </c>
      <c r="AM31" s="770">
        <f t="shared" si="7"/>
        <v>0</v>
      </c>
      <c r="AN31" s="94"/>
      <c r="BE31" s="94"/>
    </row>
    <row r="32" spans="1:72" ht="15.75" customHeight="1" thickBot="1" x14ac:dyDescent="0.3">
      <c r="A32" s="92">
        <v>16</v>
      </c>
      <c r="B32" s="406" t="str">
        <f>Data!B55</f>
        <v>Totale omkostninger</v>
      </c>
      <c r="C32" s="130"/>
      <c r="D32" s="130"/>
      <c r="E32" s="131" t="s">
        <v>31</v>
      </c>
      <c r="F32" s="247">
        <f>'Budget &amp; Total'!G39</f>
        <v>0</v>
      </c>
      <c r="G32" s="132">
        <f ca="1">HLOOKUP($G$5,'Period(er)'!$X:$AL,5+A32,FALSE)</f>
        <v>0</v>
      </c>
      <c r="I32" s="809">
        <f t="shared" si="4"/>
        <v>0</v>
      </c>
      <c r="J32" s="810">
        <f>J31+J22</f>
        <v>0</v>
      </c>
      <c r="K32" s="758">
        <f t="shared" ref="K32:X32" si="8">K31+K22</f>
        <v>0</v>
      </c>
      <c r="L32" s="758">
        <f t="shared" si="8"/>
        <v>0</v>
      </c>
      <c r="M32" s="758">
        <f t="shared" si="8"/>
        <v>0</v>
      </c>
      <c r="N32" s="758">
        <f t="shared" si="8"/>
        <v>0</v>
      </c>
      <c r="O32" s="758">
        <f t="shared" si="8"/>
        <v>0</v>
      </c>
      <c r="P32" s="758">
        <f t="shared" si="8"/>
        <v>0</v>
      </c>
      <c r="Q32" s="758">
        <f t="shared" si="8"/>
        <v>0</v>
      </c>
      <c r="R32" s="758">
        <f t="shared" si="8"/>
        <v>0</v>
      </c>
      <c r="S32" s="758">
        <f t="shared" si="8"/>
        <v>0</v>
      </c>
      <c r="T32" s="758">
        <f t="shared" si="8"/>
        <v>0</v>
      </c>
      <c r="U32" s="758">
        <f t="shared" si="8"/>
        <v>0</v>
      </c>
      <c r="V32" s="758">
        <f t="shared" si="8"/>
        <v>0</v>
      </c>
      <c r="W32" s="758">
        <f t="shared" si="8"/>
        <v>0</v>
      </c>
      <c r="X32" s="790">
        <f t="shared" si="8"/>
        <v>0</v>
      </c>
      <c r="Y32" s="770">
        <f>Y31+Y22</f>
        <v>0</v>
      </c>
      <c r="Z32" s="770">
        <f t="shared" ref="Z32:AM32" si="9">Z31+Z22</f>
        <v>0</v>
      </c>
      <c r="AA32" s="770">
        <f t="shared" si="9"/>
        <v>0</v>
      </c>
      <c r="AB32" s="770">
        <f t="shared" si="9"/>
        <v>0</v>
      </c>
      <c r="AC32" s="770">
        <f t="shared" si="9"/>
        <v>0</v>
      </c>
      <c r="AD32" s="770">
        <f t="shared" si="9"/>
        <v>0</v>
      </c>
      <c r="AE32" s="770">
        <f t="shared" si="9"/>
        <v>0</v>
      </c>
      <c r="AF32" s="770">
        <f t="shared" si="9"/>
        <v>0</v>
      </c>
      <c r="AG32" s="770">
        <f t="shared" si="9"/>
        <v>0</v>
      </c>
      <c r="AH32" s="770">
        <f t="shared" si="9"/>
        <v>0</v>
      </c>
      <c r="AI32" s="770">
        <f t="shared" si="9"/>
        <v>0</v>
      </c>
      <c r="AJ32" s="770">
        <f t="shared" si="9"/>
        <v>0</v>
      </c>
      <c r="AK32" s="770">
        <f t="shared" si="9"/>
        <v>0</v>
      </c>
      <c r="AL32" s="770">
        <f t="shared" si="9"/>
        <v>0</v>
      </c>
      <c r="AM32" s="770">
        <f t="shared" si="9"/>
        <v>0</v>
      </c>
      <c r="AN32" s="94"/>
      <c r="BE32" s="94"/>
    </row>
    <row r="33" spans="1:73" s="1" customFormat="1" ht="12" customHeight="1" thickTop="1" x14ac:dyDescent="0.25">
      <c r="A33" s="92">
        <v>17</v>
      </c>
      <c r="B33" s="38" t="str">
        <f>Data!B79</f>
        <v>Tilskud</v>
      </c>
      <c r="C33" s="9"/>
      <c r="D33" s="9"/>
      <c r="E33" s="27"/>
      <c r="F33" s="117"/>
      <c r="G33" s="133"/>
      <c r="H33" s="9"/>
      <c r="I33" s="134"/>
      <c r="J33" s="479"/>
      <c r="K33" s="168"/>
      <c r="L33" s="168"/>
      <c r="M33" s="168"/>
      <c r="N33" s="168"/>
      <c r="O33" s="168"/>
      <c r="P33" s="168"/>
      <c r="Q33" s="168"/>
      <c r="R33" s="168"/>
      <c r="S33" s="168"/>
      <c r="T33" s="168"/>
      <c r="U33" s="168"/>
      <c r="V33" s="168"/>
      <c r="W33" s="168"/>
      <c r="X33" s="169"/>
      <c r="Y33" s="769"/>
      <c r="Z33" s="769"/>
      <c r="AA33" s="769"/>
      <c r="AB33" s="769"/>
      <c r="AC33" s="769"/>
      <c r="AD33" s="769"/>
      <c r="AE33" s="769"/>
      <c r="AF33" s="769"/>
      <c r="AG33" s="769"/>
      <c r="AH33" s="769"/>
      <c r="AI33" s="769"/>
      <c r="AJ33" s="769"/>
      <c r="AK33" s="769"/>
      <c r="AL33" s="769"/>
      <c r="AM33" s="769"/>
      <c r="AN33" s="94"/>
      <c r="BE33" s="94"/>
    </row>
    <row r="34" spans="1:73" s="1" customFormat="1" ht="12" customHeight="1" x14ac:dyDescent="0.25">
      <c r="A34" s="92">
        <v>18</v>
      </c>
      <c r="B34" s="38"/>
      <c r="C34" s="9" t="str">
        <f>Data!B26</f>
        <v>Beregnet tilskud</v>
      </c>
      <c r="D34" s="9"/>
      <c r="E34" s="27" t="s">
        <v>31</v>
      </c>
      <c r="F34" s="117"/>
      <c r="G34" s="119">
        <f ca="1">HLOOKUP($G$5,'Period(er)'!$X:$AL,5+A34,FALSE)</f>
        <v>0</v>
      </c>
      <c r="H34" s="9"/>
      <c r="I34" s="120">
        <f>SUM(J34:AM34)</f>
        <v>0</v>
      </c>
      <c r="J34" s="479">
        <f>J32*J12</f>
        <v>0</v>
      </c>
      <c r="K34" s="168">
        <f t="shared" ref="K34:X34" si="10">K32*K12</f>
        <v>0</v>
      </c>
      <c r="L34" s="168">
        <f t="shared" si="10"/>
        <v>0</v>
      </c>
      <c r="M34" s="168">
        <f t="shared" si="10"/>
        <v>0</v>
      </c>
      <c r="N34" s="168">
        <f t="shared" si="10"/>
        <v>0</v>
      </c>
      <c r="O34" s="168">
        <f t="shared" si="10"/>
        <v>0</v>
      </c>
      <c r="P34" s="168">
        <f t="shared" si="10"/>
        <v>0</v>
      </c>
      <c r="Q34" s="168">
        <f t="shared" si="10"/>
        <v>0</v>
      </c>
      <c r="R34" s="168">
        <f t="shared" si="10"/>
        <v>0</v>
      </c>
      <c r="S34" s="168">
        <f t="shared" si="10"/>
        <v>0</v>
      </c>
      <c r="T34" s="168">
        <f t="shared" si="10"/>
        <v>0</v>
      </c>
      <c r="U34" s="168">
        <f t="shared" si="10"/>
        <v>0</v>
      </c>
      <c r="V34" s="168">
        <f t="shared" si="10"/>
        <v>0</v>
      </c>
      <c r="W34" s="168">
        <f t="shared" si="10"/>
        <v>0</v>
      </c>
      <c r="X34" s="169">
        <f t="shared" si="10"/>
        <v>0</v>
      </c>
      <c r="Y34" s="769">
        <f>Y32*Y12</f>
        <v>0</v>
      </c>
      <c r="Z34" s="769">
        <f t="shared" ref="Z34:AM34" si="11">Z32*Z12</f>
        <v>0</v>
      </c>
      <c r="AA34" s="769">
        <f t="shared" si="11"/>
        <v>0</v>
      </c>
      <c r="AB34" s="769">
        <f t="shared" si="11"/>
        <v>0</v>
      </c>
      <c r="AC34" s="769">
        <f t="shared" si="11"/>
        <v>0</v>
      </c>
      <c r="AD34" s="769">
        <f t="shared" si="11"/>
        <v>0</v>
      </c>
      <c r="AE34" s="769">
        <f t="shared" si="11"/>
        <v>0</v>
      </c>
      <c r="AF34" s="769">
        <f t="shared" si="11"/>
        <v>0</v>
      </c>
      <c r="AG34" s="769">
        <f t="shared" si="11"/>
        <v>0</v>
      </c>
      <c r="AH34" s="769">
        <f t="shared" si="11"/>
        <v>0</v>
      </c>
      <c r="AI34" s="769">
        <f t="shared" si="11"/>
        <v>0</v>
      </c>
      <c r="AJ34" s="769">
        <f t="shared" si="11"/>
        <v>0</v>
      </c>
      <c r="AK34" s="769">
        <f t="shared" si="11"/>
        <v>0</v>
      </c>
      <c r="AL34" s="769">
        <f t="shared" si="11"/>
        <v>0</v>
      </c>
      <c r="AM34" s="769">
        <f t="shared" si="11"/>
        <v>0</v>
      </c>
      <c r="AN34" s="94"/>
      <c r="BE34" s="94"/>
    </row>
    <row r="35" spans="1:73" ht="12" customHeight="1" x14ac:dyDescent="0.25">
      <c r="A35" s="92">
        <v>19</v>
      </c>
      <c r="B35" s="39"/>
      <c r="C35" s="9" t="str">
        <f>Data!B27</f>
        <v>Forudbetalt tilskud (efter aftale)</v>
      </c>
      <c r="D35" s="135"/>
      <c r="E35" s="27" t="s">
        <v>31</v>
      </c>
      <c r="F35" s="117"/>
      <c r="G35" s="119">
        <f ca="1">HLOOKUP($G$5,'Period(er)'!$X:$AL,5+A35,FALSE)</f>
        <v>0</v>
      </c>
      <c r="I35" s="120">
        <f>SUM(J35:AM35)</f>
        <v>0</v>
      </c>
      <c r="J35" s="608"/>
      <c r="K35" s="609"/>
      <c r="L35" s="609"/>
      <c r="M35" s="609"/>
      <c r="N35" s="609"/>
      <c r="O35" s="609"/>
      <c r="P35" s="609"/>
      <c r="Q35" s="609"/>
      <c r="R35" s="609"/>
      <c r="S35" s="609"/>
      <c r="T35" s="609"/>
      <c r="U35" s="609"/>
      <c r="V35" s="609"/>
      <c r="W35" s="609"/>
      <c r="X35" s="610"/>
      <c r="Y35" s="771"/>
      <c r="Z35" s="771"/>
      <c r="AA35" s="771"/>
      <c r="AB35" s="771"/>
      <c r="AC35" s="771"/>
      <c r="AD35" s="771"/>
      <c r="AE35" s="771"/>
      <c r="AF35" s="771"/>
      <c r="AG35" s="771"/>
      <c r="AH35" s="771"/>
      <c r="AI35" s="771"/>
      <c r="AJ35" s="771"/>
      <c r="AK35" s="771"/>
      <c r="AL35" s="771"/>
      <c r="AM35" s="771"/>
      <c r="AN35" s="94"/>
      <c r="BE35" s="94"/>
    </row>
    <row r="36" spans="1:73" ht="12" customHeight="1" x14ac:dyDescent="0.25">
      <c r="A36" s="92">
        <v>20</v>
      </c>
      <c r="B36" s="39"/>
      <c r="C36" s="9" t="str">
        <f>Data!B28</f>
        <v>Justering for timepris inklusiv overhead</v>
      </c>
      <c r="D36" s="135"/>
      <c r="E36" s="27" t="s">
        <v>31</v>
      </c>
      <c r="F36" s="117"/>
      <c r="G36" s="119">
        <f ca="1">HLOOKUP($G$5,'Period(er)'!$X:$AL,5+A36,FALSE)</f>
        <v>0</v>
      </c>
      <c r="I36" s="120">
        <f ca="1">SUM(J36:AM36)</f>
        <v>0</v>
      </c>
      <c r="J36" s="479">
        <f ca="1">HLOOKUP($G$5,'Partner-period(er)'!$J:$X,25+((J$2-1)*50),FALSE)</f>
        <v>0</v>
      </c>
      <c r="K36" s="168">
        <f ca="1">HLOOKUP($G$5,'Partner-period(er)'!$J:$X,25+((K$2-1)*50),FALSE)</f>
        <v>0</v>
      </c>
      <c r="L36" s="168">
        <f ca="1">HLOOKUP($G$5,'Partner-period(er)'!$J:$X,25+((L$2-1)*50),FALSE)</f>
        <v>0</v>
      </c>
      <c r="M36" s="168">
        <f ca="1">HLOOKUP($G$5,'Partner-period(er)'!$J:$X,25+((M$2-1)*50),FALSE)</f>
        <v>0</v>
      </c>
      <c r="N36" s="168">
        <f ca="1">HLOOKUP($G$5,'Partner-period(er)'!$J:$X,25+((N$2-1)*50),FALSE)</f>
        <v>0</v>
      </c>
      <c r="O36" s="168">
        <f ca="1">HLOOKUP($G$5,'Partner-period(er)'!$J:$X,25+((O$2-1)*50),FALSE)</f>
        <v>0</v>
      </c>
      <c r="P36" s="168">
        <f ca="1">HLOOKUP($G$5,'Partner-period(er)'!$J:$X,25+((P$2-1)*50),FALSE)</f>
        <v>0</v>
      </c>
      <c r="Q36" s="168">
        <f ca="1">HLOOKUP($G$5,'Partner-period(er)'!$J:$X,25+((Q$2-1)*50),FALSE)</f>
        <v>0</v>
      </c>
      <c r="R36" s="168">
        <f ca="1">HLOOKUP($G$5,'Partner-period(er)'!$J:$X,25+((R$2-1)*50),FALSE)</f>
        <v>0</v>
      </c>
      <c r="S36" s="168">
        <f ca="1">HLOOKUP($G$5,'Partner-period(er)'!$J:$X,25+((S$2-1)*50),FALSE)</f>
        <v>0</v>
      </c>
      <c r="T36" s="168">
        <f ca="1">HLOOKUP($G$5,'Partner-period(er)'!$J:$X,25+((T$2-1)*50),FALSE)</f>
        <v>0</v>
      </c>
      <c r="U36" s="168">
        <f ca="1">HLOOKUP($G$5,'Partner-period(er)'!$J:$X,25+((U$2-1)*50),FALSE)</f>
        <v>0</v>
      </c>
      <c r="V36" s="168">
        <f ca="1">HLOOKUP($G$5,'Partner-period(er)'!$J:$X,25+((V$2-1)*50),FALSE)</f>
        <v>0</v>
      </c>
      <c r="W36" s="168">
        <f ca="1">HLOOKUP($G$5,'Partner-period(er)'!$J:$X,25+((W$2-1)*50),FALSE)</f>
        <v>0</v>
      </c>
      <c r="X36" s="169">
        <f ca="1">HLOOKUP($G$5,'Partner-period(er)'!$J:$X,25+((X$2-1)*50),FALSE)</f>
        <v>0</v>
      </c>
      <c r="Y36" s="769">
        <f ca="1">HLOOKUP($G$5,'Partner-period(er)'!$J:$X,25+((Y$2-1)*50),FALSE)</f>
        <v>0</v>
      </c>
      <c r="Z36" s="769">
        <f ca="1">HLOOKUP($G$5,'Partner-period(er)'!$J:$X,25+((Z$2-1)*50),FALSE)</f>
        <v>0</v>
      </c>
      <c r="AA36" s="769">
        <f ca="1">HLOOKUP($G$5,'Partner-period(er)'!$J:$X,25+((AA$2-1)*50),FALSE)</f>
        <v>0</v>
      </c>
      <c r="AB36" s="769">
        <f ca="1">HLOOKUP($G$5,'Partner-period(er)'!$J:$X,25+((AB$2-1)*50),FALSE)</f>
        <v>0</v>
      </c>
      <c r="AC36" s="769">
        <f ca="1">HLOOKUP($G$5,'Partner-period(er)'!$J:$X,25+((AC$2-1)*50),FALSE)</f>
        <v>0</v>
      </c>
      <c r="AD36" s="769">
        <f ca="1">HLOOKUP($G$5,'Partner-period(er)'!$J:$X,25+((AD$2-1)*50),FALSE)</f>
        <v>0</v>
      </c>
      <c r="AE36" s="769">
        <f ca="1">HLOOKUP($G$5,'Partner-period(er)'!$J:$X,25+((AE$2-1)*50),FALSE)</f>
        <v>0</v>
      </c>
      <c r="AF36" s="769">
        <f ca="1">HLOOKUP($G$5,'Partner-period(er)'!$J:$X,25+((AF$2-1)*50),FALSE)</f>
        <v>0</v>
      </c>
      <c r="AG36" s="769">
        <f ca="1">HLOOKUP($G$5,'Partner-period(er)'!$J:$X,25+((AG$2-1)*50),FALSE)</f>
        <v>0</v>
      </c>
      <c r="AH36" s="769">
        <f ca="1">HLOOKUP($G$5,'Partner-period(er)'!$J:$X,25+((AH$2-1)*50),FALSE)</f>
        <v>0</v>
      </c>
      <c r="AI36" s="769">
        <f ca="1">HLOOKUP($G$5,'Partner-period(er)'!$J:$X,25+((AI$2-1)*50),FALSE)</f>
        <v>0</v>
      </c>
      <c r="AJ36" s="769">
        <f ca="1">HLOOKUP($G$5,'Partner-period(er)'!$J:$X,25+((AJ$2-1)*50),FALSE)</f>
        <v>0</v>
      </c>
      <c r="AK36" s="769">
        <f ca="1">HLOOKUP($G$5,'Partner-period(er)'!$J:$X,25+((AK$2-1)*50),FALSE)</f>
        <v>0</v>
      </c>
      <c r="AL36" s="769">
        <f ca="1">HLOOKUP($G$5,'Partner-period(er)'!$J:$X,25+((AL$2-1)*50),FALSE)</f>
        <v>0</v>
      </c>
      <c r="AM36" s="769">
        <f ca="1">HLOOKUP($G$5,'Partner-period(er)'!$J:$X,25+((AM$2-1)*50),FALSE)</f>
        <v>0</v>
      </c>
      <c r="AN36" s="168" t="e">
        <f ca="1">HLOOKUP($G$5,'Partner-period(er)'!$J:$X,25+((AN$2-1)*50),FALSE)</f>
        <v>#VALUE!</v>
      </c>
      <c r="AO36" s="168" t="e" vm="1">
        <f ca="1">HLOOKUP($G$5,'Partner-period(er)'!$J:$X,25+((AO$2-1)*50),FALSE)</f>
        <v>#VALUE!</v>
      </c>
      <c r="AP36" s="168" t="e" vm="1">
        <f ca="1">HLOOKUP($G$5,'Partner-period(er)'!$J:$X,25+((AP$2-1)*50),FALSE)</f>
        <v>#VALUE!</v>
      </c>
      <c r="AQ36" s="168" t="e" vm="1">
        <f ca="1">HLOOKUP($G$5,'Partner-period(er)'!$J:$X,25+((AQ$2-1)*50),FALSE)</f>
        <v>#VALUE!</v>
      </c>
      <c r="AR36" s="168" t="e" vm="1">
        <f ca="1">HLOOKUP($G$5,'Partner-period(er)'!$J:$X,25+((AR$2-1)*50),FALSE)</f>
        <v>#VALUE!</v>
      </c>
      <c r="AS36" s="168" t="e" vm="1">
        <f ca="1">HLOOKUP($G$5,'Partner-period(er)'!$J:$X,25+((AS$2-1)*50),FALSE)</f>
        <v>#VALUE!</v>
      </c>
      <c r="AT36" s="168" t="e" vm="1">
        <f ca="1">HLOOKUP($G$5,'Partner-period(er)'!$J:$X,25+((AT$2-1)*50),FALSE)</f>
        <v>#VALUE!</v>
      </c>
      <c r="AU36" s="168" t="e" vm="1">
        <f ca="1">HLOOKUP($G$5,'Partner-period(er)'!$J:$X,25+((AU$2-1)*50),FALSE)</f>
        <v>#VALUE!</v>
      </c>
      <c r="AV36" s="168" t="e" vm="1">
        <f ca="1">HLOOKUP($G$5,'Partner-period(er)'!$J:$X,25+((AV$2-1)*50),FALSE)</f>
        <v>#VALUE!</v>
      </c>
      <c r="AW36" s="168" t="e" vm="1">
        <f ca="1">HLOOKUP($G$5,'Partner-period(er)'!$J:$X,25+((AW$2-1)*50),FALSE)</f>
        <v>#VALUE!</v>
      </c>
      <c r="AX36" s="168" t="e" vm="1">
        <f ca="1">HLOOKUP($G$5,'Partner-period(er)'!$J:$X,25+((AX$2-1)*50),FALSE)</f>
        <v>#VALUE!</v>
      </c>
      <c r="AY36" s="168" t="e" vm="1">
        <f ca="1">HLOOKUP($G$5,'Partner-period(er)'!$J:$X,25+((AY$2-1)*50),FALSE)</f>
        <v>#VALUE!</v>
      </c>
      <c r="AZ36" s="168" t="e" vm="1">
        <f ca="1">HLOOKUP($G$5,'Partner-period(er)'!$J:$X,25+((AZ$2-1)*50),FALSE)</f>
        <v>#VALUE!</v>
      </c>
      <c r="BA36" s="168" t="e" vm="1">
        <f ca="1">HLOOKUP($G$5,'Partner-period(er)'!$J:$X,25+((BA$2-1)*50),FALSE)</f>
        <v>#VALUE!</v>
      </c>
      <c r="BB36" s="168" t="e" vm="1">
        <f ca="1">HLOOKUP($G$5,'Partner-period(er)'!$J:$X,25+((BB$2-1)*50),FALSE)</f>
        <v>#VALUE!</v>
      </c>
      <c r="BC36" s="168" t="e" vm="1">
        <f ca="1">HLOOKUP($G$5,'Partner-period(er)'!$J:$X,25+((BC$2-1)*50),FALSE)</f>
        <v>#VALUE!</v>
      </c>
      <c r="BD36" s="168" t="e" vm="1">
        <f ca="1">HLOOKUP($G$5,'Partner-period(er)'!$J:$X,25+((BD$2-1)*50),FALSE)</f>
        <v>#VALUE!</v>
      </c>
      <c r="BE36" s="168" t="e">
        <f ca="1">HLOOKUP($G$5,'Partner-period(er)'!$J:$X,25+((BE$2-1)*50),FALSE)</f>
        <v>#VALUE!</v>
      </c>
      <c r="BF36" s="168" t="e" vm="1">
        <f ca="1">HLOOKUP($G$5,'Partner-period(er)'!$J:$X,25+((BF$2-1)*50),FALSE)</f>
        <v>#VALUE!</v>
      </c>
      <c r="BG36" s="168" t="e" vm="1">
        <f ca="1">HLOOKUP($G$5,'Partner-period(er)'!$J:$X,25+((BG$2-1)*50),FALSE)</f>
        <v>#VALUE!</v>
      </c>
      <c r="BH36" s="168" t="e" vm="1">
        <f ca="1">HLOOKUP($G$5,'Partner-period(er)'!$J:$X,25+((BH$2-1)*50),FALSE)</f>
        <v>#VALUE!</v>
      </c>
      <c r="BI36" s="168" t="e" vm="1">
        <f ca="1">HLOOKUP($G$5,'Partner-period(er)'!$J:$X,25+((BI$2-1)*50),FALSE)</f>
        <v>#VALUE!</v>
      </c>
      <c r="BJ36" s="168" t="e" vm="1">
        <f ca="1">HLOOKUP($G$5,'Partner-period(er)'!$J:$X,25+((BJ$2-1)*50),FALSE)</f>
        <v>#VALUE!</v>
      </c>
      <c r="BK36" s="168" t="e" vm="1">
        <f ca="1">HLOOKUP($G$5,'Partner-period(er)'!$J:$X,25+((BK$2-1)*50),FALSE)</f>
        <v>#VALUE!</v>
      </c>
      <c r="BL36" s="168" t="e" vm="1">
        <f ca="1">HLOOKUP($G$5,'Partner-period(er)'!$J:$X,25+((BL$2-1)*50),FALSE)</f>
        <v>#VALUE!</v>
      </c>
      <c r="BM36" s="168" t="e" vm="1">
        <f ca="1">HLOOKUP($G$5,'Partner-period(er)'!$J:$X,25+((BM$2-1)*50),FALSE)</f>
        <v>#VALUE!</v>
      </c>
      <c r="BN36" s="168" t="e" vm="1">
        <f ca="1">HLOOKUP($G$5,'Partner-period(er)'!$J:$X,25+((BN$2-1)*50),FALSE)</f>
        <v>#VALUE!</v>
      </c>
      <c r="BO36" s="168" t="e" vm="1">
        <f ca="1">HLOOKUP($G$5,'Partner-period(er)'!$J:$X,25+((BO$2-1)*50),FALSE)</f>
        <v>#VALUE!</v>
      </c>
      <c r="BP36" s="168" t="e" vm="1">
        <f ca="1">HLOOKUP($G$5,'Partner-period(er)'!$J:$X,25+((BP$2-1)*50),FALSE)</f>
        <v>#VALUE!</v>
      </c>
      <c r="BQ36" s="168" t="e" vm="1">
        <f ca="1">HLOOKUP($G$5,'Partner-period(er)'!$J:$X,25+((BQ$2-1)*50),FALSE)</f>
        <v>#VALUE!</v>
      </c>
      <c r="BR36" s="168" t="e" vm="1">
        <f ca="1">HLOOKUP($G$5,'Partner-period(er)'!$J:$X,25+((BR$2-1)*50),FALSE)</f>
        <v>#VALUE!</v>
      </c>
      <c r="BS36" s="168" t="e" vm="1">
        <f ca="1">HLOOKUP($G$5,'Partner-period(er)'!$J:$X,25+((BS$2-1)*50),FALSE)</f>
        <v>#VALUE!</v>
      </c>
      <c r="BT36" s="168" t="e" vm="1">
        <f ca="1">HLOOKUP($G$5,'Partner-period(er)'!$J:$X,25+((BT$2-1)*50),FALSE)</f>
        <v>#VALUE!</v>
      </c>
      <c r="BU36" s="168" t="e" vm="1">
        <f ca="1">HLOOKUP($G$5,'Partner-period(er)'!$J:$X,25+((BU$2-1)*50),FALSE)</f>
        <v>#VALUE!</v>
      </c>
    </row>
    <row r="37" spans="1:73" ht="12" customHeight="1" x14ac:dyDescent="0.25">
      <c r="A37" s="92">
        <v>21</v>
      </c>
      <c r="B37" s="39"/>
      <c r="C37" s="9" t="str">
        <f>Data!B29</f>
        <v>Justering for budgetoverskridelse</v>
      </c>
      <c r="D37" s="135"/>
      <c r="E37" s="27" t="s">
        <v>31</v>
      </c>
      <c r="F37" s="117"/>
      <c r="G37" s="119">
        <f ca="1">HLOOKUP($G$5,'Period(er)'!$X:$AL,5+A37,FALSE)</f>
        <v>0</v>
      </c>
      <c r="I37" s="120">
        <f ca="1">IF(Data!H2="nej",                     IF((G34+G35+G36)&gt;F38,-G34-G35-G36+F38,0),SUM(J37:AM37))</f>
        <v>0</v>
      </c>
      <c r="J37" s="480">
        <f ca="1">HLOOKUP($G$5,'Partner-period(er)'!$J:$X,26+((J$2-1)*50),FALSE)</f>
        <v>0</v>
      </c>
      <c r="K37" s="172">
        <f ca="1">HLOOKUP($G$5,'Partner-period(er)'!$J:$X,26+((K$2-1)*50),FALSE)</f>
        <v>0</v>
      </c>
      <c r="L37" s="172">
        <f ca="1">HLOOKUP($G$5,'Partner-period(er)'!$J:$X,26+((L$2-1)*50),FALSE)</f>
        <v>0</v>
      </c>
      <c r="M37" s="172">
        <f ca="1">HLOOKUP($G$5,'Partner-period(er)'!$J:$X,26+((M$2-1)*50),FALSE)</f>
        <v>0</v>
      </c>
      <c r="N37" s="172">
        <f ca="1">HLOOKUP($G$5,'Partner-period(er)'!$J:$X,26+((N$2-1)*50),FALSE)</f>
        <v>0</v>
      </c>
      <c r="O37" s="172">
        <f ca="1">HLOOKUP($G$5,'Partner-period(er)'!$J:$X,26+((O$2-1)*50),FALSE)</f>
        <v>0</v>
      </c>
      <c r="P37" s="172">
        <f ca="1">HLOOKUP($G$5,'Partner-period(er)'!$J:$X,26+((P$2-1)*50),FALSE)</f>
        <v>0</v>
      </c>
      <c r="Q37" s="172">
        <f ca="1">HLOOKUP($G$5,'Partner-period(er)'!$J:$X,26+((Q$2-1)*50),FALSE)</f>
        <v>0</v>
      </c>
      <c r="R37" s="172">
        <f ca="1">HLOOKUP($G$5,'Partner-period(er)'!$J:$X,26+((R$2-1)*50),FALSE)</f>
        <v>0</v>
      </c>
      <c r="S37" s="172">
        <f ca="1">HLOOKUP($G$5,'Partner-period(er)'!$J:$X,26+((S$2-1)*50),FALSE)</f>
        <v>0</v>
      </c>
      <c r="T37" s="172">
        <f ca="1">HLOOKUP($G$5,'Partner-period(er)'!$J:$X,26+((T$2-1)*50),FALSE)</f>
        <v>0</v>
      </c>
      <c r="U37" s="172">
        <f ca="1">HLOOKUP($G$5,'Partner-period(er)'!$J:$X,26+((U$2-1)*50),FALSE)</f>
        <v>0</v>
      </c>
      <c r="V37" s="172">
        <f ca="1">HLOOKUP($G$5,'Partner-period(er)'!$J:$X,26+((V$2-1)*50),FALSE)</f>
        <v>0</v>
      </c>
      <c r="W37" s="172">
        <f ca="1">HLOOKUP($G$5,'Partner-period(er)'!$J:$X,26+((W$2-1)*50),FALSE)</f>
        <v>0</v>
      </c>
      <c r="X37" s="791">
        <f ca="1">HLOOKUP($G$5,'Partner-period(er)'!$J:$X,26+((X$2-1)*50),FALSE)</f>
        <v>0</v>
      </c>
      <c r="Y37" s="769">
        <f ca="1">HLOOKUP($G$5,'Partner-period(er)'!$J:$X,26+((Y$2-1)*50),FALSE)</f>
        <v>0</v>
      </c>
      <c r="Z37" s="769">
        <f ca="1">HLOOKUP($G$5,'Partner-period(er)'!$J:$X,26+((Z$2-1)*50),FALSE)</f>
        <v>0</v>
      </c>
      <c r="AA37" s="769">
        <f ca="1">HLOOKUP($G$5,'Partner-period(er)'!$J:$X,26+((AA$2-1)*50),FALSE)</f>
        <v>0</v>
      </c>
      <c r="AB37" s="769">
        <f ca="1">HLOOKUP($G$5,'Partner-period(er)'!$J:$X,26+((AB$2-1)*50),FALSE)</f>
        <v>0</v>
      </c>
      <c r="AC37" s="769">
        <f ca="1">HLOOKUP($G$5,'Partner-period(er)'!$J:$X,26+((AC$2-1)*50),FALSE)</f>
        <v>0</v>
      </c>
      <c r="AD37" s="769">
        <f ca="1">HLOOKUP($G$5,'Partner-period(er)'!$J:$X,26+((AD$2-1)*50),FALSE)</f>
        <v>0</v>
      </c>
      <c r="AE37" s="769">
        <f ca="1">HLOOKUP($G$5,'Partner-period(er)'!$J:$X,26+((AE$2-1)*50),FALSE)</f>
        <v>0</v>
      </c>
      <c r="AF37" s="769">
        <f ca="1">HLOOKUP($G$5,'Partner-period(er)'!$J:$X,26+((AF$2-1)*50),FALSE)</f>
        <v>0</v>
      </c>
      <c r="AG37" s="769">
        <f ca="1">HLOOKUP($G$5,'Partner-period(er)'!$J:$X,26+((AG$2-1)*50),FALSE)</f>
        <v>0</v>
      </c>
      <c r="AH37" s="769">
        <f ca="1">HLOOKUP($G$5,'Partner-period(er)'!$J:$X,26+((AH$2-1)*50),FALSE)</f>
        <v>0</v>
      </c>
      <c r="AI37" s="769">
        <f ca="1">HLOOKUP($G$5,'Partner-period(er)'!$J:$X,26+((AI$2-1)*50),FALSE)</f>
        <v>0</v>
      </c>
      <c r="AJ37" s="769">
        <f ca="1">HLOOKUP($G$5,'Partner-period(er)'!$J:$X,26+((AJ$2-1)*50),FALSE)</f>
        <v>0</v>
      </c>
      <c r="AK37" s="769">
        <f ca="1">HLOOKUP($G$5,'Partner-period(er)'!$J:$X,26+((AK$2-1)*50),FALSE)</f>
        <v>0</v>
      </c>
      <c r="AL37" s="769">
        <f ca="1">HLOOKUP($G$5,'Partner-period(er)'!$J:$X,26+((AL$2-1)*50),FALSE)</f>
        <v>0</v>
      </c>
      <c r="AM37" s="769">
        <f ca="1">HLOOKUP($G$5,'Partner-period(er)'!$J:$X,26+((AM$2-1)*50),FALSE)</f>
        <v>0</v>
      </c>
      <c r="AN37" s="94"/>
      <c r="BE37" s="94"/>
    </row>
    <row r="38" spans="1:73" ht="12" customHeight="1" x14ac:dyDescent="0.25">
      <c r="A38" s="92">
        <v>22</v>
      </c>
      <c r="B38" s="36"/>
      <c r="C38" s="136" t="str">
        <f>Data!B30</f>
        <v>Tilskud total / til faktura</v>
      </c>
      <c r="D38" s="136"/>
      <c r="E38" s="97" t="s">
        <v>31</v>
      </c>
      <c r="F38" s="248">
        <f>'Budget &amp; Total'!G43</f>
        <v>0</v>
      </c>
      <c r="G38" s="118">
        <f ca="1">HLOOKUP($G$5,'Period(er)'!$X:$AL,5+A38,FALSE)</f>
        <v>0</v>
      </c>
      <c r="I38" s="137">
        <f ca="1">SUM(I34:I37)</f>
        <v>0</v>
      </c>
      <c r="J38" s="171">
        <f ca="1">J34+J35+J36+J37</f>
        <v>0</v>
      </c>
      <c r="K38" s="171">
        <f t="shared" ref="K38:X38" ca="1" si="12">K34+K35+K36+K37</f>
        <v>0</v>
      </c>
      <c r="L38" s="171">
        <f t="shared" ca="1" si="12"/>
        <v>0</v>
      </c>
      <c r="M38" s="171">
        <f t="shared" ca="1" si="12"/>
        <v>0</v>
      </c>
      <c r="N38" s="171">
        <f t="shared" ca="1" si="12"/>
        <v>0</v>
      </c>
      <c r="O38" s="171">
        <f t="shared" ca="1" si="12"/>
        <v>0</v>
      </c>
      <c r="P38" s="171">
        <f t="shared" ca="1" si="12"/>
        <v>0</v>
      </c>
      <c r="Q38" s="171">
        <f t="shared" ca="1" si="12"/>
        <v>0</v>
      </c>
      <c r="R38" s="171">
        <f t="shared" ca="1" si="12"/>
        <v>0</v>
      </c>
      <c r="S38" s="171">
        <f t="shared" ca="1" si="12"/>
        <v>0</v>
      </c>
      <c r="T38" s="171">
        <f t="shared" ca="1" si="12"/>
        <v>0</v>
      </c>
      <c r="U38" s="171">
        <f t="shared" ca="1" si="12"/>
        <v>0</v>
      </c>
      <c r="V38" s="171">
        <f t="shared" ca="1" si="12"/>
        <v>0</v>
      </c>
      <c r="W38" s="171">
        <f t="shared" ca="1" si="12"/>
        <v>0</v>
      </c>
      <c r="X38" s="792">
        <f t="shared" ca="1" si="12"/>
        <v>0</v>
      </c>
      <c r="Y38" s="770">
        <f ca="1">Y34+Y35+Y36+Y37</f>
        <v>0</v>
      </c>
      <c r="Z38" s="770">
        <f t="shared" ref="Z38:AM38" ca="1" si="13">Z34+Z35+Z36+Z37</f>
        <v>0</v>
      </c>
      <c r="AA38" s="770">
        <f t="shared" ca="1" si="13"/>
        <v>0</v>
      </c>
      <c r="AB38" s="770">
        <f t="shared" ca="1" si="13"/>
        <v>0</v>
      </c>
      <c r="AC38" s="770">
        <f t="shared" ca="1" si="13"/>
        <v>0</v>
      </c>
      <c r="AD38" s="770">
        <f t="shared" ca="1" si="13"/>
        <v>0</v>
      </c>
      <c r="AE38" s="770">
        <f t="shared" ca="1" si="13"/>
        <v>0</v>
      </c>
      <c r="AF38" s="770">
        <f t="shared" ca="1" si="13"/>
        <v>0</v>
      </c>
      <c r="AG38" s="770">
        <f t="shared" ca="1" si="13"/>
        <v>0</v>
      </c>
      <c r="AH38" s="770">
        <f t="shared" ca="1" si="13"/>
        <v>0</v>
      </c>
      <c r="AI38" s="770">
        <f t="shared" ca="1" si="13"/>
        <v>0</v>
      </c>
      <c r="AJ38" s="770">
        <f t="shared" ca="1" si="13"/>
        <v>0</v>
      </c>
      <c r="AK38" s="770">
        <f t="shared" ca="1" si="13"/>
        <v>0</v>
      </c>
      <c r="AL38" s="770">
        <f t="shared" ca="1" si="13"/>
        <v>0</v>
      </c>
      <c r="AM38" s="770">
        <f t="shared" ca="1" si="13"/>
        <v>0</v>
      </c>
      <c r="AN38" s="94"/>
      <c r="BE38" s="94"/>
    </row>
    <row r="39" spans="1:73" ht="12" customHeight="1" x14ac:dyDescent="0.25">
      <c r="A39" s="92">
        <v>23</v>
      </c>
      <c r="B39" s="38"/>
      <c r="C39" s="33" t="str">
        <f>Data!B31</f>
        <v>Anden finansiering</v>
      </c>
      <c r="D39" s="33"/>
      <c r="E39" s="27" t="s">
        <v>31</v>
      </c>
      <c r="F39" s="245">
        <f>'Budget &amp; Total'!G44</f>
        <v>0</v>
      </c>
      <c r="G39" s="119">
        <f ca="1">HLOOKUP($G$5,'Period(er)'!$X:$AL,5+A39,FALSE)</f>
        <v>0</v>
      </c>
      <c r="I39" s="120">
        <f>SUM(J39:AM39)</f>
        <v>0</v>
      </c>
      <c r="J39" s="606"/>
      <c r="K39" s="606"/>
      <c r="L39" s="606"/>
      <c r="M39" s="606"/>
      <c r="N39" s="606"/>
      <c r="O39" s="606"/>
      <c r="P39" s="606"/>
      <c r="Q39" s="606"/>
      <c r="R39" s="606"/>
      <c r="S39" s="606"/>
      <c r="T39" s="606"/>
      <c r="U39" s="606"/>
      <c r="V39" s="606"/>
      <c r="W39" s="606"/>
      <c r="X39" s="607"/>
      <c r="Y39" s="767"/>
      <c r="Z39" s="767"/>
      <c r="AA39" s="767"/>
      <c r="AB39" s="767"/>
      <c r="AC39" s="767"/>
      <c r="AD39" s="767"/>
      <c r="AE39" s="767"/>
      <c r="AF39" s="767"/>
      <c r="AG39" s="767"/>
      <c r="AH39" s="767"/>
      <c r="AI39" s="767"/>
      <c r="AJ39" s="767"/>
      <c r="AK39" s="767"/>
      <c r="AL39" s="767"/>
      <c r="AM39" s="767"/>
      <c r="AN39" s="94"/>
      <c r="BE39" s="94"/>
    </row>
    <row r="40" spans="1:73" ht="12" customHeight="1" x14ac:dyDescent="0.25">
      <c r="A40" s="92">
        <v>24</v>
      </c>
      <c r="B40" s="40"/>
      <c r="C40" s="34" t="str">
        <f>Data!B32</f>
        <v>Egenfinansiering</v>
      </c>
      <c r="D40" s="34"/>
      <c r="E40" s="138" t="s">
        <v>31</v>
      </c>
      <c r="F40" s="249">
        <f>'Budget &amp; Total'!G45</f>
        <v>0</v>
      </c>
      <c r="G40" s="139">
        <f ca="1">HLOOKUP($G$5,'Period(er)'!$X:$AL,5+A40,FALSE)</f>
        <v>0</v>
      </c>
      <c r="I40" s="140">
        <f ca="1">SUM(J40:AM40)</f>
        <v>0</v>
      </c>
      <c r="J40" s="172">
        <f ca="1">J32-J38-J39</f>
        <v>0</v>
      </c>
      <c r="K40" s="172">
        <f t="shared" ref="K40:X40" ca="1" si="14">K32-K38-K39</f>
        <v>0</v>
      </c>
      <c r="L40" s="172">
        <f t="shared" ca="1" si="14"/>
        <v>0</v>
      </c>
      <c r="M40" s="172">
        <f t="shared" ca="1" si="14"/>
        <v>0</v>
      </c>
      <c r="N40" s="172">
        <f t="shared" ca="1" si="14"/>
        <v>0</v>
      </c>
      <c r="O40" s="172">
        <f t="shared" ca="1" si="14"/>
        <v>0</v>
      </c>
      <c r="P40" s="172">
        <f t="shared" ca="1" si="14"/>
        <v>0</v>
      </c>
      <c r="Q40" s="172">
        <f t="shared" ca="1" si="14"/>
        <v>0</v>
      </c>
      <c r="R40" s="172">
        <f t="shared" ca="1" si="14"/>
        <v>0</v>
      </c>
      <c r="S40" s="172">
        <f t="shared" ca="1" si="14"/>
        <v>0</v>
      </c>
      <c r="T40" s="172">
        <f t="shared" ca="1" si="14"/>
        <v>0</v>
      </c>
      <c r="U40" s="172">
        <f t="shared" ca="1" si="14"/>
        <v>0</v>
      </c>
      <c r="V40" s="172">
        <f t="shared" ca="1" si="14"/>
        <v>0</v>
      </c>
      <c r="W40" s="172">
        <f t="shared" ca="1" si="14"/>
        <v>0</v>
      </c>
      <c r="X40" s="791">
        <f t="shared" ca="1" si="14"/>
        <v>0</v>
      </c>
      <c r="Y40" s="769">
        <f ca="1">Y32-Y38-Y39</f>
        <v>0</v>
      </c>
      <c r="Z40" s="769">
        <f t="shared" ref="Z40:AM40" ca="1" si="15">Z32-Z38-Z39</f>
        <v>0</v>
      </c>
      <c r="AA40" s="769">
        <f t="shared" ca="1" si="15"/>
        <v>0</v>
      </c>
      <c r="AB40" s="769">
        <f t="shared" ca="1" si="15"/>
        <v>0</v>
      </c>
      <c r="AC40" s="769">
        <f t="shared" ca="1" si="15"/>
        <v>0</v>
      </c>
      <c r="AD40" s="769">
        <f t="shared" ca="1" si="15"/>
        <v>0</v>
      </c>
      <c r="AE40" s="769">
        <f t="shared" ca="1" si="15"/>
        <v>0</v>
      </c>
      <c r="AF40" s="769">
        <f t="shared" ca="1" si="15"/>
        <v>0</v>
      </c>
      <c r="AG40" s="769">
        <f t="shared" ca="1" si="15"/>
        <v>0</v>
      </c>
      <c r="AH40" s="769">
        <f t="shared" ca="1" si="15"/>
        <v>0</v>
      </c>
      <c r="AI40" s="769">
        <f t="shared" ca="1" si="15"/>
        <v>0</v>
      </c>
      <c r="AJ40" s="769">
        <f t="shared" ca="1" si="15"/>
        <v>0</v>
      </c>
      <c r="AK40" s="769">
        <f t="shared" ca="1" si="15"/>
        <v>0</v>
      </c>
      <c r="AL40" s="769">
        <f t="shared" ca="1" si="15"/>
        <v>0</v>
      </c>
      <c r="AM40" s="769">
        <f t="shared" ca="1" si="15"/>
        <v>0</v>
      </c>
      <c r="AN40" s="94"/>
      <c r="BE40" s="94"/>
    </row>
    <row r="41" spans="1:73" ht="18" customHeight="1" x14ac:dyDescent="0.25">
      <c r="A41" s="92">
        <v>22</v>
      </c>
      <c r="B41" s="613" t="str">
        <f>Data!B41</f>
        <v>Evt udjævning af tilskud til lønomkostninger</v>
      </c>
      <c r="C41" s="614"/>
      <c r="D41" s="614"/>
      <c r="E41" s="614"/>
      <c r="F41" s="614"/>
      <c r="G41" s="614"/>
      <c r="H41" s="614"/>
      <c r="I41" s="615">
        <f ca="1">IF(I37&lt;0,Data!B56,)</f>
        <v>0</v>
      </c>
      <c r="J41" s="614"/>
      <c r="K41" s="614"/>
      <c r="L41" s="614"/>
      <c r="M41" s="614"/>
      <c r="N41" s="614"/>
      <c r="O41" s="614"/>
      <c r="P41" s="614"/>
      <c r="Q41" s="614"/>
      <c r="R41" s="614"/>
      <c r="S41" s="614"/>
      <c r="T41" s="614"/>
      <c r="U41" s="614"/>
      <c r="V41" s="614"/>
      <c r="W41" s="614"/>
      <c r="X41" s="644"/>
      <c r="Y41" s="297"/>
      <c r="Z41" s="297"/>
      <c r="AA41" s="297"/>
      <c r="AB41" s="297"/>
      <c r="AC41" s="297"/>
      <c r="AD41" s="297"/>
      <c r="AE41" s="297"/>
      <c r="AF41" s="297"/>
      <c r="AG41" s="297"/>
      <c r="AH41" s="297"/>
      <c r="AI41" s="297"/>
      <c r="AJ41" s="297"/>
      <c r="AK41" s="297"/>
      <c r="AL41" s="297"/>
      <c r="AM41" s="297"/>
      <c r="AN41" s="94"/>
      <c r="BE41" s="94"/>
    </row>
    <row r="42" spans="1:73" ht="11.25" customHeight="1" x14ac:dyDescent="0.25">
      <c r="B42" s="616"/>
      <c r="C42" s="915" t="str">
        <f>Data!B42</f>
        <v>Den gennemsnitlig timepris, tilskuddet er beregnet ud fra, må ikke på noget tidspunkt gennemsnitligt overstige den budgetterede.</v>
      </c>
      <c r="D42" s="915"/>
      <c r="E42" s="916"/>
      <c r="F42" s="617" t="str">
        <f>Data!B33</f>
        <v>Udbetalingsloft</v>
      </c>
      <c r="G42" s="618"/>
      <c r="H42" s="618"/>
      <c r="I42" s="619"/>
      <c r="J42" s="620">
        <f ca="1">HLOOKUP($G$5,'Partner-period(er)'!$J:$X,46+((J$2-1)*50),FALSE)</f>
        <v>0</v>
      </c>
      <c r="K42" s="621">
        <f ca="1">HLOOKUP($G$5,'Partner-period(er)'!$J:$X,46+((K$2-1)*50),FALSE)</f>
        <v>0</v>
      </c>
      <c r="L42" s="621">
        <f ca="1">HLOOKUP($G$5,'Partner-period(er)'!$J:$X,46+((L$2-1)*50),FALSE)</f>
        <v>0</v>
      </c>
      <c r="M42" s="621">
        <f ca="1">HLOOKUP($G$5,'Partner-period(er)'!$J:$X,46+((M$2-1)*50),FALSE)</f>
        <v>0</v>
      </c>
      <c r="N42" s="621">
        <f ca="1">HLOOKUP($G$5,'Partner-period(er)'!$J:$X,46+((N$2-1)*50),FALSE)</f>
        <v>0</v>
      </c>
      <c r="O42" s="621">
        <f ca="1">HLOOKUP($G$5,'Partner-period(er)'!$J:$X,46+((O$2-1)*50),FALSE)</f>
        <v>0</v>
      </c>
      <c r="P42" s="621">
        <f ca="1">HLOOKUP($G$5,'Partner-period(er)'!$J:$X,46+((P$2-1)*50),FALSE)</f>
        <v>0</v>
      </c>
      <c r="Q42" s="621">
        <f ca="1">HLOOKUP($G$5,'Partner-period(er)'!$J:$X,46+((Q$2-1)*50),FALSE)</f>
        <v>0</v>
      </c>
      <c r="R42" s="621">
        <f ca="1">HLOOKUP($G$5,'Partner-period(er)'!$J:$X,46+((R$2-1)*50),FALSE)</f>
        <v>0</v>
      </c>
      <c r="S42" s="621">
        <f ca="1">HLOOKUP($G$5,'Partner-period(er)'!$J:$X,46+((S$2-1)*50),FALSE)</f>
        <v>0</v>
      </c>
      <c r="T42" s="621">
        <f ca="1">HLOOKUP($G$5,'Partner-period(er)'!$J:$X,46+((T$2-1)*50),FALSE)</f>
        <v>0</v>
      </c>
      <c r="U42" s="621">
        <f ca="1">HLOOKUP($G$5,'Partner-period(er)'!$J:$X,46+((U$2-1)*50),FALSE)</f>
        <v>0</v>
      </c>
      <c r="V42" s="621">
        <f ca="1">HLOOKUP($G$5,'Partner-period(er)'!$J:$X,46+((V$2-1)*50),FALSE)</f>
        <v>0</v>
      </c>
      <c r="W42" s="621">
        <f ca="1">HLOOKUP($G$5,'Partner-period(er)'!$J:$X,46+((W$2-1)*50),FALSE)</f>
        <v>0</v>
      </c>
      <c r="X42" s="793">
        <f ca="1">HLOOKUP($G$5,'Partner-period(er)'!$J:$X,46+((X$2-1)*50),FALSE)</f>
        <v>0</v>
      </c>
      <c r="Y42" s="772">
        <f ca="1">HLOOKUP($G$5,'Partner-period(er)'!$J:$X,46+((Y$2-1)*50),FALSE)</f>
        <v>0</v>
      </c>
      <c r="Z42" s="772">
        <f ca="1">HLOOKUP($G$5,'Partner-period(er)'!$J:$X,46+((Z$2-1)*50),FALSE)</f>
        <v>0</v>
      </c>
      <c r="AA42" s="772">
        <f ca="1">HLOOKUP($G$5,'Partner-period(er)'!$J:$X,46+((AA$2-1)*50),FALSE)</f>
        <v>0</v>
      </c>
      <c r="AB42" s="772">
        <f ca="1">HLOOKUP($G$5,'Partner-period(er)'!$J:$X,46+((AB$2-1)*50),FALSE)</f>
        <v>0</v>
      </c>
      <c r="AC42" s="772">
        <f ca="1">HLOOKUP($G$5,'Partner-period(er)'!$J:$X,46+((AC$2-1)*50),FALSE)</f>
        <v>0</v>
      </c>
      <c r="AD42" s="772">
        <f ca="1">HLOOKUP($G$5,'Partner-period(er)'!$J:$X,46+((AD$2-1)*50),FALSE)</f>
        <v>0</v>
      </c>
      <c r="AE42" s="772">
        <f ca="1">HLOOKUP($G$5,'Partner-period(er)'!$J:$X,46+((AE$2-1)*50),FALSE)</f>
        <v>0</v>
      </c>
      <c r="AF42" s="772">
        <f ca="1">HLOOKUP($G$5,'Partner-period(er)'!$J:$X,46+((AF$2-1)*50),FALSE)</f>
        <v>0</v>
      </c>
      <c r="AG42" s="772">
        <f ca="1">HLOOKUP($G$5,'Partner-period(er)'!$J:$X,46+((AG$2-1)*50),FALSE)</f>
        <v>0</v>
      </c>
      <c r="AH42" s="772">
        <f ca="1">HLOOKUP($G$5,'Partner-period(er)'!$J:$X,46+((AH$2-1)*50),FALSE)</f>
        <v>0</v>
      </c>
      <c r="AI42" s="772">
        <f ca="1">HLOOKUP($G$5,'Partner-period(er)'!$J:$X,46+((AI$2-1)*50),FALSE)</f>
        <v>0</v>
      </c>
      <c r="AJ42" s="772">
        <f ca="1">HLOOKUP($G$5,'Partner-period(er)'!$J:$X,46+((AJ$2-1)*50),FALSE)</f>
        <v>0</v>
      </c>
      <c r="AK42" s="772">
        <f ca="1">HLOOKUP($G$5,'Partner-period(er)'!$J:$X,46+((AK$2-1)*50),FALSE)</f>
        <v>0</v>
      </c>
      <c r="AL42" s="772">
        <f ca="1">HLOOKUP($G$5,'Partner-period(er)'!$J:$X,46+((AL$2-1)*50),FALSE)</f>
        <v>0</v>
      </c>
      <c r="AM42" s="772">
        <f ca="1">HLOOKUP($G$5,'Partner-period(er)'!$J:$X,46+((AM$2-1)*50),FALSE)</f>
        <v>0</v>
      </c>
    </row>
    <row r="43" spans="1:73" ht="11.25" customHeight="1" x14ac:dyDescent="0.25">
      <c r="B43" s="622"/>
      <c r="C43" s="917"/>
      <c r="D43" s="917"/>
      <c r="E43" s="918"/>
      <c r="F43" s="623" t="str">
        <f>Data!B34</f>
        <v>Til/fra pulje</v>
      </c>
      <c r="G43" s="614"/>
      <c r="H43" s="614"/>
      <c r="I43" s="624"/>
      <c r="J43" s="625">
        <f ca="1">HLOOKUP($G$5,'Partner-period(er)'!$J:$X,47+((J$2-1)*50),FALSE)</f>
        <v>0</v>
      </c>
      <c r="K43" s="626">
        <f ca="1">HLOOKUP($G$5,'Partner-period(er)'!$J:$X,47+((K$2-1)*50),FALSE)</f>
        <v>0</v>
      </c>
      <c r="L43" s="626">
        <f ca="1">HLOOKUP($G$5,'Partner-period(er)'!$J:$X,47+((L$2-1)*50),FALSE)</f>
        <v>0</v>
      </c>
      <c r="M43" s="626">
        <f ca="1">HLOOKUP($G$5,'Partner-period(er)'!$J:$X,47+((M$2-1)*50),FALSE)</f>
        <v>0</v>
      </c>
      <c r="N43" s="626">
        <f ca="1">HLOOKUP($G$5,'Partner-period(er)'!$J:$X,47+((N$2-1)*50),FALSE)</f>
        <v>0</v>
      </c>
      <c r="O43" s="626">
        <f ca="1">HLOOKUP($G$5,'Partner-period(er)'!$J:$X,47+((O$2-1)*50),FALSE)</f>
        <v>0</v>
      </c>
      <c r="P43" s="626">
        <f ca="1">HLOOKUP($G$5,'Partner-period(er)'!$J:$X,47+((P$2-1)*50),FALSE)</f>
        <v>0</v>
      </c>
      <c r="Q43" s="626">
        <f ca="1">HLOOKUP($G$5,'Partner-period(er)'!$J:$X,47+((Q$2-1)*50),FALSE)</f>
        <v>0</v>
      </c>
      <c r="R43" s="626">
        <f ca="1">HLOOKUP($G$5,'Partner-period(er)'!$J:$X,47+((R$2-1)*50),FALSE)</f>
        <v>0</v>
      </c>
      <c r="S43" s="626">
        <f ca="1">HLOOKUP($G$5,'Partner-period(er)'!$J:$X,47+((S$2-1)*50),FALSE)</f>
        <v>0</v>
      </c>
      <c r="T43" s="626">
        <f ca="1">HLOOKUP($G$5,'Partner-period(er)'!$J:$X,47+((T$2-1)*50),FALSE)</f>
        <v>0</v>
      </c>
      <c r="U43" s="626">
        <f ca="1">HLOOKUP($G$5,'Partner-period(er)'!$J:$X,47+((U$2-1)*50),FALSE)</f>
        <v>0</v>
      </c>
      <c r="V43" s="626">
        <f ca="1">HLOOKUP($G$5,'Partner-period(er)'!$J:$X,47+((V$2-1)*50),FALSE)</f>
        <v>0</v>
      </c>
      <c r="W43" s="626">
        <f ca="1">HLOOKUP($G$5,'Partner-period(er)'!$J:$X,47+((W$2-1)*50),FALSE)</f>
        <v>0</v>
      </c>
      <c r="X43" s="627">
        <f ca="1">HLOOKUP($G$5,'Partner-period(er)'!$J:$X,47+((X$2-1)*50),FALSE)</f>
        <v>0</v>
      </c>
      <c r="Y43" s="772">
        <f ca="1">HLOOKUP($G$5,'Partner-period(er)'!$J:$X,47+((Y$2-1)*50),FALSE)</f>
        <v>0</v>
      </c>
      <c r="Z43" s="772">
        <f ca="1">HLOOKUP($G$5,'Partner-period(er)'!$J:$X,47+((Z$2-1)*50),FALSE)</f>
        <v>0</v>
      </c>
      <c r="AA43" s="772">
        <f ca="1">HLOOKUP($G$5,'Partner-period(er)'!$J:$X,47+((AA$2-1)*50),FALSE)</f>
        <v>0</v>
      </c>
      <c r="AB43" s="772">
        <f ca="1">HLOOKUP($G$5,'Partner-period(er)'!$J:$X,47+((AB$2-1)*50),FALSE)</f>
        <v>0</v>
      </c>
      <c r="AC43" s="772">
        <f ca="1">HLOOKUP($G$5,'Partner-period(er)'!$J:$X,47+((AC$2-1)*50),FALSE)</f>
        <v>0</v>
      </c>
      <c r="AD43" s="772">
        <f ca="1">HLOOKUP($G$5,'Partner-period(er)'!$J:$X,47+((AD$2-1)*50),FALSE)</f>
        <v>0</v>
      </c>
      <c r="AE43" s="772">
        <f ca="1">HLOOKUP($G$5,'Partner-period(er)'!$J:$X,47+((AE$2-1)*50),FALSE)</f>
        <v>0</v>
      </c>
      <c r="AF43" s="772">
        <f ca="1">HLOOKUP($G$5,'Partner-period(er)'!$J:$X,47+((AF$2-1)*50),FALSE)</f>
        <v>0</v>
      </c>
      <c r="AG43" s="772">
        <f ca="1">HLOOKUP($G$5,'Partner-period(er)'!$J:$X,47+((AG$2-1)*50),FALSE)</f>
        <v>0</v>
      </c>
      <c r="AH43" s="772">
        <f ca="1">HLOOKUP($G$5,'Partner-period(er)'!$J:$X,47+((AH$2-1)*50),FALSE)</f>
        <v>0</v>
      </c>
      <c r="AI43" s="772">
        <f ca="1">HLOOKUP($G$5,'Partner-period(er)'!$J:$X,47+((AI$2-1)*50),FALSE)</f>
        <v>0</v>
      </c>
      <c r="AJ43" s="772">
        <f ca="1">HLOOKUP($G$5,'Partner-period(er)'!$J:$X,47+((AJ$2-1)*50),FALSE)</f>
        <v>0</v>
      </c>
      <c r="AK43" s="772">
        <f ca="1">HLOOKUP($G$5,'Partner-period(er)'!$J:$X,47+((AK$2-1)*50),FALSE)</f>
        <v>0</v>
      </c>
      <c r="AL43" s="772">
        <f ca="1">HLOOKUP($G$5,'Partner-period(er)'!$J:$X,47+((AL$2-1)*50),FALSE)</f>
        <v>0</v>
      </c>
      <c r="AM43" s="772">
        <f ca="1">HLOOKUP($G$5,'Partner-period(er)'!$J:$X,47+((AM$2-1)*50),FALSE)</f>
        <v>0</v>
      </c>
      <c r="AN43" s="94">
        <v>47</v>
      </c>
      <c r="BE43" s="94">
        <v>47</v>
      </c>
    </row>
    <row r="44" spans="1:73" ht="14.25" customHeight="1" x14ac:dyDescent="0.25">
      <c r="B44" s="622"/>
      <c r="C44" s="917"/>
      <c r="D44" s="917"/>
      <c r="E44" s="918"/>
      <c r="F44" s="623" t="str">
        <f>Data!B35</f>
        <v>Pulje for tilbageholdt tilskud</v>
      </c>
      <c r="G44" s="614"/>
      <c r="H44" s="614"/>
      <c r="I44" s="628"/>
      <c r="J44" s="625">
        <f ca="1">HLOOKUP($G$5,'Partner-period(er)'!$J:$X,48+((J$2-1)*50),FALSE)</f>
        <v>0</v>
      </c>
      <c r="K44" s="626">
        <f ca="1">HLOOKUP($G$5,'Partner-period(er)'!$J:$X,48+((K$2-1)*50),FALSE)</f>
        <v>0</v>
      </c>
      <c r="L44" s="626">
        <f ca="1">HLOOKUP($G$5,'Partner-period(er)'!$J:$X,48+((L$2-1)*50),FALSE)</f>
        <v>0</v>
      </c>
      <c r="M44" s="626">
        <f ca="1">HLOOKUP($G$5,'Partner-period(er)'!$J:$X,48+((M$2-1)*50),FALSE)</f>
        <v>0</v>
      </c>
      <c r="N44" s="626">
        <f ca="1">HLOOKUP($G$5,'Partner-period(er)'!$J:$X,48+((N$2-1)*50),FALSE)</f>
        <v>0</v>
      </c>
      <c r="O44" s="626">
        <f ca="1">HLOOKUP($G$5,'Partner-period(er)'!$J:$X,48+((O$2-1)*50),FALSE)</f>
        <v>0</v>
      </c>
      <c r="P44" s="626">
        <f ca="1">HLOOKUP($G$5,'Partner-period(er)'!$J:$X,48+((P$2-1)*50),FALSE)</f>
        <v>0</v>
      </c>
      <c r="Q44" s="626">
        <f ca="1">HLOOKUP($G$5,'Partner-period(er)'!$J:$X,48+((Q$2-1)*50),FALSE)</f>
        <v>0</v>
      </c>
      <c r="R44" s="626">
        <f ca="1">HLOOKUP($G$5,'Partner-period(er)'!$J:$X,48+((R$2-1)*50),FALSE)</f>
        <v>0</v>
      </c>
      <c r="S44" s="626">
        <f ca="1">HLOOKUP($G$5,'Partner-period(er)'!$J:$X,48+((S$2-1)*50),FALSE)</f>
        <v>0</v>
      </c>
      <c r="T44" s="626">
        <f ca="1">HLOOKUP($G$5,'Partner-period(er)'!$J:$X,48+((T$2-1)*50),FALSE)</f>
        <v>0</v>
      </c>
      <c r="U44" s="626">
        <f ca="1">HLOOKUP($G$5,'Partner-period(er)'!$J:$X,48+((U$2-1)*50),FALSE)</f>
        <v>0</v>
      </c>
      <c r="V44" s="626">
        <f ca="1">HLOOKUP($G$5,'Partner-period(er)'!$J:$X,48+((V$2-1)*50),FALSE)</f>
        <v>0</v>
      </c>
      <c r="W44" s="626">
        <f ca="1">HLOOKUP($G$5,'Partner-period(er)'!$J:$X,48+((W$2-1)*50),FALSE)</f>
        <v>0</v>
      </c>
      <c r="X44" s="627">
        <f ca="1">HLOOKUP($G$5,'Partner-period(er)'!$J:$X,48+((X$2-1)*50),FALSE)</f>
        <v>0</v>
      </c>
      <c r="Y44" s="772">
        <f ca="1">HLOOKUP($G$5,'Partner-period(er)'!$J:$X,48+((Y$2-1)*50),FALSE)</f>
        <v>0</v>
      </c>
      <c r="Z44" s="772">
        <f ca="1">HLOOKUP($G$5,'Partner-period(er)'!$J:$X,48+((Z$2-1)*50),FALSE)</f>
        <v>0</v>
      </c>
      <c r="AA44" s="772">
        <f ca="1">HLOOKUP($G$5,'Partner-period(er)'!$J:$X,48+((AA$2-1)*50),FALSE)</f>
        <v>0</v>
      </c>
      <c r="AB44" s="772">
        <f ca="1">HLOOKUP($G$5,'Partner-period(er)'!$J:$X,48+((AB$2-1)*50),FALSE)</f>
        <v>0</v>
      </c>
      <c r="AC44" s="772">
        <f ca="1">HLOOKUP($G$5,'Partner-period(er)'!$J:$X,48+((AC$2-1)*50),FALSE)</f>
        <v>0</v>
      </c>
      <c r="AD44" s="772">
        <f ca="1">HLOOKUP($G$5,'Partner-period(er)'!$J:$X,48+((AD$2-1)*50),FALSE)</f>
        <v>0</v>
      </c>
      <c r="AE44" s="772">
        <f ca="1">HLOOKUP($G$5,'Partner-period(er)'!$J:$X,48+((AE$2-1)*50),FALSE)</f>
        <v>0</v>
      </c>
      <c r="AF44" s="772">
        <f ca="1">HLOOKUP($G$5,'Partner-period(er)'!$J:$X,48+((AF$2-1)*50),FALSE)</f>
        <v>0</v>
      </c>
      <c r="AG44" s="772">
        <f ca="1">HLOOKUP($G$5,'Partner-period(er)'!$J:$X,48+((AG$2-1)*50),FALSE)</f>
        <v>0</v>
      </c>
      <c r="AH44" s="772">
        <f ca="1">HLOOKUP($G$5,'Partner-period(er)'!$J:$X,48+((AH$2-1)*50),FALSE)</f>
        <v>0</v>
      </c>
      <c r="AI44" s="772">
        <f ca="1">HLOOKUP($G$5,'Partner-period(er)'!$J:$X,48+((AI$2-1)*50),FALSE)</f>
        <v>0</v>
      </c>
      <c r="AJ44" s="772">
        <f ca="1">HLOOKUP($G$5,'Partner-period(er)'!$J:$X,48+((AJ$2-1)*50),FALSE)</f>
        <v>0</v>
      </c>
      <c r="AK44" s="772">
        <f ca="1">HLOOKUP($G$5,'Partner-period(er)'!$J:$X,48+((AK$2-1)*50),FALSE)</f>
        <v>0</v>
      </c>
      <c r="AL44" s="772">
        <f ca="1">HLOOKUP($G$5,'Partner-period(er)'!$J:$X,48+((AL$2-1)*50),FALSE)</f>
        <v>0</v>
      </c>
      <c r="AM44" s="772">
        <f ca="1">HLOOKUP($G$5,'Partner-period(er)'!$J:$X,48+((AM$2-1)*50),FALSE)</f>
        <v>0</v>
      </c>
      <c r="AN44" s="94"/>
      <c r="AP44" s="156">
        <f ca="1">J42+J44</f>
        <v>0</v>
      </c>
      <c r="BE44" s="94"/>
      <c r="BG44" s="156">
        <f ca="1">AA42+AA44</f>
        <v>0</v>
      </c>
    </row>
    <row r="45" spans="1:73" ht="13.5" customHeight="1" x14ac:dyDescent="0.25">
      <c r="B45" s="629" t="s">
        <v>228</v>
      </c>
      <c r="C45" s="630"/>
      <c r="D45" s="630"/>
      <c r="E45" s="630"/>
      <c r="F45" s="631"/>
      <c r="G45" s="632">
        <f ca="1">SUM(J45:X45)</f>
        <v>0</v>
      </c>
      <c r="H45" s="633"/>
      <c r="I45" s="634"/>
      <c r="J45" s="635">
        <f ca="1">HLOOKUP($G$5,'Partner-period(er)'!$J:$X,49+((J$2-1)*50),FALSE)</f>
        <v>0</v>
      </c>
      <c r="K45" s="635">
        <f ca="1">HLOOKUP($G$5,'Partner-period(er)'!$J:$X,49+((K$2-1)*50),FALSE)</f>
        <v>0</v>
      </c>
      <c r="L45" s="635">
        <f ca="1">HLOOKUP($G$5,'Partner-period(er)'!$J:$X,49+((L$2-1)*50),FALSE)</f>
        <v>0</v>
      </c>
      <c r="M45" s="635">
        <f ca="1">HLOOKUP($G$5,'Partner-period(er)'!$J:$X,49+((M$2-1)*50),FALSE)</f>
        <v>0</v>
      </c>
      <c r="N45" s="635">
        <f ca="1">HLOOKUP($G$5,'Partner-period(er)'!$J:$X,49+((N$2-1)*50),FALSE)</f>
        <v>0</v>
      </c>
      <c r="O45" s="635">
        <f ca="1">HLOOKUP($G$5,'Partner-period(er)'!$J:$X,49+((O$2-1)*50),FALSE)</f>
        <v>0</v>
      </c>
      <c r="P45" s="635">
        <f ca="1">HLOOKUP($G$5,'Partner-period(er)'!$J:$X,49+((P$2-1)*50),FALSE)</f>
        <v>0</v>
      </c>
      <c r="Q45" s="635">
        <f ca="1">HLOOKUP($G$5,'Partner-period(er)'!$J:$X,49+((Q$2-1)*50),FALSE)</f>
        <v>0</v>
      </c>
      <c r="R45" s="635">
        <f ca="1">HLOOKUP($G$5,'Partner-period(er)'!$J:$X,49+((R$2-1)*50),FALSE)</f>
        <v>0</v>
      </c>
      <c r="S45" s="635">
        <f ca="1">HLOOKUP($G$5,'Partner-period(er)'!$J:$X,49+((S$2-1)*50),FALSE)</f>
        <v>0</v>
      </c>
      <c r="T45" s="635">
        <f ca="1">HLOOKUP($G$5,'Partner-period(er)'!$J:$X,49+((T$2-1)*50),FALSE)</f>
        <v>0</v>
      </c>
      <c r="U45" s="635">
        <f ca="1">HLOOKUP($G$5,'Partner-period(er)'!$J:$X,49+((U$2-1)*50),FALSE)</f>
        <v>0</v>
      </c>
      <c r="V45" s="635">
        <f ca="1">HLOOKUP($G$5,'Partner-period(er)'!$J:$X,49+((V$2-1)*50),FALSE)</f>
        <v>0</v>
      </c>
      <c r="W45" s="635">
        <f ca="1">HLOOKUP($G$5,'Partner-period(er)'!$J:$X,49+((W$2-1)*50),FALSE)</f>
        <v>0</v>
      </c>
      <c r="X45" s="794">
        <f ca="1">HLOOKUP($G$5,'Partner-period(er)'!$J:$X,49+((X$2-1)*50),FALSE)</f>
        <v>0</v>
      </c>
      <c r="Y45" s="773">
        <f ca="1">HLOOKUP($G$5,'Partner-period(er)'!$J:$X,49+((Y$2-1)*50),FALSE)</f>
        <v>0</v>
      </c>
      <c r="Z45" s="773">
        <f ca="1">HLOOKUP($G$5,'Partner-period(er)'!$J:$X,49+((Z$2-1)*50),FALSE)</f>
        <v>0</v>
      </c>
      <c r="AA45" s="773">
        <f ca="1">HLOOKUP($G$5,'Partner-period(er)'!$J:$X,49+((AA$2-1)*50),FALSE)</f>
        <v>0</v>
      </c>
      <c r="AB45" s="773">
        <f ca="1">HLOOKUP($G$5,'Partner-period(er)'!$J:$X,49+((AB$2-1)*50),FALSE)</f>
        <v>0</v>
      </c>
      <c r="AC45" s="773">
        <f ca="1">HLOOKUP($G$5,'Partner-period(er)'!$J:$X,49+((AC$2-1)*50),FALSE)</f>
        <v>0</v>
      </c>
      <c r="AD45" s="773">
        <f ca="1">HLOOKUP($G$5,'Partner-period(er)'!$J:$X,49+((AD$2-1)*50),FALSE)</f>
        <v>0</v>
      </c>
      <c r="AE45" s="773">
        <f ca="1">HLOOKUP($G$5,'Partner-period(er)'!$J:$X,49+((AE$2-1)*50),FALSE)</f>
        <v>0</v>
      </c>
      <c r="AF45" s="773">
        <f ca="1">HLOOKUP($G$5,'Partner-period(er)'!$J:$X,49+((AF$2-1)*50),FALSE)</f>
        <v>0</v>
      </c>
      <c r="AG45" s="773">
        <f ca="1">HLOOKUP($G$5,'Partner-period(er)'!$J:$X,49+((AG$2-1)*50),FALSE)</f>
        <v>0</v>
      </c>
      <c r="AH45" s="773">
        <f ca="1">HLOOKUP($G$5,'Partner-period(er)'!$J:$X,49+((AH$2-1)*50),FALSE)</f>
        <v>0</v>
      </c>
      <c r="AI45" s="773">
        <f ca="1">HLOOKUP($G$5,'Partner-period(er)'!$J:$X,49+((AI$2-1)*50),FALSE)</f>
        <v>0</v>
      </c>
      <c r="AJ45" s="773">
        <f ca="1">HLOOKUP($G$5,'Partner-period(er)'!$J:$X,49+((AJ$2-1)*50),FALSE)</f>
        <v>0</v>
      </c>
      <c r="AK45" s="773">
        <f ca="1">HLOOKUP($G$5,'Partner-period(er)'!$J:$X,49+((AK$2-1)*50),FALSE)</f>
        <v>0</v>
      </c>
      <c r="AL45" s="773">
        <f ca="1">HLOOKUP($G$5,'Partner-period(er)'!$J:$X,49+((AL$2-1)*50),FALSE)</f>
        <v>0</v>
      </c>
      <c r="AM45" s="773">
        <f ca="1">HLOOKUP($G$5,'Partner-period(er)'!$J:$X,49+((AM$2-1)*50),FALSE)</f>
        <v>0</v>
      </c>
      <c r="AN45" s="94">
        <v>48</v>
      </c>
      <c r="AP45" s="157">
        <f>J22*J12</f>
        <v>0</v>
      </c>
      <c r="BE45" s="94">
        <v>48</v>
      </c>
      <c r="BG45" s="157">
        <f>AA22*AA12</f>
        <v>0</v>
      </c>
    </row>
    <row r="46" spans="1:73" ht="21" hidden="1" customHeight="1" x14ac:dyDescent="0.25">
      <c r="B46" s="175"/>
      <c r="C46" s="90"/>
      <c r="D46" s="90"/>
      <c r="E46" s="90"/>
      <c r="F46" s="90"/>
      <c r="G46" s="146"/>
      <c r="I46" s="141"/>
      <c r="J46" s="148"/>
      <c r="K46" s="142"/>
      <c r="L46" s="142"/>
      <c r="M46" s="142"/>
      <c r="N46" s="142"/>
      <c r="O46" s="142"/>
      <c r="P46" s="142"/>
      <c r="Q46" s="142"/>
      <c r="R46" s="142"/>
      <c r="S46" s="142"/>
      <c r="T46" s="142"/>
      <c r="U46" s="142"/>
      <c r="V46" s="142"/>
      <c r="W46" s="142"/>
      <c r="X46" s="142"/>
      <c r="Y46" s="773"/>
      <c r="Z46" s="774"/>
      <c r="AA46" s="297"/>
      <c r="AB46" s="297"/>
      <c r="AC46" s="297"/>
      <c r="AD46" s="297"/>
      <c r="AE46" s="297"/>
      <c r="AF46" s="297"/>
      <c r="AG46" s="297"/>
      <c r="AH46" s="297"/>
      <c r="AI46" s="297"/>
      <c r="AJ46" s="297"/>
      <c r="AK46" s="297"/>
      <c r="AL46" s="297"/>
      <c r="AM46" s="297"/>
    </row>
    <row r="47" spans="1:73" ht="21" hidden="1" customHeight="1" x14ac:dyDescent="0.25">
      <c r="B47" s="176"/>
      <c r="C47" s="177"/>
      <c r="D47" s="177"/>
      <c r="E47" s="177"/>
      <c r="F47" s="177"/>
      <c r="G47" s="143"/>
      <c r="H47" s="53"/>
      <c r="I47" s="144"/>
      <c r="J47" s="149"/>
      <c r="K47" s="145"/>
      <c r="L47" s="145"/>
      <c r="M47" s="145"/>
      <c r="N47" s="145"/>
      <c r="O47" s="145"/>
      <c r="P47" s="145"/>
      <c r="Q47" s="145"/>
      <c r="R47" s="145"/>
      <c r="S47" s="145"/>
      <c r="T47" s="145"/>
      <c r="U47" s="145"/>
      <c r="V47" s="145"/>
      <c r="W47" s="145"/>
      <c r="X47" s="760"/>
      <c r="Y47" s="775"/>
      <c r="Z47" s="774"/>
      <c r="AA47" s="297"/>
      <c r="AB47" s="297"/>
      <c r="AC47" s="297"/>
      <c r="AD47" s="297"/>
      <c r="AE47" s="297"/>
      <c r="AF47" s="297"/>
      <c r="AG47" s="297"/>
      <c r="AH47" s="297"/>
      <c r="AI47" s="297"/>
      <c r="AJ47" s="297"/>
      <c r="AK47" s="297"/>
      <c r="AL47" s="297"/>
      <c r="AM47" s="297"/>
    </row>
    <row r="48" spans="1:73" ht="43.5" customHeight="1" x14ac:dyDescent="0.25">
      <c r="B48" s="905" t="str">
        <f>Data!B97</f>
        <v>Forklar kort hvad midlerne i denne periode er blevet brugt til ved af udfylde skabelonen "Status ved udbetalingsanmodninger". Denne status skal vedlægges som bilag til det udfyldt budgetark for perioden. I bilaget redegøres for den faglige fremdrift, herunder arbejdspakker og milepæle i relation til de afholdte udgifter i perioden. Skabelonen findes via følgende link: https://www.energiteknologi.dk/sites/energiforskning.dk/files/media/document/Udbetalingsanmodning.docx</v>
      </c>
      <c r="C48" s="905"/>
      <c r="D48" s="905"/>
      <c r="E48" s="905"/>
      <c r="F48" s="905"/>
      <c r="G48" s="905"/>
      <c r="H48" s="905"/>
      <c r="I48" s="905"/>
      <c r="J48" s="905"/>
      <c r="K48" s="905"/>
      <c r="L48" s="905"/>
      <c r="M48" s="905"/>
      <c r="N48" s="905"/>
      <c r="O48" s="905"/>
      <c r="P48" s="905"/>
      <c r="Q48" s="905"/>
      <c r="R48" s="911" t="str">
        <f>Data!B106</f>
        <v>Projektansvarlig bekræfter med underskrift, at der på ethvert tidspunkt efter anmodning kan udleveres økonomisk dokumentation for projektets omkostninger i form af fakturaer, timeregistreringer eller en revisorpåtegnet opgørelse.</v>
      </c>
      <c r="S48" s="911"/>
      <c r="T48" s="911"/>
      <c r="U48" s="911"/>
      <c r="V48" s="911"/>
      <c r="W48" s="911"/>
      <c r="X48" s="911"/>
      <c r="Y48" s="777"/>
      <c r="Z48" s="777"/>
      <c r="AA48" s="777"/>
      <c r="AB48" s="777"/>
      <c r="AC48" s="777"/>
      <c r="AD48" s="777"/>
      <c r="AE48" s="777"/>
      <c r="AF48" s="777"/>
      <c r="AG48" s="777"/>
      <c r="AH48" s="777"/>
      <c r="AI48" s="777"/>
      <c r="AJ48" s="777"/>
      <c r="AK48" s="777"/>
      <c r="AL48" s="777"/>
      <c r="AM48" s="777"/>
      <c r="AN48" s="560"/>
      <c r="AO48" s="560"/>
      <c r="AP48" s="560"/>
      <c r="AQ48" s="560"/>
      <c r="AR48" s="560"/>
    </row>
    <row r="49" spans="2:39" ht="16.5" customHeight="1" thickBot="1" x14ac:dyDescent="0.35">
      <c r="B49" s="4"/>
      <c r="C49" s="4"/>
      <c r="D49" s="4"/>
      <c r="E49" s="4"/>
      <c r="F49" s="4"/>
      <c r="G49" s="4"/>
      <c r="I49" s="4"/>
      <c r="J49" s="4"/>
      <c r="K49" s="4"/>
      <c r="L49" s="4"/>
      <c r="M49" s="4"/>
      <c r="N49" s="4"/>
      <c r="O49" s="4"/>
      <c r="P49" s="4"/>
      <c r="Q49" s="4"/>
      <c r="R49" s="46"/>
      <c r="S49" s="52" t="str">
        <f>Data!B80</f>
        <v xml:space="preserve">Tilskud til udbetaling: </v>
      </c>
      <c r="T49" s="4"/>
      <c r="U49" s="46"/>
      <c r="V49" s="912">
        <f ca="1">I38</f>
        <v>0</v>
      </c>
      <c r="W49" s="912"/>
      <c r="X49" s="912"/>
      <c r="Y49" s="778"/>
      <c r="Z49" s="774"/>
      <c r="AA49" s="297"/>
      <c r="AB49" s="297"/>
      <c r="AC49" s="297"/>
      <c r="AD49" s="297"/>
      <c r="AE49" s="297"/>
      <c r="AF49" s="297"/>
      <c r="AG49" s="297"/>
      <c r="AH49" s="297"/>
      <c r="AI49" s="297"/>
      <c r="AJ49" s="297"/>
      <c r="AK49" s="297"/>
      <c r="AL49" s="297"/>
      <c r="AM49" s="297"/>
    </row>
    <row r="50" spans="2:39" ht="18" customHeight="1" thickTop="1" x14ac:dyDescent="0.25">
      <c r="B50" s="4"/>
      <c r="C50" s="4"/>
      <c r="D50" s="4"/>
      <c r="E50" s="4"/>
      <c r="F50" s="4"/>
      <c r="G50" s="4"/>
      <c r="I50" s="4"/>
      <c r="J50" s="4"/>
      <c r="K50" s="4"/>
      <c r="L50" s="4"/>
      <c r="M50" s="4"/>
      <c r="N50" s="4"/>
      <c r="O50" s="4"/>
      <c r="P50" s="4"/>
      <c r="Q50" s="4"/>
      <c r="R50" s="48"/>
      <c r="S50" s="904" t="str">
        <f>Data!B111</f>
        <v>Ubetalingen sker til den projektansvarlige virksomheds NemKonto</v>
      </c>
      <c r="T50" s="904"/>
      <c r="U50" s="904"/>
      <c r="V50" s="904"/>
      <c r="W50" s="904"/>
      <c r="X50" s="904"/>
      <c r="Y50" s="297"/>
      <c r="Z50" s="774"/>
      <c r="AA50" s="297"/>
      <c r="AB50" s="297"/>
      <c r="AC50" s="297"/>
      <c r="AD50" s="297"/>
      <c r="AE50" s="297"/>
      <c r="AF50" s="297"/>
      <c r="AG50" s="297"/>
      <c r="AH50" s="297"/>
      <c r="AI50" s="297"/>
      <c r="AJ50" s="297"/>
      <c r="AK50" s="297"/>
      <c r="AL50" s="297"/>
      <c r="AM50" s="297"/>
    </row>
    <row r="51" spans="2:39" x14ac:dyDescent="0.25">
      <c r="B51" s="4"/>
      <c r="C51" s="4"/>
      <c r="D51" s="4"/>
      <c r="E51" s="4"/>
      <c r="F51" s="4"/>
      <c r="G51" s="4"/>
      <c r="I51" s="4"/>
      <c r="J51" s="4"/>
      <c r="K51" s="4"/>
      <c r="L51" s="4"/>
      <c r="M51" s="4"/>
      <c r="N51" s="4"/>
      <c r="O51" s="4"/>
      <c r="P51" s="4"/>
      <c r="Q51" s="4"/>
      <c r="R51" s="412" t="str">
        <f>Data!I2</f>
        <v>Ja</v>
      </c>
      <c r="S51" s="904"/>
      <c r="T51" s="904"/>
      <c r="U51" s="904"/>
      <c r="V51" s="904"/>
      <c r="W51" s="904"/>
      <c r="X51" s="904"/>
      <c r="Y51" s="779"/>
      <c r="Z51" s="774"/>
      <c r="AA51" s="297"/>
      <c r="AB51" s="297"/>
      <c r="AC51" s="297"/>
      <c r="AD51" s="297"/>
      <c r="AE51" s="297"/>
      <c r="AF51" s="297"/>
      <c r="AG51" s="297"/>
      <c r="AH51" s="297"/>
      <c r="AI51" s="297"/>
      <c r="AJ51" s="297"/>
      <c r="AK51" s="297"/>
      <c r="AL51" s="297"/>
      <c r="AM51" s="297"/>
    </row>
    <row r="52" spans="2:39" ht="18" customHeight="1" x14ac:dyDescent="0.3">
      <c r="B52" s="4"/>
      <c r="C52" s="4"/>
      <c r="D52" s="4"/>
      <c r="E52" s="4"/>
      <c r="F52" s="4"/>
      <c r="G52" s="4"/>
      <c r="I52" s="4"/>
      <c r="J52" s="4"/>
      <c r="K52" s="4"/>
      <c r="L52" s="4"/>
      <c r="M52" s="4"/>
      <c r="N52" s="4"/>
      <c r="O52" s="4"/>
      <c r="P52" s="4"/>
      <c r="Q52" s="4"/>
      <c r="R52" s="4"/>
      <c r="S52" s="44" t="str">
        <f>Data!B81</f>
        <v>Tilsagnshaver (projektansvarlig)</v>
      </c>
      <c r="T52" s="4"/>
      <c r="U52" s="48"/>
      <c r="V52" s="48"/>
      <c r="W52" s="4"/>
      <c r="X52" s="4"/>
      <c r="Y52" s="297"/>
      <c r="Z52" s="774"/>
      <c r="AA52" s="297"/>
      <c r="AB52" s="297"/>
      <c r="AC52" s="297"/>
      <c r="AD52" s="297"/>
      <c r="AE52" s="297"/>
      <c r="AF52" s="297"/>
      <c r="AG52" s="297"/>
      <c r="AH52" s="297"/>
      <c r="AI52" s="297"/>
      <c r="AJ52" s="297"/>
      <c r="AK52" s="297"/>
      <c r="AL52" s="297"/>
      <c r="AM52" s="297"/>
    </row>
    <row r="53" spans="2:39" ht="15.75" customHeight="1" x14ac:dyDescent="0.3">
      <c r="B53" s="4"/>
      <c r="C53" s="4"/>
      <c r="D53" s="4"/>
      <c r="E53" s="4"/>
      <c r="F53" s="4"/>
      <c r="G53" s="4"/>
      <c r="I53" s="4"/>
      <c r="J53" s="4"/>
      <c r="K53" s="4"/>
      <c r="L53" s="4"/>
      <c r="M53" s="4"/>
      <c r="N53" s="4"/>
      <c r="O53" s="4"/>
      <c r="P53" s="4"/>
      <c r="Q53" s="4"/>
      <c r="R53" s="49"/>
      <c r="S53" s="4" t="str">
        <f>Data!B82</f>
        <v xml:space="preserve"> Dato:</v>
      </c>
      <c r="T53" s="446"/>
      <c r="U53" s="447" t="str">
        <f>Data!B88</f>
        <v>Underskrift</v>
      </c>
      <c r="V53" s="49"/>
      <c r="W53" s="4"/>
      <c r="X53" s="4"/>
      <c r="Y53" s="297"/>
      <c r="Z53" s="774"/>
      <c r="AA53" s="297"/>
      <c r="AB53" s="297"/>
      <c r="AC53" s="297"/>
      <c r="AD53" s="297"/>
      <c r="AE53" s="297"/>
      <c r="AF53" s="297"/>
      <c r="AG53" s="297"/>
      <c r="AH53" s="297"/>
      <c r="AI53" s="297"/>
      <c r="AJ53" s="297"/>
      <c r="AK53" s="297"/>
      <c r="AL53" s="297"/>
      <c r="AM53" s="297"/>
    </row>
    <row r="54" spans="2:39" ht="13.5" customHeight="1" x14ac:dyDescent="0.25">
      <c r="B54" s="4"/>
      <c r="C54" s="4"/>
      <c r="D54" s="4"/>
      <c r="E54" s="4"/>
      <c r="F54" s="4"/>
      <c r="G54" s="4"/>
      <c r="I54" s="4"/>
      <c r="J54" s="4"/>
      <c r="K54" s="4"/>
      <c r="L54" s="4"/>
      <c r="M54" s="4"/>
      <c r="N54" s="4"/>
      <c r="O54" s="4"/>
      <c r="P54" s="4"/>
      <c r="Q54" s="4"/>
      <c r="R54" s="50"/>
      <c r="S54" s="799"/>
      <c r="T54" s="799"/>
      <c r="U54" s="799"/>
      <c r="V54" s="800"/>
      <c r="W54" s="756"/>
      <c r="X54" s="756"/>
      <c r="Y54" s="297"/>
      <c r="Z54" s="774"/>
      <c r="AA54" s="297"/>
      <c r="AB54" s="297"/>
      <c r="AC54" s="297"/>
      <c r="AD54" s="297"/>
      <c r="AE54" s="297"/>
      <c r="AF54" s="297"/>
      <c r="AG54" s="297"/>
      <c r="AH54" s="297"/>
      <c r="AI54" s="297"/>
      <c r="AJ54" s="297"/>
      <c r="AK54" s="297"/>
      <c r="AL54" s="297"/>
      <c r="AM54" s="297"/>
    </row>
    <row r="55" spans="2:39" ht="9" hidden="1" customHeight="1" x14ac:dyDescent="0.3">
      <c r="B55" s="4"/>
      <c r="C55" s="4"/>
      <c r="D55" s="4"/>
      <c r="E55" s="4"/>
      <c r="F55" s="4"/>
      <c r="G55" s="4"/>
      <c r="I55" s="4"/>
      <c r="J55" s="4"/>
      <c r="K55" s="4"/>
      <c r="L55" s="4"/>
      <c r="M55" s="4"/>
      <c r="N55" s="4"/>
      <c r="O55" s="4"/>
      <c r="P55" s="4"/>
      <c r="Q55" s="4"/>
      <c r="R55" s="4"/>
      <c r="S55" s="55"/>
      <c r="T55" s="358"/>
      <c r="U55" s="358"/>
      <c r="V55" s="358"/>
      <c r="W55" s="53"/>
      <c r="X55" s="756"/>
      <c r="Y55" s="297"/>
      <c r="Z55" s="774"/>
      <c r="AA55" s="297"/>
      <c r="AB55" s="297"/>
      <c r="AC55" s="297"/>
      <c r="AD55" s="297"/>
      <c r="AE55" s="297"/>
      <c r="AF55" s="297"/>
      <c r="AG55" s="297"/>
      <c r="AH55" s="297"/>
      <c r="AI55" s="297"/>
      <c r="AJ55" s="297"/>
      <c r="AK55" s="297"/>
      <c r="AL55" s="297"/>
      <c r="AM55" s="297"/>
    </row>
    <row r="56" spans="2:39" ht="20.399999999999999" customHeight="1" x14ac:dyDescent="0.25">
      <c r="B56" s="4"/>
      <c r="C56" s="4"/>
      <c r="D56" s="4"/>
      <c r="E56" s="4"/>
      <c r="F56" s="4"/>
      <c r="G56" s="4"/>
      <c r="I56" s="4"/>
      <c r="J56" s="4"/>
      <c r="K56" s="4"/>
      <c r="L56" s="4"/>
      <c r="M56" s="4"/>
      <c r="N56" s="4"/>
      <c r="O56" s="4"/>
      <c r="P56" s="4"/>
      <c r="Q56" s="4"/>
      <c r="R56" s="4"/>
      <c r="S56" s="898" t="str">
        <f>VLOOKUP(Data!G2,Data!G22:H25,2,FALSE)</f>
        <v>Udfyldes af Energistyrelsen</v>
      </c>
      <c r="T56" s="898"/>
      <c r="U56" s="898"/>
      <c r="V56" s="898"/>
      <c r="W56" s="898"/>
      <c r="X56" s="898"/>
      <c r="Y56" s="297"/>
      <c r="Z56" s="774"/>
      <c r="AA56" s="297"/>
      <c r="AB56" s="297"/>
      <c r="AC56" s="297"/>
      <c r="AD56" s="297"/>
      <c r="AE56" s="297"/>
      <c r="AF56" s="297"/>
      <c r="AG56" s="297"/>
      <c r="AH56" s="297"/>
      <c r="AI56" s="297"/>
      <c r="AJ56" s="297"/>
      <c r="AK56" s="297"/>
      <c r="AL56" s="297"/>
      <c r="AM56" s="297"/>
    </row>
    <row r="57" spans="2:39" ht="15" customHeight="1" x14ac:dyDescent="0.25">
      <c r="B57" s="4"/>
      <c r="C57" s="4"/>
      <c r="D57" s="4"/>
      <c r="E57" s="4"/>
      <c r="F57" s="4"/>
      <c r="G57" s="4"/>
      <c r="I57" s="4"/>
      <c r="J57" s="4"/>
      <c r="K57" s="4"/>
      <c r="L57" s="4"/>
      <c r="M57" s="4"/>
      <c r="N57" s="4"/>
      <c r="O57" s="4"/>
      <c r="P57" s="4"/>
      <c r="Q57" s="4"/>
      <c r="R57" s="4"/>
      <c r="S57" s="921"/>
      <c r="T57" s="921"/>
      <c r="U57" s="921"/>
      <c r="V57" s="921"/>
      <c r="W57" s="921"/>
      <c r="X57" s="921"/>
      <c r="Y57" s="781"/>
      <c r="Z57" s="781"/>
      <c r="AA57" s="297"/>
      <c r="AB57" s="297"/>
      <c r="AC57" s="297"/>
      <c r="AD57" s="297"/>
      <c r="AE57" s="297"/>
      <c r="AF57" s="297"/>
      <c r="AG57" s="297"/>
      <c r="AH57" s="297"/>
      <c r="AI57" s="297"/>
      <c r="AJ57" s="297"/>
      <c r="AK57" s="297"/>
      <c r="AL57" s="297"/>
      <c r="AM57" s="297"/>
    </row>
    <row r="58" spans="2:39" ht="11.4" customHeight="1" x14ac:dyDescent="0.25">
      <c r="B58" s="4"/>
      <c r="C58" s="4"/>
      <c r="D58" s="4"/>
      <c r="E58" s="4"/>
      <c r="F58" s="4"/>
      <c r="G58" s="4"/>
      <c r="I58" s="4"/>
      <c r="J58" s="4"/>
      <c r="K58" s="4"/>
      <c r="L58" s="4"/>
      <c r="M58" s="4"/>
      <c r="N58" s="4"/>
      <c r="O58" s="4"/>
      <c r="P58" s="4"/>
      <c r="Q58" s="4"/>
      <c r="R58" s="4"/>
      <c r="S58" s="165" t="str">
        <f>Data!B84</f>
        <v>Godkendt</v>
      </c>
      <c r="T58" s="55"/>
      <c r="U58" s="55"/>
      <c r="V58" s="53"/>
      <c r="W58" s="30"/>
      <c r="X58" s="761"/>
      <c r="Y58" s="782"/>
      <c r="Z58" s="783"/>
      <c r="AA58" s="297"/>
      <c r="AB58" s="297"/>
      <c r="AC58" s="297"/>
      <c r="AD58" s="297"/>
      <c r="AE58" s="297"/>
      <c r="AF58" s="297"/>
      <c r="AG58" s="297"/>
      <c r="AH58" s="297"/>
      <c r="AI58" s="297"/>
      <c r="AJ58" s="297"/>
      <c r="AK58" s="297"/>
      <c r="AL58" s="297"/>
      <c r="AM58" s="297"/>
    </row>
    <row r="59" spans="2:39" ht="15" customHeight="1" x14ac:dyDescent="0.25">
      <c r="B59" s="4"/>
      <c r="C59" s="4"/>
      <c r="D59" s="4"/>
      <c r="E59" s="4"/>
      <c r="F59" s="4"/>
      <c r="G59" s="4"/>
      <c r="I59" s="4"/>
      <c r="J59" s="4"/>
      <c r="K59" s="4"/>
      <c r="L59" s="4"/>
      <c r="M59" s="4"/>
      <c r="N59" s="4"/>
      <c r="O59" s="4"/>
      <c r="P59" s="4"/>
      <c r="Q59" s="4"/>
      <c r="R59" s="4"/>
      <c r="S59" s="357"/>
      <c r="T59" s="47"/>
      <c r="U59" s="56"/>
      <c r="V59" s="28"/>
      <c r="W59" s="29"/>
      <c r="X59" s="51"/>
      <c r="Y59" s="782"/>
      <c r="Z59" s="784"/>
      <c r="AA59" s="297"/>
      <c r="AB59" s="297"/>
      <c r="AC59" s="297"/>
      <c r="AD59" s="297"/>
      <c r="AE59" s="297"/>
      <c r="AF59" s="297"/>
      <c r="AG59" s="297"/>
      <c r="AH59" s="297"/>
      <c r="AI59" s="297"/>
      <c r="AJ59" s="297"/>
      <c r="AK59" s="297"/>
      <c r="AL59" s="297"/>
      <c r="AM59" s="297"/>
    </row>
    <row r="60" spans="2:39" ht="15" x14ac:dyDescent="0.25">
      <c r="B60" s="4"/>
      <c r="C60" s="4"/>
      <c r="D60" s="4"/>
      <c r="E60" s="4"/>
      <c r="F60" s="4"/>
      <c r="G60" s="4"/>
      <c r="I60" s="4"/>
      <c r="J60" s="4"/>
      <c r="K60" s="4"/>
      <c r="L60" s="4"/>
      <c r="M60" s="4"/>
      <c r="N60" s="4"/>
      <c r="O60" s="4"/>
      <c r="P60" s="4"/>
      <c r="Q60" s="4"/>
      <c r="R60" s="4"/>
      <c r="S60" s="359" t="str">
        <f>Data!B84</f>
        <v>Godkendt</v>
      </c>
      <c r="T60" s="55"/>
      <c r="U60" s="55"/>
      <c r="V60" s="53"/>
      <c r="W60" s="30"/>
      <c r="X60" s="761"/>
      <c r="Y60" s="782"/>
      <c r="Z60" s="785"/>
      <c r="AA60" s="297"/>
      <c r="AB60" s="297"/>
      <c r="AC60" s="297"/>
      <c r="AD60" s="297"/>
      <c r="AE60" s="297"/>
      <c r="AF60" s="297"/>
      <c r="AG60" s="297"/>
      <c r="AH60" s="297"/>
      <c r="AI60" s="297"/>
      <c r="AJ60" s="297"/>
      <c r="AK60" s="297"/>
      <c r="AL60" s="297"/>
      <c r="AM60" s="297"/>
    </row>
    <row r="61" spans="2:39" ht="15" x14ac:dyDescent="0.25">
      <c r="B61" s="4"/>
      <c r="C61" s="4"/>
      <c r="D61" s="4"/>
      <c r="E61" s="4"/>
      <c r="F61" s="4"/>
      <c r="G61" s="4"/>
      <c r="I61" s="4"/>
      <c r="J61" s="4"/>
      <c r="K61" s="4"/>
      <c r="L61" s="4"/>
      <c r="M61" s="4"/>
      <c r="N61" s="4"/>
      <c r="O61" s="4"/>
      <c r="P61" s="4"/>
      <c r="Q61" s="4"/>
      <c r="R61" s="4"/>
      <c r="S61" s="357"/>
      <c r="T61" s="47"/>
      <c r="U61" s="47"/>
      <c r="V61" s="9"/>
      <c r="W61" s="9"/>
      <c r="X61" s="9"/>
      <c r="Y61" s="442"/>
      <c r="Z61" s="442"/>
      <c r="AA61" s="297"/>
      <c r="AB61" s="297"/>
      <c r="AC61" s="297"/>
      <c r="AD61" s="297"/>
      <c r="AE61" s="297"/>
      <c r="AF61" s="297"/>
      <c r="AG61" s="297"/>
      <c r="AH61" s="297"/>
      <c r="AI61" s="297"/>
      <c r="AJ61" s="297"/>
      <c r="AK61" s="297"/>
      <c r="AL61" s="297"/>
      <c r="AM61" s="297"/>
    </row>
    <row r="62" spans="2:39" ht="15" x14ac:dyDescent="0.25">
      <c r="B62" s="4"/>
      <c r="C62" s="297" t="str">
        <f>IF(Data!L9&lt;7,"EB","FB")</f>
        <v>EB</v>
      </c>
      <c r="D62" s="4"/>
      <c r="E62" s="4"/>
      <c r="F62" s="4"/>
      <c r="G62" s="4"/>
      <c r="I62" s="4"/>
      <c r="J62" s="4"/>
      <c r="K62" s="4"/>
      <c r="L62" s="4"/>
      <c r="M62" s="4"/>
      <c r="N62" s="4"/>
      <c r="O62" s="4"/>
      <c r="P62" s="4"/>
      <c r="Q62" s="4"/>
      <c r="R62" s="4"/>
      <c r="S62" s="359" t="str">
        <f>Data!B84</f>
        <v>Godkendt</v>
      </c>
      <c r="T62" s="55"/>
      <c r="U62" s="55"/>
      <c r="V62" s="41"/>
      <c r="W62" s="41"/>
      <c r="X62" s="762"/>
      <c r="Y62" s="442"/>
      <c r="Z62" s="442"/>
      <c r="AA62" s="297"/>
      <c r="AB62" s="297"/>
      <c r="AC62" s="297"/>
      <c r="AD62" s="297"/>
      <c r="AE62" s="297"/>
      <c r="AF62" s="297"/>
      <c r="AG62" s="297"/>
      <c r="AH62" s="297"/>
      <c r="AI62" s="297"/>
      <c r="AJ62" s="297"/>
      <c r="AK62" s="297"/>
      <c r="AL62" s="297"/>
      <c r="AM62" s="297"/>
    </row>
    <row r="63" spans="2:39" ht="6.15" customHeight="1" x14ac:dyDescent="0.25">
      <c r="B63" s="4"/>
      <c r="C63" s="4"/>
      <c r="D63" s="4"/>
      <c r="E63" s="4"/>
      <c r="F63" s="4"/>
      <c r="G63" s="4"/>
      <c r="I63" s="4"/>
      <c r="J63" s="4"/>
      <c r="K63" s="4"/>
      <c r="L63" s="4"/>
      <c r="M63" s="4"/>
      <c r="N63" s="4"/>
      <c r="O63" s="4"/>
      <c r="P63" s="4"/>
      <c r="Q63" s="4"/>
      <c r="R63" s="4"/>
      <c r="S63" s="4"/>
      <c r="T63" s="4"/>
      <c r="U63" s="4"/>
      <c r="V63" s="4"/>
      <c r="W63" s="4"/>
      <c r="X63" s="4"/>
      <c r="Y63" s="297"/>
      <c r="Z63" s="774"/>
      <c r="AA63" s="297"/>
      <c r="AB63" s="297"/>
      <c r="AC63" s="297"/>
      <c r="AD63" s="297"/>
      <c r="AE63" s="297"/>
      <c r="AF63" s="297"/>
      <c r="AG63" s="297"/>
      <c r="AH63" s="297"/>
      <c r="AI63" s="297"/>
      <c r="AJ63" s="297"/>
      <c r="AK63" s="297"/>
      <c r="AL63" s="297"/>
      <c r="AM63" s="297"/>
    </row>
    <row r="64" spans="2:39" ht="2.25" customHeight="1" x14ac:dyDescent="0.3">
      <c r="B64" s="99"/>
      <c r="C64" s="4"/>
      <c r="D64" s="4"/>
      <c r="E64" s="99"/>
      <c r="F64" s="99"/>
      <c r="G64" s="99"/>
      <c r="I64" s="99"/>
      <c r="J64" s="4"/>
      <c r="K64" s="4"/>
      <c r="L64" s="4"/>
      <c r="M64" s="4"/>
      <c r="N64" s="49"/>
      <c r="O64" s="89"/>
      <c r="P64" s="89"/>
      <c r="Q64" s="89"/>
      <c r="R64" s="89"/>
      <c r="S64" s="89"/>
      <c r="T64" s="89"/>
      <c r="U64" s="89"/>
      <c r="V64" s="89"/>
      <c r="W64" s="4"/>
      <c r="X64" s="4"/>
      <c r="Y64" s="795"/>
      <c r="Z64" s="774"/>
      <c r="AA64" s="297"/>
      <c r="AB64" s="297"/>
      <c r="AC64" s="297"/>
      <c r="AD64" s="297"/>
      <c r="AE64" s="297"/>
      <c r="AF64" s="297"/>
      <c r="AG64" s="297"/>
      <c r="AH64" s="297"/>
      <c r="AI64" s="297"/>
      <c r="AJ64" s="297"/>
      <c r="AK64" s="297"/>
      <c r="AL64" s="297"/>
      <c r="AM64" s="297"/>
    </row>
    <row r="65" spans="2:24" hidden="1" x14ac:dyDescent="0.25">
      <c r="B65" s="99"/>
      <c r="C65" s="4"/>
      <c r="D65" s="4"/>
      <c r="E65" s="99"/>
      <c r="F65" s="99"/>
      <c r="G65" s="99"/>
      <c r="I65" s="99"/>
      <c r="J65" s="4"/>
      <c r="K65" s="4"/>
      <c r="L65" s="4"/>
      <c r="M65" s="4"/>
      <c r="N65" s="4"/>
      <c r="O65" s="4"/>
      <c r="P65" s="4"/>
      <c r="Q65" s="4"/>
      <c r="R65" s="4"/>
      <c r="S65" s="4"/>
      <c r="T65" s="4"/>
      <c r="U65" s="4"/>
      <c r="V65" s="4"/>
      <c r="W65" s="4"/>
      <c r="X65" s="4"/>
    </row>
    <row r="66" spans="2:24" hidden="1" x14ac:dyDescent="0.25">
      <c r="B66" s="99"/>
      <c r="C66" s="4"/>
      <c r="D66" s="4"/>
      <c r="E66" s="99"/>
      <c r="F66" s="99"/>
      <c r="G66" s="99"/>
      <c r="I66" s="99"/>
      <c r="J66" s="4"/>
      <c r="K66" s="4"/>
      <c r="L66" s="4"/>
      <c r="M66" s="4"/>
      <c r="N66" s="4"/>
      <c r="O66" s="4"/>
      <c r="P66" s="4"/>
      <c r="Q66" s="4"/>
      <c r="R66" s="4"/>
      <c r="S66" s="4"/>
      <c r="T66" s="4"/>
      <c r="U66" s="4"/>
      <c r="V66" s="4"/>
      <c r="W66" s="4"/>
      <c r="X66" s="4"/>
    </row>
    <row r="67" spans="2:24" ht="2.25" customHeight="1" x14ac:dyDescent="0.25">
      <c r="B67" s="99"/>
      <c r="C67" s="4"/>
      <c r="D67" s="4"/>
      <c r="E67" s="99"/>
      <c r="F67" s="99"/>
      <c r="G67" s="99"/>
      <c r="I67" s="99"/>
      <c r="J67" s="4"/>
      <c r="K67" s="4"/>
      <c r="L67" s="4"/>
      <c r="M67" s="4"/>
      <c r="N67" s="4"/>
      <c r="O67" s="4"/>
      <c r="P67" s="4"/>
      <c r="Q67" s="4"/>
      <c r="R67" s="4"/>
      <c r="S67" s="4"/>
      <c r="T67" s="4"/>
      <c r="U67" s="4"/>
      <c r="V67" s="4"/>
      <c r="W67" s="4"/>
      <c r="X67" s="4"/>
    </row>
    <row r="68" spans="2:24" ht="10.5" hidden="1" customHeight="1" x14ac:dyDescent="0.25">
      <c r="J68"/>
      <c r="K68"/>
      <c r="L68"/>
      <c r="M68"/>
      <c r="N68"/>
      <c r="O68"/>
      <c r="P68"/>
      <c r="Q68"/>
      <c r="R68"/>
      <c r="S68"/>
      <c r="T68"/>
    </row>
    <row r="69" spans="2:24" ht="13.5" hidden="1" customHeight="1" x14ac:dyDescent="0.25">
      <c r="J69"/>
      <c r="K69"/>
      <c r="L69"/>
      <c r="M69"/>
      <c r="N69"/>
      <c r="O69"/>
      <c r="P69"/>
      <c r="Q69" s="31"/>
      <c r="R69" s="31"/>
      <c r="S69" s="31"/>
      <c r="T69" s="31"/>
      <c r="U69" s="31"/>
      <c r="V69" s="31"/>
      <c r="W69" s="31"/>
      <c r="X69" s="31"/>
    </row>
    <row r="70" spans="2:24" ht="0.75" hidden="1" customHeight="1" x14ac:dyDescent="0.25">
      <c r="J70"/>
      <c r="K70"/>
      <c r="L70"/>
      <c r="M70"/>
      <c r="N70"/>
      <c r="O70"/>
      <c r="P70"/>
      <c r="Q70"/>
      <c r="R70"/>
      <c r="S70"/>
      <c r="T70"/>
    </row>
    <row r="71" spans="2:24" ht="0.75" hidden="1" customHeight="1" x14ac:dyDescent="0.25">
      <c r="J71"/>
      <c r="K71"/>
      <c r="L71"/>
      <c r="M71"/>
      <c r="N71"/>
      <c r="O71"/>
      <c r="P71"/>
      <c r="Q71"/>
      <c r="R71"/>
      <c r="S71"/>
      <c r="T71"/>
    </row>
    <row r="72" spans="2:24" x14ac:dyDescent="0.25">
      <c r="J72"/>
      <c r="K72"/>
      <c r="L72"/>
      <c r="M72"/>
      <c r="N72"/>
      <c r="O72"/>
      <c r="P72"/>
      <c r="Q72"/>
      <c r="R72"/>
      <c r="S72"/>
      <c r="T72"/>
    </row>
    <row r="73" spans="2:24" x14ac:dyDescent="0.25">
      <c r="J73"/>
      <c r="K73"/>
      <c r="L73"/>
      <c r="M73"/>
      <c r="N73"/>
      <c r="O73"/>
      <c r="P73"/>
      <c r="Q73"/>
      <c r="R73"/>
      <c r="S73"/>
      <c r="T73"/>
    </row>
    <row r="74" spans="2:24" x14ac:dyDescent="0.25">
      <c r="J74"/>
      <c r="K74"/>
      <c r="L74"/>
      <c r="M74"/>
      <c r="N74"/>
      <c r="O74"/>
      <c r="P74"/>
      <c r="Q74"/>
      <c r="R74"/>
      <c r="S74"/>
      <c r="T74"/>
    </row>
    <row r="75" spans="2:24" x14ac:dyDescent="0.25">
      <c r="J75"/>
      <c r="K75"/>
      <c r="L75"/>
      <c r="M75"/>
      <c r="N75"/>
      <c r="O75"/>
      <c r="P75"/>
      <c r="Q75"/>
      <c r="R75"/>
      <c r="S75"/>
      <c r="T75"/>
    </row>
    <row r="76" spans="2:24" x14ac:dyDescent="0.25">
      <c r="J76"/>
      <c r="K76"/>
      <c r="L76"/>
      <c r="M76"/>
      <c r="N76"/>
      <c r="O76"/>
      <c r="P76"/>
      <c r="Q76"/>
      <c r="R76"/>
      <c r="S76"/>
      <c r="T76"/>
    </row>
    <row r="77" spans="2:24" x14ac:dyDescent="0.25">
      <c r="J77"/>
      <c r="K77"/>
      <c r="L77"/>
      <c r="M77"/>
      <c r="N77"/>
      <c r="O77"/>
      <c r="P77"/>
      <c r="Q77"/>
      <c r="R77"/>
      <c r="S77"/>
      <c r="T77"/>
    </row>
    <row r="78" spans="2:24" x14ac:dyDescent="0.25">
      <c r="J78"/>
      <c r="K78"/>
      <c r="L78"/>
      <c r="M78"/>
      <c r="N78"/>
      <c r="O78"/>
      <c r="P78"/>
      <c r="Q78"/>
      <c r="R78"/>
      <c r="S78"/>
      <c r="T78"/>
    </row>
    <row r="79" spans="2:24" x14ac:dyDescent="0.25">
      <c r="J79"/>
      <c r="K79"/>
      <c r="L79"/>
      <c r="M79"/>
      <c r="N79"/>
      <c r="O79"/>
      <c r="P79"/>
      <c r="Q79"/>
      <c r="R79"/>
      <c r="S79"/>
      <c r="T79"/>
    </row>
    <row r="80" spans="2:24" x14ac:dyDescent="0.25">
      <c r="J80"/>
      <c r="K80"/>
      <c r="L80"/>
      <c r="M80"/>
      <c r="N80"/>
      <c r="U80" s="93"/>
      <c r="V80" s="93"/>
      <c r="W80" s="93"/>
      <c r="X80" s="93"/>
    </row>
    <row r="81" spans="10:20" x14ac:dyDescent="0.25">
      <c r="J81"/>
      <c r="K81"/>
      <c r="L81"/>
      <c r="M81"/>
      <c r="N81"/>
      <c r="O81"/>
      <c r="P81"/>
      <c r="Q81"/>
      <c r="R81"/>
      <c r="S81"/>
      <c r="T81"/>
    </row>
    <row r="82" spans="10:20" x14ac:dyDescent="0.25">
      <c r="J82"/>
      <c r="K82"/>
      <c r="L82"/>
      <c r="M82"/>
      <c r="N82"/>
      <c r="O82"/>
      <c r="P82"/>
      <c r="Q82"/>
      <c r="R82"/>
      <c r="S82"/>
      <c r="T82"/>
    </row>
    <row r="83" spans="10:20" x14ac:dyDescent="0.25">
      <c r="J83"/>
      <c r="K83"/>
      <c r="L83"/>
      <c r="M83"/>
      <c r="N83"/>
      <c r="O83"/>
      <c r="P83"/>
      <c r="Q83"/>
      <c r="R83"/>
      <c r="S83"/>
      <c r="T83"/>
    </row>
    <row r="84" spans="10:20" x14ac:dyDescent="0.25">
      <c r="J84"/>
      <c r="K84"/>
      <c r="L84"/>
      <c r="M84"/>
      <c r="N84"/>
      <c r="O84"/>
      <c r="P84"/>
      <c r="Q84"/>
      <c r="R84"/>
      <c r="S84"/>
      <c r="T84"/>
    </row>
    <row r="85" spans="10:20" x14ac:dyDescent="0.25">
      <c r="J85"/>
      <c r="K85"/>
      <c r="L85"/>
      <c r="M85"/>
      <c r="N85"/>
      <c r="O85"/>
      <c r="P85"/>
      <c r="Q85"/>
      <c r="R85"/>
      <c r="S85"/>
      <c r="T85"/>
    </row>
    <row r="86" spans="10:20" x14ac:dyDescent="0.25">
      <c r="J86"/>
      <c r="K86"/>
      <c r="L86"/>
      <c r="M86"/>
      <c r="N86"/>
      <c r="O86"/>
      <c r="P86"/>
      <c r="Q86"/>
      <c r="R86"/>
      <c r="S86"/>
      <c r="T86"/>
    </row>
    <row r="87" spans="10:20" x14ac:dyDescent="0.25">
      <c r="J87"/>
      <c r="K87"/>
      <c r="L87"/>
      <c r="M87"/>
      <c r="N87"/>
      <c r="O87"/>
      <c r="P87"/>
      <c r="Q87"/>
      <c r="R87"/>
      <c r="S87"/>
      <c r="T87"/>
    </row>
    <row r="88" spans="10:20" x14ac:dyDescent="0.25">
      <c r="J88"/>
      <c r="K88"/>
      <c r="L88"/>
      <c r="M88"/>
      <c r="N88"/>
      <c r="O88"/>
      <c r="P88"/>
      <c r="Q88"/>
      <c r="R88"/>
      <c r="S88"/>
      <c r="T88"/>
    </row>
    <row r="89" spans="10:20" x14ac:dyDescent="0.25">
      <c r="J89"/>
      <c r="K89"/>
      <c r="L89"/>
      <c r="M89"/>
      <c r="N89"/>
      <c r="O89"/>
      <c r="P89"/>
      <c r="Q89"/>
      <c r="R89"/>
      <c r="S89"/>
      <c r="T89"/>
    </row>
    <row r="90" spans="10:20" x14ac:dyDescent="0.25">
      <c r="J90"/>
      <c r="K90"/>
      <c r="L90"/>
      <c r="M90"/>
      <c r="N90"/>
      <c r="O90"/>
      <c r="P90"/>
      <c r="Q90"/>
      <c r="R90"/>
      <c r="S90"/>
      <c r="T90"/>
    </row>
    <row r="91" spans="10:20" x14ac:dyDescent="0.25">
      <c r="J91"/>
      <c r="K91"/>
      <c r="L91"/>
      <c r="M91"/>
      <c r="N91"/>
      <c r="O91"/>
      <c r="P91"/>
      <c r="Q91"/>
      <c r="R91"/>
      <c r="S91"/>
      <c r="T91"/>
    </row>
    <row r="92" spans="10:20" x14ac:dyDescent="0.25">
      <c r="J92"/>
      <c r="K92"/>
      <c r="L92"/>
      <c r="M92"/>
      <c r="N92"/>
      <c r="O92"/>
      <c r="P92"/>
      <c r="Q92"/>
      <c r="R92"/>
      <c r="S92"/>
      <c r="T92"/>
    </row>
    <row r="93" spans="10:20" x14ac:dyDescent="0.25">
      <c r="J93"/>
      <c r="K93"/>
      <c r="L93"/>
      <c r="M93"/>
      <c r="N93"/>
      <c r="O93"/>
      <c r="P93"/>
      <c r="Q93"/>
      <c r="R93"/>
      <c r="S93"/>
      <c r="T93"/>
    </row>
    <row r="94" spans="10:20" x14ac:dyDescent="0.25">
      <c r="J94"/>
      <c r="K94"/>
      <c r="L94"/>
      <c r="M94"/>
      <c r="N94"/>
      <c r="O94"/>
      <c r="P94"/>
      <c r="Q94"/>
      <c r="R94"/>
      <c r="S94"/>
      <c r="T94"/>
    </row>
    <row r="95" spans="10:20" x14ac:dyDescent="0.25">
      <c r="J95"/>
      <c r="K95"/>
      <c r="L95"/>
      <c r="M95"/>
      <c r="N95"/>
      <c r="O95"/>
      <c r="P95"/>
      <c r="Q95"/>
      <c r="R95"/>
      <c r="S95"/>
      <c r="T95"/>
    </row>
    <row r="96" spans="10:20" x14ac:dyDescent="0.25">
      <c r="J96"/>
      <c r="K96"/>
      <c r="L96"/>
      <c r="M96"/>
      <c r="N96"/>
      <c r="O96"/>
      <c r="P96"/>
      <c r="Q96"/>
      <c r="R96"/>
      <c r="S96"/>
      <c r="T96"/>
    </row>
    <row r="97" spans="10:20" x14ac:dyDescent="0.25">
      <c r="J97"/>
      <c r="K97"/>
      <c r="L97"/>
      <c r="M97"/>
      <c r="N97"/>
      <c r="O97"/>
      <c r="P97"/>
      <c r="Q97"/>
      <c r="R97"/>
      <c r="S97"/>
      <c r="T97"/>
    </row>
    <row r="98" spans="10:20" x14ac:dyDescent="0.25">
      <c r="J98"/>
      <c r="K98"/>
      <c r="L98"/>
      <c r="M98"/>
      <c r="N98"/>
      <c r="O98"/>
      <c r="P98"/>
      <c r="Q98"/>
      <c r="R98"/>
      <c r="S98"/>
      <c r="T98"/>
    </row>
    <row r="99" spans="10:20" x14ac:dyDescent="0.25">
      <c r="J99"/>
      <c r="K99"/>
      <c r="L99"/>
      <c r="M99"/>
      <c r="N99"/>
      <c r="O99"/>
      <c r="P99"/>
      <c r="Q99"/>
      <c r="R99"/>
      <c r="S99"/>
      <c r="T99"/>
    </row>
    <row r="100" spans="10:20" x14ac:dyDescent="0.25">
      <c r="J100"/>
      <c r="K100"/>
      <c r="L100"/>
      <c r="M100"/>
      <c r="N100"/>
      <c r="O100"/>
      <c r="P100"/>
      <c r="Q100"/>
      <c r="R100"/>
      <c r="S100"/>
      <c r="T100"/>
    </row>
    <row r="101" spans="10:20" x14ac:dyDescent="0.25">
      <c r="J101"/>
      <c r="K101"/>
      <c r="L101"/>
      <c r="M101"/>
      <c r="N101"/>
      <c r="O101"/>
      <c r="P101"/>
      <c r="Q101"/>
      <c r="R101"/>
      <c r="S101"/>
      <c r="T101"/>
    </row>
    <row r="102" spans="10:20" x14ac:dyDescent="0.25">
      <c r="J102"/>
      <c r="K102"/>
      <c r="L102"/>
      <c r="M102"/>
      <c r="N102"/>
      <c r="O102"/>
      <c r="P102"/>
      <c r="Q102"/>
      <c r="R102"/>
      <c r="S102"/>
      <c r="T102"/>
    </row>
    <row r="103" spans="10:20" x14ac:dyDescent="0.25">
      <c r="J103"/>
      <c r="K103"/>
      <c r="L103"/>
      <c r="M103"/>
      <c r="N103"/>
      <c r="O103"/>
      <c r="P103"/>
      <c r="Q103"/>
      <c r="R103"/>
      <c r="S103"/>
      <c r="T103"/>
    </row>
    <row r="104" spans="10:20" x14ac:dyDescent="0.25">
      <c r="J104"/>
      <c r="K104"/>
      <c r="L104"/>
      <c r="M104"/>
      <c r="N104"/>
      <c r="O104"/>
      <c r="P104"/>
      <c r="Q104"/>
      <c r="R104"/>
      <c r="S104"/>
      <c r="T104"/>
    </row>
    <row r="105" spans="10:20" x14ac:dyDescent="0.25">
      <c r="J105"/>
      <c r="K105"/>
      <c r="L105"/>
      <c r="M105"/>
      <c r="N105"/>
      <c r="O105"/>
      <c r="P105"/>
      <c r="Q105"/>
      <c r="R105"/>
      <c r="S105"/>
      <c r="T105"/>
    </row>
    <row r="106" spans="10:20" x14ac:dyDescent="0.25">
      <c r="J106"/>
      <c r="K106"/>
      <c r="L106"/>
      <c r="M106"/>
      <c r="N106"/>
      <c r="O106"/>
      <c r="P106"/>
      <c r="Q106"/>
      <c r="R106"/>
      <c r="S106"/>
      <c r="T106"/>
    </row>
    <row r="107" spans="10:20" x14ac:dyDescent="0.25">
      <c r="J107"/>
      <c r="K107"/>
      <c r="L107"/>
      <c r="M107"/>
      <c r="N107"/>
      <c r="O107"/>
      <c r="P107"/>
      <c r="Q107"/>
      <c r="R107"/>
      <c r="S107"/>
      <c r="T107"/>
    </row>
    <row r="108" spans="10:20" x14ac:dyDescent="0.25">
      <c r="J108"/>
      <c r="K108"/>
      <c r="L108"/>
      <c r="M108"/>
      <c r="N108"/>
      <c r="O108"/>
      <c r="P108"/>
      <c r="Q108"/>
      <c r="R108"/>
      <c r="S108"/>
      <c r="T108"/>
    </row>
  </sheetData>
  <sheetProtection algorithmName="SHA-512" hashValue="j17Usz+veWLbh5TByCXNZjxR9LSkFfDZtbanjoz4jn++tcjQuY88eJrqxbVADap0L4eNZ+/gBrNnnamFw6s7ZA==" saltValue="om6el33SUT01Tlrf3AuYZg==" spinCount="100000" sheet="1" objects="1" scenarios="1"/>
  <mergeCells count="41">
    <mergeCell ref="D3:G4"/>
    <mergeCell ref="Z4:Z9"/>
    <mergeCell ref="D8:G8"/>
    <mergeCell ref="S50:X51"/>
    <mergeCell ref="S56:X57"/>
    <mergeCell ref="R48:X48"/>
    <mergeCell ref="V49:X49"/>
    <mergeCell ref="D9:E9"/>
    <mergeCell ref="W4:W9"/>
    <mergeCell ref="S4:S9"/>
    <mergeCell ref="B48:Q48"/>
    <mergeCell ref="C42:E44"/>
    <mergeCell ref="X4:X9"/>
    <mergeCell ref="E7:G7"/>
    <mergeCell ref="B3:C4"/>
    <mergeCell ref="P4:P9"/>
    <mergeCell ref="AA4:AA9"/>
    <mergeCell ref="J4:J9"/>
    <mergeCell ref="M4:M9"/>
    <mergeCell ref="N4:N9"/>
    <mergeCell ref="O4:O9"/>
    <mergeCell ref="K4:K9"/>
    <mergeCell ref="L4:L9"/>
    <mergeCell ref="R4:R9"/>
    <mergeCell ref="T4:T9"/>
    <mergeCell ref="Y4:Y9"/>
    <mergeCell ref="Q4:Q9"/>
    <mergeCell ref="U4:U9"/>
    <mergeCell ref="V4:V9"/>
    <mergeCell ref="AB4:AB9"/>
    <mergeCell ref="AC4:AC9"/>
    <mergeCell ref="AD4:AD9"/>
    <mergeCell ref="AJ4:AJ9"/>
    <mergeCell ref="AK4:AK9"/>
    <mergeCell ref="AL4:AL9"/>
    <mergeCell ref="AM4:AM9"/>
    <mergeCell ref="AE4:AE9"/>
    <mergeCell ref="AF4:AF9"/>
    <mergeCell ref="AG4:AG9"/>
    <mergeCell ref="AH4:AH9"/>
    <mergeCell ref="AI4:AI9"/>
  </mergeCells>
  <conditionalFormatting sqref="G15">
    <cfRule type="expression" dxfId="108" priority="34">
      <formula>$G$12=2</formula>
    </cfRule>
  </conditionalFormatting>
  <conditionalFormatting sqref="I15">
    <cfRule type="expression" dxfId="106" priority="23">
      <formula>$G$12=2</formula>
    </cfRule>
  </conditionalFormatting>
  <conditionalFormatting sqref="I37">
    <cfRule type="cellIs" dxfId="105" priority="24" stopIfTrue="1" operator="lessThan">
      <formula>0</formula>
    </cfRule>
  </conditionalFormatting>
  <conditionalFormatting sqref="I41 K41:X41 J42:X47">
    <cfRule type="cellIs" dxfId="104" priority="25" stopIfTrue="1" operator="equal">
      <formula>0</formula>
    </cfRule>
  </conditionalFormatting>
  <conditionalFormatting sqref="J16:X17 J19:X20 J24:X29">
    <cfRule type="expression" dxfId="103" priority="22" stopIfTrue="1">
      <formula>AO16&gt;0</formula>
    </cfRule>
  </conditionalFormatting>
  <conditionalFormatting sqref="J21:AM22 J31:AM34 J36:AM38 J40:AM40 Z41:AM41 Y42:AM45">
    <cfRule type="cellIs" dxfId="101" priority="11" stopIfTrue="1" operator="equal">
      <formula>0</formula>
    </cfRule>
  </conditionalFormatting>
  <conditionalFormatting sqref="S56">
    <cfRule type="expression" dxfId="100" priority="58" stopIfTrue="1">
      <formula>LEN($S$56)&lt;2</formula>
    </cfRule>
  </conditionalFormatting>
  <conditionalFormatting sqref="Y46:Y47">
    <cfRule type="cellIs" dxfId="97" priority="14" stopIfTrue="1" operator="equal">
      <formula>0</formula>
    </cfRule>
  </conditionalFormatting>
  <conditionalFormatting sqref="Y16:AM17 Y19:AM20 Y24:AM29">
    <cfRule type="expression" dxfId="92" priority="8" stopIfTrue="1">
      <formula>BF16&gt;0</formula>
    </cfRule>
  </conditionalFormatting>
  <conditionalFormatting sqref="AN36:BU36">
    <cfRule type="cellIs" dxfId="87" priority="15" stopIfTrue="1" operator="equal">
      <formula>0</formula>
    </cfRule>
  </conditionalFormatting>
  <dataValidations count="2">
    <dataValidation type="custom" allowBlank="1" showInputMessage="1" showErrorMessage="1" error="Must be after start date" sqref="F5" xr:uid="{00000000-0002-0000-0E00-000000000000}">
      <formula1>F5&gt;D5</formula1>
    </dataValidation>
    <dataValidation type="decimal" operator="lessThanOrEqual" allowBlank="1" showInputMessage="1" showErrorMessage="1" errorTitle="Overhead for højt" error="Overhead kan maskimalt være lønomkostninger gange oprindeligt aftalte overhead." sqref="J21:AM21" xr:uid="{00000000-0002-0000-0E00-000001000000}">
      <formula1>J48</formula1>
    </dataValidation>
  </dataValidations>
  <pageMargins left="0.19685039370078741" right="0.19685039370078741" top="0.35433070866141736" bottom="0.35433070866141736" header="0.31496062992125984" footer="0.31496062992125984"/>
  <pageSetup paperSize="9" scale="61" fitToWidth="2" orientation="landscape" r:id="rId1"/>
  <colBreaks count="1" manualBreakCount="1">
    <brk id="24" max="66" man="1"/>
  </colBreaks>
  <extLst>
    <ext xmlns:x14="http://schemas.microsoft.com/office/spreadsheetml/2009/9/main" uri="{78C0D931-6437-407d-A8EE-F0AAD7539E65}">
      <x14:conditionalFormattings>
        <x14:conditionalFormatting xmlns:xm="http://schemas.microsoft.com/office/excel/2006/main">
          <x14:cfRule type="expression" priority="30" id="{F8C89E2D-F042-4076-B557-550F85868585}">
            <xm:f>'Budget &amp; Total'!$P$3=4</xm:f>
            <x14:dxf>
              <fill>
                <patternFill>
                  <bgColor rgb="FFBFE5E9"/>
                </patternFill>
              </fill>
            </x14:dxf>
          </x14:cfRule>
          <xm:sqref>D8</xm:sqref>
        </x14:conditionalFormatting>
        <x14:conditionalFormatting xmlns:xm="http://schemas.microsoft.com/office/excel/2006/main">
          <x14:cfRule type="expression" priority="29" id="{13D92DBC-DCFF-4647-A55B-90FB4BA35231}">
            <xm:f>'Budget &amp; Total'!$P$3=4</xm:f>
            <x14:dxf>
              <fill>
                <patternFill>
                  <bgColor rgb="FFBFE5E9"/>
                </patternFill>
              </fill>
            </x14:dxf>
          </x14:cfRule>
          <xm:sqref>D9:E9</xm:sqref>
        </x14:conditionalFormatting>
        <x14:conditionalFormatting xmlns:xm="http://schemas.microsoft.com/office/excel/2006/main">
          <x14:cfRule type="expression" priority="28" id="{5C6ECBE4-10C3-4678-ADD3-D3C2A7E10545}">
            <xm:f>'Budget &amp; Total'!$P$3=4</xm:f>
            <x14:dxf>
              <fill>
                <patternFill>
                  <bgColor rgb="FFBFE5E9"/>
                </patternFill>
              </fill>
            </x14:dxf>
          </x14:cfRule>
          <xm:sqref>F5</xm:sqref>
        </x14:conditionalFormatting>
        <x14:conditionalFormatting xmlns:xm="http://schemas.microsoft.com/office/excel/2006/main">
          <x14:cfRule type="expression" priority="35" id="{7235BC26-3906-43F7-909B-1F2C22CC85D2}">
            <xm:f>'Budget &amp; Total'!$P$3=4</xm:f>
            <x14:dxf>
              <fill>
                <patternFill>
                  <bgColor rgb="FF4CB6C1"/>
                </patternFill>
              </fill>
            </x14:dxf>
          </x14:cfRule>
          <xm:sqref>F15</xm:sqref>
        </x14:conditionalFormatting>
        <x14:conditionalFormatting xmlns:xm="http://schemas.microsoft.com/office/excel/2006/main">
          <x14:cfRule type="expression" priority="27" id="{FFECCC94-1A50-41C3-863D-2F57B78C4DB8}">
            <xm:f>'Budget &amp; Total'!$P$3=4</xm:f>
            <x14:dxf>
              <fill>
                <patternFill>
                  <bgColor rgb="FFBFE5E9"/>
                </patternFill>
              </fill>
            </x14:dxf>
          </x14:cfRule>
          <xm:sqref>G9</xm:sqref>
        </x14:conditionalFormatting>
        <x14:conditionalFormatting xmlns:xm="http://schemas.microsoft.com/office/excel/2006/main">
          <x14:cfRule type="expression" priority="33" id="{C509F0D3-4D3D-4F34-94ED-A0F3FA9B5065}">
            <xm:f>'Budget &amp; Total'!$P$3=4</xm:f>
            <x14:dxf>
              <fill>
                <patternFill>
                  <bgColor rgb="FFFF5253"/>
                </patternFill>
              </fill>
            </x14:dxf>
          </x14:cfRule>
          <xm:sqref>G15</xm:sqref>
        </x14:conditionalFormatting>
        <x14:conditionalFormatting xmlns:xm="http://schemas.microsoft.com/office/excel/2006/main">
          <x14:cfRule type="expression" priority="19" id="{59F947A5-013B-4686-AE61-0E39FE974AAE}">
            <xm:f>'Budget &amp; Total'!$P$3=4</xm:f>
            <x14:dxf>
              <fill>
                <patternFill>
                  <bgColor rgb="FFFF5253"/>
                </patternFill>
              </fill>
            </x14:dxf>
          </x14:cfRule>
          <xm:sqref>I15</xm:sqref>
        </x14:conditionalFormatting>
        <x14:conditionalFormatting xmlns:xm="http://schemas.microsoft.com/office/excel/2006/main">
          <x14:cfRule type="expression" priority="3" id="{2C0A7E49-8EF3-462C-AB90-1C2A7F0E2C16}">
            <xm:f>'Budget &amp; Total'!$P$3=4</xm:f>
            <x14:dxf>
              <fill>
                <patternFill>
                  <bgColor rgb="FFBFE5E9"/>
                </patternFill>
              </fill>
            </x14:dxf>
          </x14:cfRule>
          <xm:sqref>J16:AM17 J19:AM20 J24:AM29 J35:AM35 J39:AM39</xm:sqref>
        </x14:conditionalFormatting>
        <x14:conditionalFormatting xmlns:xm="http://schemas.microsoft.com/office/excel/2006/main">
          <x14:cfRule type="expression" priority="12" stopIfTrue="1" id="{783A120E-88E9-4896-862C-9DAFB12C6699}">
            <xm:f>'P1'!BD16&gt;0</xm:f>
            <x14:dxf>
              <font>
                <color rgb="FFFF0000"/>
              </font>
            </x14:dxf>
          </x14:cfRule>
          <xm:sqref>Y24:Y29 Y16:Y17 Y19:Y20</xm:sqref>
        </x14:conditionalFormatting>
        <x14:conditionalFormatting xmlns:xm="http://schemas.microsoft.com/office/excel/2006/main">
          <x14:cfRule type="expression" priority="10" id="{3ECB56D6-E291-4ACD-8ABD-F2689D68D5D4}">
            <xm:f>'P1'!$J$27&lt;'Budget &amp; Total'!$J$33</xm:f>
            <x14:dxf>
              <font>
                <color rgb="FFFF0000"/>
              </font>
            </x14:dxf>
          </x14:cfRule>
          <xm:sqref>Y27</xm:sqref>
        </x14:conditionalFormatting>
        <x14:conditionalFormatting xmlns:xm="http://schemas.microsoft.com/office/excel/2006/main">
          <x14:cfRule type="expression" priority="9" id="{6DEBE329-4B9C-4AD4-AA55-03AF31A2B4C7}">
            <xm:f>Data!$L$9&gt;6</xm:f>
            <x14:dxf>
              <font>
                <color theme="1"/>
              </font>
              <fill>
                <patternFill>
                  <bgColor theme="0"/>
                </patternFill>
              </fill>
            </x14:dxf>
          </x14:cfRule>
          <xm:sqref>Y1:AM64</xm:sqref>
        </x14:conditionalFormatting>
        <x14:conditionalFormatting xmlns:xm="http://schemas.microsoft.com/office/excel/2006/main">
          <x14:cfRule type="expression" priority="6" id="{FE5FBC87-707D-4A7B-8CCA-933F22178212}">
            <xm:f>Data!$L$9&gt;6</xm:f>
            <x14:dxf>
              <border>
                <top style="thin">
                  <color auto="1"/>
                </top>
                <vertical/>
                <horizontal/>
              </border>
            </x14:dxf>
          </x14:cfRule>
          <xm:sqref>Y2:AM2 Y16:AM16 Y19:AM19 Y21:AM23 Y31:AM33 Y38:AM38 Y41:AM42 Y45:AM45 Y48:AM48</xm:sqref>
        </x14:conditionalFormatting>
        <x14:conditionalFormatting xmlns:xm="http://schemas.microsoft.com/office/excel/2006/main">
          <x14:cfRule type="expression" priority="1" id="{D073171D-9D13-44CC-8F21-7126780846EA}">
            <xm:f>'Budget &amp; Total'!$G$102&lt;6</xm:f>
            <x14:dxf>
              <font>
                <color theme="1"/>
              </font>
            </x14:dxf>
          </x14:cfRule>
          <x14:cfRule type="expression" priority="7" id="{902C1AE8-5E84-4BDE-AF97-28ECB429F7B8}">
            <xm:f>Data!$L$9&gt;6</xm:f>
            <x14:dxf>
              <fill>
                <patternFill>
                  <bgColor rgb="FFE1EDE6"/>
                </patternFill>
              </fill>
            </x14:dxf>
          </x14:cfRule>
          <xm:sqref>Y16:AM17 Y19:AM20 Y24:AM29 Y35:AM35 Y39:AM39</xm:sqref>
        </x14:conditionalFormatting>
        <x14:conditionalFormatting xmlns:xm="http://schemas.microsoft.com/office/excel/2006/main">
          <x14:cfRule type="expression" priority="2" id="{6E62DC00-D786-495E-8B04-51094D6BAF00}">
            <xm:f>'Budget &amp; Total'!$G$102&lt;6</xm:f>
            <x14:dxf>
              <fill>
                <patternFill patternType="none">
                  <bgColor auto="1"/>
                </patternFill>
              </fill>
            </x14:dxf>
          </x14:cfRule>
          <xm:sqref>Y16:AM42</xm:sqref>
        </x14:conditionalFormatting>
        <x14:conditionalFormatting xmlns:xm="http://schemas.microsoft.com/office/excel/2006/main">
          <x14:cfRule type="expression" priority="4" id="{68472EE7-3660-42BF-A48B-7752E1A56D5B}">
            <xm:f>Data!$L$9&gt;6</xm:f>
            <x14:dxf>
              <fill>
                <patternFill>
                  <bgColor rgb="FFE5E5E5"/>
                </patternFill>
              </fill>
            </x14:dxf>
          </x14:cfRule>
          <xm:sqref>Y41:AM45</xm:sqref>
        </x14:conditionalFormatting>
        <x14:conditionalFormatting xmlns:xm="http://schemas.microsoft.com/office/excel/2006/main">
          <x14:cfRule type="expression" priority="13" stopIfTrue="1" id="{9C72D473-E121-4298-AF5E-B1EE73C205FB}">
            <xm:f>'P1'!BV16&gt;0</xm:f>
            <x14:dxf>
              <font>
                <color rgb="FFFF0000"/>
              </font>
            </x14:dxf>
          </x14:cfRule>
          <xm:sqref>Z16:AM17 Z19:AM20 Z24:AM29</xm:sqref>
        </x14:conditionalFormatting>
        <x14:conditionalFormatting xmlns:xm="http://schemas.microsoft.com/office/excel/2006/main">
          <x14:cfRule type="expression" priority="5" id="{31F23315-CE95-42C9-A38C-78E9A99627BB}">
            <xm:f>Data!$L$9&gt;6</xm:f>
            <x14:dxf>
              <border>
                <right style="thin">
                  <color auto="1"/>
                </right>
                <vertical/>
                <horizontal/>
              </border>
            </x14:dxf>
          </x14:cfRule>
          <xm:sqref>AM2:AM45</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16"/>
  <dimension ref="A1:BU108"/>
  <sheetViews>
    <sheetView showGridLines="0" showRuler="0" showWhiteSpace="0" topLeftCell="B1" zoomScale="80" zoomScaleNormal="80" zoomScalePageLayoutView="80" workbookViewId="0">
      <selection activeCell="S56" sqref="S56:X57"/>
    </sheetView>
  </sheetViews>
  <sheetFormatPr defaultRowHeight="13.2" x14ac:dyDescent="0.25"/>
  <cols>
    <col min="1" max="1" width="1.88671875" style="92" hidden="1" customWidth="1"/>
    <col min="2" max="2" width="3" style="93" customWidth="1"/>
    <col min="3" max="3" width="13.6640625" customWidth="1"/>
    <col min="4" max="4" width="16.6640625" customWidth="1"/>
    <col min="5" max="5" width="7.109375" style="93" customWidth="1"/>
    <col min="6" max="6" width="12.88671875" style="93" customWidth="1"/>
    <col min="7" max="7" width="12.109375" style="93" customWidth="1"/>
    <col min="8" max="8" width="2.109375" style="4" customWidth="1"/>
    <col min="9" max="9" width="10.88671875" style="93" customWidth="1"/>
    <col min="10" max="20" width="10" style="93" customWidth="1"/>
    <col min="21" max="23" width="10" customWidth="1"/>
    <col min="24" max="24" width="9.6640625" customWidth="1"/>
    <col min="25" max="25" width="9.6640625" style="94" customWidth="1"/>
    <col min="26" max="39" width="9.6640625" customWidth="1"/>
    <col min="40" max="55" width="9.6640625" hidden="1" customWidth="1"/>
    <col min="56" max="73" width="0" hidden="1" customWidth="1"/>
  </cols>
  <sheetData>
    <row r="1" spans="1:72" ht="22.5" customHeight="1" x14ac:dyDescent="0.25">
      <c r="B1" s="99"/>
      <c r="C1" s="4"/>
      <c r="D1" s="4"/>
      <c r="E1" s="99"/>
      <c r="F1" s="99"/>
      <c r="G1" s="99"/>
      <c r="I1" s="99"/>
      <c r="J1" s="99"/>
      <c r="K1" s="99"/>
      <c r="L1" s="99"/>
      <c r="M1" s="99"/>
      <c r="N1" s="99"/>
      <c r="O1" s="99"/>
      <c r="P1" s="99"/>
      <c r="Q1" s="99"/>
      <c r="R1" s="99"/>
      <c r="S1" s="99"/>
      <c r="T1" s="99"/>
      <c r="U1" s="4"/>
      <c r="V1" s="4"/>
      <c r="W1" s="4"/>
      <c r="X1" s="355" t="str">
        <f>CONCATENATE(Data!$G$2," ",Data!$H$27)</f>
        <v>Energistyrelsen 2.5.2</v>
      </c>
      <c r="Y1" s="795"/>
      <c r="Z1" s="774"/>
      <c r="AA1" s="297"/>
      <c r="AB1" s="297"/>
      <c r="AC1" s="297"/>
      <c r="AD1" s="297"/>
      <c r="AE1" s="297"/>
      <c r="AF1" s="297"/>
      <c r="AG1" s="297"/>
      <c r="AH1" s="297"/>
      <c r="AI1" s="297"/>
      <c r="AJ1" s="297"/>
      <c r="AK1" s="297"/>
      <c r="AL1" s="297"/>
      <c r="AM1" s="297"/>
    </row>
    <row r="2" spans="1:72" ht="21" x14ac:dyDescent="0.4">
      <c r="B2" s="95" t="str">
        <f>Data!B107</f>
        <v xml:space="preserve">Udbetalingsanmodning </v>
      </c>
      <c r="C2" s="4"/>
      <c r="D2" s="4"/>
      <c r="E2" s="4"/>
      <c r="F2" s="4"/>
      <c r="G2" s="4"/>
      <c r="I2" s="96" t="s">
        <v>34</v>
      </c>
      <c r="J2" s="97">
        <v>1</v>
      </c>
      <c r="K2" s="97">
        <v>2</v>
      </c>
      <c r="L2" s="97">
        <v>3</v>
      </c>
      <c r="M2" s="97">
        <v>4</v>
      </c>
      <c r="N2" s="97">
        <v>5</v>
      </c>
      <c r="O2" s="97">
        <v>6</v>
      </c>
      <c r="P2" s="97">
        <v>7</v>
      </c>
      <c r="Q2" s="97">
        <v>8</v>
      </c>
      <c r="R2" s="97">
        <v>9</v>
      </c>
      <c r="S2" s="97">
        <v>10</v>
      </c>
      <c r="T2" s="97">
        <v>11</v>
      </c>
      <c r="U2" s="97">
        <v>12</v>
      </c>
      <c r="V2" s="97">
        <v>13</v>
      </c>
      <c r="W2" s="97">
        <v>14</v>
      </c>
      <c r="X2" s="786">
        <v>15</v>
      </c>
      <c r="Y2" s="651">
        <v>16</v>
      </c>
      <c r="Z2" s="651">
        <v>17</v>
      </c>
      <c r="AA2" s="651">
        <v>18</v>
      </c>
      <c r="AB2" s="651">
        <v>19</v>
      </c>
      <c r="AC2" s="651">
        <v>20</v>
      </c>
      <c r="AD2" s="651">
        <v>21</v>
      </c>
      <c r="AE2" s="651">
        <v>22</v>
      </c>
      <c r="AF2" s="651">
        <v>23</v>
      </c>
      <c r="AG2" s="651">
        <v>24</v>
      </c>
      <c r="AH2" s="651">
        <v>25</v>
      </c>
      <c r="AI2" s="651">
        <v>26</v>
      </c>
      <c r="AJ2" s="651">
        <v>27</v>
      </c>
      <c r="AK2" s="651">
        <v>28</v>
      </c>
      <c r="AL2" s="651">
        <v>29</v>
      </c>
      <c r="AM2" s="651">
        <v>30</v>
      </c>
      <c r="AN2" s="94" t="s">
        <v>48</v>
      </c>
      <c r="BE2" s="94" t="s">
        <v>48</v>
      </c>
    </row>
    <row r="3" spans="1:72" ht="21" customHeight="1" x14ac:dyDescent="0.25">
      <c r="B3" s="919">
        <f>'Budget &amp; Total'!C5</f>
        <v>0</v>
      </c>
      <c r="C3" s="919"/>
      <c r="D3" s="909">
        <f>'Budget &amp; Total'!C8</f>
        <v>0</v>
      </c>
      <c r="E3" s="909"/>
      <c r="F3" s="909"/>
      <c r="G3" s="909"/>
      <c r="I3" s="100" t="str">
        <f>C7</f>
        <v>CVR-nummer</v>
      </c>
      <c r="J3" s="101">
        <f>HLOOKUP(J$2,'Budget &amp; Total'!$1:$95,6,FALSE)</f>
        <v>0</v>
      </c>
      <c r="K3" s="101">
        <f>HLOOKUP(K$2,'Budget &amp; Total'!$1:$95,6,FALSE)</f>
        <v>0</v>
      </c>
      <c r="L3" s="101">
        <f>HLOOKUP(L$2,'Budget &amp; Total'!$1:$95,6,FALSE)</f>
        <v>0</v>
      </c>
      <c r="M3" s="101">
        <f>HLOOKUP(M$2,'Budget &amp; Total'!$1:$95,6,FALSE)</f>
        <v>0</v>
      </c>
      <c r="N3" s="101">
        <f>HLOOKUP(N$2,'Budget &amp; Total'!$1:$95,6,FALSE)</f>
        <v>0</v>
      </c>
      <c r="O3" s="101">
        <f>HLOOKUP(O$2,'Budget &amp; Total'!$1:$95,6,FALSE)</f>
        <v>0</v>
      </c>
      <c r="P3" s="101">
        <f>HLOOKUP(P$2,'Budget &amp; Total'!$1:$95,6,FALSE)</f>
        <v>0</v>
      </c>
      <c r="Q3" s="101">
        <f>HLOOKUP(Q$2,'Budget &amp; Total'!$1:$95,6,FALSE)</f>
        <v>0</v>
      </c>
      <c r="R3" s="101">
        <f>HLOOKUP(R$2,'Budget &amp; Total'!$1:$95,6,FALSE)</f>
        <v>0</v>
      </c>
      <c r="S3" s="101">
        <f>HLOOKUP(S$2,'Budget &amp; Total'!$1:$95,6,FALSE)</f>
        <v>0</v>
      </c>
      <c r="T3" s="101">
        <f>HLOOKUP(T$2,'Budget &amp; Total'!$1:$95,6,FALSE)</f>
        <v>0</v>
      </c>
      <c r="U3" s="101">
        <f>HLOOKUP(U$2,'Budget &amp; Total'!$1:$95,6,FALSE)</f>
        <v>0</v>
      </c>
      <c r="V3" s="101">
        <f>HLOOKUP(V$2,'Budget &amp; Total'!$1:$95,6,FALSE)</f>
        <v>0</v>
      </c>
      <c r="W3" s="101">
        <f>HLOOKUP(W$2,'Budget &amp; Total'!$1:$95,6,FALSE)</f>
        <v>0</v>
      </c>
      <c r="X3" s="206">
        <f>HLOOKUP(X$2,'Budget &amp; Total'!$1:$95,6,FALSE)</f>
        <v>0</v>
      </c>
      <c r="Y3" s="763">
        <f>HLOOKUP(Y$2,'Budget &amp; Total'!$1:$95,6,FALSE)</f>
        <v>0</v>
      </c>
      <c r="Z3" s="763">
        <f>HLOOKUP(Z$2,'Budget &amp; Total'!$1:$95,6,FALSE)</f>
        <v>0</v>
      </c>
      <c r="AA3" s="763">
        <f>HLOOKUP(AA$2,'Budget &amp; Total'!$1:$95,6,FALSE)</f>
        <v>0</v>
      </c>
      <c r="AB3" s="763">
        <f>HLOOKUP(AB$2,'Budget &amp; Total'!$1:$95,6,FALSE)</f>
        <v>0</v>
      </c>
      <c r="AC3" s="763">
        <f>HLOOKUP(AC$2,'Budget &amp; Total'!$1:$95,6,FALSE)</f>
        <v>0</v>
      </c>
      <c r="AD3" s="763">
        <f>HLOOKUP(AD$2,'Budget &amp; Total'!$1:$95,6,FALSE)</f>
        <v>0</v>
      </c>
      <c r="AE3" s="763">
        <f>HLOOKUP(AE$2,'Budget &amp; Total'!$1:$95,6,FALSE)</f>
        <v>0</v>
      </c>
      <c r="AF3" s="763">
        <f>HLOOKUP(AF$2,'Budget &amp; Total'!$1:$95,6,FALSE)</f>
        <v>0</v>
      </c>
      <c r="AG3" s="763">
        <f>HLOOKUP(AG$2,'Budget &amp; Total'!$1:$95,6,FALSE)</f>
        <v>0</v>
      </c>
      <c r="AH3" s="763">
        <f>HLOOKUP(AH$2,'Budget &amp; Total'!$1:$95,6,FALSE)</f>
        <v>0</v>
      </c>
      <c r="AI3" s="763">
        <f>HLOOKUP(AI$2,'Budget &amp; Total'!$1:$95,6,FALSE)</f>
        <v>0</v>
      </c>
      <c r="AJ3" s="763">
        <f>HLOOKUP(AJ$2,'Budget &amp; Total'!$1:$95,6,FALSE)</f>
        <v>0</v>
      </c>
      <c r="AK3" s="763">
        <f>HLOOKUP(AK$2,'Budget &amp; Total'!$1:$95,6,FALSE)</f>
        <v>0</v>
      </c>
      <c r="AL3" s="763">
        <f>HLOOKUP(AL$2,'Budget &amp; Total'!$1:$95,6,FALSE)</f>
        <v>0</v>
      </c>
      <c r="AM3" s="763">
        <f>HLOOKUP(AM$2,'Budget &amp; Total'!$1:$95,6,FALSE)</f>
        <v>0</v>
      </c>
      <c r="AN3" s="94">
        <v>6</v>
      </c>
      <c r="BE3" s="94">
        <v>6</v>
      </c>
    </row>
    <row r="4" spans="1:72" s="1" customFormat="1" ht="28.5" customHeight="1" x14ac:dyDescent="0.2">
      <c r="A4" s="102"/>
      <c r="B4" s="919"/>
      <c r="C4" s="919"/>
      <c r="D4" s="909"/>
      <c r="E4" s="909"/>
      <c r="F4" s="909"/>
      <c r="G4" s="909"/>
      <c r="H4" s="9"/>
      <c r="I4" s="103" t="str">
        <f>Data!B51</f>
        <v>Navn</v>
      </c>
      <c r="J4" s="899">
        <f>HLOOKUP(J$2,'Budget &amp; Total'!$1:$95,5,FALSE)</f>
        <v>0</v>
      </c>
      <c r="K4" s="899">
        <f>HLOOKUP(K$2,'Budget &amp; Total'!$1:$95,5,FALSE)</f>
        <v>0</v>
      </c>
      <c r="L4" s="899">
        <f>HLOOKUP(L$2,'Budget &amp; Total'!$1:$95,5,FALSE)</f>
        <v>0</v>
      </c>
      <c r="M4" s="899">
        <f>HLOOKUP(M$2,'Budget &amp; Total'!$1:$95,5,FALSE)</f>
        <v>0</v>
      </c>
      <c r="N4" s="899">
        <f>HLOOKUP(N$2,'Budget &amp; Total'!$1:$95,5,FALSE)</f>
        <v>0</v>
      </c>
      <c r="O4" s="899">
        <f>HLOOKUP(O$2,'Budget &amp; Total'!$1:$95,5,FALSE)</f>
        <v>0</v>
      </c>
      <c r="P4" s="899">
        <f>HLOOKUP(P$2,'Budget &amp; Total'!$1:$95,5,FALSE)</f>
        <v>0</v>
      </c>
      <c r="Q4" s="899">
        <f>HLOOKUP(Q$2,'Budget &amp; Total'!$1:$95,5,FALSE)</f>
        <v>0</v>
      </c>
      <c r="R4" s="899">
        <f>HLOOKUP(R$2,'Budget &amp; Total'!$1:$95,5,FALSE)</f>
        <v>0</v>
      </c>
      <c r="S4" s="899">
        <f>HLOOKUP(S$2,'Budget &amp; Total'!$1:$95,5,FALSE)</f>
        <v>0</v>
      </c>
      <c r="T4" s="899">
        <f>HLOOKUP(T$2,'Budget &amp; Total'!$1:$95,5,FALSE)</f>
        <v>0</v>
      </c>
      <c r="U4" s="899">
        <f>HLOOKUP(U$2,'Budget &amp; Total'!$1:$95,5,FALSE)</f>
        <v>0</v>
      </c>
      <c r="V4" s="899">
        <f>HLOOKUP(V$2,'Budget &amp; Total'!$1:$95,5,FALSE)</f>
        <v>0</v>
      </c>
      <c r="W4" s="899">
        <f>HLOOKUP(W$2,'Budget &amp; Total'!$1:$95,5,FALSE)</f>
        <v>0</v>
      </c>
      <c r="X4" s="908">
        <f>HLOOKUP(X$2,'Budget &amp; Total'!$1:$95,5,FALSE)</f>
        <v>0</v>
      </c>
      <c r="Y4" s="897">
        <f>HLOOKUP(Y$2,'Budget &amp; Total'!$1:$95,5,FALSE)</f>
        <v>0</v>
      </c>
      <c r="Z4" s="897">
        <f>HLOOKUP(Z$2,'Budget &amp; Total'!$1:$95,5,FALSE)</f>
        <v>0</v>
      </c>
      <c r="AA4" s="897">
        <f>HLOOKUP(AA$2,'Budget &amp; Total'!$1:$95,5,FALSE)</f>
        <v>0</v>
      </c>
      <c r="AB4" s="897">
        <f>HLOOKUP(AB$2,'Budget &amp; Total'!$1:$95,5,FALSE)</f>
        <v>0</v>
      </c>
      <c r="AC4" s="897">
        <f>HLOOKUP(AC$2,'Budget &amp; Total'!$1:$95,5,FALSE)</f>
        <v>0</v>
      </c>
      <c r="AD4" s="897">
        <f>HLOOKUP(AD$2,'Budget &amp; Total'!$1:$95,5,FALSE)</f>
        <v>0</v>
      </c>
      <c r="AE4" s="897">
        <f>HLOOKUP(AE$2,'Budget &amp; Total'!$1:$95,5,FALSE)</f>
        <v>0</v>
      </c>
      <c r="AF4" s="897">
        <f>HLOOKUP(AF$2,'Budget &amp; Total'!$1:$95,5,FALSE)</f>
        <v>0</v>
      </c>
      <c r="AG4" s="897">
        <f>HLOOKUP(AG$2,'Budget &amp; Total'!$1:$95,5,FALSE)</f>
        <v>0</v>
      </c>
      <c r="AH4" s="897">
        <f>HLOOKUP(AH$2,'Budget &amp; Total'!$1:$95,5,FALSE)</f>
        <v>0</v>
      </c>
      <c r="AI4" s="897">
        <f>HLOOKUP(AI$2,'Budget &amp; Total'!$1:$95,5,FALSE)</f>
        <v>0</v>
      </c>
      <c r="AJ4" s="897">
        <f>HLOOKUP(AJ$2,'Budget &amp; Total'!$1:$95,5,FALSE)</f>
        <v>0</v>
      </c>
      <c r="AK4" s="897">
        <f>HLOOKUP(AK$2,'Budget &amp; Total'!$1:$95,5,FALSE)</f>
        <v>0</v>
      </c>
      <c r="AL4" s="897">
        <f>HLOOKUP(AL$2,'Budget &amp; Total'!$1:$95,5,FALSE)</f>
        <v>0</v>
      </c>
      <c r="AM4" s="897">
        <f>HLOOKUP(AM$2,'Budget &amp; Total'!$1:$95,5,FALSE)</f>
        <v>0</v>
      </c>
      <c r="AN4" s="94">
        <v>5</v>
      </c>
      <c r="BE4" s="94">
        <v>5</v>
      </c>
    </row>
    <row r="5" spans="1:72" s="1" customFormat="1" ht="18" customHeight="1" x14ac:dyDescent="0.25">
      <c r="A5" s="102"/>
      <c r="B5" s="355" t="str">
        <f ca="1">CONCATENATE(RIGHT(G5,2),".")</f>
        <v>14.</v>
      </c>
      <c r="C5" s="4" t="str">
        <f>Data!B47</f>
        <v>periode fra</v>
      </c>
      <c r="D5" s="299">
        <f ca="1">HLOOKUP(G6,'Period(er)'!X1:AL4,4,FALSE)+1</f>
        <v>1</v>
      </c>
      <c r="E5" s="300" t="str">
        <f>Data!B115</f>
        <v>til</v>
      </c>
      <c r="F5" s="601"/>
      <c r="G5" s="298" t="str">
        <f ca="1">IF('Budget &amp; Total'!AS3="UK", "P14",MID(CELL("Filnavn",A3),FIND("]",CELL("filnavn",A3))+1,999))</f>
        <v>P14</v>
      </c>
      <c r="H5" s="9"/>
      <c r="I5" s="103"/>
      <c r="J5" s="899"/>
      <c r="K5" s="899"/>
      <c r="L5" s="899"/>
      <c r="M5" s="899"/>
      <c r="N5" s="899"/>
      <c r="O5" s="899"/>
      <c r="P5" s="899"/>
      <c r="Q5" s="899"/>
      <c r="R5" s="899"/>
      <c r="S5" s="899"/>
      <c r="T5" s="899"/>
      <c r="U5" s="899"/>
      <c r="V5" s="899"/>
      <c r="W5" s="899"/>
      <c r="X5" s="908"/>
      <c r="Y5" s="897"/>
      <c r="Z5" s="897"/>
      <c r="AA5" s="897"/>
      <c r="AB5" s="897"/>
      <c r="AC5" s="897"/>
      <c r="AD5" s="897"/>
      <c r="AE5" s="897"/>
      <c r="AF5" s="897"/>
      <c r="AG5" s="897"/>
      <c r="AH5" s="897"/>
      <c r="AI5" s="897"/>
      <c r="AJ5" s="897"/>
      <c r="AK5" s="897"/>
      <c r="AL5" s="897"/>
      <c r="AM5" s="897"/>
      <c r="AN5" s="94"/>
      <c r="BE5" s="94"/>
    </row>
    <row r="6" spans="1:72" s="1" customFormat="1" ht="26.25" customHeight="1" x14ac:dyDescent="0.3">
      <c r="A6" s="102"/>
      <c r="B6" s="44" t="str">
        <f>Data!B46</f>
        <v>Projektansvarlig</v>
      </c>
      <c r="C6" s="47"/>
      <c r="D6" s="47"/>
      <c r="E6" s="47"/>
      <c r="F6" s="9"/>
      <c r="G6" s="298" t="str">
        <f ca="1">HLOOKUP(G5,'Period(er)'!X2:AL30,29,FALSE)</f>
        <v>P13</v>
      </c>
      <c r="H6" s="9"/>
      <c r="I6" s="103"/>
      <c r="J6" s="899"/>
      <c r="K6" s="899"/>
      <c r="L6" s="899"/>
      <c r="M6" s="899"/>
      <c r="N6" s="899"/>
      <c r="O6" s="899"/>
      <c r="P6" s="899"/>
      <c r="Q6" s="899"/>
      <c r="R6" s="899"/>
      <c r="S6" s="899"/>
      <c r="T6" s="899"/>
      <c r="U6" s="899"/>
      <c r="V6" s="899"/>
      <c r="W6" s="899"/>
      <c r="X6" s="908"/>
      <c r="Y6" s="897"/>
      <c r="Z6" s="897"/>
      <c r="AA6" s="897"/>
      <c r="AB6" s="897"/>
      <c r="AC6" s="897"/>
      <c r="AD6" s="897"/>
      <c r="AE6" s="897"/>
      <c r="AF6" s="897"/>
      <c r="AG6" s="897"/>
      <c r="AH6" s="897"/>
      <c r="AI6" s="897"/>
      <c r="AJ6" s="897"/>
      <c r="AK6" s="897"/>
      <c r="AL6" s="897"/>
      <c r="AM6" s="897"/>
      <c r="AN6" s="94"/>
      <c r="BE6" s="94"/>
    </row>
    <row r="7" spans="1:72" s="1" customFormat="1" ht="14.25" customHeight="1" x14ac:dyDescent="0.25">
      <c r="A7" s="102"/>
      <c r="B7" s="9"/>
      <c r="C7" s="4" t="str">
        <f>Data!B43</f>
        <v>CVR-nummer</v>
      </c>
      <c r="D7" s="89">
        <f>J3</f>
        <v>0</v>
      </c>
      <c r="E7" s="900">
        <f>J4</f>
        <v>0</v>
      </c>
      <c r="F7" s="900"/>
      <c r="G7" s="900"/>
      <c r="H7" s="9"/>
      <c r="I7" s="103"/>
      <c r="J7" s="899"/>
      <c r="K7" s="899"/>
      <c r="L7" s="899"/>
      <c r="M7" s="899"/>
      <c r="N7" s="899"/>
      <c r="O7" s="899"/>
      <c r="P7" s="899"/>
      <c r="Q7" s="899"/>
      <c r="R7" s="899"/>
      <c r="S7" s="899"/>
      <c r="T7" s="899"/>
      <c r="U7" s="899"/>
      <c r="V7" s="899"/>
      <c r="W7" s="899"/>
      <c r="X7" s="908"/>
      <c r="Y7" s="897"/>
      <c r="Z7" s="897"/>
      <c r="AA7" s="897"/>
      <c r="AB7" s="897"/>
      <c r="AC7" s="897"/>
      <c r="AD7" s="897"/>
      <c r="AE7" s="897"/>
      <c r="AF7" s="897"/>
      <c r="AG7" s="897"/>
      <c r="AH7" s="897"/>
      <c r="AI7" s="897"/>
      <c r="AJ7" s="897"/>
      <c r="AK7" s="897"/>
      <c r="AL7" s="897"/>
      <c r="AM7" s="897"/>
      <c r="AN7" s="94"/>
      <c r="BE7" s="94"/>
    </row>
    <row r="8" spans="1:72" s="1" customFormat="1" ht="21.75" customHeight="1" x14ac:dyDescent="0.25">
      <c r="A8" s="102"/>
      <c r="B8" s="9"/>
      <c r="C8" s="4" t="str">
        <f>Data!B44</f>
        <v>Projektleder:</v>
      </c>
      <c r="D8" s="901">
        <f>'Budget &amp; Total'!D11:F11</f>
        <v>0</v>
      </c>
      <c r="E8" s="902"/>
      <c r="F8" s="902"/>
      <c r="G8" s="903"/>
      <c r="H8" s="9"/>
      <c r="I8" s="103"/>
      <c r="J8" s="899"/>
      <c r="K8" s="899"/>
      <c r="L8" s="899"/>
      <c r="M8" s="899"/>
      <c r="N8" s="899"/>
      <c r="O8" s="899"/>
      <c r="P8" s="899"/>
      <c r="Q8" s="899"/>
      <c r="R8" s="899"/>
      <c r="S8" s="899"/>
      <c r="T8" s="899"/>
      <c r="U8" s="899"/>
      <c r="V8" s="899"/>
      <c r="W8" s="899"/>
      <c r="X8" s="908"/>
      <c r="Y8" s="897"/>
      <c r="Z8" s="897"/>
      <c r="AA8" s="897"/>
      <c r="AB8" s="897"/>
      <c r="AC8" s="897"/>
      <c r="AD8" s="897"/>
      <c r="AE8" s="897"/>
      <c r="AF8" s="897"/>
      <c r="AG8" s="897"/>
      <c r="AH8" s="897"/>
      <c r="AI8" s="897"/>
      <c r="AJ8" s="897"/>
      <c r="AK8" s="897"/>
      <c r="AL8" s="897"/>
      <c r="AM8" s="897"/>
      <c r="AN8" s="94"/>
      <c r="BE8" s="94"/>
    </row>
    <row r="9" spans="1:72" s="1" customFormat="1" ht="18" customHeight="1" x14ac:dyDescent="0.25">
      <c r="A9" s="102"/>
      <c r="B9" s="9"/>
      <c r="C9" s="4" t="str">
        <f>Data!B45</f>
        <v>E-mail:</v>
      </c>
      <c r="D9" s="913">
        <f>'Budget &amp; Total'!D12:F12</f>
        <v>0</v>
      </c>
      <c r="E9" s="914"/>
      <c r="F9" s="51" t="str">
        <f>Data!B50</f>
        <v>Telefon:</v>
      </c>
      <c r="G9" s="602">
        <f>'Budget &amp; Total'!D13</f>
        <v>0</v>
      </c>
      <c r="H9" s="9"/>
      <c r="I9" s="73" t="str">
        <f>Data!B49</f>
        <v>Overheads</v>
      </c>
      <c r="J9" s="899"/>
      <c r="K9" s="899"/>
      <c r="L9" s="899"/>
      <c r="M9" s="899"/>
      <c r="N9" s="899"/>
      <c r="O9" s="899"/>
      <c r="P9" s="899"/>
      <c r="Q9" s="899"/>
      <c r="R9" s="899"/>
      <c r="S9" s="899"/>
      <c r="T9" s="899"/>
      <c r="U9" s="899"/>
      <c r="V9" s="899"/>
      <c r="W9" s="899"/>
      <c r="X9" s="908"/>
      <c r="Y9" s="897"/>
      <c r="Z9" s="897"/>
      <c r="AA9" s="897"/>
      <c r="AB9" s="897"/>
      <c r="AC9" s="897"/>
      <c r="AD9" s="897"/>
      <c r="AE9" s="897"/>
      <c r="AF9" s="897"/>
      <c r="AG9" s="897"/>
      <c r="AH9" s="897"/>
      <c r="AI9" s="897"/>
      <c r="AJ9" s="897"/>
      <c r="AK9" s="897"/>
      <c r="AL9" s="897"/>
      <c r="AM9" s="897"/>
    </row>
    <row r="10" spans="1:72" s="1" customFormat="1" ht="15.75" customHeight="1" x14ac:dyDescent="0.2">
      <c r="A10" s="102"/>
      <c r="B10" s="9"/>
      <c r="C10" s="9"/>
      <c r="D10" s="9"/>
      <c r="E10" s="9"/>
      <c r="F10" s="9"/>
      <c r="G10" s="9"/>
      <c r="H10" s="9"/>
      <c r="I10" s="105" t="str">
        <f>Data!B77</f>
        <v>- Løn</v>
      </c>
      <c r="J10" s="106">
        <f>HLOOKUP(J$2,'Budget &amp; Total'!$1:$95,26,FALSE)</f>
        <v>0</v>
      </c>
      <c r="K10" s="106">
        <f>HLOOKUP(K$2,'Budget &amp; Total'!$1:$95,26,FALSE)</f>
        <v>0</v>
      </c>
      <c r="L10" s="106">
        <f>HLOOKUP(L$2,'Budget &amp; Total'!$1:$95,26,FALSE)</f>
        <v>0</v>
      </c>
      <c r="M10" s="106">
        <f>HLOOKUP(M$2,'Budget &amp; Total'!$1:$95,26,FALSE)</f>
        <v>0</v>
      </c>
      <c r="N10" s="106">
        <f>HLOOKUP(N$2,'Budget &amp; Total'!$1:$95,26,FALSE)</f>
        <v>0</v>
      </c>
      <c r="O10" s="106">
        <f>HLOOKUP(O$2,'Budget &amp; Total'!$1:$95,26,FALSE)</f>
        <v>0</v>
      </c>
      <c r="P10" s="106">
        <f>HLOOKUP(P$2,'Budget &amp; Total'!$1:$95,26,FALSE)</f>
        <v>0</v>
      </c>
      <c r="Q10" s="106">
        <f>HLOOKUP(Q$2,'Budget &amp; Total'!$1:$95,26,FALSE)</f>
        <v>0</v>
      </c>
      <c r="R10" s="106">
        <f>HLOOKUP(R$2,'Budget &amp; Total'!$1:$95,26,FALSE)</f>
        <v>0</v>
      </c>
      <c r="S10" s="106">
        <f>HLOOKUP(S$2,'Budget &amp; Total'!$1:$95,26,FALSE)</f>
        <v>0</v>
      </c>
      <c r="T10" s="106">
        <f>HLOOKUP(T$2,'Budget &amp; Total'!$1:$95,26,FALSE)</f>
        <v>0</v>
      </c>
      <c r="U10" s="106">
        <f>HLOOKUP(U$2,'Budget &amp; Total'!$1:$95,26,FALSE)</f>
        <v>0</v>
      </c>
      <c r="V10" s="106">
        <f>HLOOKUP(V$2,'Budget &amp; Total'!$1:$95,26,FALSE)</f>
        <v>0</v>
      </c>
      <c r="W10" s="106">
        <f>HLOOKUP(W$2,'Budget &amp; Total'!$1:$95,26,FALSE)</f>
        <v>0</v>
      </c>
      <c r="X10" s="295">
        <f>HLOOKUP(X$2,'Budget &amp; Total'!$1:$95,26,FALSE)</f>
        <v>0</v>
      </c>
      <c r="Y10" s="764">
        <f>HLOOKUP(Y$2,'Budget &amp; Total'!$1:$95,26,FALSE)</f>
        <v>0</v>
      </c>
      <c r="Z10" s="764">
        <f>HLOOKUP(Z$2,'Budget &amp; Total'!$1:$95,26,FALSE)</f>
        <v>0</v>
      </c>
      <c r="AA10" s="764">
        <f>HLOOKUP(AA$2,'Budget &amp; Total'!$1:$95,26,FALSE)</f>
        <v>0</v>
      </c>
      <c r="AB10" s="764">
        <f>HLOOKUP(AB$2,'Budget &amp; Total'!$1:$95,26,FALSE)</f>
        <v>0</v>
      </c>
      <c r="AC10" s="764">
        <f>HLOOKUP(AC$2,'Budget &amp; Total'!$1:$95,26,FALSE)</f>
        <v>0</v>
      </c>
      <c r="AD10" s="764">
        <f>HLOOKUP(AD$2,'Budget &amp; Total'!$1:$95,26,FALSE)</f>
        <v>0</v>
      </c>
      <c r="AE10" s="764">
        <f>HLOOKUP(AE$2,'Budget &amp; Total'!$1:$95,26,FALSE)</f>
        <v>0</v>
      </c>
      <c r="AF10" s="764">
        <f>HLOOKUP(AF$2,'Budget &amp; Total'!$1:$95,26,FALSE)</f>
        <v>0</v>
      </c>
      <c r="AG10" s="764">
        <f>HLOOKUP(AG$2,'Budget &amp; Total'!$1:$95,26,FALSE)</f>
        <v>0</v>
      </c>
      <c r="AH10" s="764">
        <f>HLOOKUP(AH$2,'Budget &amp; Total'!$1:$95,26,FALSE)</f>
        <v>0</v>
      </c>
      <c r="AI10" s="764">
        <f>HLOOKUP(AI$2,'Budget &amp; Total'!$1:$95,26,FALSE)</f>
        <v>0</v>
      </c>
      <c r="AJ10" s="764">
        <f>HLOOKUP(AJ$2,'Budget &amp; Total'!$1:$95,26,FALSE)</f>
        <v>0</v>
      </c>
      <c r="AK10" s="764">
        <f>HLOOKUP(AK$2,'Budget &amp; Total'!$1:$95,26,FALSE)</f>
        <v>0</v>
      </c>
      <c r="AL10" s="764">
        <f>HLOOKUP(AL$2,'Budget &amp; Total'!$1:$95,26,FALSE)</f>
        <v>0</v>
      </c>
      <c r="AM10" s="764">
        <f>HLOOKUP(AM$2,'Budget &amp; Total'!$1:$95,26,FALSE)</f>
        <v>0</v>
      </c>
      <c r="AN10" s="94">
        <v>25</v>
      </c>
      <c r="BE10" s="94">
        <v>25</v>
      </c>
    </row>
    <row r="11" spans="1:72" s="1" customFormat="1" ht="12" customHeight="1" x14ac:dyDescent="0.2">
      <c r="A11" s="102"/>
      <c r="B11" s="9"/>
      <c r="C11" s="9"/>
      <c r="D11" s="9"/>
      <c r="E11" s="9"/>
      <c r="F11" s="9"/>
      <c r="G11" s="9"/>
      <c r="H11" s="9"/>
      <c r="I11" s="105" t="str">
        <f>Data!B78</f>
        <v>- Andre</v>
      </c>
      <c r="J11" s="106">
        <f>HLOOKUP(J$2,'Budget &amp; Total'!$1:$95,36,FALSE)</f>
        <v>0</v>
      </c>
      <c r="K11" s="106">
        <f>HLOOKUP(K$2,'Budget &amp; Total'!$1:$95,36,FALSE)</f>
        <v>0</v>
      </c>
      <c r="L11" s="106">
        <f>HLOOKUP(L$2,'Budget &amp; Total'!$1:$95,36,FALSE)</f>
        <v>0</v>
      </c>
      <c r="M11" s="106">
        <f>HLOOKUP(M$2,'Budget &amp; Total'!$1:$95,36,FALSE)</f>
        <v>0</v>
      </c>
      <c r="N11" s="106">
        <f>HLOOKUP(N$2,'Budget &amp; Total'!$1:$95,36,FALSE)</f>
        <v>0</v>
      </c>
      <c r="O11" s="106">
        <f>HLOOKUP(O$2,'Budget &amp; Total'!$1:$95,36,FALSE)</f>
        <v>0</v>
      </c>
      <c r="P11" s="106">
        <f>HLOOKUP(P$2,'Budget &amp; Total'!$1:$95,36,FALSE)</f>
        <v>0</v>
      </c>
      <c r="Q11" s="106">
        <f>HLOOKUP(Q$2,'Budget &amp; Total'!$1:$95,36,FALSE)</f>
        <v>0</v>
      </c>
      <c r="R11" s="106">
        <f>HLOOKUP(R$2,'Budget &amp; Total'!$1:$95,36,FALSE)</f>
        <v>0</v>
      </c>
      <c r="S11" s="106">
        <f>HLOOKUP(S$2,'Budget &amp; Total'!$1:$95,36,FALSE)</f>
        <v>0</v>
      </c>
      <c r="T11" s="106">
        <f>HLOOKUP(T$2,'Budget &amp; Total'!$1:$95,36,FALSE)</f>
        <v>0</v>
      </c>
      <c r="U11" s="106">
        <f>HLOOKUP(U$2,'Budget &amp; Total'!$1:$95,36,FALSE)</f>
        <v>0</v>
      </c>
      <c r="V11" s="106">
        <f>HLOOKUP(V$2,'Budget &amp; Total'!$1:$95,36,FALSE)</f>
        <v>0</v>
      </c>
      <c r="W11" s="106">
        <f>HLOOKUP(W$2,'Budget &amp; Total'!$1:$95,36,FALSE)</f>
        <v>0</v>
      </c>
      <c r="X11" s="295">
        <f>HLOOKUP(X$2,'Budget &amp; Total'!$1:$95,36,FALSE)</f>
        <v>0</v>
      </c>
      <c r="Y11" s="764">
        <f>HLOOKUP(Y$2,'Budget &amp; Total'!$1:$95,36,FALSE)</f>
        <v>0</v>
      </c>
      <c r="Z11" s="764">
        <f>HLOOKUP(Z$2,'Budget &amp; Total'!$1:$95,36,FALSE)</f>
        <v>0</v>
      </c>
      <c r="AA11" s="764">
        <f>HLOOKUP(AA$2,'Budget &amp; Total'!$1:$95,36,FALSE)</f>
        <v>0</v>
      </c>
      <c r="AB11" s="764">
        <f>HLOOKUP(AB$2,'Budget &amp; Total'!$1:$95,36,FALSE)</f>
        <v>0</v>
      </c>
      <c r="AC11" s="764">
        <f>HLOOKUP(AC$2,'Budget &amp; Total'!$1:$95,36,FALSE)</f>
        <v>0</v>
      </c>
      <c r="AD11" s="764">
        <f>HLOOKUP(AD$2,'Budget &amp; Total'!$1:$95,36,FALSE)</f>
        <v>0</v>
      </c>
      <c r="AE11" s="764">
        <f>HLOOKUP(AE$2,'Budget &amp; Total'!$1:$95,36,FALSE)</f>
        <v>0</v>
      </c>
      <c r="AF11" s="764">
        <f>HLOOKUP(AF$2,'Budget &amp; Total'!$1:$95,36,FALSE)</f>
        <v>0</v>
      </c>
      <c r="AG11" s="764">
        <f>HLOOKUP(AG$2,'Budget &amp; Total'!$1:$95,36,FALSE)</f>
        <v>0</v>
      </c>
      <c r="AH11" s="764">
        <f>HLOOKUP(AH$2,'Budget &amp; Total'!$1:$95,36,FALSE)</f>
        <v>0</v>
      </c>
      <c r="AI11" s="764">
        <f>HLOOKUP(AI$2,'Budget &amp; Total'!$1:$95,36,FALSE)</f>
        <v>0</v>
      </c>
      <c r="AJ11" s="764">
        <f>HLOOKUP(AJ$2,'Budget &amp; Total'!$1:$95,36,FALSE)</f>
        <v>0</v>
      </c>
      <c r="AK11" s="764">
        <f>HLOOKUP(AK$2,'Budget &amp; Total'!$1:$95,36,FALSE)</f>
        <v>0</v>
      </c>
      <c r="AL11" s="764">
        <f>HLOOKUP(AL$2,'Budget &amp; Total'!$1:$95,36,FALSE)</f>
        <v>0</v>
      </c>
      <c r="AM11" s="764">
        <f>HLOOKUP(AM$2,'Budget &amp; Total'!$1:$95,36,FALSE)</f>
        <v>0</v>
      </c>
      <c r="AN11" s="94">
        <v>34</v>
      </c>
      <c r="BE11" s="94">
        <v>34</v>
      </c>
    </row>
    <row r="12" spans="1:72" s="1" customFormat="1" ht="12" customHeight="1" x14ac:dyDescent="0.2">
      <c r="A12" s="102"/>
      <c r="B12" s="405" t="str">
        <f>Data!B40</f>
        <v>Økonomi</v>
      </c>
      <c r="C12" s="9"/>
      <c r="D12" s="9"/>
      <c r="E12" s="9"/>
      <c r="F12" s="9"/>
      <c r="G12" s="404">
        <f>Data!L2</f>
        <v>4</v>
      </c>
      <c r="H12" s="9"/>
      <c r="I12" s="105" t="str">
        <f>Data!B79</f>
        <v>Tilskud</v>
      </c>
      <c r="J12" s="106">
        <f>HLOOKUP(J$2,'Budget &amp; Total'!$1:$95,42,FALSE)</f>
        <v>0</v>
      </c>
      <c r="K12" s="106">
        <f>HLOOKUP(K$2,'Budget &amp; Total'!$1:$95,42,FALSE)</f>
        <v>0</v>
      </c>
      <c r="L12" s="106">
        <f>HLOOKUP(L$2,'Budget &amp; Total'!$1:$95,42,FALSE)</f>
        <v>0</v>
      </c>
      <c r="M12" s="106">
        <f>HLOOKUP(M$2,'Budget &amp; Total'!$1:$95,42,FALSE)</f>
        <v>0</v>
      </c>
      <c r="N12" s="106">
        <f>HLOOKUP(N$2,'Budget &amp; Total'!$1:$95,42,FALSE)</f>
        <v>0</v>
      </c>
      <c r="O12" s="106">
        <f>HLOOKUP(O$2,'Budget &amp; Total'!$1:$95,42,FALSE)</f>
        <v>0</v>
      </c>
      <c r="P12" s="106">
        <f>HLOOKUP(P$2,'Budget &amp; Total'!$1:$95,42,FALSE)</f>
        <v>0</v>
      </c>
      <c r="Q12" s="106">
        <f>HLOOKUP(Q$2,'Budget &amp; Total'!$1:$95,42,FALSE)</f>
        <v>0</v>
      </c>
      <c r="R12" s="106">
        <f>HLOOKUP(R$2,'Budget &amp; Total'!$1:$95,42,FALSE)</f>
        <v>0</v>
      </c>
      <c r="S12" s="106">
        <f>HLOOKUP(S$2,'Budget &amp; Total'!$1:$95,42,FALSE)</f>
        <v>0</v>
      </c>
      <c r="T12" s="106">
        <f>HLOOKUP(T$2,'Budget &amp; Total'!$1:$95,42,FALSE)</f>
        <v>0</v>
      </c>
      <c r="U12" s="106">
        <f>HLOOKUP(U$2,'Budget &amp; Total'!$1:$95,42,FALSE)</f>
        <v>0</v>
      </c>
      <c r="V12" s="106">
        <f>HLOOKUP(V$2,'Budget &amp; Total'!$1:$95,42,FALSE)</f>
        <v>0</v>
      </c>
      <c r="W12" s="106">
        <f>HLOOKUP(W$2,'Budget &amp; Total'!$1:$95,42,FALSE)</f>
        <v>0</v>
      </c>
      <c r="X12" s="295">
        <f>HLOOKUP(X$2,'Budget &amp; Total'!$1:$95,42,FALSE)</f>
        <v>0</v>
      </c>
      <c r="Y12" s="764">
        <f>HLOOKUP(Y$2,'Budget &amp; Total'!$1:$95,42,FALSE)</f>
        <v>0</v>
      </c>
      <c r="Z12" s="764">
        <f>HLOOKUP(Z$2,'Budget &amp; Total'!$1:$95,42,FALSE)</f>
        <v>0</v>
      </c>
      <c r="AA12" s="764">
        <f>HLOOKUP(AA$2,'Budget &amp; Total'!$1:$95,42,FALSE)</f>
        <v>0</v>
      </c>
      <c r="AB12" s="764">
        <f>HLOOKUP(AB$2,'Budget &amp; Total'!$1:$95,42,FALSE)</f>
        <v>0</v>
      </c>
      <c r="AC12" s="764">
        <f>HLOOKUP(AC$2,'Budget &amp; Total'!$1:$95,42,FALSE)</f>
        <v>0</v>
      </c>
      <c r="AD12" s="764">
        <f>HLOOKUP(AD$2,'Budget &amp; Total'!$1:$95,42,FALSE)</f>
        <v>0</v>
      </c>
      <c r="AE12" s="764">
        <f>HLOOKUP(AE$2,'Budget &amp; Total'!$1:$95,42,FALSE)</f>
        <v>0</v>
      </c>
      <c r="AF12" s="764">
        <f>HLOOKUP(AF$2,'Budget &amp; Total'!$1:$95,42,FALSE)</f>
        <v>0</v>
      </c>
      <c r="AG12" s="764">
        <f>HLOOKUP(AG$2,'Budget &amp; Total'!$1:$95,42,FALSE)</f>
        <v>0</v>
      </c>
      <c r="AH12" s="764">
        <f>HLOOKUP(AH$2,'Budget &amp; Total'!$1:$95,42,FALSE)</f>
        <v>0</v>
      </c>
      <c r="AI12" s="764">
        <f>HLOOKUP(AI$2,'Budget &amp; Total'!$1:$95,42,FALSE)</f>
        <v>0</v>
      </c>
      <c r="AJ12" s="764">
        <f>HLOOKUP(AJ$2,'Budget &amp; Total'!$1:$95,42,FALSE)</f>
        <v>0</v>
      </c>
      <c r="AK12" s="764">
        <f>HLOOKUP(AK$2,'Budget &amp; Total'!$1:$95,42,FALSE)</f>
        <v>0</v>
      </c>
      <c r="AL12" s="764">
        <f>HLOOKUP(AL$2,'Budget &amp; Total'!$1:$95,42,FALSE)</f>
        <v>0</v>
      </c>
      <c r="AM12" s="764">
        <f>HLOOKUP(AM$2,'Budget &amp; Total'!$1:$95,42,FALSE)</f>
        <v>0</v>
      </c>
      <c r="AN12" s="94">
        <v>40</v>
      </c>
      <c r="AO12" s="160" t="s">
        <v>103</v>
      </c>
      <c r="AP12" s="161"/>
      <c r="AQ12" s="161"/>
      <c r="AR12" s="161"/>
      <c r="AS12" s="161"/>
      <c r="AT12" s="161"/>
      <c r="AU12" s="161"/>
      <c r="AV12" s="161"/>
      <c r="AW12" s="161"/>
      <c r="AX12" s="161"/>
      <c r="AY12" s="161"/>
      <c r="AZ12" s="161"/>
      <c r="BA12" s="161"/>
      <c r="BB12" s="161"/>
      <c r="BC12" s="162"/>
      <c r="BE12" s="94">
        <v>40</v>
      </c>
      <c r="BF12" s="160" t="s">
        <v>103</v>
      </c>
      <c r="BG12" s="161"/>
      <c r="BH12" s="161"/>
      <c r="BI12" s="161"/>
      <c r="BJ12" s="161"/>
      <c r="BK12" s="161"/>
      <c r="BL12" s="161"/>
      <c r="BM12" s="161"/>
      <c r="BN12" s="161"/>
      <c r="BO12" s="161"/>
      <c r="BP12" s="161"/>
      <c r="BQ12" s="161"/>
      <c r="BR12" s="161"/>
      <c r="BS12" s="161"/>
      <c r="BT12" s="162"/>
    </row>
    <row r="13" spans="1:72" s="1" customFormat="1" ht="12" hidden="1" customHeight="1" x14ac:dyDescent="0.25">
      <c r="A13" s="102"/>
      <c r="B13" s="47"/>
      <c r="C13" s="107"/>
      <c r="D13" s="107"/>
      <c r="E13" s="104"/>
      <c r="F13" s="104"/>
      <c r="G13" s="108"/>
      <c r="H13" s="9"/>
      <c r="I13" s="73"/>
      <c r="J13" s="9"/>
      <c r="K13" s="9"/>
      <c r="L13" s="9"/>
      <c r="M13" s="9"/>
      <c r="N13" s="9"/>
      <c r="O13" s="9"/>
      <c r="P13" s="9"/>
      <c r="Q13" s="9"/>
      <c r="R13" s="9"/>
      <c r="S13" s="9"/>
      <c r="T13" s="9"/>
      <c r="U13" s="9"/>
      <c r="V13" s="9"/>
      <c r="W13" s="9"/>
      <c r="X13" s="109"/>
      <c r="Y13" s="442"/>
      <c r="Z13" s="442"/>
      <c r="AA13" s="442"/>
      <c r="AB13" s="442"/>
      <c r="AC13" s="442"/>
      <c r="AD13" s="442"/>
      <c r="AE13" s="442"/>
      <c r="AF13" s="442"/>
      <c r="AG13" s="442"/>
      <c r="AH13" s="442"/>
      <c r="AI13" s="442"/>
      <c r="AJ13" s="442"/>
      <c r="AK13" s="442"/>
      <c r="AL13" s="442"/>
      <c r="AM13" s="442"/>
      <c r="AO13" s="111"/>
      <c r="BC13" s="163"/>
      <c r="BF13" s="111"/>
      <c r="BT13" s="163"/>
    </row>
    <row r="14" spans="1:72" s="1" customFormat="1" ht="12" hidden="1" customHeight="1" x14ac:dyDescent="0.25">
      <c r="A14" s="102"/>
      <c r="C14" s="47"/>
      <c r="D14" s="47"/>
      <c r="E14" s="110"/>
      <c r="F14" s="47"/>
      <c r="G14" s="47"/>
      <c r="H14" s="9"/>
      <c r="I14" s="111"/>
      <c r="J14" s="27"/>
      <c r="K14" s="27"/>
      <c r="L14" s="27"/>
      <c r="M14" s="27"/>
      <c r="N14" s="27"/>
      <c r="O14" s="27"/>
      <c r="P14" s="27"/>
      <c r="Q14" s="27"/>
      <c r="R14" s="27"/>
      <c r="S14" s="27"/>
      <c r="T14" s="27"/>
      <c r="U14" s="27"/>
      <c r="V14" s="27"/>
      <c r="W14" s="27"/>
      <c r="X14" s="112"/>
      <c r="Y14" s="651"/>
      <c r="Z14" s="651"/>
      <c r="AA14" s="651"/>
      <c r="AB14" s="651"/>
      <c r="AC14" s="651"/>
      <c r="AD14" s="651"/>
      <c r="AE14" s="651"/>
      <c r="AF14" s="651"/>
      <c r="AG14" s="651"/>
      <c r="AH14" s="651"/>
      <c r="AI14" s="651"/>
      <c r="AJ14" s="651"/>
      <c r="AK14" s="651"/>
      <c r="AL14" s="651"/>
      <c r="AM14" s="651"/>
      <c r="AN14" s="94"/>
      <c r="AO14" s="111"/>
      <c r="BC14" s="163"/>
      <c r="BE14" s="94"/>
      <c r="BF14" s="111"/>
      <c r="BT14" s="163"/>
    </row>
    <row r="15" spans="1:72" s="8" customFormat="1" ht="12" customHeight="1" x14ac:dyDescent="0.3">
      <c r="A15" s="113"/>
      <c r="B15" s="36" t="str">
        <f>Data!B24</f>
        <v>Timer</v>
      </c>
      <c r="C15" s="37"/>
      <c r="D15" s="37"/>
      <c r="E15" s="98"/>
      <c r="F15" s="611" t="s">
        <v>5</v>
      </c>
      <c r="G15" s="612" t="str">
        <f>Data!B94</f>
        <v>Total til dato</v>
      </c>
      <c r="H15" s="47"/>
      <c r="I15" s="612" t="s">
        <v>60</v>
      </c>
      <c r="J15" s="138"/>
      <c r="K15" s="207"/>
      <c r="L15" s="138"/>
      <c r="M15" s="138"/>
      <c r="N15" s="138"/>
      <c r="O15" s="138"/>
      <c r="P15" s="138"/>
      <c r="Q15" s="138"/>
      <c r="R15" s="208"/>
      <c r="S15" s="208"/>
      <c r="T15" s="208"/>
      <c r="U15" s="53"/>
      <c r="V15" s="53"/>
      <c r="W15" s="53"/>
      <c r="X15" s="787"/>
      <c r="Y15" s="651"/>
      <c r="Z15" s="765"/>
      <c r="AA15" s="651"/>
      <c r="AB15" s="651"/>
      <c r="AC15" s="651"/>
      <c r="AD15" s="651"/>
      <c r="AE15" s="651"/>
      <c r="AF15" s="651"/>
      <c r="AG15" s="766"/>
      <c r="AH15" s="766"/>
      <c r="AI15" s="766"/>
      <c r="AJ15" s="297"/>
      <c r="AK15" s="297"/>
      <c r="AL15" s="297"/>
      <c r="AM15" s="297"/>
      <c r="AN15" s="115"/>
      <c r="AO15" s="273">
        <v>1</v>
      </c>
      <c r="AP15" s="274">
        <v>2</v>
      </c>
      <c r="AQ15" s="274">
        <v>3</v>
      </c>
      <c r="AR15" s="274">
        <v>4</v>
      </c>
      <c r="AS15" s="274">
        <v>5</v>
      </c>
      <c r="AT15" s="274">
        <v>6</v>
      </c>
      <c r="AU15" s="274">
        <v>7</v>
      </c>
      <c r="AV15" s="274">
        <v>8</v>
      </c>
      <c r="AW15" s="274">
        <v>9</v>
      </c>
      <c r="AX15" s="274">
        <v>10</v>
      </c>
      <c r="AY15" s="274">
        <v>11</v>
      </c>
      <c r="AZ15" s="274">
        <v>12</v>
      </c>
      <c r="BA15" s="274">
        <v>13</v>
      </c>
      <c r="BB15" s="274">
        <v>14</v>
      </c>
      <c r="BC15" s="275">
        <v>15</v>
      </c>
      <c r="BE15" s="115"/>
      <c r="BF15" s="273">
        <v>16</v>
      </c>
      <c r="BG15" s="274">
        <v>17</v>
      </c>
      <c r="BH15" s="274">
        <v>18</v>
      </c>
      <c r="BI15" s="274">
        <v>19</v>
      </c>
      <c r="BJ15" s="274">
        <v>20</v>
      </c>
      <c r="BK15" s="274">
        <v>21</v>
      </c>
      <c r="BL15" s="274">
        <v>22</v>
      </c>
      <c r="BM15" s="274">
        <v>23</v>
      </c>
      <c r="BN15" s="274">
        <v>24</v>
      </c>
      <c r="BO15" s="274">
        <v>25</v>
      </c>
      <c r="BP15" s="274">
        <v>26</v>
      </c>
      <c r="BQ15" s="274">
        <v>27</v>
      </c>
      <c r="BR15" s="274">
        <v>28</v>
      </c>
      <c r="BS15" s="274">
        <v>29</v>
      </c>
      <c r="BT15" s="275">
        <v>30</v>
      </c>
    </row>
    <row r="16" spans="1:72" ht="12" customHeight="1" x14ac:dyDescent="0.25">
      <c r="A16" s="92">
        <v>0</v>
      </c>
      <c r="B16" s="116"/>
      <c r="C16" s="9" t="str">
        <f>Data!B13</f>
        <v>Interne timer</v>
      </c>
      <c r="D16" s="9"/>
      <c r="E16" s="112" t="str">
        <f>Data!B24</f>
        <v>Timer</v>
      </c>
      <c r="F16" s="245">
        <f>'Budget &amp; Total'!G20</f>
        <v>0</v>
      </c>
      <c r="G16" s="118">
        <f ca="1">HLOOKUP($G$5,'Period(er)'!$X:$AL,5+A16,FALSE)</f>
        <v>0</v>
      </c>
      <c r="I16" s="120">
        <f>SUM(J16:AM16)</f>
        <v>0</v>
      </c>
      <c r="J16" s="603"/>
      <c r="K16" s="604"/>
      <c r="L16" s="604"/>
      <c r="M16" s="604"/>
      <c r="N16" s="604"/>
      <c r="O16" s="604"/>
      <c r="P16" s="604"/>
      <c r="Q16" s="604"/>
      <c r="R16" s="604"/>
      <c r="S16" s="604"/>
      <c r="T16" s="604"/>
      <c r="U16" s="604"/>
      <c r="V16" s="604"/>
      <c r="W16" s="604"/>
      <c r="X16" s="788"/>
      <c r="Y16" s="767"/>
      <c r="Z16" s="767"/>
      <c r="AA16" s="767"/>
      <c r="AB16" s="767"/>
      <c r="AC16" s="767"/>
      <c r="AD16" s="767"/>
      <c r="AE16" s="767"/>
      <c r="AF16" s="767"/>
      <c r="AG16" s="767"/>
      <c r="AH16" s="767"/>
      <c r="AI16" s="767"/>
      <c r="AJ16" s="767"/>
      <c r="AK16" s="767"/>
      <c r="AL16" s="767"/>
      <c r="AM16" s="767"/>
      <c r="AN16" s="94"/>
      <c r="AO16" s="276"/>
      <c r="AP16" s="277"/>
      <c r="AQ16" s="277"/>
      <c r="AR16" s="277"/>
      <c r="AS16" s="277"/>
      <c r="AT16" s="277"/>
      <c r="AU16" s="277"/>
      <c r="AV16" s="277"/>
      <c r="AW16" s="277"/>
      <c r="AX16" s="277"/>
      <c r="AY16" s="277"/>
      <c r="AZ16" s="277"/>
      <c r="BA16" s="277"/>
      <c r="BB16" s="277"/>
      <c r="BC16" s="278"/>
      <c r="BE16" s="94"/>
      <c r="BF16" s="276"/>
      <c r="BG16" s="277"/>
      <c r="BH16" s="277"/>
      <c r="BI16" s="277"/>
      <c r="BJ16" s="277"/>
      <c r="BK16" s="277"/>
      <c r="BL16" s="277"/>
      <c r="BM16" s="277"/>
      <c r="BN16" s="277"/>
      <c r="BO16" s="277"/>
      <c r="BP16" s="277"/>
      <c r="BQ16" s="277"/>
      <c r="BR16" s="277"/>
      <c r="BS16" s="277"/>
      <c r="BT16" s="278"/>
    </row>
    <row r="17" spans="1:72" ht="12" customHeight="1" x14ac:dyDescent="0.25">
      <c r="A17" s="92">
        <v>1</v>
      </c>
      <c r="B17" s="38"/>
      <c r="C17" s="9" t="str">
        <f>Data!B14</f>
        <v>Teknisk/adm timer</v>
      </c>
      <c r="D17" s="9"/>
      <c r="E17" s="112" t="str">
        <f>Data!B24</f>
        <v>Timer</v>
      </c>
      <c r="F17" s="245">
        <f>'Budget &amp; Total'!G21</f>
        <v>0</v>
      </c>
      <c r="G17" s="119">
        <f ca="1">HLOOKUP($G$5,'Period(er)'!$X:$AL,5+A17,FALSE)</f>
        <v>0</v>
      </c>
      <c r="I17" s="120">
        <f>SUM(J17:AM17)</f>
        <v>0</v>
      </c>
      <c r="J17" s="605"/>
      <c r="K17" s="606"/>
      <c r="L17" s="606"/>
      <c r="M17" s="606"/>
      <c r="N17" s="606"/>
      <c r="O17" s="606"/>
      <c r="P17" s="606"/>
      <c r="Q17" s="606"/>
      <c r="R17" s="606"/>
      <c r="S17" s="606"/>
      <c r="T17" s="606"/>
      <c r="U17" s="606"/>
      <c r="V17" s="606"/>
      <c r="W17" s="606"/>
      <c r="X17" s="607"/>
      <c r="Y17" s="767"/>
      <c r="Z17" s="767"/>
      <c r="AA17" s="767"/>
      <c r="AB17" s="767"/>
      <c r="AC17" s="767"/>
      <c r="AD17" s="767"/>
      <c r="AE17" s="767"/>
      <c r="AF17" s="767"/>
      <c r="AG17" s="767"/>
      <c r="AH17" s="767"/>
      <c r="AI17" s="767"/>
      <c r="AJ17" s="767"/>
      <c r="AK17" s="767"/>
      <c r="AL17" s="767"/>
      <c r="AM17" s="767"/>
      <c r="AN17" s="94"/>
      <c r="AO17" s="43"/>
      <c r="BC17" s="114"/>
      <c r="BE17" s="94"/>
      <c r="BF17" s="43"/>
      <c r="BT17" s="114"/>
    </row>
    <row r="18" spans="1:72" ht="12" customHeight="1" x14ac:dyDescent="0.25">
      <c r="A18" s="92">
        <v>2</v>
      </c>
      <c r="B18" s="74" t="str">
        <f>Data!B5</f>
        <v>Personaleudgifter</v>
      </c>
      <c r="C18" s="4"/>
      <c r="D18" s="4"/>
      <c r="E18" s="121"/>
      <c r="F18" s="117"/>
      <c r="G18" s="117">
        <f ca="1">HLOOKUP($G$5,'Period(er)'!$X:$AL,5+A18,FALSE)</f>
        <v>0</v>
      </c>
      <c r="I18" s="122"/>
      <c r="J18" s="797"/>
      <c r="K18" s="757"/>
      <c r="L18" s="757"/>
      <c r="M18" s="757"/>
      <c r="N18" s="757"/>
      <c r="O18" s="757"/>
      <c r="P18" s="757"/>
      <c r="Q18" s="757"/>
      <c r="R18" s="757"/>
      <c r="S18" s="757"/>
      <c r="T18" s="757"/>
      <c r="U18" s="757"/>
      <c r="V18" s="757"/>
      <c r="W18" s="757"/>
      <c r="X18" s="789"/>
      <c r="Y18" s="751"/>
      <c r="Z18" s="751"/>
      <c r="AA18" s="751"/>
      <c r="AB18" s="751"/>
      <c r="AC18" s="751"/>
      <c r="AD18" s="751"/>
      <c r="AE18" s="751"/>
      <c r="AF18" s="751"/>
      <c r="AG18" s="751"/>
      <c r="AH18" s="751"/>
      <c r="AI18" s="751"/>
      <c r="AJ18" s="751"/>
      <c r="AK18" s="751"/>
      <c r="AL18" s="751"/>
      <c r="AM18" s="751"/>
      <c r="AN18" s="94"/>
      <c r="AO18" s="43"/>
      <c r="BC18" s="114"/>
      <c r="BE18" s="94"/>
      <c r="BF18" s="43"/>
      <c r="BT18" s="114"/>
    </row>
    <row r="19" spans="1:72" ht="12" customHeight="1" x14ac:dyDescent="0.25">
      <c r="A19" s="92">
        <v>3</v>
      </c>
      <c r="B19" s="116"/>
      <c r="C19" s="9" t="str">
        <f>Data!B15</f>
        <v>Interen løn</v>
      </c>
      <c r="D19" s="9"/>
      <c r="E19" s="112" t="s">
        <v>31</v>
      </c>
      <c r="F19" s="245">
        <f>'Budget &amp; Total'!G24</f>
        <v>0</v>
      </c>
      <c r="G19" s="119">
        <f ca="1">HLOOKUP($G$5,'Period(er)'!$X:$AL,5+A19,FALSE)</f>
        <v>0</v>
      </c>
      <c r="I19" s="120">
        <f>SUM(J19:AM19)</f>
        <v>0</v>
      </c>
      <c r="J19" s="605"/>
      <c r="K19" s="606"/>
      <c r="L19" s="606"/>
      <c r="M19" s="606"/>
      <c r="N19" s="606"/>
      <c r="O19" s="606"/>
      <c r="P19" s="606"/>
      <c r="Q19" s="606"/>
      <c r="R19" s="606"/>
      <c r="S19" s="606"/>
      <c r="T19" s="606"/>
      <c r="U19" s="606"/>
      <c r="V19" s="606"/>
      <c r="W19" s="606"/>
      <c r="X19" s="607"/>
      <c r="Y19" s="767"/>
      <c r="Z19" s="767"/>
      <c r="AA19" s="767"/>
      <c r="AB19" s="767"/>
      <c r="AC19" s="767"/>
      <c r="AD19" s="767"/>
      <c r="AE19" s="767"/>
      <c r="AF19" s="767"/>
      <c r="AG19" s="767"/>
      <c r="AH19" s="767"/>
      <c r="AI19" s="767"/>
      <c r="AJ19" s="767"/>
      <c r="AK19" s="767"/>
      <c r="AL19" s="767"/>
      <c r="AM19" s="767"/>
      <c r="AN19" s="94"/>
      <c r="AO19" s="43">
        <f ca="1">IF(Data!$H$2="ja",IF(HLOOKUP($G$5,'Partner-period(er)'!$AP:$BD,5+$A19+((AO$15-1)*50),FALSE)&gt;0,1,0),0)</f>
        <v>0</v>
      </c>
      <c r="AP19">
        <f ca="1">IF(Data!$H$2="ja",IF(HLOOKUP($G$5,'Partner-period(er)'!$AP:$BD,5+$A19+((AP$15-1)*50),FALSE)&gt;0,1,0),0)</f>
        <v>0</v>
      </c>
      <c r="AQ19">
        <f ca="1">IF(Data!$H$2="ja",IF(HLOOKUP($G$5,'Partner-period(er)'!$AP:$BD,5+$A19+((AQ$15-1)*50),FALSE)&gt;0,1,0),0)</f>
        <v>0</v>
      </c>
      <c r="AR19">
        <f ca="1">IF(Data!$H$2="ja",IF(HLOOKUP($G$5,'Partner-period(er)'!$AP:$BD,5+$A19+((AR$15-1)*50),FALSE)&gt;0,1,0),0)</f>
        <v>0</v>
      </c>
      <c r="AS19">
        <f ca="1">IF(Data!$H$2="ja",IF(HLOOKUP($G$5,'Partner-period(er)'!$AP:$BD,5+$A19+((AS$15-1)*50),FALSE)&gt;0,1,0),0)</f>
        <v>0</v>
      </c>
      <c r="AT19">
        <f ca="1">IF(Data!$H$2="ja",IF(HLOOKUP($G$5,'Partner-period(er)'!$AP:$BD,5+$A19+((AT$15-1)*50),FALSE)&gt;0,1,0),0)</f>
        <v>0</v>
      </c>
      <c r="AU19">
        <f ca="1">IF(Data!$H$2="ja",IF(HLOOKUP($G$5,'Partner-period(er)'!$AP:$BD,5+$A19+((AU$15-1)*50),FALSE)&gt;0,1,0),0)</f>
        <v>0</v>
      </c>
      <c r="AV19">
        <f ca="1">IF(Data!$H$2="ja",IF(HLOOKUP($G$5,'Partner-period(er)'!$AP:$BD,5+$A19+((AV$15-1)*50),FALSE)&gt;0,1,0),0)</f>
        <v>0</v>
      </c>
      <c r="AW19">
        <f ca="1">IF(Data!$H$2="ja",IF(HLOOKUP($G$5,'Partner-period(er)'!$AP:$BD,5+$A19+((AW$15-1)*50),FALSE)&gt;0,1,0),0)</f>
        <v>0</v>
      </c>
      <c r="AX19">
        <f ca="1">IF(Data!$H$2="ja",IF(HLOOKUP($G$5,'Partner-period(er)'!$AP:$BD,5+$A19+((AX$15-1)*50),FALSE)&gt;0,1,0),0)</f>
        <v>0</v>
      </c>
      <c r="AY19">
        <f ca="1">IF(Data!$H$2="ja",IF(HLOOKUP($G$5,'Partner-period(er)'!$AP:$BD,5+$A19+((AY$15-1)*50),FALSE)&gt;0,1,0),0)</f>
        <v>0</v>
      </c>
      <c r="AZ19">
        <f ca="1">IF(Data!$H$2="ja",IF(HLOOKUP($G$5,'Partner-period(er)'!$AP:$BD,5+$A19+((AZ$15-1)*50),FALSE)&gt;0,1,0),0)</f>
        <v>0</v>
      </c>
      <c r="BA19">
        <f ca="1">IF(Data!$H$2="ja",IF(HLOOKUP($G$5,'Partner-period(er)'!$AP:$BD,5+$A19+((BA$15-1)*50),FALSE)&gt;0,1,0),0)</f>
        <v>0</v>
      </c>
      <c r="BB19">
        <f ca="1">IF(Data!$H$2="ja",IF(HLOOKUP($G$5,'Partner-period(er)'!$AP:$BD,5+$A19+((BB$15-1)*50),FALSE)&gt;0,1,0),0)</f>
        <v>0</v>
      </c>
      <c r="BC19" s="114">
        <f ca="1">IF(Data!$H$2="ja",IF(HLOOKUP($G$5,'Partner-period(er)'!$AP:$BD,5+$A19+((BC$15-1)*50),FALSE)&gt;0,1,0),0)</f>
        <v>0</v>
      </c>
      <c r="BE19" s="94"/>
      <c r="BF19" s="43">
        <f ca="1">IF(Data!$H$2="ja",IF(HLOOKUP($G$5,'Partner-period(er)'!$AP:$BD,5+$A19+((BF$15-1)*50),FALSE)&gt;0,1,0),0)</f>
        <v>0</v>
      </c>
      <c r="BG19">
        <f ca="1">IF(Data!$H$2="ja",IF(HLOOKUP($G$5,'Partner-period(er)'!$AP:$BD,5+$A19+((BG$15-1)*50),FALSE)&gt;0,1,0),0)</f>
        <v>0</v>
      </c>
      <c r="BH19">
        <f ca="1">IF(Data!$H$2="ja",IF(HLOOKUP($G$5,'Partner-period(er)'!$AP:$BD,5+$A19+((BH$15-1)*50),FALSE)&gt;0,1,0),0)</f>
        <v>0</v>
      </c>
      <c r="BI19">
        <f ca="1">IF(Data!$H$2="ja",IF(HLOOKUP($G$5,'Partner-period(er)'!$AP:$BD,5+$A19+((BI$15-1)*50),FALSE)&gt;0,1,0),0)</f>
        <v>0</v>
      </c>
      <c r="BJ19">
        <f ca="1">IF(Data!$H$2="ja",IF(HLOOKUP($G$5,'Partner-period(er)'!$AP:$BD,5+$A19+((BJ$15-1)*50),FALSE)&gt;0,1,0),0)</f>
        <v>0</v>
      </c>
      <c r="BK19">
        <f ca="1">IF(Data!$H$2="ja",IF(HLOOKUP($G$5,'Partner-period(er)'!$AP:$BD,5+$A19+((BK$15-1)*50),FALSE)&gt;0,1,0),0)</f>
        <v>0</v>
      </c>
      <c r="BL19">
        <f ca="1">IF(Data!$H$2="ja",IF(HLOOKUP($G$5,'Partner-period(er)'!$AP:$BD,5+$A19+((BL$15-1)*50),FALSE)&gt;0,1,0),0)</f>
        <v>0</v>
      </c>
      <c r="BM19">
        <f ca="1">IF(Data!$H$2="ja",IF(HLOOKUP($G$5,'Partner-period(er)'!$AP:$BD,5+$A19+((BM$15-1)*50),FALSE)&gt;0,1,0),0)</f>
        <v>0</v>
      </c>
      <c r="BN19">
        <f ca="1">IF(Data!$H$2="ja",IF(HLOOKUP($G$5,'Partner-period(er)'!$AP:$BD,5+$A19+((BN$15-1)*50),FALSE)&gt;0,1,0),0)</f>
        <v>0</v>
      </c>
      <c r="BO19">
        <f ca="1">IF(Data!$H$2="ja",IF(HLOOKUP($G$5,'Partner-period(er)'!$AP:$BD,5+$A19+((BO$15-1)*50),FALSE)&gt;0,1,0),0)</f>
        <v>0</v>
      </c>
      <c r="BP19">
        <f ca="1">IF(Data!$H$2="ja",IF(HLOOKUP($G$5,'Partner-period(er)'!$AP:$BD,5+$A19+((BP$15-1)*50),FALSE)&gt;0,1,0),0)</f>
        <v>0</v>
      </c>
      <c r="BQ19">
        <f ca="1">IF(Data!$H$2="ja",IF(HLOOKUP($G$5,'Partner-period(er)'!$AP:$BD,5+$A19+((BQ$15-1)*50),FALSE)&gt;0,1,0),0)</f>
        <v>0</v>
      </c>
      <c r="BR19">
        <f ca="1">IF(Data!$H$2="ja",IF(HLOOKUP($G$5,'Partner-period(er)'!$AP:$BD,5+$A19+((BR$15-1)*50),FALSE)&gt;0,1,0),0)</f>
        <v>0</v>
      </c>
      <c r="BS19">
        <f ca="1">IF(Data!$H$2="ja",IF(HLOOKUP($G$5,'Partner-period(er)'!$AP:$BD,5+$A19+((BS$15-1)*50),FALSE)&gt;0,1,0),0)</f>
        <v>0</v>
      </c>
      <c r="BT19" s="114">
        <f ca="1">IF(Data!$H$2="ja",IF(HLOOKUP($G$5,'Partner-period(er)'!$AP:$BD,5+$A19+((BT$15-1)*50),FALSE)&gt;0,1,0),0)</f>
        <v>0</v>
      </c>
    </row>
    <row r="20" spans="1:72" ht="12" customHeight="1" x14ac:dyDescent="0.25">
      <c r="A20" s="92">
        <v>4</v>
      </c>
      <c r="B20" s="39"/>
      <c r="C20" s="9" t="str">
        <f>Data!B16</f>
        <v>Teknisk/adm løn</v>
      </c>
      <c r="D20" s="9"/>
      <c r="E20" s="112" t="s">
        <v>31</v>
      </c>
      <c r="F20" s="245">
        <f>'Budget &amp; Total'!G25</f>
        <v>0</v>
      </c>
      <c r="G20" s="119">
        <f ca="1">HLOOKUP($G$5,'Period(er)'!$X:$AL,5+A20,FALSE)</f>
        <v>0</v>
      </c>
      <c r="I20" s="120">
        <f>SUM(J20:AM20)</f>
        <v>0</v>
      </c>
      <c r="J20" s="605"/>
      <c r="K20" s="606"/>
      <c r="L20" s="606"/>
      <c r="M20" s="606"/>
      <c r="N20" s="606"/>
      <c r="O20" s="606"/>
      <c r="P20" s="606"/>
      <c r="Q20" s="606"/>
      <c r="R20" s="606"/>
      <c r="S20" s="606"/>
      <c r="T20" s="606"/>
      <c r="U20" s="606"/>
      <c r="V20" s="606"/>
      <c r="W20" s="606"/>
      <c r="X20" s="607"/>
      <c r="Y20" s="767"/>
      <c r="Z20" s="767"/>
      <c r="AA20" s="767"/>
      <c r="AB20" s="767"/>
      <c r="AC20" s="767"/>
      <c r="AD20" s="767"/>
      <c r="AE20" s="767"/>
      <c r="AF20" s="767"/>
      <c r="AG20" s="767"/>
      <c r="AH20" s="767"/>
      <c r="AI20" s="767"/>
      <c r="AJ20" s="767"/>
      <c r="AK20" s="767"/>
      <c r="AL20" s="767"/>
      <c r="AM20" s="767"/>
      <c r="AN20" s="94"/>
      <c r="AO20" s="43">
        <f ca="1">IF(Data!$H$2="ja",IF(HLOOKUP($G$5,'Partner-period(er)'!$AP:$BD,5+$A20+((AO$15-1)*50),FALSE)&gt;0,1,0),0)</f>
        <v>0</v>
      </c>
      <c r="AP20">
        <f ca="1">IF(Data!$H$2="ja",IF(HLOOKUP($G$5,'Partner-period(er)'!$AP:$BD,5+$A20+((AP$15-1)*50),FALSE)&gt;0,1,0),0)</f>
        <v>0</v>
      </c>
      <c r="AQ20">
        <f ca="1">IF(Data!$H$2="ja",IF(HLOOKUP($G$5,'Partner-period(er)'!$AP:$BD,5+$A20+((AQ$15-1)*50),FALSE)&gt;0,1,0),0)</f>
        <v>0</v>
      </c>
      <c r="AR20">
        <f ca="1">IF(Data!$H$2="ja",IF(HLOOKUP($G$5,'Partner-period(er)'!$AP:$BD,5+$A20+((AR$15-1)*50),FALSE)&gt;0,1,0),0)</f>
        <v>0</v>
      </c>
      <c r="AS20">
        <f ca="1">IF(Data!$H$2="ja",IF(HLOOKUP($G$5,'Partner-period(er)'!$AP:$BD,5+$A20+((AS$15-1)*50),FALSE)&gt;0,1,0),0)</f>
        <v>0</v>
      </c>
      <c r="AT20">
        <f ca="1">IF(Data!$H$2="ja",IF(HLOOKUP($G$5,'Partner-period(er)'!$AP:$BD,5+$A20+((AT$15-1)*50),FALSE)&gt;0,1,0),0)</f>
        <v>0</v>
      </c>
      <c r="AU20">
        <f ca="1">IF(Data!$H$2="ja",IF(HLOOKUP($G$5,'Partner-period(er)'!$AP:$BD,5+$A20+((AU$15-1)*50),FALSE)&gt;0,1,0),0)</f>
        <v>0</v>
      </c>
      <c r="AV20">
        <f ca="1">IF(Data!$H$2="ja",IF(HLOOKUP($G$5,'Partner-period(er)'!$AP:$BD,5+$A20+((AV$15-1)*50),FALSE)&gt;0,1,0),0)</f>
        <v>0</v>
      </c>
      <c r="AW20">
        <f ca="1">IF(Data!$H$2="ja",IF(HLOOKUP($G$5,'Partner-period(er)'!$AP:$BD,5+$A20+((AW$15-1)*50),FALSE)&gt;0,1,0),0)</f>
        <v>0</v>
      </c>
      <c r="AX20">
        <f ca="1">IF(Data!$H$2="ja",IF(HLOOKUP($G$5,'Partner-period(er)'!$AP:$BD,5+$A20+((AX$15-1)*50),FALSE)&gt;0,1,0),0)</f>
        <v>0</v>
      </c>
      <c r="AY20">
        <f ca="1">IF(Data!$H$2="ja",IF(HLOOKUP($G$5,'Partner-period(er)'!$AP:$BD,5+$A20+((AY$15-1)*50),FALSE)&gt;0,1,0),0)</f>
        <v>0</v>
      </c>
      <c r="AZ20">
        <f ca="1">IF(Data!$H$2="ja",IF(HLOOKUP($G$5,'Partner-period(er)'!$AP:$BD,5+$A20+((AZ$15-1)*50),FALSE)&gt;0,1,0),0)</f>
        <v>0</v>
      </c>
      <c r="BA20">
        <f ca="1">IF(Data!$H$2="ja",IF(HLOOKUP($G$5,'Partner-period(er)'!$AP:$BD,5+$A20+((BA$15-1)*50),FALSE)&gt;0,1,0),0)</f>
        <v>0</v>
      </c>
      <c r="BB20">
        <f ca="1">IF(Data!$H$2="ja",IF(HLOOKUP($G$5,'Partner-period(er)'!$AP:$BD,5+$A20+((BB$15-1)*50),FALSE)&gt;0,1,0),0)</f>
        <v>0</v>
      </c>
      <c r="BC20" s="114">
        <f ca="1">IF(Data!$H$2="ja",IF(HLOOKUP($G$5,'Partner-period(er)'!$AP:$BD,5+$A20+((BC$15-1)*50),FALSE)&gt;0,1,0),0)</f>
        <v>0</v>
      </c>
      <c r="BE20" s="94"/>
      <c r="BF20" s="43">
        <f ca="1">IF(Data!$H$2="ja",IF(HLOOKUP($G$5,'Partner-period(er)'!$AP:$BD,5+$A20+((BF$15-1)*50),FALSE)&gt;0,1,0),0)</f>
        <v>0</v>
      </c>
      <c r="BG20">
        <f ca="1">IF(Data!$H$2="ja",IF(HLOOKUP($G$5,'Partner-period(er)'!$AP:$BD,5+$A20+((BG$15-1)*50),FALSE)&gt;0,1,0),0)</f>
        <v>0</v>
      </c>
      <c r="BH20">
        <f ca="1">IF(Data!$H$2="ja",IF(HLOOKUP($G$5,'Partner-period(er)'!$AP:$BD,5+$A20+((BH$15-1)*50),FALSE)&gt;0,1,0),0)</f>
        <v>0</v>
      </c>
      <c r="BI20">
        <f ca="1">IF(Data!$H$2="ja",IF(HLOOKUP($G$5,'Partner-period(er)'!$AP:$BD,5+$A20+((BI$15-1)*50),FALSE)&gt;0,1,0),0)</f>
        <v>0</v>
      </c>
      <c r="BJ20">
        <f ca="1">IF(Data!$H$2="ja",IF(HLOOKUP($G$5,'Partner-period(er)'!$AP:$BD,5+$A20+((BJ$15-1)*50),FALSE)&gt;0,1,0),0)</f>
        <v>0</v>
      </c>
      <c r="BK20">
        <f ca="1">IF(Data!$H$2="ja",IF(HLOOKUP($G$5,'Partner-period(er)'!$AP:$BD,5+$A20+((BK$15-1)*50),FALSE)&gt;0,1,0),0)</f>
        <v>0</v>
      </c>
      <c r="BL20">
        <f ca="1">IF(Data!$H$2="ja",IF(HLOOKUP($G$5,'Partner-period(er)'!$AP:$BD,5+$A20+((BL$15-1)*50),FALSE)&gt;0,1,0),0)</f>
        <v>0</v>
      </c>
      <c r="BM20">
        <f ca="1">IF(Data!$H$2="ja",IF(HLOOKUP($G$5,'Partner-period(er)'!$AP:$BD,5+$A20+((BM$15-1)*50),FALSE)&gt;0,1,0),0)</f>
        <v>0</v>
      </c>
      <c r="BN20">
        <f ca="1">IF(Data!$H$2="ja",IF(HLOOKUP($G$5,'Partner-period(er)'!$AP:$BD,5+$A20+((BN$15-1)*50),FALSE)&gt;0,1,0),0)</f>
        <v>0</v>
      </c>
      <c r="BO20">
        <f ca="1">IF(Data!$H$2="ja",IF(HLOOKUP($G$5,'Partner-period(er)'!$AP:$BD,5+$A20+((BO$15-1)*50),FALSE)&gt;0,1,0),0)</f>
        <v>0</v>
      </c>
      <c r="BP20">
        <f ca="1">IF(Data!$H$2="ja",IF(HLOOKUP($G$5,'Partner-period(er)'!$AP:$BD,5+$A20+((BP$15-1)*50),FALSE)&gt;0,1,0),0)</f>
        <v>0</v>
      </c>
      <c r="BQ20">
        <f ca="1">IF(Data!$H$2="ja",IF(HLOOKUP($G$5,'Partner-period(er)'!$AP:$BD,5+$A20+((BQ$15-1)*50),FALSE)&gt;0,1,0),0)</f>
        <v>0</v>
      </c>
      <c r="BR20">
        <f ca="1">IF(Data!$H$2="ja",IF(HLOOKUP($G$5,'Partner-period(er)'!$AP:$BD,5+$A20+((BR$15-1)*50),FALSE)&gt;0,1,0),0)</f>
        <v>0</v>
      </c>
      <c r="BS20">
        <f ca="1">IF(Data!$H$2="ja",IF(HLOOKUP($G$5,'Partner-period(er)'!$AP:$BD,5+$A20+((BS$15-1)*50),FALSE)&gt;0,1,0),0)</f>
        <v>0</v>
      </c>
      <c r="BT20" s="114">
        <f ca="1">IF(Data!$H$2="ja",IF(HLOOKUP($G$5,'Partner-period(er)'!$AP:$BD,5+$A20+((BT$15-1)*50),FALSE)&gt;0,1,0),0)</f>
        <v>0</v>
      </c>
    </row>
    <row r="21" spans="1:72" ht="12" customHeight="1" x14ac:dyDescent="0.25">
      <c r="A21" s="92">
        <v>5</v>
      </c>
      <c r="B21" s="40"/>
      <c r="C21" s="41" t="str">
        <f>Data!B25</f>
        <v>Overhead</v>
      </c>
      <c r="D21" s="41"/>
      <c r="E21" s="123" t="s">
        <v>31</v>
      </c>
      <c r="F21" s="245">
        <f>'Budget &amp; Total'!G27</f>
        <v>0</v>
      </c>
      <c r="G21" s="119">
        <f ca="1">HLOOKUP($G$5,'Period(er)'!$X:$AL,5+A21,FALSE)</f>
        <v>0</v>
      </c>
      <c r="I21" s="120">
        <f>SUM(J21:AM21)</f>
        <v>0</v>
      </c>
      <c r="J21" s="812">
        <f>(J19+J20)*J10</f>
        <v>0</v>
      </c>
      <c r="K21" s="813">
        <f t="shared" ref="K21:X21" si="0">(K19+K20)*K10</f>
        <v>0</v>
      </c>
      <c r="L21" s="813">
        <f t="shared" si="0"/>
        <v>0</v>
      </c>
      <c r="M21" s="813">
        <f t="shared" si="0"/>
        <v>0</v>
      </c>
      <c r="N21" s="813">
        <f t="shared" si="0"/>
        <v>0</v>
      </c>
      <c r="O21" s="813">
        <f t="shared" si="0"/>
        <v>0</v>
      </c>
      <c r="P21" s="813">
        <f t="shared" si="0"/>
        <v>0</v>
      </c>
      <c r="Q21" s="813">
        <f t="shared" si="0"/>
        <v>0</v>
      </c>
      <c r="R21" s="813">
        <f t="shared" si="0"/>
        <v>0</v>
      </c>
      <c r="S21" s="813">
        <f t="shared" si="0"/>
        <v>0</v>
      </c>
      <c r="T21" s="813">
        <f t="shared" si="0"/>
        <v>0</v>
      </c>
      <c r="U21" s="813">
        <f t="shared" si="0"/>
        <v>0</v>
      </c>
      <c r="V21" s="813">
        <f t="shared" si="0"/>
        <v>0</v>
      </c>
      <c r="W21" s="813">
        <f t="shared" si="0"/>
        <v>0</v>
      </c>
      <c r="X21" s="814">
        <f t="shared" si="0"/>
        <v>0</v>
      </c>
      <c r="Y21" s="751">
        <f>(Y19+Y20)*Y10</f>
        <v>0</v>
      </c>
      <c r="Z21" s="751">
        <f t="shared" ref="Z21:AM21" si="1">(Z19+Z20)*Z10</f>
        <v>0</v>
      </c>
      <c r="AA21" s="751">
        <f t="shared" si="1"/>
        <v>0</v>
      </c>
      <c r="AB21" s="751">
        <f t="shared" si="1"/>
        <v>0</v>
      </c>
      <c r="AC21" s="751">
        <f t="shared" si="1"/>
        <v>0</v>
      </c>
      <c r="AD21" s="751">
        <f t="shared" si="1"/>
        <v>0</v>
      </c>
      <c r="AE21" s="751">
        <f t="shared" si="1"/>
        <v>0</v>
      </c>
      <c r="AF21" s="751">
        <f t="shared" si="1"/>
        <v>0</v>
      </c>
      <c r="AG21" s="751">
        <f t="shared" si="1"/>
        <v>0</v>
      </c>
      <c r="AH21" s="751">
        <f t="shared" si="1"/>
        <v>0</v>
      </c>
      <c r="AI21" s="751">
        <f t="shared" si="1"/>
        <v>0</v>
      </c>
      <c r="AJ21" s="751">
        <f t="shared" si="1"/>
        <v>0</v>
      </c>
      <c r="AK21" s="751">
        <f t="shared" si="1"/>
        <v>0</v>
      </c>
      <c r="AL21" s="751">
        <f t="shared" si="1"/>
        <v>0</v>
      </c>
      <c r="AM21" s="751">
        <f t="shared" si="1"/>
        <v>0</v>
      </c>
      <c r="AN21" s="94"/>
      <c r="AO21" s="43"/>
      <c r="BC21" s="114"/>
      <c r="BE21" s="94"/>
      <c r="BF21" s="43"/>
      <c r="BT21" s="114"/>
    </row>
    <row r="22" spans="1:72" ht="12" customHeight="1" x14ac:dyDescent="0.25">
      <c r="A22" s="92">
        <v>6</v>
      </c>
      <c r="B22" s="124"/>
      <c r="C22" s="32" t="str">
        <f>Data!B39</f>
        <v>Lønomkostninger total</v>
      </c>
      <c r="D22" s="32"/>
      <c r="E22" s="444" t="s">
        <v>31</v>
      </c>
      <c r="F22" s="246">
        <f>'Budget &amp; Total'!G28</f>
        <v>0</v>
      </c>
      <c r="G22" s="126">
        <f ca="1">HLOOKUP($G$5,'Period(er)'!$X:$AL,5+A22,FALSE)</f>
        <v>0</v>
      </c>
      <c r="I22" s="127">
        <f>SUM(J22:AM22)</f>
        <v>0</v>
      </c>
      <c r="J22" s="491">
        <f>SUM(J19:J21)</f>
        <v>0</v>
      </c>
      <c r="K22" s="491">
        <f t="shared" ref="K22:X22" si="2">SUM(K19:K21)</f>
        <v>0</v>
      </c>
      <c r="L22" s="491">
        <f t="shared" si="2"/>
        <v>0</v>
      </c>
      <c r="M22" s="491">
        <f t="shared" si="2"/>
        <v>0</v>
      </c>
      <c r="N22" s="491">
        <f t="shared" si="2"/>
        <v>0</v>
      </c>
      <c r="O22" s="491">
        <f t="shared" si="2"/>
        <v>0</v>
      </c>
      <c r="P22" s="491">
        <f t="shared" si="2"/>
        <v>0</v>
      </c>
      <c r="Q22" s="491">
        <f t="shared" si="2"/>
        <v>0</v>
      </c>
      <c r="R22" s="491">
        <f t="shared" si="2"/>
        <v>0</v>
      </c>
      <c r="S22" s="491">
        <f t="shared" si="2"/>
        <v>0</v>
      </c>
      <c r="T22" s="491">
        <f t="shared" si="2"/>
        <v>0</v>
      </c>
      <c r="U22" s="491">
        <f t="shared" si="2"/>
        <v>0</v>
      </c>
      <c r="V22" s="491">
        <f t="shared" si="2"/>
        <v>0</v>
      </c>
      <c r="W22" s="491">
        <f t="shared" si="2"/>
        <v>0</v>
      </c>
      <c r="X22" s="789">
        <f t="shared" si="2"/>
        <v>0</v>
      </c>
      <c r="Y22" s="751">
        <f>SUM(Y19:Y21)</f>
        <v>0</v>
      </c>
      <c r="Z22" s="751">
        <f t="shared" ref="Z22:AM22" si="3">SUM(Z19:Z21)</f>
        <v>0</v>
      </c>
      <c r="AA22" s="751">
        <f t="shared" si="3"/>
        <v>0</v>
      </c>
      <c r="AB22" s="751">
        <f t="shared" si="3"/>
        <v>0</v>
      </c>
      <c r="AC22" s="751">
        <f t="shared" si="3"/>
        <v>0</v>
      </c>
      <c r="AD22" s="751">
        <f t="shared" si="3"/>
        <v>0</v>
      </c>
      <c r="AE22" s="751">
        <f t="shared" si="3"/>
        <v>0</v>
      </c>
      <c r="AF22" s="751">
        <f t="shared" si="3"/>
        <v>0</v>
      </c>
      <c r="AG22" s="751">
        <f t="shared" si="3"/>
        <v>0</v>
      </c>
      <c r="AH22" s="751">
        <f t="shared" si="3"/>
        <v>0</v>
      </c>
      <c r="AI22" s="751">
        <f t="shared" si="3"/>
        <v>0</v>
      </c>
      <c r="AJ22" s="751">
        <f t="shared" si="3"/>
        <v>0</v>
      </c>
      <c r="AK22" s="751">
        <f t="shared" si="3"/>
        <v>0</v>
      </c>
      <c r="AL22" s="751">
        <f t="shared" si="3"/>
        <v>0</v>
      </c>
      <c r="AM22" s="751">
        <f t="shared" si="3"/>
        <v>0</v>
      </c>
      <c r="AN22" s="94"/>
      <c r="AO22" s="43"/>
      <c r="BC22" s="114"/>
      <c r="BE22" s="94"/>
      <c r="BF22" s="43"/>
      <c r="BT22" s="114"/>
    </row>
    <row r="23" spans="1:72" ht="12" customHeight="1" x14ac:dyDescent="0.25">
      <c r="A23" s="92">
        <v>7</v>
      </c>
      <c r="B23" s="38" t="str">
        <f>'Budget &amp; Total'!B29</f>
        <v>Andre omkostninger</v>
      </c>
      <c r="C23" s="33"/>
      <c r="D23" s="33"/>
      <c r="E23" s="27"/>
      <c r="F23" s="117"/>
      <c r="G23" s="128"/>
      <c r="I23" s="129"/>
      <c r="J23" s="167"/>
      <c r="K23" s="167"/>
      <c r="L23" s="167"/>
      <c r="M23" s="167"/>
      <c r="N23" s="167"/>
      <c r="O23" s="167"/>
      <c r="P23" s="167"/>
      <c r="Q23" s="167"/>
      <c r="R23" s="168"/>
      <c r="S23" s="168"/>
      <c r="T23" s="168"/>
      <c r="U23" s="150"/>
      <c r="V23" s="150"/>
      <c r="W23" s="150"/>
      <c r="X23" s="151"/>
      <c r="Y23" s="768"/>
      <c r="Z23" s="768"/>
      <c r="AA23" s="768"/>
      <c r="AB23" s="768"/>
      <c r="AC23" s="768"/>
      <c r="AD23" s="768"/>
      <c r="AE23" s="768"/>
      <c r="AF23" s="768"/>
      <c r="AG23" s="769"/>
      <c r="AH23" s="769"/>
      <c r="AI23" s="769"/>
      <c r="AJ23" s="751"/>
      <c r="AK23" s="751"/>
      <c r="AL23" s="751"/>
      <c r="AM23" s="751"/>
      <c r="AN23" s="94"/>
      <c r="AO23" s="43"/>
      <c r="BC23" s="114"/>
      <c r="BE23" s="94"/>
      <c r="BF23" s="43"/>
      <c r="BT23" s="114"/>
    </row>
    <row r="24" spans="1:72" ht="12" customHeight="1" x14ac:dyDescent="0.25">
      <c r="A24" s="92">
        <v>8</v>
      </c>
      <c r="B24" s="116"/>
      <c r="C24" s="9" t="str">
        <f>'Budget &amp; Total'!C30</f>
        <v>Instrumenter og udstyr</v>
      </c>
      <c r="D24" s="9"/>
      <c r="E24" s="27" t="s">
        <v>31</v>
      </c>
      <c r="F24" s="245">
        <f>'Budget &amp; Total'!G30</f>
        <v>0</v>
      </c>
      <c r="G24" s="119">
        <f ca="1">HLOOKUP($G$5,'Period(er)'!$X:$AL,5+A24,FALSE)</f>
        <v>0</v>
      </c>
      <c r="I24" s="120">
        <f t="shared" ref="I24:I32" si="4">SUM(J24:AM24)</f>
        <v>0</v>
      </c>
      <c r="J24" s="606"/>
      <c r="K24" s="606"/>
      <c r="L24" s="606"/>
      <c r="M24" s="606"/>
      <c r="N24" s="606"/>
      <c r="O24" s="606"/>
      <c r="P24" s="606"/>
      <c r="Q24" s="606"/>
      <c r="R24" s="606"/>
      <c r="S24" s="606"/>
      <c r="T24" s="606"/>
      <c r="U24" s="606"/>
      <c r="V24" s="606"/>
      <c r="W24" s="606"/>
      <c r="X24" s="607"/>
      <c r="Y24" s="767"/>
      <c r="Z24" s="767"/>
      <c r="AA24" s="767"/>
      <c r="AB24" s="767"/>
      <c r="AC24" s="767"/>
      <c r="AD24" s="767"/>
      <c r="AE24" s="767"/>
      <c r="AF24" s="767"/>
      <c r="AG24" s="767"/>
      <c r="AH24" s="767"/>
      <c r="AI24" s="767"/>
      <c r="AJ24" s="767"/>
      <c r="AK24" s="767"/>
      <c r="AL24" s="767"/>
      <c r="AM24" s="767"/>
      <c r="AN24" s="94"/>
      <c r="AO24" s="43">
        <f ca="1">IF(Data!$H$2="ja",IF(HLOOKUP($G$5,'Partner-period(er)'!$AP:$BD,5+$A24+((AO$15-1)*50),FALSE)&gt;0,1,0),0)</f>
        <v>0</v>
      </c>
      <c r="AP24">
        <f ca="1">IF(Data!$H$2="ja",IF(HLOOKUP($G$5,'Partner-period(er)'!$AP:$BD,5+$A24+((AP$15-1)*50),FALSE)&gt;0,1,0),0)</f>
        <v>0</v>
      </c>
      <c r="AQ24">
        <f ca="1">IF(Data!$H$2="ja",IF(HLOOKUP($G$5,'Partner-period(er)'!$AP:$BD,5+$A24+((AQ$15-1)*50),FALSE)&gt;0,1,0),0)</f>
        <v>0</v>
      </c>
      <c r="AR24">
        <f ca="1">IF(Data!$H$2="ja",IF(HLOOKUP($G$5,'Partner-period(er)'!$AP:$BD,5+$A24+((AR$15-1)*50),FALSE)&gt;0,1,0),0)</f>
        <v>0</v>
      </c>
      <c r="AS24">
        <f ca="1">IF(Data!$H$2="ja",IF(HLOOKUP($G$5,'Partner-period(er)'!$AP:$BD,5+$A24+((AS$15-1)*50),FALSE)&gt;0,1,0),0)</f>
        <v>0</v>
      </c>
      <c r="AT24">
        <f ca="1">IF(Data!$H$2="ja",IF(HLOOKUP($G$5,'Partner-period(er)'!$AP:$BD,5+$A24+((AT$15-1)*50),FALSE)&gt;0,1,0),0)</f>
        <v>0</v>
      </c>
      <c r="AU24">
        <f ca="1">IF(Data!$H$2="ja",IF(HLOOKUP($G$5,'Partner-period(er)'!$AP:$BD,5+$A24+((AU$15-1)*50),FALSE)&gt;0,1,0),0)</f>
        <v>0</v>
      </c>
      <c r="AV24">
        <f ca="1">IF(Data!$H$2="ja",IF(HLOOKUP($G$5,'Partner-period(er)'!$AP:$BD,5+$A24+((AV$15-1)*50),FALSE)&gt;0,1,0),0)</f>
        <v>0</v>
      </c>
      <c r="AW24">
        <f ca="1">IF(Data!$H$2="ja",IF(HLOOKUP($G$5,'Partner-period(er)'!$AP:$BD,5+$A24+((AW$15-1)*50),FALSE)&gt;0,1,0),0)</f>
        <v>0</v>
      </c>
      <c r="AX24">
        <f ca="1">IF(Data!$H$2="ja",IF(HLOOKUP($G$5,'Partner-period(er)'!$AP:$BD,5+$A24+((AX$15-1)*50),FALSE)&gt;0,1,0),0)</f>
        <v>0</v>
      </c>
      <c r="AY24">
        <f ca="1">IF(Data!$H$2="ja",IF(HLOOKUP($G$5,'Partner-period(er)'!$AP:$BD,5+$A24+((AY$15-1)*50),FALSE)&gt;0,1,0),0)</f>
        <v>0</v>
      </c>
      <c r="AZ24">
        <f ca="1">IF(Data!$H$2="ja",IF(HLOOKUP($G$5,'Partner-period(er)'!$AP:$BD,5+$A24+((AZ$15-1)*50),FALSE)&gt;0,1,0),0)</f>
        <v>0</v>
      </c>
      <c r="BA24">
        <f ca="1">IF(Data!$H$2="ja",IF(HLOOKUP($G$5,'Partner-period(er)'!$AP:$BD,5+$A24+((BA$15-1)*50),FALSE)&gt;0,1,0),0)</f>
        <v>0</v>
      </c>
      <c r="BB24">
        <f ca="1">IF(Data!$H$2="ja",IF(HLOOKUP($G$5,'Partner-period(er)'!$AP:$BD,5+$A24+((BB$15-1)*50),FALSE)&gt;0,1,0),0)</f>
        <v>0</v>
      </c>
      <c r="BC24" s="114">
        <f ca="1">IF(Data!$H$2="ja",IF(HLOOKUP($G$5,'Partner-period(er)'!$AP:$BD,5+$A24+((BC$15-1)*50),FALSE)&gt;0,1,0),0)</f>
        <v>0</v>
      </c>
      <c r="BE24" s="94"/>
      <c r="BF24" s="43">
        <f ca="1">IF(Data!$H$2="ja",IF(HLOOKUP($G$5,'Partner-period(er)'!$AP:$BD,5+$A24+((BF$15-1)*50),FALSE)&gt;0,1,0),0)</f>
        <v>0</v>
      </c>
      <c r="BG24">
        <f ca="1">IF(Data!$H$2="ja",IF(HLOOKUP($G$5,'Partner-period(er)'!$AP:$BD,5+$A24+((BG$15-1)*50),FALSE)&gt;0,1,0),0)</f>
        <v>0</v>
      </c>
      <c r="BH24">
        <f ca="1">IF(Data!$H$2="ja",IF(HLOOKUP($G$5,'Partner-period(er)'!$AP:$BD,5+$A24+((BH$15-1)*50),FALSE)&gt;0,1,0),0)</f>
        <v>0</v>
      </c>
      <c r="BI24">
        <f ca="1">IF(Data!$H$2="ja",IF(HLOOKUP($G$5,'Partner-period(er)'!$AP:$BD,5+$A24+((BI$15-1)*50),FALSE)&gt;0,1,0),0)</f>
        <v>0</v>
      </c>
      <c r="BJ24">
        <f ca="1">IF(Data!$H$2="ja",IF(HLOOKUP($G$5,'Partner-period(er)'!$AP:$BD,5+$A24+((BJ$15-1)*50),FALSE)&gt;0,1,0),0)</f>
        <v>0</v>
      </c>
      <c r="BK24">
        <f ca="1">IF(Data!$H$2="ja",IF(HLOOKUP($G$5,'Partner-period(er)'!$AP:$BD,5+$A24+((BK$15-1)*50),FALSE)&gt;0,1,0),0)</f>
        <v>0</v>
      </c>
      <c r="BL24">
        <f ca="1">IF(Data!$H$2="ja",IF(HLOOKUP($G$5,'Partner-period(er)'!$AP:$BD,5+$A24+((BL$15-1)*50),FALSE)&gt;0,1,0),0)</f>
        <v>0</v>
      </c>
      <c r="BM24">
        <f ca="1">IF(Data!$H$2="ja",IF(HLOOKUP($G$5,'Partner-period(er)'!$AP:$BD,5+$A24+((BM$15-1)*50),FALSE)&gt;0,1,0),0)</f>
        <v>0</v>
      </c>
      <c r="BN24">
        <f ca="1">IF(Data!$H$2="ja",IF(HLOOKUP($G$5,'Partner-period(er)'!$AP:$BD,5+$A24+((BN$15-1)*50),FALSE)&gt;0,1,0),0)</f>
        <v>0</v>
      </c>
      <c r="BO24">
        <f ca="1">IF(Data!$H$2="ja",IF(HLOOKUP($G$5,'Partner-period(er)'!$AP:$BD,5+$A24+((BO$15-1)*50),FALSE)&gt;0,1,0),0)</f>
        <v>0</v>
      </c>
      <c r="BP24">
        <f ca="1">IF(Data!$H$2="ja",IF(HLOOKUP($G$5,'Partner-period(er)'!$AP:$BD,5+$A24+((BP$15-1)*50),FALSE)&gt;0,1,0),0)</f>
        <v>0</v>
      </c>
      <c r="BQ24">
        <f ca="1">IF(Data!$H$2="ja",IF(HLOOKUP($G$5,'Partner-period(er)'!$AP:$BD,5+$A24+((BQ$15-1)*50),FALSE)&gt;0,1,0),0)</f>
        <v>0</v>
      </c>
      <c r="BR24">
        <f ca="1">IF(Data!$H$2="ja",IF(HLOOKUP($G$5,'Partner-period(er)'!$AP:$BD,5+$A24+((BR$15-1)*50),FALSE)&gt;0,1,0),0)</f>
        <v>0</v>
      </c>
      <c r="BS24">
        <f ca="1">IF(Data!$H$2="ja",IF(HLOOKUP($G$5,'Partner-period(er)'!$AP:$BD,5+$A24+((BS$15-1)*50),FALSE)&gt;0,1,0),0)</f>
        <v>0</v>
      </c>
      <c r="BT24" s="114">
        <f ca="1">IF(Data!$H$2="ja",IF(HLOOKUP($G$5,'Partner-period(er)'!$AP:$BD,5+$A24+((BT$15-1)*50),FALSE)&gt;0,1,0),0)</f>
        <v>0</v>
      </c>
    </row>
    <row r="25" spans="1:72" ht="12" customHeight="1" x14ac:dyDescent="0.25">
      <c r="A25" s="92">
        <v>9</v>
      </c>
      <c r="B25" s="39"/>
      <c r="C25" s="9" t="str">
        <f>'Budget &amp; Total'!C31</f>
        <v>Bygninger og jord</v>
      </c>
      <c r="D25" s="9"/>
      <c r="E25" s="27" t="s">
        <v>31</v>
      </c>
      <c r="F25" s="245">
        <f>'Budget &amp; Total'!G31</f>
        <v>0</v>
      </c>
      <c r="G25" s="119">
        <f ca="1">HLOOKUP($G$5,'Period(er)'!$X:$AL,5+A25,FALSE)</f>
        <v>0</v>
      </c>
      <c r="I25" s="120">
        <f t="shared" si="4"/>
        <v>0</v>
      </c>
      <c r="J25" s="606"/>
      <c r="K25" s="606"/>
      <c r="L25" s="606"/>
      <c r="M25" s="606"/>
      <c r="N25" s="606"/>
      <c r="O25" s="606"/>
      <c r="P25" s="606"/>
      <c r="Q25" s="606"/>
      <c r="R25" s="606"/>
      <c r="S25" s="606"/>
      <c r="T25" s="606"/>
      <c r="U25" s="606"/>
      <c r="V25" s="606"/>
      <c r="W25" s="606"/>
      <c r="X25" s="607"/>
      <c r="Y25" s="767"/>
      <c r="Z25" s="767"/>
      <c r="AA25" s="767"/>
      <c r="AB25" s="767"/>
      <c r="AC25" s="767"/>
      <c r="AD25" s="767"/>
      <c r="AE25" s="767"/>
      <c r="AF25" s="767"/>
      <c r="AG25" s="767"/>
      <c r="AH25" s="767"/>
      <c r="AI25" s="767"/>
      <c r="AJ25" s="767"/>
      <c r="AK25" s="767"/>
      <c r="AL25" s="767"/>
      <c r="AM25" s="767"/>
      <c r="AN25" s="94"/>
      <c r="AO25" s="43">
        <f ca="1">IF(Data!$H$2="ja",IF(HLOOKUP($G$5,'Partner-period(er)'!$AP:$BD,5+$A25+((AO$15-1)*50),FALSE)&gt;0,1,0),0)</f>
        <v>0</v>
      </c>
      <c r="AP25">
        <f ca="1">IF(Data!$H$2="ja",IF(HLOOKUP($G$5,'Partner-period(er)'!$AP:$BD,5+$A25+((AP$15-1)*50),FALSE)&gt;0,1,0),0)</f>
        <v>0</v>
      </c>
      <c r="AQ25">
        <f ca="1">IF(Data!$H$2="ja",IF(HLOOKUP($G$5,'Partner-period(er)'!$AP:$BD,5+$A25+((AQ$15-1)*50),FALSE)&gt;0,1,0),0)</f>
        <v>0</v>
      </c>
      <c r="AR25">
        <f ca="1">IF(Data!$H$2="ja",IF(HLOOKUP($G$5,'Partner-period(er)'!$AP:$BD,5+$A25+((AR$15-1)*50),FALSE)&gt;0,1,0),0)</f>
        <v>0</v>
      </c>
      <c r="AS25">
        <f ca="1">IF(Data!$H$2="ja",IF(HLOOKUP($G$5,'Partner-period(er)'!$AP:$BD,5+$A25+((AS$15-1)*50),FALSE)&gt;0,1,0),0)</f>
        <v>0</v>
      </c>
      <c r="AT25">
        <f ca="1">IF(Data!$H$2="ja",IF(HLOOKUP($G$5,'Partner-period(er)'!$AP:$BD,5+$A25+((AT$15-1)*50),FALSE)&gt;0,1,0),0)</f>
        <v>0</v>
      </c>
      <c r="AU25">
        <f ca="1">IF(Data!$H$2="ja",IF(HLOOKUP($G$5,'Partner-period(er)'!$AP:$BD,5+$A25+((AU$15-1)*50),FALSE)&gt;0,1,0),0)</f>
        <v>0</v>
      </c>
      <c r="AV25">
        <f ca="1">IF(Data!$H$2="ja",IF(HLOOKUP($G$5,'Partner-period(er)'!$AP:$BD,5+$A25+((AV$15-1)*50),FALSE)&gt;0,1,0),0)</f>
        <v>0</v>
      </c>
      <c r="AW25">
        <f ca="1">IF(Data!$H$2="ja",IF(HLOOKUP($G$5,'Partner-period(er)'!$AP:$BD,5+$A25+((AW$15-1)*50),FALSE)&gt;0,1,0),0)</f>
        <v>0</v>
      </c>
      <c r="AX25">
        <f ca="1">IF(Data!$H$2="ja",IF(HLOOKUP($G$5,'Partner-period(er)'!$AP:$BD,5+$A25+((AX$15-1)*50),FALSE)&gt;0,1,0),0)</f>
        <v>0</v>
      </c>
      <c r="AY25">
        <f ca="1">IF(Data!$H$2="ja",IF(HLOOKUP($G$5,'Partner-period(er)'!$AP:$BD,5+$A25+((AY$15-1)*50),FALSE)&gt;0,1,0),0)</f>
        <v>0</v>
      </c>
      <c r="AZ25">
        <f ca="1">IF(Data!$H$2="ja",IF(HLOOKUP($G$5,'Partner-period(er)'!$AP:$BD,5+$A25+((AZ$15-1)*50),FALSE)&gt;0,1,0),0)</f>
        <v>0</v>
      </c>
      <c r="BA25">
        <f ca="1">IF(Data!$H$2="ja",IF(HLOOKUP($G$5,'Partner-period(er)'!$AP:$BD,5+$A25+((BA$15-1)*50),FALSE)&gt;0,1,0),0)</f>
        <v>0</v>
      </c>
      <c r="BB25">
        <f ca="1">IF(Data!$H$2="ja",IF(HLOOKUP($G$5,'Partner-period(er)'!$AP:$BD,5+$A25+((BB$15-1)*50),FALSE)&gt;0,1,0),0)</f>
        <v>0</v>
      </c>
      <c r="BC25" s="114">
        <f ca="1">IF(Data!$H$2="ja",IF(HLOOKUP($G$5,'Partner-period(er)'!$AP:$BD,5+$A25+((BC$15-1)*50),FALSE)&gt;0,1,0),0)</f>
        <v>0</v>
      </c>
      <c r="BE25" s="94"/>
      <c r="BF25" s="43">
        <f ca="1">IF(Data!$H$2="ja",IF(HLOOKUP($G$5,'Partner-period(er)'!$AP:$BD,5+$A25+((BF$15-1)*50),FALSE)&gt;0,1,0),0)</f>
        <v>0</v>
      </c>
      <c r="BG25">
        <f ca="1">IF(Data!$H$2="ja",IF(HLOOKUP($G$5,'Partner-period(er)'!$AP:$BD,5+$A25+((BG$15-1)*50),FALSE)&gt;0,1,0),0)</f>
        <v>0</v>
      </c>
      <c r="BH25">
        <f ca="1">IF(Data!$H$2="ja",IF(HLOOKUP($G$5,'Partner-period(er)'!$AP:$BD,5+$A25+((BH$15-1)*50),FALSE)&gt;0,1,0),0)</f>
        <v>0</v>
      </c>
      <c r="BI25">
        <f ca="1">IF(Data!$H$2="ja",IF(HLOOKUP($G$5,'Partner-period(er)'!$AP:$BD,5+$A25+((BI$15-1)*50),FALSE)&gt;0,1,0),0)</f>
        <v>0</v>
      </c>
      <c r="BJ25">
        <f ca="1">IF(Data!$H$2="ja",IF(HLOOKUP($G$5,'Partner-period(er)'!$AP:$BD,5+$A25+((BJ$15-1)*50),FALSE)&gt;0,1,0),0)</f>
        <v>0</v>
      </c>
      <c r="BK25">
        <f ca="1">IF(Data!$H$2="ja",IF(HLOOKUP($G$5,'Partner-period(er)'!$AP:$BD,5+$A25+((BK$15-1)*50),FALSE)&gt;0,1,0),0)</f>
        <v>0</v>
      </c>
      <c r="BL25">
        <f ca="1">IF(Data!$H$2="ja",IF(HLOOKUP($G$5,'Partner-period(er)'!$AP:$BD,5+$A25+((BL$15-1)*50),FALSE)&gt;0,1,0),0)</f>
        <v>0</v>
      </c>
      <c r="BM25">
        <f ca="1">IF(Data!$H$2="ja",IF(HLOOKUP($G$5,'Partner-period(er)'!$AP:$BD,5+$A25+((BM$15-1)*50),FALSE)&gt;0,1,0),0)</f>
        <v>0</v>
      </c>
      <c r="BN25">
        <f ca="1">IF(Data!$H$2="ja",IF(HLOOKUP($G$5,'Partner-period(er)'!$AP:$BD,5+$A25+((BN$15-1)*50),FALSE)&gt;0,1,0),0)</f>
        <v>0</v>
      </c>
      <c r="BO25">
        <f ca="1">IF(Data!$H$2="ja",IF(HLOOKUP($G$5,'Partner-period(er)'!$AP:$BD,5+$A25+((BO$15-1)*50),FALSE)&gt;0,1,0),0)</f>
        <v>0</v>
      </c>
      <c r="BP25">
        <f ca="1">IF(Data!$H$2="ja",IF(HLOOKUP($G$5,'Partner-period(er)'!$AP:$BD,5+$A25+((BP$15-1)*50),FALSE)&gt;0,1,0),0)</f>
        <v>0</v>
      </c>
      <c r="BQ25">
        <f ca="1">IF(Data!$H$2="ja",IF(HLOOKUP($G$5,'Partner-period(er)'!$AP:$BD,5+$A25+((BQ$15-1)*50),FALSE)&gt;0,1,0),0)</f>
        <v>0</v>
      </c>
      <c r="BR25">
        <f ca="1">IF(Data!$H$2="ja",IF(HLOOKUP($G$5,'Partner-period(er)'!$AP:$BD,5+$A25+((BR$15-1)*50),FALSE)&gt;0,1,0),0)</f>
        <v>0</v>
      </c>
      <c r="BS25">
        <f ca="1">IF(Data!$H$2="ja",IF(HLOOKUP($G$5,'Partner-period(er)'!$AP:$BD,5+$A25+((BS$15-1)*50),FALSE)&gt;0,1,0),0)</f>
        <v>0</v>
      </c>
      <c r="BT25" s="114">
        <f ca="1">IF(Data!$H$2="ja",IF(HLOOKUP($G$5,'Partner-period(er)'!$AP:$BD,5+$A25+((BT$15-1)*50),FALSE)&gt;0,1,0),0)</f>
        <v>0</v>
      </c>
    </row>
    <row r="26" spans="1:72" ht="12" customHeight="1" x14ac:dyDescent="0.25">
      <c r="A26" s="92">
        <v>10</v>
      </c>
      <c r="B26" s="39"/>
      <c r="C26" s="9" t="str">
        <f>'Budget &amp; Total'!C32</f>
        <v>Andre driftsudgifter, herunder materialer</v>
      </c>
      <c r="D26" s="9"/>
      <c r="E26" s="27" t="s">
        <v>31</v>
      </c>
      <c r="F26" s="245">
        <f>'Budget &amp; Total'!G32</f>
        <v>0</v>
      </c>
      <c r="G26" s="119">
        <f ca="1">HLOOKUP($G$5,'Period(er)'!$X:$AL,5+A26,FALSE)</f>
        <v>0</v>
      </c>
      <c r="I26" s="120">
        <f t="shared" si="4"/>
        <v>0</v>
      </c>
      <c r="J26" s="606"/>
      <c r="K26" s="606"/>
      <c r="L26" s="606"/>
      <c r="M26" s="606"/>
      <c r="N26" s="606"/>
      <c r="O26" s="606"/>
      <c r="P26" s="606"/>
      <c r="Q26" s="606"/>
      <c r="R26" s="606"/>
      <c r="S26" s="606"/>
      <c r="T26" s="606"/>
      <c r="U26" s="606"/>
      <c r="V26" s="606"/>
      <c r="W26" s="606"/>
      <c r="X26" s="607"/>
      <c r="Y26" s="767"/>
      <c r="Z26" s="767"/>
      <c r="AA26" s="767"/>
      <c r="AB26" s="767"/>
      <c r="AC26" s="767"/>
      <c r="AD26" s="767"/>
      <c r="AE26" s="767"/>
      <c r="AF26" s="767"/>
      <c r="AG26" s="767"/>
      <c r="AH26" s="767"/>
      <c r="AI26" s="767"/>
      <c r="AJ26" s="767"/>
      <c r="AK26" s="767"/>
      <c r="AL26" s="767"/>
      <c r="AM26" s="767"/>
      <c r="AN26" s="94"/>
      <c r="AO26" s="43">
        <f ca="1">IF(Data!$H$2="ja",IF(HLOOKUP($G$5,'Partner-period(er)'!$AP:$BD,5+$A26+((AO$15-1)*50),FALSE)&gt;0,1,0),0)</f>
        <v>0</v>
      </c>
      <c r="AP26">
        <f ca="1">IF(Data!$H$2="ja",IF(HLOOKUP($G$5,'Partner-period(er)'!$AP:$BD,5+$A26+((AP$15-1)*50),FALSE)&gt;0,1,0),0)</f>
        <v>0</v>
      </c>
      <c r="AQ26">
        <f ca="1">IF(Data!$H$2="ja",IF(HLOOKUP($G$5,'Partner-period(er)'!$AP:$BD,5+$A26+((AQ$15-1)*50),FALSE)&gt;0,1,0),0)</f>
        <v>0</v>
      </c>
      <c r="AR26">
        <f ca="1">IF(Data!$H$2="ja",IF(HLOOKUP($G$5,'Partner-period(er)'!$AP:$BD,5+$A26+((AR$15-1)*50),FALSE)&gt;0,1,0),0)</f>
        <v>0</v>
      </c>
      <c r="AS26">
        <f ca="1">IF(Data!$H$2="ja",IF(HLOOKUP($G$5,'Partner-period(er)'!$AP:$BD,5+$A26+((AS$15-1)*50),FALSE)&gt;0,1,0),0)</f>
        <v>0</v>
      </c>
      <c r="AT26">
        <f ca="1">IF(Data!$H$2="ja",IF(HLOOKUP($G$5,'Partner-period(er)'!$AP:$BD,5+$A26+((AT$15-1)*50),FALSE)&gt;0,1,0),0)</f>
        <v>0</v>
      </c>
      <c r="AU26">
        <f ca="1">IF(Data!$H$2="ja",IF(HLOOKUP($G$5,'Partner-period(er)'!$AP:$BD,5+$A26+((AU$15-1)*50),FALSE)&gt;0,1,0),0)</f>
        <v>0</v>
      </c>
      <c r="AV26">
        <f ca="1">IF(Data!$H$2="ja",IF(HLOOKUP($G$5,'Partner-period(er)'!$AP:$BD,5+$A26+((AV$15-1)*50),FALSE)&gt;0,1,0),0)</f>
        <v>0</v>
      </c>
      <c r="AW26">
        <f ca="1">IF(Data!$H$2="ja",IF(HLOOKUP($G$5,'Partner-period(er)'!$AP:$BD,5+$A26+((AW$15-1)*50),FALSE)&gt;0,1,0),0)</f>
        <v>0</v>
      </c>
      <c r="AX26">
        <f ca="1">IF(Data!$H$2="ja",IF(HLOOKUP($G$5,'Partner-period(er)'!$AP:$BD,5+$A26+((AX$15-1)*50),FALSE)&gt;0,1,0),0)</f>
        <v>0</v>
      </c>
      <c r="AY26">
        <f ca="1">IF(Data!$H$2="ja",IF(HLOOKUP($G$5,'Partner-period(er)'!$AP:$BD,5+$A26+((AY$15-1)*50),FALSE)&gt;0,1,0),0)</f>
        <v>0</v>
      </c>
      <c r="AZ26">
        <f ca="1">IF(Data!$H$2="ja",IF(HLOOKUP($G$5,'Partner-period(er)'!$AP:$BD,5+$A26+((AZ$15-1)*50),FALSE)&gt;0,1,0),0)</f>
        <v>0</v>
      </c>
      <c r="BA26">
        <f ca="1">IF(Data!$H$2="ja",IF(HLOOKUP($G$5,'Partner-period(er)'!$AP:$BD,5+$A26+((BA$15-1)*50),FALSE)&gt;0,1,0),0)</f>
        <v>0</v>
      </c>
      <c r="BB26">
        <f ca="1">IF(Data!$H$2="ja",IF(HLOOKUP($G$5,'Partner-period(er)'!$AP:$BD,5+$A26+((BB$15-1)*50),FALSE)&gt;0,1,0),0)</f>
        <v>0</v>
      </c>
      <c r="BC26" s="114">
        <f ca="1">IF(Data!$H$2="ja",IF(HLOOKUP($G$5,'Partner-period(er)'!$AP:$BD,5+$A26+((BC$15-1)*50),FALSE)&gt;0,1,0),0)</f>
        <v>0</v>
      </c>
      <c r="BE26" s="94"/>
      <c r="BF26" s="43">
        <f ca="1">IF(Data!$H$2="ja",IF(HLOOKUP($G$5,'Partner-period(er)'!$AP:$BD,5+$A26+((BF$15-1)*50),FALSE)&gt;0,1,0),0)</f>
        <v>0</v>
      </c>
      <c r="BG26">
        <f ca="1">IF(Data!$H$2="ja",IF(HLOOKUP($G$5,'Partner-period(er)'!$AP:$BD,5+$A26+((BG$15-1)*50),FALSE)&gt;0,1,0),0)</f>
        <v>0</v>
      </c>
      <c r="BH26">
        <f ca="1">IF(Data!$H$2="ja",IF(HLOOKUP($G$5,'Partner-period(er)'!$AP:$BD,5+$A26+((BH$15-1)*50),FALSE)&gt;0,1,0),0)</f>
        <v>0</v>
      </c>
      <c r="BI26">
        <f ca="1">IF(Data!$H$2="ja",IF(HLOOKUP($G$5,'Partner-period(er)'!$AP:$BD,5+$A26+((BI$15-1)*50),FALSE)&gt;0,1,0),0)</f>
        <v>0</v>
      </c>
      <c r="BJ26">
        <f ca="1">IF(Data!$H$2="ja",IF(HLOOKUP($G$5,'Partner-period(er)'!$AP:$BD,5+$A26+((BJ$15-1)*50),FALSE)&gt;0,1,0),0)</f>
        <v>0</v>
      </c>
      <c r="BK26">
        <f ca="1">IF(Data!$H$2="ja",IF(HLOOKUP($G$5,'Partner-period(er)'!$AP:$BD,5+$A26+((BK$15-1)*50),FALSE)&gt;0,1,0),0)</f>
        <v>0</v>
      </c>
      <c r="BL26">
        <f ca="1">IF(Data!$H$2="ja",IF(HLOOKUP($G$5,'Partner-period(er)'!$AP:$BD,5+$A26+((BL$15-1)*50),FALSE)&gt;0,1,0),0)</f>
        <v>0</v>
      </c>
      <c r="BM26">
        <f ca="1">IF(Data!$H$2="ja",IF(HLOOKUP($G$5,'Partner-period(er)'!$AP:$BD,5+$A26+((BM$15-1)*50),FALSE)&gt;0,1,0),0)</f>
        <v>0</v>
      </c>
      <c r="BN26">
        <f ca="1">IF(Data!$H$2="ja",IF(HLOOKUP($G$5,'Partner-period(er)'!$AP:$BD,5+$A26+((BN$15-1)*50),FALSE)&gt;0,1,0),0)</f>
        <v>0</v>
      </c>
      <c r="BO26">
        <f ca="1">IF(Data!$H$2="ja",IF(HLOOKUP($G$5,'Partner-period(er)'!$AP:$BD,5+$A26+((BO$15-1)*50),FALSE)&gt;0,1,0),0)</f>
        <v>0</v>
      </c>
      <c r="BP26">
        <f ca="1">IF(Data!$H$2="ja",IF(HLOOKUP($G$5,'Partner-period(er)'!$AP:$BD,5+$A26+((BP$15-1)*50),FALSE)&gt;0,1,0),0)</f>
        <v>0</v>
      </c>
      <c r="BQ26">
        <f ca="1">IF(Data!$H$2="ja",IF(HLOOKUP($G$5,'Partner-period(er)'!$AP:$BD,5+$A26+((BQ$15-1)*50),FALSE)&gt;0,1,0),0)</f>
        <v>0</v>
      </c>
      <c r="BR26">
        <f ca="1">IF(Data!$H$2="ja",IF(HLOOKUP($G$5,'Partner-period(er)'!$AP:$BD,5+$A26+((BR$15-1)*50),FALSE)&gt;0,1,0),0)</f>
        <v>0</v>
      </c>
      <c r="BS26">
        <f ca="1">IF(Data!$H$2="ja",IF(HLOOKUP($G$5,'Partner-period(er)'!$AP:$BD,5+$A26+((BS$15-1)*50),FALSE)&gt;0,1,0),0)</f>
        <v>0</v>
      </c>
      <c r="BT26" s="114">
        <f ca="1">IF(Data!$H$2="ja",IF(HLOOKUP($G$5,'Partner-period(er)'!$AP:$BD,5+$A26+((BT$15-1)*50),FALSE)&gt;0,1,0),0)</f>
        <v>0</v>
      </c>
    </row>
    <row r="27" spans="1:72" ht="12" customHeight="1" x14ac:dyDescent="0.25">
      <c r="A27" s="92">
        <v>11</v>
      </c>
      <c r="B27" s="39"/>
      <c r="C27" s="9" t="str">
        <f>'Budget &amp; Total'!C33</f>
        <v>Konsulentydelser ved køb fra ekstern leverandør</v>
      </c>
      <c r="D27" s="9"/>
      <c r="E27" s="27" t="s">
        <v>31</v>
      </c>
      <c r="F27" s="245">
        <f>'Budget &amp; Total'!G33</f>
        <v>0</v>
      </c>
      <c r="G27" s="119">
        <f ca="1">HLOOKUP($G$5,'Period(er)'!$X:$AL,5+A27,FALSE)</f>
        <v>0</v>
      </c>
      <c r="I27" s="120">
        <f t="shared" si="4"/>
        <v>0</v>
      </c>
      <c r="J27" s="606"/>
      <c r="K27" s="606"/>
      <c r="L27" s="606"/>
      <c r="M27" s="606"/>
      <c r="N27" s="606"/>
      <c r="O27" s="606"/>
      <c r="P27" s="606"/>
      <c r="Q27" s="606"/>
      <c r="R27" s="606"/>
      <c r="S27" s="606"/>
      <c r="T27" s="606"/>
      <c r="U27" s="606"/>
      <c r="V27" s="606"/>
      <c r="W27" s="606"/>
      <c r="X27" s="607"/>
      <c r="Y27" s="767"/>
      <c r="Z27" s="767"/>
      <c r="AA27" s="767"/>
      <c r="AB27" s="767"/>
      <c r="AC27" s="767"/>
      <c r="AD27" s="767"/>
      <c r="AE27" s="767"/>
      <c r="AF27" s="767"/>
      <c r="AG27" s="767"/>
      <c r="AH27" s="767"/>
      <c r="AI27" s="767"/>
      <c r="AJ27" s="767"/>
      <c r="AK27" s="767"/>
      <c r="AL27" s="767"/>
      <c r="AM27" s="767"/>
      <c r="AN27" s="94"/>
      <c r="AO27" s="43">
        <f ca="1">IF(Data!$H$2="ja",IF(HLOOKUP($G$5,'Partner-period(er)'!$AP:$BD,5+$A27+((AO$15-1)*50),FALSE)&gt;0,1,0),0)</f>
        <v>0</v>
      </c>
      <c r="AP27">
        <f ca="1">IF(Data!$H$2="ja",IF(HLOOKUP($G$5,'Partner-period(er)'!$AP:$BD,5+$A27+((AP$15-1)*50),FALSE)&gt;0,1,0),0)</f>
        <v>0</v>
      </c>
      <c r="AQ27">
        <f ca="1">IF(Data!$H$2="ja",IF(HLOOKUP($G$5,'Partner-period(er)'!$AP:$BD,5+$A27+((AQ$15-1)*50),FALSE)&gt;0,1,0),0)</f>
        <v>0</v>
      </c>
      <c r="AR27">
        <f ca="1">IF(Data!$H$2="ja",IF(HLOOKUP($G$5,'Partner-period(er)'!$AP:$BD,5+$A27+((AR$15-1)*50),FALSE)&gt;0,1,0),0)</f>
        <v>0</v>
      </c>
      <c r="AS27">
        <f ca="1">IF(Data!$H$2="ja",IF(HLOOKUP($G$5,'Partner-period(er)'!$AP:$BD,5+$A27+((AS$15-1)*50),FALSE)&gt;0,1,0),0)</f>
        <v>0</v>
      </c>
      <c r="AT27">
        <f ca="1">IF(Data!$H$2="ja",IF(HLOOKUP($G$5,'Partner-period(er)'!$AP:$BD,5+$A27+((AT$15-1)*50),FALSE)&gt;0,1,0),0)</f>
        <v>0</v>
      </c>
      <c r="AU27">
        <f ca="1">IF(Data!$H$2="ja",IF(HLOOKUP($G$5,'Partner-period(er)'!$AP:$BD,5+$A27+((AU$15-1)*50),FALSE)&gt;0,1,0),0)</f>
        <v>0</v>
      </c>
      <c r="AV27">
        <f ca="1">IF(Data!$H$2="ja",IF(HLOOKUP($G$5,'Partner-period(er)'!$AP:$BD,5+$A27+((AV$15-1)*50),FALSE)&gt;0,1,0),0)</f>
        <v>0</v>
      </c>
      <c r="AW27">
        <f ca="1">IF(Data!$H$2="ja",IF(HLOOKUP($G$5,'Partner-period(er)'!$AP:$BD,5+$A27+((AW$15-1)*50),FALSE)&gt;0,1,0),0)</f>
        <v>0</v>
      </c>
      <c r="AX27">
        <f ca="1">IF(Data!$H$2="ja",IF(HLOOKUP($G$5,'Partner-period(er)'!$AP:$BD,5+$A27+((AX$15-1)*50),FALSE)&gt;0,1,0),0)</f>
        <v>0</v>
      </c>
      <c r="AY27">
        <f ca="1">IF(Data!$H$2="ja",IF(HLOOKUP($G$5,'Partner-period(er)'!$AP:$BD,5+$A27+((AY$15-1)*50),FALSE)&gt;0,1,0),0)</f>
        <v>0</v>
      </c>
      <c r="AZ27">
        <f ca="1">IF(Data!$H$2="ja",IF(HLOOKUP($G$5,'Partner-period(er)'!$AP:$BD,5+$A27+((AZ$15-1)*50),FALSE)&gt;0,1,0),0)</f>
        <v>0</v>
      </c>
      <c r="BA27">
        <f ca="1">IF(Data!$H$2="ja",IF(HLOOKUP($G$5,'Partner-period(er)'!$AP:$BD,5+$A27+((BA$15-1)*50),FALSE)&gt;0,1,0),0)</f>
        <v>0</v>
      </c>
      <c r="BB27">
        <f ca="1">IF(Data!$H$2="ja",IF(HLOOKUP($G$5,'Partner-period(er)'!$AP:$BD,5+$A27+((BB$15-1)*50),FALSE)&gt;0,1,0),0)</f>
        <v>0</v>
      </c>
      <c r="BC27" s="114">
        <f ca="1">IF(Data!$H$2="ja",IF(HLOOKUP($G$5,'Partner-period(er)'!$AP:$BD,5+$A27+((BC$15-1)*50),FALSE)&gt;0,1,0),0)</f>
        <v>0</v>
      </c>
      <c r="BE27" s="94"/>
      <c r="BF27" s="43">
        <f ca="1">IF(Data!$H$2="ja",IF(HLOOKUP($G$5,'Partner-period(er)'!$AP:$BD,5+$A27+((BF$15-1)*50),FALSE)&gt;0,1,0),0)</f>
        <v>0</v>
      </c>
      <c r="BG27">
        <f ca="1">IF(Data!$H$2="ja",IF(HLOOKUP($G$5,'Partner-period(er)'!$AP:$BD,5+$A27+((BG$15-1)*50),FALSE)&gt;0,1,0),0)</f>
        <v>0</v>
      </c>
      <c r="BH27">
        <f ca="1">IF(Data!$H$2="ja",IF(HLOOKUP($G$5,'Partner-period(er)'!$AP:$BD,5+$A27+((BH$15-1)*50),FALSE)&gt;0,1,0),0)</f>
        <v>0</v>
      </c>
      <c r="BI27">
        <f ca="1">IF(Data!$H$2="ja",IF(HLOOKUP($G$5,'Partner-period(er)'!$AP:$BD,5+$A27+((BI$15-1)*50),FALSE)&gt;0,1,0),0)</f>
        <v>0</v>
      </c>
      <c r="BJ27">
        <f ca="1">IF(Data!$H$2="ja",IF(HLOOKUP($G$5,'Partner-period(er)'!$AP:$BD,5+$A27+((BJ$15-1)*50),FALSE)&gt;0,1,0),0)</f>
        <v>0</v>
      </c>
      <c r="BK27">
        <f ca="1">IF(Data!$H$2="ja",IF(HLOOKUP($G$5,'Partner-period(er)'!$AP:$BD,5+$A27+((BK$15-1)*50),FALSE)&gt;0,1,0),0)</f>
        <v>0</v>
      </c>
      <c r="BL27">
        <f ca="1">IF(Data!$H$2="ja",IF(HLOOKUP($G$5,'Partner-period(er)'!$AP:$BD,5+$A27+((BL$15-1)*50),FALSE)&gt;0,1,0),0)</f>
        <v>0</v>
      </c>
      <c r="BM27">
        <f ca="1">IF(Data!$H$2="ja",IF(HLOOKUP($G$5,'Partner-period(er)'!$AP:$BD,5+$A27+((BM$15-1)*50),FALSE)&gt;0,1,0),0)</f>
        <v>0</v>
      </c>
      <c r="BN27">
        <f ca="1">IF(Data!$H$2="ja",IF(HLOOKUP($G$5,'Partner-period(er)'!$AP:$BD,5+$A27+((BN$15-1)*50),FALSE)&gt;0,1,0),0)</f>
        <v>0</v>
      </c>
      <c r="BO27">
        <f ca="1">IF(Data!$H$2="ja",IF(HLOOKUP($G$5,'Partner-period(er)'!$AP:$BD,5+$A27+((BO$15-1)*50),FALSE)&gt;0,1,0),0)</f>
        <v>0</v>
      </c>
      <c r="BP27">
        <f ca="1">IF(Data!$H$2="ja",IF(HLOOKUP($G$5,'Partner-period(er)'!$AP:$BD,5+$A27+((BP$15-1)*50),FALSE)&gt;0,1,0),0)</f>
        <v>0</v>
      </c>
      <c r="BQ27">
        <f ca="1">IF(Data!$H$2="ja",IF(HLOOKUP($G$5,'Partner-period(er)'!$AP:$BD,5+$A27+((BQ$15-1)*50),FALSE)&gt;0,1,0),0)</f>
        <v>0</v>
      </c>
      <c r="BR27">
        <f ca="1">IF(Data!$H$2="ja",IF(HLOOKUP($G$5,'Partner-period(er)'!$AP:$BD,5+$A27+((BR$15-1)*50),FALSE)&gt;0,1,0),0)</f>
        <v>0</v>
      </c>
      <c r="BS27">
        <f ca="1">IF(Data!$H$2="ja",IF(HLOOKUP($G$5,'Partner-period(er)'!$AP:$BD,5+$A27+((BS$15-1)*50),FALSE)&gt;0,1,0),0)</f>
        <v>0</v>
      </c>
      <c r="BT27" s="114">
        <f ca="1">IF(Data!$H$2="ja",IF(HLOOKUP($G$5,'Partner-period(er)'!$AP:$BD,5+$A27+((BT$15-1)*50),FALSE)&gt;0,1,0),0)</f>
        <v>0</v>
      </c>
    </row>
    <row r="28" spans="1:72" ht="12" customHeight="1" x14ac:dyDescent="0.25">
      <c r="A28" s="92">
        <v>12</v>
      </c>
      <c r="B28" s="39"/>
      <c r="C28" s="9" t="str">
        <f>'Budget &amp; Total'!C34</f>
        <v>Indtægter (negative tal)</v>
      </c>
      <c r="D28" s="9"/>
      <c r="E28" s="27" t="s">
        <v>31</v>
      </c>
      <c r="F28" s="245">
        <f>'Budget &amp; Total'!G34</f>
        <v>0</v>
      </c>
      <c r="G28" s="119">
        <f ca="1">HLOOKUP($G$5,'Period(er)'!$X:$AL,5+A28,FALSE)</f>
        <v>0</v>
      </c>
      <c r="I28" s="120">
        <f t="shared" si="4"/>
        <v>0</v>
      </c>
      <c r="J28" s="606"/>
      <c r="K28" s="606"/>
      <c r="L28" s="606"/>
      <c r="M28" s="606"/>
      <c r="N28" s="606"/>
      <c r="O28" s="606"/>
      <c r="P28" s="606"/>
      <c r="Q28" s="606"/>
      <c r="R28" s="606"/>
      <c r="S28" s="606"/>
      <c r="T28" s="606"/>
      <c r="U28" s="606"/>
      <c r="V28" s="606"/>
      <c r="W28" s="606"/>
      <c r="X28" s="607"/>
      <c r="Y28" s="767"/>
      <c r="Z28" s="767"/>
      <c r="AA28" s="767"/>
      <c r="AB28" s="767"/>
      <c r="AC28" s="767"/>
      <c r="AD28" s="767"/>
      <c r="AE28" s="767"/>
      <c r="AF28" s="767"/>
      <c r="AG28" s="767"/>
      <c r="AH28" s="767"/>
      <c r="AI28" s="767"/>
      <c r="AJ28" s="767"/>
      <c r="AK28" s="767"/>
      <c r="AL28" s="767"/>
      <c r="AM28" s="767"/>
      <c r="AN28" s="94"/>
      <c r="AO28" s="43">
        <f ca="1">IF(Data!$H$2="ja",IF(HLOOKUP($G$5,'Partner-period(er)'!$AP:$BD,5+$A28+((AO$15-1)*50),FALSE)&gt;0,1,0),0)</f>
        <v>0</v>
      </c>
      <c r="AP28">
        <f ca="1">IF(Data!$H$2="ja",IF(HLOOKUP($G$5,'Partner-period(er)'!$AP:$BD,5+$A28+((AP$15-1)*50),FALSE)&gt;0,1,0),0)</f>
        <v>0</v>
      </c>
      <c r="AQ28">
        <f ca="1">IF(Data!$H$2="ja",IF(HLOOKUP($G$5,'Partner-period(er)'!$AP:$BD,5+$A28+((AQ$15-1)*50),FALSE)&gt;0,1,0),0)</f>
        <v>0</v>
      </c>
      <c r="AR28">
        <f ca="1">IF(Data!$H$2="ja",IF(HLOOKUP($G$5,'Partner-period(er)'!$AP:$BD,5+$A28+((AR$15-1)*50),FALSE)&gt;0,1,0),0)</f>
        <v>0</v>
      </c>
      <c r="AS28">
        <f ca="1">IF(Data!$H$2="ja",IF(HLOOKUP($G$5,'Partner-period(er)'!$AP:$BD,5+$A28+((AS$15-1)*50),FALSE)&gt;0,1,0),0)</f>
        <v>0</v>
      </c>
      <c r="AT28">
        <f ca="1">IF(Data!$H$2="ja",IF(HLOOKUP($G$5,'Partner-period(er)'!$AP:$BD,5+$A28+((AT$15-1)*50),FALSE)&gt;0,1,0),0)</f>
        <v>0</v>
      </c>
      <c r="AU28">
        <f ca="1">IF(Data!$H$2="ja",IF(HLOOKUP($G$5,'Partner-period(er)'!$AP:$BD,5+$A28+((AU$15-1)*50),FALSE)&gt;0,1,0),0)</f>
        <v>0</v>
      </c>
      <c r="AV28">
        <f ca="1">IF(Data!$H$2="ja",IF(HLOOKUP($G$5,'Partner-period(er)'!$AP:$BD,5+$A28+((AV$15-1)*50),FALSE)&gt;0,1,0),0)</f>
        <v>0</v>
      </c>
      <c r="AW28">
        <f ca="1">IF(Data!$H$2="ja",IF(HLOOKUP($G$5,'Partner-period(er)'!$AP:$BD,5+$A28+((AW$15-1)*50),FALSE)&gt;0,1,0),0)</f>
        <v>0</v>
      </c>
      <c r="AX28">
        <f ca="1">IF(Data!$H$2="ja",IF(HLOOKUP($G$5,'Partner-period(er)'!$AP:$BD,5+$A28+((AX$15-1)*50),FALSE)&gt;0,1,0),0)</f>
        <v>0</v>
      </c>
      <c r="AY28">
        <f ca="1">IF(Data!$H$2="ja",IF(HLOOKUP($G$5,'Partner-period(er)'!$AP:$BD,5+$A28+((AY$15-1)*50),FALSE)&gt;0,1,0),0)</f>
        <v>0</v>
      </c>
      <c r="AZ28">
        <f ca="1">IF(Data!$H$2="ja",IF(HLOOKUP($G$5,'Partner-period(er)'!$AP:$BD,5+$A28+((AZ$15-1)*50),FALSE)&gt;0,1,0),0)</f>
        <v>0</v>
      </c>
      <c r="BA28">
        <f ca="1">IF(Data!$H$2="ja",IF(HLOOKUP($G$5,'Partner-period(er)'!$AP:$BD,5+$A28+((BA$15-1)*50),FALSE)&gt;0,1,0),0)</f>
        <v>0</v>
      </c>
      <c r="BB28">
        <f ca="1">IF(Data!$H$2="ja",IF(HLOOKUP($G$5,'Partner-period(er)'!$AP:$BD,5+$A28+((BB$15-1)*50),FALSE)&gt;0,1,0),0)</f>
        <v>0</v>
      </c>
      <c r="BC28" s="114">
        <f ca="1">IF(Data!$H$2="ja",IF(HLOOKUP($G$5,'Partner-period(er)'!$AP:$BD,5+$A28+((BC$15-1)*50),FALSE)&gt;0,1,0),0)</f>
        <v>0</v>
      </c>
      <c r="BE28" s="94"/>
      <c r="BF28" s="43">
        <f ca="1">IF(Data!$H$2="ja",IF(HLOOKUP($G$5,'Partner-period(er)'!$AP:$BD,5+$A28+((BF$15-1)*50),FALSE)&gt;0,1,0),0)</f>
        <v>0</v>
      </c>
      <c r="BG28">
        <f ca="1">IF(Data!$H$2="ja",IF(HLOOKUP($G$5,'Partner-period(er)'!$AP:$BD,5+$A28+((BG$15-1)*50),FALSE)&gt;0,1,0),0)</f>
        <v>0</v>
      </c>
      <c r="BH28">
        <f ca="1">IF(Data!$H$2="ja",IF(HLOOKUP($G$5,'Partner-period(er)'!$AP:$BD,5+$A28+((BH$15-1)*50),FALSE)&gt;0,1,0),0)</f>
        <v>0</v>
      </c>
      <c r="BI28">
        <f ca="1">IF(Data!$H$2="ja",IF(HLOOKUP($G$5,'Partner-period(er)'!$AP:$BD,5+$A28+((BI$15-1)*50),FALSE)&gt;0,1,0),0)</f>
        <v>0</v>
      </c>
      <c r="BJ28">
        <f ca="1">IF(Data!$H$2="ja",IF(HLOOKUP($G$5,'Partner-period(er)'!$AP:$BD,5+$A28+((BJ$15-1)*50),FALSE)&gt;0,1,0),0)</f>
        <v>0</v>
      </c>
      <c r="BK28">
        <f ca="1">IF(Data!$H$2="ja",IF(HLOOKUP($G$5,'Partner-period(er)'!$AP:$BD,5+$A28+((BK$15-1)*50),FALSE)&gt;0,1,0),0)</f>
        <v>0</v>
      </c>
      <c r="BL28">
        <f ca="1">IF(Data!$H$2="ja",IF(HLOOKUP($G$5,'Partner-period(er)'!$AP:$BD,5+$A28+((BL$15-1)*50),FALSE)&gt;0,1,0),0)</f>
        <v>0</v>
      </c>
      <c r="BM28">
        <f ca="1">IF(Data!$H$2="ja",IF(HLOOKUP($G$5,'Partner-period(er)'!$AP:$BD,5+$A28+((BM$15-1)*50),FALSE)&gt;0,1,0),0)</f>
        <v>0</v>
      </c>
      <c r="BN28">
        <f ca="1">IF(Data!$H$2="ja",IF(HLOOKUP($G$5,'Partner-period(er)'!$AP:$BD,5+$A28+((BN$15-1)*50),FALSE)&gt;0,1,0),0)</f>
        <v>0</v>
      </c>
      <c r="BO28">
        <f ca="1">IF(Data!$H$2="ja",IF(HLOOKUP($G$5,'Partner-period(er)'!$AP:$BD,5+$A28+((BO$15-1)*50),FALSE)&gt;0,1,0),0)</f>
        <v>0</v>
      </c>
      <c r="BP28">
        <f ca="1">IF(Data!$H$2="ja",IF(HLOOKUP($G$5,'Partner-period(er)'!$AP:$BD,5+$A28+((BP$15-1)*50),FALSE)&gt;0,1,0),0)</f>
        <v>0</v>
      </c>
      <c r="BQ28">
        <f ca="1">IF(Data!$H$2="ja",IF(HLOOKUP($G$5,'Partner-period(er)'!$AP:$BD,5+$A28+((BQ$15-1)*50),FALSE)&gt;0,1,0),0)</f>
        <v>0</v>
      </c>
      <c r="BR28">
        <f ca="1">IF(Data!$H$2="ja",IF(HLOOKUP($G$5,'Partner-period(er)'!$AP:$BD,5+$A28+((BR$15-1)*50),FALSE)&gt;0,1,0),0)</f>
        <v>0</v>
      </c>
      <c r="BS28">
        <f ca="1">IF(Data!$H$2="ja",IF(HLOOKUP($G$5,'Partner-period(er)'!$AP:$BD,5+$A28+((BS$15-1)*50),FALSE)&gt;0,1,0),0)</f>
        <v>0</v>
      </c>
      <c r="BT28" s="114">
        <f ca="1">IF(Data!$H$2="ja",IF(HLOOKUP($G$5,'Partner-period(er)'!$AP:$BD,5+$A28+((BT$15-1)*50),FALSE)&gt;0,1,0),0)</f>
        <v>0</v>
      </c>
    </row>
    <row r="29" spans="1:72" ht="12" customHeight="1" x14ac:dyDescent="0.25">
      <c r="A29" s="92">
        <v>13</v>
      </c>
      <c r="B29" s="39"/>
      <c r="C29" s="9" t="str">
        <f>'Budget &amp; Total'!C35</f>
        <v>Andet, herunder rejser og formidling</v>
      </c>
      <c r="D29" s="9"/>
      <c r="E29" s="27" t="s">
        <v>31</v>
      </c>
      <c r="F29" s="245">
        <f>'Budget &amp; Total'!G35</f>
        <v>0</v>
      </c>
      <c r="G29" s="119">
        <f ca="1">HLOOKUP($G$5,'Period(er)'!$X:$AL,5+A29,FALSE)</f>
        <v>0</v>
      </c>
      <c r="I29" s="120">
        <f t="shared" si="4"/>
        <v>0</v>
      </c>
      <c r="J29" s="606"/>
      <c r="K29" s="606"/>
      <c r="L29" s="606"/>
      <c r="M29" s="606"/>
      <c r="N29" s="606"/>
      <c r="O29" s="606"/>
      <c r="P29" s="606"/>
      <c r="Q29" s="606"/>
      <c r="R29" s="606"/>
      <c r="S29" s="606"/>
      <c r="T29" s="606"/>
      <c r="U29" s="606"/>
      <c r="V29" s="606"/>
      <c r="W29" s="606"/>
      <c r="X29" s="607"/>
      <c r="Y29" s="767"/>
      <c r="Z29" s="767"/>
      <c r="AA29" s="767"/>
      <c r="AB29" s="767"/>
      <c r="AC29" s="767"/>
      <c r="AD29" s="767"/>
      <c r="AE29" s="767"/>
      <c r="AF29" s="767"/>
      <c r="AG29" s="767"/>
      <c r="AH29" s="767"/>
      <c r="AI29" s="767"/>
      <c r="AJ29" s="767"/>
      <c r="AK29" s="767"/>
      <c r="AL29" s="767"/>
      <c r="AM29" s="767"/>
      <c r="AN29" s="94"/>
      <c r="AO29" s="43">
        <f ca="1">IF(Data!$H$2="ja",IF(HLOOKUP($G$5,'Partner-period(er)'!$AP:$BD,5+$A29+((AO$15-1)*50),FALSE)&gt;0,1,0),0)</f>
        <v>0</v>
      </c>
      <c r="AP29">
        <f ca="1">IF(Data!$H$2="ja",IF(HLOOKUP($G$5,'Partner-period(er)'!$AP:$BD,5+$A29+((AP$15-1)*50),FALSE)&gt;0,1,0),0)</f>
        <v>0</v>
      </c>
      <c r="AQ29">
        <f ca="1">IF(Data!$H$2="ja",IF(HLOOKUP($G$5,'Partner-period(er)'!$AP:$BD,5+$A29+((AQ$15-1)*50),FALSE)&gt;0,1,0),0)</f>
        <v>0</v>
      </c>
      <c r="AR29">
        <f ca="1">IF(Data!$H$2="ja",IF(HLOOKUP($G$5,'Partner-period(er)'!$AP:$BD,5+$A29+((AR$15-1)*50),FALSE)&gt;0,1,0),0)</f>
        <v>0</v>
      </c>
      <c r="AS29">
        <f ca="1">IF(Data!$H$2="ja",IF(HLOOKUP($G$5,'Partner-period(er)'!$AP:$BD,5+$A29+((AS$15-1)*50),FALSE)&gt;0,1,0),0)</f>
        <v>0</v>
      </c>
      <c r="AT29">
        <f ca="1">IF(Data!$H$2="ja",IF(HLOOKUP($G$5,'Partner-period(er)'!$AP:$BD,5+$A29+((AT$15-1)*50),FALSE)&gt;0,1,0),0)</f>
        <v>0</v>
      </c>
      <c r="AU29">
        <f ca="1">IF(Data!$H$2="ja",IF(HLOOKUP($G$5,'Partner-period(er)'!$AP:$BD,5+$A29+((AU$15-1)*50),FALSE)&gt;0,1,0),0)</f>
        <v>0</v>
      </c>
      <c r="AV29">
        <f ca="1">IF(Data!$H$2="ja",IF(HLOOKUP($G$5,'Partner-period(er)'!$AP:$BD,5+$A29+((AV$15-1)*50),FALSE)&gt;0,1,0),0)</f>
        <v>0</v>
      </c>
      <c r="AW29">
        <f ca="1">IF(Data!$H$2="ja",IF(HLOOKUP($G$5,'Partner-period(er)'!$AP:$BD,5+$A29+((AW$15-1)*50),FALSE)&gt;0,1,0),0)</f>
        <v>0</v>
      </c>
      <c r="AX29">
        <f ca="1">IF(Data!$H$2="ja",IF(HLOOKUP($G$5,'Partner-period(er)'!$AP:$BD,5+$A29+((AX$15-1)*50),FALSE)&gt;0,1,0),0)</f>
        <v>0</v>
      </c>
      <c r="AY29">
        <f ca="1">IF(Data!$H$2="ja",IF(HLOOKUP($G$5,'Partner-period(er)'!$AP:$BD,5+$A29+((AY$15-1)*50),FALSE)&gt;0,1,0),0)</f>
        <v>0</v>
      </c>
      <c r="AZ29">
        <f ca="1">IF(Data!$H$2="ja",IF(HLOOKUP($G$5,'Partner-period(er)'!$AP:$BD,5+$A29+((AZ$15-1)*50),FALSE)&gt;0,1,0),0)</f>
        <v>0</v>
      </c>
      <c r="BA29">
        <f ca="1">IF(Data!$H$2="ja",IF(HLOOKUP($G$5,'Partner-period(er)'!$AP:$BD,5+$A29+((BA$15-1)*50),FALSE)&gt;0,1,0),0)</f>
        <v>0</v>
      </c>
      <c r="BB29">
        <f ca="1">IF(Data!$H$2="ja",IF(HLOOKUP($G$5,'Partner-period(er)'!$AP:$BD,5+$A29+((BB$15-1)*50),FALSE)&gt;0,1,0),0)</f>
        <v>0</v>
      </c>
      <c r="BC29" s="114">
        <f ca="1">IF(Data!$H$2="ja",IF(HLOOKUP($G$5,'Partner-period(er)'!$AP:$BD,5+$A29+((BC$15-1)*50),FALSE)&gt;0,1,0),0)</f>
        <v>0</v>
      </c>
      <c r="BE29" s="94"/>
      <c r="BF29" s="43">
        <f ca="1">IF(Data!$H$2="ja",IF(HLOOKUP($G$5,'Partner-period(er)'!$AP:$BD,5+$A29+((BF$15-1)*50),FALSE)&gt;0,1,0),0)</f>
        <v>0</v>
      </c>
      <c r="BG29">
        <f ca="1">IF(Data!$H$2="ja",IF(HLOOKUP($G$5,'Partner-period(er)'!$AP:$BD,5+$A29+((BG$15-1)*50),FALSE)&gt;0,1,0),0)</f>
        <v>0</v>
      </c>
      <c r="BH29">
        <f ca="1">IF(Data!$H$2="ja",IF(HLOOKUP($G$5,'Partner-period(er)'!$AP:$BD,5+$A29+((BH$15-1)*50),FALSE)&gt;0,1,0),0)</f>
        <v>0</v>
      </c>
      <c r="BI29">
        <f ca="1">IF(Data!$H$2="ja",IF(HLOOKUP($G$5,'Partner-period(er)'!$AP:$BD,5+$A29+((BI$15-1)*50),FALSE)&gt;0,1,0),0)</f>
        <v>0</v>
      </c>
      <c r="BJ29">
        <f ca="1">IF(Data!$H$2="ja",IF(HLOOKUP($G$5,'Partner-period(er)'!$AP:$BD,5+$A29+((BJ$15-1)*50),FALSE)&gt;0,1,0),0)</f>
        <v>0</v>
      </c>
      <c r="BK29">
        <f ca="1">IF(Data!$H$2="ja",IF(HLOOKUP($G$5,'Partner-period(er)'!$AP:$BD,5+$A29+((BK$15-1)*50),FALSE)&gt;0,1,0),0)</f>
        <v>0</v>
      </c>
      <c r="BL29">
        <f ca="1">IF(Data!$H$2="ja",IF(HLOOKUP($G$5,'Partner-period(er)'!$AP:$BD,5+$A29+((BL$15-1)*50),FALSE)&gt;0,1,0),0)</f>
        <v>0</v>
      </c>
      <c r="BM29">
        <f ca="1">IF(Data!$H$2="ja",IF(HLOOKUP($G$5,'Partner-period(er)'!$AP:$BD,5+$A29+((BM$15-1)*50),FALSE)&gt;0,1,0),0)</f>
        <v>0</v>
      </c>
      <c r="BN29">
        <f ca="1">IF(Data!$H$2="ja",IF(HLOOKUP($G$5,'Partner-period(er)'!$AP:$BD,5+$A29+((BN$15-1)*50),FALSE)&gt;0,1,0),0)</f>
        <v>0</v>
      </c>
      <c r="BO29">
        <f ca="1">IF(Data!$H$2="ja",IF(HLOOKUP($G$5,'Partner-period(er)'!$AP:$BD,5+$A29+((BO$15-1)*50),FALSE)&gt;0,1,0),0)</f>
        <v>0</v>
      </c>
      <c r="BP29">
        <f ca="1">IF(Data!$H$2="ja",IF(HLOOKUP($G$5,'Partner-period(er)'!$AP:$BD,5+$A29+((BP$15-1)*50),FALSE)&gt;0,1,0),0)</f>
        <v>0</v>
      </c>
      <c r="BQ29">
        <f ca="1">IF(Data!$H$2="ja",IF(HLOOKUP($G$5,'Partner-period(er)'!$AP:$BD,5+$A29+((BQ$15-1)*50),FALSE)&gt;0,1,0),0)</f>
        <v>0</v>
      </c>
      <c r="BR29">
        <f ca="1">IF(Data!$H$2="ja",IF(HLOOKUP($G$5,'Partner-period(er)'!$AP:$BD,5+$A29+((BR$15-1)*50),FALSE)&gt;0,1,0),0)</f>
        <v>0</v>
      </c>
      <c r="BS29">
        <f ca="1">IF(Data!$H$2="ja",IF(HLOOKUP($G$5,'Partner-period(er)'!$AP:$BD,5+$A29+((BS$15-1)*50),FALSE)&gt;0,1,0),0)</f>
        <v>0</v>
      </c>
      <c r="BT29" s="114">
        <f ca="1">IF(Data!$H$2="ja",IF(HLOOKUP($G$5,'Partner-period(er)'!$AP:$BD,5+$A29+((BT$15-1)*50),FALSE)&gt;0,1,0),0)</f>
        <v>0</v>
      </c>
    </row>
    <row r="30" spans="1:72" ht="12" customHeight="1" x14ac:dyDescent="0.25">
      <c r="A30" s="92">
        <v>14</v>
      </c>
      <c r="B30" s="39"/>
      <c r="C30" s="9" t="str">
        <f>'Budget &amp; Total'!C37</f>
        <v>Overheadomkostninger</v>
      </c>
      <c r="D30" s="9"/>
      <c r="E30" s="27" t="s">
        <v>31</v>
      </c>
      <c r="F30" s="245">
        <f>'Budget &amp; Total'!G37</f>
        <v>0</v>
      </c>
      <c r="G30" s="119">
        <f ca="1">HLOOKUP($G$5,'Period(er)'!$X:$AL,5+A30,FALSE)</f>
        <v>0</v>
      </c>
      <c r="I30" s="120">
        <f t="shared" si="4"/>
        <v>0</v>
      </c>
      <c r="J30" s="168">
        <f t="shared" ref="J30:AM30" si="5">SUM(J24:J29)*J11</f>
        <v>0</v>
      </c>
      <c r="K30" s="168">
        <f t="shared" si="5"/>
        <v>0</v>
      </c>
      <c r="L30" s="168">
        <f t="shared" si="5"/>
        <v>0</v>
      </c>
      <c r="M30" s="168">
        <f t="shared" si="5"/>
        <v>0</v>
      </c>
      <c r="N30" s="168">
        <f t="shared" si="5"/>
        <v>0</v>
      </c>
      <c r="O30" s="168">
        <f t="shared" si="5"/>
        <v>0</v>
      </c>
      <c r="P30" s="168">
        <f t="shared" si="5"/>
        <v>0</v>
      </c>
      <c r="Q30" s="168">
        <f t="shared" si="5"/>
        <v>0</v>
      </c>
      <c r="R30" s="168">
        <f t="shared" si="5"/>
        <v>0</v>
      </c>
      <c r="S30" s="168">
        <f t="shared" si="5"/>
        <v>0</v>
      </c>
      <c r="T30" s="168">
        <f t="shared" si="5"/>
        <v>0</v>
      </c>
      <c r="U30" s="168">
        <f t="shared" si="5"/>
        <v>0</v>
      </c>
      <c r="V30" s="168">
        <f t="shared" si="5"/>
        <v>0</v>
      </c>
      <c r="W30" s="168">
        <f t="shared" si="5"/>
        <v>0</v>
      </c>
      <c r="X30" s="169">
        <f t="shared" si="5"/>
        <v>0</v>
      </c>
      <c r="Y30" s="769">
        <f t="shared" si="5"/>
        <v>0</v>
      </c>
      <c r="Z30" s="769">
        <f t="shared" si="5"/>
        <v>0</v>
      </c>
      <c r="AA30" s="769">
        <f t="shared" si="5"/>
        <v>0</v>
      </c>
      <c r="AB30" s="769">
        <f t="shared" si="5"/>
        <v>0</v>
      </c>
      <c r="AC30" s="769">
        <f t="shared" si="5"/>
        <v>0</v>
      </c>
      <c r="AD30" s="769">
        <f t="shared" si="5"/>
        <v>0</v>
      </c>
      <c r="AE30" s="769">
        <f t="shared" si="5"/>
        <v>0</v>
      </c>
      <c r="AF30" s="769">
        <f t="shared" si="5"/>
        <v>0</v>
      </c>
      <c r="AG30" s="769">
        <f t="shared" si="5"/>
        <v>0</v>
      </c>
      <c r="AH30" s="769">
        <f t="shared" si="5"/>
        <v>0</v>
      </c>
      <c r="AI30" s="769">
        <f t="shared" si="5"/>
        <v>0</v>
      </c>
      <c r="AJ30" s="769">
        <f t="shared" si="5"/>
        <v>0</v>
      </c>
      <c r="AK30" s="769">
        <f t="shared" si="5"/>
        <v>0</v>
      </c>
      <c r="AL30" s="769">
        <f t="shared" si="5"/>
        <v>0</v>
      </c>
      <c r="AM30" s="769">
        <f t="shared" si="5"/>
        <v>0</v>
      </c>
      <c r="AN30" s="94"/>
      <c r="AO30" s="164">
        <f ca="1">IF(Data!$H$2="ja",IF(HLOOKUP($G$5,'Partner-period(er)'!$AP:$BD,5+$A30+((AO$15-1)*50),FALSE)&gt;0,1,0),0)</f>
        <v>0</v>
      </c>
      <c r="AP30" s="165">
        <f ca="1">IF(Data!$H$2="ja",IF(HLOOKUP($G$5,'Partner-period(er)'!$AP:$BD,5+$A30+((AP$15-1)*50),FALSE)&gt;0,1,0),0)</f>
        <v>0</v>
      </c>
      <c r="AQ30" s="165">
        <f ca="1">IF(Data!$H$2="ja",IF(HLOOKUP($G$5,'Partner-period(er)'!$AP:$BD,5+$A30+((AQ$15-1)*50),FALSE)&gt;0,1,0),0)</f>
        <v>0</v>
      </c>
      <c r="AR30" s="165">
        <f ca="1">IF(Data!$H$2="ja",IF(HLOOKUP($G$5,'Partner-period(er)'!$AP:$BD,5+$A30+((AR$15-1)*50),FALSE)&gt;0,1,0),0)</f>
        <v>0</v>
      </c>
      <c r="AS30" s="165">
        <f ca="1">IF(Data!$H$2="ja",IF(HLOOKUP($G$5,'Partner-period(er)'!$AP:$BD,5+$A30+((AS$15-1)*50),FALSE)&gt;0,1,0),0)</f>
        <v>0</v>
      </c>
      <c r="AT30" s="165">
        <f ca="1">IF(Data!$H$2="ja",IF(HLOOKUP($G$5,'Partner-period(er)'!$AP:$BD,5+$A30+((AT$15-1)*50),FALSE)&gt;0,1,0),0)</f>
        <v>0</v>
      </c>
      <c r="AU30" s="165">
        <f ca="1">IF(Data!$H$2="ja",IF(HLOOKUP($G$5,'Partner-period(er)'!$AP:$BD,5+$A30+((AU$15-1)*50),FALSE)&gt;0,1,0),0)</f>
        <v>0</v>
      </c>
      <c r="AV30" s="165">
        <f ca="1">IF(Data!$H$2="ja",IF(HLOOKUP($G$5,'Partner-period(er)'!$AP:$BD,5+$A30+((AV$15-1)*50),FALSE)&gt;0,1,0),0)</f>
        <v>0</v>
      </c>
      <c r="AW30" s="165">
        <f ca="1">IF(Data!$H$2="ja",IF(HLOOKUP($G$5,'Partner-period(er)'!$AP:$BD,5+$A30+((AW$15-1)*50),FALSE)&gt;0,1,0),0)</f>
        <v>0</v>
      </c>
      <c r="AX30" s="165">
        <f ca="1">IF(Data!$H$2="ja",IF(HLOOKUP($G$5,'Partner-period(er)'!$AP:$BD,5+$A30+((AX$15-1)*50),FALSE)&gt;0,1,0),0)</f>
        <v>0</v>
      </c>
      <c r="AY30" s="165">
        <f ca="1">IF(Data!$H$2="ja",IF(HLOOKUP($G$5,'Partner-period(er)'!$AP:$BD,5+$A30+((AY$15-1)*50),FALSE)&gt;0,1,0),0)</f>
        <v>0</v>
      </c>
      <c r="AZ30" s="165">
        <f ca="1">IF(Data!$H$2="ja",IF(HLOOKUP($G$5,'Partner-period(er)'!$AP:$BD,5+$A30+((AZ$15-1)*50),FALSE)&gt;0,1,0),0)</f>
        <v>0</v>
      </c>
      <c r="BA30" s="165">
        <f ca="1">IF(Data!$H$2="ja",IF(HLOOKUP($G$5,'Partner-period(er)'!$AP:$BD,5+$A30+((BA$15-1)*50),FALSE)&gt;0,1,0),0)</f>
        <v>0</v>
      </c>
      <c r="BB30" s="165">
        <f ca="1">IF(Data!$H$2="ja",IF(HLOOKUP($G$5,'Partner-period(er)'!$AP:$BD,5+$A30+((BB$15-1)*50),FALSE)&gt;0,1,0),0)</f>
        <v>0</v>
      </c>
      <c r="BC30" s="166">
        <f ca="1">IF(Data!$H$2="ja",IF(HLOOKUP($G$5,'Partner-period(er)'!$AP:$BD,5+$A30+((BC$15-1)*50),FALSE)&gt;0,1,0),0)</f>
        <v>0</v>
      </c>
      <c r="BE30" s="94"/>
      <c r="BF30" s="164">
        <f ca="1">IF(Data!$H$2="ja",IF(HLOOKUP($G$5,'Partner-period(er)'!$AP:$BD,5+$A30+((BF$15-1)*50),FALSE)&gt;0,1,0),0)</f>
        <v>0</v>
      </c>
      <c r="BG30" s="165">
        <f ca="1">IF(Data!$H$2="ja",IF(HLOOKUP($G$5,'Partner-period(er)'!$AP:$BD,5+$A30+((BG$15-1)*50),FALSE)&gt;0,1,0),0)</f>
        <v>0</v>
      </c>
      <c r="BH30" s="165">
        <f ca="1">IF(Data!$H$2="ja",IF(HLOOKUP($G$5,'Partner-period(er)'!$AP:$BD,5+$A30+((BH$15-1)*50),FALSE)&gt;0,1,0),0)</f>
        <v>0</v>
      </c>
      <c r="BI30" s="165">
        <f ca="1">IF(Data!$H$2="ja",IF(HLOOKUP($G$5,'Partner-period(er)'!$AP:$BD,5+$A30+((BI$15-1)*50),FALSE)&gt;0,1,0),0)</f>
        <v>0</v>
      </c>
      <c r="BJ30" s="165">
        <f ca="1">IF(Data!$H$2="ja",IF(HLOOKUP($G$5,'Partner-period(er)'!$AP:$BD,5+$A30+((BJ$15-1)*50),FALSE)&gt;0,1,0),0)</f>
        <v>0</v>
      </c>
      <c r="BK30" s="165">
        <f ca="1">IF(Data!$H$2="ja",IF(HLOOKUP($G$5,'Partner-period(er)'!$AP:$BD,5+$A30+((BK$15-1)*50),FALSE)&gt;0,1,0),0)</f>
        <v>0</v>
      </c>
      <c r="BL30" s="165">
        <f ca="1">IF(Data!$H$2="ja",IF(HLOOKUP($G$5,'Partner-period(er)'!$AP:$BD,5+$A30+((BL$15-1)*50),FALSE)&gt;0,1,0),0)</f>
        <v>0</v>
      </c>
      <c r="BM30" s="165">
        <f ca="1">IF(Data!$H$2="ja",IF(HLOOKUP($G$5,'Partner-period(er)'!$AP:$BD,5+$A30+((BM$15-1)*50),FALSE)&gt;0,1,0),0)</f>
        <v>0</v>
      </c>
      <c r="BN30" s="165">
        <f ca="1">IF(Data!$H$2="ja",IF(HLOOKUP($G$5,'Partner-period(er)'!$AP:$BD,5+$A30+((BN$15-1)*50),FALSE)&gt;0,1,0),0)</f>
        <v>0</v>
      </c>
      <c r="BO30" s="165">
        <f ca="1">IF(Data!$H$2="ja",IF(HLOOKUP($G$5,'Partner-period(er)'!$AP:$BD,5+$A30+((BO$15-1)*50),FALSE)&gt;0,1,0),0)</f>
        <v>0</v>
      </c>
      <c r="BP30" s="165">
        <f ca="1">IF(Data!$H$2="ja",IF(HLOOKUP($G$5,'Partner-period(er)'!$AP:$BD,5+$A30+((BP$15-1)*50),FALSE)&gt;0,1,0),0)</f>
        <v>0</v>
      </c>
      <c r="BQ30" s="165">
        <f ca="1">IF(Data!$H$2="ja",IF(HLOOKUP($G$5,'Partner-period(er)'!$AP:$BD,5+$A30+((BQ$15-1)*50),FALSE)&gt;0,1,0),0)</f>
        <v>0</v>
      </c>
      <c r="BR30" s="165">
        <f ca="1">IF(Data!$H$2="ja",IF(HLOOKUP($G$5,'Partner-period(er)'!$AP:$BD,5+$A30+((BR$15-1)*50),FALSE)&gt;0,1,0),0)</f>
        <v>0</v>
      </c>
      <c r="BS30" s="165">
        <f ca="1">IF(Data!$H$2="ja",IF(HLOOKUP($G$5,'Partner-period(er)'!$AP:$BD,5+$A30+((BS$15-1)*50),FALSE)&gt;0,1,0),0)</f>
        <v>0</v>
      </c>
      <c r="BT30" s="166">
        <f ca="1">IF(Data!$H$2="ja",IF(HLOOKUP($G$5,'Partner-period(er)'!$AP:$BD,5+$A30+((BT$15-1)*50),FALSE)&gt;0,1,0),0)</f>
        <v>0</v>
      </c>
    </row>
    <row r="31" spans="1:72" ht="12" customHeight="1" x14ac:dyDescent="0.25">
      <c r="A31" s="92">
        <v>15</v>
      </c>
      <c r="B31" s="35"/>
      <c r="C31" s="32" t="str">
        <f>'Budget &amp; Total'!C38</f>
        <v>Andre omkostninger total</v>
      </c>
      <c r="D31" s="32"/>
      <c r="E31" s="125" t="s">
        <v>31</v>
      </c>
      <c r="F31" s="246">
        <f>'Budget &amp; Total'!G38</f>
        <v>0</v>
      </c>
      <c r="G31" s="126">
        <f ca="1">HLOOKUP($G$5,'Period(er)'!$X:$AL,5+A31,FALSE)</f>
        <v>0</v>
      </c>
      <c r="I31" s="127">
        <f t="shared" si="4"/>
        <v>0</v>
      </c>
      <c r="J31" s="170">
        <f>SUM(J24:J30)</f>
        <v>0</v>
      </c>
      <c r="K31" s="170">
        <f t="shared" ref="K31:X31" si="6">SUM(K24:K30)</f>
        <v>0</v>
      </c>
      <c r="L31" s="170">
        <f t="shared" si="6"/>
        <v>0</v>
      </c>
      <c r="M31" s="170">
        <f t="shared" si="6"/>
        <v>0</v>
      </c>
      <c r="N31" s="170">
        <f t="shared" si="6"/>
        <v>0</v>
      </c>
      <c r="O31" s="170">
        <f t="shared" si="6"/>
        <v>0</v>
      </c>
      <c r="P31" s="170">
        <f t="shared" si="6"/>
        <v>0</v>
      </c>
      <c r="Q31" s="170">
        <f t="shared" si="6"/>
        <v>0</v>
      </c>
      <c r="R31" s="170">
        <f t="shared" si="6"/>
        <v>0</v>
      </c>
      <c r="S31" s="170">
        <f t="shared" si="6"/>
        <v>0</v>
      </c>
      <c r="T31" s="170">
        <f t="shared" si="6"/>
        <v>0</v>
      </c>
      <c r="U31" s="170">
        <f t="shared" si="6"/>
        <v>0</v>
      </c>
      <c r="V31" s="170">
        <f t="shared" si="6"/>
        <v>0</v>
      </c>
      <c r="W31" s="170">
        <f t="shared" si="6"/>
        <v>0</v>
      </c>
      <c r="X31" s="790">
        <f t="shared" si="6"/>
        <v>0</v>
      </c>
      <c r="Y31" s="770">
        <f>SUM(Y24:Y30)</f>
        <v>0</v>
      </c>
      <c r="Z31" s="770">
        <f t="shared" ref="Z31:AM31" si="7">SUM(Z24:Z30)</f>
        <v>0</v>
      </c>
      <c r="AA31" s="770">
        <f t="shared" si="7"/>
        <v>0</v>
      </c>
      <c r="AB31" s="770">
        <f t="shared" si="7"/>
        <v>0</v>
      </c>
      <c r="AC31" s="770">
        <f t="shared" si="7"/>
        <v>0</v>
      </c>
      <c r="AD31" s="770">
        <f t="shared" si="7"/>
        <v>0</v>
      </c>
      <c r="AE31" s="770">
        <f t="shared" si="7"/>
        <v>0</v>
      </c>
      <c r="AF31" s="770">
        <f t="shared" si="7"/>
        <v>0</v>
      </c>
      <c r="AG31" s="770">
        <f t="shared" si="7"/>
        <v>0</v>
      </c>
      <c r="AH31" s="770">
        <f t="shared" si="7"/>
        <v>0</v>
      </c>
      <c r="AI31" s="770">
        <f t="shared" si="7"/>
        <v>0</v>
      </c>
      <c r="AJ31" s="770">
        <f t="shared" si="7"/>
        <v>0</v>
      </c>
      <c r="AK31" s="770">
        <f t="shared" si="7"/>
        <v>0</v>
      </c>
      <c r="AL31" s="770">
        <f t="shared" si="7"/>
        <v>0</v>
      </c>
      <c r="AM31" s="770">
        <f t="shared" si="7"/>
        <v>0</v>
      </c>
      <c r="AN31" s="94"/>
      <c r="BE31" s="94"/>
    </row>
    <row r="32" spans="1:72" ht="15.75" customHeight="1" thickBot="1" x14ac:dyDescent="0.3">
      <c r="A32" s="92">
        <v>16</v>
      </c>
      <c r="B32" s="406" t="str">
        <f>Data!B55</f>
        <v>Totale omkostninger</v>
      </c>
      <c r="C32" s="130"/>
      <c r="D32" s="130"/>
      <c r="E32" s="131" t="s">
        <v>31</v>
      </c>
      <c r="F32" s="247">
        <f>'Budget &amp; Total'!G39</f>
        <v>0</v>
      </c>
      <c r="G32" s="132">
        <f ca="1">HLOOKUP($G$5,'Period(er)'!$X:$AL,5+A32,FALSE)</f>
        <v>0</v>
      </c>
      <c r="I32" s="809">
        <f t="shared" si="4"/>
        <v>0</v>
      </c>
      <c r="J32" s="810">
        <f>J31+J22</f>
        <v>0</v>
      </c>
      <c r="K32" s="758">
        <f t="shared" ref="K32:X32" si="8">K31+K22</f>
        <v>0</v>
      </c>
      <c r="L32" s="758">
        <f t="shared" si="8"/>
        <v>0</v>
      </c>
      <c r="M32" s="758">
        <f t="shared" si="8"/>
        <v>0</v>
      </c>
      <c r="N32" s="758">
        <f t="shared" si="8"/>
        <v>0</v>
      </c>
      <c r="O32" s="758">
        <f t="shared" si="8"/>
        <v>0</v>
      </c>
      <c r="P32" s="758">
        <f t="shared" si="8"/>
        <v>0</v>
      </c>
      <c r="Q32" s="758">
        <f t="shared" si="8"/>
        <v>0</v>
      </c>
      <c r="R32" s="758">
        <f t="shared" si="8"/>
        <v>0</v>
      </c>
      <c r="S32" s="758">
        <f t="shared" si="8"/>
        <v>0</v>
      </c>
      <c r="T32" s="758">
        <f t="shared" si="8"/>
        <v>0</v>
      </c>
      <c r="U32" s="758">
        <f t="shared" si="8"/>
        <v>0</v>
      </c>
      <c r="V32" s="758">
        <f t="shared" si="8"/>
        <v>0</v>
      </c>
      <c r="W32" s="758">
        <f t="shared" si="8"/>
        <v>0</v>
      </c>
      <c r="X32" s="790">
        <f t="shared" si="8"/>
        <v>0</v>
      </c>
      <c r="Y32" s="770">
        <f>Y31+Y22</f>
        <v>0</v>
      </c>
      <c r="Z32" s="770">
        <f t="shared" ref="Z32:AM32" si="9">Z31+Z22</f>
        <v>0</v>
      </c>
      <c r="AA32" s="770">
        <f t="shared" si="9"/>
        <v>0</v>
      </c>
      <c r="AB32" s="770">
        <f t="shared" si="9"/>
        <v>0</v>
      </c>
      <c r="AC32" s="770">
        <f t="shared" si="9"/>
        <v>0</v>
      </c>
      <c r="AD32" s="770">
        <f t="shared" si="9"/>
        <v>0</v>
      </c>
      <c r="AE32" s="770">
        <f t="shared" si="9"/>
        <v>0</v>
      </c>
      <c r="AF32" s="770">
        <f t="shared" si="9"/>
        <v>0</v>
      </c>
      <c r="AG32" s="770">
        <f t="shared" si="9"/>
        <v>0</v>
      </c>
      <c r="AH32" s="770">
        <f t="shared" si="9"/>
        <v>0</v>
      </c>
      <c r="AI32" s="770">
        <f t="shared" si="9"/>
        <v>0</v>
      </c>
      <c r="AJ32" s="770">
        <f t="shared" si="9"/>
        <v>0</v>
      </c>
      <c r="AK32" s="770">
        <f t="shared" si="9"/>
        <v>0</v>
      </c>
      <c r="AL32" s="770">
        <f t="shared" si="9"/>
        <v>0</v>
      </c>
      <c r="AM32" s="770">
        <f t="shared" si="9"/>
        <v>0</v>
      </c>
      <c r="AN32" s="94"/>
      <c r="BE32" s="94"/>
    </row>
    <row r="33" spans="1:73" s="1" customFormat="1" ht="12" customHeight="1" thickTop="1" x14ac:dyDescent="0.25">
      <c r="A33" s="92">
        <v>17</v>
      </c>
      <c r="B33" s="38" t="str">
        <f>Data!B79</f>
        <v>Tilskud</v>
      </c>
      <c r="C33" s="9"/>
      <c r="D33" s="9"/>
      <c r="E33" s="27"/>
      <c r="F33" s="117"/>
      <c r="G33" s="133"/>
      <c r="H33" s="9"/>
      <c r="I33" s="134"/>
      <c r="J33" s="479"/>
      <c r="K33" s="168"/>
      <c r="L33" s="168"/>
      <c r="M33" s="168"/>
      <c r="N33" s="168"/>
      <c r="O33" s="168"/>
      <c r="P33" s="168"/>
      <c r="Q33" s="168"/>
      <c r="R33" s="168"/>
      <c r="S33" s="168"/>
      <c r="T33" s="168"/>
      <c r="U33" s="168"/>
      <c r="V33" s="168"/>
      <c r="W33" s="168"/>
      <c r="X33" s="169"/>
      <c r="Y33" s="769"/>
      <c r="Z33" s="769"/>
      <c r="AA33" s="769"/>
      <c r="AB33" s="769"/>
      <c r="AC33" s="769"/>
      <c r="AD33" s="769"/>
      <c r="AE33" s="769"/>
      <c r="AF33" s="769"/>
      <c r="AG33" s="769"/>
      <c r="AH33" s="769"/>
      <c r="AI33" s="769"/>
      <c r="AJ33" s="769"/>
      <c r="AK33" s="769"/>
      <c r="AL33" s="769"/>
      <c r="AM33" s="769"/>
      <c r="AN33" s="94"/>
      <c r="BE33" s="94"/>
    </row>
    <row r="34" spans="1:73" s="1" customFormat="1" ht="12" customHeight="1" x14ac:dyDescent="0.25">
      <c r="A34" s="92">
        <v>18</v>
      </c>
      <c r="B34" s="38"/>
      <c r="C34" s="9" t="str">
        <f>Data!B26</f>
        <v>Beregnet tilskud</v>
      </c>
      <c r="D34" s="9"/>
      <c r="E34" s="27" t="s">
        <v>31</v>
      </c>
      <c r="F34" s="117"/>
      <c r="G34" s="119">
        <f ca="1">HLOOKUP($G$5,'Period(er)'!$X:$AL,5+A34,FALSE)</f>
        <v>0</v>
      </c>
      <c r="H34" s="9"/>
      <c r="I34" s="120">
        <f>SUM(J34:AM34)</f>
        <v>0</v>
      </c>
      <c r="J34" s="479">
        <f>J32*J12</f>
        <v>0</v>
      </c>
      <c r="K34" s="168">
        <f t="shared" ref="K34:X34" si="10">K32*K12</f>
        <v>0</v>
      </c>
      <c r="L34" s="168">
        <f t="shared" si="10"/>
        <v>0</v>
      </c>
      <c r="M34" s="168">
        <f t="shared" si="10"/>
        <v>0</v>
      </c>
      <c r="N34" s="168">
        <f t="shared" si="10"/>
        <v>0</v>
      </c>
      <c r="O34" s="168">
        <f t="shared" si="10"/>
        <v>0</v>
      </c>
      <c r="P34" s="168">
        <f t="shared" si="10"/>
        <v>0</v>
      </c>
      <c r="Q34" s="168">
        <f t="shared" si="10"/>
        <v>0</v>
      </c>
      <c r="R34" s="168">
        <f t="shared" si="10"/>
        <v>0</v>
      </c>
      <c r="S34" s="168">
        <f t="shared" si="10"/>
        <v>0</v>
      </c>
      <c r="T34" s="168">
        <f t="shared" si="10"/>
        <v>0</v>
      </c>
      <c r="U34" s="168">
        <f t="shared" si="10"/>
        <v>0</v>
      </c>
      <c r="V34" s="168">
        <f t="shared" si="10"/>
        <v>0</v>
      </c>
      <c r="W34" s="168">
        <f t="shared" si="10"/>
        <v>0</v>
      </c>
      <c r="X34" s="169">
        <f t="shared" si="10"/>
        <v>0</v>
      </c>
      <c r="Y34" s="769">
        <f>Y32*Y12</f>
        <v>0</v>
      </c>
      <c r="Z34" s="769">
        <f t="shared" ref="Z34:AM34" si="11">Z32*Z12</f>
        <v>0</v>
      </c>
      <c r="AA34" s="769">
        <f t="shared" si="11"/>
        <v>0</v>
      </c>
      <c r="AB34" s="769">
        <f t="shared" si="11"/>
        <v>0</v>
      </c>
      <c r="AC34" s="769">
        <f t="shared" si="11"/>
        <v>0</v>
      </c>
      <c r="AD34" s="769">
        <f t="shared" si="11"/>
        <v>0</v>
      </c>
      <c r="AE34" s="769">
        <f t="shared" si="11"/>
        <v>0</v>
      </c>
      <c r="AF34" s="769">
        <f t="shared" si="11"/>
        <v>0</v>
      </c>
      <c r="AG34" s="769">
        <f t="shared" si="11"/>
        <v>0</v>
      </c>
      <c r="AH34" s="769">
        <f t="shared" si="11"/>
        <v>0</v>
      </c>
      <c r="AI34" s="769">
        <f t="shared" si="11"/>
        <v>0</v>
      </c>
      <c r="AJ34" s="769">
        <f t="shared" si="11"/>
        <v>0</v>
      </c>
      <c r="AK34" s="769">
        <f t="shared" si="11"/>
        <v>0</v>
      </c>
      <c r="AL34" s="769">
        <f t="shared" si="11"/>
        <v>0</v>
      </c>
      <c r="AM34" s="769">
        <f t="shared" si="11"/>
        <v>0</v>
      </c>
      <c r="AN34" s="94"/>
      <c r="BE34" s="94"/>
    </row>
    <row r="35" spans="1:73" ht="12" customHeight="1" x14ac:dyDescent="0.25">
      <c r="A35" s="92">
        <v>19</v>
      </c>
      <c r="B35" s="39"/>
      <c r="C35" s="9" t="str">
        <f>Data!B27</f>
        <v>Forudbetalt tilskud (efter aftale)</v>
      </c>
      <c r="D35" s="135"/>
      <c r="E35" s="27" t="s">
        <v>31</v>
      </c>
      <c r="F35" s="117"/>
      <c r="G35" s="119">
        <f ca="1">HLOOKUP($G$5,'Period(er)'!$X:$AL,5+A35,FALSE)</f>
        <v>0</v>
      </c>
      <c r="I35" s="120">
        <f>SUM(J35:AM35)</f>
        <v>0</v>
      </c>
      <c r="J35" s="608"/>
      <c r="K35" s="609"/>
      <c r="L35" s="609"/>
      <c r="M35" s="609"/>
      <c r="N35" s="609"/>
      <c r="O35" s="609"/>
      <c r="P35" s="609"/>
      <c r="Q35" s="609"/>
      <c r="R35" s="609"/>
      <c r="S35" s="609"/>
      <c r="T35" s="609"/>
      <c r="U35" s="609"/>
      <c r="V35" s="609"/>
      <c r="W35" s="609"/>
      <c r="X35" s="610"/>
      <c r="Y35" s="771"/>
      <c r="Z35" s="771"/>
      <c r="AA35" s="771"/>
      <c r="AB35" s="771"/>
      <c r="AC35" s="771"/>
      <c r="AD35" s="771"/>
      <c r="AE35" s="771"/>
      <c r="AF35" s="771"/>
      <c r="AG35" s="771"/>
      <c r="AH35" s="771"/>
      <c r="AI35" s="771"/>
      <c r="AJ35" s="771"/>
      <c r="AK35" s="771"/>
      <c r="AL35" s="771"/>
      <c r="AM35" s="771"/>
      <c r="AN35" s="94"/>
      <c r="BE35" s="94"/>
    </row>
    <row r="36" spans="1:73" ht="12" customHeight="1" x14ac:dyDescent="0.25">
      <c r="A36" s="92">
        <v>20</v>
      </c>
      <c r="B36" s="39"/>
      <c r="C36" s="9" t="str">
        <f>Data!B28</f>
        <v>Justering for timepris inklusiv overhead</v>
      </c>
      <c r="D36" s="135"/>
      <c r="E36" s="27" t="s">
        <v>31</v>
      </c>
      <c r="F36" s="117"/>
      <c r="G36" s="119">
        <f ca="1">HLOOKUP($G$5,'Period(er)'!$X:$AL,5+A36,FALSE)</f>
        <v>0</v>
      </c>
      <c r="I36" s="120">
        <f ca="1">SUM(J36:AM36)</f>
        <v>0</v>
      </c>
      <c r="J36" s="479">
        <f ca="1">HLOOKUP($G$5,'Partner-period(er)'!$J:$X,25+((J$2-1)*50),FALSE)</f>
        <v>0</v>
      </c>
      <c r="K36" s="168">
        <f ca="1">HLOOKUP($G$5,'Partner-period(er)'!$J:$X,25+((K$2-1)*50),FALSE)</f>
        <v>0</v>
      </c>
      <c r="L36" s="168">
        <f ca="1">HLOOKUP($G$5,'Partner-period(er)'!$J:$X,25+((L$2-1)*50),FALSE)</f>
        <v>0</v>
      </c>
      <c r="M36" s="168">
        <f ca="1">HLOOKUP($G$5,'Partner-period(er)'!$J:$X,25+((M$2-1)*50),FALSE)</f>
        <v>0</v>
      </c>
      <c r="N36" s="168">
        <f ca="1">HLOOKUP($G$5,'Partner-period(er)'!$J:$X,25+((N$2-1)*50),FALSE)</f>
        <v>0</v>
      </c>
      <c r="O36" s="168">
        <f ca="1">HLOOKUP($G$5,'Partner-period(er)'!$J:$X,25+((O$2-1)*50),FALSE)</f>
        <v>0</v>
      </c>
      <c r="P36" s="168">
        <f ca="1">HLOOKUP($G$5,'Partner-period(er)'!$J:$X,25+((P$2-1)*50),FALSE)</f>
        <v>0</v>
      </c>
      <c r="Q36" s="168">
        <f ca="1">HLOOKUP($G$5,'Partner-period(er)'!$J:$X,25+((Q$2-1)*50),FALSE)</f>
        <v>0</v>
      </c>
      <c r="R36" s="168">
        <f ca="1">HLOOKUP($G$5,'Partner-period(er)'!$J:$X,25+((R$2-1)*50),FALSE)</f>
        <v>0</v>
      </c>
      <c r="S36" s="168">
        <f ca="1">HLOOKUP($G$5,'Partner-period(er)'!$J:$X,25+((S$2-1)*50),FALSE)</f>
        <v>0</v>
      </c>
      <c r="T36" s="168">
        <f ca="1">HLOOKUP($G$5,'Partner-period(er)'!$J:$X,25+((T$2-1)*50),FALSE)</f>
        <v>0</v>
      </c>
      <c r="U36" s="168">
        <f ca="1">HLOOKUP($G$5,'Partner-period(er)'!$J:$X,25+((U$2-1)*50),FALSE)</f>
        <v>0</v>
      </c>
      <c r="V36" s="168">
        <f ca="1">HLOOKUP($G$5,'Partner-period(er)'!$J:$X,25+((V$2-1)*50),FALSE)</f>
        <v>0</v>
      </c>
      <c r="W36" s="168">
        <f ca="1">HLOOKUP($G$5,'Partner-period(er)'!$J:$X,25+((W$2-1)*50),FALSE)</f>
        <v>0</v>
      </c>
      <c r="X36" s="169">
        <f ca="1">HLOOKUP($G$5,'Partner-period(er)'!$J:$X,25+((X$2-1)*50),FALSE)</f>
        <v>0</v>
      </c>
      <c r="Y36" s="769">
        <f ca="1">HLOOKUP($G$5,'Partner-period(er)'!$J:$X,25+((Y$2-1)*50),FALSE)</f>
        <v>0</v>
      </c>
      <c r="Z36" s="769">
        <f ca="1">HLOOKUP($G$5,'Partner-period(er)'!$J:$X,25+((Z$2-1)*50),FALSE)</f>
        <v>0</v>
      </c>
      <c r="AA36" s="769">
        <f ca="1">HLOOKUP($G$5,'Partner-period(er)'!$J:$X,25+((AA$2-1)*50),FALSE)</f>
        <v>0</v>
      </c>
      <c r="AB36" s="769">
        <f ca="1">HLOOKUP($G$5,'Partner-period(er)'!$J:$X,25+((AB$2-1)*50),FALSE)</f>
        <v>0</v>
      </c>
      <c r="AC36" s="769">
        <f ca="1">HLOOKUP($G$5,'Partner-period(er)'!$J:$X,25+((AC$2-1)*50),FALSE)</f>
        <v>0</v>
      </c>
      <c r="AD36" s="769">
        <f ca="1">HLOOKUP($G$5,'Partner-period(er)'!$J:$X,25+((AD$2-1)*50),FALSE)</f>
        <v>0</v>
      </c>
      <c r="AE36" s="769">
        <f ca="1">HLOOKUP($G$5,'Partner-period(er)'!$J:$X,25+((AE$2-1)*50),FALSE)</f>
        <v>0</v>
      </c>
      <c r="AF36" s="769">
        <f ca="1">HLOOKUP($G$5,'Partner-period(er)'!$J:$X,25+((AF$2-1)*50),FALSE)</f>
        <v>0</v>
      </c>
      <c r="AG36" s="769">
        <f ca="1">HLOOKUP($G$5,'Partner-period(er)'!$J:$X,25+((AG$2-1)*50),FALSE)</f>
        <v>0</v>
      </c>
      <c r="AH36" s="769">
        <f ca="1">HLOOKUP($G$5,'Partner-period(er)'!$J:$X,25+((AH$2-1)*50),FALSE)</f>
        <v>0</v>
      </c>
      <c r="AI36" s="769">
        <f ca="1">HLOOKUP($G$5,'Partner-period(er)'!$J:$X,25+((AI$2-1)*50),FALSE)</f>
        <v>0</v>
      </c>
      <c r="AJ36" s="769">
        <f ca="1">HLOOKUP($G$5,'Partner-period(er)'!$J:$X,25+((AJ$2-1)*50),FALSE)</f>
        <v>0</v>
      </c>
      <c r="AK36" s="769">
        <f ca="1">HLOOKUP($G$5,'Partner-period(er)'!$J:$X,25+((AK$2-1)*50),FALSE)</f>
        <v>0</v>
      </c>
      <c r="AL36" s="769">
        <f ca="1">HLOOKUP($G$5,'Partner-period(er)'!$J:$X,25+((AL$2-1)*50),FALSE)</f>
        <v>0</v>
      </c>
      <c r="AM36" s="769">
        <f ca="1">HLOOKUP($G$5,'Partner-period(er)'!$J:$X,25+((AM$2-1)*50),FALSE)</f>
        <v>0</v>
      </c>
      <c r="AN36" s="168" t="e">
        <f ca="1">HLOOKUP($G$5,'Partner-period(er)'!$J:$X,25+((AN$2-1)*50),FALSE)</f>
        <v>#VALUE!</v>
      </c>
      <c r="AO36" s="168" t="e" vm="1">
        <f ca="1">HLOOKUP($G$5,'Partner-period(er)'!$J:$X,25+((AO$2-1)*50),FALSE)</f>
        <v>#VALUE!</v>
      </c>
      <c r="AP36" s="168" t="e" vm="1">
        <f ca="1">HLOOKUP($G$5,'Partner-period(er)'!$J:$X,25+((AP$2-1)*50),FALSE)</f>
        <v>#VALUE!</v>
      </c>
      <c r="AQ36" s="168" t="e" vm="1">
        <f ca="1">HLOOKUP($G$5,'Partner-period(er)'!$J:$X,25+((AQ$2-1)*50),FALSE)</f>
        <v>#VALUE!</v>
      </c>
      <c r="AR36" s="168" t="e" vm="1">
        <f ca="1">HLOOKUP($G$5,'Partner-period(er)'!$J:$X,25+((AR$2-1)*50),FALSE)</f>
        <v>#VALUE!</v>
      </c>
      <c r="AS36" s="168" t="e" vm="1">
        <f ca="1">HLOOKUP($G$5,'Partner-period(er)'!$J:$X,25+((AS$2-1)*50),FALSE)</f>
        <v>#VALUE!</v>
      </c>
      <c r="AT36" s="168" t="e" vm="1">
        <f ca="1">HLOOKUP($G$5,'Partner-period(er)'!$J:$X,25+((AT$2-1)*50),FALSE)</f>
        <v>#VALUE!</v>
      </c>
      <c r="AU36" s="168" t="e" vm="1">
        <f ca="1">HLOOKUP($G$5,'Partner-period(er)'!$J:$X,25+((AU$2-1)*50),FALSE)</f>
        <v>#VALUE!</v>
      </c>
      <c r="AV36" s="168" t="e" vm="1">
        <f ca="1">HLOOKUP($G$5,'Partner-period(er)'!$J:$X,25+((AV$2-1)*50),FALSE)</f>
        <v>#VALUE!</v>
      </c>
      <c r="AW36" s="168" t="e" vm="1">
        <f ca="1">HLOOKUP($G$5,'Partner-period(er)'!$J:$X,25+((AW$2-1)*50),FALSE)</f>
        <v>#VALUE!</v>
      </c>
      <c r="AX36" s="168" t="e" vm="1">
        <f ca="1">HLOOKUP($G$5,'Partner-period(er)'!$J:$X,25+((AX$2-1)*50),FALSE)</f>
        <v>#VALUE!</v>
      </c>
      <c r="AY36" s="168" t="e" vm="1">
        <f ca="1">HLOOKUP($G$5,'Partner-period(er)'!$J:$X,25+((AY$2-1)*50),FALSE)</f>
        <v>#VALUE!</v>
      </c>
      <c r="AZ36" s="168" t="e" vm="1">
        <f ca="1">HLOOKUP($G$5,'Partner-period(er)'!$J:$X,25+((AZ$2-1)*50),FALSE)</f>
        <v>#VALUE!</v>
      </c>
      <c r="BA36" s="168" t="e" vm="1">
        <f ca="1">HLOOKUP($G$5,'Partner-period(er)'!$J:$X,25+((BA$2-1)*50),FALSE)</f>
        <v>#VALUE!</v>
      </c>
      <c r="BB36" s="168" t="e" vm="1">
        <f ca="1">HLOOKUP($G$5,'Partner-period(er)'!$J:$X,25+((BB$2-1)*50),FALSE)</f>
        <v>#VALUE!</v>
      </c>
      <c r="BC36" s="168" t="e" vm="1">
        <f ca="1">HLOOKUP($G$5,'Partner-period(er)'!$J:$X,25+((BC$2-1)*50),FALSE)</f>
        <v>#VALUE!</v>
      </c>
      <c r="BD36" s="168" t="e" vm="1">
        <f ca="1">HLOOKUP($G$5,'Partner-period(er)'!$J:$X,25+((BD$2-1)*50),FALSE)</f>
        <v>#VALUE!</v>
      </c>
      <c r="BE36" s="168" t="e">
        <f ca="1">HLOOKUP($G$5,'Partner-period(er)'!$J:$X,25+((BE$2-1)*50),FALSE)</f>
        <v>#VALUE!</v>
      </c>
      <c r="BF36" s="168" t="e" vm="1">
        <f ca="1">HLOOKUP($G$5,'Partner-period(er)'!$J:$X,25+((BF$2-1)*50),FALSE)</f>
        <v>#VALUE!</v>
      </c>
      <c r="BG36" s="168" t="e" vm="1">
        <f ca="1">HLOOKUP($G$5,'Partner-period(er)'!$J:$X,25+((BG$2-1)*50),FALSE)</f>
        <v>#VALUE!</v>
      </c>
      <c r="BH36" s="168" t="e" vm="1">
        <f ca="1">HLOOKUP($G$5,'Partner-period(er)'!$J:$X,25+((BH$2-1)*50),FALSE)</f>
        <v>#VALUE!</v>
      </c>
      <c r="BI36" s="168" t="e" vm="1">
        <f ca="1">HLOOKUP($G$5,'Partner-period(er)'!$J:$X,25+((BI$2-1)*50),FALSE)</f>
        <v>#VALUE!</v>
      </c>
      <c r="BJ36" s="168" t="e" vm="1">
        <f ca="1">HLOOKUP($G$5,'Partner-period(er)'!$J:$X,25+((BJ$2-1)*50),FALSE)</f>
        <v>#VALUE!</v>
      </c>
      <c r="BK36" s="168" t="e" vm="1">
        <f ca="1">HLOOKUP($G$5,'Partner-period(er)'!$J:$X,25+((BK$2-1)*50),FALSE)</f>
        <v>#VALUE!</v>
      </c>
      <c r="BL36" s="168" t="e" vm="1">
        <f ca="1">HLOOKUP($G$5,'Partner-period(er)'!$J:$X,25+((BL$2-1)*50),FALSE)</f>
        <v>#VALUE!</v>
      </c>
      <c r="BM36" s="168" t="e" vm="1">
        <f ca="1">HLOOKUP($G$5,'Partner-period(er)'!$J:$X,25+((BM$2-1)*50),FALSE)</f>
        <v>#VALUE!</v>
      </c>
      <c r="BN36" s="168" t="e" vm="1">
        <f ca="1">HLOOKUP($G$5,'Partner-period(er)'!$J:$X,25+((BN$2-1)*50),FALSE)</f>
        <v>#VALUE!</v>
      </c>
      <c r="BO36" s="168" t="e" vm="1">
        <f ca="1">HLOOKUP($G$5,'Partner-period(er)'!$J:$X,25+((BO$2-1)*50),FALSE)</f>
        <v>#VALUE!</v>
      </c>
      <c r="BP36" s="168" t="e" vm="1">
        <f ca="1">HLOOKUP($G$5,'Partner-period(er)'!$J:$X,25+((BP$2-1)*50),FALSE)</f>
        <v>#VALUE!</v>
      </c>
      <c r="BQ36" s="168" t="e" vm="1">
        <f ca="1">HLOOKUP($G$5,'Partner-period(er)'!$J:$X,25+((BQ$2-1)*50),FALSE)</f>
        <v>#VALUE!</v>
      </c>
      <c r="BR36" s="168" t="e" vm="1">
        <f ca="1">HLOOKUP($G$5,'Partner-period(er)'!$J:$X,25+((BR$2-1)*50),FALSE)</f>
        <v>#VALUE!</v>
      </c>
      <c r="BS36" s="168" t="e" vm="1">
        <f ca="1">HLOOKUP($G$5,'Partner-period(er)'!$J:$X,25+((BS$2-1)*50),FALSE)</f>
        <v>#VALUE!</v>
      </c>
      <c r="BT36" s="168" t="e" vm="1">
        <f ca="1">HLOOKUP($G$5,'Partner-period(er)'!$J:$X,25+((BT$2-1)*50),FALSE)</f>
        <v>#VALUE!</v>
      </c>
      <c r="BU36" s="168" t="e" vm="1">
        <f ca="1">HLOOKUP($G$5,'Partner-period(er)'!$J:$X,25+((BU$2-1)*50),FALSE)</f>
        <v>#VALUE!</v>
      </c>
    </row>
    <row r="37" spans="1:73" ht="12" customHeight="1" x14ac:dyDescent="0.25">
      <c r="A37" s="92">
        <v>21</v>
      </c>
      <c r="B37" s="39"/>
      <c r="C37" s="9" t="str">
        <f>Data!B29</f>
        <v>Justering for budgetoverskridelse</v>
      </c>
      <c r="D37" s="135"/>
      <c r="E37" s="27" t="s">
        <v>31</v>
      </c>
      <c r="F37" s="117"/>
      <c r="G37" s="119">
        <f ca="1">HLOOKUP($G$5,'Period(er)'!$X:$AL,5+A37,FALSE)</f>
        <v>0</v>
      </c>
      <c r="I37" s="120">
        <f ca="1">IF(Data!H2="nej",                     IF((G34+G35+G36)&gt;F38,-G34-G35-G36+F38,0),SUM(J37:AM37))</f>
        <v>0</v>
      </c>
      <c r="J37" s="480">
        <f ca="1">HLOOKUP($G$5,'Partner-period(er)'!$J:$X,26+((J$2-1)*50),FALSE)</f>
        <v>0</v>
      </c>
      <c r="K37" s="172">
        <f ca="1">HLOOKUP($G$5,'Partner-period(er)'!$J:$X,26+((K$2-1)*50),FALSE)</f>
        <v>0</v>
      </c>
      <c r="L37" s="172">
        <f ca="1">HLOOKUP($G$5,'Partner-period(er)'!$J:$X,26+((L$2-1)*50),FALSE)</f>
        <v>0</v>
      </c>
      <c r="M37" s="172">
        <f ca="1">HLOOKUP($G$5,'Partner-period(er)'!$J:$X,26+((M$2-1)*50),FALSE)</f>
        <v>0</v>
      </c>
      <c r="N37" s="172">
        <f ca="1">HLOOKUP($G$5,'Partner-period(er)'!$J:$X,26+((N$2-1)*50),FALSE)</f>
        <v>0</v>
      </c>
      <c r="O37" s="172">
        <f ca="1">HLOOKUP($G$5,'Partner-period(er)'!$J:$X,26+((O$2-1)*50),FALSE)</f>
        <v>0</v>
      </c>
      <c r="P37" s="172">
        <f ca="1">HLOOKUP($G$5,'Partner-period(er)'!$J:$X,26+((P$2-1)*50),FALSE)</f>
        <v>0</v>
      </c>
      <c r="Q37" s="172">
        <f ca="1">HLOOKUP($G$5,'Partner-period(er)'!$J:$X,26+((Q$2-1)*50),FALSE)</f>
        <v>0</v>
      </c>
      <c r="R37" s="172">
        <f ca="1">HLOOKUP($G$5,'Partner-period(er)'!$J:$X,26+((R$2-1)*50),FALSE)</f>
        <v>0</v>
      </c>
      <c r="S37" s="172">
        <f ca="1">HLOOKUP($G$5,'Partner-period(er)'!$J:$X,26+((S$2-1)*50),FALSE)</f>
        <v>0</v>
      </c>
      <c r="T37" s="172">
        <f ca="1">HLOOKUP($G$5,'Partner-period(er)'!$J:$X,26+((T$2-1)*50),FALSE)</f>
        <v>0</v>
      </c>
      <c r="U37" s="172">
        <f ca="1">HLOOKUP($G$5,'Partner-period(er)'!$J:$X,26+((U$2-1)*50),FALSE)</f>
        <v>0</v>
      </c>
      <c r="V37" s="172">
        <f ca="1">HLOOKUP($G$5,'Partner-period(er)'!$J:$X,26+((V$2-1)*50),FALSE)</f>
        <v>0</v>
      </c>
      <c r="W37" s="172">
        <f ca="1">HLOOKUP($G$5,'Partner-period(er)'!$J:$X,26+((W$2-1)*50),FALSE)</f>
        <v>0</v>
      </c>
      <c r="X37" s="791">
        <f ca="1">HLOOKUP($G$5,'Partner-period(er)'!$J:$X,26+((X$2-1)*50),FALSE)</f>
        <v>0</v>
      </c>
      <c r="Y37" s="769">
        <f ca="1">HLOOKUP($G$5,'Partner-period(er)'!$J:$X,26+((Y$2-1)*50),FALSE)</f>
        <v>0</v>
      </c>
      <c r="Z37" s="769">
        <f ca="1">HLOOKUP($G$5,'Partner-period(er)'!$J:$X,26+((Z$2-1)*50),FALSE)</f>
        <v>0</v>
      </c>
      <c r="AA37" s="769">
        <f ca="1">HLOOKUP($G$5,'Partner-period(er)'!$J:$X,26+((AA$2-1)*50),FALSE)</f>
        <v>0</v>
      </c>
      <c r="AB37" s="769">
        <f ca="1">HLOOKUP($G$5,'Partner-period(er)'!$J:$X,26+((AB$2-1)*50),FALSE)</f>
        <v>0</v>
      </c>
      <c r="AC37" s="769">
        <f ca="1">HLOOKUP($G$5,'Partner-period(er)'!$J:$X,26+((AC$2-1)*50),FALSE)</f>
        <v>0</v>
      </c>
      <c r="AD37" s="769">
        <f ca="1">HLOOKUP($G$5,'Partner-period(er)'!$J:$X,26+((AD$2-1)*50),FALSE)</f>
        <v>0</v>
      </c>
      <c r="AE37" s="769">
        <f ca="1">HLOOKUP($G$5,'Partner-period(er)'!$J:$X,26+((AE$2-1)*50),FALSE)</f>
        <v>0</v>
      </c>
      <c r="AF37" s="769">
        <f ca="1">HLOOKUP($G$5,'Partner-period(er)'!$J:$X,26+((AF$2-1)*50),FALSE)</f>
        <v>0</v>
      </c>
      <c r="AG37" s="769">
        <f ca="1">HLOOKUP($G$5,'Partner-period(er)'!$J:$X,26+((AG$2-1)*50),FALSE)</f>
        <v>0</v>
      </c>
      <c r="AH37" s="769">
        <f ca="1">HLOOKUP($G$5,'Partner-period(er)'!$J:$X,26+((AH$2-1)*50),FALSE)</f>
        <v>0</v>
      </c>
      <c r="AI37" s="769">
        <f ca="1">HLOOKUP($G$5,'Partner-period(er)'!$J:$X,26+((AI$2-1)*50),FALSE)</f>
        <v>0</v>
      </c>
      <c r="AJ37" s="769">
        <f ca="1">HLOOKUP($G$5,'Partner-period(er)'!$J:$X,26+((AJ$2-1)*50),FALSE)</f>
        <v>0</v>
      </c>
      <c r="AK37" s="769">
        <f ca="1">HLOOKUP($G$5,'Partner-period(er)'!$J:$X,26+((AK$2-1)*50),FALSE)</f>
        <v>0</v>
      </c>
      <c r="AL37" s="769">
        <f ca="1">HLOOKUP($G$5,'Partner-period(er)'!$J:$X,26+((AL$2-1)*50),FALSE)</f>
        <v>0</v>
      </c>
      <c r="AM37" s="769">
        <f ca="1">HLOOKUP($G$5,'Partner-period(er)'!$J:$X,26+((AM$2-1)*50),FALSE)</f>
        <v>0</v>
      </c>
      <c r="AN37" s="94"/>
      <c r="BE37" s="94"/>
    </row>
    <row r="38" spans="1:73" ht="12" customHeight="1" x14ac:dyDescent="0.25">
      <c r="A38" s="92">
        <v>22</v>
      </c>
      <c r="B38" s="36"/>
      <c r="C38" s="136" t="str">
        <f>Data!B30</f>
        <v>Tilskud total / til faktura</v>
      </c>
      <c r="D38" s="136"/>
      <c r="E38" s="97" t="s">
        <v>31</v>
      </c>
      <c r="F38" s="248">
        <f>'Budget &amp; Total'!G43</f>
        <v>0</v>
      </c>
      <c r="G38" s="118">
        <f ca="1">HLOOKUP($G$5,'Period(er)'!$X:$AL,5+A38,FALSE)</f>
        <v>0</v>
      </c>
      <c r="I38" s="137">
        <f ca="1">SUM(I34:I37)</f>
        <v>0</v>
      </c>
      <c r="J38" s="171">
        <f ca="1">J34+J35+J36+J37</f>
        <v>0</v>
      </c>
      <c r="K38" s="171">
        <f t="shared" ref="K38:X38" ca="1" si="12">K34+K35+K36+K37</f>
        <v>0</v>
      </c>
      <c r="L38" s="171">
        <f t="shared" ca="1" si="12"/>
        <v>0</v>
      </c>
      <c r="M38" s="171">
        <f t="shared" ca="1" si="12"/>
        <v>0</v>
      </c>
      <c r="N38" s="171">
        <f t="shared" ca="1" si="12"/>
        <v>0</v>
      </c>
      <c r="O38" s="171">
        <f t="shared" ca="1" si="12"/>
        <v>0</v>
      </c>
      <c r="P38" s="171">
        <f t="shared" ca="1" si="12"/>
        <v>0</v>
      </c>
      <c r="Q38" s="171">
        <f t="shared" ca="1" si="12"/>
        <v>0</v>
      </c>
      <c r="R38" s="171">
        <f t="shared" ca="1" si="12"/>
        <v>0</v>
      </c>
      <c r="S38" s="171">
        <f t="shared" ca="1" si="12"/>
        <v>0</v>
      </c>
      <c r="T38" s="171">
        <f t="shared" ca="1" si="12"/>
        <v>0</v>
      </c>
      <c r="U38" s="171">
        <f t="shared" ca="1" si="12"/>
        <v>0</v>
      </c>
      <c r="V38" s="171">
        <f t="shared" ca="1" si="12"/>
        <v>0</v>
      </c>
      <c r="W38" s="171">
        <f t="shared" ca="1" si="12"/>
        <v>0</v>
      </c>
      <c r="X38" s="792">
        <f t="shared" ca="1" si="12"/>
        <v>0</v>
      </c>
      <c r="Y38" s="770">
        <f ca="1">Y34+Y35+Y36+Y37</f>
        <v>0</v>
      </c>
      <c r="Z38" s="770">
        <f t="shared" ref="Z38:AM38" ca="1" si="13">Z34+Z35+Z36+Z37</f>
        <v>0</v>
      </c>
      <c r="AA38" s="770">
        <f t="shared" ca="1" si="13"/>
        <v>0</v>
      </c>
      <c r="AB38" s="770">
        <f t="shared" ca="1" si="13"/>
        <v>0</v>
      </c>
      <c r="AC38" s="770">
        <f t="shared" ca="1" si="13"/>
        <v>0</v>
      </c>
      <c r="AD38" s="770">
        <f t="shared" ca="1" si="13"/>
        <v>0</v>
      </c>
      <c r="AE38" s="770">
        <f t="shared" ca="1" si="13"/>
        <v>0</v>
      </c>
      <c r="AF38" s="770">
        <f t="shared" ca="1" si="13"/>
        <v>0</v>
      </c>
      <c r="AG38" s="770">
        <f t="shared" ca="1" si="13"/>
        <v>0</v>
      </c>
      <c r="AH38" s="770">
        <f t="shared" ca="1" si="13"/>
        <v>0</v>
      </c>
      <c r="AI38" s="770">
        <f t="shared" ca="1" si="13"/>
        <v>0</v>
      </c>
      <c r="AJ38" s="770">
        <f t="shared" ca="1" si="13"/>
        <v>0</v>
      </c>
      <c r="AK38" s="770">
        <f t="shared" ca="1" si="13"/>
        <v>0</v>
      </c>
      <c r="AL38" s="770">
        <f t="shared" ca="1" si="13"/>
        <v>0</v>
      </c>
      <c r="AM38" s="770">
        <f t="shared" ca="1" si="13"/>
        <v>0</v>
      </c>
      <c r="AN38" s="94"/>
      <c r="BE38" s="94"/>
    </row>
    <row r="39" spans="1:73" ht="12" customHeight="1" x14ac:dyDescent="0.25">
      <c r="A39" s="92">
        <v>23</v>
      </c>
      <c r="B39" s="38"/>
      <c r="C39" s="33" t="str">
        <f>Data!B31</f>
        <v>Anden finansiering</v>
      </c>
      <c r="D39" s="33"/>
      <c r="E39" s="27" t="s">
        <v>31</v>
      </c>
      <c r="F39" s="245">
        <f>'Budget &amp; Total'!G44</f>
        <v>0</v>
      </c>
      <c r="G39" s="119">
        <f ca="1">HLOOKUP($G$5,'Period(er)'!$X:$AL,5+A39,FALSE)</f>
        <v>0</v>
      </c>
      <c r="I39" s="120">
        <f>SUM(J39:AM39)</f>
        <v>0</v>
      </c>
      <c r="J39" s="606"/>
      <c r="K39" s="606"/>
      <c r="L39" s="606"/>
      <c r="M39" s="606"/>
      <c r="N39" s="606"/>
      <c r="O39" s="606"/>
      <c r="P39" s="606"/>
      <c r="Q39" s="606"/>
      <c r="R39" s="606"/>
      <c r="S39" s="606"/>
      <c r="T39" s="606"/>
      <c r="U39" s="606"/>
      <c r="V39" s="606"/>
      <c r="W39" s="606"/>
      <c r="X39" s="607"/>
      <c r="Y39" s="767"/>
      <c r="Z39" s="767"/>
      <c r="AA39" s="767"/>
      <c r="AB39" s="767"/>
      <c r="AC39" s="767"/>
      <c r="AD39" s="767"/>
      <c r="AE39" s="767"/>
      <c r="AF39" s="767"/>
      <c r="AG39" s="767"/>
      <c r="AH39" s="767"/>
      <c r="AI39" s="767"/>
      <c r="AJ39" s="767"/>
      <c r="AK39" s="767"/>
      <c r="AL39" s="767"/>
      <c r="AM39" s="767"/>
      <c r="AN39" s="94"/>
      <c r="BE39" s="94"/>
    </row>
    <row r="40" spans="1:73" ht="12" customHeight="1" x14ac:dyDescent="0.25">
      <c r="A40" s="92">
        <v>24</v>
      </c>
      <c r="B40" s="40"/>
      <c r="C40" s="34" t="str">
        <f>Data!B32</f>
        <v>Egenfinansiering</v>
      </c>
      <c r="D40" s="34"/>
      <c r="E40" s="138" t="s">
        <v>31</v>
      </c>
      <c r="F40" s="249">
        <f>'Budget &amp; Total'!G45</f>
        <v>0</v>
      </c>
      <c r="G40" s="139">
        <f ca="1">HLOOKUP($G$5,'Period(er)'!$X:$AL,5+A40,FALSE)</f>
        <v>0</v>
      </c>
      <c r="I40" s="140">
        <f ca="1">SUM(J40:AM40)</f>
        <v>0</v>
      </c>
      <c r="J40" s="172">
        <f ca="1">J32-J38-J39</f>
        <v>0</v>
      </c>
      <c r="K40" s="172">
        <f t="shared" ref="K40:X40" ca="1" si="14">K32-K38-K39</f>
        <v>0</v>
      </c>
      <c r="L40" s="172">
        <f t="shared" ca="1" si="14"/>
        <v>0</v>
      </c>
      <c r="M40" s="172">
        <f t="shared" ca="1" si="14"/>
        <v>0</v>
      </c>
      <c r="N40" s="172">
        <f t="shared" ca="1" si="14"/>
        <v>0</v>
      </c>
      <c r="O40" s="172">
        <f t="shared" ca="1" si="14"/>
        <v>0</v>
      </c>
      <c r="P40" s="172">
        <f t="shared" ca="1" si="14"/>
        <v>0</v>
      </c>
      <c r="Q40" s="172">
        <f t="shared" ca="1" si="14"/>
        <v>0</v>
      </c>
      <c r="R40" s="172">
        <f t="shared" ca="1" si="14"/>
        <v>0</v>
      </c>
      <c r="S40" s="172">
        <f t="shared" ca="1" si="14"/>
        <v>0</v>
      </c>
      <c r="T40" s="172">
        <f t="shared" ca="1" si="14"/>
        <v>0</v>
      </c>
      <c r="U40" s="172">
        <f t="shared" ca="1" si="14"/>
        <v>0</v>
      </c>
      <c r="V40" s="172">
        <f t="shared" ca="1" si="14"/>
        <v>0</v>
      </c>
      <c r="W40" s="172">
        <f t="shared" ca="1" si="14"/>
        <v>0</v>
      </c>
      <c r="X40" s="791">
        <f t="shared" ca="1" si="14"/>
        <v>0</v>
      </c>
      <c r="Y40" s="769">
        <f ca="1">Y32-Y38-Y39</f>
        <v>0</v>
      </c>
      <c r="Z40" s="769">
        <f t="shared" ref="Z40:AM40" ca="1" si="15">Z32-Z38-Z39</f>
        <v>0</v>
      </c>
      <c r="AA40" s="769">
        <f t="shared" ca="1" si="15"/>
        <v>0</v>
      </c>
      <c r="AB40" s="769">
        <f t="shared" ca="1" si="15"/>
        <v>0</v>
      </c>
      <c r="AC40" s="769">
        <f t="shared" ca="1" si="15"/>
        <v>0</v>
      </c>
      <c r="AD40" s="769">
        <f t="shared" ca="1" si="15"/>
        <v>0</v>
      </c>
      <c r="AE40" s="769">
        <f t="shared" ca="1" si="15"/>
        <v>0</v>
      </c>
      <c r="AF40" s="769">
        <f t="shared" ca="1" si="15"/>
        <v>0</v>
      </c>
      <c r="AG40" s="769">
        <f t="shared" ca="1" si="15"/>
        <v>0</v>
      </c>
      <c r="AH40" s="769">
        <f t="shared" ca="1" si="15"/>
        <v>0</v>
      </c>
      <c r="AI40" s="769">
        <f t="shared" ca="1" si="15"/>
        <v>0</v>
      </c>
      <c r="AJ40" s="769">
        <f t="shared" ca="1" si="15"/>
        <v>0</v>
      </c>
      <c r="AK40" s="769">
        <f t="shared" ca="1" si="15"/>
        <v>0</v>
      </c>
      <c r="AL40" s="769">
        <f t="shared" ca="1" si="15"/>
        <v>0</v>
      </c>
      <c r="AM40" s="769">
        <f t="shared" ca="1" si="15"/>
        <v>0</v>
      </c>
      <c r="AN40" s="94"/>
      <c r="BE40" s="94"/>
    </row>
    <row r="41" spans="1:73" ht="18" customHeight="1" x14ac:dyDescent="0.25">
      <c r="A41" s="92">
        <v>22</v>
      </c>
      <c r="B41" s="613" t="str">
        <f>Data!B41</f>
        <v>Evt udjævning af tilskud til lønomkostninger</v>
      </c>
      <c r="C41" s="614"/>
      <c r="D41" s="614"/>
      <c r="E41" s="614"/>
      <c r="F41" s="614"/>
      <c r="G41" s="614"/>
      <c r="H41" s="614"/>
      <c r="I41" s="615">
        <f ca="1">IF(I37&lt;0,Data!B56,)</f>
        <v>0</v>
      </c>
      <c r="J41" s="614"/>
      <c r="K41" s="614"/>
      <c r="L41" s="614"/>
      <c r="M41" s="614"/>
      <c r="N41" s="614"/>
      <c r="O41" s="614"/>
      <c r="P41" s="614"/>
      <c r="Q41" s="614"/>
      <c r="R41" s="614"/>
      <c r="S41" s="614"/>
      <c r="T41" s="614"/>
      <c r="U41" s="614"/>
      <c r="V41" s="614"/>
      <c r="W41" s="614"/>
      <c r="X41" s="644"/>
      <c r="Y41" s="297"/>
      <c r="Z41" s="297"/>
      <c r="AA41" s="297"/>
      <c r="AB41" s="297"/>
      <c r="AC41" s="297"/>
      <c r="AD41" s="297"/>
      <c r="AE41" s="297"/>
      <c r="AF41" s="297"/>
      <c r="AG41" s="297"/>
      <c r="AH41" s="297"/>
      <c r="AI41" s="297"/>
      <c r="AJ41" s="297"/>
      <c r="AK41" s="297"/>
      <c r="AL41" s="297"/>
      <c r="AM41" s="297"/>
      <c r="AN41" s="94"/>
      <c r="BE41" s="94"/>
    </row>
    <row r="42" spans="1:73" ht="11.25" customHeight="1" x14ac:dyDescent="0.25">
      <c r="B42" s="616"/>
      <c r="C42" s="915" t="str">
        <f>Data!B42</f>
        <v>Den gennemsnitlig timepris, tilskuddet er beregnet ud fra, må ikke på noget tidspunkt gennemsnitligt overstige den budgetterede.</v>
      </c>
      <c r="D42" s="915"/>
      <c r="E42" s="916"/>
      <c r="F42" s="617" t="str">
        <f>Data!B33</f>
        <v>Udbetalingsloft</v>
      </c>
      <c r="G42" s="618"/>
      <c r="H42" s="618"/>
      <c r="I42" s="619"/>
      <c r="J42" s="620">
        <f ca="1">HLOOKUP($G$5,'Partner-period(er)'!$J:$X,46+((J$2-1)*50),FALSE)</f>
        <v>0</v>
      </c>
      <c r="K42" s="621">
        <f ca="1">HLOOKUP($G$5,'Partner-period(er)'!$J:$X,46+((K$2-1)*50),FALSE)</f>
        <v>0</v>
      </c>
      <c r="L42" s="621">
        <f ca="1">HLOOKUP($G$5,'Partner-period(er)'!$J:$X,46+((L$2-1)*50),FALSE)</f>
        <v>0</v>
      </c>
      <c r="M42" s="621">
        <f ca="1">HLOOKUP($G$5,'Partner-period(er)'!$J:$X,46+((M$2-1)*50),FALSE)</f>
        <v>0</v>
      </c>
      <c r="N42" s="621">
        <f ca="1">HLOOKUP($G$5,'Partner-period(er)'!$J:$X,46+((N$2-1)*50),FALSE)</f>
        <v>0</v>
      </c>
      <c r="O42" s="621">
        <f ca="1">HLOOKUP($G$5,'Partner-period(er)'!$J:$X,46+((O$2-1)*50),FALSE)</f>
        <v>0</v>
      </c>
      <c r="P42" s="621">
        <f ca="1">HLOOKUP($G$5,'Partner-period(er)'!$J:$X,46+((P$2-1)*50),FALSE)</f>
        <v>0</v>
      </c>
      <c r="Q42" s="621">
        <f ca="1">HLOOKUP($G$5,'Partner-period(er)'!$J:$X,46+((Q$2-1)*50),FALSE)</f>
        <v>0</v>
      </c>
      <c r="R42" s="621">
        <f ca="1">HLOOKUP($G$5,'Partner-period(er)'!$J:$X,46+((R$2-1)*50),FALSE)</f>
        <v>0</v>
      </c>
      <c r="S42" s="621">
        <f ca="1">HLOOKUP($G$5,'Partner-period(er)'!$J:$X,46+((S$2-1)*50),FALSE)</f>
        <v>0</v>
      </c>
      <c r="T42" s="621">
        <f ca="1">HLOOKUP($G$5,'Partner-period(er)'!$J:$X,46+((T$2-1)*50),FALSE)</f>
        <v>0</v>
      </c>
      <c r="U42" s="621">
        <f ca="1">HLOOKUP($G$5,'Partner-period(er)'!$J:$X,46+((U$2-1)*50),FALSE)</f>
        <v>0</v>
      </c>
      <c r="V42" s="621">
        <f ca="1">HLOOKUP($G$5,'Partner-period(er)'!$J:$X,46+((V$2-1)*50),FALSE)</f>
        <v>0</v>
      </c>
      <c r="W42" s="621">
        <f ca="1">HLOOKUP($G$5,'Partner-period(er)'!$J:$X,46+((W$2-1)*50),FALSE)</f>
        <v>0</v>
      </c>
      <c r="X42" s="793">
        <f ca="1">HLOOKUP($G$5,'Partner-period(er)'!$J:$X,46+((X$2-1)*50),FALSE)</f>
        <v>0</v>
      </c>
      <c r="Y42" s="772">
        <f ca="1">HLOOKUP($G$5,'Partner-period(er)'!$J:$X,46+((Y$2-1)*50),FALSE)</f>
        <v>0</v>
      </c>
      <c r="Z42" s="772">
        <f ca="1">HLOOKUP($G$5,'Partner-period(er)'!$J:$X,46+((Z$2-1)*50),FALSE)</f>
        <v>0</v>
      </c>
      <c r="AA42" s="772">
        <f ca="1">HLOOKUP($G$5,'Partner-period(er)'!$J:$X,46+((AA$2-1)*50),FALSE)</f>
        <v>0</v>
      </c>
      <c r="AB42" s="772">
        <f ca="1">HLOOKUP($G$5,'Partner-period(er)'!$J:$X,46+((AB$2-1)*50),FALSE)</f>
        <v>0</v>
      </c>
      <c r="AC42" s="772">
        <f ca="1">HLOOKUP($G$5,'Partner-period(er)'!$J:$X,46+((AC$2-1)*50),FALSE)</f>
        <v>0</v>
      </c>
      <c r="AD42" s="772">
        <f ca="1">HLOOKUP($G$5,'Partner-period(er)'!$J:$X,46+((AD$2-1)*50),FALSE)</f>
        <v>0</v>
      </c>
      <c r="AE42" s="772">
        <f ca="1">HLOOKUP($G$5,'Partner-period(er)'!$J:$X,46+((AE$2-1)*50),FALSE)</f>
        <v>0</v>
      </c>
      <c r="AF42" s="772">
        <f ca="1">HLOOKUP($G$5,'Partner-period(er)'!$J:$X,46+((AF$2-1)*50),FALSE)</f>
        <v>0</v>
      </c>
      <c r="AG42" s="772">
        <f ca="1">HLOOKUP($G$5,'Partner-period(er)'!$J:$X,46+((AG$2-1)*50),FALSE)</f>
        <v>0</v>
      </c>
      <c r="AH42" s="772">
        <f ca="1">HLOOKUP($G$5,'Partner-period(er)'!$J:$X,46+((AH$2-1)*50),FALSE)</f>
        <v>0</v>
      </c>
      <c r="AI42" s="772">
        <f ca="1">HLOOKUP($G$5,'Partner-period(er)'!$J:$X,46+((AI$2-1)*50),FALSE)</f>
        <v>0</v>
      </c>
      <c r="AJ42" s="772">
        <f ca="1">HLOOKUP($G$5,'Partner-period(er)'!$J:$X,46+((AJ$2-1)*50),FALSE)</f>
        <v>0</v>
      </c>
      <c r="AK42" s="772">
        <f ca="1">HLOOKUP($G$5,'Partner-period(er)'!$J:$X,46+((AK$2-1)*50),FALSE)</f>
        <v>0</v>
      </c>
      <c r="AL42" s="772">
        <f ca="1">HLOOKUP($G$5,'Partner-period(er)'!$J:$X,46+((AL$2-1)*50),FALSE)</f>
        <v>0</v>
      </c>
      <c r="AM42" s="772">
        <f ca="1">HLOOKUP($G$5,'Partner-period(er)'!$J:$X,46+((AM$2-1)*50),FALSE)</f>
        <v>0</v>
      </c>
    </row>
    <row r="43" spans="1:73" ht="11.25" customHeight="1" x14ac:dyDescent="0.25">
      <c r="B43" s="622"/>
      <c r="C43" s="917"/>
      <c r="D43" s="917"/>
      <c r="E43" s="918"/>
      <c r="F43" s="623" t="str">
        <f>Data!B34</f>
        <v>Til/fra pulje</v>
      </c>
      <c r="G43" s="614"/>
      <c r="H43" s="614"/>
      <c r="I43" s="624"/>
      <c r="J43" s="625">
        <f ca="1">HLOOKUP($G$5,'Partner-period(er)'!$J:$X,47+((J$2-1)*50),FALSE)</f>
        <v>0</v>
      </c>
      <c r="K43" s="626">
        <f ca="1">HLOOKUP($G$5,'Partner-period(er)'!$J:$X,47+((K$2-1)*50),FALSE)</f>
        <v>0</v>
      </c>
      <c r="L43" s="626">
        <f ca="1">HLOOKUP($G$5,'Partner-period(er)'!$J:$X,47+((L$2-1)*50),FALSE)</f>
        <v>0</v>
      </c>
      <c r="M43" s="626">
        <f ca="1">HLOOKUP($G$5,'Partner-period(er)'!$J:$X,47+((M$2-1)*50),FALSE)</f>
        <v>0</v>
      </c>
      <c r="N43" s="626">
        <f ca="1">HLOOKUP($G$5,'Partner-period(er)'!$J:$X,47+((N$2-1)*50),FALSE)</f>
        <v>0</v>
      </c>
      <c r="O43" s="626">
        <f ca="1">HLOOKUP($G$5,'Partner-period(er)'!$J:$X,47+((O$2-1)*50),FALSE)</f>
        <v>0</v>
      </c>
      <c r="P43" s="626">
        <f ca="1">HLOOKUP($G$5,'Partner-period(er)'!$J:$X,47+((P$2-1)*50),FALSE)</f>
        <v>0</v>
      </c>
      <c r="Q43" s="626">
        <f ca="1">HLOOKUP($G$5,'Partner-period(er)'!$J:$X,47+((Q$2-1)*50),FALSE)</f>
        <v>0</v>
      </c>
      <c r="R43" s="626">
        <f ca="1">HLOOKUP($G$5,'Partner-period(er)'!$J:$X,47+((R$2-1)*50),FALSE)</f>
        <v>0</v>
      </c>
      <c r="S43" s="626">
        <f ca="1">HLOOKUP($G$5,'Partner-period(er)'!$J:$X,47+((S$2-1)*50),FALSE)</f>
        <v>0</v>
      </c>
      <c r="T43" s="626">
        <f ca="1">HLOOKUP($G$5,'Partner-period(er)'!$J:$X,47+((T$2-1)*50),FALSE)</f>
        <v>0</v>
      </c>
      <c r="U43" s="626">
        <f ca="1">HLOOKUP($G$5,'Partner-period(er)'!$J:$X,47+((U$2-1)*50),FALSE)</f>
        <v>0</v>
      </c>
      <c r="V43" s="626">
        <f ca="1">HLOOKUP($G$5,'Partner-period(er)'!$J:$X,47+((V$2-1)*50),FALSE)</f>
        <v>0</v>
      </c>
      <c r="W43" s="626">
        <f ca="1">HLOOKUP($G$5,'Partner-period(er)'!$J:$X,47+((W$2-1)*50),FALSE)</f>
        <v>0</v>
      </c>
      <c r="X43" s="627">
        <f ca="1">HLOOKUP($G$5,'Partner-period(er)'!$J:$X,47+((X$2-1)*50),FALSE)</f>
        <v>0</v>
      </c>
      <c r="Y43" s="772">
        <f ca="1">HLOOKUP($G$5,'Partner-period(er)'!$J:$X,47+((Y$2-1)*50),FALSE)</f>
        <v>0</v>
      </c>
      <c r="Z43" s="772">
        <f ca="1">HLOOKUP($G$5,'Partner-period(er)'!$J:$X,47+((Z$2-1)*50),FALSE)</f>
        <v>0</v>
      </c>
      <c r="AA43" s="772">
        <f ca="1">HLOOKUP($G$5,'Partner-period(er)'!$J:$X,47+((AA$2-1)*50),FALSE)</f>
        <v>0</v>
      </c>
      <c r="AB43" s="772">
        <f ca="1">HLOOKUP($G$5,'Partner-period(er)'!$J:$X,47+((AB$2-1)*50),FALSE)</f>
        <v>0</v>
      </c>
      <c r="AC43" s="772">
        <f ca="1">HLOOKUP($G$5,'Partner-period(er)'!$J:$X,47+((AC$2-1)*50),FALSE)</f>
        <v>0</v>
      </c>
      <c r="AD43" s="772">
        <f ca="1">HLOOKUP($G$5,'Partner-period(er)'!$J:$X,47+((AD$2-1)*50),FALSE)</f>
        <v>0</v>
      </c>
      <c r="AE43" s="772">
        <f ca="1">HLOOKUP($G$5,'Partner-period(er)'!$J:$X,47+((AE$2-1)*50),FALSE)</f>
        <v>0</v>
      </c>
      <c r="AF43" s="772">
        <f ca="1">HLOOKUP($G$5,'Partner-period(er)'!$J:$X,47+((AF$2-1)*50),FALSE)</f>
        <v>0</v>
      </c>
      <c r="AG43" s="772">
        <f ca="1">HLOOKUP($G$5,'Partner-period(er)'!$J:$X,47+((AG$2-1)*50),FALSE)</f>
        <v>0</v>
      </c>
      <c r="AH43" s="772">
        <f ca="1">HLOOKUP($G$5,'Partner-period(er)'!$J:$X,47+((AH$2-1)*50),FALSE)</f>
        <v>0</v>
      </c>
      <c r="AI43" s="772">
        <f ca="1">HLOOKUP($G$5,'Partner-period(er)'!$J:$X,47+((AI$2-1)*50),FALSE)</f>
        <v>0</v>
      </c>
      <c r="AJ43" s="772">
        <f ca="1">HLOOKUP($G$5,'Partner-period(er)'!$J:$X,47+((AJ$2-1)*50),FALSE)</f>
        <v>0</v>
      </c>
      <c r="AK43" s="772">
        <f ca="1">HLOOKUP($G$5,'Partner-period(er)'!$J:$X,47+((AK$2-1)*50),FALSE)</f>
        <v>0</v>
      </c>
      <c r="AL43" s="772">
        <f ca="1">HLOOKUP($G$5,'Partner-period(er)'!$J:$X,47+((AL$2-1)*50),FALSE)</f>
        <v>0</v>
      </c>
      <c r="AM43" s="772">
        <f ca="1">HLOOKUP($G$5,'Partner-period(er)'!$J:$X,47+((AM$2-1)*50),FALSE)</f>
        <v>0</v>
      </c>
      <c r="AN43" s="94">
        <v>47</v>
      </c>
      <c r="BE43" s="94">
        <v>47</v>
      </c>
    </row>
    <row r="44" spans="1:73" ht="14.25" customHeight="1" x14ac:dyDescent="0.25">
      <c r="B44" s="622"/>
      <c r="C44" s="917"/>
      <c r="D44" s="917"/>
      <c r="E44" s="918"/>
      <c r="F44" s="623" t="str">
        <f>Data!B35</f>
        <v>Pulje for tilbageholdt tilskud</v>
      </c>
      <c r="G44" s="614"/>
      <c r="H44" s="614"/>
      <c r="I44" s="628"/>
      <c r="J44" s="625">
        <f ca="1">HLOOKUP($G$5,'Partner-period(er)'!$J:$X,48+((J$2-1)*50),FALSE)</f>
        <v>0</v>
      </c>
      <c r="K44" s="626">
        <f ca="1">HLOOKUP($G$5,'Partner-period(er)'!$J:$X,48+((K$2-1)*50),FALSE)</f>
        <v>0</v>
      </c>
      <c r="L44" s="626">
        <f ca="1">HLOOKUP($G$5,'Partner-period(er)'!$J:$X,48+((L$2-1)*50),FALSE)</f>
        <v>0</v>
      </c>
      <c r="M44" s="626">
        <f ca="1">HLOOKUP($G$5,'Partner-period(er)'!$J:$X,48+((M$2-1)*50),FALSE)</f>
        <v>0</v>
      </c>
      <c r="N44" s="626">
        <f ca="1">HLOOKUP($G$5,'Partner-period(er)'!$J:$X,48+((N$2-1)*50),FALSE)</f>
        <v>0</v>
      </c>
      <c r="O44" s="626">
        <f ca="1">HLOOKUP($G$5,'Partner-period(er)'!$J:$X,48+((O$2-1)*50),FALSE)</f>
        <v>0</v>
      </c>
      <c r="P44" s="626">
        <f ca="1">HLOOKUP($G$5,'Partner-period(er)'!$J:$X,48+((P$2-1)*50),FALSE)</f>
        <v>0</v>
      </c>
      <c r="Q44" s="626">
        <f ca="1">HLOOKUP($G$5,'Partner-period(er)'!$J:$X,48+((Q$2-1)*50),FALSE)</f>
        <v>0</v>
      </c>
      <c r="R44" s="626">
        <f ca="1">HLOOKUP($G$5,'Partner-period(er)'!$J:$X,48+((R$2-1)*50),FALSE)</f>
        <v>0</v>
      </c>
      <c r="S44" s="626">
        <f ca="1">HLOOKUP($G$5,'Partner-period(er)'!$J:$X,48+((S$2-1)*50),FALSE)</f>
        <v>0</v>
      </c>
      <c r="T44" s="626">
        <f ca="1">HLOOKUP($G$5,'Partner-period(er)'!$J:$X,48+((T$2-1)*50),FALSE)</f>
        <v>0</v>
      </c>
      <c r="U44" s="626">
        <f ca="1">HLOOKUP($G$5,'Partner-period(er)'!$J:$X,48+((U$2-1)*50),FALSE)</f>
        <v>0</v>
      </c>
      <c r="V44" s="626">
        <f ca="1">HLOOKUP($G$5,'Partner-period(er)'!$J:$X,48+((V$2-1)*50),FALSE)</f>
        <v>0</v>
      </c>
      <c r="W44" s="626">
        <f ca="1">HLOOKUP($G$5,'Partner-period(er)'!$J:$X,48+((W$2-1)*50),FALSE)</f>
        <v>0</v>
      </c>
      <c r="X44" s="627">
        <f ca="1">HLOOKUP($G$5,'Partner-period(er)'!$J:$X,48+((X$2-1)*50),FALSE)</f>
        <v>0</v>
      </c>
      <c r="Y44" s="772">
        <f ca="1">HLOOKUP($G$5,'Partner-period(er)'!$J:$X,48+((Y$2-1)*50),FALSE)</f>
        <v>0</v>
      </c>
      <c r="Z44" s="772">
        <f ca="1">HLOOKUP($G$5,'Partner-period(er)'!$J:$X,48+((Z$2-1)*50),FALSE)</f>
        <v>0</v>
      </c>
      <c r="AA44" s="772">
        <f ca="1">HLOOKUP($G$5,'Partner-period(er)'!$J:$X,48+((AA$2-1)*50),FALSE)</f>
        <v>0</v>
      </c>
      <c r="AB44" s="772">
        <f ca="1">HLOOKUP($G$5,'Partner-period(er)'!$J:$X,48+((AB$2-1)*50),FALSE)</f>
        <v>0</v>
      </c>
      <c r="AC44" s="772">
        <f ca="1">HLOOKUP($G$5,'Partner-period(er)'!$J:$X,48+((AC$2-1)*50),FALSE)</f>
        <v>0</v>
      </c>
      <c r="AD44" s="772">
        <f ca="1">HLOOKUP($G$5,'Partner-period(er)'!$J:$X,48+((AD$2-1)*50),FALSE)</f>
        <v>0</v>
      </c>
      <c r="AE44" s="772">
        <f ca="1">HLOOKUP($G$5,'Partner-period(er)'!$J:$X,48+((AE$2-1)*50),FALSE)</f>
        <v>0</v>
      </c>
      <c r="AF44" s="772">
        <f ca="1">HLOOKUP($G$5,'Partner-period(er)'!$J:$X,48+((AF$2-1)*50),FALSE)</f>
        <v>0</v>
      </c>
      <c r="AG44" s="772">
        <f ca="1">HLOOKUP($G$5,'Partner-period(er)'!$J:$X,48+((AG$2-1)*50),FALSE)</f>
        <v>0</v>
      </c>
      <c r="AH44" s="772">
        <f ca="1">HLOOKUP($G$5,'Partner-period(er)'!$J:$X,48+((AH$2-1)*50),FALSE)</f>
        <v>0</v>
      </c>
      <c r="AI44" s="772">
        <f ca="1">HLOOKUP($G$5,'Partner-period(er)'!$J:$X,48+((AI$2-1)*50),FALSE)</f>
        <v>0</v>
      </c>
      <c r="AJ44" s="772">
        <f ca="1">HLOOKUP($G$5,'Partner-period(er)'!$J:$X,48+((AJ$2-1)*50),FALSE)</f>
        <v>0</v>
      </c>
      <c r="AK44" s="772">
        <f ca="1">HLOOKUP($G$5,'Partner-period(er)'!$J:$X,48+((AK$2-1)*50),FALSE)</f>
        <v>0</v>
      </c>
      <c r="AL44" s="772">
        <f ca="1">HLOOKUP($G$5,'Partner-period(er)'!$J:$X,48+((AL$2-1)*50),FALSE)</f>
        <v>0</v>
      </c>
      <c r="AM44" s="772">
        <f ca="1">HLOOKUP($G$5,'Partner-period(er)'!$J:$X,48+((AM$2-1)*50),FALSE)</f>
        <v>0</v>
      </c>
      <c r="AN44" s="94"/>
      <c r="AP44" s="156">
        <f ca="1">J42+J44</f>
        <v>0</v>
      </c>
      <c r="BE44" s="94"/>
      <c r="BG44" s="156">
        <f ca="1">AA42+AA44</f>
        <v>0</v>
      </c>
    </row>
    <row r="45" spans="1:73" ht="13.5" customHeight="1" x14ac:dyDescent="0.25">
      <c r="B45" s="629" t="s">
        <v>228</v>
      </c>
      <c r="C45" s="630"/>
      <c r="D45" s="630"/>
      <c r="E45" s="630"/>
      <c r="F45" s="631"/>
      <c r="G45" s="632">
        <f ca="1">SUM(J45:X45)</f>
        <v>0</v>
      </c>
      <c r="H45" s="633"/>
      <c r="I45" s="634"/>
      <c r="J45" s="635">
        <f ca="1">HLOOKUP($G$5,'Partner-period(er)'!$J:$X,49+((J$2-1)*50),FALSE)</f>
        <v>0</v>
      </c>
      <c r="K45" s="635">
        <f ca="1">HLOOKUP($G$5,'Partner-period(er)'!$J:$X,49+((K$2-1)*50),FALSE)</f>
        <v>0</v>
      </c>
      <c r="L45" s="635">
        <f ca="1">HLOOKUP($G$5,'Partner-period(er)'!$J:$X,49+((L$2-1)*50),FALSE)</f>
        <v>0</v>
      </c>
      <c r="M45" s="635">
        <f ca="1">HLOOKUP($G$5,'Partner-period(er)'!$J:$X,49+((M$2-1)*50),FALSE)</f>
        <v>0</v>
      </c>
      <c r="N45" s="635">
        <f ca="1">HLOOKUP($G$5,'Partner-period(er)'!$J:$X,49+((N$2-1)*50),FALSE)</f>
        <v>0</v>
      </c>
      <c r="O45" s="635">
        <f ca="1">HLOOKUP($G$5,'Partner-period(er)'!$J:$X,49+((O$2-1)*50),FALSE)</f>
        <v>0</v>
      </c>
      <c r="P45" s="635">
        <f ca="1">HLOOKUP($G$5,'Partner-period(er)'!$J:$X,49+((P$2-1)*50),FALSE)</f>
        <v>0</v>
      </c>
      <c r="Q45" s="635">
        <f ca="1">HLOOKUP($G$5,'Partner-period(er)'!$J:$X,49+((Q$2-1)*50),FALSE)</f>
        <v>0</v>
      </c>
      <c r="R45" s="635">
        <f ca="1">HLOOKUP($G$5,'Partner-period(er)'!$J:$X,49+((R$2-1)*50),FALSE)</f>
        <v>0</v>
      </c>
      <c r="S45" s="635">
        <f ca="1">HLOOKUP($G$5,'Partner-period(er)'!$J:$X,49+((S$2-1)*50),FALSE)</f>
        <v>0</v>
      </c>
      <c r="T45" s="635">
        <f ca="1">HLOOKUP($G$5,'Partner-period(er)'!$J:$X,49+((T$2-1)*50),FALSE)</f>
        <v>0</v>
      </c>
      <c r="U45" s="635">
        <f ca="1">HLOOKUP($G$5,'Partner-period(er)'!$J:$X,49+((U$2-1)*50),FALSE)</f>
        <v>0</v>
      </c>
      <c r="V45" s="635">
        <f ca="1">HLOOKUP($G$5,'Partner-period(er)'!$J:$X,49+((V$2-1)*50),FALSE)</f>
        <v>0</v>
      </c>
      <c r="W45" s="635">
        <f ca="1">HLOOKUP($G$5,'Partner-period(er)'!$J:$X,49+((W$2-1)*50),FALSE)</f>
        <v>0</v>
      </c>
      <c r="X45" s="794">
        <f ca="1">HLOOKUP($G$5,'Partner-period(er)'!$J:$X,49+((X$2-1)*50),FALSE)</f>
        <v>0</v>
      </c>
      <c r="Y45" s="773">
        <f ca="1">HLOOKUP($G$5,'Partner-period(er)'!$J:$X,49+((Y$2-1)*50),FALSE)</f>
        <v>0</v>
      </c>
      <c r="Z45" s="773">
        <f ca="1">HLOOKUP($G$5,'Partner-period(er)'!$J:$X,49+((Z$2-1)*50),FALSE)</f>
        <v>0</v>
      </c>
      <c r="AA45" s="773">
        <f ca="1">HLOOKUP($G$5,'Partner-period(er)'!$J:$X,49+((AA$2-1)*50),FALSE)</f>
        <v>0</v>
      </c>
      <c r="AB45" s="773">
        <f ca="1">HLOOKUP($G$5,'Partner-period(er)'!$J:$X,49+((AB$2-1)*50),FALSE)</f>
        <v>0</v>
      </c>
      <c r="AC45" s="773">
        <f ca="1">HLOOKUP($G$5,'Partner-period(er)'!$J:$X,49+((AC$2-1)*50),FALSE)</f>
        <v>0</v>
      </c>
      <c r="AD45" s="773">
        <f ca="1">HLOOKUP($G$5,'Partner-period(er)'!$J:$X,49+((AD$2-1)*50),FALSE)</f>
        <v>0</v>
      </c>
      <c r="AE45" s="773">
        <f ca="1">HLOOKUP($G$5,'Partner-period(er)'!$J:$X,49+((AE$2-1)*50),FALSE)</f>
        <v>0</v>
      </c>
      <c r="AF45" s="773">
        <f ca="1">HLOOKUP($G$5,'Partner-period(er)'!$J:$X,49+((AF$2-1)*50),FALSE)</f>
        <v>0</v>
      </c>
      <c r="AG45" s="773">
        <f ca="1">HLOOKUP($G$5,'Partner-period(er)'!$J:$X,49+((AG$2-1)*50),FALSE)</f>
        <v>0</v>
      </c>
      <c r="AH45" s="773">
        <f ca="1">HLOOKUP($G$5,'Partner-period(er)'!$J:$X,49+((AH$2-1)*50),FALSE)</f>
        <v>0</v>
      </c>
      <c r="AI45" s="773">
        <f ca="1">HLOOKUP($G$5,'Partner-period(er)'!$J:$X,49+((AI$2-1)*50),FALSE)</f>
        <v>0</v>
      </c>
      <c r="AJ45" s="773">
        <f ca="1">HLOOKUP($G$5,'Partner-period(er)'!$J:$X,49+((AJ$2-1)*50),FALSE)</f>
        <v>0</v>
      </c>
      <c r="AK45" s="773">
        <f ca="1">HLOOKUP($G$5,'Partner-period(er)'!$J:$X,49+((AK$2-1)*50),FALSE)</f>
        <v>0</v>
      </c>
      <c r="AL45" s="773">
        <f ca="1">HLOOKUP($G$5,'Partner-period(er)'!$J:$X,49+((AL$2-1)*50),FALSE)</f>
        <v>0</v>
      </c>
      <c r="AM45" s="773">
        <f ca="1">HLOOKUP($G$5,'Partner-period(er)'!$J:$X,49+((AM$2-1)*50),FALSE)</f>
        <v>0</v>
      </c>
      <c r="AN45" s="94">
        <v>48</v>
      </c>
      <c r="AP45" s="157">
        <f>J22*J12</f>
        <v>0</v>
      </c>
      <c r="BE45" s="94">
        <v>48</v>
      </c>
      <c r="BG45" s="157">
        <f>AA22*AA12</f>
        <v>0</v>
      </c>
    </row>
    <row r="46" spans="1:73" ht="21" hidden="1" customHeight="1" x14ac:dyDescent="0.25">
      <c r="B46" s="175"/>
      <c r="C46" s="90"/>
      <c r="D46" s="90"/>
      <c r="E46" s="90"/>
      <c r="F46" s="90"/>
      <c r="G46" s="146"/>
      <c r="I46" s="141"/>
      <c r="J46" s="148"/>
      <c r="K46" s="142"/>
      <c r="L46" s="142"/>
      <c r="M46" s="142"/>
      <c r="N46" s="142"/>
      <c r="O46" s="142"/>
      <c r="P46" s="142"/>
      <c r="Q46" s="142"/>
      <c r="R46" s="142"/>
      <c r="S46" s="142"/>
      <c r="T46" s="142"/>
      <c r="U46" s="142"/>
      <c r="V46" s="142"/>
      <c r="W46" s="142"/>
      <c r="X46" s="142"/>
      <c r="Y46" s="773"/>
      <c r="Z46" s="774"/>
      <c r="AA46" s="297"/>
      <c r="AB46" s="297"/>
      <c r="AC46" s="297"/>
      <c r="AD46" s="297"/>
      <c r="AE46" s="297"/>
      <c r="AF46" s="297"/>
      <c r="AG46" s="297"/>
      <c r="AH46" s="297"/>
      <c r="AI46" s="297"/>
      <c r="AJ46" s="297"/>
      <c r="AK46" s="297"/>
      <c r="AL46" s="297"/>
      <c r="AM46" s="297"/>
    </row>
    <row r="47" spans="1:73" ht="21" hidden="1" customHeight="1" x14ac:dyDescent="0.25">
      <c r="B47" s="176"/>
      <c r="C47" s="177"/>
      <c r="D47" s="177"/>
      <c r="E47" s="177"/>
      <c r="F47" s="177"/>
      <c r="G47" s="143"/>
      <c r="H47" s="53"/>
      <c r="I47" s="144"/>
      <c r="J47" s="149"/>
      <c r="K47" s="145"/>
      <c r="L47" s="145"/>
      <c r="M47" s="145"/>
      <c r="N47" s="145"/>
      <c r="O47" s="145"/>
      <c r="P47" s="145"/>
      <c r="Q47" s="145"/>
      <c r="R47" s="145"/>
      <c r="S47" s="145"/>
      <c r="T47" s="145"/>
      <c r="U47" s="145"/>
      <c r="V47" s="145"/>
      <c r="W47" s="145"/>
      <c r="X47" s="760"/>
      <c r="Y47" s="775"/>
      <c r="Z47" s="774"/>
      <c r="AA47" s="297"/>
      <c r="AB47" s="297"/>
      <c r="AC47" s="297"/>
      <c r="AD47" s="297"/>
      <c r="AE47" s="297"/>
      <c r="AF47" s="297"/>
      <c r="AG47" s="297"/>
      <c r="AH47" s="297"/>
      <c r="AI47" s="297"/>
      <c r="AJ47" s="297"/>
      <c r="AK47" s="297"/>
      <c r="AL47" s="297"/>
      <c r="AM47" s="297"/>
    </row>
    <row r="48" spans="1:73" ht="42" customHeight="1" x14ac:dyDescent="0.25">
      <c r="B48" s="905" t="str">
        <f>Data!B97</f>
        <v>Forklar kort hvad midlerne i denne periode er blevet brugt til ved af udfylde skabelonen "Status ved udbetalingsanmodninger". Denne status skal vedlægges som bilag til det udfyldt budgetark for perioden. I bilaget redegøres for den faglige fremdrift, herunder arbejdspakker og milepæle i relation til de afholdte udgifter i perioden. Skabelonen findes via følgende link: https://www.energiteknologi.dk/sites/energiforskning.dk/files/media/document/Udbetalingsanmodning.docx</v>
      </c>
      <c r="C48" s="905"/>
      <c r="D48" s="905"/>
      <c r="E48" s="905"/>
      <c r="F48" s="905"/>
      <c r="G48" s="905"/>
      <c r="H48" s="905"/>
      <c r="I48" s="905"/>
      <c r="J48" s="905"/>
      <c r="K48" s="905"/>
      <c r="L48" s="905"/>
      <c r="M48" s="905"/>
      <c r="N48" s="905"/>
      <c r="O48" s="905"/>
      <c r="P48" s="905"/>
      <c r="Q48" s="905"/>
      <c r="R48" s="911" t="str">
        <f>Data!B106</f>
        <v>Projektansvarlig bekræfter med underskrift, at der på ethvert tidspunkt efter anmodning kan udleveres økonomisk dokumentation for projektets omkostninger i form af fakturaer, timeregistreringer eller en revisorpåtegnet opgørelse.</v>
      </c>
      <c r="S48" s="911"/>
      <c r="T48" s="911"/>
      <c r="U48" s="911"/>
      <c r="V48" s="911"/>
      <c r="W48" s="911"/>
      <c r="X48" s="911"/>
      <c r="Y48" s="777"/>
      <c r="Z48" s="777"/>
      <c r="AA48" s="777"/>
      <c r="AB48" s="777"/>
      <c r="AC48" s="777"/>
      <c r="AD48" s="777"/>
      <c r="AE48" s="777"/>
      <c r="AF48" s="777"/>
      <c r="AG48" s="777"/>
      <c r="AH48" s="777"/>
      <c r="AI48" s="777"/>
      <c r="AJ48" s="777"/>
      <c r="AK48" s="777"/>
      <c r="AL48" s="777"/>
      <c r="AM48" s="777"/>
      <c r="AN48" s="560"/>
      <c r="AO48" s="560"/>
      <c r="AP48" s="560"/>
      <c r="AQ48" s="560"/>
      <c r="AR48" s="560"/>
    </row>
    <row r="49" spans="2:39" ht="16.5" customHeight="1" thickBot="1" x14ac:dyDescent="0.35">
      <c r="B49" s="4"/>
      <c r="C49" s="4"/>
      <c r="D49" s="4"/>
      <c r="E49" s="4"/>
      <c r="F49" s="4"/>
      <c r="G49" s="4"/>
      <c r="I49" s="4"/>
      <c r="J49" s="4"/>
      <c r="K49" s="4"/>
      <c r="L49" s="4"/>
      <c r="M49" s="4"/>
      <c r="N49" s="4"/>
      <c r="O49" s="4"/>
      <c r="P49" s="4"/>
      <c r="Q49" s="4"/>
      <c r="R49" s="46"/>
      <c r="S49" s="52" t="str">
        <f>Data!B80</f>
        <v xml:space="preserve">Tilskud til udbetaling: </v>
      </c>
      <c r="T49" s="4"/>
      <c r="U49" s="46"/>
      <c r="V49" s="912">
        <f ca="1">I38</f>
        <v>0</v>
      </c>
      <c r="W49" s="912"/>
      <c r="X49" s="912"/>
      <c r="Y49" s="778"/>
      <c r="Z49" s="774"/>
      <c r="AA49" s="297"/>
      <c r="AB49" s="297"/>
      <c r="AC49" s="297"/>
      <c r="AD49" s="297"/>
      <c r="AE49" s="297"/>
      <c r="AF49" s="297"/>
      <c r="AG49" s="297"/>
      <c r="AH49" s="297"/>
      <c r="AI49" s="297"/>
      <c r="AJ49" s="297"/>
      <c r="AK49" s="297"/>
      <c r="AL49" s="297"/>
      <c r="AM49" s="297"/>
    </row>
    <row r="50" spans="2:39" ht="18" customHeight="1" thickTop="1" x14ac:dyDescent="0.25">
      <c r="B50" s="4"/>
      <c r="C50" s="4"/>
      <c r="D50" s="4"/>
      <c r="E50" s="4"/>
      <c r="F50" s="4"/>
      <c r="G50" s="4"/>
      <c r="I50" s="4"/>
      <c r="J50" s="4"/>
      <c r="K50" s="4"/>
      <c r="L50" s="4"/>
      <c r="M50" s="4"/>
      <c r="N50" s="4"/>
      <c r="O50" s="4"/>
      <c r="P50" s="4"/>
      <c r="Q50" s="4"/>
      <c r="R50" s="48"/>
      <c r="S50" s="904" t="str">
        <f>Data!B111</f>
        <v>Ubetalingen sker til den projektansvarlige virksomheds NemKonto</v>
      </c>
      <c r="T50" s="904"/>
      <c r="U50" s="904"/>
      <c r="V50" s="904"/>
      <c r="W50" s="904"/>
      <c r="X50" s="904"/>
      <c r="Y50" s="297"/>
      <c r="Z50" s="774"/>
      <c r="AA50" s="297"/>
      <c r="AB50" s="297"/>
      <c r="AC50" s="297"/>
      <c r="AD50" s="297"/>
      <c r="AE50" s="297"/>
      <c r="AF50" s="297"/>
      <c r="AG50" s="297"/>
      <c r="AH50" s="297"/>
      <c r="AI50" s="297"/>
      <c r="AJ50" s="297"/>
      <c r="AK50" s="297"/>
      <c r="AL50" s="297"/>
      <c r="AM50" s="297"/>
    </row>
    <row r="51" spans="2:39" x14ac:dyDescent="0.25">
      <c r="B51" s="4"/>
      <c r="C51" s="4"/>
      <c r="D51" s="4"/>
      <c r="E51" s="4"/>
      <c r="F51" s="4"/>
      <c r="G51" s="4"/>
      <c r="I51" s="4"/>
      <c r="J51" s="4"/>
      <c r="K51" s="4"/>
      <c r="L51" s="4"/>
      <c r="M51" s="4"/>
      <c r="N51" s="4"/>
      <c r="O51" s="4"/>
      <c r="P51" s="4"/>
      <c r="Q51" s="4"/>
      <c r="R51" s="412" t="str">
        <f>Data!I2</f>
        <v>Ja</v>
      </c>
      <c r="S51" s="904"/>
      <c r="T51" s="904"/>
      <c r="U51" s="904"/>
      <c r="V51" s="904"/>
      <c r="W51" s="904"/>
      <c r="X51" s="904"/>
      <c r="Y51" s="779"/>
      <c r="Z51" s="774"/>
      <c r="AA51" s="297"/>
      <c r="AB51" s="297"/>
      <c r="AC51" s="297"/>
      <c r="AD51" s="297"/>
      <c r="AE51" s="297"/>
      <c r="AF51" s="297"/>
      <c r="AG51" s="297"/>
      <c r="AH51" s="297"/>
      <c r="AI51" s="297"/>
      <c r="AJ51" s="297"/>
      <c r="AK51" s="297"/>
      <c r="AL51" s="297"/>
      <c r="AM51" s="297"/>
    </row>
    <row r="52" spans="2:39" ht="18" customHeight="1" x14ac:dyDescent="0.3">
      <c r="B52" s="4"/>
      <c r="C52" s="4"/>
      <c r="D52" s="4"/>
      <c r="E52" s="4"/>
      <c r="F52" s="4"/>
      <c r="G52" s="4"/>
      <c r="I52" s="4"/>
      <c r="J52" s="4"/>
      <c r="K52" s="4"/>
      <c r="L52" s="4"/>
      <c r="M52" s="4"/>
      <c r="N52" s="4"/>
      <c r="O52" s="4"/>
      <c r="P52" s="4"/>
      <c r="Q52" s="4"/>
      <c r="R52" s="4"/>
      <c r="S52" s="44" t="str">
        <f>Data!B81</f>
        <v>Tilsagnshaver (projektansvarlig)</v>
      </c>
      <c r="T52" s="4"/>
      <c r="U52" s="48"/>
      <c r="V52" s="48"/>
      <c r="W52" s="4"/>
      <c r="X52" s="4"/>
      <c r="Y52" s="297"/>
      <c r="Z52" s="774"/>
      <c r="AA52" s="297"/>
      <c r="AB52" s="297"/>
      <c r="AC52" s="297"/>
      <c r="AD52" s="297"/>
      <c r="AE52" s="297"/>
      <c r="AF52" s="297"/>
      <c r="AG52" s="297"/>
      <c r="AH52" s="297"/>
      <c r="AI52" s="297"/>
      <c r="AJ52" s="297"/>
      <c r="AK52" s="297"/>
      <c r="AL52" s="297"/>
      <c r="AM52" s="297"/>
    </row>
    <row r="53" spans="2:39" ht="15.75" customHeight="1" x14ac:dyDescent="0.3">
      <c r="B53" s="4"/>
      <c r="C53" s="4"/>
      <c r="D53" s="4"/>
      <c r="E53" s="4"/>
      <c r="F53" s="4"/>
      <c r="G53" s="4"/>
      <c r="I53" s="4"/>
      <c r="J53" s="4"/>
      <c r="K53" s="4"/>
      <c r="L53" s="4"/>
      <c r="M53" s="4"/>
      <c r="N53" s="4"/>
      <c r="O53" s="4"/>
      <c r="P53" s="4"/>
      <c r="Q53" s="4"/>
      <c r="R53" s="49"/>
      <c r="S53" s="4" t="str">
        <f>Data!B82</f>
        <v xml:space="preserve"> Dato:</v>
      </c>
      <c r="T53" s="446"/>
      <c r="U53" s="447" t="str">
        <f>Data!B88</f>
        <v>Underskrift</v>
      </c>
      <c r="V53" s="49"/>
      <c r="W53" s="4"/>
      <c r="X53" s="4"/>
      <c r="Y53" s="297"/>
      <c r="Z53" s="774"/>
      <c r="AA53" s="297"/>
      <c r="AB53" s="297"/>
      <c r="AC53" s="297"/>
      <c r="AD53" s="297"/>
      <c r="AE53" s="297"/>
      <c r="AF53" s="297"/>
      <c r="AG53" s="297"/>
      <c r="AH53" s="297"/>
      <c r="AI53" s="297"/>
      <c r="AJ53" s="297"/>
      <c r="AK53" s="297"/>
      <c r="AL53" s="297"/>
      <c r="AM53" s="297"/>
    </row>
    <row r="54" spans="2:39" ht="12.75" customHeight="1" x14ac:dyDescent="0.25">
      <c r="B54" s="4"/>
      <c r="C54" s="4"/>
      <c r="D54" s="4"/>
      <c r="E54" s="4"/>
      <c r="F54" s="4"/>
      <c r="G54" s="4"/>
      <c r="I54" s="4"/>
      <c r="J54" s="4"/>
      <c r="K54" s="4"/>
      <c r="L54" s="4"/>
      <c r="M54" s="4"/>
      <c r="N54" s="4"/>
      <c r="O54" s="4"/>
      <c r="P54" s="4"/>
      <c r="Q54" s="4"/>
      <c r="R54" s="50"/>
      <c r="S54" s="54"/>
      <c r="T54" s="54"/>
      <c r="U54" s="54"/>
      <c r="V54" s="50"/>
      <c r="W54" s="4"/>
      <c r="X54" s="4"/>
      <c r="Y54" s="297"/>
      <c r="Z54" s="774"/>
      <c r="AA54" s="297"/>
      <c r="AB54" s="297"/>
      <c r="AC54" s="297"/>
      <c r="AD54" s="297"/>
      <c r="AE54" s="297"/>
      <c r="AF54" s="297"/>
      <c r="AG54" s="297"/>
      <c r="AH54" s="297"/>
      <c r="AI54" s="297"/>
      <c r="AJ54" s="297"/>
      <c r="AK54" s="297"/>
      <c r="AL54" s="297"/>
      <c r="AM54" s="297"/>
    </row>
    <row r="55" spans="2:39" ht="9" customHeight="1" x14ac:dyDescent="0.3">
      <c r="B55" s="4"/>
      <c r="C55" s="4"/>
      <c r="D55" s="4"/>
      <c r="E55" s="4"/>
      <c r="F55" s="4"/>
      <c r="G55" s="4"/>
      <c r="I55" s="4"/>
      <c r="J55" s="4"/>
      <c r="K55" s="4"/>
      <c r="L55" s="4"/>
      <c r="M55" s="4"/>
      <c r="N55" s="4"/>
      <c r="O55" s="4"/>
      <c r="P55" s="4"/>
      <c r="Q55" s="4"/>
      <c r="R55" s="4"/>
      <c r="S55" s="55"/>
      <c r="T55" s="358"/>
      <c r="U55" s="358"/>
      <c r="V55" s="358"/>
      <c r="W55" s="53"/>
      <c r="X55" s="756"/>
      <c r="Y55" s="297"/>
      <c r="Z55" s="774"/>
      <c r="AA55" s="297"/>
      <c r="AB55" s="297"/>
      <c r="AC55" s="297"/>
      <c r="AD55" s="297"/>
      <c r="AE55" s="297"/>
      <c r="AF55" s="297"/>
      <c r="AG55" s="297"/>
      <c r="AH55" s="297"/>
      <c r="AI55" s="297"/>
      <c r="AJ55" s="297"/>
      <c r="AK55" s="297"/>
      <c r="AL55" s="297"/>
      <c r="AM55" s="297"/>
    </row>
    <row r="56" spans="2:39" ht="21" customHeight="1" x14ac:dyDescent="0.25">
      <c r="B56" s="4"/>
      <c r="C56" s="4"/>
      <c r="D56" s="4"/>
      <c r="E56" s="4"/>
      <c r="F56" s="4"/>
      <c r="G56" s="4"/>
      <c r="I56" s="4"/>
      <c r="J56" s="4"/>
      <c r="K56" s="4"/>
      <c r="L56" s="4"/>
      <c r="M56" s="4"/>
      <c r="N56" s="4"/>
      <c r="O56" s="4"/>
      <c r="P56" s="4"/>
      <c r="Q56" s="4"/>
      <c r="R56" s="4"/>
      <c r="S56" s="898" t="str">
        <f>VLOOKUP(Data!G2,Data!G22:H25,2,FALSE)</f>
        <v>Udfyldes af Energistyrelsen</v>
      </c>
      <c r="T56" s="898"/>
      <c r="U56" s="898"/>
      <c r="V56" s="898"/>
      <c r="W56" s="898"/>
      <c r="X56" s="898"/>
      <c r="Y56" s="297"/>
      <c r="Z56" s="774"/>
      <c r="AA56" s="297"/>
      <c r="AB56" s="297"/>
      <c r="AC56" s="297"/>
      <c r="AD56" s="297"/>
      <c r="AE56" s="297"/>
      <c r="AF56" s="297"/>
      <c r="AG56" s="297"/>
      <c r="AH56" s="297"/>
      <c r="AI56" s="297"/>
      <c r="AJ56" s="297"/>
      <c r="AK56" s="297"/>
      <c r="AL56" s="297"/>
      <c r="AM56" s="297"/>
    </row>
    <row r="57" spans="2:39" ht="10.5" customHeight="1" x14ac:dyDescent="0.25">
      <c r="B57" s="4"/>
      <c r="C57" s="4"/>
      <c r="D57" s="4"/>
      <c r="E57" s="4"/>
      <c r="F57" s="4"/>
      <c r="G57" s="4"/>
      <c r="I57" s="4"/>
      <c r="J57" s="4"/>
      <c r="K57" s="4"/>
      <c r="L57" s="4"/>
      <c r="M57" s="4"/>
      <c r="N57" s="4"/>
      <c r="O57" s="4"/>
      <c r="P57" s="4"/>
      <c r="Q57" s="4"/>
      <c r="R57" s="4"/>
      <c r="S57" s="921"/>
      <c r="T57" s="921"/>
      <c r="U57" s="921"/>
      <c r="V57" s="921"/>
      <c r="W57" s="921"/>
      <c r="X57" s="921"/>
      <c r="Y57" s="781"/>
      <c r="Z57" s="781"/>
      <c r="AA57" s="297"/>
      <c r="AB57" s="297"/>
      <c r="AC57" s="297"/>
      <c r="AD57" s="297"/>
      <c r="AE57" s="297"/>
      <c r="AF57" s="297"/>
      <c r="AG57" s="297"/>
      <c r="AH57" s="297"/>
      <c r="AI57" s="297"/>
      <c r="AJ57" s="297"/>
      <c r="AK57" s="297"/>
      <c r="AL57" s="297"/>
      <c r="AM57" s="297"/>
    </row>
    <row r="58" spans="2:39" ht="15.6" customHeight="1" x14ac:dyDescent="0.25">
      <c r="B58" s="4"/>
      <c r="C58" s="4"/>
      <c r="D58" s="4"/>
      <c r="E58" s="4"/>
      <c r="F58" s="4"/>
      <c r="G58" s="4"/>
      <c r="I58" s="4"/>
      <c r="J58" s="4"/>
      <c r="K58" s="4"/>
      <c r="L58" s="4"/>
      <c r="M58" s="4"/>
      <c r="N58" s="4"/>
      <c r="O58" s="4"/>
      <c r="P58" s="4"/>
      <c r="Q58" s="4"/>
      <c r="R58" s="4"/>
      <c r="S58" s="165" t="str">
        <f>Data!B84</f>
        <v>Godkendt</v>
      </c>
      <c r="T58" s="55"/>
      <c r="U58" s="55"/>
      <c r="V58" s="53"/>
      <c r="W58" s="30"/>
      <c r="X58" s="761"/>
      <c r="Y58" s="782"/>
      <c r="Z58" s="783"/>
      <c r="AA58" s="297"/>
      <c r="AB58" s="297"/>
      <c r="AC58" s="297"/>
      <c r="AD58" s="297"/>
      <c r="AE58" s="297"/>
      <c r="AF58" s="297"/>
      <c r="AG58" s="297"/>
      <c r="AH58" s="297"/>
      <c r="AI58" s="297"/>
      <c r="AJ58" s="297"/>
      <c r="AK58" s="297"/>
      <c r="AL58" s="297"/>
      <c r="AM58" s="297"/>
    </row>
    <row r="59" spans="2:39" ht="15" x14ac:dyDescent="0.25">
      <c r="B59" s="4"/>
      <c r="C59" s="4"/>
      <c r="D59" s="4"/>
      <c r="E59" s="4"/>
      <c r="F59" s="4"/>
      <c r="G59" s="4"/>
      <c r="I59" s="4"/>
      <c r="J59" s="4"/>
      <c r="K59" s="4"/>
      <c r="L59" s="4"/>
      <c r="M59" s="4"/>
      <c r="N59" s="4"/>
      <c r="O59" s="4"/>
      <c r="P59" s="4"/>
      <c r="Q59" s="4"/>
      <c r="R59" s="4"/>
      <c r="S59" s="357"/>
      <c r="T59" s="47"/>
      <c r="U59" s="56"/>
      <c r="V59" s="28"/>
      <c r="W59" s="29"/>
      <c r="X59" s="51"/>
      <c r="Y59" s="782"/>
      <c r="Z59" s="784"/>
      <c r="AA59" s="297"/>
      <c r="AB59" s="297"/>
      <c r="AC59" s="297"/>
      <c r="AD59" s="297"/>
      <c r="AE59" s="297"/>
      <c r="AF59" s="297"/>
      <c r="AG59" s="297"/>
      <c r="AH59" s="297"/>
      <c r="AI59" s="297"/>
      <c r="AJ59" s="297"/>
      <c r="AK59" s="297"/>
      <c r="AL59" s="297"/>
      <c r="AM59" s="297"/>
    </row>
    <row r="60" spans="2:39" ht="15" x14ac:dyDescent="0.25">
      <c r="B60" s="4"/>
      <c r="C60" s="4"/>
      <c r="D60" s="4"/>
      <c r="E60" s="4"/>
      <c r="F60" s="4"/>
      <c r="G60" s="4"/>
      <c r="I60" s="4"/>
      <c r="J60" s="4"/>
      <c r="K60" s="4"/>
      <c r="L60" s="4"/>
      <c r="M60" s="4"/>
      <c r="N60" s="4"/>
      <c r="O60" s="4"/>
      <c r="P60" s="4"/>
      <c r="Q60" s="4"/>
      <c r="R60" s="4"/>
      <c r="S60" s="359" t="str">
        <f>Data!B84</f>
        <v>Godkendt</v>
      </c>
      <c r="T60" s="55"/>
      <c r="U60" s="55"/>
      <c r="V60" s="53"/>
      <c r="W60" s="30"/>
      <c r="X60" s="761"/>
      <c r="Y60" s="782"/>
      <c r="Z60" s="785"/>
      <c r="AA60" s="297"/>
      <c r="AB60" s="297"/>
      <c r="AC60" s="297"/>
      <c r="AD60" s="297"/>
      <c r="AE60" s="297"/>
      <c r="AF60" s="297"/>
      <c r="AG60" s="297"/>
      <c r="AH60" s="297"/>
      <c r="AI60" s="297"/>
      <c r="AJ60" s="297"/>
      <c r="AK60" s="297"/>
      <c r="AL60" s="297"/>
      <c r="AM60" s="297"/>
    </row>
    <row r="61" spans="2:39" ht="15" x14ac:dyDescent="0.25">
      <c r="B61" s="4"/>
      <c r="C61" s="4"/>
      <c r="D61" s="4"/>
      <c r="E61" s="4"/>
      <c r="F61" s="4"/>
      <c r="G61" s="4"/>
      <c r="I61" s="4"/>
      <c r="J61" s="4"/>
      <c r="K61" s="4"/>
      <c r="L61" s="4"/>
      <c r="M61" s="4"/>
      <c r="N61" s="4"/>
      <c r="O61" s="4"/>
      <c r="P61" s="4"/>
      <c r="Q61" s="4"/>
      <c r="R61" s="4"/>
      <c r="S61" s="357"/>
      <c r="T61" s="47"/>
      <c r="U61" s="47"/>
      <c r="V61" s="9"/>
      <c r="W61" s="9"/>
      <c r="X61" s="9"/>
      <c r="Y61" s="442"/>
      <c r="Z61" s="442"/>
      <c r="AA61" s="297"/>
      <c r="AB61" s="297"/>
      <c r="AC61" s="297"/>
      <c r="AD61" s="297"/>
      <c r="AE61" s="297"/>
      <c r="AF61" s="297"/>
      <c r="AG61" s="297"/>
      <c r="AH61" s="297"/>
      <c r="AI61" s="297"/>
      <c r="AJ61" s="297"/>
      <c r="AK61" s="297"/>
      <c r="AL61" s="297"/>
      <c r="AM61" s="297"/>
    </row>
    <row r="62" spans="2:39" ht="15" x14ac:dyDescent="0.25">
      <c r="B62" s="4"/>
      <c r="C62" s="297" t="str">
        <f>IF(Data!L9&lt;7,"GB","HB")</f>
        <v>GB</v>
      </c>
      <c r="D62" s="4"/>
      <c r="E62" s="4"/>
      <c r="F62" s="4"/>
      <c r="G62" s="4"/>
      <c r="I62" s="4"/>
      <c r="J62" s="4"/>
      <c r="K62" s="4"/>
      <c r="L62" s="4"/>
      <c r="M62" s="4"/>
      <c r="N62" s="4"/>
      <c r="O62" s="4"/>
      <c r="P62" s="4"/>
      <c r="Q62" s="4"/>
      <c r="R62" s="4"/>
      <c r="S62" s="359" t="str">
        <f>Data!B84</f>
        <v>Godkendt</v>
      </c>
      <c r="T62" s="55"/>
      <c r="U62" s="55"/>
      <c r="V62" s="41"/>
      <c r="W62" s="41"/>
      <c r="X62" s="762"/>
      <c r="Y62" s="442"/>
      <c r="Z62" s="442"/>
      <c r="AA62" s="297"/>
      <c r="AB62" s="297"/>
      <c r="AC62" s="297"/>
      <c r="AD62" s="297"/>
      <c r="AE62" s="297"/>
      <c r="AF62" s="297"/>
      <c r="AG62" s="297"/>
      <c r="AH62" s="297"/>
      <c r="AI62" s="297"/>
      <c r="AJ62" s="297"/>
      <c r="AK62" s="297"/>
      <c r="AL62" s="297"/>
      <c r="AM62" s="297"/>
    </row>
    <row r="63" spans="2:39" ht="6.15" customHeight="1" x14ac:dyDescent="0.25">
      <c r="B63" s="4"/>
      <c r="C63" s="4"/>
      <c r="D63" s="4"/>
      <c r="E63" s="4"/>
      <c r="F63" s="4"/>
      <c r="G63" s="4"/>
      <c r="I63" s="4"/>
      <c r="J63" s="4"/>
      <c r="K63" s="4"/>
      <c r="L63" s="4"/>
      <c r="M63" s="4"/>
      <c r="N63" s="4"/>
      <c r="O63" s="4"/>
      <c r="P63" s="4"/>
      <c r="Q63" s="4"/>
      <c r="R63" s="4"/>
      <c r="S63" s="4"/>
      <c r="T63" s="4"/>
      <c r="U63" s="4"/>
      <c r="V63" s="4"/>
      <c r="W63" s="4"/>
      <c r="X63" s="4"/>
      <c r="Y63" s="297"/>
      <c r="Z63" s="774"/>
      <c r="AA63" s="297"/>
      <c r="AB63" s="297"/>
      <c r="AC63" s="297"/>
      <c r="AD63" s="297"/>
      <c r="AE63" s="297"/>
      <c r="AF63" s="297"/>
      <c r="AG63" s="297"/>
      <c r="AH63" s="297"/>
      <c r="AI63" s="297"/>
      <c r="AJ63" s="297"/>
      <c r="AK63" s="297"/>
      <c r="AL63" s="297"/>
      <c r="AM63" s="297"/>
    </row>
    <row r="64" spans="2:39" ht="2.25" customHeight="1" x14ac:dyDescent="0.3">
      <c r="B64" s="99"/>
      <c r="C64" s="4"/>
      <c r="D64" s="4"/>
      <c r="E64" s="99"/>
      <c r="F64" s="99"/>
      <c r="G64" s="99"/>
      <c r="I64" s="99"/>
      <c r="J64" s="4"/>
      <c r="K64" s="4"/>
      <c r="L64" s="4"/>
      <c r="M64" s="4"/>
      <c r="N64" s="49"/>
      <c r="O64" s="89"/>
      <c r="P64" s="89"/>
      <c r="Q64" s="89"/>
      <c r="R64" s="89"/>
      <c r="S64" s="89"/>
      <c r="T64" s="89"/>
      <c r="U64" s="89"/>
      <c r="V64" s="89"/>
      <c r="W64" s="4"/>
      <c r="X64" s="4"/>
    </row>
    <row r="65" spans="2:24" hidden="1" x14ac:dyDescent="0.25">
      <c r="B65" s="99"/>
      <c r="C65" s="4"/>
      <c r="D65" s="4"/>
      <c r="E65" s="99"/>
      <c r="F65" s="99"/>
      <c r="G65" s="99"/>
      <c r="I65" s="99"/>
      <c r="J65" s="4"/>
      <c r="K65" s="4"/>
      <c r="L65" s="4"/>
      <c r="M65" s="4"/>
      <c r="N65" s="4"/>
      <c r="O65" s="4"/>
      <c r="P65" s="4"/>
      <c r="Q65" s="4"/>
      <c r="R65" s="4"/>
      <c r="S65" s="4"/>
      <c r="T65" s="4"/>
      <c r="U65" s="4"/>
      <c r="V65" s="4"/>
      <c r="W65" s="4"/>
      <c r="X65" s="4"/>
    </row>
    <row r="66" spans="2:24" hidden="1" x14ac:dyDescent="0.25">
      <c r="B66" s="99"/>
      <c r="C66" s="4"/>
      <c r="D66" s="4"/>
      <c r="E66" s="99"/>
      <c r="F66" s="99"/>
      <c r="G66" s="99"/>
      <c r="I66" s="99"/>
      <c r="J66" s="4"/>
      <c r="K66" s="4"/>
      <c r="L66" s="4"/>
      <c r="M66" s="4"/>
      <c r="N66" s="4"/>
      <c r="O66" s="4"/>
      <c r="P66" s="4"/>
      <c r="Q66" s="4"/>
      <c r="R66" s="4"/>
      <c r="S66" s="4"/>
      <c r="T66" s="4"/>
      <c r="U66" s="4"/>
      <c r="V66" s="4"/>
      <c r="W66" s="4"/>
      <c r="X66" s="4"/>
    </row>
    <row r="67" spans="2:24" ht="2.25" customHeight="1" x14ac:dyDescent="0.25">
      <c r="B67" s="99"/>
      <c r="C67" s="4"/>
      <c r="D67" s="4"/>
      <c r="E67" s="99"/>
      <c r="F67" s="99"/>
      <c r="G67" s="99"/>
      <c r="I67" s="99"/>
      <c r="J67" s="4"/>
      <c r="K67" s="4"/>
      <c r="L67" s="4"/>
      <c r="M67" s="4"/>
      <c r="N67" s="4"/>
      <c r="O67" s="4"/>
      <c r="P67" s="4"/>
      <c r="Q67" s="4"/>
      <c r="R67" s="4"/>
      <c r="S67" s="4"/>
      <c r="T67" s="4"/>
      <c r="U67" s="4"/>
      <c r="V67" s="4"/>
      <c r="W67" s="4"/>
      <c r="X67" s="4"/>
    </row>
    <row r="68" spans="2:24" ht="10.5" hidden="1" customHeight="1" x14ac:dyDescent="0.25">
      <c r="J68"/>
      <c r="K68"/>
      <c r="L68"/>
      <c r="M68"/>
      <c r="N68"/>
      <c r="O68"/>
      <c r="P68"/>
      <c r="Q68"/>
      <c r="R68"/>
      <c r="S68"/>
      <c r="T68"/>
    </row>
    <row r="69" spans="2:24" ht="13.5" hidden="1" customHeight="1" x14ac:dyDescent="0.25">
      <c r="J69"/>
      <c r="K69"/>
      <c r="L69"/>
      <c r="M69"/>
      <c r="N69"/>
      <c r="O69"/>
      <c r="P69"/>
      <c r="Q69" s="31"/>
      <c r="R69" s="31"/>
      <c r="S69" s="31"/>
      <c r="T69" s="31"/>
      <c r="U69" s="31"/>
      <c r="V69" s="31"/>
      <c r="W69" s="31"/>
      <c r="X69" s="31"/>
    </row>
    <row r="70" spans="2:24" ht="0.75" hidden="1" customHeight="1" x14ac:dyDescent="0.25">
      <c r="J70"/>
      <c r="K70"/>
      <c r="L70"/>
      <c r="M70"/>
      <c r="N70"/>
      <c r="O70"/>
      <c r="P70"/>
      <c r="Q70"/>
      <c r="R70"/>
      <c r="S70"/>
      <c r="T70"/>
    </row>
    <row r="71" spans="2:24" ht="0.75" hidden="1" customHeight="1" x14ac:dyDescent="0.25">
      <c r="J71"/>
      <c r="K71"/>
      <c r="L71"/>
      <c r="M71"/>
      <c r="N71"/>
      <c r="O71"/>
      <c r="P71"/>
      <c r="Q71"/>
      <c r="R71"/>
      <c r="S71"/>
      <c r="T71"/>
    </row>
    <row r="72" spans="2:24" x14ac:dyDescent="0.25">
      <c r="J72"/>
      <c r="K72"/>
      <c r="L72"/>
      <c r="M72"/>
      <c r="N72"/>
      <c r="O72"/>
      <c r="P72"/>
      <c r="Q72"/>
      <c r="R72"/>
      <c r="S72"/>
      <c r="T72"/>
    </row>
    <row r="73" spans="2:24" x14ac:dyDescent="0.25">
      <c r="J73"/>
      <c r="K73"/>
      <c r="L73"/>
      <c r="M73"/>
      <c r="N73"/>
      <c r="O73"/>
      <c r="P73"/>
      <c r="Q73"/>
      <c r="R73"/>
      <c r="S73"/>
      <c r="T73"/>
    </row>
    <row r="74" spans="2:24" x14ac:dyDescent="0.25">
      <c r="J74"/>
      <c r="K74"/>
      <c r="L74"/>
      <c r="M74"/>
      <c r="N74"/>
      <c r="O74"/>
      <c r="P74"/>
      <c r="Q74"/>
      <c r="R74"/>
      <c r="S74"/>
      <c r="T74"/>
    </row>
    <row r="75" spans="2:24" x14ac:dyDescent="0.25">
      <c r="J75"/>
      <c r="K75"/>
      <c r="L75"/>
      <c r="M75"/>
      <c r="N75"/>
      <c r="O75"/>
      <c r="P75"/>
      <c r="Q75"/>
      <c r="R75"/>
      <c r="S75"/>
      <c r="T75"/>
    </row>
    <row r="76" spans="2:24" x14ac:dyDescent="0.25">
      <c r="J76"/>
      <c r="K76"/>
      <c r="L76"/>
      <c r="M76"/>
      <c r="N76"/>
      <c r="O76"/>
      <c r="P76"/>
      <c r="Q76"/>
      <c r="R76"/>
      <c r="S76"/>
      <c r="T76"/>
    </row>
    <row r="77" spans="2:24" x14ac:dyDescent="0.25">
      <c r="J77"/>
      <c r="K77"/>
      <c r="L77"/>
      <c r="M77"/>
      <c r="N77"/>
      <c r="O77"/>
      <c r="P77"/>
      <c r="Q77"/>
      <c r="R77"/>
      <c r="S77"/>
      <c r="T77"/>
    </row>
    <row r="78" spans="2:24" x14ac:dyDescent="0.25">
      <c r="J78"/>
      <c r="K78"/>
      <c r="L78"/>
      <c r="M78"/>
      <c r="N78"/>
      <c r="O78"/>
      <c r="P78"/>
      <c r="Q78"/>
      <c r="R78"/>
      <c r="S78"/>
      <c r="T78"/>
    </row>
    <row r="79" spans="2:24" x14ac:dyDescent="0.25">
      <c r="J79"/>
      <c r="K79"/>
      <c r="L79"/>
      <c r="M79"/>
      <c r="N79"/>
      <c r="O79"/>
      <c r="P79"/>
      <c r="Q79"/>
      <c r="R79"/>
      <c r="S79"/>
      <c r="T79"/>
    </row>
    <row r="80" spans="2:24" x14ac:dyDescent="0.25">
      <c r="J80"/>
      <c r="K80"/>
      <c r="L80"/>
      <c r="M80"/>
      <c r="N80"/>
      <c r="U80" s="93"/>
      <c r="V80" s="93"/>
      <c r="W80" s="93"/>
      <c r="X80" s="93"/>
    </row>
    <row r="81" spans="10:20" x14ac:dyDescent="0.25">
      <c r="J81"/>
      <c r="K81"/>
      <c r="L81"/>
      <c r="M81"/>
      <c r="N81"/>
      <c r="O81"/>
      <c r="P81"/>
      <c r="Q81"/>
      <c r="R81"/>
      <c r="S81"/>
      <c r="T81"/>
    </row>
    <row r="82" spans="10:20" x14ac:dyDescent="0.25">
      <c r="J82"/>
      <c r="K82"/>
      <c r="L82"/>
      <c r="M82"/>
      <c r="N82"/>
      <c r="O82"/>
      <c r="P82"/>
      <c r="Q82"/>
      <c r="R82"/>
      <c r="S82"/>
      <c r="T82"/>
    </row>
    <row r="83" spans="10:20" x14ac:dyDescent="0.25">
      <c r="J83"/>
      <c r="K83"/>
      <c r="L83"/>
      <c r="M83"/>
      <c r="N83"/>
      <c r="O83"/>
      <c r="P83"/>
      <c r="Q83"/>
      <c r="R83"/>
      <c r="S83"/>
      <c r="T83"/>
    </row>
    <row r="84" spans="10:20" x14ac:dyDescent="0.25">
      <c r="J84"/>
      <c r="K84"/>
      <c r="L84"/>
      <c r="M84"/>
      <c r="N84"/>
      <c r="O84"/>
      <c r="P84"/>
      <c r="Q84"/>
      <c r="R84"/>
      <c r="S84"/>
      <c r="T84"/>
    </row>
    <row r="85" spans="10:20" x14ac:dyDescent="0.25">
      <c r="J85"/>
      <c r="K85"/>
      <c r="L85"/>
      <c r="M85"/>
      <c r="N85"/>
      <c r="O85"/>
      <c r="P85"/>
      <c r="Q85"/>
      <c r="R85"/>
      <c r="S85"/>
      <c r="T85"/>
    </row>
    <row r="86" spans="10:20" x14ac:dyDescent="0.25">
      <c r="J86"/>
      <c r="K86"/>
      <c r="L86"/>
      <c r="M86"/>
      <c r="N86"/>
      <c r="O86"/>
      <c r="P86"/>
      <c r="Q86"/>
      <c r="R86"/>
      <c r="S86"/>
      <c r="T86"/>
    </row>
    <row r="87" spans="10:20" x14ac:dyDescent="0.25">
      <c r="J87"/>
      <c r="K87"/>
      <c r="L87"/>
      <c r="M87"/>
      <c r="N87"/>
      <c r="O87"/>
      <c r="P87"/>
      <c r="Q87"/>
      <c r="R87"/>
      <c r="S87"/>
      <c r="T87"/>
    </row>
    <row r="88" spans="10:20" x14ac:dyDescent="0.25">
      <c r="J88"/>
      <c r="K88"/>
      <c r="L88"/>
      <c r="M88"/>
      <c r="N88"/>
      <c r="O88"/>
      <c r="P88"/>
      <c r="Q88"/>
      <c r="R88"/>
      <c r="S88"/>
      <c r="T88"/>
    </row>
    <row r="89" spans="10:20" x14ac:dyDescent="0.25">
      <c r="J89"/>
      <c r="K89"/>
      <c r="L89"/>
      <c r="M89"/>
      <c r="N89"/>
      <c r="O89"/>
      <c r="P89"/>
      <c r="Q89"/>
      <c r="R89"/>
      <c r="S89"/>
      <c r="T89"/>
    </row>
    <row r="90" spans="10:20" x14ac:dyDescent="0.25">
      <c r="J90"/>
      <c r="K90"/>
      <c r="L90"/>
      <c r="M90"/>
      <c r="N90"/>
      <c r="O90"/>
      <c r="P90"/>
      <c r="Q90"/>
      <c r="R90"/>
      <c r="S90"/>
      <c r="T90"/>
    </row>
    <row r="91" spans="10:20" x14ac:dyDescent="0.25">
      <c r="J91"/>
      <c r="K91"/>
      <c r="L91"/>
      <c r="M91"/>
      <c r="N91"/>
      <c r="O91"/>
      <c r="P91"/>
      <c r="Q91"/>
      <c r="R91"/>
      <c r="S91"/>
      <c r="T91"/>
    </row>
    <row r="92" spans="10:20" x14ac:dyDescent="0.25">
      <c r="J92"/>
      <c r="K92"/>
      <c r="L92"/>
      <c r="M92"/>
      <c r="N92"/>
      <c r="O92"/>
      <c r="P92"/>
      <c r="Q92"/>
      <c r="R92"/>
      <c r="S92"/>
      <c r="T92"/>
    </row>
    <row r="93" spans="10:20" x14ac:dyDescent="0.25">
      <c r="J93"/>
      <c r="K93"/>
      <c r="L93"/>
      <c r="M93"/>
      <c r="N93"/>
      <c r="O93"/>
      <c r="P93"/>
      <c r="Q93"/>
      <c r="R93"/>
      <c r="S93"/>
      <c r="T93"/>
    </row>
    <row r="94" spans="10:20" x14ac:dyDescent="0.25">
      <c r="J94"/>
      <c r="K94"/>
      <c r="L94"/>
      <c r="M94"/>
      <c r="N94"/>
      <c r="O94"/>
      <c r="P94"/>
      <c r="Q94"/>
      <c r="R94"/>
      <c r="S94"/>
      <c r="T94"/>
    </row>
    <row r="95" spans="10:20" x14ac:dyDescent="0.25">
      <c r="J95"/>
      <c r="K95"/>
      <c r="L95"/>
      <c r="M95"/>
      <c r="N95"/>
      <c r="O95"/>
      <c r="P95"/>
      <c r="Q95"/>
      <c r="R95"/>
      <c r="S95"/>
      <c r="T95"/>
    </row>
    <row r="96" spans="10:20" x14ac:dyDescent="0.25">
      <c r="J96"/>
      <c r="K96"/>
      <c r="L96"/>
      <c r="M96"/>
      <c r="N96"/>
      <c r="O96"/>
      <c r="P96"/>
      <c r="Q96"/>
      <c r="R96"/>
      <c r="S96"/>
      <c r="T96"/>
    </row>
    <row r="97" spans="10:20" x14ac:dyDescent="0.25">
      <c r="J97"/>
      <c r="K97"/>
      <c r="L97"/>
      <c r="M97"/>
      <c r="N97"/>
      <c r="O97"/>
      <c r="P97"/>
      <c r="Q97"/>
      <c r="R97"/>
      <c r="S97"/>
      <c r="T97"/>
    </row>
    <row r="98" spans="10:20" x14ac:dyDescent="0.25">
      <c r="J98"/>
      <c r="K98"/>
      <c r="L98"/>
      <c r="M98"/>
      <c r="N98"/>
      <c r="O98"/>
      <c r="P98"/>
      <c r="Q98"/>
      <c r="R98"/>
      <c r="S98"/>
      <c r="T98"/>
    </row>
    <row r="99" spans="10:20" x14ac:dyDescent="0.25">
      <c r="J99"/>
      <c r="K99"/>
      <c r="L99"/>
      <c r="M99"/>
      <c r="N99"/>
      <c r="O99"/>
      <c r="P99"/>
      <c r="Q99"/>
      <c r="R99"/>
      <c r="S99"/>
      <c r="T99"/>
    </row>
    <row r="100" spans="10:20" x14ac:dyDescent="0.25">
      <c r="J100"/>
      <c r="K100"/>
      <c r="L100"/>
      <c r="M100"/>
      <c r="N100"/>
      <c r="O100"/>
      <c r="P100"/>
      <c r="Q100"/>
      <c r="R100"/>
      <c r="S100"/>
      <c r="T100"/>
    </row>
    <row r="101" spans="10:20" x14ac:dyDescent="0.25">
      <c r="J101"/>
      <c r="K101"/>
      <c r="L101"/>
      <c r="M101"/>
      <c r="N101"/>
      <c r="O101"/>
      <c r="P101"/>
      <c r="Q101"/>
      <c r="R101"/>
      <c r="S101"/>
      <c r="T101"/>
    </row>
    <row r="102" spans="10:20" x14ac:dyDescent="0.25">
      <c r="J102"/>
      <c r="K102"/>
      <c r="L102"/>
      <c r="M102"/>
      <c r="N102"/>
      <c r="O102"/>
      <c r="P102"/>
      <c r="Q102"/>
      <c r="R102"/>
      <c r="S102"/>
      <c r="T102"/>
    </row>
    <row r="103" spans="10:20" x14ac:dyDescent="0.25">
      <c r="J103"/>
      <c r="K103"/>
      <c r="L103"/>
      <c r="M103"/>
      <c r="N103"/>
      <c r="O103"/>
      <c r="P103"/>
      <c r="Q103"/>
      <c r="R103"/>
      <c r="S103"/>
      <c r="T103"/>
    </row>
    <row r="104" spans="10:20" x14ac:dyDescent="0.25">
      <c r="J104"/>
      <c r="K104"/>
      <c r="L104"/>
      <c r="M104"/>
      <c r="N104"/>
      <c r="O104"/>
      <c r="P104"/>
      <c r="Q104"/>
      <c r="R104"/>
      <c r="S104"/>
      <c r="T104"/>
    </row>
    <row r="105" spans="10:20" x14ac:dyDescent="0.25">
      <c r="J105"/>
      <c r="K105"/>
      <c r="L105"/>
      <c r="M105"/>
      <c r="N105"/>
      <c r="O105"/>
      <c r="P105"/>
      <c r="Q105"/>
      <c r="R105"/>
      <c r="S105"/>
      <c r="T105"/>
    </row>
    <row r="106" spans="10:20" x14ac:dyDescent="0.25">
      <c r="J106"/>
      <c r="K106"/>
      <c r="L106"/>
      <c r="M106"/>
      <c r="N106"/>
      <c r="O106"/>
      <c r="P106"/>
      <c r="Q106"/>
      <c r="R106"/>
      <c r="S106"/>
      <c r="T106"/>
    </row>
    <row r="107" spans="10:20" x14ac:dyDescent="0.25">
      <c r="J107"/>
      <c r="K107"/>
      <c r="L107"/>
      <c r="M107"/>
      <c r="N107"/>
      <c r="O107"/>
      <c r="P107"/>
      <c r="Q107"/>
      <c r="R107"/>
      <c r="S107"/>
      <c r="T107"/>
    </row>
    <row r="108" spans="10:20" x14ac:dyDescent="0.25">
      <c r="J108"/>
      <c r="K108"/>
      <c r="L108"/>
      <c r="M108"/>
      <c r="N108"/>
      <c r="O108"/>
      <c r="P108"/>
      <c r="Q108"/>
      <c r="R108"/>
      <c r="S108"/>
      <c r="T108"/>
    </row>
  </sheetData>
  <sheetProtection algorithmName="SHA-512" hashValue="SYfyOjs9YF4qusS51leOpWFl3MtjYYAvvtJQEpXy6f6/vWhe6uyhaQKOJUa4owU3pGXbBO/bwefqIVmkLN8ehw==" saltValue="mPV7yM4QaFWzhs0eliohKw==" spinCount="100000" sheet="1" objects="1" scenarios="1"/>
  <mergeCells count="41">
    <mergeCell ref="D3:G4"/>
    <mergeCell ref="Z4:Z9"/>
    <mergeCell ref="D8:G8"/>
    <mergeCell ref="S50:X51"/>
    <mergeCell ref="S56:X57"/>
    <mergeCell ref="R48:X48"/>
    <mergeCell ref="V49:X49"/>
    <mergeCell ref="D9:E9"/>
    <mergeCell ref="W4:W9"/>
    <mergeCell ref="S4:S9"/>
    <mergeCell ref="B48:Q48"/>
    <mergeCell ref="C42:E44"/>
    <mergeCell ref="X4:X9"/>
    <mergeCell ref="E7:G7"/>
    <mergeCell ref="B3:C4"/>
    <mergeCell ref="P4:P9"/>
    <mergeCell ref="AA4:AA9"/>
    <mergeCell ref="J4:J9"/>
    <mergeCell ref="M4:M9"/>
    <mergeCell ref="N4:N9"/>
    <mergeCell ref="O4:O9"/>
    <mergeCell ref="K4:K9"/>
    <mergeCell ref="L4:L9"/>
    <mergeCell ref="R4:R9"/>
    <mergeCell ref="T4:T9"/>
    <mergeCell ref="Y4:Y9"/>
    <mergeCell ref="Q4:Q9"/>
    <mergeCell ref="U4:U9"/>
    <mergeCell ref="V4:V9"/>
    <mergeCell ref="AB4:AB9"/>
    <mergeCell ref="AC4:AC9"/>
    <mergeCell ref="AD4:AD9"/>
    <mergeCell ref="AJ4:AJ9"/>
    <mergeCell ref="AK4:AK9"/>
    <mergeCell ref="AL4:AL9"/>
    <mergeCell ref="AM4:AM9"/>
    <mergeCell ref="AE4:AE9"/>
    <mergeCell ref="AF4:AF9"/>
    <mergeCell ref="AG4:AG9"/>
    <mergeCell ref="AH4:AH9"/>
    <mergeCell ref="AI4:AI9"/>
  </mergeCells>
  <conditionalFormatting sqref="G15">
    <cfRule type="expression" dxfId="80" priority="34">
      <formula>$G$12=2</formula>
    </cfRule>
  </conditionalFormatting>
  <conditionalFormatting sqref="I15">
    <cfRule type="expression" dxfId="78" priority="23">
      <formula>$G$12=2</formula>
    </cfRule>
  </conditionalFormatting>
  <conditionalFormatting sqref="I37">
    <cfRule type="cellIs" dxfId="77" priority="24" stopIfTrue="1" operator="lessThan">
      <formula>0</formula>
    </cfRule>
  </conditionalFormatting>
  <conditionalFormatting sqref="I41 K41:X41 J42:X47">
    <cfRule type="cellIs" dxfId="76" priority="25" stopIfTrue="1" operator="equal">
      <formula>0</formula>
    </cfRule>
  </conditionalFormatting>
  <conditionalFormatting sqref="J16:X17 J19:X20 J24:X29">
    <cfRule type="expression" dxfId="75" priority="22" stopIfTrue="1">
      <formula>AO16&gt;0</formula>
    </cfRule>
  </conditionalFormatting>
  <conditionalFormatting sqref="J21:AM22 J31:AM34 J36:AM38 J40:AM40 Z41:AM41 Y42:AM45">
    <cfRule type="cellIs" dxfId="73" priority="11" stopIfTrue="1" operator="equal">
      <formula>0</formula>
    </cfRule>
  </conditionalFormatting>
  <conditionalFormatting sqref="S56">
    <cfRule type="expression" dxfId="72" priority="58" stopIfTrue="1">
      <formula>LEN($S$56)&lt;2</formula>
    </cfRule>
  </conditionalFormatting>
  <conditionalFormatting sqref="Y46:Y47">
    <cfRule type="cellIs" dxfId="69" priority="14" stopIfTrue="1" operator="equal">
      <formula>0</formula>
    </cfRule>
  </conditionalFormatting>
  <conditionalFormatting sqref="Y16:AM17 Y19:AM20 Y24:AM29">
    <cfRule type="expression" dxfId="63" priority="8" stopIfTrue="1">
      <formula>BF16&gt;0</formula>
    </cfRule>
  </conditionalFormatting>
  <conditionalFormatting sqref="AN36:BU36">
    <cfRule type="cellIs" dxfId="59" priority="15" stopIfTrue="1" operator="equal">
      <formula>0</formula>
    </cfRule>
  </conditionalFormatting>
  <dataValidations count="2">
    <dataValidation type="custom" allowBlank="1" showInputMessage="1" showErrorMessage="1" error="Must be after start date" sqref="F5" xr:uid="{00000000-0002-0000-0F00-000000000000}">
      <formula1>F5&gt;D5</formula1>
    </dataValidation>
    <dataValidation type="decimal" operator="lessThanOrEqual" allowBlank="1" showInputMessage="1" showErrorMessage="1" errorTitle="Overhead for højt" error="Overhead kan maskimalt være lønomkostninger gange oprindeligt aftalte overhead." sqref="J21:AM21" xr:uid="{00000000-0002-0000-0F00-000001000000}">
      <formula1>J48</formula1>
    </dataValidation>
  </dataValidations>
  <pageMargins left="0.19685039370078741" right="0.19685039370078741" top="0.35433070866141736" bottom="0.35433070866141736" header="0.31496062992125984" footer="0.31496062992125984"/>
  <pageSetup paperSize="9" scale="61" fitToWidth="2" orientation="landscape" r:id="rId1"/>
  <colBreaks count="1" manualBreakCount="1">
    <brk id="24" max="66" man="1"/>
  </colBreaks>
  <extLst>
    <ext xmlns:x14="http://schemas.microsoft.com/office/spreadsheetml/2009/9/main" uri="{78C0D931-6437-407d-A8EE-F0AAD7539E65}">
      <x14:conditionalFormattings>
        <x14:conditionalFormatting xmlns:xm="http://schemas.microsoft.com/office/excel/2006/main">
          <x14:cfRule type="expression" priority="30" id="{97084744-C33A-48FF-B3C6-7585E6CD232A}">
            <xm:f>'Budget &amp; Total'!$P$3=4</xm:f>
            <x14:dxf>
              <fill>
                <patternFill>
                  <bgColor rgb="FFBFE5E9"/>
                </patternFill>
              </fill>
            </x14:dxf>
          </x14:cfRule>
          <xm:sqref>D8</xm:sqref>
        </x14:conditionalFormatting>
        <x14:conditionalFormatting xmlns:xm="http://schemas.microsoft.com/office/excel/2006/main">
          <x14:cfRule type="expression" priority="29" id="{7BBBF781-026E-4C4E-B00E-657C1A28FB21}">
            <xm:f>'Budget &amp; Total'!$P$3=4</xm:f>
            <x14:dxf>
              <fill>
                <patternFill>
                  <bgColor rgb="FFBFE5E9"/>
                </patternFill>
              </fill>
            </x14:dxf>
          </x14:cfRule>
          <xm:sqref>D9:E9</xm:sqref>
        </x14:conditionalFormatting>
        <x14:conditionalFormatting xmlns:xm="http://schemas.microsoft.com/office/excel/2006/main">
          <x14:cfRule type="expression" priority="28" id="{850158CC-7796-4BE2-B177-F4F780B706CD}">
            <xm:f>'Budget &amp; Total'!$P$3=4</xm:f>
            <x14:dxf>
              <fill>
                <patternFill>
                  <bgColor rgb="FFBFE5E9"/>
                </patternFill>
              </fill>
            </x14:dxf>
          </x14:cfRule>
          <xm:sqref>F5</xm:sqref>
        </x14:conditionalFormatting>
        <x14:conditionalFormatting xmlns:xm="http://schemas.microsoft.com/office/excel/2006/main">
          <x14:cfRule type="expression" priority="35" id="{114780D2-8752-437C-8EB1-047BB2CE4102}">
            <xm:f>'Budget &amp; Total'!$P$3=4</xm:f>
            <x14:dxf>
              <fill>
                <patternFill>
                  <bgColor rgb="FF4CB6C1"/>
                </patternFill>
              </fill>
            </x14:dxf>
          </x14:cfRule>
          <xm:sqref>F15</xm:sqref>
        </x14:conditionalFormatting>
        <x14:conditionalFormatting xmlns:xm="http://schemas.microsoft.com/office/excel/2006/main">
          <x14:cfRule type="expression" priority="27" id="{BE2682FC-B383-4437-9E06-59A34FDCC978}">
            <xm:f>'Budget &amp; Total'!$P$3=4</xm:f>
            <x14:dxf>
              <fill>
                <patternFill>
                  <bgColor rgb="FFBFE5E9"/>
                </patternFill>
              </fill>
            </x14:dxf>
          </x14:cfRule>
          <xm:sqref>G9</xm:sqref>
        </x14:conditionalFormatting>
        <x14:conditionalFormatting xmlns:xm="http://schemas.microsoft.com/office/excel/2006/main">
          <x14:cfRule type="expression" priority="33" id="{F11840FC-E79B-4279-9C38-AD29A7D016CB}">
            <xm:f>'Budget &amp; Total'!$P$3=4</xm:f>
            <x14:dxf>
              <fill>
                <patternFill>
                  <bgColor rgb="FFFF5253"/>
                </patternFill>
              </fill>
            </x14:dxf>
          </x14:cfRule>
          <xm:sqref>G15</xm:sqref>
        </x14:conditionalFormatting>
        <x14:conditionalFormatting xmlns:xm="http://schemas.microsoft.com/office/excel/2006/main">
          <x14:cfRule type="expression" priority="19" id="{9932B770-F2DE-49E2-992C-CE68E9CC78B9}">
            <xm:f>'Budget &amp; Total'!$P$3=4</xm:f>
            <x14:dxf>
              <fill>
                <patternFill>
                  <bgColor rgb="FFFF5253"/>
                </patternFill>
              </fill>
            </x14:dxf>
          </x14:cfRule>
          <xm:sqref>I15</xm:sqref>
        </x14:conditionalFormatting>
        <x14:conditionalFormatting xmlns:xm="http://schemas.microsoft.com/office/excel/2006/main">
          <x14:cfRule type="expression" priority="3" id="{CEC4CDE0-40E7-43D6-9D34-13F7CA1A78BB}">
            <xm:f>'Budget &amp; Total'!$P$3=4</xm:f>
            <x14:dxf>
              <fill>
                <patternFill>
                  <bgColor rgb="FFBFE5E9"/>
                </patternFill>
              </fill>
            </x14:dxf>
          </x14:cfRule>
          <xm:sqref>J16:AM17 J19:AM20 J24:AM29 J35:AM35 J39:AM39</xm:sqref>
        </x14:conditionalFormatting>
        <x14:conditionalFormatting xmlns:xm="http://schemas.microsoft.com/office/excel/2006/main">
          <x14:cfRule type="expression" priority="12" stopIfTrue="1" id="{2CA84421-4A6E-43E6-BAFA-7261C1002A72}">
            <xm:f>'P1'!BD16&gt;0</xm:f>
            <x14:dxf>
              <font>
                <color rgb="FFFF0000"/>
              </font>
            </x14:dxf>
          </x14:cfRule>
          <xm:sqref>Y24:Y29 Y16:Y17 Y19:Y20</xm:sqref>
        </x14:conditionalFormatting>
        <x14:conditionalFormatting xmlns:xm="http://schemas.microsoft.com/office/excel/2006/main">
          <x14:cfRule type="expression" priority="10" id="{615E7D7E-36F4-412B-924F-BE47428ECA16}">
            <xm:f>'P1'!$J$27&lt;'Budget &amp; Total'!$J$33</xm:f>
            <x14:dxf>
              <font>
                <color rgb="FFFF0000"/>
              </font>
            </x14:dxf>
          </x14:cfRule>
          <xm:sqref>Y27</xm:sqref>
        </x14:conditionalFormatting>
        <x14:conditionalFormatting xmlns:xm="http://schemas.microsoft.com/office/excel/2006/main">
          <x14:cfRule type="expression" priority="9" id="{4B4E346D-E4AA-4D50-AE27-9927F2BB2542}">
            <xm:f>Data!$L$9&gt;6</xm:f>
            <x14:dxf>
              <font>
                <color theme="1"/>
              </font>
              <fill>
                <patternFill>
                  <bgColor theme="0"/>
                </patternFill>
              </fill>
            </x14:dxf>
          </x14:cfRule>
          <xm:sqref>Y1:AM63</xm:sqref>
        </x14:conditionalFormatting>
        <x14:conditionalFormatting xmlns:xm="http://schemas.microsoft.com/office/excel/2006/main">
          <x14:cfRule type="expression" priority="6" id="{D8415159-A351-4C7E-9133-D424D49B86F7}">
            <xm:f>Data!$L$9&gt;6</xm:f>
            <x14:dxf>
              <border>
                <top style="thin">
                  <color auto="1"/>
                </top>
                <vertical/>
                <horizontal/>
              </border>
            </x14:dxf>
          </x14:cfRule>
          <xm:sqref>Y2:AM2 Y16:AM16 Y19:AM19 Y21:AM23 Y31:AM33 Y38:AM38 Y41:AM42 Y45:AM45 Y48:AM48</xm:sqref>
        </x14:conditionalFormatting>
        <x14:conditionalFormatting xmlns:xm="http://schemas.microsoft.com/office/excel/2006/main">
          <x14:cfRule type="expression" priority="2" id="{BF14A48A-72E8-4A86-B3D1-0EB8FC01014C}">
            <xm:f>'Budget &amp; Total'!$G$102&lt;6</xm:f>
            <x14:dxf>
              <fill>
                <patternFill patternType="none">
                  <bgColor auto="1"/>
                </patternFill>
              </fill>
            </x14:dxf>
          </x14:cfRule>
          <xm:sqref>Y15:AM41</xm:sqref>
        </x14:conditionalFormatting>
        <x14:conditionalFormatting xmlns:xm="http://schemas.microsoft.com/office/excel/2006/main">
          <x14:cfRule type="expression" priority="1" id="{28F745C1-31F3-4D41-85E9-801EED61E337}">
            <xm:f>'Budget &amp; Total'!$G$102&lt;6</xm:f>
            <x14:dxf>
              <font>
                <color theme="1"/>
              </font>
            </x14:dxf>
          </x14:cfRule>
          <x14:cfRule type="expression" priority="7" id="{7263F7F6-7337-4E0C-8879-9E4A04F40CEF}">
            <xm:f>Data!$L$9&gt;6</xm:f>
            <x14:dxf>
              <fill>
                <patternFill>
                  <bgColor rgb="FFE1EDE6"/>
                </patternFill>
              </fill>
            </x14:dxf>
          </x14:cfRule>
          <xm:sqref>Y16:AM17 Y19:AM20 Y24:AM29 Y35:AM35 Y39:AM39</xm:sqref>
        </x14:conditionalFormatting>
        <x14:conditionalFormatting xmlns:xm="http://schemas.microsoft.com/office/excel/2006/main">
          <x14:cfRule type="expression" priority="4" id="{582BAEAD-FBD0-4ADD-A571-39CAAB9886C7}">
            <xm:f>Data!$L$9&gt;6</xm:f>
            <x14:dxf>
              <fill>
                <patternFill>
                  <bgColor rgb="FFE5E5E5"/>
                </patternFill>
              </fill>
            </x14:dxf>
          </x14:cfRule>
          <xm:sqref>Y41:AM45</xm:sqref>
        </x14:conditionalFormatting>
        <x14:conditionalFormatting xmlns:xm="http://schemas.microsoft.com/office/excel/2006/main">
          <x14:cfRule type="expression" priority="13" stopIfTrue="1" id="{44A63455-AFB9-4066-BAA0-4E619F8A058D}">
            <xm:f>'P1'!BV16&gt;0</xm:f>
            <x14:dxf>
              <font>
                <color rgb="FFFF0000"/>
              </font>
            </x14:dxf>
          </x14:cfRule>
          <xm:sqref>Z16:AM17 Z19:AM20 Z24:AM29</xm:sqref>
        </x14:conditionalFormatting>
        <x14:conditionalFormatting xmlns:xm="http://schemas.microsoft.com/office/excel/2006/main">
          <x14:cfRule type="expression" priority="5" id="{DD145DB3-3E4C-46CB-A82A-6B40E63CFB4B}">
            <xm:f>Data!$L$9&gt;6</xm:f>
            <x14:dxf>
              <border>
                <right style="thin">
                  <color auto="1"/>
                </right>
                <vertical/>
                <horizontal/>
              </border>
            </x14:dxf>
          </x14:cfRule>
          <xm:sqref>AM2:AM45</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17"/>
  <dimension ref="A1:BU108"/>
  <sheetViews>
    <sheetView showGridLines="0" showRuler="0" topLeftCell="B4" zoomScale="80" zoomScaleNormal="80" zoomScalePageLayoutView="80" workbookViewId="0">
      <selection activeCell="AB72" sqref="AB72"/>
    </sheetView>
  </sheetViews>
  <sheetFormatPr defaultRowHeight="13.2" x14ac:dyDescent="0.25"/>
  <cols>
    <col min="1" max="1" width="1.88671875" style="92" hidden="1" customWidth="1"/>
    <col min="2" max="2" width="3" style="93" customWidth="1"/>
    <col min="3" max="3" width="13.6640625" customWidth="1"/>
    <col min="4" max="4" width="16.6640625" customWidth="1"/>
    <col min="5" max="5" width="7.109375" style="93" customWidth="1"/>
    <col min="6" max="6" width="12.88671875" style="93" customWidth="1"/>
    <col min="7" max="7" width="12.109375" style="93" customWidth="1"/>
    <col min="8" max="8" width="2.109375" style="4" customWidth="1"/>
    <col min="9" max="9" width="10.88671875" style="93" customWidth="1"/>
    <col min="10" max="20" width="10" style="93" customWidth="1"/>
    <col min="21" max="23" width="10" customWidth="1"/>
    <col min="24" max="24" width="9.6640625" customWidth="1"/>
    <col min="25" max="25" width="9.6640625" style="94" customWidth="1"/>
    <col min="26" max="39" width="9.6640625" customWidth="1"/>
    <col min="40" max="55" width="9.6640625" hidden="1" customWidth="1"/>
    <col min="56" max="73" width="0" hidden="1" customWidth="1"/>
  </cols>
  <sheetData>
    <row r="1" spans="1:72" ht="22.5" customHeight="1" x14ac:dyDescent="0.25">
      <c r="B1" s="99"/>
      <c r="C1" s="4"/>
      <c r="D1" s="4"/>
      <c r="E1" s="99"/>
      <c r="F1" s="99"/>
      <c r="G1" s="99"/>
      <c r="I1" s="99"/>
      <c r="J1" s="99"/>
      <c r="K1" s="99"/>
      <c r="L1" s="99"/>
      <c r="M1" s="99"/>
      <c r="N1" s="99"/>
      <c r="O1" s="99"/>
      <c r="P1" s="99"/>
      <c r="Q1" s="99"/>
      <c r="R1" s="99"/>
      <c r="S1" s="99"/>
      <c r="T1" s="99"/>
      <c r="U1" s="4"/>
      <c r="V1" s="4"/>
      <c r="W1" s="4"/>
      <c r="X1" s="355" t="str">
        <f>CONCATENATE(Data!$G$2," ",Data!$H$27)</f>
        <v>Energistyrelsen 2.5.2</v>
      </c>
      <c r="Y1" s="795"/>
      <c r="Z1" s="774"/>
      <c r="AA1" s="297"/>
      <c r="AB1" s="297"/>
      <c r="AC1" s="297"/>
      <c r="AD1" s="297"/>
      <c r="AE1" s="297"/>
      <c r="AF1" s="297"/>
      <c r="AG1" s="297"/>
      <c r="AH1" s="297"/>
      <c r="AI1" s="297"/>
      <c r="AJ1" s="297"/>
      <c r="AK1" s="297"/>
      <c r="AL1" s="297"/>
      <c r="AM1" s="297"/>
    </row>
    <row r="2" spans="1:72" ht="21" x14ac:dyDescent="0.4">
      <c r="B2" s="95" t="str">
        <f>Data!B107</f>
        <v xml:space="preserve">Udbetalingsanmodning </v>
      </c>
      <c r="C2" s="4"/>
      <c r="D2" s="4"/>
      <c r="E2" s="4"/>
      <c r="F2" s="4"/>
      <c r="G2" s="4"/>
      <c r="I2" s="96" t="s">
        <v>34</v>
      </c>
      <c r="J2" s="97">
        <v>1</v>
      </c>
      <c r="K2" s="97">
        <v>2</v>
      </c>
      <c r="L2" s="97">
        <v>3</v>
      </c>
      <c r="M2" s="97">
        <v>4</v>
      </c>
      <c r="N2" s="97">
        <v>5</v>
      </c>
      <c r="O2" s="97">
        <v>6</v>
      </c>
      <c r="P2" s="97">
        <v>7</v>
      </c>
      <c r="Q2" s="97">
        <v>8</v>
      </c>
      <c r="R2" s="97">
        <v>9</v>
      </c>
      <c r="S2" s="97">
        <v>10</v>
      </c>
      <c r="T2" s="97">
        <v>11</v>
      </c>
      <c r="U2" s="97">
        <v>12</v>
      </c>
      <c r="V2" s="97">
        <v>13</v>
      </c>
      <c r="W2" s="97">
        <v>14</v>
      </c>
      <c r="X2" s="786">
        <v>15</v>
      </c>
      <c r="Y2" s="651">
        <v>16</v>
      </c>
      <c r="Z2" s="651">
        <v>17</v>
      </c>
      <c r="AA2" s="651">
        <v>18</v>
      </c>
      <c r="AB2" s="651">
        <v>19</v>
      </c>
      <c r="AC2" s="651">
        <v>20</v>
      </c>
      <c r="AD2" s="651">
        <v>21</v>
      </c>
      <c r="AE2" s="651">
        <v>22</v>
      </c>
      <c r="AF2" s="651">
        <v>23</v>
      </c>
      <c r="AG2" s="651">
        <v>24</v>
      </c>
      <c r="AH2" s="651">
        <v>25</v>
      </c>
      <c r="AI2" s="651">
        <v>26</v>
      </c>
      <c r="AJ2" s="651">
        <v>27</v>
      </c>
      <c r="AK2" s="651">
        <v>28</v>
      </c>
      <c r="AL2" s="651">
        <v>29</v>
      </c>
      <c r="AM2" s="651">
        <v>30</v>
      </c>
      <c r="AN2" s="94" t="s">
        <v>48</v>
      </c>
      <c r="BE2" s="94" t="s">
        <v>48</v>
      </c>
    </row>
    <row r="3" spans="1:72" ht="21" customHeight="1" x14ac:dyDescent="0.25">
      <c r="B3" s="919">
        <f>'Budget &amp; Total'!C5</f>
        <v>0</v>
      </c>
      <c r="C3" s="919"/>
      <c r="D3" s="909">
        <f>'Budget &amp; Total'!C8</f>
        <v>0</v>
      </c>
      <c r="E3" s="909"/>
      <c r="F3" s="909"/>
      <c r="G3" s="909"/>
      <c r="I3" s="100" t="str">
        <f>C7</f>
        <v>CVR-nummer</v>
      </c>
      <c r="J3" s="101">
        <f>HLOOKUP(J$2,'Budget &amp; Total'!$1:$95,6,FALSE)</f>
        <v>0</v>
      </c>
      <c r="K3" s="101">
        <f>HLOOKUP(K$2,'Budget &amp; Total'!$1:$95,6,FALSE)</f>
        <v>0</v>
      </c>
      <c r="L3" s="101">
        <f>HLOOKUP(L$2,'Budget &amp; Total'!$1:$95,6,FALSE)</f>
        <v>0</v>
      </c>
      <c r="M3" s="101">
        <f>HLOOKUP(M$2,'Budget &amp; Total'!$1:$95,6,FALSE)</f>
        <v>0</v>
      </c>
      <c r="N3" s="101">
        <f>HLOOKUP(N$2,'Budget &amp; Total'!$1:$95,6,FALSE)</f>
        <v>0</v>
      </c>
      <c r="O3" s="101">
        <f>HLOOKUP(O$2,'Budget &amp; Total'!$1:$95,6,FALSE)</f>
        <v>0</v>
      </c>
      <c r="P3" s="101">
        <f>HLOOKUP(P$2,'Budget &amp; Total'!$1:$95,6,FALSE)</f>
        <v>0</v>
      </c>
      <c r="Q3" s="101">
        <f>HLOOKUP(Q$2,'Budget &amp; Total'!$1:$95,6,FALSE)</f>
        <v>0</v>
      </c>
      <c r="R3" s="101">
        <f>HLOOKUP(R$2,'Budget &amp; Total'!$1:$95,6,FALSE)</f>
        <v>0</v>
      </c>
      <c r="S3" s="101">
        <f>HLOOKUP(S$2,'Budget &amp; Total'!$1:$95,6,FALSE)</f>
        <v>0</v>
      </c>
      <c r="T3" s="101">
        <f>HLOOKUP(T$2,'Budget &amp; Total'!$1:$95,6,FALSE)</f>
        <v>0</v>
      </c>
      <c r="U3" s="101">
        <f>HLOOKUP(U$2,'Budget &amp; Total'!$1:$95,6,FALSE)</f>
        <v>0</v>
      </c>
      <c r="V3" s="101">
        <f>HLOOKUP(V$2,'Budget &amp; Total'!$1:$95,6,FALSE)</f>
        <v>0</v>
      </c>
      <c r="W3" s="101">
        <f>HLOOKUP(W$2,'Budget &amp; Total'!$1:$95,6,FALSE)</f>
        <v>0</v>
      </c>
      <c r="X3" s="206">
        <f>HLOOKUP(X$2,'Budget &amp; Total'!$1:$95,6,FALSE)</f>
        <v>0</v>
      </c>
      <c r="Y3" s="763">
        <f>HLOOKUP(Y$2,'Budget &amp; Total'!$1:$95,6,FALSE)</f>
        <v>0</v>
      </c>
      <c r="Z3" s="763">
        <f>HLOOKUP(Z$2,'Budget &amp; Total'!$1:$95,6,FALSE)</f>
        <v>0</v>
      </c>
      <c r="AA3" s="763">
        <f>HLOOKUP(AA$2,'Budget &amp; Total'!$1:$95,6,FALSE)</f>
        <v>0</v>
      </c>
      <c r="AB3" s="763">
        <f>HLOOKUP(AB$2,'Budget &amp; Total'!$1:$95,6,FALSE)</f>
        <v>0</v>
      </c>
      <c r="AC3" s="763">
        <f>HLOOKUP(AC$2,'Budget &amp; Total'!$1:$95,6,FALSE)</f>
        <v>0</v>
      </c>
      <c r="AD3" s="763">
        <f>HLOOKUP(AD$2,'Budget &amp; Total'!$1:$95,6,FALSE)</f>
        <v>0</v>
      </c>
      <c r="AE3" s="763">
        <f>HLOOKUP(AE$2,'Budget &amp; Total'!$1:$95,6,FALSE)</f>
        <v>0</v>
      </c>
      <c r="AF3" s="763">
        <f>HLOOKUP(AF$2,'Budget &amp; Total'!$1:$95,6,FALSE)</f>
        <v>0</v>
      </c>
      <c r="AG3" s="763">
        <f>HLOOKUP(AG$2,'Budget &amp; Total'!$1:$95,6,FALSE)</f>
        <v>0</v>
      </c>
      <c r="AH3" s="763">
        <f>HLOOKUP(AH$2,'Budget &amp; Total'!$1:$95,6,FALSE)</f>
        <v>0</v>
      </c>
      <c r="AI3" s="763">
        <f>HLOOKUP(AI$2,'Budget &amp; Total'!$1:$95,6,FALSE)</f>
        <v>0</v>
      </c>
      <c r="AJ3" s="763">
        <f>HLOOKUP(AJ$2,'Budget &amp; Total'!$1:$95,6,FALSE)</f>
        <v>0</v>
      </c>
      <c r="AK3" s="763">
        <f>HLOOKUP(AK$2,'Budget &amp; Total'!$1:$95,6,FALSE)</f>
        <v>0</v>
      </c>
      <c r="AL3" s="763">
        <f>HLOOKUP(AL$2,'Budget &amp; Total'!$1:$95,6,FALSE)</f>
        <v>0</v>
      </c>
      <c r="AM3" s="763">
        <f>HLOOKUP(AM$2,'Budget &amp; Total'!$1:$95,6,FALSE)</f>
        <v>0</v>
      </c>
      <c r="AN3" s="94">
        <v>6</v>
      </c>
      <c r="BE3" s="94">
        <v>6</v>
      </c>
    </row>
    <row r="4" spans="1:72" s="1" customFormat="1" ht="28.5" customHeight="1" x14ac:dyDescent="0.2">
      <c r="A4" s="102"/>
      <c r="B4" s="919"/>
      <c r="C4" s="919"/>
      <c r="D4" s="909"/>
      <c r="E4" s="909"/>
      <c r="F4" s="909"/>
      <c r="G4" s="909"/>
      <c r="H4" s="9"/>
      <c r="I4" s="103" t="str">
        <f>Data!B51</f>
        <v>Navn</v>
      </c>
      <c r="J4" s="899">
        <f>HLOOKUP(J$2,'Budget &amp; Total'!$1:$95,5,FALSE)</f>
        <v>0</v>
      </c>
      <c r="K4" s="899">
        <f>HLOOKUP(K$2,'Budget &amp; Total'!$1:$95,5,FALSE)</f>
        <v>0</v>
      </c>
      <c r="L4" s="899">
        <f>HLOOKUP(L$2,'Budget &amp; Total'!$1:$95,5,FALSE)</f>
        <v>0</v>
      </c>
      <c r="M4" s="899">
        <f>HLOOKUP(M$2,'Budget &amp; Total'!$1:$95,5,FALSE)</f>
        <v>0</v>
      </c>
      <c r="N4" s="899">
        <f>HLOOKUP(N$2,'Budget &amp; Total'!$1:$95,5,FALSE)</f>
        <v>0</v>
      </c>
      <c r="O4" s="899">
        <f>HLOOKUP(O$2,'Budget &amp; Total'!$1:$95,5,FALSE)</f>
        <v>0</v>
      </c>
      <c r="P4" s="899">
        <f>HLOOKUP(P$2,'Budget &amp; Total'!$1:$95,5,FALSE)</f>
        <v>0</v>
      </c>
      <c r="Q4" s="899">
        <f>HLOOKUP(Q$2,'Budget &amp; Total'!$1:$95,5,FALSE)</f>
        <v>0</v>
      </c>
      <c r="R4" s="899">
        <f>HLOOKUP(R$2,'Budget &amp; Total'!$1:$95,5,FALSE)</f>
        <v>0</v>
      </c>
      <c r="S4" s="899">
        <f>HLOOKUP(S$2,'Budget &amp; Total'!$1:$95,5,FALSE)</f>
        <v>0</v>
      </c>
      <c r="T4" s="899">
        <f>HLOOKUP(T$2,'Budget &amp; Total'!$1:$95,5,FALSE)</f>
        <v>0</v>
      </c>
      <c r="U4" s="899">
        <f>HLOOKUP(U$2,'Budget &amp; Total'!$1:$95,5,FALSE)</f>
        <v>0</v>
      </c>
      <c r="V4" s="899">
        <f>HLOOKUP(V$2,'Budget &amp; Total'!$1:$95,5,FALSE)</f>
        <v>0</v>
      </c>
      <c r="W4" s="899">
        <f>HLOOKUP(W$2,'Budget &amp; Total'!$1:$95,5,FALSE)</f>
        <v>0</v>
      </c>
      <c r="X4" s="908">
        <f>HLOOKUP(X$2,'Budget &amp; Total'!$1:$95,5,FALSE)</f>
        <v>0</v>
      </c>
      <c r="Y4" s="897">
        <f>HLOOKUP(Y$2,'Budget &amp; Total'!$1:$95,5,FALSE)</f>
        <v>0</v>
      </c>
      <c r="Z4" s="897">
        <f>HLOOKUP(Z$2,'Budget &amp; Total'!$1:$95,5,FALSE)</f>
        <v>0</v>
      </c>
      <c r="AA4" s="897">
        <f>HLOOKUP(AA$2,'Budget &amp; Total'!$1:$95,5,FALSE)</f>
        <v>0</v>
      </c>
      <c r="AB4" s="897">
        <f>HLOOKUP(AB$2,'Budget &amp; Total'!$1:$95,5,FALSE)</f>
        <v>0</v>
      </c>
      <c r="AC4" s="897">
        <f>HLOOKUP(AC$2,'Budget &amp; Total'!$1:$95,5,FALSE)</f>
        <v>0</v>
      </c>
      <c r="AD4" s="897">
        <f>HLOOKUP(AD$2,'Budget &amp; Total'!$1:$95,5,FALSE)</f>
        <v>0</v>
      </c>
      <c r="AE4" s="897">
        <f>HLOOKUP(AE$2,'Budget &amp; Total'!$1:$95,5,FALSE)</f>
        <v>0</v>
      </c>
      <c r="AF4" s="897">
        <f>HLOOKUP(AF$2,'Budget &amp; Total'!$1:$95,5,FALSE)</f>
        <v>0</v>
      </c>
      <c r="AG4" s="897">
        <f>HLOOKUP(AG$2,'Budget &amp; Total'!$1:$95,5,FALSE)</f>
        <v>0</v>
      </c>
      <c r="AH4" s="897">
        <f>HLOOKUP(AH$2,'Budget &amp; Total'!$1:$95,5,FALSE)</f>
        <v>0</v>
      </c>
      <c r="AI4" s="897">
        <f>HLOOKUP(AI$2,'Budget &amp; Total'!$1:$95,5,FALSE)</f>
        <v>0</v>
      </c>
      <c r="AJ4" s="897">
        <f>HLOOKUP(AJ$2,'Budget &amp; Total'!$1:$95,5,FALSE)</f>
        <v>0</v>
      </c>
      <c r="AK4" s="897">
        <f>HLOOKUP(AK$2,'Budget &amp; Total'!$1:$95,5,FALSE)</f>
        <v>0</v>
      </c>
      <c r="AL4" s="897">
        <f>HLOOKUP(AL$2,'Budget &amp; Total'!$1:$95,5,FALSE)</f>
        <v>0</v>
      </c>
      <c r="AM4" s="897">
        <f>HLOOKUP(AM$2,'Budget &amp; Total'!$1:$95,5,FALSE)</f>
        <v>0</v>
      </c>
      <c r="AN4" s="94">
        <v>5</v>
      </c>
      <c r="BE4" s="94">
        <v>5</v>
      </c>
    </row>
    <row r="5" spans="1:72" s="1" customFormat="1" ht="18" customHeight="1" x14ac:dyDescent="0.25">
      <c r="A5" s="102"/>
      <c r="B5" s="355" t="str">
        <f ca="1">CONCATENATE(RIGHT(G5,2),".")</f>
        <v>15.</v>
      </c>
      <c r="C5" s="4" t="str">
        <f>Data!B47</f>
        <v>periode fra</v>
      </c>
      <c r="D5" s="299">
        <f ca="1">HLOOKUP(G6,'Period(er)'!X1:AL4,4,FALSE)+1</f>
        <v>1</v>
      </c>
      <c r="E5" s="300" t="str">
        <f>Data!B115</f>
        <v>til</v>
      </c>
      <c r="F5" s="601"/>
      <c r="G5" s="298" t="str">
        <f ca="1">IF('Budget &amp; Total'!AS3="UK", "P15",MID(CELL("Filnavn",A3),FIND("]",CELL("filnavn",A3))+1,999))</f>
        <v>P15</v>
      </c>
      <c r="H5" s="9"/>
      <c r="I5" s="103"/>
      <c r="J5" s="899"/>
      <c r="K5" s="899"/>
      <c r="L5" s="899"/>
      <c r="M5" s="899"/>
      <c r="N5" s="899"/>
      <c r="O5" s="899"/>
      <c r="P5" s="899"/>
      <c r="Q5" s="899"/>
      <c r="R5" s="899"/>
      <c r="S5" s="899"/>
      <c r="T5" s="899"/>
      <c r="U5" s="899"/>
      <c r="V5" s="899"/>
      <c r="W5" s="899"/>
      <c r="X5" s="908"/>
      <c r="Y5" s="897"/>
      <c r="Z5" s="897"/>
      <c r="AA5" s="897"/>
      <c r="AB5" s="897"/>
      <c r="AC5" s="897"/>
      <c r="AD5" s="897"/>
      <c r="AE5" s="897"/>
      <c r="AF5" s="897"/>
      <c r="AG5" s="897"/>
      <c r="AH5" s="897"/>
      <c r="AI5" s="897"/>
      <c r="AJ5" s="897"/>
      <c r="AK5" s="897"/>
      <c r="AL5" s="897"/>
      <c r="AM5" s="897"/>
      <c r="AN5" s="94"/>
      <c r="BE5" s="94"/>
    </row>
    <row r="6" spans="1:72" s="1" customFormat="1" ht="26.25" customHeight="1" x14ac:dyDescent="0.3">
      <c r="A6" s="102"/>
      <c r="B6" s="44" t="str">
        <f>Data!B46</f>
        <v>Projektansvarlig</v>
      </c>
      <c r="C6" s="47"/>
      <c r="D6" s="47"/>
      <c r="E6" s="47"/>
      <c r="F6" s="9"/>
      <c r="G6" s="298" t="str">
        <f ca="1">HLOOKUP(G5,'Period(er)'!X2:AL30,29,FALSE)</f>
        <v>P14</v>
      </c>
      <c r="H6" s="9"/>
      <c r="I6" s="103"/>
      <c r="J6" s="899"/>
      <c r="K6" s="899"/>
      <c r="L6" s="899"/>
      <c r="M6" s="899"/>
      <c r="N6" s="899"/>
      <c r="O6" s="899"/>
      <c r="P6" s="899"/>
      <c r="Q6" s="899"/>
      <c r="R6" s="899"/>
      <c r="S6" s="899"/>
      <c r="T6" s="899"/>
      <c r="U6" s="899"/>
      <c r="V6" s="899"/>
      <c r="W6" s="899"/>
      <c r="X6" s="908"/>
      <c r="Y6" s="897"/>
      <c r="Z6" s="897"/>
      <c r="AA6" s="897"/>
      <c r="AB6" s="897"/>
      <c r="AC6" s="897"/>
      <c r="AD6" s="897"/>
      <c r="AE6" s="897"/>
      <c r="AF6" s="897"/>
      <c r="AG6" s="897"/>
      <c r="AH6" s="897"/>
      <c r="AI6" s="897"/>
      <c r="AJ6" s="897"/>
      <c r="AK6" s="897"/>
      <c r="AL6" s="897"/>
      <c r="AM6" s="897"/>
      <c r="AN6" s="94"/>
      <c r="BE6" s="94"/>
    </row>
    <row r="7" spans="1:72" s="1" customFormat="1" ht="14.25" customHeight="1" x14ac:dyDescent="0.25">
      <c r="A7" s="102"/>
      <c r="B7" s="9"/>
      <c r="C7" s="4" t="str">
        <f>Data!B43</f>
        <v>CVR-nummer</v>
      </c>
      <c r="D7" s="89">
        <f>J3</f>
        <v>0</v>
      </c>
      <c r="E7" s="900">
        <f>J4</f>
        <v>0</v>
      </c>
      <c r="F7" s="900"/>
      <c r="G7" s="900"/>
      <c r="H7" s="9"/>
      <c r="I7" s="103"/>
      <c r="J7" s="899"/>
      <c r="K7" s="899"/>
      <c r="L7" s="899"/>
      <c r="M7" s="899"/>
      <c r="N7" s="899"/>
      <c r="O7" s="899"/>
      <c r="P7" s="899"/>
      <c r="Q7" s="899"/>
      <c r="R7" s="899"/>
      <c r="S7" s="899"/>
      <c r="T7" s="899"/>
      <c r="U7" s="899"/>
      <c r="V7" s="899"/>
      <c r="W7" s="899"/>
      <c r="X7" s="908"/>
      <c r="Y7" s="897"/>
      <c r="Z7" s="897"/>
      <c r="AA7" s="897"/>
      <c r="AB7" s="897"/>
      <c r="AC7" s="897"/>
      <c r="AD7" s="897"/>
      <c r="AE7" s="897"/>
      <c r="AF7" s="897"/>
      <c r="AG7" s="897"/>
      <c r="AH7" s="897"/>
      <c r="AI7" s="897"/>
      <c r="AJ7" s="897"/>
      <c r="AK7" s="897"/>
      <c r="AL7" s="897"/>
      <c r="AM7" s="897"/>
      <c r="AN7" s="94"/>
      <c r="BE7" s="94"/>
    </row>
    <row r="8" spans="1:72" s="1" customFormat="1" ht="21.75" customHeight="1" x14ac:dyDescent="0.25">
      <c r="A8" s="102"/>
      <c r="B8" s="9"/>
      <c r="C8" s="4" t="str">
        <f>Data!B44</f>
        <v>Projektleder:</v>
      </c>
      <c r="D8" s="901">
        <f>'Budget &amp; Total'!D11:F11</f>
        <v>0</v>
      </c>
      <c r="E8" s="902"/>
      <c r="F8" s="902"/>
      <c r="G8" s="903"/>
      <c r="H8" s="9"/>
      <c r="I8" s="103"/>
      <c r="J8" s="899"/>
      <c r="K8" s="899"/>
      <c r="L8" s="899"/>
      <c r="M8" s="899"/>
      <c r="N8" s="899"/>
      <c r="O8" s="899"/>
      <c r="P8" s="899"/>
      <c r="Q8" s="899"/>
      <c r="R8" s="899"/>
      <c r="S8" s="899"/>
      <c r="T8" s="899"/>
      <c r="U8" s="899"/>
      <c r="V8" s="899"/>
      <c r="W8" s="899"/>
      <c r="X8" s="908"/>
      <c r="Y8" s="897"/>
      <c r="Z8" s="897"/>
      <c r="AA8" s="897"/>
      <c r="AB8" s="897"/>
      <c r="AC8" s="897"/>
      <c r="AD8" s="897"/>
      <c r="AE8" s="897"/>
      <c r="AF8" s="897"/>
      <c r="AG8" s="897"/>
      <c r="AH8" s="897"/>
      <c r="AI8" s="897"/>
      <c r="AJ8" s="897"/>
      <c r="AK8" s="897"/>
      <c r="AL8" s="897"/>
      <c r="AM8" s="897"/>
      <c r="AN8" s="94"/>
      <c r="BE8" s="94"/>
    </row>
    <row r="9" spans="1:72" s="1" customFormat="1" ht="18" customHeight="1" x14ac:dyDescent="0.25">
      <c r="A9" s="102"/>
      <c r="B9" s="9"/>
      <c r="C9" s="4" t="str">
        <f>Data!B45</f>
        <v>E-mail:</v>
      </c>
      <c r="D9" s="913">
        <f>'Budget &amp; Total'!D12:F12</f>
        <v>0</v>
      </c>
      <c r="E9" s="914"/>
      <c r="F9" s="51" t="str">
        <f>Data!B50</f>
        <v>Telefon:</v>
      </c>
      <c r="G9" s="602">
        <f>'Budget &amp; Total'!D13</f>
        <v>0</v>
      </c>
      <c r="H9" s="9"/>
      <c r="I9" s="73" t="str">
        <f>Data!B49</f>
        <v>Overheads</v>
      </c>
      <c r="J9" s="899"/>
      <c r="K9" s="899"/>
      <c r="L9" s="899"/>
      <c r="M9" s="899"/>
      <c r="N9" s="899"/>
      <c r="O9" s="899"/>
      <c r="P9" s="899"/>
      <c r="Q9" s="899"/>
      <c r="R9" s="899"/>
      <c r="S9" s="899"/>
      <c r="T9" s="899"/>
      <c r="U9" s="899"/>
      <c r="V9" s="899"/>
      <c r="W9" s="899"/>
      <c r="X9" s="908"/>
      <c r="Y9" s="897"/>
      <c r="Z9" s="897"/>
      <c r="AA9" s="897"/>
      <c r="AB9" s="897"/>
      <c r="AC9" s="897"/>
      <c r="AD9" s="897"/>
      <c r="AE9" s="897"/>
      <c r="AF9" s="897"/>
      <c r="AG9" s="897"/>
      <c r="AH9" s="897"/>
      <c r="AI9" s="897"/>
      <c r="AJ9" s="897"/>
      <c r="AK9" s="897"/>
      <c r="AL9" s="897"/>
      <c r="AM9" s="897"/>
    </row>
    <row r="10" spans="1:72" s="1" customFormat="1" ht="15.75" customHeight="1" x14ac:dyDescent="0.2">
      <c r="A10" s="102"/>
      <c r="B10" s="9"/>
      <c r="C10" s="9"/>
      <c r="D10" s="9"/>
      <c r="E10" s="9"/>
      <c r="F10" s="9"/>
      <c r="G10" s="9"/>
      <c r="H10" s="9"/>
      <c r="I10" s="105" t="str">
        <f>Data!B77</f>
        <v>- Løn</v>
      </c>
      <c r="J10" s="106">
        <f>HLOOKUP(J$2,'Budget &amp; Total'!$1:$95,26,FALSE)</f>
        <v>0</v>
      </c>
      <c r="K10" s="106">
        <f>HLOOKUP(K$2,'Budget &amp; Total'!$1:$95,26,FALSE)</f>
        <v>0</v>
      </c>
      <c r="L10" s="106">
        <f>HLOOKUP(L$2,'Budget &amp; Total'!$1:$95,26,FALSE)</f>
        <v>0</v>
      </c>
      <c r="M10" s="106">
        <f>HLOOKUP(M$2,'Budget &amp; Total'!$1:$95,26,FALSE)</f>
        <v>0</v>
      </c>
      <c r="N10" s="106">
        <f>HLOOKUP(N$2,'Budget &amp; Total'!$1:$95,26,FALSE)</f>
        <v>0</v>
      </c>
      <c r="O10" s="106">
        <f>HLOOKUP(O$2,'Budget &amp; Total'!$1:$95,26,FALSE)</f>
        <v>0</v>
      </c>
      <c r="P10" s="106">
        <f>HLOOKUP(P$2,'Budget &amp; Total'!$1:$95,26,FALSE)</f>
        <v>0</v>
      </c>
      <c r="Q10" s="106">
        <f>HLOOKUP(Q$2,'Budget &amp; Total'!$1:$95,26,FALSE)</f>
        <v>0</v>
      </c>
      <c r="R10" s="106">
        <f>HLOOKUP(R$2,'Budget &amp; Total'!$1:$95,26,FALSE)</f>
        <v>0</v>
      </c>
      <c r="S10" s="106">
        <f>HLOOKUP(S$2,'Budget &amp; Total'!$1:$95,26,FALSE)</f>
        <v>0</v>
      </c>
      <c r="T10" s="106">
        <f>HLOOKUP(T$2,'Budget &amp; Total'!$1:$95,26,FALSE)</f>
        <v>0</v>
      </c>
      <c r="U10" s="106">
        <f>HLOOKUP(U$2,'Budget &amp; Total'!$1:$95,26,FALSE)</f>
        <v>0</v>
      </c>
      <c r="V10" s="106">
        <f>HLOOKUP(V$2,'Budget &amp; Total'!$1:$95,26,FALSE)</f>
        <v>0</v>
      </c>
      <c r="W10" s="106">
        <f>HLOOKUP(W$2,'Budget &amp; Total'!$1:$95,26,FALSE)</f>
        <v>0</v>
      </c>
      <c r="X10" s="295">
        <f>HLOOKUP(X$2,'Budget &amp; Total'!$1:$95,26,FALSE)</f>
        <v>0</v>
      </c>
      <c r="Y10" s="764">
        <f>HLOOKUP(Y$2,'Budget &amp; Total'!$1:$95,26,FALSE)</f>
        <v>0</v>
      </c>
      <c r="Z10" s="764">
        <f>HLOOKUP(Z$2,'Budget &amp; Total'!$1:$95,26,FALSE)</f>
        <v>0</v>
      </c>
      <c r="AA10" s="764">
        <f>HLOOKUP(AA$2,'Budget &amp; Total'!$1:$95,26,FALSE)</f>
        <v>0</v>
      </c>
      <c r="AB10" s="764">
        <f>HLOOKUP(AB$2,'Budget &amp; Total'!$1:$95,26,FALSE)</f>
        <v>0</v>
      </c>
      <c r="AC10" s="764">
        <f>HLOOKUP(AC$2,'Budget &amp; Total'!$1:$95,26,FALSE)</f>
        <v>0</v>
      </c>
      <c r="AD10" s="764">
        <f>HLOOKUP(AD$2,'Budget &amp; Total'!$1:$95,26,FALSE)</f>
        <v>0</v>
      </c>
      <c r="AE10" s="764">
        <f>HLOOKUP(AE$2,'Budget &amp; Total'!$1:$95,26,FALSE)</f>
        <v>0</v>
      </c>
      <c r="AF10" s="764">
        <f>HLOOKUP(AF$2,'Budget &amp; Total'!$1:$95,26,FALSE)</f>
        <v>0</v>
      </c>
      <c r="AG10" s="764">
        <f>HLOOKUP(AG$2,'Budget &amp; Total'!$1:$95,26,FALSE)</f>
        <v>0</v>
      </c>
      <c r="AH10" s="764">
        <f>HLOOKUP(AH$2,'Budget &amp; Total'!$1:$95,26,FALSE)</f>
        <v>0</v>
      </c>
      <c r="AI10" s="764">
        <f>HLOOKUP(AI$2,'Budget &amp; Total'!$1:$95,26,FALSE)</f>
        <v>0</v>
      </c>
      <c r="AJ10" s="764">
        <f>HLOOKUP(AJ$2,'Budget &amp; Total'!$1:$95,26,FALSE)</f>
        <v>0</v>
      </c>
      <c r="AK10" s="764">
        <f>HLOOKUP(AK$2,'Budget &amp; Total'!$1:$95,26,FALSE)</f>
        <v>0</v>
      </c>
      <c r="AL10" s="764">
        <f>HLOOKUP(AL$2,'Budget &amp; Total'!$1:$95,26,FALSE)</f>
        <v>0</v>
      </c>
      <c r="AM10" s="764">
        <f>HLOOKUP(AM$2,'Budget &amp; Total'!$1:$95,26,FALSE)</f>
        <v>0</v>
      </c>
      <c r="AN10" s="94">
        <v>25</v>
      </c>
      <c r="BE10" s="94">
        <v>25</v>
      </c>
    </row>
    <row r="11" spans="1:72" s="1" customFormat="1" ht="12" customHeight="1" x14ac:dyDescent="0.2">
      <c r="A11" s="102"/>
      <c r="B11" s="9"/>
      <c r="C11" s="9"/>
      <c r="D11" s="9"/>
      <c r="E11" s="9"/>
      <c r="F11" s="9"/>
      <c r="G11" s="9"/>
      <c r="H11" s="9"/>
      <c r="I11" s="105" t="str">
        <f>Data!B78</f>
        <v>- Andre</v>
      </c>
      <c r="J11" s="106">
        <f>HLOOKUP(J$2,'Budget &amp; Total'!$1:$95,36,FALSE)</f>
        <v>0</v>
      </c>
      <c r="K11" s="106">
        <f>HLOOKUP(K$2,'Budget &amp; Total'!$1:$95,36,FALSE)</f>
        <v>0</v>
      </c>
      <c r="L11" s="106">
        <f>HLOOKUP(L$2,'Budget &amp; Total'!$1:$95,36,FALSE)</f>
        <v>0</v>
      </c>
      <c r="M11" s="106">
        <f>HLOOKUP(M$2,'Budget &amp; Total'!$1:$95,36,FALSE)</f>
        <v>0</v>
      </c>
      <c r="N11" s="106">
        <f>HLOOKUP(N$2,'Budget &amp; Total'!$1:$95,36,FALSE)</f>
        <v>0</v>
      </c>
      <c r="O11" s="106">
        <f>HLOOKUP(O$2,'Budget &amp; Total'!$1:$95,36,FALSE)</f>
        <v>0</v>
      </c>
      <c r="P11" s="106">
        <f>HLOOKUP(P$2,'Budget &amp; Total'!$1:$95,36,FALSE)</f>
        <v>0</v>
      </c>
      <c r="Q11" s="106">
        <f>HLOOKUP(Q$2,'Budget &amp; Total'!$1:$95,36,FALSE)</f>
        <v>0</v>
      </c>
      <c r="R11" s="106">
        <f>HLOOKUP(R$2,'Budget &amp; Total'!$1:$95,36,FALSE)</f>
        <v>0</v>
      </c>
      <c r="S11" s="106">
        <f>HLOOKUP(S$2,'Budget &amp; Total'!$1:$95,36,FALSE)</f>
        <v>0</v>
      </c>
      <c r="T11" s="106">
        <f>HLOOKUP(T$2,'Budget &amp; Total'!$1:$95,36,FALSE)</f>
        <v>0</v>
      </c>
      <c r="U11" s="106">
        <f>HLOOKUP(U$2,'Budget &amp; Total'!$1:$95,36,FALSE)</f>
        <v>0</v>
      </c>
      <c r="V11" s="106">
        <f>HLOOKUP(V$2,'Budget &amp; Total'!$1:$95,36,FALSE)</f>
        <v>0</v>
      </c>
      <c r="W11" s="106">
        <f>HLOOKUP(W$2,'Budget &amp; Total'!$1:$95,36,FALSE)</f>
        <v>0</v>
      </c>
      <c r="X11" s="295">
        <f>HLOOKUP(X$2,'Budget &amp; Total'!$1:$95,36,FALSE)</f>
        <v>0</v>
      </c>
      <c r="Y11" s="764">
        <f>HLOOKUP(Y$2,'Budget &amp; Total'!$1:$95,36,FALSE)</f>
        <v>0</v>
      </c>
      <c r="Z11" s="764">
        <f>HLOOKUP(Z$2,'Budget &amp; Total'!$1:$95,36,FALSE)</f>
        <v>0</v>
      </c>
      <c r="AA11" s="764">
        <f>HLOOKUP(AA$2,'Budget &amp; Total'!$1:$95,36,FALSE)</f>
        <v>0</v>
      </c>
      <c r="AB11" s="764">
        <f>HLOOKUP(AB$2,'Budget &amp; Total'!$1:$95,36,FALSE)</f>
        <v>0</v>
      </c>
      <c r="AC11" s="764">
        <f>HLOOKUP(AC$2,'Budget &amp; Total'!$1:$95,36,FALSE)</f>
        <v>0</v>
      </c>
      <c r="AD11" s="764">
        <f>HLOOKUP(AD$2,'Budget &amp; Total'!$1:$95,36,FALSE)</f>
        <v>0</v>
      </c>
      <c r="AE11" s="764">
        <f>HLOOKUP(AE$2,'Budget &amp; Total'!$1:$95,36,FALSE)</f>
        <v>0</v>
      </c>
      <c r="AF11" s="764">
        <f>HLOOKUP(AF$2,'Budget &amp; Total'!$1:$95,36,FALSE)</f>
        <v>0</v>
      </c>
      <c r="AG11" s="764">
        <f>HLOOKUP(AG$2,'Budget &amp; Total'!$1:$95,36,FALSE)</f>
        <v>0</v>
      </c>
      <c r="AH11" s="764">
        <f>HLOOKUP(AH$2,'Budget &amp; Total'!$1:$95,36,FALSE)</f>
        <v>0</v>
      </c>
      <c r="AI11" s="764">
        <f>HLOOKUP(AI$2,'Budget &amp; Total'!$1:$95,36,FALSE)</f>
        <v>0</v>
      </c>
      <c r="AJ11" s="764">
        <f>HLOOKUP(AJ$2,'Budget &amp; Total'!$1:$95,36,FALSE)</f>
        <v>0</v>
      </c>
      <c r="AK11" s="764">
        <f>HLOOKUP(AK$2,'Budget &amp; Total'!$1:$95,36,FALSE)</f>
        <v>0</v>
      </c>
      <c r="AL11" s="764">
        <f>HLOOKUP(AL$2,'Budget &amp; Total'!$1:$95,36,FALSE)</f>
        <v>0</v>
      </c>
      <c r="AM11" s="764">
        <f>HLOOKUP(AM$2,'Budget &amp; Total'!$1:$95,36,FALSE)</f>
        <v>0</v>
      </c>
      <c r="AN11" s="94">
        <v>34</v>
      </c>
      <c r="BE11" s="94">
        <v>34</v>
      </c>
    </row>
    <row r="12" spans="1:72" s="1" customFormat="1" ht="12" customHeight="1" x14ac:dyDescent="0.2">
      <c r="A12" s="102"/>
      <c r="B12" s="405" t="str">
        <f>Data!B40</f>
        <v>Økonomi</v>
      </c>
      <c r="C12" s="9"/>
      <c r="D12" s="9"/>
      <c r="E12" s="9"/>
      <c r="F12" s="9"/>
      <c r="G12" s="404">
        <f>Data!L2</f>
        <v>4</v>
      </c>
      <c r="H12" s="9"/>
      <c r="I12" s="105" t="str">
        <f>Data!B79</f>
        <v>Tilskud</v>
      </c>
      <c r="J12" s="106">
        <f>HLOOKUP(J$2,'Budget &amp; Total'!$1:$95,42,FALSE)</f>
        <v>0</v>
      </c>
      <c r="K12" s="106">
        <f>HLOOKUP(K$2,'Budget &amp; Total'!$1:$95,42,FALSE)</f>
        <v>0</v>
      </c>
      <c r="L12" s="106">
        <f>HLOOKUP(L$2,'Budget &amp; Total'!$1:$95,42,FALSE)</f>
        <v>0</v>
      </c>
      <c r="M12" s="106">
        <f>HLOOKUP(M$2,'Budget &amp; Total'!$1:$95,42,FALSE)</f>
        <v>0</v>
      </c>
      <c r="N12" s="106">
        <f>HLOOKUP(N$2,'Budget &amp; Total'!$1:$95,42,FALSE)</f>
        <v>0</v>
      </c>
      <c r="O12" s="106">
        <f>HLOOKUP(O$2,'Budget &amp; Total'!$1:$95,42,FALSE)</f>
        <v>0</v>
      </c>
      <c r="P12" s="106">
        <f>HLOOKUP(P$2,'Budget &amp; Total'!$1:$95,42,FALSE)</f>
        <v>0</v>
      </c>
      <c r="Q12" s="106">
        <f>HLOOKUP(Q$2,'Budget &amp; Total'!$1:$95,42,FALSE)</f>
        <v>0</v>
      </c>
      <c r="R12" s="106">
        <f>HLOOKUP(R$2,'Budget &amp; Total'!$1:$95,42,FALSE)</f>
        <v>0</v>
      </c>
      <c r="S12" s="106">
        <f>HLOOKUP(S$2,'Budget &amp; Total'!$1:$95,42,FALSE)</f>
        <v>0</v>
      </c>
      <c r="T12" s="106">
        <f>HLOOKUP(T$2,'Budget &amp; Total'!$1:$95,42,FALSE)</f>
        <v>0</v>
      </c>
      <c r="U12" s="106">
        <f>HLOOKUP(U$2,'Budget &amp; Total'!$1:$95,42,FALSE)</f>
        <v>0</v>
      </c>
      <c r="V12" s="106">
        <f>HLOOKUP(V$2,'Budget &amp; Total'!$1:$95,42,FALSE)</f>
        <v>0</v>
      </c>
      <c r="W12" s="106">
        <f>HLOOKUP(W$2,'Budget &amp; Total'!$1:$95,42,FALSE)</f>
        <v>0</v>
      </c>
      <c r="X12" s="295">
        <f>HLOOKUP(X$2,'Budget &amp; Total'!$1:$95,42,FALSE)</f>
        <v>0</v>
      </c>
      <c r="Y12" s="764">
        <f>HLOOKUP(Y$2,'Budget &amp; Total'!$1:$95,42,FALSE)</f>
        <v>0</v>
      </c>
      <c r="Z12" s="764">
        <f>HLOOKUP(Z$2,'Budget &amp; Total'!$1:$95,42,FALSE)</f>
        <v>0</v>
      </c>
      <c r="AA12" s="764">
        <f>HLOOKUP(AA$2,'Budget &amp; Total'!$1:$95,42,FALSE)</f>
        <v>0</v>
      </c>
      <c r="AB12" s="764">
        <f>HLOOKUP(AB$2,'Budget &amp; Total'!$1:$95,42,FALSE)</f>
        <v>0</v>
      </c>
      <c r="AC12" s="764">
        <f>HLOOKUP(AC$2,'Budget &amp; Total'!$1:$95,42,FALSE)</f>
        <v>0</v>
      </c>
      <c r="AD12" s="764">
        <f>HLOOKUP(AD$2,'Budget &amp; Total'!$1:$95,42,FALSE)</f>
        <v>0</v>
      </c>
      <c r="AE12" s="764">
        <f>HLOOKUP(AE$2,'Budget &amp; Total'!$1:$95,42,FALSE)</f>
        <v>0</v>
      </c>
      <c r="AF12" s="764">
        <f>HLOOKUP(AF$2,'Budget &amp; Total'!$1:$95,42,FALSE)</f>
        <v>0</v>
      </c>
      <c r="AG12" s="764">
        <f>HLOOKUP(AG$2,'Budget &amp; Total'!$1:$95,42,FALSE)</f>
        <v>0</v>
      </c>
      <c r="AH12" s="764">
        <f>HLOOKUP(AH$2,'Budget &amp; Total'!$1:$95,42,FALSE)</f>
        <v>0</v>
      </c>
      <c r="AI12" s="764">
        <f>HLOOKUP(AI$2,'Budget &amp; Total'!$1:$95,42,FALSE)</f>
        <v>0</v>
      </c>
      <c r="AJ12" s="764">
        <f>HLOOKUP(AJ$2,'Budget &amp; Total'!$1:$95,42,FALSE)</f>
        <v>0</v>
      </c>
      <c r="AK12" s="764">
        <f>HLOOKUP(AK$2,'Budget &amp; Total'!$1:$95,42,FALSE)</f>
        <v>0</v>
      </c>
      <c r="AL12" s="764">
        <f>HLOOKUP(AL$2,'Budget &amp; Total'!$1:$95,42,FALSE)</f>
        <v>0</v>
      </c>
      <c r="AM12" s="764">
        <f>HLOOKUP(AM$2,'Budget &amp; Total'!$1:$95,42,FALSE)</f>
        <v>0</v>
      </c>
      <c r="AN12" s="94">
        <v>40</v>
      </c>
      <c r="AO12" s="160" t="s">
        <v>103</v>
      </c>
      <c r="AP12" s="161"/>
      <c r="AQ12" s="161"/>
      <c r="AR12" s="161"/>
      <c r="AS12" s="161"/>
      <c r="AT12" s="161"/>
      <c r="AU12" s="161"/>
      <c r="AV12" s="161"/>
      <c r="AW12" s="161"/>
      <c r="AX12" s="161"/>
      <c r="AY12" s="161"/>
      <c r="AZ12" s="161"/>
      <c r="BA12" s="161"/>
      <c r="BB12" s="161"/>
      <c r="BC12" s="162"/>
      <c r="BE12" s="94">
        <v>40</v>
      </c>
      <c r="BF12" s="160" t="s">
        <v>103</v>
      </c>
      <c r="BG12" s="161"/>
      <c r="BH12" s="161"/>
      <c r="BI12" s="161"/>
      <c r="BJ12" s="161"/>
      <c r="BK12" s="161"/>
      <c r="BL12" s="161"/>
      <c r="BM12" s="161"/>
      <c r="BN12" s="161"/>
      <c r="BO12" s="161"/>
      <c r="BP12" s="161"/>
      <c r="BQ12" s="161"/>
      <c r="BR12" s="161"/>
      <c r="BS12" s="161"/>
      <c r="BT12" s="162"/>
    </row>
    <row r="13" spans="1:72" s="1" customFormat="1" ht="12" hidden="1" customHeight="1" x14ac:dyDescent="0.25">
      <c r="A13" s="102"/>
      <c r="B13" s="47"/>
      <c r="C13" s="107"/>
      <c r="D13" s="107"/>
      <c r="E13" s="104"/>
      <c r="F13" s="104"/>
      <c r="G13" s="108"/>
      <c r="H13" s="9"/>
      <c r="I13" s="73"/>
      <c r="J13" s="9"/>
      <c r="K13" s="9"/>
      <c r="L13" s="9"/>
      <c r="M13" s="9"/>
      <c r="N13" s="9"/>
      <c r="O13" s="9"/>
      <c r="P13" s="9"/>
      <c r="Q13" s="9"/>
      <c r="R13" s="9"/>
      <c r="S13" s="9"/>
      <c r="T13" s="9"/>
      <c r="U13" s="9"/>
      <c r="V13" s="9"/>
      <c r="W13" s="9"/>
      <c r="X13" s="109"/>
      <c r="Y13" s="442"/>
      <c r="Z13" s="442"/>
      <c r="AA13" s="442"/>
      <c r="AB13" s="442"/>
      <c r="AC13" s="442"/>
      <c r="AD13" s="442"/>
      <c r="AE13" s="442"/>
      <c r="AF13" s="442"/>
      <c r="AG13" s="442"/>
      <c r="AH13" s="442"/>
      <c r="AI13" s="442"/>
      <c r="AJ13" s="442"/>
      <c r="AK13" s="442"/>
      <c r="AL13" s="442"/>
      <c r="AM13" s="442"/>
      <c r="AO13" s="111"/>
      <c r="BC13" s="163"/>
      <c r="BF13" s="111"/>
      <c r="BT13" s="163"/>
    </row>
    <row r="14" spans="1:72" s="1" customFormat="1" ht="12" hidden="1" customHeight="1" x14ac:dyDescent="0.25">
      <c r="A14" s="102"/>
      <c r="C14" s="47"/>
      <c r="D14" s="47"/>
      <c r="E14" s="110"/>
      <c r="F14" s="47"/>
      <c r="G14" s="47"/>
      <c r="H14" s="9"/>
      <c r="I14" s="111"/>
      <c r="J14" s="27"/>
      <c r="K14" s="27"/>
      <c r="L14" s="27"/>
      <c r="M14" s="27"/>
      <c r="N14" s="27"/>
      <c r="O14" s="27"/>
      <c r="P14" s="27"/>
      <c r="Q14" s="27"/>
      <c r="R14" s="27"/>
      <c r="S14" s="27"/>
      <c r="T14" s="27"/>
      <c r="U14" s="27"/>
      <c r="V14" s="27"/>
      <c r="W14" s="27"/>
      <c r="X14" s="112"/>
      <c r="Y14" s="651"/>
      <c r="Z14" s="651"/>
      <c r="AA14" s="651"/>
      <c r="AB14" s="651"/>
      <c r="AC14" s="651"/>
      <c r="AD14" s="651"/>
      <c r="AE14" s="651"/>
      <c r="AF14" s="651"/>
      <c r="AG14" s="651"/>
      <c r="AH14" s="651"/>
      <c r="AI14" s="651"/>
      <c r="AJ14" s="651"/>
      <c r="AK14" s="651"/>
      <c r="AL14" s="651"/>
      <c r="AM14" s="651"/>
      <c r="AN14" s="94"/>
      <c r="AO14" s="111"/>
      <c r="BC14" s="163"/>
      <c r="BE14" s="94"/>
      <c r="BF14" s="111"/>
      <c r="BT14" s="163"/>
    </row>
    <row r="15" spans="1:72" s="8" customFormat="1" ht="12" customHeight="1" x14ac:dyDescent="0.3">
      <c r="A15" s="113"/>
      <c r="B15" s="36" t="str">
        <f>Data!B24</f>
        <v>Timer</v>
      </c>
      <c r="C15" s="37"/>
      <c r="D15" s="37"/>
      <c r="E15" s="98"/>
      <c r="F15" s="611" t="s">
        <v>5</v>
      </c>
      <c r="G15" s="612" t="str">
        <f>Data!B94</f>
        <v>Total til dato</v>
      </c>
      <c r="H15" s="47"/>
      <c r="I15" s="612" t="s">
        <v>60</v>
      </c>
      <c r="J15" s="138"/>
      <c r="K15" s="207"/>
      <c r="L15" s="138"/>
      <c r="M15" s="138"/>
      <c r="N15" s="138"/>
      <c r="O15" s="138"/>
      <c r="P15" s="138"/>
      <c r="Q15" s="138"/>
      <c r="R15" s="208"/>
      <c r="S15" s="208"/>
      <c r="T15" s="208"/>
      <c r="U15" s="53"/>
      <c r="V15" s="53"/>
      <c r="W15" s="53"/>
      <c r="X15" s="787"/>
      <c r="Y15" s="651"/>
      <c r="Z15" s="765"/>
      <c r="AA15" s="651"/>
      <c r="AB15" s="651"/>
      <c r="AC15" s="651"/>
      <c r="AD15" s="651"/>
      <c r="AE15" s="651"/>
      <c r="AF15" s="651"/>
      <c r="AG15" s="766"/>
      <c r="AH15" s="766"/>
      <c r="AI15" s="766"/>
      <c r="AJ15" s="297"/>
      <c r="AK15" s="297"/>
      <c r="AL15" s="297"/>
      <c r="AM15" s="297"/>
      <c r="AN15" s="115"/>
      <c r="AO15" s="273">
        <v>1</v>
      </c>
      <c r="AP15" s="274">
        <v>2</v>
      </c>
      <c r="AQ15" s="274">
        <v>3</v>
      </c>
      <c r="AR15" s="274">
        <v>4</v>
      </c>
      <c r="AS15" s="274">
        <v>5</v>
      </c>
      <c r="AT15" s="274">
        <v>6</v>
      </c>
      <c r="AU15" s="274">
        <v>7</v>
      </c>
      <c r="AV15" s="274">
        <v>8</v>
      </c>
      <c r="AW15" s="274">
        <v>9</v>
      </c>
      <c r="AX15" s="274">
        <v>10</v>
      </c>
      <c r="AY15" s="274">
        <v>11</v>
      </c>
      <c r="AZ15" s="274">
        <v>12</v>
      </c>
      <c r="BA15" s="274">
        <v>13</v>
      </c>
      <c r="BB15" s="274">
        <v>14</v>
      </c>
      <c r="BC15" s="275">
        <v>15</v>
      </c>
      <c r="BE15" s="115"/>
      <c r="BF15" s="273">
        <v>16</v>
      </c>
      <c r="BG15" s="274">
        <v>17</v>
      </c>
      <c r="BH15" s="274">
        <v>18</v>
      </c>
      <c r="BI15" s="274">
        <v>19</v>
      </c>
      <c r="BJ15" s="274">
        <v>20</v>
      </c>
      <c r="BK15" s="274">
        <v>21</v>
      </c>
      <c r="BL15" s="274">
        <v>22</v>
      </c>
      <c r="BM15" s="274">
        <v>23</v>
      </c>
      <c r="BN15" s="274">
        <v>24</v>
      </c>
      <c r="BO15" s="274">
        <v>25</v>
      </c>
      <c r="BP15" s="274">
        <v>26</v>
      </c>
      <c r="BQ15" s="274">
        <v>27</v>
      </c>
      <c r="BR15" s="274">
        <v>28</v>
      </c>
      <c r="BS15" s="274">
        <v>29</v>
      </c>
      <c r="BT15" s="275">
        <v>30</v>
      </c>
    </row>
    <row r="16" spans="1:72" ht="12" customHeight="1" x14ac:dyDescent="0.25">
      <c r="A16" s="92">
        <v>0</v>
      </c>
      <c r="B16" s="116"/>
      <c r="C16" s="9" t="str">
        <f>Data!B13</f>
        <v>Interne timer</v>
      </c>
      <c r="D16" s="9"/>
      <c r="E16" s="112" t="str">
        <f>Data!B24</f>
        <v>Timer</v>
      </c>
      <c r="F16" s="245">
        <f>'Budget &amp; Total'!G20</f>
        <v>0</v>
      </c>
      <c r="G16" s="118">
        <f ca="1">HLOOKUP($G$5,'Period(er)'!$X:$AL,5+A16,FALSE)</f>
        <v>0</v>
      </c>
      <c r="I16" s="120">
        <f>SUM(J16:AM16)</f>
        <v>0</v>
      </c>
      <c r="J16" s="603"/>
      <c r="K16" s="604"/>
      <c r="L16" s="604"/>
      <c r="M16" s="604"/>
      <c r="N16" s="604"/>
      <c r="O16" s="604"/>
      <c r="P16" s="604"/>
      <c r="Q16" s="604"/>
      <c r="R16" s="604"/>
      <c r="S16" s="604"/>
      <c r="T16" s="604"/>
      <c r="U16" s="604"/>
      <c r="V16" s="604"/>
      <c r="W16" s="604"/>
      <c r="X16" s="788"/>
      <c r="Y16" s="767"/>
      <c r="Z16" s="767"/>
      <c r="AA16" s="767"/>
      <c r="AB16" s="767"/>
      <c r="AC16" s="767"/>
      <c r="AD16" s="767"/>
      <c r="AE16" s="767"/>
      <c r="AF16" s="767"/>
      <c r="AG16" s="767"/>
      <c r="AH16" s="767"/>
      <c r="AI16" s="767"/>
      <c r="AJ16" s="767"/>
      <c r="AK16" s="767"/>
      <c r="AL16" s="767"/>
      <c r="AM16" s="767"/>
      <c r="AN16" s="94"/>
      <c r="AO16" s="276"/>
      <c r="AP16" s="277"/>
      <c r="AQ16" s="277"/>
      <c r="AR16" s="277"/>
      <c r="AS16" s="277"/>
      <c r="AT16" s="277"/>
      <c r="AU16" s="277"/>
      <c r="AV16" s="277"/>
      <c r="AW16" s="277"/>
      <c r="AX16" s="277"/>
      <c r="AY16" s="277"/>
      <c r="AZ16" s="277"/>
      <c r="BA16" s="277"/>
      <c r="BB16" s="277"/>
      <c r="BC16" s="278"/>
      <c r="BE16" s="94"/>
      <c r="BF16" s="276"/>
      <c r="BG16" s="277"/>
      <c r="BH16" s="277"/>
      <c r="BI16" s="277"/>
      <c r="BJ16" s="277"/>
      <c r="BK16" s="277"/>
      <c r="BL16" s="277"/>
      <c r="BM16" s="277"/>
      <c r="BN16" s="277"/>
      <c r="BO16" s="277"/>
      <c r="BP16" s="277"/>
      <c r="BQ16" s="277"/>
      <c r="BR16" s="277"/>
      <c r="BS16" s="277"/>
      <c r="BT16" s="278"/>
    </row>
    <row r="17" spans="1:72" ht="12" customHeight="1" x14ac:dyDescent="0.25">
      <c r="A17" s="92">
        <v>1</v>
      </c>
      <c r="B17" s="38"/>
      <c r="C17" s="9" t="str">
        <f>Data!B14</f>
        <v>Teknisk/adm timer</v>
      </c>
      <c r="D17" s="9"/>
      <c r="E17" s="112" t="str">
        <f>Data!B24</f>
        <v>Timer</v>
      </c>
      <c r="F17" s="245">
        <f>'Budget &amp; Total'!G21</f>
        <v>0</v>
      </c>
      <c r="G17" s="119">
        <f ca="1">HLOOKUP($G$5,'Period(er)'!$X:$AL,5+A17,FALSE)</f>
        <v>0</v>
      </c>
      <c r="I17" s="120">
        <f>SUM(J17:AM17)</f>
        <v>0</v>
      </c>
      <c r="J17" s="605"/>
      <c r="K17" s="606"/>
      <c r="L17" s="606"/>
      <c r="M17" s="606"/>
      <c r="N17" s="606"/>
      <c r="O17" s="606"/>
      <c r="P17" s="606"/>
      <c r="Q17" s="606"/>
      <c r="R17" s="606"/>
      <c r="S17" s="606"/>
      <c r="T17" s="606"/>
      <c r="U17" s="606"/>
      <c r="V17" s="606"/>
      <c r="W17" s="606"/>
      <c r="X17" s="607"/>
      <c r="Y17" s="767"/>
      <c r="Z17" s="767"/>
      <c r="AA17" s="767"/>
      <c r="AB17" s="767"/>
      <c r="AC17" s="767"/>
      <c r="AD17" s="767"/>
      <c r="AE17" s="767"/>
      <c r="AF17" s="767"/>
      <c r="AG17" s="767"/>
      <c r="AH17" s="767"/>
      <c r="AI17" s="767"/>
      <c r="AJ17" s="767"/>
      <c r="AK17" s="767"/>
      <c r="AL17" s="767"/>
      <c r="AM17" s="767"/>
      <c r="AN17" s="94"/>
      <c r="AO17" s="43"/>
      <c r="BC17" s="114"/>
      <c r="BE17" s="94"/>
      <c r="BF17" s="43"/>
      <c r="BT17" s="114"/>
    </row>
    <row r="18" spans="1:72" ht="12" customHeight="1" x14ac:dyDescent="0.25">
      <c r="A18" s="92">
        <v>2</v>
      </c>
      <c r="B18" s="74" t="str">
        <f>Data!B5</f>
        <v>Personaleudgifter</v>
      </c>
      <c r="C18" s="4"/>
      <c r="D18" s="4"/>
      <c r="E18" s="121"/>
      <c r="F18" s="117"/>
      <c r="G18" s="117">
        <f ca="1">HLOOKUP($G$5,'Period(er)'!$X:$AL,5+A18,FALSE)</f>
        <v>0</v>
      </c>
      <c r="I18" s="122"/>
      <c r="J18" s="797"/>
      <c r="K18" s="757"/>
      <c r="L18" s="757"/>
      <c r="M18" s="757"/>
      <c r="N18" s="757"/>
      <c r="O18" s="757"/>
      <c r="P18" s="757"/>
      <c r="Q18" s="757"/>
      <c r="R18" s="757"/>
      <c r="S18" s="757"/>
      <c r="T18" s="757"/>
      <c r="U18" s="757"/>
      <c r="V18" s="757"/>
      <c r="W18" s="757"/>
      <c r="X18" s="789"/>
      <c r="Y18" s="751"/>
      <c r="Z18" s="751"/>
      <c r="AA18" s="751"/>
      <c r="AB18" s="751"/>
      <c r="AC18" s="751"/>
      <c r="AD18" s="751"/>
      <c r="AE18" s="751"/>
      <c r="AF18" s="751"/>
      <c r="AG18" s="751"/>
      <c r="AH18" s="751"/>
      <c r="AI18" s="751"/>
      <c r="AJ18" s="751"/>
      <c r="AK18" s="751"/>
      <c r="AL18" s="751"/>
      <c r="AM18" s="751"/>
      <c r="AN18" s="94"/>
      <c r="AO18" s="43"/>
      <c r="BC18" s="114"/>
      <c r="BE18" s="94"/>
      <c r="BF18" s="43"/>
      <c r="BT18" s="114"/>
    </row>
    <row r="19" spans="1:72" ht="12" customHeight="1" x14ac:dyDescent="0.25">
      <c r="A19" s="92">
        <v>3</v>
      </c>
      <c r="B19" s="116"/>
      <c r="C19" s="9" t="str">
        <f>Data!B15</f>
        <v>Interen løn</v>
      </c>
      <c r="D19" s="9"/>
      <c r="E19" s="112" t="s">
        <v>31</v>
      </c>
      <c r="F19" s="245">
        <f>'Budget &amp; Total'!G24</f>
        <v>0</v>
      </c>
      <c r="G19" s="119">
        <f ca="1">HLOOKUP($G$5,'Period(er)'!$X:$AL,5+A19,FALSE)</f>
        <v>0</v>
      </c>
      <c r="I19" s="120">
        <f>SUM(J19:AM19)</f>
        <v>0</v>
      </c>
      <c r="J19" s="605"/>
      <c r="K19" s="606"/>
      <c r="L19" s="606"/>
      <c r="M19" s="606"/>
      <c r="N19" s="606"/>
      <c r="O19" s="606"/>
      <c r="P19" s="606"/>
      <c r="Q19" s="606"/>
      <c r="R19" s="606"/>
      <c r="S19" s="606"/>
      <c r="T19" s="606"/>
      <c r="U19" s="606"/>
      <c r="V19" s="606"/>
      <c r="W19" s="606"/>
      <c r="X19" s="607"/>
      <c r="Y19" s="767"/>
      <c r="Z19" s="767"/>
      <c r="AA19" s="767"/>
      <c r="AB19" s="767"/>
      <c r="AC19" s="767"/>
      <c r="AD19" s="767"/>
      <c r="AE19" s="767"/>
      <c r="AF19" s="767"/>
      <c r="AG19" s="767"/>
      <c r="AH19" s="767"/>
      <c r="AI19" s="767"/>
      <c r="AJ19" s="767"/>
      <c r="AK19" s="767"/>
      <c r="AL19" s="767"/>
      <c r="AM19" s="767"/>
      <c r="AN19" s="94"/>
      <c r="AO19" s="43">
        <f ca="1">IF(Data!$H$2="ja",IF(HLOOKUP($G$5,'Partner-period(er)'!$AP:$BD,5+$A19+((AO$15-1)*50),FALSE)&gt;0,1,0),0)</f>
        <v>0</v>
      </c>
      <c r="AP19">
        <f ca="1">IF(Data!$H$2="ja",IF(HLOOKUP($G$5,'Partner-period(er)'!$AP:$BD,5+$A19+((AP$15-1)*50),FALSE)&gt;0,1,0),0)</f>
        <v>0</v>
      </c>
      <c r="AQ19">
        <f ca="1">IF(Data!$H$2="ja",IF(HLOOKUP($G$5,'Partner-period(er)'!$AP:$BD,5+$A19+((AQ$15-1)*50),FALSE)&gt;0,1,0),0)</f>
        <v>0</v>
      </c>
      <c r="AR19">
        <f ca="1">IF(Data!$H$2="ja",IF(HLOOKUP($G$5,'Partner-period(er)'!$AP:$BD,5+$A19+((AR$15-1)*50),FALSE)&gt;0,1,0),0)</f>
        <v>0</v>
      </c>
      <c r="AS19">
        <f ca="1">IF(Data!$H$2="ja",IF(HLOOKUP($G$5,'Partner-period(er)'!$AP:$BD,5+$A19+((AS$15-1)*50),FALSE)&gt;0,1,0),0)</f>
        <v>0</v>
      </c>
      <c r="AT19">
        <f ca="1">IF(Data!$H$2="ja",IF(HLOOKUP($G$5,'Partner-period(er)'!$AP:$BD,5+$A19+((AT$15-1)*50),FALSE)&gt;0,1,0),0)</f>
        <v>0</v>
      </c>
      <c r="AU19">
        <f ca="1">IF(Data!$H$2="ja",IF(HLOOKUP($G$5,'Partner-period(er)'!$AP:$BD,5+$A19+((AU$15-1)*50),FALSE)&gt;0,1,0),0)</f>
        <v>0</v>
      </c>
      <c r="AV19">
        <f ca="1">IF(Data!$H$2="ja",IF(HLOOKUP($G$5,'Partner-period(er)'!$AP:$BD,5+$A19+((AV$15-1)*50),FALSE)&gt;0,1,0),0)</f>
        <v>0</v>
      </c>
      <c r="AW19">
        <f ca="1">IF(Data!$H$2="ja",IF(HLOOKUP($G$5,'Partner-period(er)'!$AP:$BD,5+$A19+((AW$15-1)*50),FALSE)&gt;0,1,0),0)</f>
        <v>0</v>
      </c>
      <c r="AX19">
        <f ca="1">IF(Data!$H$2="ja",IF(HLOOKUP($G$5,'Partner-period(er)'!$AP:$BD,5+$A19+((AX$15-1)*50),FALSE)&gt;0,1,0),0)</f>
        <v>0</v>
      </c>
      <c r="AY19">
        <f ca="1">IF(Data!$H$2="ja",IF(HLOOKUP($G$5,'Partner-period(er)'!$AP:$BD,5+$A19+((AY$15-1)*50),FALSE)&gt;0,1,0),0)</f>
        <v>0</v>
      </c>
      <c r="AZ19">
        <f ca="1">IF(Data!$H$2="ja",IF(HLOOKUP($G$5,'Partner-period(er)'!$AP:$BD,5+$A19+((AZ$15-1)*50),FALSE)&gt;0,1,0),0)</f>
        <v>0</v>
      </c>
      <c r="BA19">
        <f ca="1">IF(Data!$H$2="ja",IF(HLOOKUP($G$5,'Partner-period(er)'!$AP:$BD,5+$A19+((BA$15-1)*50),FALSE)&gt;0,1,0),0)</f>
        <v>0</v>
      </c>
      <c r="BB19">
        <f ca="1">IF(Data!$H$2="ja",IF(HLOOKUP($G$5,'Partner-period(er)'!$AP:$BD,5+$A19+((BB$15-1)*50),FALSE)&gt;0,1,0),0)</f>
        <v>0</v>
      </c>
      <c r="BC19" s="114">
        <f ca="1">IF(Data!$H$2="ja",IF(HLOOKUP($G$5,'Partner-period(er)'!$AP:$BD,5+$A19+((BC$15-1)*50),FALSE)&gt;0,1,0),0)</f>
        <v>0</v>
      </c>
      <c r="BE19" s="94"/>
      <c r="BF19" s="43">
        <f ca="1">IF(Data!$H$2="ja",IF(HLOOKUP($G$5,'Partner-period(er)'!$AP:$BD,5+$A19+((BF$15-1)*50),FALSE)&gt;0,1,0),0)</f>
        <v>0</v>
      </c>
      <c r="BG19">
        <f ca="1">IF(Data!$H$2="ja",IF(HLOOKUP($G$5,'Partner-period(er)'!$AP:$BD,5+$A19+((BG$15-1)*50),FALSE)&gt;0,1,0),0)</f>
        <v>0</v>
      </c>
      <c r="BH19">
        <f ca="1">IF(Data!$H$2="ja",IF(HLOOKUP($G$5,'Partner-period(er)'!$AP:$BD,5+$A19+((BH$15-1)*50),FALSE)&gt;0,1,0),0)</f>
        <v>0</v>
      </c>
      <c r="BI19">
        <f ca="1">IF(Data!$H$2="ja",IF(HLOOKUP($G$5,'Partner-period(er)'!$AP:$BD,5+$A19+((BI$15-1)*50),FALSE)&gt;0,1,0),0)</f>
        <v>0</v>
      </c>
      <c r="BJ19">
        <f ca="1">IF(Data!$H$2="ja",IF(HLOOKUP($G$5,'Partner-period(er)'!$AP:$BD,5+$A19+((BJ$15-1)*50),FALSE)&gt;0,1,0),0)</f>
        <v>0</v>
      </c>
      <c r="BK19">
        <f ca="1">IF(Data!$H$2="ja",IF(HLOOKUP($G$5,'Partner-period(er)'!$AP:$BD,5+$A19+((BK$15-1)*50),FALSE)&gt;0,1,0),0)</f>
        <v>0</v>
      </c>
      <c r="BL19">
        <f ca="1">IF(Data!$H$2="ja",IF(HLOOKUP($G$5,'Partner-period(er)'!$AP:$BD,5+$A19+((BL$15-1)*50),FALSE)&gt;0,1,0),0)</f>
        <v>0</v>
      </c>
      <c r="BM19">
        <f ca="1">IF(Data!$H$2="ja",IF(HLOOKUP($G$5,'Partner-period(er)'!$AP:$BD,5+$A19+((BM$15-1)*50),FALSE)&gt;0,1,0),0)</f>
        <v>0</v>
      </c>
      <c r="BN19">
        <f ca="1">IF(Data!$H$2="ja",IF(HLOOKUP($G$5,'Partner-period(er)'!$AP:$BD,5+$A19+((BN$15-1)*50),FALSE)&gt;0,1,0),0)</f>
        <v>0</v>
      </c>
      <c r="BO19">
        <f ca="1">IF(Data!$H$2="ja",IF(HLOOKUP($G$5,'Partner-period(er)'!$AP:$BD,5+$A19+((BO$15-1)*50),FALSE)&gt;0,1,0),0)</f>
        <v>0</v>
      </c>
      <c r="BP19">
        <f ca="1">IF(Data!$H$2="ja",IF(HLOOKUP($G$5,'Partner-period(er)'!$AP:$BD,5+$A19+((BP$15-1)*50),FALSE)&gt;0,1,0),0)</f>
        <v>0</v>
      </c>
      <c r="BQ19">
        <f ca="1">IF(Data!$H$2="ja",IF(HLOOKUP($G$5,'Partner-period(er)'!$AP:$BD,5+$A19+((BQ$15-1)*50),FALSE)&gt;0,1,0),0)</f>
        <v>0</v>
      </c>
      <c r="BR19">
        <f ca="1">IF(Data!$H$2="ja",IF(HLOOKUP($G$5,'Partner-period(er)'!$AP:$BD,5+$A19+((BR$15-1)*50),FALSE)&gt;0,1,0),0)</f>
        <v>0</v>
      </c>
      <c r="BS19">
        <f ca="1">IF(Data!$H$2="ja",IF(HLOOKUP($G$5,'Partner-period(er)'!$AP:$BD,5+$A19+((BS$15-1)*50),FALSE)&gt;0,1,0),0)</f>
        <v>0</v>
      </c>
      <c r="BT19" s="114">
        <f ca="1">IF(Data!$H$2="ja",IF(HLOOKUP($G$5,'Partner-period(er)'!$AP:$BD,5+$A19+((BT$15-1)*50),FALSE)&gt;0,1,0),0)</f>
        <v>0</v>
      </c>
    </row>
    <row r="20" spans="1:72" ht="12" customHeight="1" x14ac:dyDescent="0.25">
      <c r="A20" s="92">
        <v>4</v>
      </c>
      <c r="B20" s="39"/>
      <c r="C20" s="9" t="str">
        <f>Data!B16</f>
        <v>Teknisk/adm løn</v>
      </c>
      <c r="D20" s="9"/>
      <c r="E20" s="112" t="s">
        <v>31</v>
      </c>
      <c r="F20" s="245">
        <f>'Budget &amp; Total'!G25</f>
        <v>0</v>
      </c>
      <c r="G20" s="119">
        <f ca="1">HLOOKUP($G$5,'Period(er)'!$X:$AL,5+A20,FALSE)</f>
        <v>0</v>
      </c>
      <c r="I20" s="120">
        <f>SUM(J20:AM20)</f>
        <v>0</v>
      </c>
      <c r="J20" s="605"/>
      <c r="K20" s="606"/>
      <c r="L20" s="606"/>
      <c r="M20" s="606"/>
      <c r="N20" s="606"/>
      <c r="O20" s="606"/>
      <c r="P20" s="606"/>
      <c r="Q20" s="606"/>
      <c r="R20" s="606"/>
      <c r="S20" s="606"/>
      <c r="T20" s="606"/>
      <c r="U20" s="606"/>
      <c r="V20" s="606"/>
      <c r="W20" s="606"/>
      <c r="X20" s="607"/>
      <c r="Y20" s="767"/>
      <c r="Z20" s="767"/>
      <c r="AA20" s="767"/>
      <c r="AB20" s="767"/>
      <c r="AC20" s="767"/>
      <c r="AD20" s="767"/>
      <c r="AE20" s="767"/>
      <c r="AF20" s="767"/>
      <c r="AG20" s="767"/>
      <c r="AH20" s="767"/>
      <c r="AI20" s="767"/>
      <c r="AJ20" s="767"/>
      <c r="AK20" s="767"/>
      <c r="AL20" s="767"/>
      <c r="AM20" s="767"/>
      <c r="AN20" s="94"/>
      <c r="AO20" s="43">
        <f ca="1">IF(Data!$H$2="ja",IF(HLOOKUP($G$5,'Partner-period(er)'!$AP:$BD,5+$A20+((AO$15-1)*50),FALSE)&gt;0,1,0),0)</f>
        <v>0</v>
      </c>
      <c r="AP20">
        <f ca="1">IF(Data!$H$2="ja",IF(HLOOKUP($G$5,'Partner-period(er)'!$AP:$BD,5+$A20+((AP$15-1)*50),FALSE)&gt;0,1,0),0)</f>
        <v>0</v>
      </c>
      <c r="AQ20">
        <f ca="1">IF(Data!$H$2="ja",IF(HLOOKUP($G$5,'Partner-period(er)'!$AP:$BD,5+$A20+((AQ$15-1)*50),FALSE)&gt;0,1,0),0)</f>
        <v>0</v>
      </c>
      <c r="AR20">
        <f ca="1">IF(Data!$H$2="ja",IF(HLOOKUP($G$5,'Partner-period(er)'!$AP:$BD,5+$A20+((AR$15-1)*50),FALSE)&gt;0,1,0),0)</f>
        <v>0</v>
      </c>
      <c r="AS20">
        <f ca="1">IF(Data!$H$2="ja",IF(HLOOKUP($G$5,'Partner-period(er)'!$AP:$BD,5+$A20+((AS$15-1)*50),FALSE)&gt;0,1,0),0)</f>
        <v>0</v>
      </c>
      <c r="AT20">
        <f ca="1">IF(Data!$H$2="ja",IF(HLOOKUP($G$5,'Partner-period(er)'!$AP:$BD,5+$A20+((AT$15-1)*50),FALSE)&gt;0,1,0),0)</f>
        <v>0</v>
      </c>
      <c r="AU20">
        <f ca="1">IF(Data!$H$2="ja",IF(HLOOKUP($G$5,'Partner-period(er)'!$AP:$BD,5+$A20+((AU$15-1)*50),FALSE)&gt;0,1,0),0)</f>
        <v>0</v>
      </c>
      <c r="AV20">
        <f ca="1">IF(Data!$H$2="ja",IF(HLOOKUP($G$5,'Partner-period(er)'!$AP:$BD,5+$A20+((AV$15-1)*50),FALSE)&gt;0,1,0),0)</f>
        <v>0</v>
      </c>
      <c r="AW20">
        <f ca="1">IF(Data!$H$2="ja",IF(HLOOKUP($G$5,'Partner-period(er)'!$AP:$BD,5+$A20+((AW$15-1)*50),FALSE)&gt;0,1,0),0)</f>
        <v>0</v>
      </c>
      <c r="AX20">
        <f ca="1">IF(Data!$H$2="ja",IF(HLOOKUP($G$5,'Partner-period(er)'!$AP:$BD,5+$A20+((AX$15-1)*50),FALSE)&gt;0,1,0),0)</f>
        <v>0</v>
      </c>
      <c r="AY20">
        <f ca="1">IF(Data!$H$2="ja",IF(HLOOKUP($G$5,'Partner-period(er)'!$AP:$BD,5+$A20+((AY$15-1)*50),FALSE)&gt;0,1,0),0)</f>
        <v>0</v>
      </c>
      <c r="AZ20">
        <f ca="1">IF(Data!$H$2="ja",IF(HLOOKUP($G$5,'Partner-period(er)'!$AP:$BD,5+$A20+((AZ$15-1)*50),FALSE)&gt;0,1,0),0)</f>
        <v>0</v>
      </c>
      <c r="BA20">
        <f ca="1">IF(Data!$H$2="ja",IF(HLOOKUP($G$5,'Partner-period(er)'!$AP:$BD,5+$A20+((BA$15-1)*50),FALSE)&gt;0,1,0),0)</f>
        <v>0</v>
      </c>
      <c r="BB20">
        <f ca="1">IF(Data!$H$2="ja",IF(HLOOKUP($G$5,'Partner-period(er)'!$AP:$BD,5+$A20+((BB$15-1)*50),FALSE)&gt;0,1,0),0)</f>
        <v>0</v>
      </c>
      <c r="BC20" s="114">
        <f ca="1">IF(Data!$H$2="ja",IF(HLOOKUP($G$5,'Partner-period(er)'!$AP:$BD,5+$A20+((BC$15-1)*50),FALSE)&gt;0,1,0),0)</f>
        <v>0</v>
      </c>
      <c r="BE20" s="94"/>
      <c r="BF20" s="43">
        <f ca="1">IF(Data!$H$2="ja",IF(HLOOKUP($G$5,'Partner-period(er)'!$AP:$BD,5+$A20+((BF$15-1)*50),FALSE)&gt;0,1,0),0)</f>
        <v>0</v>
      </c>
      <c r="BG20">
        <f ca="1">IF(Data!$H$2="ja",IF(HLOOKUP($G$5,'Partner-period(er)'!$AP:$BD,5+$A20+((BG$15-1)*50),FALSE)&gt;0,1,0),0)</f>
        <v>0</v>
      </c>
      <c r="BH20">
        <f ca="1">IF(Data!$H$2="ja",IF(HLOOKUP($G$5,'Partner-period(er)'!$AP:$BD,5+$A20+((BH$15-1)*50),FALSE)&gt;0,1,0),0)</f>
        <v>0</v>
      </c>
      <c r="BI20">
        <f ca="1">IF(Data!$H$2="ja",IF(HLOOKUP($G$5,'Partner-period(er)'!$AP:$BD,5+$A20+((BI$15-1)*50),FALSE)&gt;0,1,0),0)</f>
        <v>0</v>
      </c>
      <c r="BJ20">
        <f ca="1">IF(Data!$H$2="ja",IF(HLOOKUP($G$5,'Partner-period(er)'!$AP:$BD,5+$A20+((BJ$15-1)*50),FALSE)&gt;0,1,0),0)</f>
        <v>0</v>
      </c>
      <c r="BK20">
        <f ca="1">IF(Data!$H$2="ja",IF(HLOOKUP($G$5,'Partner-period(er)'!$AP:$BD,5+$A20+((BK$15-1)*50),FALSE)&gt;0,1,0),0)</f>
        <v>0</v>
      </c>
      <c r="BL20">
        <f ca="1">IF(Data!$H$2="ja",IF(HLOOKUP($G$5,'Partner-period(er)'!$AP:$BD,5+$A20+((BL$15-1)*50),FALSE)&gt;0,1,0),0)</f>
        <v>0</v>
      </c>
      <c r="BM20">
        <f ca="1">IF(Data!$H$2="ja",IF(HLOOKUP($G$5,'Partner-period(er)'!$AP:$BD,5+$A20+((BM$15-1)*50),FALSE)&gt;0,1,0),0)</f>
        <v>0</v>
      </c>
      <c r="BN20">
        <f ca="1">IF(Data!$H$2="ja",IF(HLOOKUP($G$5,'Partner-period(er)'!$AP:$BD,5+$A20+((BN$15-1)*50),FALSE)&gt;0,1,0),0)</f>
        <v>0</v>
      </c>
      <c r="BO20">
        <f ca="1">IF(Data!$H$2="ja",IF(HLOOKUP($G$5,'Partner-period(er)'!$AP:$BD,5+$A20+((BO$15-1)*50),FALSE)&gt;0,1,0),0)</f>
        <v>0</v>
      </c>
      <c r="BP20">
        <f ca="1">IF(Data!$H$2="ja",IF(HLOOKUP($G$5,'Partner-period(er)'!$AP:$BD,5+$A20+((BP$15-1)*50),FALSE)&gt;0,1,0),0)</f>
        <v>0</v>
      </c>
      <c r="BQ20">
        <f ca="1">IF(Data!$H$2="ja",IF(HLOOKUP($G$5,'Partner-period(er)'!$AP:$BD,5+$A20+((BQ$15-1)*50),FALSE)&gt;0,1,0),0)</f>
        <v>0</v>
      </c>
      <c r="BR20">
        <f ca="1">IF(Data!$H$2="ja",IF(HLOOKUP($G$5,'Partner-period(er)'!$AP:$BD,5+$A20+((BR$15-1)*50),FALSE)&gt;0,1,0),0)</f>
        <v>0</v>
      </c>
      <c r="BS20">
        <f ca="1">IF(Data!$H$2="ja",IF(HLOOKUP($G$5,'Partner-period(er)'!$AP:$BD,5+$A20+((BS$15-1)*50),FALSE)&gt;0,1,0),0)</f>
        <v>0</v>
      </c>
      <c r="BT20" s="114">
        <f ca="1">IF(Data!$H$2="ja",IF(HLOOKUP($G$5,'Partner-period(er)'!$AP:$BD,5+$A20+((BT$15-1)*50),FALSE)&gt;0,1,0),0)</f>
        <v>0</v>
      </c>
    </row>
    <row r="21" spans="1:72" ht="12" customHeight="1" x14ac:dyDescent="0.25">
      <c r="A21" s="92">
        <v>5</v>
      </c>
      <c r="B21" s="40"/>
      <c r="C21" s="41" t="str">
        <f>Data!B25</f>
        <v>Overhead</v>
      </c>
      <c r="D21" s="41"/>
      <c r="E21" s="123" t="s">
        <v>31</v>
      </c>
      <c r="F21" s="245">
        <f>'Budget &amp; Total'!G27</f>
        <v>0</v>
      </c>
      <c r="G21" s="119">
        <f ca="1">HLOOKUP($G$5,'Period(er)'!$X:$AL,5+A21,FALSE)</f>
        <v>0</v>
      </c>
      <c r="I21" s="120">
        <f>SUM(J21:AM21)</f>
        <v>0</v>
      </c>
      <c r="J21" s="812">
        <f>(J19+J20)*J10</f>
        <v>0</v>
      </c>
      <c r="K21" s="813">
        <f t="shared" ref="K21:X21" si="0">(K19+K20)*K10</f>
        <v>0</v>
      </c>
      <c r="L21" s="813">
        <f t="shared" si="0"/>
        <v>0</v>
      </c>
      <c r="M21" s="813">
        <f t="shared" si="0"/>
        <v>0</v>
      </c>
      <c r="N21" s="813">
        <f t="shared" si="0"/>
        <v>0</v>
      </c>
      <c r="O21" s="813">
        <f t="shared" si="0"/>
        <v>0</v>
      </c>
      <c r="P21" s="813">
        <f t="shared" si="0"/>
        <v>0</v>
      </c>
      <c r="Q21" s="813">
        <f t="shared" si="0"/>
        <v>0</v>
      </c>
      <c r="R21" s="813">
        <f t="shared" si="0"/>
        <v>0</v>
      </c>
      <c r="S21" s="813">
        <f t="shared" si="0"/>
        <v>0</v>
      </c>
      <c r="T21" s="813">
        <f t="shared" si="0"/>
        <v>0</v>
      </c>
      <c r="U21" s="813">
        <f t="shared" si="0"/>
        <v>0</v>
      </c>
      <c r="V21" s="813">
        <f t="shared" si="0"/>
        <v>0</v>
      </c>
      <c r="W21" s="813">
        <f t="shared" si="0"/>
        <v>0</v>
      </c>
      <c r="X21" s="814">
        <f t="shared" si="0"/>
        <v>0</v>
      </c>
      <c r="Y21" s="751">
        <f>(Y19+Y20)*Y10</f>
        <v>0</v>
      </c>
      <c r="Z21" s="751">
        <f t="shared" ref="Z21:AM21" si="1">(Z19+Z20)*Z10</f>
        <v>0</v>
      </c>
      <c r="AA21" s="751">
        <f t="shared" si="1"/>
        <v>0</v>
      </c>
      <c r="AB21" s="751">
        <f t="shared" si="1"/>
        <v>0</v>
      </c>
      <c r="AC21" s="751">
        <f t="shared" si="1"/>
        <v>0</v>
      </c>
      <c r="AD21" s="751">
        <f t="shared" si="1"/>
        <v>0</v>
      </c>
      <c r="AE21" s="751">
        <f t="shared" si="1"/>
        <v>0</v>
      </c>
      <c r="AF21" s="751">
        <f t="shared" si="1"/>
        <v>0</v>
      </c>
      <c r="AG21" s="751">
        <f t="shared" si="1"/>
        <v>0</v>
      </c>
      <c r="AH21" s="751">
        <f t="shared" si="1"/>
        <v>0</v>
      </c>
      <c r="AI21" s="751">
        <f t="shared" si="1"/>
        <v>0</v>
      </c>
      <c r="AJ21" s="751">
        <f t="shared" si="1"/>
        <v>0</v>
      </c>
      <c r="AK21" s="751">
        <f t="shared" si="1"/>
        <v>0</v>
      </c>
      <c r="AL21" s="751">
        <f t="shared" si="1"/>
        <v>0</v>
      </c>
      <c r="AM21" s="751">
        <f t="shared" si="1"/>
        <v>0</v>
      </c>
      <c r="AN21" s="94"/>
      <c r="AO21" s="43"/>
      <c r="BC21" s="114"/>
      <c r="BE21" s="94"/>
      <c r="BF21" s="43"/>
      <c r="BT21" s="114"/>
    </row>
    <row r="22" spans="1:72" ht="12" customHeight="1" x14ac:dyDescent="0.25">
      <c r="A22" s="92">
        <v>6</v>
      </c>
      <c r="B22" s="124"/>
      <c r="C22" s="32" t="str">
        <f>Data!B39</f>
        <v>Lønomkostninger total</v>
      </c>
      <c r="D22" s="32"/>
      <c r="E22" s="444" t="s">
        <v>31</v>
      </c>
      <c r="F22" s="246">
        <f>'Budget &amp; Total'!G28</f>
        <v>0</v>
      </c>
      <c r="G22" s="126">
        <f ca="1">HLOOKUP($G$5,'Period(er)'!$X:$AL,5+A22,FALSE)</f>
        <v>0</v>
      </c>
      <c r="I22" s="127">
        <f>SUM(J22:AM22)</f>
        <v>0</v>
      </c>
      <c r="J22" s="491">
        <f>SUM(J19:J21)</f>
        <v>0</v>
      </c>
      <c r="K22" s="491">
        <f t="shared" ref="K22:X22" si="2">SUM(K19:K21)</f>
        <v>0</v>
      </c>
      <c r="L22" s="491">
        <f t="shared" si="2"/>
        <v>0</v>
      </c>
      <c r="M22" s="491">
        <f t="shared" si="2"/>
        <v>0</v>
      </c>
      <c r="N22" s="491">
        <f t="shared" si="2"/>
        <v>0</v>
      </c>
      <c r="O22" s="491">
        <f t="shared" si="2"/>
        <v>0</v>
      </c>
      <c r="P22" s="491">
        <f t="shared" si="2"/>
        <v>0</v>
      </c>
      <c r="Q22" s="491">
        <f t="shared" si="2"/>
        <v>0</v>
      </c>
      <c r="R22" s="491">
        <f t="shared" si="2"/>
        <v>0</v>
      </c>
      <c r="S22" s="491">
        <f t="shared" si="2"/>
        <v>0</v>
      </c>
      <c r="T22" s="491">
        <f t="shared" si="2"/>
        <v>0</v>
      </c>
      <c r="U22" s="491">
        <f t="shared" si="2"/>
        <v>0</v>
      </c>
      <c r="V22" s="491">
        <f t="shared" si="2"/>
        <v>0</v>
      </c>
      <c r="W22" s="491">
        <f t="shared" si="2"/>
        <v>0</v>
      </c>
      <c r="X22" s="789">
        <f t="shared" si="2"/>
        <v>0</v>
      </c>
      <c r="Y22" s="751">
        <f>SUM(Y19:Y21)</f>
        <v>0</v>
      </c>
      <c r="Z22" s="751">
        <f t="shared" ref="Z22:AM22" si="3">SUM(Z19:Z21)</f>
        <v>0</v>
      </c>
      <c r="AA22" s="751">
        <f t="shared" si="3"/>
        <v>0</v>
      </c>
      <c r="AB22" s="751">
        <f t="shared" si="3"/>
        <v>0</v>
      </c>
      <c r="AC22" s="751">
        <f t="shared" si="3"/>
        <v>0</v>
      </c>
      <c r="AD22" s="751">
        <f t="shared" si="3"/>
        <v>0</v>
      </c>
      <c r="AE22" s="751">
        <f t="shared" si="3"/>
        <v>0</v>
      </c>
      <c r="AF22" s="751">
        <f t="shared" si="3"/>
        <v>0</v>
      </c>
      <c r="AG22" s="751">
        <f t="shared" si="3"/>
        <v>0</v>
      </c>
      <c r="AH22" s="751">
        <f t="shared" si="3"/>
        <v>0</v>
      </c>
      <c r="AI22" s="751">
        <f t="shared" si="3"/>
        <v>0</v>
      </c>
      <c r="AJ22" s="751">
        <f t="shared" si="3"/>
        <v>0</v>
      </c>
      <c r="AK22" s="751">
        <f t="shared" si="3"/>
        <v>0</v>
      </c>
      <c r="AL22" s="751">
        <f t="shared" si="3"/>
        <v>0</v>
      </c>
      <c r="AM22" s="751">
        <f t="shared" si="3"/>
        <v>0</v>
      </c>
      <c r="AN22" s="94"/>
      <c r="AO22" s="43"/>
      <c r="BC22" s="114"/>
      <c r="BE22" s="94"/>
      <c r="BF22" s="43"/>
      <c r="BT22" s="114"/>
    </row>
    <row r="23" spans="1:72" ht="12" customHeight="1" x14ac:dyDescent="0.25">
      <c r="A23" s="92">
        <v>7</v>
      </c>
      <c r="B23" s="38" t="str">
        <f>'Budget &amp; Total'!B29</f>
        <v>Andre omkostninger</v>
      </c>
      <c r="C23" s="33"/>
      <c r="D23" s="33"/>
      <c r="E23" s="27"/>
      <c r="F23" s="117"/>
      <c r="G23" s="128"/>
      <c r="I23" s="129"/>
      <c r="J23" s="167"/>
      <c r="K23" s="167"/>
      <c r="L23" s="167"/>
      <c r="M23" s="167"/>
      <c r="N23" s="167"/>
      <c r="O23" s="167"/>
      <c r="P23" s="167"/>
      <c r="Q23" s="167"/>
      <c r="R23" s="168"/>
      <c r="S23" s="168"/>
      <c r="T23" s="168"/>
      <c r="U23" s="150"/>
      <c r="V23" s="150"/>
      <c r="W23" s="150"/>
      <c r="X23" s="151"/>
      <c r="Y23" s="768"/>
      <c r="Z23" s="768"/>
      <c r="AA23" s="768"/>
      <c r="AB23" s="768"/>
      <c r="AC23" s="768"/>
      <c r="AD23" s="768"/>
      <c r="AE23" s="768"/>
      <c r="AF23" s="768"/>
      <c r="AG23" s="769"/>
      <c r="AH23" s="769"/>
      <c r="AI23" s="769"/>
      <c r="AJ23" s="751"/>
      <c r="AK23" s="751"/>
      <c r="AL23" s="751"/>
      <c r="AM23" s="751"/>
      <c r="AN23" s="94"/>
      <c r="AO23" s="43"/>
      <c r="BC23" s="114"/>
      <c r="BE23" s="94"/>
      <c r="BF23" s="43"/>
      <c r="BT23" s="114"/>
    </row>
    <row r="24" spans="1:72" ht="12" customHeight="1" x14ac:dyDescent="0.25">
      <c r="A24" s="92">
        <v>8</v>
      </c>
      <c r="B24" s="116"/>
      <c r="C24" s="9" t="str">
        <f>'Budget &amp; Total'!C30</f>
        <v>Instrumenter og udstyr</v>
      </c>
      <c r="D24" s="9"/>
      <c r="E24" s="27" t="s">
        <v>31</v>
      </c>
      <c r="F24" s="245">
        <f>'Budget &amp; Total'!G30</f>
        <v>0</v>
      </c>
      <c r="G24" s="119">
        <f ca="1">HLOOKUP($G$5,'Period(er)'!$X:$AL,5+A24,FALSE)</f>
        <v>0</v>
      </c>
      <c r="I24" s="120">
        <f t="shared" ref="I24:I32" si="4">SUM(J24:AM24)</f>
        <v>0</v>
      </c>
      <c r="J24" s="606"/>
      <c r="K24" s="606"/>
      <c r="L24" s="606"/>
      <c r="M24" s="606"/>
      <c r="N24" s="606"/>
      <c r="O24" s="606"/>
      <c r="P24" s="606"/>
      <c r="Q24" s="606"/>
      <c r="R24" s="606"/>
      <c r="S24" s="606"/>
      <c r="T24" s="606"/>
      <c r="U24" s="606"/>
      <c r="V24" s="606"/>
      <c r="W24" s="606"/>
      <c r="X24" s="607"/>
      <c r="Y24" s="767"/>
      <c r="Z24" s="767"/>
      <c r="AA24" s="767"/>
      <c r="AB24" s="767"/>
      <c r="AC24" s="767"/>
      <c r="AD24" s="767"/>
      <c r="AE24" s="767"/>
      <c r="AF24" s="767"/>
      <c r="AG24" s="767"/>
      <c r="AH24" s="767"/>
      <c r="AI24" s="767"/>
      <c r="AJ24" s="767"/>
      <c r="AK24" s="767"/>
      <c r="AL24" s="767"/>
      <c r="AM24" s="767"/>
      <c r="AN24" s="94"/>
      <c r="AO24" s="43">
        <f ca="1">IF(Data!$H$2="ja",IF(HLOOKUP($G$5,'Partner-period(er)'!$AP:$BD,5+$A24+((AO$15-1)*50),FALSE)&gt;0,1,0),0)</f>
        <v>0</v>
      </c>
      <c r="AP24">
        <f ca="1">IF(Data!$H$2="ja",IF(HLOOKUP($G$5,'Partner-period(er)'!$AP:$BD,5+$A24+((AP$15-1)*50),FALSE)&gt;0,1,0),0)</f>
        <v>0</v>
      </c>
      <c r="AQ24">
        <f ca="1">IF(Data!$H$2="ja",IF(HLOOKUP($G$5,'Partner-period(er)'!$AP:$BD,5+$A24+((AQ$15-1)*50),FALSE)&gt;0,1,0),0)</f>
        <v>0</v>
      </c>
      <c r="AR24">
        <f ca="1">IF(Data!$H$2="ja",IF(HLOOKUP($G$5,'Partner-period(er)'!$AP:$BD,5+$A24+((AR$15-1)*50),FALSE)&gt;0,1,0),0)</f>
        <v>0</v>
      </c>
      <c r="AS24">
        <f ca="1">IF(Data!$H$2="ja",IF(HLOOKUP($G$5,'Partner-period(er)'!$AP:$BD,5+$A24+((AS$15-1)*50),FALSE)&gt;0,1,0),0)</f>
        <v>0</v>
      </c>
      <c r="AT24">
        <f ca="1">IF(Data!$H$2="ja",IF(HLOOKUP($G$5,'Partner-period(er)'!$AP:$BD,5+$A24+((AT$15-1)*50),FALSE)&gt;0,1,0),0)</f>
        <v>0</v>
      </c>
      <c r="AU24">
        <f ca="1">IF(Data!$H$2="ja",IF(HLOOKUP($G$5,'Partner-period(er)'!$AP:$BD,5+$A24+((AU$15-1)*50),FALSE)&gt;0,1,0),0)</f>
        <v>0</v>
      </c>
      <c r="AV24">
        <f ca="1">IF(Data!$H$2="ja",IF(HLOOKUP($G$5,'Partner-period(er)'!$AP:$BD,5+$A24+((AV$15-1)*50),FALSE)&gt;0,1,0),0)</f>
        <v>0</v>
      </c>
      <c r="AW24">
        <f ca="1">IF(Data!$H$2="ja",IF(HLOOKUP($G$5,'Partner-period(er)'!$AP:$BD,5+$A24+((AW$15-1)*50),FALSE)&gt;0,1,0),0)</f>
        <v>0</v>
      </c>
      <c r="AX24">
        <f ca="1">IF(Data!$H$2="ja",IF(HLOOKUP($G$5,'Partner-period(er)'!$AP:$BD,5+$A24+((AX$15-1)*50),FALSE)&gt;0,1,0),0)</f>
        <v>0</v>
      </c>
      <c r="AY24">
        <f ca="1">IF(Data!$H$2="ja",IF(HLOOKUP($G$5,'Partner-period(er)'!$AP:$BD,5+$A24+((AY$15-1)*50),FALSE)&gt;0,1,0),0)</f>
        <v>0</v>
      </c>
      <c r="AZ24">
        <f ca="1">IF(Data!$H$2="ja",IF(HLOOKUP($G$5,'Partner-period(er)'!$AP:$BD,5+$A24+((AZ$15-1)*50),FALSE)&gt;0,1,0),0)</f>
        <v>0</v>
      </c>
      <c r="BA24">
        <f ca="1">IF(Data!$H$2="ja",IF(HLOOKUP($G$5,'Partner-period(er)'!$AP:$BD,5+$A24+((BA$15-1)*50),FALSE)&gt;0,1,0),0)</f>
        <v>0</v>
      </c>
      <c r="BB24">
        <f ca="1">IF(Data!$H$2="ja",IF(HLOOKUP($G$5,'Partner-period(er)'!$AP:$BD,5+$A24+((BB$15-1)*50),FALSE)&gt;0,1,0),0)</f>
        <v>0</v>
      </c>
      <c r="BC24" s="114">
        <f ca="1">IF(Data!$H$2="ja",IF(HLOOKUP($G$5,'Partner-period(er)'!$AP:$BD,5+$A24+((BC$15-1)*50),FALSE)&gt;0,1,0),0)</f>
        <v>0</v>
      </c>
      <c r="BE24" s="94"/>
      <c r="BF24" s="43">
        <f ca="1">IF(Data!$H$2="ja",IF(HLOOKUP($G$5,'Partner-period(er)'!$AP:$BD,5+$A24+((BF$15-1)*50),FALSE)&gt;0,1,0),0)</f>
        <v>0</v>
      </c>
      <c r="BG24">
        <f ca="1">IF(Data!$H$2="ja",IF(HLOOKUP($G$5,'Partner-period(er)'!$AP:$BD,5+$A24+((BG$15-1)*50),FALSE)&gt;0,1,0),0)</f>
        <v>0</v>
      </c>
      <c r="BH24">
        <f ca="1">IF(Data!$H$2="ja",IF(HLOOKUP($G$5,'Partner-period(er)'!$AP:$BD,5+$A24+((BH$15-1)*50),FALSE)&gt;0,1,0),0)</f>
        <v>0</v>
      </c>
      <c r="BI24">
        <f ca="1">IF(Data!$H$2="ja",IF(HLOOKUP($G$5,'Partner-period(er)'!$AP:$BD,5+$A24+((BI$15-1)*50),FALSE)&gt;0,1,0),0)</f>
        <v>0</v>
      </c>
      <c r="BJ24">
        <f ca="1">IF(Data!$H$2="ja",IF(HLOOKUP($G$5,'Partner-period(er)'!$AP:$BD,5+$A24+((BJ$15-1)*50),FALSE)&gt;0,1,0),0)</f>
        <v>0</v>
      </c>
      <c r="BK24">
        <f ca="1">IF(Data!$H$2="ja",IF(HLOOKUP($G$5,'Partner-period(er)'!$AP:$BD,5+$A24+((BK$15-1)*50),FALSE)&gt;0,1,0),0)</f>
        <v>0</v>
      </c>
      <c r="BL24">
        <f ca="1">IF(Data!$H$2="ja",IF(HLOOKUP($G$5,'Partner-period(er)'!$AP:$BD,5+$A24+((BL$15-1)*50),FALSE)&gt;0,1,0),0)</f>
        <v>0</v>
      </c>
      <c r="BM24">
        <f ca="1">IF(Data!$H$2="ja",IF(HLOOKUP($G$5,'Partner-period(er)'!$AP:$BD,5+$A24+((BM$15-1)*50),FALSE)&gt;0,1,0),0)</f>
        <v>0</v>
      </c>
      <c r="BN24">
        <f ca="1">IF(Data!$H$2="ja",IF(HLOOKUP($G$5,'Partner-period(er)'!$AP:$BD,5+$A24+((BN$15-1)*50),FALSE)&gt;0,1,0),0)</f>
        <v>0</v>
      </c>
      <c r="BO24">
        <f ca="1">IF(Data!$H$2="ja",IF(HLOOKUP($G$5,'Partner-period(er)'!$AP:$BD,5+$A24+((BO$15-1)*50),FALSE)&gt;0,1,0),0)</f>
        <v>0</v>
      </c>
      <c r="BP24">
        <f ca="1">IF(Data!$H$2="ja",IF(HLOOKUP($G$5,'Partner-period(er)'!$AP:$BD,5+$A24+((BP$15-1)*50),FALSE)&gt;0,1,0),0)</f>
        <v>0</v>
      </c>
      <c r="BQ24">
        <f ca="1">IF(Data!$H$2="ja",IF(HLOOKUP($G$5,'Partner-period(er)'!$AP:$BD,5+$A24+((BQ$15-1)*50),FALSE)&gt;0,1,0),0)</f>
        <v>0</v>
      </c>
      <c r="BR24">
        <f ca="1">IF(Data!$H$2="ja",IF(HLOOKUP($G$5,'Partner-period(er)'!$AP:$BD,5+$A24+((BR$15-1)*50),FALSE)&gt;0,1,0),0)</f>
        <v>0</v>
      </c>
      <c r="BS24">
        <f ca="1">IF(Data!$H$2="ja",IF(HLOOKUP($G$5,'Partner-period(er)'!$AP:$BD,5+$A24+((BS$15-1)*50),FALSE)&gt;0,1,0),0)</f>
        <v>0</v>
      </c>
      <c r="BT24" s="114">
        <f ca="1">IF(Data!$H$2="ja",IF(HLOOKUP($G$5,'Partner-period(er)'!$AP:$BD,5+$A24+((BT$15-1)*50),FALSE)&gt;0,1,0),0)</f>
        <v>0</v>
      </c>
    </row>
    <row r="25" spans="1:72" ht="12" customHeight="1" x14ac:dyDescent="0.25">
      <c r="A25" s="92">
        <v>9</v>
      </c>
      <c r="B25" s="39"/>
      <c r="C25" s="9" t="str">
        <f>'Budget &amp; Total'!C31</f>
        <v>Bygninger og jord</v>
      </c>
      <c r="D25" s="9"/>
      <c r="E25" s="27" t="s">
        <v>31</v>
      </c>
      <c r="F25" s="245">
        <f>'Budget &amp; Total'!G31</f>
        <v>0</v>
      </c>
      <c r="G25" s="119">
        <f ca="1">HLOOKUP($G$5,'Period(er)'!$X:$AL,5+A25,FALSE)</f>
        <v>0</v>
      </c>
      <c r="I25" s="120">
        <f t="shared" si="4"/>
        <v>0</v>
      </c>
      <c r="J25" s="606"/>
      <c r="K25" s="606"/>
      <c r="L25" s="606"/>
      <c r="M25" s="606"/>
      <c r="N25" s="606"/>
      <c r="O25" s="606"/>
      <c r="P25" s="606"/>
      <c r="Q25" s="606"/>
      <c r="R25" s="606"/>
      <c r="S25" s="606"/>
      <c r="T25" s="606"/>
      <c r="U25" s="606"/>
      <c r="V25" s="606"/>
      <c r="W25" s="606"/>
      <c r="X25" s="607"/>
      <c r="Y25" s="767"/>
      <c r="Z25" s="767"/>
      <c r="AA25" s="767"/>
      <c r="AB25" s="767"/>
      <c r="AC25" s="767"/>
      <c r="AD25" s="767"/>
      <c r="AE25" s="767"/>
      <c r="AF25" s="767"/>
      <c r="AG25" s="767"/>
      <c r="AH25" s="767"/>
      <c r="AI25" s="767"/>
      <c r="AJ25" s="767"/>
      <c r="AK25" s="767"/>
      <c r="AL25" s="767"/>
      <c r="AM25" s="767"/>
      <c r="AN25" s="94"/>
      <c r="AO25" s="43">
        <f ca="1">IF(Data!$H$2="ja",IF(HLOOKUP($G$5,'Partner-period(er)'!$AP:$BD,5+$A25+((AO$15-1)*50),FALSE)&gt;0,1,0),0)</f>
        <v>0</v>
      </c>
      <c r="AP25">
        <f ca="1">IF(Data!$H$2="ja",IF(HLOOKUP($G$5,'Partner-period(er)'!$AP:$BD,5+$A25+((AP$15-1)*50),FALSE)&gt;0,1,0),0)</f>
        <v>0</v>
      </c>
      <c r="AQ25">
        <f ca="1">IF(Data!$H$2="ja",IF(HLOOKUP($G$5,'Partner-period(er)'!$AP:$BD,5+$A25+((AQ$15-1)*50),FALSE)&gt;0,1,0),0)</f>
        <v>0</v>
      </c>
      <c r="AR25">
        <f ca="1">IF(Data!$H$2="ja",IF(HLOOKUP($G$5,'Partner-period(er)'!$AP:$BD,5+$A25+((AR$15-1)*50),FALSE)&gt;0,1,0),0)</f>
        <v>0</v>
      </c>
      <c r="AS25">
        <f ca="1">IF(Data!$H$2="ja",IF(HLOOKUP($G$5,'Partner-period(er)'!$AP:$BD,5+$A25+((AS$15-1)*50),FALSE)&gt;0,1,0),0)</f>
        <v>0</v>
      </c>
      <c r="AT25">
        <f ca="1">IF(Data!$H$2="ja",IF(HLOOKUP($G$5,'Partner-period(er)'!$AP:$BD,5+$A25+((AT$15-1)*50),FALSE)&gt;0,1,0),0)</f>
        <v>0</v>
      </c>
      <c r="AU25">
        <f ca="1">IF(Data!$H$2="ja",IF(HLOOKUP($G$5,'Partner-period(er)'!$AP:$BD,5+$A25+((AU$15-1)*50),FALSE)&gt;0,1,0),0)</f>
        <v>0</v>
      </c>
      <c r="AV25">
        <f ca="1">IF(Data!$H$2="ja",IF(HLOOKUP($G$5,'Partner-period(er)'!$AP:$BD,5+$A25+((AV$15-1)*50),FALSE)&gt;0,1,0),0)</f>
        <v>0</v>
      </c>
      <c r="AW25">
        <f ca="1">IF(Data!$H$2="ja",IF(HLOOKUP($G$5,'Partner-period(er)'!$AP:$BD,5+$A25+((AW$15-1)*50),FALSE)&gt;0,1,0),0)</f>
        <v>0</v>
      </c>
      <c r="AX25">
        <f ca="1">IF(Data!$H$2="ja",IF(HLOOKUP($G$5,'Partner-period(er)'!$AP:$BD,5+$A25+((AX$15-1)*50),FALSE)&gt;0,1,0),0)</f>
        <v>0</v>
      </c>
      <c r="AY25">
        <f ca="1">IF(Data!$H$2="ja",IF(HLOOKUP($G$5,'Partner-period(er)'!$AP:$BD,5+$A25+((AY$15-1)*50),FALSE)&gt;0,1,0),0)</f>
        <v>0</v>
      </c>
      <c r="AZ25">
        <f ca="1">IF(Data!$H$2="ja",IF(HLOOKUP($G$5,'Partner-period(er)'!$AP:$BD,5+$A25+((AZ$15-1)*50),FALSE)&gt;0,1,0),0)</f>
        <v>0</v>
      </c>
      <c r="BA25">
        <f ca="1">IF(Data!$H$2="ja",IF(HLOOKUP($G$5,'Partner-period(er)'!$AP:$BD,5+$A25+((BA$15-1)*50),FALSE)&gt;0,1,0),0)</f>
        <v>0</v>
      </c>
      <c r="BB25">
        <f ca="1">IF(Data!$H$2="ja",IF(HLOOKUP($G$5,'Partner-period(er)'!$AP:$BD,5+$A25+((BB$15-1)*50),FALSE)&gt;0,1,0),0)</f>
        <v>0</v>
      </c>
      <c r="BC25" s="114">
        <f ca="1">IF(Data!$H$2="ja",IF(HLOOKUP($G$5,'Partner-period(er)'!$AP:$BD,5+$A25+((BC$15-1)*50),FALSE)&gt;0,1,0),0)</f>
        <v>0</v>
      </c>
      <c r="BE25" s="94"/>
      <c r="BF25" s="43">
        <f ca="1">IF(Data!$H$2="ja",IF(HLOOKUP($G$5,'Partner-period(er)'!$AP:$BD,5+$A25+((BF$15-1)*50),FALSE)&gt;0,1,0),0)</f>
        <v>0</v>
      </c>
      <c r="BG25">
        <f ca="1">IF(Data!$H$2="ja",IF(HLOOKUP($G$5,'Partner-period(er)'!$AP:$BD,5+$A25+((BG$15-1)*50),FALSE)&gt;0,1,0),0)</f>
        <v>0</v>
      </c>
      <c r="BH25">
        <f ca="1">IF(Data!$H$2="ja",IF(HLOOKUP($G$5,'Partner-period(er)'!$AP:$BD,5+$A25+((BH$15-1)*50),FALSE)&gt;0,1,0),0)</f>
        <v>0</v>
      </c>
      <c r="BI25">
        <f ca="1">IF(Data!$H$2="ja",IF(HLOOKUP($G$5,'Partner-period(er)'!$AP:$BD,5+$A25+((BI$15-1)*50),FALSE)&gt;0,1,0),0)</f>
        <v>0</v>
      </c>
      <c r="BJ25">
        <f ca="1">IF(Data!$H$2="ja",IF(HLOOKUP($G$5,'Partner-period(er)'!$AP:$BD,5+$A25+((BJ$15-1)*50),FALSE)&gt;0,1,0),0)</f>
        <v>0</v>
      </c>
      <c r="BK25">
        <f ca="1">IF(Data!$H$2="ja",IF(HLOOKUP($G$5,'Partner-period(er)'!$AP:$BD,5+$A25+((BK$15-1)*50),FALSE)&gt;0,1,0),0)</f>
        <v>0</v>
      </c>
      <c r="BL25">
        <f ca="1">IF(Data!$H$2="ja",IF(HLOOKUP($G$5,'Partner-period(er)'!$AP:$BD,5+$A25+((BL$15-1)*50),FALSE)&gt;0,1,0),0)</f>
        <v>0</v>
      </c>
      <c r="BM25">
        <f ca="1">IF(Data!$H$2="ja",IF(HLOOKUP($G$5,'Partner-period(er)'!$AP:$BD,5+$A25+((BM$15-1)*50),FALSE)&gt;0,1,0),0)</f>
        <v>0</v>
      </c>
      <c r="BN25">
        <f ca="1">IF(Data!$H$2="ja",IF(HLOOKUP($G$5,'Partner-period(er)'!$AP:$BD,5+$A25+((BN$15-1)*50),FALSE)&gt;0,1,0),0)</f>
        <v>0</v>
      </c>
      <c r="BO25">
        <f ca="1">IF(Data!$H$2="ja",IF(HLOOKUP($G$5,'Partner-period(er)'!$AP:$BD,5+$A25+((BO$15-1)*50),FALSE)&gt;0,1,0),0)</f>
        <v>0</v>
      </c>
      <c r="BP25">
        <f ca="1">IF(Data!$H$2="ja",IF(HLOOKUP($G$5,'Partner-period(er)'!$AP:$BD,5+$A25+((BP$15-1)*50),FALSE)&gt;0,1,0),0)</f>
        <v>0</v>
      </c>
      <c r="BQ25">
        <f ca="1">IF(Data!$H$2="ja",IF(HLOOKUP($G$5,'Partner-period(er)'!$AP:$BD,5+$A25+((BQ$15-1)*50),FALSE)&gt;0,1,0),0)</f>
        <v>0</v>
      </c>
      <c r="BR25">
        <f ca="1">IF(Data!$H$2="ja",IF(HLOOKUP($G$5,'Partner-period(er)'!$AP:$BD,5+$A25+((BR$15-1)*50),FALSE)&gt;0,1,0),0)</f>
        <v>0</v>
      </c>
      <c r="BS25">
        <f ca="1">IF(Data!$H$2="ja",IF(HLOOKUP($G$5,'Partner-period(er)'!$AP:$BD,5+$A25+((BS$15-1)*50),FALSE)&gt;0,1,0),0)</f>
        <v>0</v>
      </c>
      <c r="BT25" s="114">
        <f ca="1">IF(Data!$H$2="ja",IF(HLOOKUP($G$5,'Partner-period(er)'!$AP:$BD,5+$A25+((BT$15-1)*50),FALSE)&gt;0,1,0),0)</f>
        <v>0</v>
      </c>
    </row>
    <row r="26" spans="1:72" ht="12" customHeight="1" x14ac:dyDescent="0.25">
      <c r="A26" s="92">
        <v>10</v>
      </c>
      <c r="B26" s="39"/>
      <c r="C26" s="9" t="str">
        <f>'Budget &amp; Total'!C32</f>
        <v>Andre driftsudgifter, herunder materialer</v>
      </c>
      <c r="D26" s="9"/>
      <c r="E26" s="27" t="s">
        <v>31</v>
      </c>
      <c r="F26" s="245">
        <f>'Budget &amp; Total'!G32</f>
        <v>0</v>
      </c>
      <c r="G26" s="119">
        <f ca="1">HLOOKUP($G$5,'Period(er)'!$X:$AL,5+A26,FALSE)</f>
        <v>0</v>
      </c>
      <c r="I26" s="120">
        <f t="shared" si="4"/>
        <v>0</v>
      </c>
      <c r="J26" s="606"/>
      <c r="K26" s="606"/>
      <c r="L26" s="606"/>
      <c r="M26" s="606"/>
      <c r="N26" s="606"/>
      <c r="O26" s="606"/>
      <c r="P26" s="606"/>
      <c r="Q26" s="606"/>
      <c r="R26" s="606"/>
      <c r="S26" s="606"/>
      <c r="T26" s="606"/>
      <c r="U26" s="606"/>
      <c r="V26" s="606"/>
      <c r="W26" s="606"/>
      <c r="X26" s="607"/>
      <c r="Y26" s="767"/>
      <c r="Z26" s="767"/>
      <c r="AA26" s="767"/>
      <c r="AB26" s="767"/>
      <c r="AC26" s="767"/>
      <c r="AD26" s="767"/>
      <c r="AE26" s="767"/>
      <c r="AF26" s="767"/>
      <c r="AG26" s="767"/>
      <c r="AH26" s="767"/>
      <c r="AI26" s="767"/>
      <c r="AJ26" s="767"/>
      <c r="AK26" s="767"/>
      <c r="AL26" s="767"/>
      <c r="AM26" s="767"/>
      <c r="AN26" s="94"/>
      <c r="AO26" s="43">
        <f ca="1">IF(Data!$H$2="ja",IF(HLOOKUP($G$5,'Partner-period(er)'!$AP:$BD,5+$A26+((AO$15-1)*50),FALSE)&gt;0,1,0),0)</f>
        <v>0</v>
      </c>
      <c r="AP26">
        <f ca="1">IF(Data!$H$2="ja",IF(HLOOKUP($G$5,'Partner-period(er)'!$AP:$BD,5+$A26+((AP$15-1)*50),FALSE)&gt;0,1,0),0)</f>
        <v>0</v>
      </c>
      <c r="AQ26">
        <f ca="1">IF(Data!$H$2="ja",IF(HLOOKUP($G$5,'Partner-period(er)'!$AP:$BD,5+$A26+((AQ$15-1)*50),FALSE)&gt;0,1,0),0)</f>
        <v>0</v>
      </c>
      <c r="AR26">
        <f ca="1">IF(Data!$H$2="ja",IF(HLOOKUP($G$5,'Partner-period(er)'!$AP:$BD,5+$A26+((AR$15-1)*50),FALSE)&gt;0,1,0),0)</f>
        <v>0</v>
      </c>
      <c r="AS26">
        <f ca="1">IF(Data!$H$2="ja",IF(HLOOKUP($G$5,'Partner-period(er)'!$AP:$BD,5+$A26+((AS$15-1)*50),FALSE)&gt;0,1,0),0)</f>
        <v>0</v>
      </c>
      <c r="AT26">
        <f ca="1">IF(Data!$H$2="ja",IF(HLOOKUP($G$5,'Partner-period(er)'!$AP:$BD,5+$A26+((AT$15-1)*50),FALSE)&gt;0,1,0),0)</f>
        <v>0</v>
      </c>
      <c r="AU26">
        <f ca="1">IF(Data!$H$2="ja",IF(HLOOKUP($G$5,'Partner-period(er)'!$AP:$BD,5+$A26+((AU$15-1)*50),FALSE)&gt;0,1,0),0)</f>
        <v>0</v>
      </c>
      <c r="AV26">
        <f ca="1">IF(Data!$H$2="ja",IF(HLOOKUP($G$5,'Partner-period(er)'!$AP:$BD,5+$A26+((AV$15-1)*50),FALSE)&gt;0,1,0),0)</f>
        <v>0</v>
      </c>
      <c r="AW26">
        <f ca="1">IF(Data!$H$2="ja",IF(HLOOKUP($G$5,'Partner-period(er)'!$AP:$BD,5+$A26+((AW$15-1)*50),FALSE)&gt;0,1,0),0)</f>
        <v>0</v>
      </c>
      <c r="AX26">
        <f ca="1">IF(Data!$H$2="ja",IF(HLOOKUP($G$5,'Partner-period(er)'!$AP:$BD,5+$A26+((AX$15-1)*50),FALSE)&gt;0,1,0),0)</f>
        <v>0</v>
      </c>
      <c r="AY26">
        <f ca="1">IF(Data!$H$2="ja",IF(HLOOKUP($G$5,'Partner-period(er)'!$AP:$BD,5+$A26+((AY$15-1)*50),FALSE)&gt;0,1,0),0)</f>
        <v>0</v>
      </c>
      <c r="AZ26">
        <f ca="1">IF(Data!$H$2="ja",IF(HLOOKUP($G$5,'Partner-period(er)'!$AP:$BD,5+$A26+((AZ$15-1)*50),FALSE)&gt;0,1,0),0)</f>
        <v>0</v>
      </c>
      <c r="BA26">
        <f ca="1">IF(Data!$H$2="ja",IF(HLOOKUP($G$5,'Partner-period(er)'!$AP:$BD,5+$A26+((BA$15-1)*50),FALSE)&gt;0,1,0),0)</f>
        <v>0</v>
      </c>
      <c r="BB26">
        <f ca="1">IF(Data!$H$2="ja",IF(HLOOKUP($G$5,'Partner-period(er)'!$AP:$BD,5+$A26+((BB$15-1)*50),FALSE)&gt;0,1,0),0)</f>
        <v>0</v>
      </c>
      <c r="BC26" s="114">
        <f ca="1">IF(Data!$H$2="ja",IF(HLOOKUP($G$5,'Partner-period(er)'!$AP:$BD,5+$A26+((BC$15-1)*50),FALSE)&gt;0,1,0),0)</f>
        <v>0</v>
      </c>
      <c r="BE26" s="94"/>
      <c r="BF26" s="43">
        <f ca="1">IF(Data!$H$2="ja",IF(HLOOKUP($G$5,'Partner-period(er)'!$AP:$BD,5+$A26+((BF$15-1)*50),FALSE)&gt;0,1,0),0)</f>
        <v>0</v>
      </c>
      <c r="BG26">
        <f ca="1">IF(Data!$H$2="ja",IF(HLOOKUP($G$5,'Partner-period(er)'!$AP:$BD,5+$A26+((BG$15-1)*50),FALSE)&gt;0,1,0),0)</f>
        <v>0</v>
      </c>
      <c r="BH26">
        <f ca="1">IF(Data!$H$2="ja",IF(HLOOKUP($G$5,'Partner-period(er)'!$AP:$BD,5+$A26+((BH$15-1)*50),FALSE)&gt;0,1,0),0)</f>
        <v>0</v>
      </c>
      <c r="BI26">
        <f ca="1">IF(Data!$H$2="ja",IF(HLOOKUP($G$5,'Partner-period(er)'!$AP:$BD,5+$A26+((BI$15-1)*50),FALSE)&gt;0,1,0),0)</f>
        <v>0</v>
      </c>
      <c r="BJ26">
        <f ca="1">IF(Data!$H$2="ja",IF(HLOOKUP($G$5,'Partner-period(er)'!$AP:$BD,5+$A26+((BJ$15-1)*50),FALSE)&gt;0,1,0),0)</f>
        <v>0</v>
      </c>
      <c r="BK26">
        <f ca="1">IF(Data!$H$2="ja",IF(HLOOKUP($G$5,'Partner-period(er)'!$AP:$BD,5+$A26+((BK$15-1)*50),FALSE)&gt;0,1,0),0)</f>
        <v>0</v>
      </c>
      <c r="BL26">
        <f ca="1">IF(Data!$H$2="ja",IF(HLOOKUP($G$5,'Partner-period(er)'!$AP:$BD,5+$A26+((BL$15-1)*50),FALSE)&gt;0,1,0),0)</f>
        <v>0</v>
      </c>
      <c r="BM26">
        <f ca="1">IF(Data!$H$2="ja",IF(HLOOKUP($G$5,'Partner-period(er)'!$AP:$BD,5+$A26+((BM$15-1)*50),FALSE)&gt;0,1,0),0)</f>
        <v>0</v>
      </c>
      <c r="BN26">
        <f ca="1">IF(Data!$H$2="ja",IF(HLOOKUP($G$5,'Partner-period(er)'!$AP:$BD,5+$A26+((BN$15-1)*50),FALSE)&gt;0,1,0),0)</f>
        <v>0</v>
      </c>
      <c r="BO26">
        <f ca="1">IF(Data!$H$2="ja",IF(HLOOKUP($G$5,'Partner-period(er)'!$AP:$BD,5+$A26+((BO$15-1)*50),FALSE)&gt;0,1,0),0)</f>
        <v>0</v>
      </c>
      <c r="BP26">
        <f ca="1">IF(Data!$H$2="ja",IF(HLOOKUP($G$5,'Partner-period(er)'!$AP:$BD,5+$A26+((BP$15-1)*50),FALSE)&gt;0,1,0),0)</f>
        <v>0</v>
      </c>
      <c r="BQ26">
        <f ca="1">IF(Data!$H$2="ja",IF(HLOOKUP($G$5,'Partner-period(er)'!$AP:$BD,5+$A26+((BQ$15-1)*50),FALSE)&gt;0,1,0),0)</f>
        <v>0</v>
      </c>
      <c r="BR26">
        <f ca="1">IF(Data!$H$2="ja",IF(HLOOKUP($G$5,'Partner-period(er)'!$AP:$BD,5+$A26+((BR$15-1)*50),FALSE)&gt;0,1,0),0)</f>
        <v>0</v>
      </c>
      <c r="BS26">
        <f ca="1">IF(Data!$H$2="ja",IF(HLOOKUP($G$5,'Partner-period(er)'!$AP:$BD,5+$A26+((BS$15-1)*50),FALSE)&gt;0,1,0),0)</f>
        <v>0</v>
      </c>
      <c r="BT26" s="114">
        <f ca="1">IF(Data!$H$2="ja",IF(HLOOKUP($G$5,'Partner-period(er)'!$AP:$BD,5+$A26+((BT$15-1)*50),FALSE)&gt;0,1,0),0)</f>
        <v>0</v>
      </c>
    </row>
    <row r="27" spans="1:72" ht="12" customHeight="1" x14ac:dyDescent="0.25">
      <c r="A27" s="92">
        <v>11</v>
      </c>
      <c r="B27" s="39"/>
      <c r="C27" s="9" t="str">
        <f>'Budget &amp; Total'!C33</f>
        <v>Konsulentydelser ved køb fra ekstern leverandør</v>
      </c>
      <c r="D27" s="9"/>
      <c r="E27" s="27" t="s">
        <v>31</v>
      </c>
      <c r="F27" s="245">
        <f>'Budget &amp; Total'!G33</f>
        <v>0</v>
      </c>
      <c r="G27" s="119">
        <f ca="1">HLOOKUP($G$5,'Period(er)'!$X:$AL,5+A27,FALSE)</f>
        <v>0</v>
      </c>
      <c r="I27" s="120">
        <f t="shared" si="4"/>
        <v>0</v>
      </c>
      <c r="J27" s="606"/>
      <c r="K27" s="606"/>
      <c r="L27" s="606"/>
      <c r="M27" s="606"/>
      <c r="N27" s="606"/>
      <c r="O27" s="606"/>
      <c r="P27" s="606"/>
      <c r="Q27" s="606"/>
      <c r="R27" s="606"/>
      <c r="S27" s="606"/>
      <c r="T27" s="606"/>
      <c r="U27" s="606"/>
      <c r="V27" s="606"/>
      <c r="W27" s="606"/>
      <c r="X27" s="607"/>
      <c r="Y27" s="767"/>
      <c r="Z27" s="767"/>
      <c r="AA27" s="767"/>
      <c r="AB27" s="767"/>
      <c r="AC27" s="767"/>
      <c r="AD27" s="767"/>
      <c r="AE27" s="767"/>
      <c r="AF27" s="767"/>
      <c r="AG27" s="767"/>
      <c r="AH27" s="767"/>
      <c r="AI27" s="767"/>
      <c r="AJ27" s="767"/>
      <c r="AK27" s="767"/>
      <c r="AL27" s="767"/>
      <c r="AM27" s="767"/>
      <c r="AN27" s="94"/>
      <c r="AO27" s="43">
        <f ca="1">IF(Data!$H$2="ja",IF(HLOOKUP($G$5,'Partner-period(er)'!$AP:$BD,5+$A27+((AO$15-1)*50),FALSE)&gt;0,1,0),0)</f>
        <v>0</v>
      </c>
      <c r="AP27">
        <f ca="1">IF(Data!$H$2="ja",IF(HLOOKUP($G$5,'Partner-period(er)'!$AP:$BD,5+$A27+((AP$15-1)*50),FALSE)&gt;0,1,0),0)</f>
        <v>0</v>
      </c>
      <c r="AQ27">
        <f ca="1">IF(Data!$H$2="ja",IF(HLOOKUP($G$5,'Partner-period(er)'!$AP:$BD,5+$A27+((AQ$15-1)*50),FALSE)&gt;0,1,0),0)</f>
        <v>0</v>
      </c>
      <c r="AR27">
        <f ca="1">IF(Data!$H$2="ja",IF(HLOOKUP($G$5,'Partner-period(er)'!$AP:$BD,5+$A27+((AR$15-1)*50),FALSE)&gt;0,1,0),0)</f>
        <v>0</v>
      </c>
      <c r="AS27">
        <f ca="1">IF(Data!$H$2="ja",IF(HLOOKUP($G$5,'Partner-period(er)'!$AP:$BD,5+$A27+((AS$15-1)*50),FALSE)&gt;0,1,0),0)</f>
        <v>0</v>
      </c>
      <c r="AT27">
        <f ca="1">IF(Data!$H$2="ja",IF(HLOOKUP($G$5,'Partner-period(er)'!$AP:$BD,5+$A27+((AT$15-1)*50),FALSE)&gt;0,1,0),0)</f>
        <v>0</v>
      </c>
      <c r="AU27">
        <f ca="1">IF(Data!$H$2="ja",IF(HLOOKUP($G$5,'Partner-period(er)'!$AP:$BD,5+$A27+((AU$15-1)*50),FALSE)&gt;0,1,0),0)</f>
        <v>0</v>
      </c>
      <c r="AV27">
        <f ca="1">IF(Data!$H$2="ja",IF(HLOOKUP($G$5,'Partner-period(er)'!$AP:$BD,5+$A27+((AV$15-1)*50),FALSE)&gt;0,1,0),0)</f>
        <v>0</v>
      </c>
      <c r="AW27">
        <f ca="1">IF(Data!$H$2="ja",IF(HLOOKUP($G$5,'Partner-period(er)'!$AP:$BD,5+$A27+((AW$15-1)*50),FALSE)&gt;0,1,0),0)</f>
        <v>0</v>
      </c>
      <c r="AX27">
        <f ca="1">IF(Data!$H$2="ja",IF(HLOOKUP($G$5,'Partner-period(er)'!$AP:$BD,5+$A27+((AX$15-1)*50),FALSE)&gt;0,1,0),0)</f>
        <v>0</v>
      </c>
      <c r="AY27">
        <f ca="1">IF(Data!$H$2="ja",IF(HLOOKUP($G$5,'Partner-period(er)'!$AP:$BD,5+$A27+((AY$15-1)*50),FALSE)&gt;0,1,0),0)</f>
        <v>0</v>
      </c>
      <c r="AZ27">
        <f ca="1">IF(Data!$H$2="ja",IF(HLOOKUP($G$5,'Partner-period(er)'!$AP:$BD,5+$A27+((AZ$15-1)*50),FALSE)&gt;0,1,0),0)</f>
        <v>0</v>
      </c>
      <c r="BA27">
        <f ca="1">IF(Data!$H$2="ja",IF(HLOOKUP($G$5,'Partner-period(er)'!$AP:$BD,5+$A27+((BA$15-1)*50),FALSE)&gt;0,1,0),0)</f>
        <v>0</v>
      </c>
      <c r="BB27">
        <f ca="1">IF(Data!$H$2="ja",IF(HLOOKUP($G$5,'Partner-period(er)'!$AP:$BD,5+$A27+((BB$15-1)*50),FALSE)&gt;0,1,0),0)</f>
        <v>0</v>
      </c>
      <c r="BC27" s="114">
        <f ca="1">IF(Data!$H$2="ja",IF(HLOOKUP($G$5,'Partner-period(er)'!$AP:$BD,5+$A27+((BC$15-1)*50),FALSE)&gt;0,1,0),0)</f>
        <v>0</v>
      </c>
      <c r="BE27" s="94"/>
      <c r="BF27" s="43">
        <f ca="1">IF(Data!$H$2="ja",IF(HLOOKUP($G$5,'Partner-period(er)'!$AP:$BD,5+$A27+((BF$15-1)*50),FALSE)&gt;0,1,0),0)</f>
        <v>0</v>
      </c>
      <c r="BG27">
        <f ca="1">IF(Data!$H$2="ja",IF(HLOOKUP($G$5,'Partner-period(er)'!$AP:$BD,5+$A27+((BG$15-1)*50),FALSE)&gt;0,1,0),0)</f>
        <v>0</v>
      </c>
      <c r="BH27">
        <f ca="1">IF(Data!$H$2="ja",IF(HLOOKUP($G$5,'Partner-period(er)'!$AP:$BD,5+$A27+((BH$15-1)*50),FALSE)&gt;0,1,0),0)</f>
        <v>0</v>
      </c>
      <c r="BI27">
        <f ca="1">IF(Data!$H$2="ja",IF(HLOOKUP($G$5,'Partner-period(er)'!$AP:$BD,5+$A27+((BI$15-1)*50),FALSE)&gt;0,1,0),0)</f>
        <v>0</v>
      </c>
      <c r="BJ27">
        <f ca="1">IF(Data!$H$2="ja",IF(HLOOKUP($G$5,'Partner-period(er)'!$AP:$BD,5+$A27+((BJ$15-1)*50),FALSE)&gt;0,1,0),0)</f>
        <v>0</v>
      </c>
      <c r="BK27">
        <f ca="1">IF(Data!$H$2="ja",IF(HLOOKUP($G$5,'Partner-period(er)'!$AP:$BD,5+$A27+((BK$15-1)*50),FALSE)&gt;0,1,0),0)</f>
        <v>0</v>
      </c>
      <c r="BL27">
        <f ca="1">IF(Data!$H$2="ja",IF(HLOOKUP($G$5,'Partner-period(er)'!$AP:$BD,5+$A27+((BL$15-1)*50),FALSE)&gt;0,1,0),0)</f>
        <v>0</v>
      </c>
      <c r="BM27">
        <f ca="1">IF(Data!$H$2="ja",IF(HLOOKUP($G$5,'Partner-period(er)'!$AP:$BD,5+$A27+((BM$15-1)*50),FALSE)&gt;0,1,0),0)</f>
        <v>0</v>
      </c>
      <c r="BN27">
        <f ca="1">IF(Data!$H$2="ja",IF(HLOOKUP($G$5,'Partner-period(er)'!$AP:$BD,5+$A27+((BN$15-1)*50),FALSE)&gt;0,1,0),0)</f>
        <v>0</v>
      </c>
      <c r="BO27">
        <f ca="1">IF(Data!$H$2="ja",IF(HLOOKUP($G$5,'Partner-period(er)'!$AP:$BD,5+$A27+((BO$15-1)*50),FALSE)&gt;0,1,0),0)</f>
        <v>0</v>
      </c>
      <c r="BP27">
        <f ca="1">IF(Data!$H$2="ja",IF(HLOOKUP($G$5,'Partner-period(er)'!$AP:$BD,5+$A27+((BP$15-1)*50),FALSE)&gt;0,1,0),0)</f>
        <v>0</v>
      </c>
      <c r="BQ27">
        <f ca="1">IF(Data!$H$2="ja",IF(HLOOKUP($G$5,'Partner-period(er)'!$AP:$BD,5+$A27+((BQ$15-1)*50),FALSE)&gt;0,1,0),0)</f>
        <v>0</v>
      </c>
      <c r="BR27">
        <f ca="1">IF(Data!$H$2="ja",IF(HLOOKUP($G$5,'Partner-period(er)'!$AP:$BD,5+$A27+((BR$15-1)*50),FALSE)&gt;0,1,0),0)</f>
        <v>0</v>
      </c>
      <c r="BS27">
        <f ca="1">IF(Data!$H$2="ja",IF(HLOOKUP($G$5,'Partner-period(er)'!$AP:$BD,5+$A27+((BS$15-1)*50),FALSE)&gt;0,1,0),0)</f>
        <v>0</v>
      </c>
      <c r="BT27" s="114">
        <f ca="1">IF(Data!$H$2="ja",IF(HLOOKUP($G$5,'Partner-period(er)'!$AP:$BD,5+$A27+((BT$15-1)*50),FALSE)&gt;0,1,0),0)</f>
        <v>0</v>
      </c>
    </row>
    <row r="28" spans="1:72" ht="12" customHeight="1" x14ac:dyDescent="0.25">
      <c r="A28" s="92">
        <v>12</v>
      </c>
      <c r="B28" s="39"/>
      <c r="C28" s="9" t="str">
        <f>'Budget &amp; Total'!C34</f>
        <v>Indtægter (negative tal)</v>
      </c>
      <c r="D28" s="9"/>
      <c r="E28" s="27" t="s">
        <v>31</v>
      </c>
      <c r="F28" s="245">
        <f>'Budget &amp; Total'!G34</f>
        <v>0</v>
      </c>
      <c r="G28" s="119">
        <f ca="1">HLOOKUP($G$5,'Period(er)'!$X:$AL,5+A28,FALSE)</f>
        <v>0</v>
      </c>
      <c r="I28" s="120">
        <f t="shared" si="4"/>
        <v>0</v>
      </c>
      <c r="J28" s="606"/>
      <c r="K28" s="606"/>
      <c r="L28" s="606"/>
      <c r="M28" s="606"/>
      <c r="N28" s="606"/>
      <c r="O28" s="606"/>
      <c r="P28" s="606"/>
      <c r="Q28" s="606"/>
      <c r="R28" s="606"/>
      <c r="S28" s="606"/>
      <c r="T28" s="606"/>
      <c r="U28" s="606"/>
      <c r="V28" s="606"/>
      <c r="W28" s="606"/>
      <c r="X28" s="607"/>
      <c r="Y28" s="767"/>
      <c r="Z28" s="767"/>
      <c r="AA28" s="767"/>
      <c r="AB28" s="767"/>
      <c r="AC28" s="767"/>
      <c r="AD28" s="767"/>
      <c r="AE28" s="767"/>
      <c r="AF28" s="767"/>
      <c r="AG28" s="767"/>
      <c r="AH28" s="767"/>
      <c r="AI28" s="767"/>
      <c r="AJ28" s="767"/>
      <c r="AK28" s="767"/>
      <c r="AL28" s="767"/>
      <c r="AM28" s="767"/>
      <c r="AN28" s="94"/>
      <c r="AO28" s="43">
        <f ca="1">IF(Data!$H$2="ja",IF(HLOOKUP($G$5,'Partner-period(er)'!$AP:$BD,5+$A28+((AO$15-1)*50),FALSE)&gt;0,1,0),0)</f>
        <v>0</v>
      </c>
      <c r="AP28">
        <f ca="1">IF(Data!$H$2="ja",IF(HLOOKUP($G$5,'Partner-period(er)'!$AP:$BD,5+$A28+((AP$15-1)*50),FALSE)&gt;0,1,0),0)</f>
        <v>0</v>
      </c>
      <c r="AQ28">
        <f ca="1">IF(Data!$H$2="ja",IF(HLOOKUP($G$5,'Partner-period(er)'!$AP:$BD,5+$A28+((AQ$15-1)*50),FALSE)&gt;0,1,0),0)</f>
        <v>0</v>
      </c>
      <c r="AR28">
        <f ca="1">IF(Data!$H$2="ja",IF(HLOOKUP($G$5,'Partner-period(er)'!$AP:$BD,5+$A28+((AR$15-1)*50),FALSE)&gt;0,1,0),0)</f>
        <v>0</v>
      </c>
      <c r="AS28">
        <f ca="1">IF(Data!$H$2="ja",IF(HLOOKUP($G$5,'Partner-period(er)'!$AP:$BD,5+$A28+((AS$15-1)*50),FALSE)&gt;0,1,0),0)</f>
        <v>0</v>
      </c>
      <c r="AT28">
        <f ca="1">IF(Data!$H$2="ja",IF(HLOOKUP($G$5,'Partner-period(er)'!$AP:$BD,5+$A28+((AT$15-1)*50),FALSE)&gt;0,1,0),0)</f>
        <v>0</v>
      </c>
      <c r="AU28">
        <f ca="1">IF(Data!$H$2="ja",IF(HLOOKUP($G$5,'Partner-period(er)'!$AP:$BD,5+$A28+((AU$15-1)*50),FALSE)&gt;0,1,0),0)</f>
        <v>0</v>
      </c>
      <c r="AV28">
        <f ca="1">IF(Data!$H$2="ja",IF(HLOOKUP($G$5,'Partner-period(er)'!$AP:$BD,5+$A28+((AV$15-1)*50),FALSE)&gt;0,1,0),0)</f>
        <v>0</v>
      </c>
      <c r="AW28">
        <f ca="1">IF(Data!$H$2="ja",IF(HLOOKUP($G$5,'Partner-period(er)'!$AP:$BD,5+$A28+((AW$15-1)*50),FALSE)&gt;0,1,0),0)</f>
        <v>0</v>
      </c>
      <c r="AX28">
        <f ca="1">IF(Data!$H$2="ja",IF(HLOOKUP($G$5,'Partner-period(er)'!$AP:$BD,5+$A28+((AX$15-1)*50),FALSE)&gt;0,1,0),0)</f>
        <v>0</v>
      </c>
      <c r="AY28">
        <f ca="1">IF(Data!$H$2="ja",IF(HLOOKUP($G$5,'Partner-period(er)'!$AP:$BD,5+$A28+((AY$15-1)*50),FALSE)&gt;0,1,0),0)</f>
        <v>0</v>
      </c>
      <c r="AZ28">
        <f ca="1">IF(Data!$H$2="ja",IF(HLOOKUP($G$5,'Partner-period(er)'!$AP:$BD,5+$A28+((AZ$15-1)*50),FALSE)&gt;0,1,0),0)</f>
        <v>0</v>
      </c>
      <c r="BA28">
        <f ca="1">IF(Data!$H$2="ja",IF(HLOOKUP($G$5,'Partner-period(er)'!$AP:$BD,5+$A28+((BA$15-1)*50),FALSE)&gt;0,1,0),0)</f>
        <v>0</v>
      </c>
      <c r="BB28">
        <f ca="1">IF(Data!$H$2="ja",IF(HLOOKUP($G$5,'Partner-period(er)'!$AP:$BD,5+$A28+((BB$15-1)*50),FALSE)&gt;0,1,0),0)</f>
        <v>0</v>
      </c>
      <c r="BC28" s="114">
        <f ca="1">IF(Data!$H$2="ja",IF(HLOOKUP($G$5,'Partner-period(er)'!$AP:$BD,5+$A28+((BC$15-1)*50),FALSE)&gt;0,1,0),0)</f>
        <v>0</v>
      </c>
      <c r="BE28" s="94"/>
      <c r="BF28" s="43">
        <f ca="1">IF(Data!$H$2="ja",IF(HLOOKUP($G$5,'Partner-period(er)'!$AP:$BD,5+$A28+((BF$15-1)*50),FALSE)&gt;0,1,0),0)</f>
        <v>0</v>
      </c>
      <c r="BG28">
        <f ca="1">IF(Data!$H$2="ja",IF(HLOOKUP($G$5,'Partner-period(er)'!$AP:$BD,5+$A28+((BG$15-1)*50),FALSE)&gt;0,1,0),0)</f>
        <v>0</v>
      </c>
      <c r="BH28">
        <f ca="1">IF(Data!$H$2="ja",IF(HLOOKUP($G$5,'Partner-period(er)'!$AP:$BD,5+$A28+((BH$15-1)*50),FALSE)&gt;0,1,0),0)</f>
        <v>0</v>
      </c>
      <c r="BI28">
        <f ca="1">IF(Data!$H$2="ja",IF(HLOOKUP($G$5,'Partner-period(er)'!$AP:$BD,5+$A28+((BI$15-1)*50),FALSE)&gt;0,1,0),0)</f>
        <v>0</v>
      </c>
      <c r="BJ28">
        <f ca="1">IF(Data!$H$2="ja",IF(HLOOKUP($G$5,'Partner-period(er)'!$AP:$BD,5+$A28+((BJ$15-1)*50),FALSE)&gt;0,1,0),0)</f>
        <v>0</v>
      </c>
      <c r="BK28">
        <f ca="1">IF(Data!$H$2="ja",IF(HLOOKUP($G$5,'Partner-period(er)'!$AP:$BD,5+$A28+((BK$15-1)*50),FALSE)&gt;0,1,0),0)</f>
        <v>0</v>
      </c>
      <c r="BL28">
        <f ca="1">IF(Data!$H$2="ja",IF(HLOOKUP($G$5,'Partner-period(er)'!$AP:$BD,5+$A28+((BL$15-1)*50),FALSE)&gt;0,1,0),0)</f>
        <v>0</v>
      </c>
      <c r="BM28">
        <f ca="1">IF(Data!$H$2="ja",IF(HLOOKUP($G$5,'Partner-period(er)'!$AP:$BD,5+$A28+((BM$15-1)*50),FALSE)&gt;0,1,0),0)</f>
        <v>0</v>
      </c>
      <c r="BN28">
        <f ca="1">IF(Data!$H$2="ja",IF(HLOOKUP($G$5,'Partner-period(er)'!$AP:$BD,5+$A28+((BN$15-1)*50),FALSE)&gt;0,1,0),0)</f>
        <v>0</v>
      </c>
      <c r="BO28">
        <f ca="1">IF(Data!$H$2="ja",IF(HLOOKUP($G$5,'Partner-period(er)'!$AP:$BD,5+$A28+((BO$15-1)*50),FALSE)&gt;0,1,0),0)</f>
        <v>0</v>
      </c>
      <c r="BP28">
        <f ca="1">IF(Data!$H$2="ja",IF(HLOOKUP($G$5,'Partner-period(er)'!$AP:$BD,5+$A28+((BP$15-1)*50),FALSE)&gt;0,1,0),0)</f>
        <v>0</v>
      </c>
      <c r="BQ28">
        <f ca="1">IF(Data!$H$2="ja",IF(HLOOKUP($G$5,'Partner-period(er)'!$AP:$BD,5+$A28+((BQ$15-1)*50),FALSE)&gt;0,1,0),0)</f>
        <v>0</v>
      </c>
      <c r="BR28">
        <f ca="1">IF(Data!$H$2="ja",IF(HLOOKUP($G$5,'Partner-period(er)'!$AP:$BD,5+$A28+((BR$15-1)*50),FALSE)&gt;0,1,0),0)</f>
        <v>0</v>
      </c>
      <c r="BS28">
        <f ca="1">IF(Data!$H$2="ja",IF(HLOOKUP($G$5,'Partner-period(er)'!$AP:$BD,5+$A28+((BS$15-1)*50),FALSE)&gt;0,1,0),0)</f>
        <v>0</v>
      </c>
      <c r="BT28" s="114">
        <f ca="1">IF(Data!$H$2="ja",IF(HLOOKUP($G$5,'Partner-period(er)'!$AP:$BD,5+$A28+((BT$15-1)*50),FALSE)&gt;0,1,0),0)</f>
        <v>0</v>
      </c>
    </row>
    <row r="29" spans="1:72" ht="12" customHeight="1" x14ac:dyDescent="0.25">
      <c r="A29" s="92">
        <v>13</v>
      </c>
      <c r="B29" s="39"/>
      <c r="C29" s="9" t="str">
        <f>'Budget &amp; Total'!C35</f>
        <v>Andet, herunder rejser og formidling</v>
      </c>
      <c r="D29" s="9"/>
      <c r="E29" s="27" t="s">
        <v>31</v>
      </c>
      <c r="F29" s="245">
        <f>'Budget &amp; Total'!G35</f>
        <v>0</v>
      </c>
      <c r="G29" s="119">
        <f ca="1">HLOOKUP($G$5,'Period(er)'!$X:$AL,5+A29,FALSE)</f>
        <v>0</v>
      </c>
      <c r="I29" s="120">
        <f t="shared" si="4"/>
        <v>0</v>
      </c>
      <c r="J29" s="606"/>
      <c r="K29" s="606"/>
      <c r="L29" s="606"/>
      <c r="M29" s="606"/>
      <c r="N29" s="606"/>
      <c r="O29" s="606"/>
      <c r="P29" s="606"/>
      <c r="Q29" s="606"/>
      <c r="R29" s="606"/>
      <c r="S29" s="606"/>
      <c r="T29" s="606"/>
      <c r="U29" s="606"/>
      <c r="V29" s="606"/>
      <c r="W29" s="606"/>
      <c r="X29" s="607"/>
      <c r="Y29" s="767"/>
      <c r="Z29" s="767"/>
      <c r="AA29" s="767"/>
      <c r="AB29" s="767"/>
      <c r="AC29" s="767"/>
      <c r="AD29" s="767"/>
      <c r="AE29" s="767"/>
      <c r="AF29" s="767"/>
      <c r="AG29" s="767"/>
      <c r="AH29" s="767"/>
      <c r="AI29" s="767"/>
      <c r="AJ29" s="767"/>
      <c r="AK29" s="767"/>
      <c r="AL29" s="767"/>
      <c r="AM29" s="767"/>
      <c r="AN29" s="94"/>
      <c r="AO29" s="43">
        <f ca="1">IF(Data!$H$2="ja",IF(HLOOKUP($G$5,'Partner-period(er)'!$AP:$BD,5+$A29+((AO$15-1)*50),FALSE)&gt;0,1,0),0)</f>
        <v>0</v>
      </c>
      <c r="AP29">
        <f ca="1">IF(Data!$H$2="ja",IF(HLOOKUP($G$5,'Partner-period(er)'!$AP:$BD,5+$A29+((AP$15-1)*50),FALSE)&gt;0,1,0),0)</f>
        <v>0</v>
      </c>
      <c r="AQ29">
        <f ca="1">IF(Data!$H$2="ja",IF(HLOOKUP($G$5,'Partner-period(er)'!$AP:$BD,5+$A29+((AQ$15-1)*50),FALSE)&gt;0,1,0),0)</f>
        <v>0</v>
      </c>
      <c r="AR29">
        <f ca="1">IF(Data!$H$2="ja",IF(HLOOKUP($G$5,'Partner-period(er)'!$AP:$BD,5+$A29+((AR$15-1)*50),FALSE)&gt;0,1,0),0)</f>
        <v>0</v>
      </c>
      <c r="AS29">
        <f ca="1">IF(Data!$H$2="ja",IF(HLOOKUP($G$5,'Partner-period(er)'!$AP:$BD,5+$A29+((AS$15-1)*50),FALSE)&gt;0,1,0),0)</f>
        <v>0</v>
      </c>
      <c r="AT29">
        <f ca="1">IF(Data!$H$2="ja",IF(HLOOKUP($G$5,'Partner-period(er)'!$AP:$BD,5+$A29+((AT$15-1)*50),FALSE)&gt;0,1,0),0)</f>
        <v>0</v>
      </c>
      <c r="AU29">
        <f ca="1">IF(Data!$H$2="ja",IF(HLOOKUP($G$5,'Partner-period(er)'!$AP:$BD,5+$A29+((AU$15-1)*50),FALSE)&gt;0,1,0),0)</f>
        <v>0</v>
      </c>
      <c r="AV29">
        <f ca="1">IF(Data!$H$2="ja",IF(HLOOKUP($G$5,'Partner-period(er)'!$AP:$BD,5+$A29+((AV$15-1)*50),FALSE)&gt;0,1,0),0)</f>
        <v>0</v>
      </c>
      <c r="AW29">
        <f ca="1">IF(Data!$H$2="ja",IF(HLOOKUP($G$5,'Partner-period(er)'!$AP:$BD,5+$A29+((AW$15-1)*50),FALSE)&gt;0,1,0),0)</f>
        <v>0</v>
      </c>
      <c r="AX29">
        <f ca="1">IF(Data!$H$2="ja",IF(HLOOKUP($G$5,'Partner-period(er)'!$AP:$BD,5+$A29+((AX$15-1)*50),FALSE)&gt;0,1,0),0)</f>
        <v>0</v>
      </c>
      <c r="AY29">
        <f ca="1">IF(Data!$H$2="ja",IF(HLOOKUP($G$5,'Partner-period(er)'!$AP:$BD,5+$A29+((AY$15-1)*50),FALSE)&gt;0,1,0),0)</f>
        <v>0</v>
      </c>
      <c r="AZ29">
        <f ca="1">IF(Data!$H$2="ja",IF(HLOOKUP($G$5,'Partner-period(er)'!$AP:$BD,5+$A29+((AZ$15-1)*50),FALSE)&gt;0,1,0),0)</f>
        <v>0</v>
      </c>
      <c r="BA29">
        <f ca="1">IF(Data!$H$2="ja",IF(HLOOKUP($G$5,'Partner-period(er)'!$AP:$BD,5+$A29+((BA$15-1)*50),FALSE)&gt;0,1,0),0)</f>
        <v>0</v>
      </c>
      <c r="BB29">
        <f ca="1">IF(Data!$H$2="ja",IF(HLOOKUP($G$5,'Partner-period(er)'!$AP:$BD,5+$A29+((BB$15-1)*50),FALSE)&gt;0,1,0),0)</f>
        <v>0</v>
      </c>
      <c r="BC29" s="114">
        <f ca="1">IF(Data!$H$2="ja",IF(HLOOKUP($G$5,'Partner-period(er)'!$AP:$BD,5+$A29+((BC$15-1)*50),FALSE)&gt;0,1,0),0)</f>
        <v>0</v>
      </c>
      <c r="BE29" s="94"/>
      <c r="BF29" s="43">
        <f ca="1">IF(Data!$H$2="ja",IF(HLOOKUP($G$5,'Partner-period(er)'!$AP:$BD,5+$A29+((BF$15-1)*50),FALSE)&gt;0,1,0),0)</f>
        <v>0</v>
      </c>
      <c r="BG29">
        <f ca="1">IF(Data!$H$2="ja",IF(HLOOKUP($G$5,'Partner-period(er)'!$AP:$BD,5+$A29+((BG$15-1)*50),FALSE)&gt;0,1,0),0)</f>
        <v>0</v>
      </c>
      <c r="BH29">
        <f ca="1">IF(Data!$H$2="ja",IF(HLOOKUP($G$5,'Partner-period(er)'!$AP:$BD,5+$A29+((BH$15-1)*50),FALSE)&gt;0,1,0),0)</f>
        <v>0</v>
      </c>
      <c r="BI29">
        <f ca="1">IF(Data!$H$2="ja",IF(HLOOKUP($G$5,'Partner-period(er)'!$AP:$BD,5+$A29+((BI$15-1)*50),FALSE)&gt;0,1,0),0)</f>
        <v>0</v>
      </c>
      <c r="BJ29">
        <f ca="1">IF(Data!$H$2="ja",IF(HLOOKUP($G$5,'Partner-period(er)'!$AP:$BD,5+$A29+((BJ$15-1)*50),FALSE)&gt;0,1,0),0)</f>
        <v>0</v>
      </c>
      <c r="BK29">
        <f ca="1">IF(Data!$H$2="ja",IF(HLOOKUP($G$5,'Partner-period(er)'!$AP:$BD,5+$A29+((BK$15-1)*50),FALSE)&gt;0,1,0),0)</f>
        <v>0</v>
      </c>
      <c r="BL29">
        <f ca="1">IF(Data!$H$2="ja",IF(HLOOKUP($G$5,'Partner-period(er)'!$AP:$BD,5+$A29+((BL$15-1)*50),FALSE)&gt;0,1,0),0)</f>
        <v>0</v>
      </c>
      <c r="BM29">
        <f ca="1">IF(Data!$H$2="ja",IF(HLOOKUP($G$5,'Partner-period(er)'!$AP:$BD,5+$A29+((BM$15-1)*50),FALSE)&gt;0,1,0),0)</f>
        <v>0</v>
      </c>
      <c r="BN29">
        <f ca="1">IF(Data!$H$2="ja",IF(HLOOKUP($G$5,'Partner-period(er)'!$AP:$BD,5+$A29+((BN$15-1)*50),FALSE)&gt;0,1,0),0)</f>
        <v>0</v>
      </c>
      <c r="BO29">
        <f ca="1">IF(Data!$H$2="ja",IF(HLOOKUP($G$5,'Partner-period(er)'!$AP:$BD,5+$A29+((BO$15-1)*50),FALSE)&gt;0,1,0),0)</f>
        <v>0</v>
      </c>
      <c r="BP29">
        <f ca="1">IF(Data!$H$2="ja",IF(HLOOKUP($G$5,'Partner-period(er)'!$AP:$BD,5+$A29+((BP$15-1)*50),FALSE)&gt;0,1,0),0)</f>
        <v>0</v>
      </c>
      <c r="BQ29">
        <f ca="1">IF(Data!$H$2="ja",IF(HLOOKUP($G$5,'Partner-period(er)'!$AP:$BD,5+$A29+((BQ$15-1)*50),FALSE)&gt;0,1,0),0)</f>
        <v>0</v>
      </c>
      <c r="BR29">
        <f ca="1">IF(Data!$H$2="ja",IF(HLOOKUP($G$5,'Partner-period(er)'!$AP:$BD,5+$A29+((BR$15-1)*50),FALSE)&gt;0,1,0),0)</f>
        <v>0</v>
      </c>
      <c r="BS29">
        <f ca="1">IF(Data!$H$2="ja",IF(HLOOKUP($G$5,'Partner-period(er)'!$AP:$BD,5+$A29+((BS$15-1)*50),FALSE)&gt;0,1,0),0)</f>
        <v>0</v>
      </c>
      <c r="BT29" s="114">
        <f ca="1">IF(Data!$H$2="ja",IF(HLOOKUP($G$5,'Partner-period(er)'!$AP:$BD,5+$A29+((BT$15-1)*50),FALSE)&gt;0,1,0),0)</f>
        <v>0</v>
      </c>
    </row>
    <row r="30" spans="1:72" ht="12" customHeight="1" x14ac:dyDescent="0.25">
      <c r="A30" s="92">
        <v>14</v>
      </c>
      <c r="B30" s="39"/>
      <c r="C30" s="9" t="str">
        <f>'Budget &amp; Total'!C37</f>
        <v>Overheadomkostninger</v>
      </c>
      <c r="D30" s="9"/>
      <c r="E30" s="27" t="s">
        <v>31</v>
      </c>
      <c r="F30" s="245">
        <f>'Budget &amp; Total'!G37</f>
        <v>0</v>
      </c>
      <c r="G30" s="119">
        <f ca="1">HLOOKUP($G$5,'Period(er)'!$X:$AL,5+A30,FALSE)</f>
        <v>0</v>
      </c>
      <c r="I30" s="120">
        <f t="shared" si="4"/>
        <v>0</v>
      </c>
      <c r="J30" s="168">
        <f t="shared" ref="J30:AM30" si="5">SUM(J24:J29)*J11</f>
        <v>0</v>
      </c>
      <c r="K30" s="168">
        <f t="shared" si="5"/>
        <v>0</v>
      </c>
      <c r="L30" s="168">
        <f t="shared" si="5"/>
        <v>0</v>
      </c>
      <c r="M30" s="168">
        <f t="shared" si="5"/>
        <v>0</v>
      </c>
      <c r="N30" s="168">
        <f t="shared" si="5"/>
        <v>0</v>
      </c>
      <c r="O30" s="168">
        <f t="shared" si="5"/>
        <v>0</v>
      </c>
      <c r="P30" s="168">
        <f t="shared" si="5"/>
        <v>0</v>
      </c>
      <c r="Q30" s="168">
        <f t="shared" si="5"/>
        <v>0</v>
      </c>
      <c r="R30" s="168">
        <f t="shared" si="5"/>
        <v>0</v>
      </c>
      <c r="S30" s="168">
        <f t="shared" si="5"/>
        <v>0</v>
      </c>
      <c r="T30" s="168">
        <f t="shared" si="5"/>
        <v>0</v>
      </c>
      <c r="U30" s="168">
        <f t="shared" si="5"/>
        <v>0</v>
      </c>
      <c r="V30" s="168">
        <f t="shared" si="5"/>
        <v>0</v>
      </c>
      <c r="W30" s="168">
        <f t="shared" si="5"/>
        <v>0</v>
      </c>
      <c r="X30" s="169">
        <f t="shared" si="5"/>
        <v>0</v>
      </c>
      <c r="Y30" s="769">
        <f t="shared" si="5"/>
        <v>0</v>
      </c>
      <c r="Z30" s="769">
        <f t="shared" si="5"/>
        <v>0</v>
      </c>
      <c r="AA30" s="769">
        <f t="shared" si="5"/>
        <v>0</v>
      </c>
      <c r="AB30" s="769">
        <f t="shared" si="5"/>
        <v>0</v>
      </c>
      <c r="AC30" s="769">
        <f t="shared" si="5"/>
        <v>0</v>
      </c>
      <c r="AD30" s="769">
        <f t="shared" si="5"/>
        <v>0</v>
      </c>
      <c r="AE30" s="769">
        <f t="shared" si="5"/>
        <v>0</v>
      </c>
      <c r="AF30" s="769">
        <f t="shared" si="5"/>
        <v>0</v>
      </c>
      <c r="AG30" s="769">
        <f t="shared" si="5"/>
        <v>0</v>
      </c>
      <c r="AH30" s="769">
        <f t="shared" si="5"/>
        <v>0</v>
      </c>
      <c r="AI30" s="769">
        <f t="shared" si="5"/>
        <v>0</v>
      </c>
      <c r="AJ30" s="769">
        <f t="shared" si="5"/>
        <v>0</v>
      </c>
      <c r="AK30" s="769">
        <f t="shared" si="5"/>
        <v>0</v>
      </c>
      <c r="AL30" s="769">
        <f t="shared" si="5"/>
        <v>0</v>
      </c>
      <c r="AM30" s="769">
        <f t="shared" si="5"/>
        <v>0</v>
      </c>
      <c r="AN30" s="94"/>
      <c r="AO30" s="164">
        <f ca="1">IF(Data!$H$2="ja",IF(HLOOKUP($G$5,'Partner-period(er)'!$AP:$BD,5+$A30+((AO$15-1)*50),FALSE)&gt;0,1,0),0)</f>
        <v>0</v>
      </c>
      <c r="AP30" s="165">
        <f ca="1">IF(Data!$H$2="ja",IF(HLOOKUP($G$5,'Partner-period(er)'!$AP:$BD,5+$A30+((AP$15-1)*50),FALSE)&gt;0,1,0),0)</f>
        <v>0</v>
      </c>
      <c r="AQ30" s="165">
        <f ca="1">IF(Data!$H$2="ja",IF(HLOOKUP($G$5,'Partner-period(er)'!$AP:$BD,5+$A30+((AQ$15-1)*50),FALSE)&gt;0,1,0),0)</f>
        <v>0</v>
      </c>
      <c r="AR30" s="165">
        <f ca="1">IF(Data!$H$2="ja",IF(HLOOKUP($G$5,'Partner-period(er)'!$AP:$BD,5+$A30+((AR$15-1)*50),FALSE)&gt;0,1,0),0)</f>
        <v>0</v>
      </c>
      <c r="AS30" s="165">
        <f ca="1">IF(Data!$H$2="ja",IF(HLOOKUP($G$5,'Partner-period(er)'!$AP:$BD,5+$A30+((AS$15-1)*50),FALSE)&gt;0,1,0),0)</f>
        <v>0</v>
      </c>
      <c r="AT30" s="165">
        <f ca="1">IF(Data!$H$2="ja",IF(HLOOKUP($G$5,'Partner-period(er)'!$AP:$BD,5+$A30+((AT$15-1)*50),FALSE)&gt;0,1,0),0)</f>
        <v>0</v>
      </c>
      <c r="AU30" s="165">
        <f ca="1">IF(Data!$H$2="ja",IF(HLOOKUP($G$5,'Partner-period(er)'!$AP:$BD,5+$A30+((AU$15-1)*50),FALSE)&gt;0,1,0),0)</f>
        <v>0</v>
      </c>
      <c r="AV30" s="165">
        <f ca="1">IF(Data!$H$2="ja",IF(HLOOKUP($G$5,'Partner-period(er)'!$AP:$BD,5+$A30+((AV$15-1)*50),FALSE)&gt;0,1,0),0)</f>
        <v>0</v>
      </c>
      <c r="AW30" s="165">
        <f ca="1">IF(Data!$H$2="ja",IF(HLOOKUP($G$5,'Partner-period(er)'!$AP:$BD,5+$A30+((AW$15-1)*50),FALSE)&gt;0,1,0),0)</f>
        <v>0</v>
      </c>
      <c r="AX30" s="165">
        <f ca="1">IF(Data!$H$2="ja",IF(HLOOKUP($G$5,'Partner-period(er)'!$AP:$BD,5+$A30+((AX$15-1)*50),FALSE)&gt;0,1,0),0)</f>
        <v>0</v>
      </c>
      <c r="AY30" s="165">
        <f ca="1">IF(Data!$H$2="ja",IF(HLOOKUP($G$5,'Partner-period(er)'!$AP:$BD,5+$A30+((AY$15-1)*50),FALSE)&gt;0,1,0),0)</f>
        <v>0</v>
      </c>
      <c r="AZ30" s="165">
        <f ca="1">IF(Data!$H$2="ja",IF(HLOOKUP($G$5,'Partner-period(er)'!$AP:$BD,5+$A30+((AZ$15-1)*50),FALSE)&gt;0,1,0),0)</f>
        <v>0</v>
      </c>
      <c r="BA30" s="165">
        <f ca="1">IF(Data!$H$2="ja",IF(HLOOKUP($G$5,'Partner-period(er)'!$AP:$BD,5+$A30+((BA$15-1)*50),FALSE)&gt;0,1,0),0)</f>
        <v>0</v>
      </c>
      <c r="BB30" s="165">
        <f ca="1">IF(Data!$H$2="ja",IF(HLOOKUP($G$5,'Partner-period(er)'!$AP:$BD,5+$A30+((BB$15-1)*50),FALSE)&gt;0,1,0),0)</f>
        <v>0</v>
      </c>
      <c r="BC30" s="166">
        <f ca="1">IF(Data!$H$2="ja",IF(HLOOKUP($G$5,'Partner-period(er)'!$AP:$BD,5+$A30+((BC$15-1)*50),FALSE)&gt;0,1,0),0)</f>
        <v>0</v>
      </c>
      <c r="BE30" s="94"/>
      <c r="BF30" s="164">
        <f ca="1">IF(Data!$H$2="ja",IF(HLOOKUP($G$5,'Partner-period(er)'!$AP:$BD,5+$A30+((BF$15-1)*50),FALSE)&gt;0,1,0),0)</f>
        <v>0</v>
      </c>
      <c r="BG30" s="165">
        <f ca="1">IF(Data!$H$2="ja",IF(HLOOKUP($G$5,'Partner-period(er)'!$AP:$BD,5+$A30+((BG$15-1)*50),FALSE)&gt;0,1,0),0)</f>
        <v>0</v>
      </c>
      <c r="BH30" s="165">
        <f ca="1">IF(Data!$H$2="ja",IF(HLOOKUP($G$5,'Partner-period(er)'!$AP:$BD,5+$A30+((BH$15-1)*50),FALSE)&gt;0,1,0),0)</f>
        <v>0</v>
      </c>
      <c r="BI30" s="165">
        <f ca="1">IF(Data!$H$2="ja",IF(HLOOKUP($G$5,'Partner-period(er)'!$AP:$BD,5+$A30+((BI$15-1)*50),FALSE)&gt;0,1,0),0)</f>
        <v>0</v>
      </c>
      <c r="BJ30" s="165">
        <f ca="1">IF(Data!$H$2="ja",IF(HLOOKUP($G$5,'Partner-period(er)'!$AP:$BD,5+$A30+((BJ$15-1)*50),FALSE)&gt;0,1,0),0)</f>
        <v>0</v>
      </c>
      <c r="BK30" s="165">
        <f ca="1">IF(Data!$H$2="ja",IF(HLOOKUP($G$5,'Partner-period(er)'!$AP:$BD,5+$A30+((BK$15-1)*50),FALSE)&gt;0,1,0),0)</f>
        <v>0</v>
      </c>
      <c r="BL30" s="165">
        <f ca="1">IF(Data!$H$2="ja",IF(HLOOKUP($G$5,'Partner-period(er)'!$AP:$BD,5+$A30+((BL$15-1)*50),FALSE)&gt;0,1,0),0)</f>
        <v>0</v>
      </c>
      <c r="BM30" s="165">
        <f ca="1">IF(Data!$H$2="ja",IF(HLOOKUP($G$5,'Partner-period(er)'!$AP:$BD,5+$A30+((BM$15-1)*50),FALSE)&gt;0,1,0),0)</f>
        <v>0</v>
      </c>
      <c r="BN30" s="165">
        <f ca="1">IF(Data!$H$2="ja",IF(HLOOKUP($G$5,'Partner-period(er)'!$AP:$BD,5+$A30+((BN$15-1)*50),FALSE)&gt;0,1,0),0)</f>
        <v>0</v>
      </c>
      <c r="BO30" s="165">
        <f ca="1">IF(Data!$H$2="ja",IF(HLOOKUP($G$5,'Partner-period(er)'!$AP:$BD,5+$A30+((BO$15-1)*50),FALSE)&gt;0,1,0),0)</f>
        <v>0</v>
      </c>
      <c r="BP30" s="165">
        <f ca="1">IF(Data!$H$2="ja",IF(HLOOKUP($G$5,'Partner-period(er)'!$AP:$BD,5+$A30+((BP$15-1)*50),FALSE)&gt;0,1,0),0)</f>
        <v>0</v>
      </c>
      <c r="BQ30" s="165">
        <f ca="1">IF(Data!$H$2="ja",IF(HLOOKUP($G$5,'Partner-period(er)'!$AP:$BD,5+$A30+((BQ$15-1)*50),FALSE)&gt;0,1,0),0)</f>
        <v>0</v>
      </c>
      <c r="BR30" s="165">
        <f ca="1">IF(Data!$H$2="ja",IF(HLOOKUP($G$5,'Partner-period(er)'!$AP:$BD,5+$A30+((BR$15-1)*50),FALSE)&gt;0,1,0),0)</f>
        <v>0</v>
      </c>
      <c r="BS30" s="165">
        <f ca="1">IF(Data!$H$2="ja",IF(HLOOKUP($G$5,'Partner-period(er)'!$AP:$BD,5+$A30+((BS$15-1)*50),FALSE)&gt;0,1,0),0)</f>
        <v>0</v>
      </c>
      <c r="BT30" s="166">
        <f ca="1">IF(Data!$H$2="ja",IF(HLOOKUP($G$5,'Partner-period(er)'!$AP:$BD,5+$A30+((BT$15-1)*50),FALSE)&gt;0,1,0),0)</f>
        <v>0</v>
      </c>
    </row>
    <row r="31" spans="1:72" ht="12" customHeight="1" x14ac:dyDescent="0.25">
      <c r="A31" s="92">
        <v>15</v>
      </c>
      <c r="B31" s="35"/>
      <c r="C31" s="32" t="str">
        <f>'Budget &amp; Total'!C38</f>
        <v>Andre omkostninger total</v>
      </c>
      <c r="D31" s="32"/>
      <c r="E31" s="125" t="s">
        <v>31</v>
      </c>
      <c r="F31" s="246">
        <f>'Budget &amp; Total'!G38</f>
        <v>0</v>
      </c>
      <c r="G31" s="126">
        <f ca="1">HLOOKUP($G$5,'Period(er)'!$X:$AL,5+A31,FALSE)</f>
        <v>0</v>
      </c>
      <c r="I31" s="127">
        <f t="shared" si="4"/>
        <v>0</v>
      </c>
      <c r="J31" s="170">
        <f>SUM(J24:J30)</f>
        <v>0</v>
      </c>
      <c r="K31" s="170">
        <f t="shared" ref="K31:X31" si="6">SUM(K24:K30)</f>
        <v>0</v>
      </c>
      <c r="L31" s="170">
        <f t="shared" si="6"/>
        <v>0</v>
      </c>
      <c r="M31" s="170">
        <f t="shared" si="6"/>
        <v>0</v>
      </c>
      <c r="N31" s="170">
        <f t="shared" si="6"/>
        <v>0</v>
      </c>
      <c r="O31" s="170">
        <f t="shared" si="6"/>
        <v>0</v>
      </c>
      <c r="P31" s="170">
        <f t="shared" si="6"/>
        <v>0</v>
      </c>
      <c r="Q31" s="170">
        <f t="shared" si="6"/>
        <v>0</v>
      </c>
      <c r="R31" s="170">
        <f t="shared" si="6"/>
        <v>0</v>
      </c>
      <c r="S31" s="170">
        <f t="shared" si="6"/>
        <v>0</v>
      </c>
      <c r="T31" s="170">
        <f t="shared" si="6"/>
        <v>0</v>
      </c>
      <c r="U31" s="170">
        <f t="shared" si="6"/>
        <v>0</v>
      </c>
      <c r="V31" s="170">
        <f t="shared" si="6"/>
        <v>0</v>
      </c>
      <c r="W31" s="170">
        <f t="shared" si="6"/>
        <v>0</v>
      </c>
      <c r="X31" s="790">
        <f t="shared" si="6"/>
        <v>0</v>
      </c>
      <c r="Y31" s="770">
        <f>SUM(Y24:Y30)</f>
        <v>0</v>
      </c>
      <c r="Z31" s="770">
        <f t="shared" ref="Z31:AM31" si="7">SUM(Z24:Z30)</f>
        <v>0</v>
      </c>
      <c r="AA31" s="770">
        <f t="shared" si="7"/>
        <v>0</v>
      </c>
      <c r="AB31" s="770">
        <f t="shared" si="7"/>
        <v>0</v>
      </c>
      <c r="AC31" s="770">
        <f t="shared" si="7"/>
        <v>0</v>
      </c>
      <c r="AD31" s="770">
        <f t="shared" si="7"/>
        <v>0</v>
      </c>
      <c r="AE31" s="770">
        <f t="shared" si="7"/>
        <v>0</v>
      </c>
      <c r="AF31" s="770">
        <f t="shared" si="7"/>
        <v>0</v>
      </c>
      <c r="AG31" s="770">
        <f t="shared" si="7"/>
        <v>0</v>
      </c>
      <c r="AH31" s="770">
        <f t="shared" si="7"/>
        <v>0</v>
      </c>
      <c r="AI31" s="770">
        <f t="shared" si="7"/>
        <v>0</v>
      </c>
      <c r="AJ31" s="770">
        <f t="shared" si="7"/>
        <v>0</v>
      </c>
      <c r="AK31" s="770">
        <f t="shared" si="7"/>
        <v>0</v>
      </c>
      <c r="AL31" s="770">
        <f t="shared" si="7"/>
        <v>0</v>
      </c>
      <c r="AM31" s="770">
        <f t="shared" si="7"/>
        <v>0</v>
      </c>
      <c r="AN31" s="94"/>
      <c r="BE31" s="94"/>
    </row>
    <row r="32" spans="1:72" ht="15.75" customHeight="1" thickBot="1" x14ac:dyDescent="0.3">
      <c r="A32" s="92">
        <v>16</v>
      </c>
      <c r="B32" s="406" t="str">
        <f>Data!B55</f>
        <v>Totale omkostninger</v>
      </c>
      <c r="C32" s="130"/>
      <c r="D32" s="130"/>
      <c r="E32" s="131" t="s">
        <v>31</v>
      </c>
      <c r="F32" s="247">
        <f>'Budget &amp; Total'!G39</f>
        <v>0</v>
      </c>
      <c r="G32" s="132">
        <f ca="1">HLOOKUP($G$5,'Period(er)'!$X:$AL,5+A32,FALSE)</f>
        <v>0</v>
      </c>
      <c r="I32" s="809">
        <f t="shared" si="4"/>
        <v>0</v>
      </c>
      <c r="J32" s="810">
        <f>J31+J22</f>
        <v>0</v>
      </c>
      <c r="K32" s="758">
        <f t="shared" ref="K32:X32" si="8">K31+K22</f>
        <v>0</v>
      </c>
      <c r="L32" s="758">
        <f t="shared" si="8"/>
        <v>0</v>
      </c>
      <c r="M32" s="758">
        <f t="shared" si="8"/>
        <v>0</v>
      </c>
      <c r="N32" s="758">
        <f t="shared" si="8"/>
        <v>0</v>
      </c>
      <c r="O32" s="758">
        <f t="shared" si="8"/>
        <v>0</v>
      </c>
      <c r="P32" s="758">
        <f t="shared" si="8"/>
        <v>0</v>
      </c>
      <c r="Q32" s="758">
        <f t="shared" si="8"/>
        <v>0</v>
      </c>
      <c r="R32" s="758">
        <f t="shared" si="8"/>
        <v>0</v>
      </c>
      <c r="S32" s="758">
        <f t="shared" si="8"/>
        <v>0</v>
      </c>
      <c r="T32" s="758">
        <f t="shared" si="8"/>
        <v>0</v>
      </c>
      <c r="U32" s="758">
        <f t="shared" si="8"/>
        <v>0</v>
      </c>
      <c r="V32" s="758">
        <f t="shared" si="8"/>
        <v>0</v>
      </c>
      <c r="W32" s="758">
        <f t="shared" si="8"/>
        <v>0</v>
      </c>
      <c r="X32" s="790">
        <f t="shared" si="8"/>
        <v>0</v>
      </c>
      <c r="Y32" s="770">
        <f>Y31+Y22</f>
        <v>0</v>
      </c>
      <c r="Z32" s="770">
        <f t="shared" ref="Z32:AM32" si="9">Z31+Z22</f>
        <v>0</v>
      </c>
      <c r="AA32" s="770">
        <f t="shared" si="9"/>
        <v>0</v>
      </c>
      <c r="AB32" s="770">
        <f t="shared" si="9"/>
        <v>0</v>
      </c>
      <c r="AC32" s="770">
        <f t="shared" si="9"/>
        <v>0</v>
      </c>
      <c r="AD32" s="770">
        <f t="shared" si="9"/>
        <v>0</v>
      </c>
      <c r="AE32" s="770">
        <f t="shared" si="9"/>
        <v>0</v>
      </c>
      <c r="AF32" s="770">
        <f t="shared" si="9"/>
        <v>0</v>
      </c>
      <c r="AG32" s="770">
        <f t="shared" si="9"/>
        <v>0</v>
      </c>
      <c r="AH32" s="770">
        <f t="shared" si="9"/>
        <v>0</v>
      </c>
      <c r="AI32" s="770">
        <f t="shared" si="9"/>
        <v>0</v>
      </c>
      <c r="AJ32" s="770">
        <f t="shared" si="9"/>
        <v>0</v>
      </c>
      <c r="AK32" s="770">
        <f t="shared" si="9"/>
        <v>0</v>
      </c>
      <c r="AL32" s="770">
        <f t="shared" si="9"/>
        <v>0</v>
      </c>
      <c r="AM32" s="770">
        <f t="shared" si="9"/>
        <v>0</v>
      </c>
      <c r="AN32" s="94"/>
      <c r="BE32" s="94"/>
    </row>
    <row r="33" spans="1:73" s="1" customFormat="1" ht="12" customHeight="1" thickTop="1" x14ac:dyDescent="0.25">
      <c r="A33" s="92">
        <v>17</v>
      </c>
      <c r="B33" s="38" t="str">
        <f>Data!B79</f>
        <v>Tilskud</v>
      </c>
      <c r="C33" s="9"/>
      <c r="D33" s="9"/>
      <c r="E33" s="27"/>
      <c r="F33" s="117"/>
      <c r="G33" s="133"/>
      <c r="H33" s="9"/>
      <c r="I33" s="134"/>
      <c r="J33" s="479"/>
      <c r="K33" s="168"/>
      <c r="L33" s="168"/>
      <c r="M33" s="168"/>
      <c r="N33" s="168"/>
      <c r="O33" s="168"/>
      <c r="P33" s="168"/>
      <c r="Q33" s="168"/>
      <c r="R33" s="168"/>
      <c r="S33" s="168"/>
      <c r="T33" s="168"/>
      <c r="U33" s="168"/>
      <c r="V33" s="168"/>
      <c r="W33" s="168"/>
      <c r="X33" s="169"/>
      <c r="Y33" s="769"/>
      <c r="Z33" s="769"/>
      <c r="AA33" s="769"/>
      <c r="AB33" s="769"/>
      <c r="AC33" s="769"/>
      <c r="AD33" s="769"/>
      <c r="AE33" s="769"/>
      <c r="AF33" s="769"/>
      <c r="AG33" s="769"/>
      <c r="AH33" s="769"/>
      <c r="AI33" s="769"/>
      <c r="AJ33" s="769"/>
      <c r="AK33" s="769"/>
      <c r="AL33" s="769"/>
      <c r="AM33" s="769"/>
      <c r="AN33" s="94"/>
      <c r="BE33" s="94"/>
    </row>
    <row r="34" spans="1:73" s="1" customFormat="1" ht="12" customHeight="1" x14ac:dyDescent="0.25">
      <c r="A34" s="92">
        <v>18</v>
      </c>
      <c r="B34" s="38"/>
      <c r="C34" s="9" t="str">
        <f>Data!B26</f>
        <v>Beregnet tilskud</v>
      </c>
      <c r="D34" s="9"/>
      <c r="E34" s="27" t="s">
        <v>31</v>
      </c>
      <c r="F34" s="117"/>
      <c r="G34" s="119">
        <f ca="1">HLOOKUP($G$5,'Period(er)'!$X:$AL,5+A34,FALSE)</f>
        <v>0</v>
      </c>
      <c r="H34" s="9"/>
      <c r="I34" s="120">
        <f>SUM(J34:AM34)</f>
        <v>0</v>
      </c>
      <c r="J34" s="479">
        <f>J32*J12</f>
        <v>0</v>
      </c>
      <c r="K34" s="168">
        <f t="shared" ref="K34:X34" si="10">K32*K12</f>
        <v>0</v>
      </c>
      <c r="L34" s="168">
        <f t="shared" si="10"/>
        <v>0</v>
      </c>
      <c r="M34" s="168">
        <f t="shared" si="10"/>
        <v>0</v>
      </c>
      <c r="N34" s="168">
        <f t="shared" si="10"/>
        <v>0</v>
      </c>
      <c r="O34" s="168">
        <f t="shared" si="10"/>
        <v>0</v>
      </c>
      <c r="P34" s="168">
        <f t="shared" si="10"/>
        <v>0</v>
      </c>
      <c r="Q34" s="168">
        <f t="shared" si="10"/>
        <v>0</v>
      </c>
      <c r="R34" s="168">
        <f t="shared" si="10"/>
        <v>0</v>
      </c>
      <c r="S34" s="168">
        <f t="shared" si="10"/>
        <v>0</v>
      </c>
      <c r="T34" s="168">
        <f t="shared" si="10"/>
        <v>0</v>
      </c>
      <c r="U34" s="168">
        <f t="shared" si="10"/>
        <v>0</v>
      </c>
      <c r="V34" s="168">
        <f t="shared" si="10"/>
        <v>0</v>
      </c>
      <c r="W34" s="168">
        <f t="shared" si="10"/>
        <v>0</v>
      </c>
      <c r="X34" s="169">
        <f t="shared" si="10"/>
        <v>0</v>
      </c>
      <c r="Y34" s="769">
        <f>Y32*Y12</f>
        <v>0</v>
      </c>
      <c r="Z34" s="769">
        <f t="shared" ref="Z34:AM34" si="11">Z32*Z12</f>
        <v>0</v>
      </c>
      <c r="AA34" s="769">
        <f t="shared" si="11"/>
        <v>0</v>
      </c>
      <c r="AB34" s="769">
        <f t="shared" si="11"/>
        <v>0</v>
      </c>
      <c r="AC34" s="769">
        <f t="shared" si="11"/>
        <v>0</v>
      </c>
      <c r="AD34" s="769">
        <f t="shared" si="11"/>
        <v>0</v>
      </c>
      <c r="AE34" s="769">
        <f t="shared" si="11"/>
        <v>0</v>
      </c>
      <c r="AF34" s="769">
        <f t="shared" si="11"/>
        <v>0</v>
      </c>
      <c r="AG34" s="769">
        <f t="shared" si="11"/>
        <v>0</v>
      </c>
      <c r="AH34" s="769">
        <f t="shared" si="11"/>
        <v>0</v>
      </c>
      <c r="AI34" s="769">
        <f t="shared" si="11"/>
        <v>0</v>
      </c>
      <c r="AJ34" s="769">
        <f t="shared" si="11"/>
        <v>0</v>
      </c>
      <c r="AK34" s="769">
        <f t="shared" si="11"/>
        <v>0</v>
      </c>
      <c r="AL34" s="769">
        <f t="shared" si="11"/>
        <v>0</v>
      </c>
      <c r="AM34" s="769">
        <f t="shared" si="11"/>
        <v>0</v>
      </c>
      <c r="AN34" s="94"/>
      <c r="BE34" s="94"/>
    </row>
    <row r="35" spans="1:73" ht="12" customHeight="1" x14ac:dyDescent="0.25">
      <c r="A35" s="92">
        <v>19</v>
      </c>
      <c r="B35" s="39"/>
      <c r="C35" s="9" t="str">
        <f>Data!B27</f>
        <v>Forudbetalt tilskud (efter aftale)</v>
      </c>
      <c r="D35" s="135"/>
      <c r="E35" s="27" t="s">
        <v>31</v>
      </c>
      <c r="F35" s="117"/>
      <c r="G35" s="119">
        <f ca="1">HLOOKUP($G$5,'Period(er)'!$X:$AL,5+A35,FALSE)</f>
        <v>0</v>
      </c>
      <c r="I35" s="120">
        <f>SUM(J35:AM35)</f>
        <v>0</v>
      </c>
      <c r="J35" s="608"/>
      <c r="K35" s="609"/>
      <c r="L35" s="609"/>
      <c r="M35" s="609"/>
      <c r="N35" s="609"/>
      <c r="O35" s="609"/>
      <c r="P35" s="609"/>
      <c r="Q35" s="609"/>
      <c r="R35" s="609"/>
      <c r="S35" s="609"/>
      <c r="T35" s="609"/>
      <c r="U35" s="609"/>
      <c r="V35" s="609"/>
      <c r="W35" s="609"/>
      <c r="X35" s="610"/>
      <c r="Y35" s="771"/>
      <c r="Z35" s="771"/>
      <c r="AA35" s="771"/>
      <c r="AB35" s="771"/>
      <c r="AC35" s="771"/>
      <c r="AD35" s="771"/>
      <c r="AE35" s="771"/>
      <c r="AF35" s="771"/>
      <c r="AG35" s="771"/>
      <c r="AH35" s="771"/>
      <c r="AI35" s="771"/>
      <c r="AJ35" s="771"/>
      <c r="AK35" s="771"/>
      <c r="AL35" s="771"/>
      <c r="AM35" s="771"/>
      <c r="AN35" s="94"/>
      <c r="BE35" s="94"/>
    </row>
    <row r="36" spans="1:73" ht="12" customHeight="1" x14ac:dyDescent="0.25">
      <c r="A36" s="92">
        <v>20</v>
      </c>
      <c r="B36" s="39"/>
      <c r="C36" s="9" t="str">
        <f>Data!B28</f>
        <v>Justering for timepris inklusiv overhead</v>
      </c>
      <c r="D36" s="135"/>
      <c r="E36" s="27" t="s">
        <v>31</v>
      </c>
      <c r="F36" s="117"/>
      <c r="G36" s="119">
        <f ca="1">HLOOKUP($G$5,'Period(er)'!$X:$AL,5+A36,FALSE)</f>
        <v>0</v>
      </c>
      <c r="I36" s="120">
        <f ca="1">SUM(J36:AM36)</f>
        <v>0</v>
      </c>
      <c r="J36" s="479">
        <f ca="1">HLOOKUP($G$5,'Partner-period(er)'!$J:$X,25+((J$2-1)*50),FALSE)</f>
        <v>0</v>
      </c>
      <c r="K36" s="168">
        <f ca="1">HLOOKUP($G$5,'Partner-period(er)'!$J:$X,25+((K$2-1)*50),FALSE)</f>
        <v>0</v>
      </c>
      <c r="L36" s="168">
        <f ca="1">HLOOKUP($G$5,'Partner-period(er)'!$J:$X,25+((L$2-1)*50),FALSE)</f>
        <v>0</v>
      </c>
      <c r="M36" s="168">
        <f ca="1">HLOOKUP($G$5,'Partner-period(er)'!$J:$X,25+((M$2-1)*50),FALSE)</f>
        <v>0</v>
      </c>
      <c r="N36" s="168">
        <f ca="1">HLOOKUP($G$5,'Partner-period(er)'!$J:$X,25+((N$2-1)*50),FALSE)</f>
        <v>0</v>
      </c>
      <c r="O36" s="168">
        <f ca="1">HLOOKUP($G$5,'Partner-period(er)'!$J:$X,25+((O$2-1)*50),FALSE)</f>
        <v>0</v>
      </c>
      <c r="P36" s="168">
        <f ca="1">HLOOKUP($G$5,'Partner-period(er)'!$J:$X,25+((P$2-1)*50),FALSE)</f>
        <v>0</v>
      </c>
      <c r="Q36" s="168">
        <f ca="1">HLOOKUP($G$5,'Partner-period(er)'!$J:$X,25+((Q$2-1)*50),FALSE)</f>
        <v>0</v>
      </c>
      <c r="R36" s="168">
        <f ca="1">HLOOKUP($G$5,'Partner-period(er)'!$J:$X,25+((R$2-1)*50),FALSE)</f>
        <v>0</v>
      </c>
      <c r="S36" s="168">
        <f ca="1">HLOOKUP($G$5,'Partner-period(er)'!$J:$X,25+((S$2-1)*50),FALSE)</f>
        <v>0</v>
      </c>
      <c r="T36" s="168">
        <f ca="1">HLOOKUP($G$5,'Partner-period(er)'!$J:$X,25+((T$2-1)*50),FALSE)</f>
        <v>0</v>
      </c>
      <c r="U36" s="168">
        <f ca="1">HLOOKUP($G$5,'Partner-period(er)'!$J:$X,25+((U$2-1)*50),FALSE)</f>
        <v>0</v>
      </c>
      <c r="V36" s="168">
        <f ca="1">HLOOKUP($G$5,'Partner-period(er)'!$J:$X,25+((V$2-1)*50),FALSE)</f>
        <v>0</v>
      </c>
      <c r="W36" s="168">
        <f ca="1">HLOOKUP($G$5,'Partner-period(er)'!$J:$X,25+((W$2-1)*50),FALSE)</f>
        <v>0</v>
      </c>
      <c r="X36" s="169">
        <f ca="1">HLOOKUP($G$5,'Partner-period(er)'!$J:$X,25+((X$2-1)*50),FALSE)</f>
        <v>0</v>
      </c>
      <c r="Y36" s="769">
        <f ca="1">HLOOKUP($G$5,'Partner-period(er)'!$J:$X,25+((Y$2-1)*50),FALSE)</f>
        <v>0</v>
      </c>
      <c r="Z36" s="769">
        <f ca="1">HLOOKUP($G$5,'Partner-period(er)'!$J:$X,25+((Z$2-1)*50),FALSE)</f>
        <v>0</v>
      </c>
      <c r="AA36" s="769">
        <f ca="1">HLOOKUP($G$5,'Partner-period(er)'!$J:$X,25+((AA$2-1)*50),FALSE)</f>
        <v>0</v>
      </c>
      <c r="AB36" s="769">
        <f ca="1">HLOOKUP($G$5,'Partner-period(er)'!$J:$X,25+((AB$2-1)*50),FALSE)</f>
        <v>0</v>
      </c>
      <c r="AC36" s="769">
        <f ca="1">HLOOKUP($G$5,'Partner-period(er)'!$J:$X,25+((AC$2-1)*50),FALSE)</f>
        <v>0</v>
      </c>
      <c r="AD36" s="769">
        <f ca="1">HLOOKUP($G$5,'Partner-period(er)'!$J:$X,25+((AD$2-1)*50),FALSE)</f>
        <v>0</v>
      </c>
      <c r="AE36" s="769">
        <f ca="1">HLOOKUP($G$5,'Partner-period(er)'!$J:$X,25+((AE$2-1)*50),FALSE)</f>
        <v>0</v>
      </c>
      <c r="AF36" s="769">
        <f ca="1">HLOOKUP($G$5,'Partner-period(er)'!$J:$X,25+((AF$2-1)*50),FALSE)</f>
        <v>0</v>
      </c>
      <c r="AG36" s="769">
        <f ca="1">HLOOKUP($G$5,'Partner-period(er)'!$J:$X,25+((AG$2-1)*50),FALSE)</f>
        <v>0</v>
      </c>
      <c r="AH36" s="769">
        <f ca="1">HLOOKUP($G$5,'Partner-period(er)'!$J:$X,25+((AH$2-1)*50),FALSE)</f>
        <v>0</v>
      </c>
      <c r="AI36" s="769">
        <f ca="1">HLOOKUP($G$5,'Partner-period(er)'!$J:$X,25+((AI$2-1)*50),FALSE)</f>
        <v>0</v>
      </c>
      <c r="AJ36" s="769">
        <f ca="1">HLOOKUP($G$5,'Partner-period(er)'!$J:$X,25+((AJ$2-1)*50),FALSE)</f>
        <v>0</v>
      </c>
      <c r="AK36" s="769">
        <f ca="1">HLOOKUP($G$5,'Partner-period(er)'!$J:$X,25+((AK$2-1)*50),FALSE)</f>
        <v>0</v>
      </c>
      <c r="AL36" s="769">
        <f ca="1">HLOOKUP($G$5,'Partner-period(er)'!$J:$X,25+((AL$2-1)*50),FALSE)</f>
        <v>0</v>
      </c>
      <c r="AM36" s="769">
        <f ca="1">HLOOKUP($G$5,'Partner-period(er)'!$J:$X,25+((AM$2-1)*50),FALSE)</f>
        <v>0</v>
      </c>
      <c r="AN36" s="168" t="e">
        <f ca="1">HLOOKUP($G$5,'Partner-period(er)'!$J:$X,25+((AN$2-1)*50),FALSE)</f>
        <v>#VALUE!</v>
      </c>
      <c r="AO36" s="168" t="e" vm="1">
        <f ca="1">HLOOKUP($G$5,'Partner-period(er)'!$J:$X,25+((AO$2-1)*50),FALSE)</f>
        <v>#VALUE!</v>
      </c>
      <c r="AP36" s="168" t="e" vm="1">
        <f ca="1">HLOOKUP($G$5,'Partner-period(er)'!$J:$X,25+((AP$2-1)*50),FALSE)</f>
        <v>#VALUE!</v>
      </c>
      <c r="AQ36" s="168" t="e" vm="1">
        <f ca="1">HLOOKUP($G$5,'Partner-period(er)'!$J:$X,25+((AQ$2-1)*50),FALSE)</f>
        <v>#VALUE!</v>
      </c>
      <c r="AR36" s="168" t="e" vm="1">
        <f ca="1">HLOOKUP($G$5,'Partner-period(er)'!$J:$X,25+((AR$2-1)*50),FALSE)</f>
        <v>#VALUE!</v>
      </c>
      <c r="AS36" s="168" t="e" vm="1">
        <f ca="1">HLOOKUP($G$5,'Partner-period(er)'!$J:$X,25+((AS$2-1)*50),FALSE)</f>
        <v>#VALUE!</v>
      </c>
      <c r="AT36" s="168" t="e" vm="1">
        <f ca="1">HLOOKUP($G$5,'Partner-period(er)'!$J:$X,25+((AT$2-1)*50),FALSE)</f>
        <v>#VALUE!</v>
      </c>
      <c r="AU36" s="168" t="e" vm="1">
        <f ca="1">HLOOKUP($G$5,'Partner-period(er)'!$J:$X,25+((AU$2-1)*50),FALSE)</f>
        <v>#VALUE!</v>
      </c>
      <c r="AV36" s="168" t="e" vm="1">
        <f ca="1">HLOOKUP($G$5,'Partner-period(er)'!$J:$X,25+((AV$2-1)*50),FALSE)</f>
        <v>#VALUE!</v>
      </c>
      <c r="AW36" s="168" t="e" vm="1">
        <f ca="1">HLOOKUP($G$5,'Partner-period(er)'!$J:$X,25+((AW$2-1)*50),FALSE)</f>
        <v>#VALUE!</v>
      </c>
      <c r="AX36" s="168" t="e" vm="1">
        <f ca="1">HLOOKUP($G$5,'Partner-period(er)'!$J:$X,25+((AX$2-1)*50),FALSE)</f>
        <v>#VALUE!</v>
      </c>
      <c r="AY36" s="168" t="e" vm="1">
        <f ca="1">HLOOKUP($G$5,'Partner-period(er)'!$J:$X,25+((AY$2-1)*50),FALSE)</f>
        <v>#VALUE!</v>
      </c>
      <c r="AZ36" s="168" t="e" vm="1">
        <f ca="1">HLOOKUP($G$5,'Partner-period(er)'!$J:$X,25+((AZ$2-1)*50),FALSE)</f>
        <v>#VALUE!</v>
      </c>
      <c r="BA36" s="168" t="e" vm="1">
        <f ca="1">HLOOKUP($G$5,'Partner-period(er)'!$J:$X,25+((BA$2-1)*50),FALSE)</f>
        <v>#VALUE!</v>
      </c>
      <c r="BB36" s="168" t="e" vm="1">
        <f ca="1">HLOOKUP($G$5,'Partner-period(er)'!$J:$X,25+((BB$2-1)*50),FALSE)</f>
        <v>#VALUE!</v>
      </c>
      <c r="BC36" s="168" t="e" vm="1">
        <f ca="1">HLOOKUP($G$5,'Partner-period(er)'!$J:$X,25+((BC$2-1)*50),FALSE)</f>
        <v>#VALUE!</v>
      </c>
      <c r="BD36" s="168" t="e" vm="1">
        <f ca="1">HLOOKUP($G$5,'Partner-period(er)'!$J:$X,25+((BD$2-1)*50),FALSE)</f>
        <v>#VALUE!</v>
      </c>
      <c r="BE36" s="168" t="e">
        <f ca="1">HLOOKUP($G$5,'Partner-period(er)'!$J:$X,25+((BE$2-1)*50),FALSE)</f>
        <v>#VALUE!</v>
      </c>
      <c r="BF36" s="168" t="e" vm="1">
        <f ca="1">HLOOKUP($G$5,'Partner-period(er)'!$J:$X,25+((BF$2-1)*50),FALSE)</f>
        <v>#VALUE!</v>
      </c>
      <c r="BG36" s="168" t="e" vm="1">
        <f ca="1">HLOOKUP($G$5,'Partner-period(er)'!$J:$X,25+((BG$2-1)*50),FALSE)</f>
        <v>#VALUE!</v>
      </c>
      <c r="BH36" s="168" t="e" vm="1">
        <f ca="1">HLOOKUP($G$5,'Partner-period(er)'!$J:$X,25+((BH$2-1)*50),FALSE)</f>
        <v>#VALUE!</v>
      </c>
      <c r="BI36" s="168" t="e" vm="1">
        <f ca="1">HLOOKUP($G$5,'Partner-period(er)'!$J:$X,25+((BI$2-1)*50),FALSE)</f>
        <v>#VALUE!</v>
      </c>
      <c r="BJ36" s="168" t="e" vm="1">
        <f ca="1">HLOOKUP($G$5,'Partner-period(er)'!$J:$X,25+((BJ$2-1)*50),FALSE)</f>
        <v>#VALUE!</v>
      </c>
      <c r="BK36" s="168" t="e" vm="1">
        <f ca="1">HLOOKUP($G$5,'Partner-period(er)'!$J:$X,25+((BK$2-1)*50),FALSE)</f>
        <v>#VALUE!</v>
      </c>
      <c r="BL36" s="168" t="e" vm="1">
        <f ca="1">HLOOKUP($G$5,'Partner-period(er)'!$J:$X,25+((BL$2-1)*50),FALSE)</f>
        <v>#VALUE!</v>
      </c>
      <c r="BM36" s="168" t="e" vm="1">
        <f ca="1">HLOOKUP($G$5,'Partner-period(er)'!$J:$X,25+((BM$2-1)*50),FALSE)</f>
        <v>#VALUE!</v>
      </c>
      <c r="BN36" s="168" t="e" vm="1">
        <f ca="1">HLOOKUP($G$5,'Partner-period(er)'!$J:$X,25+((BN$2-1)*50),FALSE)</f>
        <v>#VALUE!</v>
      </c>
      <c r="BO36" s="168" t="e" vm="1">
        <f ca="1">HLOOKUP($G$5,'Partner-period(er)'!$J:$X,25+((BO$2-1)*50),FALSE)</f>
        <v>#VALUE!</v>
      </c>
      <c r="BP36" s="168" t="e" vm="1">
        <f ca="1">HLOOKUP($G$5,'Partner-period(er)'!$J:$X,25+((BP$2-1)*50),FALSE)</f>
        <v>#VALUE!</v>
      </c>
      <c r="BQ36" s="168" t="e" vm="1">
        <f ca="1">HLOOKUP($G$5,'Partner-period(er)'!$J:$X,25+((BQ$2-1)*50),FALSE)</f>
        <v>#VALUE!</v>
      </c>
      <c r="BR36" s="168" t="e" vm="1">
        <f ca="1">HLOOKUP($G$5,'Partner-period(er)'!$J:$X,25+((BR$2-1)*50),FALSE)</f>
        <v>#VALUE!</v>
      </c>
      <c r="BS36" s="168" t="e" vm="1">
        <f ca="1">HLOOKUP($G$5,'Partner-period(er)'!$J:$X,25+((BS$2-1)*50),FALSE)</f>
        <v>#VALUE!</v>
      </c>
      <c r="BT36" s="168" t="e" vm="1">
        <f ca="1">HLOOKUP($G$5,'Partner-period(er)'!$J:$X,25+((BT$2-1)*50),FALSE)</f>
        <v>#VALUE!</v>
      </c>
      <c r="BU36" s="168" t="e" vm="1">
        <f ca="1">HLOOKUP($G$5,'Partner-period(er)'!$J:$X,25+((BU$2-1)*50),FALSE)</f>
        <v>#VALUE!</v>
      </c>
    </row>
    <row r="37" spans="1:73" ht="12" customHeight="1" x14ac:dyDescent="0.25">
      <c r="A37" s="92">
        <v>21</v>
      </c>
      <c r="B37" s="39"/>
      <c r="C37" s="9" t="str">
        <f>Data!B29</f>
        <v>Justering for budgetoverskridelse</v>
      </c>
      <c r="D37" s="135"/>
      <c r="E37" s="27" t="s">
        <v>31</v>
      </c>
      <c r="F37" s="117"/>
      <c r="G37" s="119">
        <f ca="1">HLOOKUP($G$5,'Period(er)'!$X:$AL,5+A37,FALSE)</f>
        <v>0</v>
      </c>
      <c r="I37" s="120">
        <f ca="1">IF(Data!H2="nej",                     IF((G34+G35+G36)&gt;F38,-G34-G35-G36+F38,0),SUM(J37:AM37))</f>
        <v>0</v>
      </c>
      <c r="J37" s="480">
        <f ca="1">HLOOKUP($G$5,'Partner-period(er)'!$J:$X,26+((J$2-1)*50),FALSE)</f>
        <v>0</v>
      </c>
      <c r="K37" s="172">
        <f ca="1">HLOOKUP($G$5,'Partner-period(er)'!$J:$X,26+((K$2-1)*50),FALSE)</f>
        <v>0</v>
      </c>
      <c r="L37" s="172">
        <f ca="1">HLOOKUP($G$5,'Partner-period(er)'!$J:$X,26+((L$2-1)*50),FALSE)</f>
        <v>0</v>
      </c>
      <c r="M37" s="172">
        <f ca="1">HLOOKUP($G$5,'Partner-period(er)'!$J:$X,26+((M$2-1)*50),FALSE)</f>
        <v>0</v>
      </c>
      <c r="N37" s="172">
        <f ca="1">HLOOKUP($G$5,'Partner-period(er)'!$J:$X,26+((N$2-1)*50),FALSE)</f>
        <v>0</v>
      </c>
      <c r="O37" s="172">
        <f ca="1">HLOOKUP($G$5,'Partner-period(er)'!$J:$X,26+((O$2-1)*50),FALSE)</f>
        <v>0</v>
      </c>
      <c r="P37" s="172">
        <f ca="1">HLOOKUP($G$5,'Partner-period(er)'!$J:$X,26+((P$2-1)*50),FALSE)</f>
        <v>0</v>
      </c>
      <c r="Q37" s="172">
        <f ca="1">HLOOKUP($G$5,'Partner-period(er)'!$J:$X,26+((Q$2-1)*50),FALSE)</f>
        <v>0</v>
      </c>
      <c r="R37" s="172">
        <f ca="1">HLOOKUP($G$5,'Partner-period(er)'!$J:$X,26+((R$2-1)*50),FALSE)</f>
        <v>0</v>
      </c>
      <c r="S37" s="172">
        <f ca="1">HLOOKUP($G$5,'Partner-period(er)'!$J:$X,26+((S$2-1)*50),FALSE)</f>
        <v>0</v>
      </c>
      <c r="T37" s="172">
        <f ca="1">HLOOKUP($G$5,'Partner-period(er)'!$J:$X,26+((T$2-1)*50),FALSE)</f>
        <v>0</v>
      </c>
      <c r="U37" s="172">
        <f ca="1">HLOOKUP($G$5,'Partner-period(er)'!$J:$X,26+((U$2-1)*50),FALSE)</f>
        <v>0</v>
      </c>
      <c r="V37" s="172">
        <f ca="1">HLOOKUP($G$5,'Partner-period(er)'!$J:$X,26+((V$2-1)*50),FALSE)</f>
        <v>0</v>
      </c>
      <c r="W37" s="172">
        <f ca="1">HLOOKUP($G$5,'Partner-period(er)'!$J:$X,26+((W$2-1)*50),FALSE)</f>
        <v>0</v>
      </c>
      <c r="X37" s="791">
        <f ca="1">HLOOKUP($G$5,'Partner-period(er)'!$J:$X,26+((X$2-1)*50),FALSE)</f>
        <v>0</v>
      </c>
      <c r="Y37" s="769">
        <f ca="1">HLOOKUP($G$5,'Partner-period(er)'!$J:$X,26+((Y$2-1)*50),FALSE)</f>
        <v>0</v>
      </c>
      <c r="Z37" s="769">
        <f ca="1">HLOOKUP($G$5,'Partner-period(er)'!$J:$X,26+((Z$2-1)*50),FALSE)</f>
        <v>0</v>
      </c>
      <c r="AA37" s="769">
        <f ca="1">HLOOKUP($G$5,'Partner-period(er)'!$J:$X,26+((AA$2-1)*50),FALSE)</f>
        <v>0</v>
      </c>
      <c r="AB37" s="769">
        <f ca="1">HLOOKUP($G$5,'Partner-period(er)'!$J:$X,26+((AB$2-1)*50),FALSE)</f>
        <v>0</v>
      </c>
      <c r="AC37" s="769">
        <f ca="1">HLOOKUP($G$5,'Partner-period(er)'!$J:$X,26+((AC$2-1)*50),FALSE)</f>
        <v>0</v>
      </c>
      <c r="AD37" s="769">
        <f ca="1">HLOOKUP($G$5,'Partner-period(er)'!$J:$X,26+((AD$2-1)*50),FALSE)</f>
        <v>0</v>
      </c>
      <c r="AE37" s="769">
        <f ca="1">HLOOKUP($G$5,'Partner-period(er)'!$J:$X,26+((AE$2-1)*50),FALSE)</f>
        <v>0</v>
      </c>
      <c r="AF37" s="769">
        <f ca="1">HLOOKUP($G$5,'Partner-period(er)'!$J:$X,26+((AF$2-1)*50),FALSE)</f>
        <v>0</v>
      </c>
      <c r="AG37" s="769">
        <f ca="1">HLOOKUP($G$5,'Partner-period(er)'!$J:$X,26+((AG$2-1)*50),FALSE)</f>
        <v>0</v>
      </c>
      <c r="AH37" s="769">
        <f ca="1">HLOOKUP($G$5,'Partner-period(er)'!$J:$X,26+((AH$2-1)*50),FALSE)</f>
        <v>0</v>
      </c>
      <c r="AI37" s="769">
        <f ca="1">HLOOKUP($G$5,'Partner-period(er)'!$J:$X,26+((AI$2-1)*50),FALSE)</f>
        <v>0</v>
      </c>
      <c r="AJ37" s="769">
        <f ca="1">HLOOKUP($G$5,'Partner-period(er)'!$J:$X,26+((AJ$2-1)*50),FALSE)</f>
        <v>0</v>
      </c>
      <c r="AK37" s="769">
        <f ca="1">HLOOKUP($G$5,'Partner-period(er)'!$J:$X,26+((AK$2-1)*50),FALSE)</f>
        <v>0</v>
      </c>
      <c r="AL37" s="769">
        <f ca="1">HLOOKUP($G$5,'Partner-period(er)'!$J:$X,26+((AL$2-1)*50),FALSE)</f>
        <v>0</v>
      </c>
      <c r="AM37" s="769">
        <f ca="1">HLOOKUP($G$5,'Partner-period(er)'!$J:$X,26+((AM$2-1)*50),FALSE)</f>
        <v>0</v>
      </c>
      <c r="AN37" s="94"/>
      <c r="BE37" s="94"/>
    </row>
    <row r="38" spans="1:73" ht="12" customHeight="1" x14ac:dyDescent="0.25">
      <c r="A38" s="92">
        <v>22</v>
      </c>
      <c r="B38" s="36"/>
      <c r="C38" s="136" t="str">
        <f>Data!B30</f>
        <v>Tilskud total / til faktura</v>
      </c>
      <c r="D38" s="136"/>
      <c r="E38" s="97" t="s">
        <v>31</v>
      </c>
      <c r="F38" s="248">
        <f>'Budget &amp; Total'!G43</f>
        <v>0</v>
      </c>
      <c r="G38" s="118">
        <f ca="1">HLOOKUP($G$5,'Period(er)'!$X:$AL,5+A38,FALSE)</f>
        <v>0</v>
      </c>
      <c r="I38" s="137">
        <f ca="1">SUM(I34:I37)</f>
        <v>0</v>
      </c>
      <c r="J38" s="171">
        <f ca="1">J34+J35+J36+J37</f>
        <v>0</v>
      </c>
      <c r="K38" s="171">
        <f t="shared" ref="K38:X38" ca="1" si="12">K34+K35+K36+K37</f>
        <v>0</v>
      </c>
      <c r="L38" s="171">
        <f t="shared" ca="1" si="12"/>
        <v>0</v>
      </c>
      <c r="M38" s="171">
        <f t="shared" ca="1" si="12"/>
        <v>0</v>
      </c>
      <c r="N38" s="171">
        <f t="shared" ca="1" si="12"/>
        <v>0</v>
      </c>
      <c r="O38" s="171">
        <f t="shared" ca="1" si="12"/>
        <v>0</v>
      </c>
      <c r="P38" s="171">
        <f t="shared" ca="1" si="12"/>
        <v>0</v>
      </c>
      <c r="Q38" s="171">
        <f t="shared" ca="1" si="12"/>
        <v>0</v>
      </c>
      <c r="R38" s="171">
        <f t="shared" ca="1" si="12"/>
        <v>0</v>
      </c>
      <c r="S38" s="171">
        <f t="shared" ca="1" si="12"/>
        <v>0</v>
      </c>
      <c r="T38" s="171">
        <f t="shared" ca="1" si="12"/>
        <v>0</v>
      </c>
      <c r="U38" s="171">
        <f t="shared" ca="1" si="12"/>
        <v>0</v>
      </c>
      <c r="V38" s="171">
        <f t="shared" ca="1" si="12"/>
        <v>0</v>
      </c>
      <c r="W38" s="171">
        <f t="shared" ca="1" si="12"/>
        <v>0</v>
      </c>
      <c r="X38" s="792">
        <f t="shared" ca="1" si="12"/>
        <v>0</v>
      </c>
      <c r="Y38" s="770">
        <f ca="1">Y34+Y35+Y36+Y37</f>
        <v>0</v>
      </c>
      <c r="Z38" s="770">
        <f t="shared" ref="Z38:AM38" ca="1" si="13">Z34+Z35+Z36+Z37</f>
        <v>0</v>
      </c>
      <c r="AA38" s="770">
        <f t="shared" ca="1" si="13"/>
        <v>0</v>
      </c>
      <c r="AB38" s="770">
        <f t="shared" ca="1" si="13"/>
        <v>0</v>
      </c>
      <c r="AC38" s="770">
        <f t="shared" ca="1" si="13"/>
        <v>0</v>
      </c>
      <c r="AD38" s="770">
        <f t="shared" ca="1" si="13"/>
        <v>0</v>
      </c>
      <c r="AE38" s="770">
        <f t="shared" ca="1" si="13"/>
        <v>0</v>
      </c>
      <c r="AF38" s="770">
        <f t="shared" ca="1" si="13"/>
        <v>0</v>
      </c>
      <c r="AG38" s="770">
        <f t="shared" ca="1" si="13"/>
        <v>0</v>
      </c>
      <c r="AH38" s="770">
        <f t="shared" ca="1" si="13"/>
        <v>0</v>
      </c>
      <c r="AI38" s="770">
        <f t="shared" ca="1" si="13"/>
        <v>0</v>
      </c>
      <c r="AJ38" s="770">
        <f t="shared" ca="1" si="13"/>
        <v>0</v>
      </c>
      <c r="AK38" s="770">
        <f t="shared" ca="1" si="13"/>
        <v>0</v>
      </c>
      <c r="AL38" s="770">
        <f t="shared" ca="1" si="13"/>
        <v>0</v>
      </c>
      <c r="AM38" s="770">
        <f t="shared" ca="1" si="13"/>
        <v>0</v>
      </c>
      <c r="AN38" s="94"/>
      <c r="BE38" s="94"/>
    </row>
    <row r="39" spans="1:73" ht="12" customHeight="1" x14ac:dyDescent="0.25">
      <c r="A39" s="92">
        <v>23</v>
      </c>
      <c r="B39" s="38"/>
      <c r="C39" s="33" t="str">
        <f>Data!B31</f>
        <v>Anden finansiering</v>
      </c>
      <c r="D39" s="33"/>
      <c r="E39" s="27" t="s">
        <v>31</v>
      </c>
      <c r="F39" s="245">
        <f>'Budget &amp; Total'!G44</f>
        <v>0</v>
      </c>
      <c r="G39" s="119">
        <f ca="1">HLOOKUP($G$5,'Period(er)'!$X:$AL,5+A39,FALSE)</f>
        <v>0</v>
      </c>
      <c r="I39" s="120">
        <f>SUM(J39:AM39)</f>
        <v>0</v>
      </c>
      <c r="J39" s="606"/>
      <c r="K39" s="606"/>
      <c r="L39" s="606"/>
      <c r="M39" s="606"/>
      <c r="N39" s="606"/>
      <c r="O39" s="606"/>
      <c r="P39" s="606"/>
      <c r="Q39" s="606"/>
      <c r="R39" s="606"/>
      <c r="S39" s="606"/>
      <c r="T39" s="606"/>
      <c r="U39" s="606"/>
      <c r="V39" s="606"/>
      <c r="W39" s="606"/>
      <c r="X39" s="607"/>
      <c r="Y39" s="767"/>
      <c r="Z39" s="767"/>
      <c r="AA39" s="767"/>
      <c r="AB39" s="767"/>
      <c r="AC39" s="767"/>
      <c r="AD39" s="767"/>
      <c r="AE39" s="767"/>
      <c r="AF39" s="767"/>
      <c r="AG39" s="767"/>
      <c r="AH39" s="767"/>
      <c r="AI39" s="767"/>
      <c r="AJ39" s="767"/>
      <c r="AK39" s="767"/>
      <c r="AL39" s="767"/>
      <c r="AM39" s="767"/>
      <c r="AN39" s="94"/>
      <c r="BE39" s="94"/>
    </row>
    <row r="40" spans="1:73" ht="12" customHeight="1" x14ac:dyDescent="0.25">
      <c r="A40" s="92">
        <v>24</v>
      </c>
      <c r="B40" s="40"/>
      <c r="C40" s="34" t="str">
        <f>Data!B32</f>
        <v>Egenfinansiering</v>
      </c>
      <c r="D40" s="34"/>
      <c r="E40" s="138" t="s">
        <v>31</v>
      </c>
      <c r="F40" s="249">
        <f>'Budget &amp; Total'!G45</f>
        <v>0</v>
      </c>
      <c r="G40" s="139">
        <f ca="1">HLOOKUP($G$5,'Period(er)'!$X:$AL,5+A40,FALSE)</f>
        <v>0</v>
      </c>
      <c r="I40" s="140">
        <f ca="1">SUM(J40:AM40)</f>
        <v>0</v>
      </c>
      <c r="J40" s="172">
        <f ca="1">J32-J38-J39</f>
        <v>0</v>
      </c>
      <c r="K40" s="172">
        <f t="shared" ref="K40:X40" ca="1" si="14">K32-K38-K39</f>
        <v>0</v>
      </c>
      <c r="L40" s="172">
        <f t="shared" ca="1" si="14"/>
        <v>0</v>
      </c>
      <c r="M40" s="172">
        <f t="shared" ca="1" si="14"/>
        <v>0</v>
      </c>
      <c r="N40" s="172">
        <f t="shared" ca="1" si="14"/>
        <v>0</v>
      </c>
      <c r="O40" s="172">
        <f t="shared" ca="1" si="14"/>
        <v>0</v>
      </c>
      <c r="P40" s="172">
        <f t="shared" ca="1" si="14"/>
        <v>0</v>
      </c>
      <c r="Q40" s="172">
        <f t="shared" ca="1" si="14"/>
        <v>0</v>
      </c>
      <c r="R40" s="172">
        <f t="shared" ca="1" si="14"/>
        <v>0</v>
      </c>
      <c r="S40" s="172">
        <f t="shared" ca="1" si="14"/>
        <v>0</v>
      </c>
      <c r="T40" s="172">
        <f t="shared" ca="1" si="14"/>
        <v>0</v>
      </c>
      <c r="U40" s="172">
        <f t="shared" ca="1" si="14"/>
        <v>0</v>
      </c>
      <c r="V40" s="172">
        <f t="shared" ca="1" si="14"/>
        <v>0</v>
      </c>
      <c r="W40" s="172">
        <f t="shared" ca="1" si="14"/>
        <v>0</v>
      </c>
      <c r="X40" s="791">
        <f t="shared" ca="1" si="14"/>
        <v>0</v>
      </c>
      <c r="Y40" s="769">
        <f ca="1">Y32-Y38-Y39</f>
        <v>0</v>
      </c>
      <c r="Z40" s="769">
        <f t="shared" ref="Z40:AM40" ca="1" si="15">Z32-Z38-Z39</f>
        <v>0</v>
      </c>
      <c r="AA40" s="769">
        <f t="shared" ca="1" si="15"/>
        <v>0</v>
      </c>
      <c r="AB40" s="769">
        <f t="shared" ca="1" si="15"/>
        <v>0</v>
      </c>
      <c r="AC40" s="769">
        <f t="shared" ca="1" si="15"/>
        <v>0</v>
      </c>
      <c r="AD40" s="769">
        <f t="shared" ca="1" si="15"/>
        <v>0</v>
      </c>
      <c r="AE40" s="769">
        <f t="shared" ca="1" si="15"/>
        <v>0</v>
      </c>
      <c r="AF40" s="769">
        <f t="shared" ca="1" si="15"/>
        <v>0</v>
      </c>
      <c r="AG40" s="769">
        <f t="shared" ca="1" si="15"/>
        <v>0</v>
      </c>
      <c r="AH40" s="769">
        <f t="shared" ca="1" si="15"/>
        <v>0</v>
      </c>
      <c r="AI40" s="769">
        <f t="shared" ca="1" si="15"/>
        <v>0</v>
      </c>
      <c r="AJ40" s="769">
        <f t="shared" ca="1" si="15"/>
        <v>0</v>
      </c>
      <c r="AK40" s="769">
        <f t="shared" ca="1" si="15"/>
        <v>0</v>
      </c>
      <c r="AL40" s="769">
        <f t="shared" ca="1" si="15"/>
        <v>0</v>
      </c>
      <c r="AM40" s="769">
        <f t="shared" ca="1" si="15"/>
        <v>0</v>
      </c>
      <c r="AN40" s="94"/>
      <c r="BE40" s="94"/>
    </row>
    <row r="41" spans="1:73" ht="18" customHeight="1" x14ac:dyDescent="0.25">
      <c r="A41" s="92">
        <v>22</v>
      </c>
      <c r="B41" s="613" t="str">
        <f>Data!B41</f>
        <v>Evt udjævning af tilskud til lønomkostninger</v>
      </c>
      <c r="C41" s="614"/>
      <c r="D41" s="614"/>
      <c r="E41" s="614"/>
      <c r="F41" s="614"/>
      <c r="G41" s="614"/>
      <c r="H41" s="614"/>
      <c r="I41" s="615">
        <f ca="1">IF(I37&lt;0,Data!B56,)</f>
        <v>0</v>
      </c>
      <c r="J41" s="614"/>
      <c r="K41" s="614"/>
      <c r="L41" s="614"/>
      <c r="M41" s="614"/>
      <c r="N41" s="614"/>
      <c r="O41" s="614"/>
      <c r="P41" s="614"/>
      <c r="Q41" s="614"/>
      <c r="R41" s="614"/>
      <c r="S41" s="614"/>
      <c r="T41" s="614"/>
      <c r="U41" s="614"/>
      <c r="V41" s="614"/>
      <c r="W41" s="614"/>
      <c r="X41" s="644"/>
      <c r="Y41" s="297"/>
      <c r="Z41" s="297"/>
      <c r="AA41" s="297"/>
      <c r="AB41" s="297"/>
      <c r="AC41" s="297"/>
      <c r="AD41" s="297"/>
      <c r="AE41" s="297"/>
      <c r="AF41" s="297"/>
      <c r="AG41" s="297"/>
      <c r="AH41" s="297"/>
      <c r="AI41" s="297"/>
      <c r="AJ41" s="297"/>
      <c r="AK41" s="297"/>
      <c r="AL41" s="297"/>
      <c r="AM41" s="297"/>
      <c r="AN41" s="94"/>
      <c r="BE41" s="94"/>
    </row>
    <row r="42" spans="1:73" ht="11.25" customHeight="1" x14ac:dyDescent="0.25">
      <c r="B42" s="616"/>
      <c r="C42" s="915" t="str">
        <f>Data!B42</f>
        <v>Den gennemsnitlig timepris, tilskuddet er beregnet ud fra, må ikke på noget tidspunkt gennemsnitligt overstige den budgetterede.</v>
      </c>
      <c r="D42" s="915"/>
      <c r="E42" s="916"/>
      <c r="F42" s="617" t="str">
        <f>Data!B33</f>
        <v>Udbetalingsloft</v>
      </c>
      <c r="G42" s="618"/>
      <c r="H42" s="618"/>
      <c r="I42" s="619"/>
      <c r="J42" s="620">
        <f ca="1">HLOOKUP($G$5,'Partner-period(er)'!$J:$X,46+((J$2-1)*50),FALSE)</f>
        <v>0</v>
      </c>
      <c r="K42" s="621">
        <f ca="1">HLOOKUP($G$5,'Partner-period(er)'!$J:$X,46+((K$2-1)*50),FALSE)</f>
        <v>0</v>
      </c>
      <c r="L42" s="621">
        <f ca="1">HLOOKUP($G$5,'Partner-period(er)'!$J:$X,46+((L$2-1)*50),FALSE)</f>
        <v>0</v>
      </c>
      <c r="M42" s="621">
        <f ca="1">HLOOKUP($G$5,'Partner-period(er)'!$J:$X,46+((M$2-1)*50),FALSE)</f>
        <v>0</v>
      </c>
      <c r="N42" s="621">
        <f ca="1">HLOOKUP($G$5,'Partner-period(er)'!$J:$X,46+((N$2-1)*50),FALSE)</f>
        <v>0</v>
      </c>
      <c r="O42" s="621">
        <f ca="1">HLOOKUP($G$5,'Partner-period(er)'!$J:$X,46+((O$2-1)*50),FALSE)</f>
        <v>0</v>
      </c>
      <c r="P42" s="621">
        <f ca="1">HLOOKUP($G$5,'Partner-period(er)'!$J:$X,46+((P$2-1)*50),FALSE)</f>
        <v>0</v>
      </c>
      <c r="Q42" s="621">
        <f ca="1">HLOOKUP($G$5,'Partner-period(er)'!$J:$X,46+((Q$2-1)*50),FALSE)</f>
        <v>0</v>
      </c>
      <c r="R42" s="621">
        <f ca="1">HLOOKUP($G$5,'Partner-period(er)'!$J:$X,46+((R$2-1)*50),FALSE)</f>
        <v>0</v>
      </c>
      <c r="S42" s="621">
        <f ca="1">HLOOKUP($G$5,'Partner-period(er)'!$J:$X,46+((S$2-1)*50),FALSE)</f>
        <v>0</v>
      </c>
      <c r="T42" s="621">
        <f ca="1">HLOOKUP($G$5,'Partner-period(er)'!$J:$X,46+((T$2-1)*50),FALSE)</f>
        <v>0</v>
      </c>
      <c r="U42" s="621">
        <f ca="1">HLOOKUP($G$5,'Partner-period(er)'!$J:$X,46+((U$2-1)*50),FALSE)</f>
        <v>0</v>
      </c>
      <c r="V42" s="621">
        <f ca="1">HLOOKUP($G$5,'Partner-period(er)'!$J:$X,46+((V$2-1)*50),FALSE)</f>
        <v>0</v>
      </c>
      <c r="W42" s="621">
        <f ca="1">HLOOKUP($G$5,'Partner-period(er)'!$J:$X,46+((W$2-1)*50),FALSE)</f>
        <v>0</v>
      </c>
      <c r="X42" s="793">
        <f ca="1">HLOOKUP($G$5,'Partner-period(er)'!$J:$X,46+((X$2-1)*50),FALSE)</f>
        <v>0</v>
      </c>
      <c r="Y42" s="772">
        <f ca="1">HLOOKUP($G$5,'Partner-period(er)'!$J:$X,46+((Y$2-1)*50),FALSE)</f>
        <v>0</v>
      </c>
      <c r="Z42" s="772">
        <f ca="1">HLOOKUP($G$5,'Partner-period(er)'!$J:$X,46+((Z$2-1)*50),FALSE)</f>
        <v>0</v>
      </c>
      <c r="AA42" s="772">
        <f ca="1">HLOOKUP($G$5,'Partner-period(er)'!$J:$X,46+((AA$2-1)*50),FALSE)</f>
        <v>0</v>
      </c>
      <c r="AB42" s="772">
        <f ca="1">HLOOKUP($G$5,'Partner-period(er)'!$J:$X,46+((AB$2-1)*50),FALSE)</f>
        <v>0</v>
      </c>
      <c r="AC42" s="772">
        <f ca="1">HLOOKUP($G$5,'Partner-period(er)'!$J:$X,46+((AC$2-1)*50),FALSE)</f>
        <v>0</v>
      </c>
      <c r="AD42" s="772">
        <f ca="1">HLOOKUP($G$5,'Partner-period(er)'!$J:$X,46+((AD$2-1)*50),FALSE)</f>
        <v>0</v>
      </c>
      <c r="AE42" s="772">
        <f ca="1">HLOOKUP($G$5,'Partner-period(er)'!$J:$X,46+((AE$2-1)*50),FALSE)</f>
        <v>0</v>
      </c>
      <c r="AF42" s="772">
        <f ca="1">HLOOKUP($G$5,'Partner-period(er)'!$J:$X,46+((AF$2-1)*50),FALSE)</f>
        <v>0</v>
      </c>
      <c r="AG42" s="772">
        <f ca="1">HLOOKUP($G$5,'Partner-period(er)'!$J:$X,46+((AG$2-1)*50),FALSE)</f>
        <v>0</v>
      </c>
      <c r="AH42" s="772">
        <f ca="1">HLOOKUP($G$5,'Partner-period(er)'!$J:$X,46+((AH$2-1)*50),FALSE)</f>
        <v>0</v>
      </c>
      <c r="AI42" s="772">
        <f ca="1">HLOOKUP($G$5,'Partner-period(er)'!$J:$X,46+((AI$2-1)*50),FALSE)</f>
        <v>0</v>
      </c>
      <c r="AJ42" s="772">
        <f ca="1">HLOOKUP($G$5,'Partner-period(er)'!$J:$X,46+((AJ$2-1)*50),FALSE)</f>
        <v>0</v>
      </c>
      <c r="AK42" s="772">
        <f ca="1">HLOOKUP($G$5,'Partner-period(er)'!$J:$X,46+((AK$2-1)*50),FALSE)</f>
        <v>0</v>
      </c>
      <c r="AL42" s="772">
        <f ca="1">HLOOKUP($G$5,'Partner-period(er)'!$J:$X,46+((AL$2-1)*50),FALSE)</f>
        <v>0</v>
      </c>
      <c r="AM42" s="772">
        <f ca="1">HLOOKUP($G$5,'Partner-period(er)'!$J:$X,46+((AM$2-1)*50),FALSE)</f>
        <v>0</v>
      </c>
    </row>
    <row r="43" spans="1:73" ht="11.25" customHeight="1" x14ac:dyDescent="0.25">
      <c r="B43" s="622"/>
      <c r="C43" s="917"/>
      <c r="D43" s="917"/>
      <c r="E43" s="918"/>
      <c r="F43" s="623" t="str">
        <f>Data!B34</f>
        <v>Til/fra pulje</v>
      </c>
      <c r="G43" s="614"/>
      <c r="H43" s="614"/>
      <c r="I43" s="624"/>
      <c r="J43" s="625">
        <f ca="1">HLOOKUP($G$5,'Partner-period(er)'!$J:$X,47+((J$2-1)*50),FALSE)</f>
        <v>0</v>
      </c>
      <c r="K43" s="626">
        <f ca="1">HLOOKUP($G$5,'Partner-period(er)'!$J:$X,47+((K$2-1)*50),FALSE)</f>
        <v>0</v>
      </c>
      <c r="L43" s="626">
        <f ca="1">HLOOKUP($G$5,'Partner-period(er)'!$J:$X,47+((L$2-1)*50),FALSE)</f>
        <v>0</v>
      </c>
      <c r="M43" s="626">
        <f ca="1">HLOOKUP($G$5,'Partner-period(er)'!$J:$X,47+((M$2-1)*50),FALSE)</f>
        <v>0</v>
      </c>
      <c r="N43" s="626">
        <f ca="1">HLOOKUP($G$5,'Partner-period(er)'!$J:$X,47+((N$2-1)*50),FALSE)</f>
        <v>0</v>
      </c>
      <c r="O43" s="626">
        <f ca="1">HLOOKUP($G$5,'Partner-period(er)'!$J:$X,47+((O$2-1)*50),FALSE)</f>
        <v>0</v>
      </c>
      <c r="P43" s="626">
        <f ca="1">HLOOKUP($G$5,'Partner-period(er)'!$J:$X,47+((P$2-1)*50),FALSE)</f>
        <v>0</v>
      </c>
      <c r="Q43" s="626">
        <f ca="1">HLOOKUP($G$5,'Partner-period(er)'!$J:$X,47+((Q$2-1)*50),FALSE)</f>
        <v>0</v>
      </c>
      <c r="R43" s="626">
        <f ca="1">HLOOKUP($G$5,'Partner-period(er)'!$J:$X,47+((R$2-1)*50),FALSE)</f>
        <v>0</v>
      </c>
      <c r="S43" s="626">
        <f ca="1">HLOOKUP($G$5,'Partner-period(er)'!$J:$X,47+((S$2-1)*50),FALSE)</f>
        <v>0</v>
      </c>
      <c r="T43" s="626">
        <f ca="1">HLOOKUP($G$5,'Partner-period(er)'!$J:$X,47+((T$2-1)*50),FALSE)</f>
        <v>0</v>
      </c>
      <c r="U43" s="626">
        <f ca="1">HLOOKUP($G$5,'Partner-period(er)'!$J:$X,47+((U$2-1)*50),FALSE)</f>
        <v>0</v>
      </c>
      <c r="V43" s="626">
        <f ca="1">HLOOKUP($G$5,'Partner-period(er)'!$J:$X,47+((V$2-1)*50),FALSE)</f>
        <v>0</v>
      </c>
      <c r="W43" s="626">
        <f ca="1">HLOOKUP($G$5,'Partner-period(er)'!$J:$X,47+((W$2-1)*50),FALSE)</f>
        <v>0</v>
      </c>
      <c r="X43" s="627">
        <f ca="1">HLOOKUP($G$5,'Partner-period(er)'!$J:$X,47+((X$2-1)*50),FALSE)</f>
        <v>0</v>
      </c>
      <c r="Y43" s="772">
        <f ca="1">HLOOKUP($G$5,'Partner-period(er)'!$J:$X,47+((Y$2-1)*50),FALSE)</f>
        <v>0</v>
      </c>
      <c r="Z43" s="772">
        <f ca="1">HLOOKUP($G$5,'Partner-period(er)'!$J:$X,47+((Z$2-1)*50),FALSE)</f>
        <v>0</v>
      </c>
      <c r="AA43" s="772">
        <f ca="1">HLOOKUP($G$5,'Partner-period(er)'!$J:$X,47+((AA$2-1)*50),FALSE)</f>
        <v>0</v>
      </c>
      <c r="AB43" s="772">
        <f ca="1">HLOOKUP($G$5,'Partner-period(er)'!$J:$X,47+((AB$2-1)*50),FALSE)</f>
        <v>0</v>
      </c>
      <c r="AC43" s="772">
        <f ca="1">HLOOKUP($G$5,'Partner-period(er)'!$J:$X,47+((AC$2-1)*50),FALSE)</f>
        <v>0</v>
      </c>
      <c r="AD43" s="772">
        <f ca="1">HLOOKUP($G$5,'Partner-period(er)'!$J:$X,47+((AD$2-1)*50),FALSE)</f>
        <v>0</v>
      </c>
      <c r="AE43" s="772">
        <f ca="1">HLOOKUP($G$5,'Partner-period(er)'!$J:$X,47+((AE$2-1)*50),FALSE)</f>
        <v>0</v>
      </c>
      <c r="AF43" s="772">
        <f ca="1">HLOOKUP($G$5,'Partner-period(er)'!$J:$X,47+((AF$2-1)*50),FALSE)</f>
        <v>0</v>
      </c>
      <c r="AG43" s="772">
        <f ca="1">HLOOKUP($G$5,'Partner-period(er)'!$J:$X,47+((AG$2-1)*50),FALSE)</f>
        <v>0</v>
      </c>
      <c r="AH43" s="772">
        <f ca="1">HLOOKUP($G$5,'Partner-period(er)'!$J:$X,47+((AH$2-1)*50),FALSE)</f>
        <v>0</v>
      </c>
      <c r="AI43" s="772">
        <f ca="1">HLOOKUP($G$5,'Partner-period(er)'!$J:$X,47+((AI$2-1)*50),FALSE)</f>
        <v>0</v>
      </c>
      <c r="AJ43" s="772">
        <f ca="1">HLOOKUP($G$5,'Partner-period(er)'!$J:$X,47+((AJ$2-1)*50),FALSE)</f>
        <v>0</v>
      </c>
      <c r="AK43" s="772">
        <f ca="1">HLOOKUP($G$5,'Partner-period(er)'!$J:$X,47+((AK$2-1)*50),FALSE)</f>
        <v>0</v>
      </c>
      <c r="AL43" s="772">
        <f ca="1">HLOOKUP($G$5,'Partner-period(er)'!$J:$X,47+((AL$2-1)*50),FALSE)</f>
        <v>0</v>
      </c>
      <c r="AM43" s="772">
        <f ca="1">HLOOKUP($G$5,'Partner-period(er)'!$J:$X,47+((AM$2-1)*50),FALSE)</f>
        <v>0</v>
      </c>
      <c r="AN43" s="94">
        <v>47</v>
      </c>
      <c r="BE43" s="94">
        <v>47</v>
      </c>
    </row>
    <row r="44" spans="1:73" ht="14.25" customHeight="1" x14ac:dyDescent="0.25">
      <c r="B44" s="622"/>
      <c r="C44" s="917"/>
      <c r="D44" s="917"/>
      <c r="E44" s="918"/>
      <c r="F44" s="623" t="str">
        <f>Data!B35</f>
        <v>Pulje for tilbageholdt tilskud</v>
      </c>
      <c r="G44" s="614"/>
      <c r="H44" s="614"/>
      <c r="I44" s="628"/>
      <c r="J44" s="625">
        <f ca="1">HLOOKUP($G$5,'Partner-period(er)'!$J:$X,48+((J$2-1)*50),FALSE)</f>
        <v>0</v>
      </c>
      <c r="K44" s="626">
        <f ca="1">HLOOKUP($G$5,'Partner-period(er)'!$J:$X,48+((K$2-1)*50),FALSE)</f>
        <v>0</v>
      </c>
      <c r="L44" s="626">
        <f ca="1">HLOOKUP($G$5,'Partner-period(er)'!$J:$X,48+((L$2-1)*50),FALSE)</f>
        <v>0</v>
      </c>
      <c r="M44" s="626">
        <f ca="1">HLOOKUP($G$5,'Partner-period(er)'!$J:$X,48+((M$2-1)*50),FALSE)</f>
        <v>0</v>
      </c>
      <c r="N44" s="626">
        <f ca="1">HLOOKUP($G$5,'Partner-period(er)'!$J:$X,48+((N$2-1)*50),FALSE)</f>
        <v>0</v>
      </c>
      <c r="O44" s="626">
        <f ca="1">HLOOKUP($G$5,'Partner-period(er)'!$J:$X,48+((O$2-1)*50),FALSE)</f>
        <v>0</v>
      </c>
      <c r="P44" s="626">
        <f ca="1">HLOOKUP($G$5,'Partner-period(er)'!$J:$X,48+((P$2-1)*50),FALSE)</f>
        <v>0</v>
      </c>
      <c r="Q44" s="626">
        <f ca="1">HLOOKUP($G$5,'Partner-period(er)'!$J:$X,48+((Q$2-1)*50),FALSE)</f>
        <v>0</v>
      </c>
      <c r="R44" s="626">
        <f ca="1">HLOOKUP($G$5,'Partner-period(er)'!$J:$X,48+((R$2-1)*50),FALSE)</f>
        <v>0</v>
      </c>
      <c r="S44" s="626">
        <f ca="1">HLOOKUP($G$5,'Partner-period(er)'!$J:$X,48+((S$2-1)*50),FALSE)</f>
        <v>0</v>
      </c>
      <c r="T44" s="626">
        <f ca="1">HLOOKUP($G$5,'Partner-period(er)'!$J:$X,48+((T$2-1)*50),FALSE)</f>
        <v>0</v>
      </c>
      <c r="U44" s="626">
        <f ca="1">HLOOKUP($G$5,'Partner-period(er)'!$J:$X,48+((U$2-1)*50),FALSE)</f>
        <v>0</v>
      </c>
      <c r="V44" s="626">
        <f ca="1">HLOOKUP($G$5,'Partner-period(er)'!$J:$X,48+((V$2-1)*50),FALSE)</f>
        <v>0</v>
      </c>
      <c r="W44" s="626">
        <f ca="1">HLOOKUP($G$5,'Partner-period(er)'!$J:$X,48+((W$2-1)*50),FALSE)</f>
        <v>0</v>
      </c>
      <c r="X44" s="627">
        <f ca="1">HLOOKUP($G$5,'Partner-period(er)'!$J:$X,48+((X$2-1)*50),FALSE)</f>
        <v>0</v>
      </c>
      <c r="Y44" s="772">
        <f ca="1">HLOOKUP($G$5,'Partner-period(er)'!$J:$X,48+((Y$2-1)*50),FALSE)</f>
        <v>0</v>
      </c>
      <c r="Z44" s="772">
        <f ca="1">HLOOKUP($G$5,'Partner-period(er)'!$J:$X,48+((Z$2-1)*50),FALSE)</f>
        <v>0</v>
      </c>
      <c r="AA44" s="772">
        <f ca="1">HLOOKUP($G$5,'Partner-period(er)'!$J:$X,48+((AA$2-1)*50),FALSE)</f>
        <v>0</v>
      </c>
      <c r="AB44" s="772">
        <f ca="1">HLOOKUP($G$5,'Partner-period(er)'!$J:$X,48+((AB$2-1)*50),FALSE)</f>
        <v>0</v>
      </c>
      <c r="AC44" s="772">
        <f ca="1">HLOOKUP($G$5,'Partner-period(er)'!$J:$X,48+((AC$2-1)*50),FALSE)</f>
        <v>0</v>
      </c>
      <c r="AD44" s="772">
        <f ca="1">HLOOKUP($G$5,'Partner-period(er)'!$J:$X,48+((AD$2-1)*50),FALSE)</f>
        <v>0</v>
      </c>
      <c r="AE44" s="772">
        <f ca="1">HLOOKUP($G$5,'Partner-period(er)'!$J:$X,48+((AE$2-1)*50),FALSE)</f>
        <v>0</v>
      </c>
      <c r="AF44" s="772">
        <f ca="1">HLOOKUP($G$5,'Partner-period(er)'!$J:$X,48+((AF$2-1)*50),FALSE)</f>
        <v>0</v>
      </c>
      <c r="AG44" s="772">
        <f ca="1">HLOOKUP($G$5,'Partner-period(er)'!$J:$X,48+((AG$2-1)*50),FALSE)</f>
        <v>0</v>
      </c>
      <c r="AH44" s="772">
        <f ca="1">HLOOKUP($G$5,'Partner-period(er)'!$J:$X,48+((AH$2-1)*50),FALSE)</f>
        <v>0</v>
      </c>
      <c r="AI44" s="772">
        <f ca="1">HLOOKUP($G$5,'Partner-period(er)'!$J:$X,48+((AI$2-1)*50),FALSE)</f>
        <v>0</v>
      </c>
      <c r="AJ44" s="772">
        <f ca="1">HLOOKUP($G$5,'Partner-period(er)'!$J:$X,48+((AJ$2-1)*50),FALSE)</f>
        <v>0</v>
      </c>
      <c r="AK44" s="772">
        <f ca="1">HLOOKUP($G$5,'Partner-period(er)'!$J:$X,48+((AK$2-1)*50),FALSE)</f>
        <v>0</v>
      </c>
      <c r="AL44" s="772">
        <f ca="1">HLOOKUP($G$5,'Partner-period(er)'!$J:$X,48+((AL$2-1)*50),FALSE)</f>
        <v>0</v>
      </c>
      <c r="AM44" s="772">
        <f ca="1">HLOOKUP($G$5,'Partner-period(er)'!$J:$X,48+((AM$2-1)*50),FALSE)</f>
        <v>0</v>
      </c>
      <c r="AN44" s="94"/>
      <c r="AP44" s="156">
        <f ca="1">J42+J44</f>
        <v>0</v>
      </c>
      <c r="BE44" s="94"/>
      <c r="BG44" s="156">
        <f ca="1">AA42+AA44</f>
        <v>0</v>
      </c>
    </row>
    <row r="45" spans="1:73" ht="13.5" customHeight="1" x14ac:dyDescent="0.25">
      <c r="B45" s="629" t="s">
        <v>228</v>
      </c>
      <c r="C45" s="630"/>
      <c r="D45" s="630"/>
      <c r="E45" s="630"/>
      <c r="F45" s="631"/>
      <c r="G45" s="632">
        <f ca="1">SUM(J45:X45)</f>
        <v>0</v>
      </c>
      <c r="H45" s="633"/>
      <c r="I45" s="634"/>
      <c r="J45" s="635">
        <f ca="1">HLOOKUP($G$5,'Partner-period(er)'!$J:$X,49+((J$2-1)*50),FALSE)</f>
        <v>0</v>
      </c>
      <c r="K45" s="635">
        <f ca="1">HLOOKUP($G$5,'Partner-period(er)'!$J:$X,49+((K$2-1)*50),FALSE)</f>
        <v>0</v>
      </c>
      <c r="L45" s="635">
        <f ca="1">HLOOKUP($G$5,'Partner-period(er)'!$J:$X,49+((L$2-1)*50),FALSE)</f>
        <v>0</v>
      </c>
      <c r="M45" s="635">
        <f ca="1">HLOOKUP($G$5,'Partner-period(er)'!$J:$X,49+((M$2-1)*50),FALSE)</f>
        <v>0</v>
      </c>
      <c r="N45" s="635">
        <f ca="1">HLOOKUP($G$5,'Partner-period(er)'!$J:$X,49+((N$2-1)*50),FALSE)</f>
        <v>0</v>
      </c>
      <c r="O45" s="635">
        <f ca="1">HLOOKUP($G$5,'Partner-period(er)'!$J:$X,49+((O$2-1)*50),FALSE)</f>
        <v>0</v>
      </c>
      <c r="P45" s="635">
        <f ca="1">HLOOKUP($G$5,'Partner-period(er)'!$J:$X,49+((P$2-1)*50),FALSE)</f>
        <v>0</v>
      </c>
      <c r="Q45" s="635">
        <f ca="1">HLOOKUP($G$5,'Partner-period(er)'!$J:$X,49+((Q$2-1)*50),FALSE)</f>
        <v>0</v>
      </c>
      <c r="R45" s="635">
        <f ca="1">HLOOKUP($G$5,'Partner-period(er)'!$J:$X,49+((R$2-1)*50),FALSE)</f>
        <v>0</v>
      </c>
      <c r="S45" s="635">
        <f ca="1">HLOOKUP($G$5,'Partner-period(er)'!$J:$X,49+((S$2-1)*50),FALSE)</f>
        <v>0</v>
      </c>
      <c r="T45" s="635">
        <f ca="1">HLOOKUP($G$5,'Partner-period(er)'!$J:$X,49+((T$2-1)*50),FALSE)</f>
        <v>0</v>
      </c>
      <c r="U45" s="635">
        <f ca="1">HLOOKUP($G$5,'Partner-period(er)'!$J:$X,49+((U$2-1)*50),FALSE)</f>
        <v>0</v>
      </c>
      <c r="V45" s="635">
        <f ca="1">HLOOKUP($G$5,'Partner-period(er)'!$J:$X,49+((V$2-1)*50),FALSE)</f>
        <v>0</v>
      </c>
      <c r="W45" s="635">
        <f ca="1">HLOOKUP($G$5,'Partner-period(er)'!$J:$X,49+((W$2-1)*50),FALSE)</f>
        <v>0</v>
      </c>
      <c r="X45" s="794">
        <f ca="1">HLOOKUP($G$5,'Partner-period(er)'!$J:$X,49+((X$2-1)*50),FALSE)</f>
        <v>0</v>
      </c>
      <c r="Y45" s="773">
        <f ca="1">HLOOKUP($G$5,'Partner-period(er)'!$J:$X,49+((Y$2-1)*50),FALSE)</f>
        <v>0</v>
      </c>
      <c r="Z45" s="773">
        <f ca="1">HLOOKUP($G$5,'Partner-period(er)'!$J:$X,49+((Z$2-1)*50),FALSE)</f>
        <v>0</v>
      </c>
      <c r="AA45" s="773">
        <f ca="1">HLOOKUP($G$5,'Partner-period(er)'!$J:$X,49+((AA$2-1)*50),FALSE)</f>
        <v>0</v>
      </c>
      <c r="AB45" s="773">
        <f ca="1">HLOOKUP($G$5,'Partner-period(er)'!$J:$X,49+((AB$2-1)*50),FALSE)</f>
        <v>0</v>
      </c>
      <c r="AC45" s="773">
        <f ca="1">HLOOKUP($G$5,'Partner-period(er)'!$J:$X,49+((AC$2-1)*50),FALSE)</f>
        <v>0</v>
      </c>
      <c r="AD45" s="773">
        <f ca="1">HLOOKUP($G$5,'Partner-period(er)'!$J:$X,49+((AD$2-1)*50),FALSE)</f>
        <v>0</v>
      </c>
      <c r="AE45" s="773">
        <f ca="1">HLOOKUP($G$5,'Partner-period(er)'!$J:$X,49+((AE$2-1)*50),FALSE)</f>
        <v>0</v>
      </c>
      <c r="AF45" s="773">
        <f ca="1">HLOOKUP($G$5,'Partner-period(er)'!$J:$X,49+((AF$2-1)*50),FALSE)</f>
        <v>0</v>
      </c>
      <c r="AG45" s="773">
        <f ca="1">HLOOKUP($G$5,'Partner-period(er)'!$J:$X,49+((AG$2-1)*50),FALSE)</f>
        <v>0</v>
      </c>
      <c r="AH45" s="773">
        <f ca="1">HLOOKUP($G$5,'Partner-period(er)'!$J:$X,49+((AH$2-1)*50),FALSE)</f>
        <v>0</v>
      </c>
      <c r="AI45" s="773">
        <f ca="1">HLOOKUP($G$5,'Partner-period(er)'!$J:$X,49+((AI$2-1)*50),FALSE)</f>
        <v>0</v>
      </c>
      <c r="AJ45" s="773">
        <f ca="1">HLOOKUP($G$5,'Partner-period(er)'!$J:$X,49+((AJ$2-1)*50),FALSE)</f>
        <v>0</v>
      </c>
      <c r="AK45" s="773">
        <f ca="1">HLOOKUP($G$5,'Partner-period(er)'!$J:$X,49+((AK$2-1)*50),FALSE)</f>
        <v>0</v>
      </c>
      <c r="AL45" s="773">
        <f ca="1">HLOOKUP($G$5,'Partner-period(er)'!$J:$X,49+((AL$2-1)*50),FALSE)</f>
        <v>0</v>
      </c>
      <c r="AM45" s="773">
        <f ca="1">HLOOKUP($G$5,'Partner-period(er)'!$J:$X,49+((AM$2-1)*50),FALSE)</f>
        <v>0</v>
      </c>
      <c r="AN45" s="94">
        <v>48</v>
      </c>
      <c r="AP45" s="157">
        <f>J22*J12</f>
        <v>0</v>
      </c>
      <c r="BE45" s="94">
        <v>48</v>
      </c>
      <c r="BG45" s="157">
        <f>AA22*AA12</f>
        <v>0</v>
      </c>
    </row>
    <row r="46" spans="1:73" ht="21" hidden="1" customHeight="1" x14ac:dyDescent="0.25">
      <c r="B46" s="175"/>
      <c r="C46" s="90"/>
      <c r="D46" s="90"/>
      <c r="E46" s="90"/>
      <c r="F46" s="90"/>
      <c r="G46" s="146"/>
      <c r="I46" s="141"/>
      <c r="J46" s="148"/>
      <c r="K46" s="142"/>
      <c r="L46" s="142"/>
      <c r="M46" s="142"/>
      <c r="N46" s="142"/>
      <c r="O46" s="142"/>
      <c r="P46" s="142"/>
      <c r="Q46" s="142"/>
      <c r="R46" s="142"/>
      <c r="S46" s="142"/>
      <c r="T46" s="142"/>
      <c r="U46" s="142"/>
      <c r="V46" s="142"/>
      <c r="W46" s="142"/>
      <c r="X46" s="142"/>
      <c r="Y46" s="773"/>
      <c r="Z46" s="774"/>
      <c r="AA46" s="297"/>
      <c r="AB46" s="297"/>
      <c r="AC46" s="297"/>
      <c r="AD46" s="297"/>
      <c r="AE46" s="297"/>
      <c r="AF46" s="297"/>
      <c r="AG46" s="297"/>
      <c r="AH46" s="297"/>
      <c r="AI46" s="297"/>
      <c r="AJ46" s="297"/>
      <c r="AK46" s="297"/>
      <c r="AL46" s="297"/>
      <c r="AM46" s="297"/>
    </row>
    <row r="47" spans="1:73" ht="21" hidden="1" customHeight="1" x14ac:dyDescent="0.25">
      <c r="B47" s="176"/>
      <c r="C47" s="177"/>
      <c r="D47" s="177"/>
      <c r="E47" s="177"/>
      <c r="F47" s="177"/>
      <c r="G47" s="143"/>
      <c r="H47" s="53"/>
      <c r="I47" s="144"/>
      <c r="J47" s="149"/>
      <c r="K47" s="145"/>
      <c r="L47" s="145"/>
      <c r="M47" s="145"/>
      <c r="N47" s="145"/>
      <c r="O47" s="145"/>
      <c r="P47" s="145"/>
      <c r="Q47" s="145"/>
      <c r="R47" s="145"/>
      <c r="S47" s="145"/>
      <c r="T47" s="145"/>
      <c r="U47" s="145"/>
      <c r="V47" s="145"/>
      <c r="W47" s="145"/>
      <c r="X47" s="760"/>
      <c r="Y47" s="775"/>
      <c r="Z47" s="774"/>
      <c r="AA47" s="297"/>
      <c r="AB47" s="297"/>
      <c r="AC47" s="297"/>
      <c r="AD47" s="297"/>
      <c r="AE47" s="297"/>
      <c r="AF47" s="297"/>
      <c r="AG47" s="297"/>
      <c r="AH47" s="297"/>
      <c r="AI47" s="297"/>
      <c r="AJ47" s="297"/>
      <c r="AK47" s="297"/>
      <c r="AL47" s="297"/>
      <c r="AM47" s="297"/>
    </row>
    <row r="48" spans="1:73" ht="40.5" customHeight="1" x14ac:dyDescent="0.25">
      <c r="B48" s="905" t="str">
        <f>Data!B97</f>
        <v>Forklar kort hvad midlerne i denne periode er blevet brugt til ved af udfylde skabelonen "Status ved udbetalingsanmodninger". Denne status skal vedlægges som bilag til det udfyldt budgetark for perioden. I bilaget redegøres for den faglige fremdrift, herunder arbejdspakker og milepæle i relation til de afholdte udgifter i perioden. Skabelonen findes via følgende link: https://www.energiteknologi.dk/sites/energiforskning.dk/files/media/document/Udbetalingsanmodning.docx</v>
      </c>
      <c r="C48" s="905"/>
      <c r="D48" s="905"/>
      <c r="E48" s="905"/>
      <c r="F48" s="905"/>
      <c r="G48" s="905"/>
      <c r="H48" s="905"/>
      <c r="I48" s="905"/>
      <c r="J48" s="905"/>
      <c r="K48" s="905"/>
      <c r="L48" s="905"/>
      <c r="M48" s="905"/>
      <c r="N48" s="905"/>
      <c r="O48" s="905"/>
      <c r="P48" s="905"/>
      <c r="Q48" s="639"/>
      <c r="R48" s="911" t="str">
        <f>Data!B106</f>
        <v>Projektansvarlig bekræfter med underskrift, at der på ethvert tidspunkt efter anmodning kan udleveres økonomisk dokumentation for projektets omkostninger i form af fakturaer, timeregistreringer eller en revisorpåtegnet opgørelse.</v>
      </c>
      <c r="S48" s="911"/>
      <c r="T48" s="911"/>
      <c r="U48" s="911"/>
      <c r="V48" s="911"/>
      <c r="W48" s="911"/>
      <c r="X48" s="911"/>
      <c r="Y48" s="777"/>
      <c r="Z48" s="777"/>
      <c r="AA48" s="777"/>
      <c r="AB48" s="777"/>
      <c r="AC48" s="777"/>
      <c r="AD48" s="777"/>
      <c r="AE48" s="777"/>
      <c r="AF48" s="777"/>
      <c r="AG48" s="777"/>
      <c r="AH48" s="777"/>
      <c r="AI48" s="777"/>
      <c r="AJ48" s="777"/>
      <c r="AK48" s="777"/>
      <c r="AL48" s="777"/>
      <c r="AM48" s="777"/>
      <c r="AN48" s="560"/>
      <c r="AO48" s="560"/>
      <c r="AP48" s="560"/>
      <c r="AQ48" s="560"/>
      <c r="AR48" s="560"/>
    </row>
    <row r="49" spans="2:39" ht="16.5" customHeight="1" thickBot="1" x14ac:dyDescent="0.35">
      <c r="B49" s="4"/>
      <c r="C49" s="4"/>
      <c r="D49" s="4"/>
      <c r="E49" s="4"/>
      <c r="F49" s="4"/>
      <c r="G49" s="4"/>
      <c r="I49" s="4"/>
      <c r="J49" s="4"/>
      <c r="K49" s="4"/>
      <c r="L49" s="4"/>
      <c r="M49" s="4"/>
      <c r="N49" s="4"/>
      <c r="O49" s="4"/>
      <c r="P49" s="4"/>
      <c r="Q49" s="4"/>
      <c r="R49" s="46"/>
      <c r="S49" s="52" t="str">
        <f>Data!B80</f>
        <v xml:space="preserve">Tilskud til udbetaling: </v>
      </c>
      <c r="T49" s="4"/>
      <c r="U49" s="46"/>
      <c r="V49" s="912">
        <f ca="1">I38</f>
        <v>0</v>
      </c>
      <c r="W49" s="912"/>
      <c r="X49" s="912"/>
      <c r="Y49" s="778"/>
      <c r="Z49" s="774"/>
      <c r="AA49" s="297"/>
      <c r="AB49" s="297"/>
      <c r="AC49" s="297"/>
      <c r="AD49" s="297"/>
      <c r="AE49" s="297"/>
      <c r="AF49" s="297"/>
      <c r="AG49" s="297"/>
      <c r="AH49" s="297"/>
      <c r="AI49" s="297"/>
      <c r="AJ49" s="297"/>
      <c r="AK49" s="297"/>
      <c r="AL49" s="297"/>
      <c r="AM49" s="297"/>
    </row>
    <row r="50" spans="2:39" ht="18" customHeight="1" thickTop="1" x14ac:dyDescent="0.25">
      <c r="B50" s="4"/>
      <c r="C50" s="4"/>
      <c r="D50" s="4"/>
      <c r="E50" s="4"/>
      <c r="F50" s="4"/>
      <c r="G50" s="4"/>
      <c r="I50" s="4"/>
      <c r="J50" s="4"/>
      <c r="K50" s="4"/>
      <c r="L50" s="4"/>
      <c r="M50" s="4"/>
      <c r="N50" s="4"/>
      <c r="O50" s="4"/>
      <c r="P50" s="4"/>
      <c r="Q50" s="4"/>
      <c r="R50" s="48"/>
      <c r="S50" s="904" t="str">
        <f>Data!B111</f>
        <v>Ubetalingen sker til den projektansvarlige virksomheds NemKonto</v>
      </c>
      <c r="T50" s="904"/>
      <c r="U50" s="904"/>
      <c r="V50" s="904"/>
      <c r="W50" s="904"/>
      <c r="X50" s="904"/>
      <c r="Y50" s="297"/>
      <c r="Z50" s="774"/>
      <c r="AA50" s="297"/>
      <c r="AB50" s="297"/>
      <c r="AC50" s="297"/>
      <c r="AD50" s="297"/>
      <c r="AE50" s="297"/>
      <c r="AF50" s="297"/>
      <c r="AG50" s="297"/>
      <c r="AH50" s="297"/>
      <c r="AI50" s="297"/>
      <c r="AJ50" s="297"/>
      <c r="AK50" s="297"/>
      <c r="AL50" s="297"/>
      <c r="AM50" s="297"/>
    </row>
    <row r="51" spans="2:39" x14ac:dyDescent="0.25">
      <c r="B51" s="4"/>
      <c r="C51" s="4"/>
      <c r="D51" s="4"/>
      <c r="E51" s="4"/>
      <c r="F51" s="4"/>
      <c r="G51" s="4"/>
      <c r="I51" s="4"/>
      <c r="J51" s="4"/>
      <c r="K51" s="4"/>
      <c r="L51" s="4"/>
      <c r="M51" s="4"/>
      <c r="N51" s="4"/>
      <c r="O51" s="4"/>
      <c r="P51" s="4"/>
      <c r="Q51" s="4"/>
      <c r="R51" s="412" t="str">
        <f>Data!I2</f>
        <v>Ja</v>
      </c>
      <c r="S51" s="904"/>
      <c r="T51" s="904"/>
      <c r="U51" s="904"/>
      <c r="V51" s="904"/>
      <c r="W51" s="904"/>
      <c r="X51" s="904"/>
      <c r="Y51" s="779"/>
      <c r="Z51" s="774"/>
      <c r="AA51" s="297"/>
      <c r="AB51" s="297"/>
      <c r="AC51" s="297"/>
      <c r="AD51" s="297"/>
      <c r="AE51" s="297"/>
      <c r="AF51" s="297"/>
      <c r="AG51" s="297"/>
      <c r="AH51" s="297"/>
      <c r="AI51" s="297"/>
      <c r="AJ51" s="297"/>
      <c r="AK51" s="297"/>
      <c r="AL51" s="297"/>
      <c r="AM51" s="297"/>
    </row>
    <row r="52" spans="2:39" ht="18" customHeight="1" x14ac:dyDescent="0.3">
      <c r="B52" s="4"/>
      <c r="C52" s="4"/>
      <c r="D52" s="4"/>
      <c r="E52" s="4"/>
      <c r="F52" s="4"/>
      <c r="G52" s="4"/>
      <c r="I52" s="4"/>
      <c r="J52" s="4"/>
      <c r="K52" s="4"/>
      <c r="L52" s="4"/>
      <c r="M52" s="4"/>
      <c r="N52" s="4"/>
      <c r="O52" s="4"/>
      <c r="P52" s="4"/>
      <c r="Q52" s="4"/>
      <c r="R52" s="4"/>
      <c r="S52" s="44" t="str">
        <f>Data!B81</f>
        <v>Tilsagnshaver (projektansvarlig)</v>
      </c>
      <c r="T52" s="4"/>
      <c r="U52" s="48"/>
      <c r="V52" s="48"/>
      <c r="W52" s="4"/>
      <c r="X52" s="4"/>
      <c r="Y52" s="297"/>
      <c r="Z52" s="774"/>
      <c r="AA52" s="297"/>
      <c r="AB52" s="297"/>
      <c r="AC52" s="297"/>
      <c r="AD52" s="297"/>
      <c r="AE52" s="297"/>
      <c r="AF52" s="297"/>
      <c r="AG52" s="297"/>
      <c r="AH52" s="297"/>
      <c r="AI52" s="297"/>
      <c r="AJ52" s="297"/>
      <c r="AK52" s="297"/>
      <c r="AL52" s="297"/>
      <c r="AM52" s="297"/>
    </row>
    <row r="53" spans="2:39" ht="15.75" customHeight="1" x14ac:dyDescent="0.3">
      <c r="B53" s="4"/>
      <c r="C53" s="4"/>
      <c r="D53" s="4"/>
      <c r="E53" s="4"/>
      <c r="F53" s="4"/>
      <c r="G53" s="4"/>
      <c r="I53" s="4"/>
      <c r="J53" s="4"/>
      <c r="K53" s="4"/>
      <c r="L53" s="4"/>
      <c r="M53" s="4"/>
      <c r="N53" s="4"/>
      <c r="O53" s="4"/>
      <c r="P53" s="4"/>
      <c r="Q53" s="4"/>
      <c r="R53" s="49"/>
      <c r="S53" s="4" t="str">
        <f>Data!B82</f>
        <v xml:space="preserve"> Dato:</v>
      </c>
      <c r="T53" s="446"/>
      <c r="U53" s="447" t="str">
        <f>Data!B88</f>
        <v>Underskrift</v>
      </c>
      <c r="V53" s="49"/>
      <c r="W53" s="4"/>
      <c r="X53" s="4"/>
      <c r="Y53" s="297"/>
      <c r="Z53" s="774"/>
      <c r="AA53" s="297"/>
      <c r="AB53" s="297"/>
      <c r="AC53" s="297"/>
      <c r="AD53" s="297"/>
      <c r="AE53" s="297"/>
      <c r="AF53" s="297"/>
      <c r="AG53" s="297"/>
      <c r="AH53" s="297"/>
      <c r="AI53" s="297"/>
      <c r="AJ53" s="297"/>
      <c r="AK53" s="297"/>
      <c r="AL53" s="297"/>
      <c r="AM53" s="297"/>
    </row>
    <row r="54" spans="2:39" ht="11.25" customHeight="1" x14ac:dyDescent="0.25">
      <c r="B54" s="4"/>
      <c r="C54" s="4"/>
      <c r="D54" s="4"/>
      <c r="E54" s="4"/>
      <c r="F54" s="4"/>
      <c r="G54" s="4"/>
      <c r="I54" s="4"/>
      <c r="J54" s="4"/>
      <c r="K54" s="4"/>
      <c r="L54" s="4"/>
      <c r="M54" s="4"/>
      <c r="N54" s="4"/>
      <c r="O54" s="4"/>
      <c r="P54" s="4"/>
      <c r="Q54" s="4"/>
      <c r="R54" s="50"/>
      <c r="S54" s="54"/>
      <c r="T54" s="54"/>
      <c r="U54" s="54"/>
      <c r="V54" s="50"/>
      <c r="W54" s="4"/>
      <c r="X54" s="4"/>
      <c r="Y54" s="297"/>
      <c r="Z54" s="774"/>
      <c r="AA54" s="297"/>
      <c r="AB54" s="297"/>
      <c r="AC54" s="297"/>
      <c r="AD54" s="297"/>
      <c r="AE54" s="297"/>
      <c r="AF54" s="297"/>
      <c r="AG54" s="297"/>
      <c r="AH54" s="297"/>
      <c r="AI54" s="297"/>
      <c r="AJ54" s="297"/>
      <c r="AK54" s="297"/>
      <c r="AL54" s="297"/>
      <c r="AM54" s="297"/>
    </row>
    <row r="55" spans="2:39" ht="9.15" customHeight="1" x14ac:dyDescent="0.3">
      <c r="B55" s="4"/>
      <c r="C55" s="4"/>
      <c r="D55" s="4"/>
      <c r="E55" s="4"/>
      <c r="F55" s="4"/>
      <c r="G55" s="4"/>
      <c r="I55" s="4"/>
      <c r="J55" s="4"/>
      <c r="K55" s="4"/>
      <c r="L55" s="4"/>
      <c r="M55" s="4"/>
      <c r="N55" s="4"/>
      <c r="O55" s="4"/>
      <c r="P55" s="4"/>
      <c r="Q55" s="4"/>
      <c r="R55" s="4"/>
      <c r="S55" s="55"/>
      <c r="T55" s="358"/>
      <c r="U55" s="358"/>
      <c r="V55" s="358"/>
      <c r="W55" s="53"/>
      <c r="X55" s="756"/>
      <c r="Y55" s="297"/>
      <c r="Z55" s="774"/>
      <c r="AA55" s="297"/>
      <c r="AB55" s="297"/>
      <c r="AC55" s="297"/>
      <c r="AD55" s="297"/>
      <c r="AE55" s="297"/>
      <c r="AF55" s="297"/>
      <c r="AG55" s="297"/>
      <c r="AH55" s="297"/>
      <c r="AI55" s="297"/>
      <c r="AJ55" s="297"/>
      <c r="AK55" s="297"/>
      <c r="AL55" s="297"/>
      <c r="AM55" s="297"/>
    </row>
    <row r="56" spans="2:39" ht="20.399999999999999" customHeight="1" x14ac:dyDescent="0.25">
      <c r="B56" s="4"/>
      <c r="C56" s="4"/>
      <c r="D56" s="4"/>
      <c r="E56" s="4"/>
      <c r="F56" s="4"/>
      <c r="G56" s="4"/>
      <c r="I56" s="4"/>
      <c r="J56" s="4"/>
      <c r="K56" s="4"/>
      <c r="L56" s="4"/>
      <c r="M56" s="4"/>
      <c r="N56" s="4"/>
      <c r="O56" s="4"/>
      <c r="P56" s="4"/>
      <c r="Q56" s="4"/>
      <c r="R56" s="4"/>
      <c r="S56" s="898" t="str">
        <f>VLOOKUP(Data!G2,Data!G22:H25,2,FALSE)</f>
        <v>Udfyldes af Energistyrelsen</v>
      </c>
      <c r="T56" s="898"/>
      <c r="U56" s="898"/>
      <c r="V56" s="898"/>
      <c r="W56" s="898"/>
      <c r="X56" s="898"/>
      <c r="Y56" s="297"/>
      <c r="Z56" s="774"/>
      <c r="AA56" s="297"/>
      <c r="AB56" s="297"/>
      <c r="AC56" s="297"/>
      <c r="AD56" s="297"/>
      <c r="AE56" s="297"/>
      <c r="AF56" s="297"/>
      <c r="AG56" s="297"/>
      <c r="AH56" s="297"/>
      <c r="AI56" s="297"/>
      <c r="AJ56" s="297"/>
      <c r="AK56" s="297"/>
      <c r="AL56" s="297"/>
      <c r="AM56" s="297"/>
    </row>
    <row r="57" spans="2:39" ht="15.75" customHeight="1" x14ac:dyDescent="0.25">
      <c r="B57" s="4"/>
      <c r="C57" s="4"/>
      <c r="D57" s="4"/>
      <c r="E57" s="4"/>
      <c r="F57" s="4"/>
      <c r="G57" s="4"/>
      <c r="I57" s="4"/>
      <c r="J57" s="4"/>
      <c r="K57" s="4"/>
      <c r="L57" s="4"/>
      <c r="M57" s="4"/>
      <c r="N57" s="4"/>
      <c r="O57" s="4"/>
      <c r="P57" s="4"/>
      <c r="Q57" s="4"/>
      <c r="R57" s="4"/>
      <c r="S57" s="921"/>
      <c r="T57" s="921"/>
      <c r="U57" s="921"/>
      <c r="V57" s="921"/>
      <c r="W57" s="921"/>
      <c r="X57" s="921"/>
      <c r="Y57" s="781"/>
      <c r="Z57" s="781"/>
      <c r="AA57" s="297"/>
      <c r="AB57" s="297"/>
      <c r="AC57" s="297"/>
      <c r="AD57" s="297"/>
      <c r="AE57" s="297"/>
      <c r="AF57" s="297"/>
      <c r="AG57" s="297"/>
      <c r="AH57" s="297"/>
      <c r="AI57" s="297"/>
      <c r="AJ57" s="297"/>
      <c r="AK57" s="297"/>
      <c r="AL57" s="297"/>
      <c r="AM57" s="297"/>
    </row>
    <row r="58" spans="2:39" ht="15.6" customHeight="1" x14ac:dyDescent="0.25">
      <c r="B58" s="4"/>
      <c r="C58" s="4"/>
      <c r="D58" s="4"/>
      <c r="E58" s="4"/>
      <c r="F58" s="4"/>
      <c r="G58" s="4"/>
      <c r="I58" s="4"/>
      <c r="J58" s="4"/>
      <c r="K58" s="4"/>
      <c r="L58" s="4"/>
      <c r="M58" s="4"/>
      <c r="N58" s="4"/>
      <c r="O58" s="4"/>
      <c r="P58" s="4"/>
      <c r="Q58" s="4"/>
      <c r="R58" s="4"/>
      <c r="S58" s="165" t="str">
        <f>Data!B84</f>
        <v>Godkendt</v>
      </c>
      <c r="T58" s="55"/>
      <c r="U58" s="55"/>
      <c r="V58" s="53"/>
      <c r="W58" s="30"/>
      <c r="X58" s="761"/>
      <c r="Y58" s="782"/>
      <c r="Z58" s="783"/>
      <c r="AA58" s="297"/>
      <c r="AB58" s="297"/>
      <c r="AC58" s="297"/>
      <c r="AD58" s="297"/>
      <c r="AE58" s="297"/>
      <c r="AF58" s="297"/>
      <c r="AG58" s="297"/>
      <c r="AH58" s="297"/>
      <c r="AI58" s="297"/>
      <c r="AJ58" s="297"/>
      <c r="AK58" s="297"/>
      <c r="AL58" s="297"/>
      <c r="AM58" s="297"/>
    </row>
    <row r="59" spans="2:39" ht="11.25" customHeight="1" x14ac:dyDescent="0.25">
      <c r="B59" s="4"/>
      <c r="C59" s="4"/>
      <c r="D59" s="4"/>
      <c r="E59" s="4"/>
      <c r="F59" s="4"/>
      <c r="G59" s="4"/>
      <c r="I59" s="4"/>
      <c r="J59" s="4"/>
      <c r="K59" s="4"/>
      <c r="L59" s="4"/>
      <c r="M59" s="4"/>
      <c r="N59" s="4"/>
      <c r="O59" s="4"/>
      <c r="P59" s="4"/>
      <c r="Q59" s="4"/>
      <c r="R59" s="4"/>
      <c r="S59" s="357"/>
      <c r="T59" s="47"/>
      <c r="U59" s="56"/>
      <c r="V59" s="28"/>
      <c r="W59" s="29"/>
      <c r="X59" s="51"/>
      <c r="Y59" s="782"/>
      <c r="Z59" s="784"/>
      <c r="AA59" s="297"/>
      <c r="AB59" s="297"/>
      <c r="AC59" s="297"/>
      <c r="AD59" s="297"/>
      <c r="AE59" s="297"/>
      <c r="AF59" s="297"/>
      <c r="AG59" s="297"/>
      <c r="AH59" s="297"/>
      <c r="AI59" s="297"/>
      <c r="AJ59" s="297"/>
      <c r="AK59" s="297"/>
      <c r="AL59" s="297"/>
      <c r="AM59" s="297"/>
    </row>
    <row r="60" spans="2:39" ht="10.5" customHeight="1" x14ac:dyDescent="0.25">
      <c r="B60" s="4"/>
      <c r="C60" s="4"/>
      <c r="D60" s="4"/>
      <c r="E60" s="4"/>
      <c r="F60" s="4"/>
      <c r="G60" s="4"/>
      <c r="I60" s="4"/>
      <c r="J60" s="4"/>
      <c r="K60" s="4"/>
      <c r="L60" s="4"/>
      <c r="M60" s="4"/>
      <c r="N60" s="4"/>
      <c r="O60" s="4"/>
      <c r="P60" s="4"/>
      <c r="Q60" s="4"/>
      <c r="R60" s="4"/>
      <c r="S60" s="359" t="str">
        <f>Data!B84</f>
        <v>Godkendt</v>
      </c>
      <c r="T60" s="55"/>
      <c r="U60" s="55"/>
      <c r="V60" s="53"/>
      <c r="W60" s="30"/>
      <c r="X60" s="761"/>
      <c r="Y60" s="782"/>
      <c r="Z60" s="785"/>
      <c r="AA60" s="297"/>
      <c r="AB60" s="297"/>
      <c r="AC60" s="297"/>
      <c r="AD60" s="297"/>
      <c r="AE60" s="297"/>
      <c r="AF60" s="297"/>
      <c r="AG60" s="297"/>
      <c r="AH60" s="297"/>
      <c r="AI60" s="297"/>
      <c r="AJ60" s="297"/>
      <c r="AK60" s="297"/>
      <c r="AL60" s="297"/>
      <c r="AM60" s="297"/>
    </row>
    <row r="61" spans="2:39" ht="15" x14ac:dyDescent="0.25">
      <c r="B61" s="4"/>
      <c r="C61" s="4"/>
      <c r="D61" s="4"/>
      <c r="E61" s="4"/>
      <c r="F61" s="4"/>
      <c r="G61" s="4"/>
      <c r="I61" s="4"/>
      <c r="J61" s="4"/>
      <c r="K61" s="4"/>
      <c r="L61" s="4"/>
      <c r="M61" s="4"/>
      <c r="N61" s="4"/>
      <c r="O61" s="4"/>
      <c r="P61" s="4"/>
      <c r="Q61" s="4"/>
      <c r="R61" s="4"/>
      <c r="S61" s="357"/>
      <c r="T61" s="47"/>
      <c r="U61" s="47"/>
      <c r="V61" s="9"/>
      <c r="W61" s="9"/>
      <c r="X61" s="9"/>
      <c r="Y61" s="442"/>
      <c r="Z61" s="442"/>
      <c r="AA61" s="297"/>
      <c r="AB61" s="297"/>
      <c r="AC61" s="297"/>
      <c r="AD61" s="297"/>
      <c r="AE61" s="297"/>
      <c r="AF61" s="297"/>
      <c r="AG61" s="297"/>
      <c r="AH61" s="297"/>
      <c r="AI61" s="297"/>
      <c r="AJ61" s="297"/>
      <c r="AK61" s="297"/>
      <c r="AL61" s="297"/>
      <c r="AM61" s="297"/>
    </row>
    <row r="62" spans="2:39" ht="15" x14ac:dyDescent="0.25">
      <c r="B62" s="4"/>
      <c r="C62" s="297" t="str">
        <f>IF(Data!L9&lt;7,"IB","JB")</f>
        <v>IB</v>
      </c>
      <c r="D62" s="4"/>
      <c r="E62" s="4"/>
      <c r="F62" s="4"/>
      <c r="G62" s="4"/>
      <c r="I62" s="4"/>
      <c r="J62" s="4"/>
      <c r="K62" s="4"/>
      <c r="L62" s="4"/>
      <c r="M62" s="4"/>
      <c r="N62" s="4"/>
      <c r="O62" s="4"/>
      <c r="P62" s="4"/>
      <c r="Q62" s="4"/>
      <c r="R62" s="4"/>
      <c r="S62" s="359" t="str">
        <f>Data!B84</f>
        <v>Godkendt</v>
      </c>
      <c r="T62" s="55"/>
      <c r="U62" s="55"/>
      <c r="V62" s="41"/>
      <c r="W62" s="41"/>
      <c r="X62" s="762"/>
      <c r="Y62" s="442"/>
      <c r="Z62" s="442"/>
      <c r="AA62" s="297"/>
      <c r="AB62" s="297"/>
      <c r="AC62" s="297"/>
      <c r="AD62" s="297"/>
      <c r="AE62" s="297"/>
      <c r="AF62" s="297"/>
      <c r="AG62" s="297"/>
      <c r="AH62" s="297"/>
      <c r="AI62" s="297"/>
      <c r="AJ62" s="297"/>
      <c r="AK62" s="297"/>
      <c r="AL62" s="297"/>
      <c r="AM62" s="297"/>
    </row>
    <row r="63" spans="2:39" ht="6.15" customHeight="1" x14ac:dyDescent="0.25">
      <c r="B63" s="4"/>
      <c r="C63" s="4"/>
      <c r="D63" s="4"/>
      <c r="E63" s="4"/>
      <c r="F63" s="4"/>
      <c r="G63" s="4"/>
      <c r="I63" s="4"/>
      <c r="J63" s="4"/>
      <c r="K63" s="4"/>
      <c r="L63" s="4"/>
      <c r="M63" s="4"/>
      <c r="N63" s="4"/>
      <c r="O63" s="4"/>
      <c r="P63" s="4"/>
      <c r="Q63" s="4"/>
      <c r="R63" s="4"/>
      <c r="S63" s="4"/>
      <c r="T63" s="4"/>
      <c r="U63" s="4"/>
      <c r="V63" s="4"/>
      <c r="W63" s="4"/>
      <c r="X63" s="4"/>
      <c r="Y63" s="297"/>
      <c r="Z63" s="774"/>
      <c r="AA63" s="297"/>
      <c r="AB63" s="297"/>
      <c r="AC63" s="297"/>
      <c r="AD63" s="297"/>
      <c r="AE63" s="297"/>
      <c r="AF63" s="297"/>
      <c r="AG63" s="297"/>
      <c r="AH63" s="297"/>
      <c r="AI63" s="297"/>
      <c r="AJ63" s="297"/>
      <c r="AK63" s="297"/>
      <c r="AL63" s="297"/>
      <c r="AM63" s="297"/>
    </row>
    <row r="64" spans="2:39" ht="2.25" customHeight="1" x14ac:dyDescent="0.3">
      <c r="B64" s="99"/>
      <c r="C64" s="4"/>
      <c r="D64" s="4"/>
      <c r="E64" s="99"/>
      <c r="F64" s="99"/>
      <c r="G64" s="99"/>
      <c r="I64" s="99"/>
      <c r="J64" s="4"/>
      <c r="K64" s="4"/>
      <c r="L64" s="4"/>
      <c r="M64" s="4"/>
      <c r="N64" s="49"/>
      <c r="O64" s="89"/>
      <c r="P64" s="89"/>
      <c r="Q64" s="89"/>
      <c r="R64" s="89"/>
      <c r="S64" s="89"/>
      <c r="T64" s="89"/>
      <c r="U64" s="89"/>
      <c r="V64" s="89"/>
      <c r="W64" s="4"/>
      <c r="X64" s="4"/>
    </row>
    <row r="65" spans="2:24" hidden="1" x14ac:dyDescent="0.25">
      <c r="B65" s="99"/>
      <c r="C65" s="4"/>
      <c r="D65" s="4"/>
      <c r="E65" s="99"/>
      <c r="F65" s="99"/>
      <c r="G65" s="99"/>
      <c r="I65" s="99"/>
      <c r="J65" s="4"/>
      <c r="K65" s="4"/>
      <c r="L65" s="4"/>
      <c r="M65" s="4"/>
      <c r="N65" s="4"/>
      <c r="O65" s="4"/>
      <c r="P65" s="4"/>
      <c r="Q65" s="4"/>
      <c r="R65" s="4"/>
      <c r="S65" s="4"/>
      <c r="T65" s="4"/>
      <c r="U65" s="4"/>
      <c r="V65" s="4"/>
      <c r="W65" s="4"/>
      <c r="X65" s="4"/>
    </row>
    <row r="66" spans="2:24" hidden="1" x14ac:dyDescent="0.25">
      <c r="B66" s="99"/>
      <c r="C66" s="4"/>
      <c r="D66" s="4"/>
      <c r="E66" s="99"/>
      <c r="F66" s="99"/>
      <c r="G66" s="99"/>
      <c r="I66" s="99"/>
      <c r="J66" s="4"/>
      <c r="K66" s="4"/>
      <c r="L66" s="4"/>
      <c r="M66" s="4"/>
      <c r="N66" s="4"/>
      <c r="O66" s="4"/>
      <c r="P66" s="4"/>
      <c r="Q66" s="4"/>
      <c r="R66" s="4"/>
      <c r="S66" s="4"/>
      <c r="T66" s="4"/>
      <c r="U66" s="4"/>
      <c r="V66" s="4"/>
      <c r="W66" s="4"/>
      <c r="X66" s="4"/>
    </row>
    <row r="67" spans="2:24" ht="2.25" customHeight="1" x14ac:dyDescent="0.25">
      <c r="B67" s="99"/>
      <c r="C67" s="4"/>
      <c r="D67" s="4"/>
      <c r="E67" s="99"/>
      <c r="F67" s="99"/>
      <c r="G67" s="99"/>
      <c r="I67" s="99"/>
      <c r="J67" s="4"/>
      <c r="K67" s="4"/>
      <c r="L67" s="4"/>
      <c r="M67" s="4"/>
      <c r="N67" s="4"/>
      <c r="O67" s="4"/>
      <c r="P67" s="4"/>
      <c r="Q67" s="4"/>
      <c r="R67" s="4"/>
      <c r="S67" s="4"/>
      <c r="T67" s="4"/>
      <c r="U67" s="4"/>
      <c r="V67" s="4"/>
      <c r="W67" s="4"/>
      <c r="X67" s="4"/>
    </row>
    <row r="68" spans="2:24" ht="10.5" hidden="1" customHeight="1" x14ac:dyDescent="0.25">
      <c r="J68"/>
      <c r="K68"/>
      <c r="L68"/>
      <c r="M68"/>
      <c r="N68"/>
      <c r="O68"/>
      <c r="P68"/>
      <c r="Q68"/>
      <c r="R68"/>
      <c r="S68"/>
      <c r="T68"/>
    </row>
    <row r="69" spans="2:24" ht="13.5" hidden="1" customHeight="1" x14ac:dyDescent="0.25">
      <c r="J69"/>
      <c r="K69"/>
      <c r="L69"/>
      <c r="M69"/>
      <c r="N69"/>
      <c r="O69"/>
      <c r="P69"/>
      <c r="Q69" s="31"/>
      <c r="R69" s="31"/>
      <c r="S69" s="31"/>
      <c r="T69" s="31"/>
      <c r="U69" s="31"/>
      <c r="V69" s="31"/>
      <c r="W69" s="31"/>
      <c r="X69" s="31"/>
    </row>
    <row r="70" spans="2:24" ht="0.75" hidden="1" customHeight="1" x14ac:dyDescent="0.25">
      <c r="J70"/>
      <c r="K70"/>
      <c r="L70"/>
      <c r="M70"/>
      <c r="N70"/>
      <c r="O70"/>
      <c r="P70"/>
      <c r="Q70"/>
      <c r="R70"/>
      <c r="S70"/>
      <c r="T70"/>
    </row>
    <row r="71" spans="2:24" ht="0.75" hidden="1" customHeight="1" x14ac:dyDescent="0.25">
      <c r="J71"/>
      <c r="K71"/>
      <c r="L71"/>
      <c r="M71"/>
      <c r="N71"/>
      <c r="O71"/>
      <c r="P71"/>
      <c r="Q71"/>
      <c r="R71"/>
      <c r="S71"/>
      <c r="T71"/>
    </row>
    <row r="72" spans="2:24" x14ac:dyDescent="0.25">
      <c r="J72"/>
      <c r="K72"/>
      <c r="L72"/>
      <c r="M72"/>
      <c r="N72"/>
      <c r="O72"/>
      <c r="P72"/>
      <c r="Q72"/>
      <c r="R72"/>
      <c r="S72"/>
      <c r="T72"/>
    </row>
    <row r="73" spans="2:24" x14ac:dyDescent="0.25">
      <c r="J73"/>
      <c r="K73"/>
      <c r="L73"/>
      <c r="M73"/>
      <c r="N73"/>
      <c r="O73"/>
      <c r="P73"/>
      <c r="Q73"/>
      <c r="R73"/>
      <c r="S73"/>
      <c r="T73"/>
    </row>
    <row r="74" spans="2:24" x14ac:dyDescent="0.25">
      <c r="J74"/>
      <c r="K74"/>
      <c r="L74"/>
      <c r="M74"/>
      <c r="N74"/>
      <c r="O74"/>
      <c r="P74"/>
      <c r="Q74"/>
      <c r="R74"/>
      <c r="S74"/>
      <c r="T74"/>
    </row>
    <row r="75" spans="2:24" x14ac:dyDescent="0.25">
      <c r="J75"/>
      <c r="K75"/>
      <c r="L75"/>
      <c r="M75"/>
      <c r="N75"/>
      <c r="O75"/>
      <c r="P75"/>
      <c r="Q75"/>
      <c r="R75"/>
      <c r="S75"/>
      <c r="T75"/>
    </row>
    <row r="76" spans="2:24" x14ac:dyDescent="0.25">
      <c r="J76"/>
      <c r="K76"/>
      <c r="L76"/>
      <c r="M76"/>
      <c r="N76"/>
      <c r="O76"/>
      <c r="P76"/>
      <c r="Q76"/>
      <c r="R76"/>
      <c r="S76"/>
      <c r="T76"/>
    </row>
    <row r="77" spans="2:24" x14ac:dyDescent="0.25">
      <c r="J77"/>
      <c r="K77"/>
      <c r="L77"/>
      <c r="M77"/>
      <c r="N77"/>
      <c r="O77"/>
      <c r="P77"/>
      <c r="Q77"/>
      <c r="R77"/>
      <c r="S77"/>
      <c r="T77"/>
    </row>
    <row r="78" spans="2:24" x14ac:dyDescent="0.25">
      <c r="J78"/>
      <c r="K78"/>
      <c r="L78"/>
      <c r="M78"/>
      <c r="N78"/>
      <c r="O78"/>
      <c r="P78"/>
      <c r="Q78"/>
      <c r="R78"/>
      <c r="S78"/>
      <c r="T78"/>
    </row>
    <row r="79" spans="2:24" x14ac:dyDescent="0.25">
      <c r="J79"/>
      <c r="K79"/>
      <c r="L79"/>
      <c r="M79"/>
      <c r="N79"/>
      <c r="O79"/>
      <c r="P79"/>
      <c r="Q79"/>
      <c r="R79"/>
      <c r="S79"/>
      <c r="T79"/>
    </row>
    <row r="80" spans="2:24" x14ac:dyDescent="0.25">
      <c r="J80"/>
      <c r="K80"/>
      <c r="L80"/>
      <c r="M80"/>
      <c r="N80"/>
      <c r="U80" s="93"/>
      <c r="V80" s="93"/>
      <c r="W80" s="93"/>
      <c r="X80" s="93"/>
    </row>
    <row r="81" spans="10:20" x14ac:dyDescent="0.25">
      <c r="J81"/>
      <c r="K81"/>
      <c r="L81"/>
      <c r="M81"/>
      <c r="N81"/>
      <c r="O81"/>
      <c r="P81"/>
      <c r="Q81"/>
      <c r="R81"/>
      <c r="S81"/>
      <c r="T81"/>
    </row>
    <row r="82" spans="10:20" x14ac:dyDescent="0.25">
      <c r="J82"/>
      <c r="K82"/>
      <c r="L82"/>
      <c r="M82"/>
      <c r="N82"/>
      <c r="O82"/>
      <c r="P82"/>
      <c r="Q82"/>
      <c r="R82"/>
      <c r="S82"/>
      <c r="T82"/>
    </row>
    <row r="83" spans="10:20" x14ac:dyDescent="0.25">
      <c r="J83"/>
      <c r="K83"/>
      <c r="L83"/>
      <c r="M83"/>
      <c r="N83"/>
      <c r="O83"/>
      <c r="P83"/>
      <c r="Q83"/>
      <c r="R83"/>
      <c r="S83"/>
      <c r="T83"/>
    </row>
    <row r="84" spans="10:20" x14ac:dyDescent="0.25">
      <c r="J84"/>
      <c r="K84"/>
      <c r="L84"/>
      <c r="M84"/>
      <c r="N84"/>
      <c r="O84"/>
      <c r="P84"/>
      <c r="Q84"/>
      <c r="R84"/>
      <c r="S84"/>
      <c r="T84"/>
    </row>
    <row r="85" spans="10:20" x14ac:dyDescent="0.25">
      <c r="J85"/>
      <c r="K85"/>
      <c r="L85"/>
      <c r="M85"/>
      <c r="N85"/>
      <c r="O85"/>
      <c r="P85"/>
      <c r="Q85"/>
      <c r="R85"/>
      <c r="S85"/>
      <c r="T85"/>
    </row>
    <row r="86" spans="10:20" x14ac:dyDescent="0.25">
      <c r="J86"/>
      <c r="K86"/>
      <c r="L86"/>
      <c r="M86"/>
      <c r="N86"/>
      <c r="O86"/>
      <c r="P86"/>
      <c r="Q86"/>
      <c r="R86"/>
      <c r="S86"/>
      <c r="T86"/>
    </row>
    <row r="87" spans="10:20" x14ac:dyDescent="0.25">
      <c r="J87"/>
      <c r="K87"/>
      <c r="L87"/>
      <c r="M87"/>
      <c r="N87"/>
      <c r="O87"/>
      <c r="P87"/>
      <c r="Q87"/>
      <c r="R87"/>
      <c r="S87"/>
      <c r="T87"/>
    </row>
    <row r="88" spans="10:20" x14ac:dyDescent="0.25">
      <c r="J88"/>
      <c r="K88"/>
      <c r="L88"/>
      <c r="M88"/>
      <c r="N88"/>
      <c r="O88"/>
      <c r="P88"/>
      <c r="Q88"/>
      <c r="R88"/>
      <c r="S88"/>
      <c r="T88"/>
    </row>
    <row r="89" spans="10:20" x14ac:dyDescent="0.25">
      <c r="J89"/>
      <c r="K89"/>
      <c r="L89"/>
      <c r="M89"/>
      <c r="N89"/>
      <c r="O89"/>
      <c r="P89"/>
      <c r="Q89"/>
      <c r="R89"/>
      <c r="S89"/>
      <c r="T89"/>
    </row>
    <row r="90" spans="10:20" x14ac:dyDescent="0.25">
      <c r="J90"/>
      <c r="K90"/>
      <c r="L90"/>
      <c r="M90"/>
      <c r="N90"/>
      <c r="O90"/>
      <c r="P90"/>
      <c r="Q90"/>
      <c r="R90"/>
      <c r="S90"/>
      <c r="T90"/>
    </row>
    <row r="91" spans="10:20" x14ac:dyDescent="0.25">
      <c r="J91"/>
      <c r="K91"/>
      <c r="L91"/>
      <c r="M91"/>
      <c r="N91"/>
      <c r="O91"/>
      <c r="P91"/>
      <c r="Q91"/>
      <c r="R91"/>
      <c r="S91"/>
      <c r="T91"/>
    </row>
    <row r="92" spans="10:20" x14ac:dyDescent="0.25">
      <c r="J92"/>
      <c r="K92"/>
      <c r="L92"/>
      <c r="M92"/>
      <c r="N92"/>
      <c r="O92"/>
      <c r="P92"/>
      <c r="Q92"/>
      <c r="R92"/>
      <c r="S92"/>
      <c r="T92"/>
    </row>
    <row r="93" spans="10:20" x14ac:dyDescent="0.25">
      <c r="J93"/>
      <c r="K93"/>
      <c r="L93"/>
      <c r="M93"/>
      <c r="N93"/>
      <c r="O93"/>
      <c r="P93"/>
      <c r="Q93"/>
      <c r="R93"/>
      <c r="S93"/>
      <c r="T93"/>
    </row>
    <row r="94" spans="10:20" x14ac:dyDescent="0.25">
      <c r="J94"/>
      <c r="K94"/>
      <c r="L94"/>
      <c r="M94"/>
      <c r="N94"/>
      <c r="O94"/>
      <c r="P94"/>
      <c r="Q94"/>
      <c r="R94"/>
      <c r="S94"/>
      <c r="T94"/>
    </row>
    <row r="95" spans="10:20" x14ac:dyDescent="0.25">
      <c r="J95"/>
      <c r="K95"/>
      <c r="L95"/>
      <c r="M95"/>
      <c r="N95"/>
      <c r="O95"/>
      <c r="P95"/>
      <c r="Q95"/>
      <c r="R95"/>
      <c r="S95"/>
      <c r="T95"/>
    </row>
    <row r="96" spans="10:20" x14ac:dyDescent="0.25">
      <c r="J96"/>
      <c r="K96"/>
      <c r="L96"/>
      <c r="M96"/>
      <c r="N96"/>
      <c r="O96"/>
      <c r="P96"/>
      <c r="Q96"/>
      <c r="R96"/>
      <c r="S96"/>
      <c r="T96"/>
    </row>
    <row r="97" spans="10:20" x14ac:dyDescent="0.25">
      <c r="J97"/>
      <c r="K97"/>
      <c r="L97"/>
      <c r="M97"/>
      <c r="N97"/>
      <c r="O97"/>
      <c r="P97"/>
      <c r="Q97"/>
      <c r="R97"/>
      <c r="S97"/>
      <c r="T97"/>
    </row>
    <row r="98" spans="10:20" x14ac:dyDescent="0.25">
      <c r="J98"/>
      <c r="K98"/>
      <c r="L98"/>
      <c r="M98"/>
      <c r="N98"/>
      <c r="O98"/>
      <c r="P98"/>
      <c r="Q98"/>
      <c r="R98"/>
      <c r="S98"/>
      <c r="T98"/>
    </row>
    <row r="99" spans="10:20" x14ac:dyDescent="0.25">
      <c r="J99"/>
      <c r="K99"/>
      <c r="L99"/>
      <c r="M99"/>
      <c r="N99"/>
      <c r="O99"/>
      <c r="P99"/>
      <c r="Q99"/>
      <c r="R99"/>
      <c r="S99"/>
      <c r="T99"/>
    </row>
    <row r="100" spans="10:20" x14ac:dyDescent="0.25">
      <c r="J100"/>
      <c r="K100"/>
      <c r="L100"/>
      <c r="M100"/>
      <c r="N100"/>
      <c r="O100"/>
      <c r="P100"/>
      <c r="Q100"/>
      <c r="R100"/>
      <c r="S100"/>
      <c r="T100"/>
    </row>
    <row r="101" spans="10:20" x14ac:dyDescent="0.25">
      <c r="J101"/>
      <c r="K101"/>
      <c r="L101"/>
      <c r="M101"/>
      <c r="N101"/>
      <c r="O101"/>
      <c r="P101"/>
      <c r="Q101"/>
      <c r="R101"/>
      <c r="S101"/>
      <c r="T101"/>
    </row>
    <row r="102" spans="10:20" x14ac:dyDescent="0.25">
      <c r="J102"/>
      <c r="K102"/>
      <c r="L102"/>
      <c r="M102"/>
      <c r="N102"/>
      <c r="O102"/>
      <c r="P102"/>
      <c r="Q102"/>
      <c r="R102"/>
      <c r="S102"/>
      <c r="T102"/>
    </row>
    <row r="103" spans="10:20" x14ac:dyDescent="0.25">
      <c r="J103"/>
      <c r="K103"/>
      <c r="L103"/>
      <c r="M103"/>
      <c r="N103"/>
      <c r="O103"/>
      <c r="P103"/>
      <c r="Q103"/>
      <c r="R103"/>
      <c r="S103"/>
      <c r="T103"/>
    </row>
    <row r="104" spans="10:20" x14ac:dyDescent="0.25">
      <c r="J104"/>
      <c r="K104"/>
      <c r="L104"/>
      <c r="M104"/>
      <c r="N104"/>
      <c r="O104"/>
      <c r="P104"/>
      <c r="Q104"/>
      <c r="R104"/>
      <c r="S104"/>
      <c r="T104"/>
    </row>
    <row r="105" spans="10:20" x14ac:dyDescent="0.25">
      <c r="J105"/>
      <c r="K105"/>
      <c r="L105"/>
      <c r="M105"/>
      <c r="N105"/>
      <c r="O105"/>
      <c r="P105"/>
      <c r="Q105"/>
      <c r="R105"/>
      <c r="S105"/>
      <c r="T105"/>
    </row>
    <row r="106" spans="10:20" x14ac:dyDescent="0.25">
      <c r="J106"/>
      <c r="K106"/>
      <c r="L106"/>
      <c r="M106"/>
      <c r="N106"/>
      <c r="O106"/>
      <c r="P106"/>
      <c r="Q106"/>
      <c r="R106"/>
      <c r="S106"/>
      <c r="T106"/>
    </row>
    <row r="107" spans="10:20" x14ac:dyDescent="0.25">
      <c r="J107"/>
      <c r="K107"/>
      <c r="L107"/>
      <c r="M107"/>
      <c r="N107"/>
      <c r="O107"/>
      <c r="P107"/>
      <c r="Q107"/>
      <c r="R107"/>
      <c r="S107"/>
      <c r="T107"/>
    </row>
    <row r="108" spans="10:20" x14ac:dyDescent="0.25">
      <c r="J108"/>
      <c r="K108"/>
      <c r="L108"/>
      <c r="M108"/>
      <c r="N108"/>
      <c r="O108"/>
      <c r="P108"/>
      <c r="Q108"/>
      <c r="R108"/>
      <c r="S108"/>
      <c r="T108"/>
    </row>
  </sheetData>
  <sheetProtection algorithmName="SHA-512" hashValue="o/c09oDjvt6dnN0qYDEuesb530U+Orf8x7j4HqKeSOJZ8+/weK3atnHN5HZB4KaKddHKYeC/o7gh88//lHlHXw==" saltValue="sfvunmQPvPbqXdIM8CqKwg==" spinCount="100000" sheet="1" objects="1" scenarios="1"/>
  <mergeCells count="41">
    <mergeCell ref="S50:X51"/>
    <mergeCell ref="S56:X57"/>
    <mergeCell ref="D9:E9"/>
    <mergeCell ref="S4:S9"/>
    <mergeCell ref="D3:G4"/>
    <mergeCell ref="Q4:Q9"/>
    <mergeCell ref="R4:R9"/>
    <mergeCell ref="J4:J9"/>
    <mergeCell ref="M4:M9"/>
    <mergeCell ref="N4:N9"/>
    <mergeCell ref="X4:X9"/>
    <mergeCell ref="E7:G7"/>
    <mergeCell ref="B3:C4"/>
    <mergeCell ref="P4:P9"/>
    <mergeCell ref="V49:X49"/>
    <mergeCell ref="T4:T9"/>
    <mergeCell ref="U4:U9"/>
    <mergeCell ref="V4:V9"/>
    <mergeCell ref="W4:W9"/>
    <mergeCell ref="D8:G8"/>
    <mergeCell ref="O4:O9"/>
    <mergeCell ref="K4:K9"/>
    <mergeCell ref="L4:L9"/>
    <mergeCell ref="B48:P48"/>
    <mergeCell ref="R48:X48"/>
    <mergeCell ref="C42:E44"/>
    <mergeCell ref="Y4:Y9"/>
    <mergeCell ref="Z4:Z9"/>
    <mergeCell ref="AA4:AA9"/>
    <mergeCell ref="AB4:AB9"/>
    <mergeCell ref="AC4:AC9"/>
    <mergeCell ref="AD4:AD9"/>
    <mergeCell ref="AE4:AE9"/>
    <mergeCell ref="AF4:AF9"/>
    <mergeCell ref="AG4:AG9"/>
    <mergeCell ref="AH4:AH9"/>
    <mergeCell ref="AI4:AI9"/>
    <mergeCell ref="AJ4:AJ9"/>
    <mergeCell ref="AK4:AK9"/>
    <mergeCell ref="AL4:AL9"/>
    <mergeCell ref="AM4:AM9"/>
  </mergeCells>
  <conditionalFormatting sqref="G15">
    <cfRule type="expression" dxfId="52" priority="34">
      <formula>$G$12=2</formula>
    </cfRule>
  </conditionalFormatting>
  <conditionalFormatting sqref="I15">
    <cfRule type="expression" dxfId="50" priority="23">
      <formula>$G$12=2</formula>
    </cfRule>
  </conditionalFormatting>
  <conditionalFormatting sqref="I37">
    <cfRule type="cellIs" dxfId="49" priority="24" stopIfTrue="1" operator="lessThan">
      <formula>0</formula>
    </cfRule>
  </conditionalFormatting>
  <conditionalFormatting sqref="I41 K41:X41 J42:X47">
    <cfRule type="cellIs" dxfId="48" priority="25" stopIfTrue="1" operator="equal">
      <formula>0</formula>
    </cfRule>
  </conditionalFormatting>
  <conditionalFormatting sqref="J16:X17 J19:X20 J24:X29">
    <cfRule type="expression" dxfId="47" priority="22" stopIfTrue="1">
      <formula>AO16&gt;0</formula>
    </cfRule>
  </conditionalFormatting>
  <conditionalFormatting sqref="J21:AM22 J31:AM34 J36:AM38 J40:AM40 Z41:AM41 Y42:AM45">
    <cfRule type="cellIs" dxfId="45" priority="11" stopIfTrue="1" operator="equal">
      <formula>0</formula>
    </cfRule>
  </conditionalFormatting>
  <conditionalFormatting sqref="S56">
    <cfRule type="expression" dxfId="44" priority="58" stopIfTrue="1">
      <formula>LEN($S$56)&lt;2</formula>
    </cfRule>
  </conditionalFormatting>
  <conditionalFormatting sqref="Y46:Y47">
    <cfRule type="cellIs" dxfId="41" priority="14" stopIfTrue="1" operator="equal">
      <formula>0</formula>
    </cfRule>
  </conditionalFormatting>
  <conditionalFormatting sqref="Y16:AM17 Y19:AM20 Y24:AM29">
    <cfRule type="expression" dxfId="35" priority="8" stopIfTrue="1">
      <formula>BF16&gt;0</formula>
    </cfRule>
  </conditionalFormatting>
  <conditionalFormatting sqref="AN36:BU36">
    <cfRule type="cellIs" dxfId="31" priority="15" stopIfTrue="1" operator="equal">
      <formula>0</formula>
    </cfRule>
  </conditionalFormatting>
  <dataValidations count="2">
    <dataValidation type="custom" allowBlank="1" showInputMessage="1" showErrorMessage="1" error="Must be after start date" sqref="F5" xr:uid="{00000000-0002-0000-1000-000000000000}">
      <formula1>F5&gt;D5</formula1>
    </dataValidation>
    <dataValidation type="decimal" operator="lessThanOrEqual" allowBlank="1" showInputMessage="1" showErrorMessage="1" errorTitle="Overhead for højt" error="Overhead kan maskimalt være lønomkostninger gange oprindeligt aftalte overhead." sqref="J21:AM21" xr:uid="{00000000-0002-0000-1000-000001000000}">
      <formula1>J48</formula1>
    </dataValidation>
  </dataValidations>
  <pageMargins left="0.19685039370078741" right="0.19685039370078741" top="0.35433070866141736" bottom="0.35433070866141736" header="0.31496062992125984" footer="0.31496062992125984"/>
  <pageSetup paperSize="9" scale="61" fitToWidth="2" orientation="landscape" r:id="rId1"/>
  <colBreaks count="1" manualBreakCount="1">
    <brk id="24" max="66" man="1"/>
  </colBreaks>
  <extLst>
    <ext xmlns:x14="http://schemas.microsoft.com/office/spreadsheetml/2009/9/main" uri="{78C0D931-6437-407d-A8EE-F0AAD7539E65}">
      <x14:conditionalFormattings>
        <x14:conditionalFormatting xmlns:xm="http://schemas.microsoft.com/office/excel/2006/main">
          <x14:cfRule type="expression" priority="30" id="{D507086E-0E38-4F7F-9EDD-8CC756BF962E}">
            <xm:f>'Budget &amp; Total'!$P$3=4</xm:f>
            <x14:dxf>
              <fill>
                <patternFill>
                  <bgColor rgb="FFBFE5E9"/>
                </patternFill>
              </fill>
            </x14:dxf>
          </x14:cfRule>
          <xm:sqref>D8</xm:sqref>
        </x14:conditionalFormatting>
        <x14:conditionalFormatting xmlns:xm="http://schemas.microsoft.com/office/excel/2006/main">
          <x14:cfRule type="expression" priority="29" id="{B25E2FA6-16DF-4273-996E-68706498B6EC}">
            <xm:f>'Budget &amp; Total'!$P$3=4</xm:f>
            <x14:dxf>
              <fill>
                <patternFill>
                  <bgColor rgb="FFBFE5E9"/>
                </patternFill>
              </fill>
            </x14:dxf>
          </x14:cfRule>
          <xm:sqref>D9:E9</xm:sqref>
        </x14:conditionalFormatting>
        <x14:conditionalFormatting xmlns:xm="http://schemas.microsoft.com/office/excel/2006/main">
          <x14:cfRule type="expression" priority="28" id="{2DA0A139-44BE-4ABC-8009-5BC7B277DCA6}">
            <xm:f>'Budget &amp; Total'!$P$3=4</xm:f>
            <x14:dxf>
              <fill>
                <patternFill>
                  <bgColor rgb="FFBFE5E9"/>
                </patternFill>
              </fill>
            </x14:dxf>
          </x14:cfRule>
          <xm:sqref>F5</xm:sqref>
        </x14:conditionalFormatting>
        <x14:conditionalFormatting xmlns:xm="http://schemas.microsoft.com/office/excel/2006/main">
          <x14:cfRule type="expression" priority="35" id="{2C198955-0A94-4BE7-AC0A-482079F0C651}">
            <xm:f>'Budget &amp; Total'!$P$3=4</xm:f>
            <x14:dxf>
              <fill>
                <patternFill>
                  <bgColor rgb="FF4CB6C1"/>
                </patternFill>
              </fill>
            </x14:dxf>
          </x14:cfRule>
          <xm:sqref>F15</xm:sqref>
        </x14:conditionalFormatting>
        <x14:conditionalFormatting xmlns:xm="http://schemas.microsoft.com/office/excel/2006/main">
          <x14:cfRule type="expression" priority="27" id="{043443EA-270A-4C08-83B5-CB12053AA006}">
            <xm:f>'Budget &amp; Total'!$P$3=4</xm:f>
            <x14:dxf>
              <fill>
                <patternFill>
                  <bgColor rgb="FFBFE5E9"/>
                </patternFill>
              </fill>
            </x14:dxf>
          </x14:cfRule>
          <xm:sqref>G9</xm:sqref>
        </x14:conditionalFormatting>
        <x14:conditionalFormatting xmlns:xm="http://schemas.microsoft.com/office/excel/2006/main">
          <x14:cfRule type="expression" priority="33" id="{FDF9C042-3384-4635-81C0-E294DE0AFE8F}">
            <xm:f>'Budget &amp; Total'!$P$3=4</xm:f>
            <x14:dxf>
              <fill>
                <patternFill>
                  <bgColor rgb="FFFF5253"/>
                </patternFill>
              </fill>
            </x14:dxf>
          </x14:cfRule>
          <xm:sqref>G15</xm:sqref>
        </x14:conditionalFormatting>
        <x14:conditionalFormatting xmlns:xm="http://schemas.microsoft.com/office/excel/2006/main">
          <x14:cfRule type="expression" priority="19" id="{DC1755CB-A9A9-42E3-A5E7-C8528B2280E0}">
            <xm:f>'Budget &amp; Total'!$P$3=4</xm:f>
            <x14:dxf>
              <fill>
                <patternFill>
                  <bgColor rgb="FFFF5253"/>
                </patternFill>
              </fill>
            </x14:dxf>
          </x14:cfRule>
          <xm:sqref>I15</xm:sqref>
        </x14:conditionalFormatting>
        <x14:conditionalFormatting xmlns:xm="http://schemas.microsoft.com/office/excel/2006/main">
          <x14:cfRule type="expression" priority="3" id="{032AACF8-C9A7-4A85-8355-66860F8C717D}">
            <xm:f>'Budget &amp; Total'!$P$3=4</xm:f>
            <x14:dxf>
              <fill>
                <patternFill>
                  <bgColor rgb="FFBFE5E9"/>
                </patternFill>
              </fill>
            </x14:dxf>
          </x14:cfRule>
          <xm:sqref>J16:AM17 J19:AM20 J24:AM29 J35:AM35 J39:AM39</xm:sqref>
        </x14:conditionalFormatting>
        <x14:conditionalFormatting xmlns:xm="http://schemas.microsoft.com/office/excel/2006/main">
          <x14:cfRule type="expression" priority="12" stopIfTrue="1" id="{97F44DCD-C919-4E83-88E5-8158A8570C01}">
            <xm:f>'P1'!BD16&gt;0</xm:f>
            <x14:dxf>
              <font>
                <color rgb="FFFF0000"/>
              </font>
            </x14:dxf>
          </x14:cfRule>
          <xm:sqref>Y24:Y29 Y16:Y17 Y19:Y20</xm:sqref>
        </x14:conditionalFormatting>
        <x14:conditionalFormatting xmlns:xm="http://schemas.microsoft.com/office/excel/2006/main">
          <x14:cfRule type="expression" priority="10" id="{E9CEFD26-71FE-4518-AD41-C9343D189A92}">
            <xm:f>'P1'!$J$27&lt;'Budget &amp; Total'!$J$33</xm:f>
            <x14:dxf>
              <font>
                <color rgb="FFFF0000"/>
              </font>
            </x14:dxf>
          </x14:cfRule>
          <xm:sqref>Y27</xm:sqref>
        </x14:conditionalFormatting>
        <x14:conditionalFormatting xmlns:xm="http://schemas.microsoft.com/office/excel/2006/main">
          <x14:cfRule type="expression" priority="9" id="{65BA4DB5-52B4-4E8A-988D-B1C082487313}">
            <xm:f>Data!$L$9&gt;6</xm:f>
            <x14:dxf>
              <font>
                <color theme="1"/>
              </font>
              <fill>
                <patternFill>
                  <bgColor theme="0"/>
                </patternFill>
              </fill>
            </x14:dxf>
          </x14:cfRule>
          <xm:sqref>Y1:AM63</xm:sqref>
        </x14:conditionalFormatting>
        <x14:conditionalFormatting xmlns:xm="http://schemas.microsoft.com/office/excel/2006/main">
          <x14:cfRule type="expression" priority="6" id="{7237D8F6-196A-4EB8-90D8-D212E770C69C}">
            <xm:f>Data!$L$9&gt;6</xm:f>
            <x14:dxf>
              <border>
                <top style="thin">
                  <color auto="1"/>
                </top>
                <vertical/>
                <horizontal/>
              </border>
            </x14:dxf>
          </x14:cfRule>
          <xm:sqref>Y2:AM2 Y16:AM16 Y19:AM19 Y21:AM23 Y31:AM33 Y38:AM38 Y41:AM42 Y45:AM45 Y48:AM48</xm:sqref>
        </x14:conditionalFormatting>
        <x14:conditionalFormatting xmlns:xm="http://schemas.microsoft.com/office/excel/2006/main">
          <x14:cfRule type="expression" priority="2" id="{48CC68A5-4E66-422E-8BD2-5F8199EDBA03}">
            <xm:f>'Budget &amp; Total'!$G$102&lt;6</xm:f>
            <x14:dxf>
              <fill>
                <patternFill patternType="none">
                  <bgColor auto="1"/>
                </patternFill>
              </fill>
            </x14:dxf>
          </x14:cfRule>
          <xm:sqref>Y15:AM43</xm:sqref>
        </x14:conditionalFormatting>
        <x14:conditionalFormatting xmlns:xm="http://schemas.microsoft.com/office/excel/2006/main">
          <x14:cfRule type="expression" priority="1" id="{991F248E-2688-4CA8-A62B-74C93B93F172}">
            <xm:f>'Budget &amp; Total'!$G$102&lt;6</xm:f>
            <x14:dxf>
              <font>
                <color theme="1"/>
              </font>
            </x14:dxf>
          </x14:cfRule>
          <x14:cfRule type="expression" priority="7" id="{0646D1C2-6C4A-493C-8EBD-B45AE3446B13}">
            <xm:f>Data!$L$9&gt;6</xm:f>
            <x14:dxf>
              <fill>
                <patternFill>
                  <bgColor rgb="FFE1EDE6"/>
                </patternFill>
              </fill>
            </x14:dxf>
          </x14:cfRule>
          <xm:sqref>Y16:AM17 Y19:AM20 Y24:AM29 Y35:AM35 Y39:AM39</xm:sqref>
        </x14:conditionalFormatting>
        <x14:conditionalFormatting xmlns:xm="http://schemas.microsoft.com/office/excel/2006/main">
          <x14:cfRule type="expression" priority="4" id="{551146C6-08B0-4CCA-BF92-03DD411E67D2}">
            <xm:f>Data!$L$9&gt;6</xm:f>
            <x14:dxf>
              <fill>
                <patternFill>
                  <bgColor rgb="FFE5E5E5"/>
                </patternFill>
              </fill>
            </x14:dxf>
          </x14:cfRule>
          <xm:sqref>Y41:AM45</xm:sqref>
        </x14:conditionalFormatting>
        <x14:conditionalFormatting xmlns:xm="http://schemas.microsoft.com/office/excel/2006/main">
          <x14:cfRule type="expression" priority="13" stopIfTrue="1" id="{4F1DF01F-9720-4090-9C1A-CACFF68B1B3A}">
            <xm:f>'P1'!BV16&gt;0</xm:f>
            <x14:dxf>
              <font>
                <color rgb="FFFF0000"/>
              </font>
            </x14:dxf>
          </x14:cfRule>
          <xm:sqref>Z16:AM17 Z19:AM20 Z24:AM29</xm:sqref>
        </x14:conditionalFormatting>
        <x14:conditionalFormatting xmlns:xm="http://schemas.microsoft.com/office/excel/2006/main">
          <x14:cfRule type="expression" priority="5" id="{38DB1B41-A7A7-441A-8EEF-FE035BAC079E}">
            <xm:f>Data!$L$9&gt;6</xm:f>
            <x14:dxf>
              <border>
                <right style="thin">
                  <color auto="1"/>
                </right>
                <vertical/>
                <horizontal/>
              </border>
            </x14:dxf>
          </x14:cfRule>
          <xm:sqref>AM2:AM45</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18">
    <pageSetUpPr fitToPage="1"/>
  </sheetPr>
  <dimension ref="A1:BD1499"/>
  <sheetViews>
    <sheetView topLeftCell="A37" zoomScaleNormal="100" workbookViewId="0">
      <selection activeCell="F78" sqref="F78"/>
    </sheetView>
  </sheetViews>
  <sheetFormatPr defaultRowHeight="13.2" x14ac:dyDescent="0.25"/>
  <cols>
    <col min="1" max="1" width="6" style="24" customWidth="1"/>
    <col min="2" max="2" width="4.44140625" style="24" customWidth="1"/>
    <col min="3" max="3" width="5.6640625" customWidth="1"/>
    <col min="4" max="4" width="5.5546875" customWidth="1"/>
    <col min="5" max="5" width="11.5546875" customWidth="1"/>
    <col min="6" max="6" width="14.109375" customWidth="1"/>
    <col min="7" max="7" width="11.88671875" customWidth="1"/>
    <col min="8" max="8" width="15.88671875" customWidth="1"/>
    <col min="9" max="9" width="2.109375" customWidth="1"/>
    <col min="10" max="10" width="13" style="1" customWidth="1"/>
    <col min="11" max="12" width="9.44140625" style="1" customWidth="1"/>
    <col min="13" max="23" width="9.44140625" customWidth="1"/>
    <col min="24" max="41" width="10.5546875" customWidth="1"/>
    <col min="42" max="49" width="10.5546875" style="1" customWidth="1"/>
    <col min="50" max="58" width="10.5546875" customWidth="1"/>
  </cols>
  <sheetData>
    <row r="1" spans="1:56" s="10" customFormat="1" x14ac:dyDescent="0.25">
      <c r="A1" s="24"/>
      <c r="B1" s="10">
        <v>40</v>
      </c>
      <c r="C1" s="402"/>
      <c r="D1" s="402"/>
      <c r="E1" s="402"/>
      <c r="F1" s="402"/>
      <c r="H1" s="10" t="s">
        <v>49</v>
      </c>
      <c r="J1" s="25" t="str">
        <f ca="1">'P1'!G5</f>
        <v>P1</v>
      </c>
      <c r="K1" s="25" t="str">
        <f ca="1">'P2'!$G$5</f>
        <v>P2</v>
      </c>
      <c r="L1" s="25" t="str">
        <f ca="1">'P3'!$G$5</f>
        <v>P3</v>
      </c>
      <c r="M1" s="25" t="str">
        <f ca="1">'P4'!$G$5</f>
        <v>P4</v>
      </c>
      <c r="N1" s="25" t="str">
        <f ca="1">'P5'!$G$5</f>
        <v>P5</v>
      </c>
      <c r="O1" s="25" t="str">
        <f ca="1">'P6'!$G$5</f>
        <v>P6</v>
      </c>
      <c r="P1" s="25" t="str">
        <f ca="1">'P7'!$G$5</f>
        <v>P7</v>
      </c>
      <c r="Q1" s="25" t="str">
        <f ca="1">'P8'!$G$5</f>
        <v>P8</v>
      </c>
      <c r="R1" s="25" t="str">
        <f ca="1">'P9'!$G$5</f>
        <v>P9</v>
      </c>
      <c r="S1" s="25" t="str">
        <f ca="1">'P10'!$G$5</f>
        <v>P10</v>
      </c>
      <c r="T1" s="25" t="str">
        <f ca="1">'P11'!$G$5</f>
        <v>P11</v>
      </c>
      <c r="U1" s="25" t="str">
        <f ca="1">'P12'!$G$5</f>
        <v>P12</v>
      </c>
      <c r="V1" s="25" t="str">
        <f ca="1">'P13'!$G$5</f>
        <v>P13</v>
      </c>
      <c r="W1" s="25" t="str">
        <f ca="1">'P14'!$G$5</f>
        <v>P14</v>
      </c>
      <c r="X1" s="25" t="str">
        <f ca="1">'P15'!$G$5</f>
        <v>P15</v>
      </c>
      <c r="Y1" s="10" t="s">
        <v>39</v>
      </c>
      <c r="Z1" s="25" t="str">
        <f ca="1">J1</f>
        <v>P1</v>
      </c>
      <c r="AA1" s="25" t="str">
        <f t="shared" ref="AA1:AN1" ca="1" si="0">K1</f>
        <v>P2</v>
      </c>
      <c r="AB1" s="25" t="str">
        <f t="shared" ca="1" si="0"/>
        <v>P3</v>
      </c>
      <c r="AC1" s="25" t="str">
        <f t="shared" ca="1" si="0"/>
        <v>P4</v>
      </c>
      <c r="AD1" s="25" t="str">
        <f t="shared" ca="1" si="0"/>
        <v>P5</v>
      </c>
      <c r="AE1" s="25" t="str">
        <f t="shared" ca="1" si="0"/>
        <v>P6</v>
      </c>
      <c r="AF1" s="25" t="str">
        <f t="shared" ca="1" si="0"/>
        <v>P7</v>
      </c>
      <c r="AG1" s="25" t="str">
        <f t="shared" ca="1" si="0"/>
        <v>P8</v>
      </c>
      <c r="AH1" s="25" t="str">
        <f t="shared" ca="1" si="0"/>
        <v>P9</v>
      </c>
      <c r="AI1" s="25" t="str">
        <f t="shared" ca="1" si="0"/>
        <v>P10</v>
      </c>
      <c r="AJ1" s="25" t="str">
        <f t="shared" ca="1" si="0"/>
        <v>P11</v>
      </c>
      <c r="AK1" s="25" t="str">
        <f t="shared" ca="1" si="0"/>
        <v>P12</v>
      </c>
      <c r="AL1" s="25" t="str">
        <f t="shared" ca="1" si="0"/>
        <v>P13</v>
      </c>
      <c r="AM1" s="25" t="str">
        <f t="shared" ca="1" si="0"/>
        <v>P14</v>
      </c>
      <c r="AN1" s="25" t="str">
        <f t="shared" ca="1" si="0"/>
        <v>P15</v>
      </c>
      <c r="AO1" s="25" t="s">
        <v>41</v>
      </c>
      <c r="AP1" s="25" t="str">
        <f ca="1">J1</f>
        <v>P1</v>
      </c>
      <c r="AQ1" s="25" t="str">
        <f t="shared" ref="AQ1:BD1" ca="1" si="1">K1</f>
        <v>P2</v>
      </c>
      <c r="AR1" s="25" t="str">
        <f t="shared" ca="1" si="1"/>
        <v>P3</v>
      </c>
      <c r="AS1" s="25" t="str">
        <f t="shared" ca="1" si="1"/>
        <v>P4</v>
      </c>
      <c r="AT1" s="25" t="str">
        <f t="shared" ca="1" si="1"/>
        <v>P5</v>
      </c>
      <c r="AU1" s="25" t="str">
        <f t="shared" ca="1" si="1"/>
        <v>P6</v>
      </c>
      <c r="AV1" s="25" t="str">
        <f t="shared" ca="1" si="1"/>
        <v>P7</v>
      </c>
      <c r="AW1" s="25" t="str">
        <f t="shared" ca="1" si="1"/>
        <v>P8</v>
      </c>
      <c r="AX1" s="25" t="str">
        <f t="shared" ca="1" si="1"/>
        <v>P9</v>
      </c>
      <c r="AY1" s="25" t="str">
        <f t="shared" ca="1" si="1"/>
        <v>P10</v>
      </c>
      <c r="AZ1" s="25" t="str">
        <f t="shared" ca="1" si="1"/>
        <v>P11</v>
      </c>
      <c r="BA1" s="25" t="str">
        <f t="shared" ca="1" si="1"/>
        <v>P12</v>
      </c>
      <c r="BB1" s="25" t="str">
        <f t="shared" ca="1" si="1"/>
        <v>P13</v>
      </c>
      <c r="BC1" s="25" t="str">
        <f t="shared" ca="1" si="1"/>
        <v>P14</v>
      </c>
      <c r="BD1" s="25" t="str">
        <f t="shared" ca="1" si="1"/>
        <v>P15</v>
      </c>
    </row>
    <row r="2" spans="1:56" x14ac:dyDescent="0.25">
      <c r="B2" s="10"/>
      <c r="C2" s="268" t="str">
        <f>Data!B$53</f>
        <v>Virksomhed</v>
      </c>
      <c r="D2" s="81"/>
      <c r="E2" s="403">
        <f>HLOOKUP(B3,'Budget &amp; Total'!A:CI,6,FALSE)</f>
        <v>0</v>
      </c>
      <c r="F2" s="925">
        <f>HLOOKUP(B3,'Budget &amp; Total'!A:CI,5,FALSE)</f>
        <v>0</v>
      </c>
      <c r="G2" s="925"/>
      <c r="H2" s="925"/>
      <c r="I2" s="81"/>
      <c r="J2" s="82" t="str">
        <f t="shared" ref="J2:X2" ca="1" si="2">J$1</f>
        <v>P1</v>
      </c>
      <c r="K2" s="82" t="str">
        <f t="shared" ca="1" si="2"/>
        <v>P2</v>
      </c>
      <c r="L2" s="82" t="str">
        <f t="shared" ca="1" si="2"/>
        <v>P3</v>
      </c>
      <c r="M2" s="82" t="str">
        <f t="shared" ca="1" si="2"/>
        <v>P4</v>
      </c>
      <c r="N2" s="82" t="str">
        <f t="shared" ca="1" si="2"/>
        <v>P5</v>
      </c>
      <c r="O2" s="82" t="str">
        <f t="shared" ca="1" si="2"/>
        <v>P6</v>
      </c>
      <c r="P2" s="82" t="str">
        <f t="shared" ca="1" si="2"/>
        <v>P7</v>
      </c>
      <c r="Q2" s="82" t="str">
        <f t="shared" ca="1" si="2"/>
        <v>P8</v>
      </c>
      <c r="R2" s="82" t="str">
        <f t="shared" ca="1" si="2"/>
        <v>P9</v>
      </c>
      <c r="S2" s="82" t="str">
        <f t="shared" ca="1" si="2"/>
        <v>P10</v>
      </c>
      <c r="T2" s="82" t="str">
        <f t="shared" ca="1" si="2"/>
        <v>P11</v>
      </c>
      <c r="U2" s="82" t="str">
        <f t="shared" ca="1" si="2"/>
        <v>P12</v>
      </c>
      <c r="V2" s="82" t="str">
        <f t="shared" ca="1" si="2"/>
        <v>P13</v>
      </c>
      <c r="W2" s="82" t="str">
        <f t="shared" ca="1" si="2"/>
        <v>P14</v>
      </c>
      <c r="X2" s="83" t="str">
        <f t="shared" ca="1" si="2"/>
        <v>P15</v>
      </c>
      <c r="Z2" s="1"/>
      <c r="AA2" s="1"/>
      <c r="AB2" s="1"/>
      <c r="AC2" s="1"/>
      <c r="AD2" s="1"/>
      <c r="AE2" s="1"/>
      <c r="AF2" s="1"/>
      <c r="AG2" s="1"/>
      <c r="AH2" s="1"/>
      <c r="AI2" s="1"/>
      <c r="AJ2" s="1"/>
      <c r="AK2" s="1"/>
      <c r="AL2" s="1"/>
      <c r="AM2" s="1"/>
      <c r="AN2" s="1"/>
      <c r="AO2" s="1"/>
      <c r="AX2" s="1"/>
      <c r="AY2" s="1"/>
      <c r="AZ2" s="1"/>
      <c r="BA2" s="1"/>
      <c r="BB2" s="1"/>
      <c r="BC2" s="1"/>
      <c r="BD2" s="1"/>
    </row>
    <row r="3" spans="1:56" ht="18.75" customHeight="1" x14ac:dyDescent="0.25">
      <c r="B3" s="24">
        <v>1</v>
      </c>
      <c r="C3" s="84" t="str">
        <f>Data!B$52</f>
        <v>Projekt</v>
      </c>
      <c r="D3" s="26"/>
      <c r="E3" s="296">
        <f>'Budget &amp; Total'!$C$5</f>
        <v>0</v>
      </c>
      <c r="F3" s="924">
        <f>'Budget &amp; Total'!$C$8</f>
        <v>0</v>
      </c>
      <c r="G3" s="924"/>
      <c r="H3" s="924"/>
      <c r="I3" s="85"/>
      <c r="J3" s="86">
        <f ca="1">INDIRECT(J$1&amp;"!d$5")</f>
        <v>0</v>
      </c>
      <c r="K3" s="86">
        <f ca="1">INDIRECT(K$1&amp;"!d$5")</f>
        <v>1</v>
      </c>
      <c r="L3" s="6"/>
      <c r="M3" s="6"/>
      <c r="N3" s="6"/>
      <c r="O3" s="6"/>
      <c r="P3" s="6"/>
      <c r="Q3" s="6"/>
      <c r="R3" s="6"/>
      <c r="S3" s="6"/>
      <c r="T3" s="6"/>
      <c r="U3" s="6"/>
      <c r="V3" s="6"/>
      <c r="W3" s="6"/>
      <c r="X3" s="481"/>
      <c r="Z3">
        <v>1</v>
      </c>
      <c r="AA3">
        <v>2</v>
      </c>
      <c r="AB3">
        <v>3</v>
      </c>
      <c r="AC3">
        <v>4</v>
      </c>
      <c r="AD3">
        <v>5</v>
      </c>
      <c r="AE3">
        <v>6</v>
      </c>
      <c r="AF3">
        <v>7</v>
      </c>
      <c r="AG3">
        <v>8</v>
      </c>
      <c r="AH3">
        <v>9</v>
      </c>
      <c r="AI3">
        <v>10</v>
      </c>
      <c r="AJ3">
        <v>11</v>
      </c>
      <c r="AK3">
        <v>12</v>
      </c>
      <c r="AL3">
        <v>13</v>
      </c>
      <c r="AM3">
        <v>14</v>
      </c>
      <c r="AN3">
        <v>15</v>
      </c>
    </row>
    <row r="4" spans="1:56" ht="13.8" thickBot="1" x14ac:dyDescent="0.3">
      <c r="C4" s="87"/>
      <c r="D4" s="26"/>
      <c r="E4" s="26"/>
      <c r="F4" s="26"/>
      <c r="G4" s="448" t="s">
        <v>5</v>
      </c>
      <c r="H4" s="449" t="str">
        <f>Data!B3</f>
        <v>Regnskab</v>
      </c>
      <c r="I4" s="6"/>
      <c r="J4" s="86">
        <f ca="1">INDIRECT(J$1&amp;"!f$5")</f>
        <v>0</v>
      </c>
      <c r="K4" s="86">
        <f ca="1">INDIRECT(K$1&amp;"!f$5")</f>
        <v>0</v>
      </c>
      <c r="L4" s="6"/>
      <c r="M4" s="6"/>
      <c r="N4" s="6"/>
      <c r="O4" s="6"/>
      <c r="P4" s="6"/>
      <c r="Q4" s="6"/>
      <c r="R4" s="6"/>
      <c r="S4" s="6"/>
      <c r="T4" s="6"/>
      <c r="U4" s="6"/>
      <c r="V4" s="6"/>
      <c r="W4" s="6"/>
      <c r="X4" s="481"/>
      <c r="Z4" s="1">
        <f ca="1">J4+20</f>
        <v>20</v>
      </c>
      <c r="AA4" s="1">
        <f ca="1">K4+20</f>
        <v>20</v>
      </c>
      <c r="AB4" s="1">
        <f t="shared" ref="AB4:AN4" si="3">L4+20</f>
        <v>20</v>
      </c>
      <c r="AC4" s="1">
        <f t="shared" si="3"/>
        <v>20</v>
      </c>
      <c r="AD4" s="1">
        <f t="shared" si="3"/>
        <v>20</v>
      </c>
      <c r="AE4" s="1">
        <f t="shared" si="3"/>
        <v>20</v>
      </c>
      <c r="AF4" s="1">
        <f t="shared" si="3"/>
        <v>20</v>
      </c>
      <c r="AG4" s="1">
        <f t="shared" si="3"/>
        <v>20</v>
      </c>
      <c r="AH4" s="1">
        <f t="shared" si="3"/>
        <v>20</v>
      </c>
      <c r="AI4" s="1">
        <f t="shared" si="3"/>
        <v>20</v>
      </c>
      <c r="AJ4" s="1">
        <f t="shared" si="3"/>
        <v>20</v>
      </c>
      <c r="AK4" s="1">
        <f t="shared" si="3"/>
        <v>20</v>
      </c>
      <c r="AL4" s="1">
        <f t="shared" si="3"/>
        <v>20</v>
      </c>
      <c r="AM4" s="1">
        <f t="shared" si="3"/>
        <v>20</v>
      </c>
      <c r="AN4" s="1">
        <f t="shared" si="3"/>
        <v>20</v>
      </c>
    </row>
    <row r="5" spans="1:56" x14ac:dyDescent="0.25">
      <c r="A5" s="24">
        <v>1</v>
      </c>
      <c r="B5" s="24">
        <v>1</v>
      </c>
      <c r="C5" s="36" t="str">
        <f>Data!B$24</f>
        <v>Timer</v>
      </c>
      <c r="D5" s="68" t="str">
        <f>Data!B$13</f>
        <v>Interne timer</v>
      </c>
      <c r="E5" s="68"/>
      <c r="F5" s="37"/>
      <c r="G5" s="241">
        <f>HLOOKUP(B5,'Budget &amp; Total'!$1:$45,(20),FALSE)</f>
        <v>0</v>
      </c>
      <c r="H5" s="452">
        <f ca="1">SUM(J5:X5)</f>
        <v>0</v>
      </c>
      <c r="I5" s="72"/>
      <c r="J5" s="152">
        <f ca="1">HLOOKUP($B5,INDIRECT(J$1&amp;"!$I$2:$x$40"),('Partner-period(er)'!$A5+14),FALSE)</f>
        <v>0</v>
      </c>
      <c r="K5" s="69">
        <f ca="1">HLOOKUP($B5,INDIRECT(K$1&amp;"!$I$2:$x$40"),('Partner-period(er)'!$A5+14),FALSE)</f>
        <v>0</v>
      </c>
      <c r="L5" s="69">
        <f ca="1">HLOOKUP($B5,INDIRECT(L$1&amp;"!$I$2:$x$40"),('Partner-period(er)'!$A5+14),FALSE)</f>
        <v>0</v>
      </c>
      <c r="M5" s="69">
        <f ca="1">HLOOKUP($B5,INDIRECT(M$1&amp;"!$I$2:$x$40"),('Partner-period(er)'!$A5+14),FALSE)</f>
        <v>0</v>
      </c>
      <c r="N5" s="69">
        <f ca="1">HLOOKUP($B5,INDIRECT(N$1&amp;"!$I$2:$x$40"),('Partner-period(er)'!$A5+14),FALSE)</f>
        <v>0</v>
      </c>
      <c r="O5" s="68">
        <f ca="1">HLOOKUP($B5,INDIRECT(O$1&amp;"!$I$2:$x$40"),('Partner-period(er)'!$A5+14),FALSE)</f>
        <v>0</v>
      </c>
      <c r="P5" s="68">
        <f ca="1">HLOOKUP($B5,INDIRECT(P$1&amp;"!$I$2:$x$40"),('Partner-period(er)'!$A5+14),FALSE)</f>
        <v>0</v>
      </c>
      <c r="Q5" s="68">
        <f ca="1">HLOOKUP($B5,INDIRECT(Q$1&amp;"!$I$2:$x$40"),('Partner-period(er)'!$A5+14),FALSE)</f>
        <v>0</v>
      </c>
      <c r="R5" s="68">
        <f ca="1">HLOOKUP($B5,INDIRECT(R$1&amp;"!$I$2:$x$40"),('Partner-period(er)'!$A5+14),FALSE)</f>
        <v>0</v>
      </c>
      <c r="S5" s="68">
        <f ca="1">HLOOKUP($B5,INDIRECT(S$1&amp;"!$I$2:$x$40"),('Partner-period(er)'!$A5+14),FALSE)</f>
        <v>0</v>
      </c>
      <c r="T5" s="68">
        <f ca="1">HLOOKUP($B5,INDIRECT(T$1&amp;"!$I$2:$x$40"),('Partner-period(er)'!$A5+14),FALSE)</f>
        <v>0</v>
      </c>
      <c r="U5" s="68">
        <f ca="1">HLOOKUP($B5,INDIRECT(U$1&amp;"!$I$2:$x$40"),('Partner-period(er)'!$A5+14),FALSE)</f>
        <v>0</v>
      </c>
      <c r="V5" s="68">
        <f ca="1">HLOOKUP($B5,INDIRECT(V$1&amp;"!$I$2:$x$40"),('Partner-period(er)'!$A5+14),FALSE)</f>
        <v>0</v>
      </c>
      <c r="W5" s="68">
        <f ca="1">HLOOKUP($B5,INDIRECT(W$1&amp;"!$I$2:$x$40"),('Partner-period(er)'!$A5+14),FALSE)</f>
        <v>0</v>
      </c>
      <c r="X5" s="362">
        <f ca="1">HLOOKUP($B5,INDIRECT(X$1&amp;"!$I$2:$x$40"),('Partner-period(er)'!$A5+14),FALSE)</f>
        <v>0</v>
      </c>
      <c r="Z5" s="13">
        <f ca="1">J5</f>
        <v>0</v>
      </c>
      <c r="AA5" s="14">
        <f ca="1">SUM($J5:K5)</f>
        <v>0</v>
      </c>
      <c r="AB5" s="14">
        <f ca="1">SUM($J5:L5)</f>
        <v>0</v>
      </c>
      <c r="AC5" s="14">
        <f ca="1">SUM($J5:M5)</f>
        <v>0</v>
      </c>
      <c r="AD5" s="14">
        <f ca="1">SUM($J5:N5)</f>
        <v>0</v>
      </c>
      <c r="AE5" s="14">
        <f ca="1">SUM($J5:O5)</f>
        <v>0</v>
      </c>
      <c r="AF5" s="14">
        <f ca="1">SUM($J5:P5)</f>
        <v>0</v>
      </c>
      <c r="AG5" s="14">
        <f ca="1">SUM($J5:Q5)</f>
        <v>0</v>
      </c>
      <c r="AH5" s="14">
        <f ca="1">SUM($J5:R5)</f>
        <v>0</v>
      </c>
      <c r="AI5" s="14">
        <f ca="1">SUM($J5:S5)</f>
        <v>0</v>
      </c>
      <c r="AJ5" s="14">
        <f ca="1">SUM($J5:T5)</f>
        <v>0</v>
      </c>
      <c r="AK5" s="14">
        <f ca="1">SUM($J5:U5)</f>
        <v>0</v>
      </c>
      <c r="AL5" s="14">
        <f ca="1">SUM($J5:V5)</f>
        <v>0</v>
      </c>
      <c r="AM5" s="14">
        <f ca="1">SUM($J5:W5)</f>
        <v>0</v>
      </c>
      <c r="AN5" s="18">
        <f ca="1">SUM($J5:X5)</f>
        <v>0</v>
      </c>
      <c r="AO5" s="12"/>
      <c r="AP5" s="11"/>
      <c r="AQ5" s="11"/>
      <c r="AR5" s="11"/>
      <c r="AS5" s="11"/>
      <c r="AT5" s="11"/>
    </row>
    <row r="6" spans="1:56" x14ac:dyDescent="0.25">
      <c r="A6" s="24">
        <v>2</v>
      </c>
      <c r="B6" s="24">
        <v>1</v>
      </c>
      <c r="C6" s="443">
        <f>Data!L2</f>
        <v>4</v>
      </c>
      <c r="D6" s="9" t="str">
        <f>Data!B$14</f>
        <v>Teknisk/adm timer</v>
      </c>
      <c r="E6" s="9"/>
      <c r="F6" s="4"/>
      <c r="G6" s="242">
        <f>HLOOKUP(B6,'Budget &amp; Total'!$1:$45,(21),FALSE)</f>
        <v>0</v>
      </c>
      <c r="H6" s="453">
        <f t="shared" ref="H6:H29" ca="1" si="4">SUM(J6:X6)</f>
        <v>0</v>
      </c>
      <c r="I6" s="72"/>
      <c r="J6" s="153">
        <f ca="1">HLOOKUP($B6,INDIRECT(J$1&amp;"!$I$2:$x$40"),('Partner-period(er)'!$A6+14),FALSE)</f>
        <v>0</v>
      </c>
      <c r="K6" s="58">
        <f ca="1">HLOOKUP($B6,INDIRECT(K$1&amp;"!$I$2:$x$40"),('Partner-period(er)'!$A6+14),FALSE)</f>
        <v>0</v>
      </c>
      <c r="L6" s="58">
        <f ca="1">HLOOKUP($B6,INDIRECT(L$1&amp;"!$I$2:$x$40"),('Partner-period(er)'!$A6+14),FALSE)</f>
        <v>0</v>
      </c>
      <c r="M6" s="58">
        <f ca="1">HLOOKUP($B6,INDIRECT(M$1&amp;"!$I$2:$x$40"),('Partner-period(er)'!$A6+14),FALSE)</f>
        <v>0</v>
      </c>
      <c r="N6" s="58">
        <f ca="1">HLOOKUP($B6,INDIRECT(N$1&amp;"!$I$2:$x$40"),('Partner-period(er)'!$A6+14),FALSE)</f>
        <v>0</v>
      </c>
      <c r="O6" s="41">
        <f ca="1">HLOOKUP($B6,INDIRECT(O$1&amp;"!$I$2:$x$40"),('Partner-period(er)'!$A6+14),FALSE)</f>
        <v>0</v>
      </c>
      <c r="P6" s="41">
        <f ca="1">HLOOKUP($B6,INDIRECT(P$1&amp;"!$I$2:$x$40"),('Partner-period(er)'!$A6+14),FALSE)</f>
        <v>0</v>
      </c>
      <c r="Q6" s="41">
        <f ca="1">HLOOKUP($B6,INDIRECT(Q$1&amp;"!$I$2:$x$40"),('Partner-period(er)'!$A6+14),FALSE)</f>
        <v>0</v>
      </c>
      <c r="R6" s="41">
        <f ca="1">HLOOKUP($B6,INDIRECT(R$1&amp;"!$I$2:$x$40"),('Partner-period(er)'!$A6+14),FALSE)</f>
        <v>0</v>
      </c>
      <c r="S6" s="41">
        <f ca="1">HLOOKUP($B6,INDIRECT(S$1&amp;"!$I$2:$x$40"),('Partner-period(er)'!$A6+14),FALSE)</f>
        <v>0</v>
      </c>
      <c r="T6" s="41">
        <f ca="1">HLOOKUP($B6,INDIRECT(T$1&amp;"!$I$2:$x$40"),('Partner-period(er)'!$A6+14),FALSE)</f>
        <v>0</v>
      </c>
      <c r="U6" s="41">
        <f ca="1">HLOOKUP($B6,INDIRECT(U$1&amp;"!$I$2:$x$40"),('Partner-period(er)'!$A6+14),FALSE)</f>
        <v>0</v>
      </c>
      <c r="V6" s="41">
        <f ca="1">HLOOKUP($B6,INDIRECT(V$1&amp;"!$I$2:$x$40"),('Partner-period(er)'!$A6+14),FALSE)</f>
        <v>0</v>
      </c>
      <c r="W6" s="41">
        <f ca="1">HLOOKUP($B6,INDIRECT(W$1&amp;"!$I$2:$x$40"),('Partner-period(er)'!$A6+14),FALSE)</f>
        <v>0</v>
      </c>
      <c r="X6" s="363">
        <f ca="1">HLOOKUP($B6,INDIRECT(X$1&amp;"!$I$2:$x$40"),('Partner-period(er)'!$A6+14),FALSE)</f>
        <v>0</v>
      </c>
      <c r="Z6" s="15">
        <f t="shared" ref="Z6:Z21" ca="1" si="5">J6</f>
        <v>0</v>
      </c>
      <c r="AA6" s="11">
        <f ca="1">SUM($J6:K6)</f>
        <v>0</v>
      </c>
      <c r="AB6" s="11">
        <f ca="1">SUM($J6:L6)</f>
        <v>0</v>
      </c>
      <c r="AC6" s="11">
        <f ca="1">SUM($J6:M6)</f>
        <v>0</v>
      </c>
      <c r="AD6" s="11">
        <f ca="1">SUM($J6:N6)</f>
        <v>0</v>
      </c>
      <c r="AE6" s="11">
        <f ca="1">SUM($J6:O6)</f>
        <v>0</v>
      </c>
      <c r="AF6" s="11">
        <f ca="1">SUM($J6:P6)</f>
        <v>0</v>
      </c>
      <c r="AG6" s="11">
        <f ca="1">SUM($J6:Q6)</f>
        <v>0</v>
      </c>
      <c r="AH6" s="11">
        <f ca="1">SUM($J6:R6)</f>
        <v>0</v>
      </c>
      <c r="AI6" s="11">
        <f ca="1">SUM($J6:S6)</f>
        <v>0</v>
      </c>
      <c r="AJ6" s="11">
        <f ca="1">SUM($J6:T6)</f>
        <v>0</v>
      </c>
      <c r="AK6" s="11">
        <f ca="1">SUM($J6:U6)</f>
        <v>0</v>
      </c>
      <c r="AL6" s="11">
        <f ca="1">SUM($J6:V6)</f>
        <v>0</v>
      </c>
      <c r="AM6" s="11">
        <f ca="1">SUM($J6:W6)</f>
        <v>0</v>
      </c>
      <c r="AN6" s="19">
        <f ca="1">SUM($J6:X6)</f>
        <v>0</v>
      </c>
      <c r="AO6" s="12"/>
      <c r="AP6" s="11"/>
      <c r="AQ6" s="11"/>
      <c r="AR6" s="11"/>
      <c r="AS6" s="11"/>
      <c r="AT6" s="11"/>
    </row>
    <row r="7" spans="1:56" x14ac:dyDescent="0.25">
      <c r="A7" s="24">
        <v>3</v>
      </c>
      <c r="B7" s="24">
        <v>1</v>
      </c>
      <c r="C7" s="36" t="str">
        <f>Data!B$5</f>
        <v>Personaleudgifter</v>
      </c>
      <c r="D7" s="37"/>
      <c r="E7" s="37"/>
      <c r="F7" s="37"/>
      <c r="G7" s="241"/>
      <c r="H7" s="454">
        <f t="shared" ca="1" si="4"/>
        <v>0</v>
      </c>
      <c r="I7" s="72"/>
      <c r="J7" s="159">
        <f ca="1">HLOOKUP($B7,INDIRECT(J$1&amp;"!$I$2:$x$40"),('Partner-period(er)'!$A7+14),FALSE)</f>
        <v>0</v>
      </c>
      <c r="K7" s="57">
        <f ca="1">HLOOKUP($B7,INDIRECT(K$1&amp;"!$I$2:$x$40"),('Partner-period(er)'!$A7+14),FALSE)</f>
        <v>0</v>
      </c>
      <c r="L7" s="57">
        <f ca="1">HLOOKUP($B7,INDIRECT(L$1&amp;"!$I$2:$x$40"),('Partner-period(er)'!$A7+14),FALSE)</f>
        <v>0</v>
      </c>
      <c r="M7" s="57">
        <f ca="1">HLOOKUP($B7,INDIRECT(M$1&amp;"!$I$2:$x$40"),('Partner-period(er)'!$A7+14),FALSE)</f>
        <v>0</v>
      </c>
      <c r="N7" s="57">
        <f ca="1">HLOOKUP($B7,INDIRECT(N$1&amp;"!$I$2:$x$40"),('Partner-period(er)'!$A7+14),FALSE)</f>
        <v>0</v>
      </c>
      <c r="O7" s="9">
        <f ca="1">HLOOKUP($B7,INDIRECT(O$1&amp;"!$I$2:$x$40"),('Partner-period(er)'!$A7+14),FALSE)</f>
        <v>0</v>
      </c>
      <c r="P7" s="9">
        <f ca="1">HLOOKUP($B7,INDIRECT(P$1&amp;"!$I$2:$x$40"),('Partner-period(er)'!$A7+14),FALSE)</f>
        <v>0</v>
      </c>
      <c r="Q7" s="9">
        <f ca="1">HLOOKUP($B7,INDIRECT(Q$1&amp;"!$I$2:$x$40"),('Partner-period(er)'!$A7+14),FALSE)</f>
        <v>0</v>
      </c>
      <c r="R7" s="9">
        <f ca="1">HLOOKUP($B7,INDIRECT(R$1&amp;"!$I$2:$x$40"),('Partner-period(er)'!$A7+14),FALSE)</f>
        <v>0</v>
      </c>
      <c r="S7" s="9">
        <f ca="1">HLOOKUP($B7,INDIRECT(S$1&amp;"!$I$2:$x$40"),('Partner-period(er)'!$A7+14),FALSE)</f>
        <v>0</v>
      </c>
      <c r="T7" s="9">
        <f ca="1">HLOOKUP($B7,INDIRECT(T$1&amp;"!$I$2:$x$40"),('Partner-period(er)'!$A7+14),FALSE)</f>
        <v>0</v>
      </c>
      <c r="U7" s="9">
        <f ca="1">HLOOKUP($B7,INDIRECT(U$1&amp;"!$I$2:$x$40"),('Partner-period(er)'!$A7+14),FALSE)</f>
        <v>0</v>
      </c>
      <c r="V7" s="9">
        <f ca="1">HLOOKUP($B7,INDIRECT(V$1&amp;"!$I$2:$x$40"),('Partner-period(er)'!$A7+14),FALSE)</f>
        <v>0</v>
      </c>
      <c r="W7" s="9">
        <f ca="1">HLOOKUP($B7,INDIRECT(W$1&amp;"!$I$2:$x$40"),('Partner-period(er)'!$A7+14),FALSE)</f>
        <v>0</v>
      </c>
      <c r="X7" s="109">
        <f ca="1">HLOOKUP($B7,INDIRECT(X$1&amp;"!$I$2:$x$40"),('Partner-period(er)'!$A7+14),FALSE)</f>
        <v>0</v>
      </c>
      <c r="Z7" s="15">
        <f t="shared" ca="1" si="5"/>
        <v>0</v>
      </c>
      <c r="AA7" s="11">
        <f ca="1">SUM($J7:K7)</f>
        <v>0</v>
      </c>
      <c r="AB7" s="11">
        <f ca="1">SUM($J7:L7)</f>
        <v>0</v>
      </c>
      <c r="AC7" s="11">
        <f ca="1">SUM($J7:M7)</f>
        <v>0</v>
      </c>
      <c r="AD7" s="11">
        <f ca="1">SUM($J7:N7)</f>
        <v>0</v>
      </c>
      <c r="AE7" s="11">
        <f ca="1">SUM($J7:O7)</f>
        <v>0</v>
      </c>
      <c r="AF7" s="11">
        <f ca="1">SUM($J7:P7)</f>
        <v>0</v>
      </c>
      <c r="AG7" s="11">
        <f ca="1">SUM($J7:Q7)</f>
        <v>0</v>
      </c>
      <c r="AH7" s="11">
        <f ca="1">SUM($J7:R7)</f>
        <v>0</v>
      </c>
      <c r="AI7" s="11">
        <f ca="1">SUM($J7:S7)</f>
        <v>0</v>
      </c>
      <c r="AJ7" s="11">
        <f ca="1">SUM($J7:T7)</f>
        <v>0</v>
      </c>
      <c r="AK7" s="11">
        <f ca="1">SUM($J7:U7)</f>
        <v>0</v>
      </c>
      <c r="AL7" s="11">
        <f ca="1">SUM($J7:V7)</f>
        <v>0</v>
      </c>
      <c r="AM7" s="11">
        <f ca="1">SUM($J7:W7)</f>
        <v>0</v>
      </c>
      <c r="AN7" s="19">
        <f ca="1">SUM($J7:X7)</f>
        <v>0</v>
      </c>
      <c r="AO7" s="12"/>
      <c r="AP7" s="11"/>
      <c r="AQ7" s="11"/>
      <c r="AR7" s="11"/>
      <c r="AS7" s="11"/>
      <c r="AT7" s="11"/>
    </row>
    <row r="8" spans="1:56" x14ac:dyDescent="0.25">
      <c r="A8" s="24">
        <v>4</v>
      </c>
      <c r="B8" s="24">
        <v>1</v>
      </c>
      <c r="C8" s="43"/>
      <c r="D8" s="9" t="str">
        <f>Data!B$15</f>
        <v>Interen løn</v>
      </c>
      <c r="E8" s="9"/>
      <c r="F8" s="66">
        <f>HLOOKUP(B8,'Budget &amp; Total'!B:CI,50,FALSE)</f>
        <v>0</v>
      </c>
      <c r="G8" s="242">
        <f>HLOOKUP(B8,'Budget &amp; Total'!$1:$45,(24),FALSE)</f>
        <v>0</v>
      </c>
      <c r="H8" s="454">
        <f t="shared" ca="1" si="4"/>
        <v>0</v>
      </c>
      <c r="I8" s="72"/>
      <c r="J8" s="159">
        <f ca="1">HLOOKUP($B8,INDIRECT(J$1&amp;"!$I$2:$x$40"),('Partner-period(er)'!$A8+14),FALSE)</f>
        <v>0</v>
      </c>
      <c r="K8" s="57">
        <f ca="1">HLOOKUP($B8,INDIRECT(K$1&amp;"!$I$2:$x$40"),('Partner-period(er)'!$A8+14),FALSE)</f>
        <v>0</v>
      </c>
      <c r="L8" s="57">
        <f ca="1">HLOOKUP($B8,INDIRECT(L$1&amp;"!$I$2:$x$40"),('Partner-period(er)'!$A8+14),FALSE)</f>
        <v>0</v>
      </c>
      <c r="M8" s="57">
        <f ca="1">HLOOKUP($B8,INDIRECT(M$1&amp;"!$I$2:$x$40"),('Partner-period(er)'!$A8+14),FALSE)</f>
        <v>0</v>
      </c>
      <c r="N8" s="57">
        <f ca="1">HLOOKUP($B8,INDIRECT(N$1&amp;"!$I$2:$x$40"),('Partner-period(er)'!$A8+14),FALSE)</f>
        <v>0</v>
      </c>
      <c r="O8" s="9">
        <f ca="1">HLOOKUP($B8,INDIRECT(O$1&amp;"!$I$2:$x$40"),('Partner-period(er)'!$A8+14),FALSE)</f>
        <v>0</v>
      </c>
      <c r="P8" s="9">
        <f ca="1">HLOOKUP($B8,INDIRECT(P$1&amp;"!$I$2:$x$40"),('Partner-period(er)'!$A8+14),FALSE)</f>
        <v>0</v>
      </c>
      <c r="Q8" s="9">
        <f ca="1">HLOOKUP($B8,INDIRECT(Q$1&amp;"!$I$2:$x$40"),('Partner-period(er)'!$A8+14),FALSE)</f>
        <v>0</v>
      </c>
      <c r="R8" s="9">
        <f ca="1">HLOOKUP($B8,INDIRECT(R$1&amp;"!$I$2:$x$40"),('Partner-period(er)'!$A8+14),FALSE)</f>
        <v>0</v>
      </c>
      <c r="S8" s="9">
        <f ca="1">HLOOKUP($B8,INDIRECT(S$1&amp;"!$I$2:$x$40"),('Partner-period(er)'!$A8+14),FALSE)</f>
        <v>0</v>
      </c>
      <c r="T8" s="9">
        <f ca="1">HLOOKUP($B8,INDIRECT(T$1&amp;"!$I$2:$x$40"),('Partner-period(er)'!$A8+14),FALSE)</f>
        <v>0</v>
      </c>
      <c r="U8" s="9">
        <f ca="1">HLOOKUP($B8,INDIRECT(U$1&amp;"!$I$2:$x$40"),('Partner-period(er)'!$A8+14),FALSE)</f>
        <v>0</v>
      </c>
      <c r="V8" s="9">
        <f ca="1">HLOOKUP($B8,INDIRECT(V$1&amp;"!$I$2:$x$40"),('Partner-period(er)'!$A8+14),FALSE)</f>
        <v>0</v>
      </c>
      <c r="W8" s="9">
        <f ca="1">HLOOKUP($B8,INDIRECT(W$1&amp;"!$I$2:$x$40"),('Partner-period(er)'!$A8+14),FALSE)</f>
        <v>0</v>
      </c>
      <c r="X8" s="109">
        <f ca="1">HLOOKUP($B8,INDIRECT(X$1&amp;"!$I$2:$x$40"),('Partner-period(er)'!$A8+14),FALSE)</f>
        <v>0</v>
      </c>
      <c r="Z8" s="21">
        <f ca="1">J34</f>
        <v>0</v>
      </c>
      <c r="AA8" s="22">
        <f ca="1">SUM($J34:K34)</f>
        <v>0</v>
      </c>
      <c r="AB8" s="22">
        <f ca="1">SUM($J34:L34)</f>
        <v>0</v>
      </c>
      <c r="AC8" s="22">
        <f ca="1">SUM($J34:M34)</f>
        <v>0</v>
      </c>
      <c r="AD8" s="22">
        <f ca="1">SUM($J34:N34)</f>
        <v>0</v>
      </c>
      <c r="AE8" s="22">
        <f ca="1">SUM($J34:O34)</f>
        <v>0</v>
      </c>
      <c r="AF8" s="22">
        <f ca="1">SUM($J34:P34)</f>
        <v>0</v>
      </c>
      <c r="AG8" s="22">
        <f ca="1">SUM($J34:Q34)</f>
        <v>0</v>
      </c>
      <c r="AH8" s="22">
        <f ca="1">SUM($J34:R34)</f>
        <v>0</v>
      </c>
      <c r="AI8" s="22">
        <f ca="1">SUM($J34:S34)</f>
        <v>0</v>
      </c>
      <c r="AJ8" s="22">
        <f ca="1">SUM($J34:T34)</f>
        <v>0</v>
      </c>
      <c r="AK8" s="22">
        <f ca="1">SUM($J34:U34)</f>
        <v>0</v>
      </c>
      <c r="AL8" s="22">
        <f ca="1">SUM($J34:V34)</f>
        <v>0</v>
      </c>
      <c r="AM8" s="22">
        <f ca="1">SUM($J34:W34)</f>
        <v>0</v>
      </c>
      <c r="AN8" s="23">
        <f ca="1">SUM($J34:X34)</f>
        <v>0</v>
      </c>
      <c r="AO8" s="12"/>
      <c r="AP8" s="11">
        <f ca="1">IF(Data!$H$2="ja",IF(Z8&gt;$G8,Z8-$G8,0),0)</f>
        <v>0</v>
      </c>
      <c r="AQ8" s="11">
        <f ca="1">IF(Data!$H$2="ja",IF(AA8&gt;$G8,AA8-$G8-SUM($AP8:AP8),0),0)</f>
        <v>0</v>
      </c>
      <c r="AR8" s="11">
        <f ca="1">IF(Data!$H$2="ja",IF(AB8&gt;$G8,AB8-$G8-SUM($AP8:AQ8),0),0)</f>
        <v>0</v>
      </c>
      <c r="AS8" s="11">
        <f ca="1">IF(Data!$H$2="ja",IF(AC8&gt;$G8,AC8-$G8-SUM($AP8:AR8),0),0)</f>
        <v>0</v>
      </c>
      <c r="AT8" s="11">
        <f ca="1">IF(Data!$H$2="ja",IF(AD8&gt;$G8,AD8-$G8-SUM($AP8:AS8),0),0)</f>
        <v>0</v>
      </c>
      <c r="AU8" s="11">
        <f ca="1">IF(Data!$H$2="ja",IF(AE8&gt;$G8,AE8-$G8-SUM($AP8:AT8),0),0)</f>
        <v>0</v>
      </c>
      <c r="AV8" s="11">
        <f ca="1">IF(Data!$H$2="ja",IF(AF8&gt;$G8,AF8-$G8-SUM($AP8:AU8),0),0)</f>
        <v>0</v>
      </c>
      <c r="AW8" s="11">
        <f ca="1">IF(Data!$H$2="ja",IF(AG8&gt;$G8,AG8-$G8-SUM($AP8:AV8),0),0)</f>
        <v>0</v>
      </c>
      <c r="AX8" s="11">
        <f ca="1">IF(Data!$H$2="ja",IF(AH8&gt;$G8,AH8-$G8-SUM($AP8:AW8),0),0)</f>
        <v>0</v>
      </c>
      <c r="AY8" s="11">
        <f ca="1">IF(Data!$H$2="ja",IF(AI8&gt;$G8,AI8-$G8-SUM($AP8:AX8),0),0)</f>
        <v>0</v>
      </c>
      <c r="AZ8" s="11">
        <f ca="1">IF(Data!$H$2="ja",IF(AJ8&gt;$G8,AJ8-$G8-SUM($AP8:AY8),0),0)</f>
        <v>0</v>
      </c>
      <c r="BA8" s="11">
        <f ca="1">IF(Data!$H$2="ja",IF(AK8&gt;$G8,AK8-$G8-SUM($AP8:AZ8),0),0)</f>
        <v>0</v>
      </c>
      <c r="BB8" s="11">
        <f ca="1">IF(Data!$H$2="ja",IF(AL8&gt;$G8,AL8-$G8-SUM($AP8:BA8),0),0)</f>
        <v>0</v>
      </c>
      <c r="BC8" s="11">
        <f ca="1">IF(Data!$H$2="ja",IF(AM8&gt;$G8,AM8-$G8-SUM($AP8:BB8),0),0)</f>
        <v>0</v>
      </c>
      <c r="BD8" s="11">
        <f ca="1">IF(Data!$H$2="ja",IF(AN8&gt;$G8,AN8-$G8-SUM($AP8:BC8),0),0)</f>
        <v>0</v>
      </c>
    </row>
    <row r="9" spans="1:56" x14ac:dyDescent="0.25">
      <c r="A9" s="24">
        <v>5</v>
      </c>
      <c r="B9" s="24">
        <v>1</v>
      </c>
      <c r="C9" s="39"/>
      <c r="D9" s="9" t="str">
        <f>Data!B$16</f>
        <v>Teknisk/adm løn</v>
      </c>
      <c r="E9" s="9"/>
      <c r="F9" s="66">
        <f>HLOOKUP(B8,'Budget &amp; Total'!B:CI,51,FALSE)</f>
        <v>0</v>
      </c>
      <c r="G9" s="242">
        <f>HLOOKUP(B9,'Budget &amp; Total'!$1:$45,(25),FALSE)</f>
        <v>0</v>
      </c>
      <c r="H9" s="454">
        <f ca="1">SUM(J9:X9)</f>
        <v>0</v>
      </c>
      <c r="I9" s="72"/>
      <c r="J9" s="159">
        <f ca="1">HLOOKUP($B9,INDIRECT(J$1&amp;"!$I$2:$x$40"),('Partner-period(er)'!$A9+14),FALSE)</f>
        <v>0</v>
      </c>
      <c r="K9" s="57">
        <f ca="1">HLOOKUP($B9,INDIRECT(K$1&amp;"!$I$2:$x$40"),('Partner-period(er)'!$A9+14),FALSE)</f>
        <v>0</v>
      </c>
      <c r="L9" s="57">
        <f ca="1">HLOOKUP($B9,INDIRECT(L$1&amp;"!$I$2:$x$40"),('Partner-period(er)'!$A9+14),FALSE)</f>
        <v>0</v>
      </c>
      <c r="M9" s="57">
        <f ca="1">HLOOKUP($B9,INDIRECT(M$1&amp;"!$I$2:$x$40"),('Partner-period(er)'!$A9+14),FALSE)</f>
        <v>0</v>
      </c>
      <c r="N9" s="57">
        <f ca="1">HLOOKUP($B9,INDIRECT(N$1&amp;"!$I$2:$x$40"),('Partner-period(er)'!$A9+14),FALSE)</f>
        <v>0</v>
      </c>
      <c r="O9" s="9">
        <f ca="1">HLOOKUP($B9,INDIRECT(O$1&amp;"!$I$2:$x$40"),('Partner-period(er)'!$A9+14),FALSE)</f>
        <v>0</v>
      </c>
      <c r="P9" s="9">
        <f ca="1">HLOOKUP($B9,INDIRECT(P$1&amp;"!$I$2:$x$40"),('Partner-period(er)'!$A9+14),FALSE)</f>
        <v>0</v>
      </c>
      <c r="Q9" s="9">
        <f ca="1">HLOOKUP($B9,INDIRECT(Q$1&amp;"!$I$2:$x$40"),('Partner-period(er)'!$A9+14),FALSE)</f>
        <v>0</v>
      </c>
      <c r="R9" s="9">
        <f ca="1">HLOOKUP($B9,INDIRECT(R$1&amp;"!$I$2:$x$40"),('Partner-period(er)'!$A9+14),FALSE)</f>
        <v>0</v>
      </c>
      <c r="S9" s="9">
        <f ca="1">HLOOKUP($B9,INDIRECT(S$1&amp;"!$I$2:$x$40"),('Partner-period(er)'!$A9+14),FALSE)</f>
        <v>0</v>
      </c>
      <c r="T9" s="9">
        <f ca="1">HLOOKUP($B9,INDIRECT(T$1&amp;"!$I$2:$x$40"),('Partner-period(er)'!$A9+14),FALSE)</f>
        <v>0</v>
      </c>
      <c r="U9" s="9">
        <f ca="1">HLOOKUP($B9,INDIRECT(U$1&amp;"!$I$2:$x$40"),('Partner-period(er)'!$A9+14),FALSE)</f>
        <v>0</v>
      </c>
      <c r="V9" s="9">
        <f ca="1">HLOOKUP($B9,INDIRECT(V$1&amp;"!$I$2:$x$40"),('Partner-period(er)'!$A9+14),FALSE)</f>
        <v>0</v>
      </c>
      <c r="W9" s="9">
        <f ca="1">HLOOKUP($B9,INDIRECT(W$1&amp;"!$I$2:$x$40"),('Partner-period(er)'!$A9+14),FALSE)</f>
        <v>0</v>
      </c>
      <c r="X9" s="109">
        <f ca="1">HLOOKUP($B9,INDIRECT(X$1&amp;"!$I$2:$x$40"),('Partner-period(er)'!$A9+14),FALSE)</f>
        <v>0</v>
      </c>
      <c r="Z9" s="21">
        <f ca="1">J41</f>
        <v>0</v>
      </c>
      <c r="AA9" s="22">
        <f ca="1">SUM($J41:K41)</f>
        <v>0</v>
      </c>
      <c r="AB9" s="22">
        <f ca="1">SUM($J41:L41)</f>
        <v>0</v>
      </c>
      <c r="AC9" s="22">
        <f ca="1">SUM($J41:M41)</f>
        <v>0</v>
      </c>
      <c r="AD9" s="22">
        <f ca="1">SUM($J41:N41)</f>
        <v>0</v>
      </c>
      <c r="AE9" s="22">
        <f ca="1">SUM($J41:O41)</f>
        <v>0</v>
      </c>
      <c r="AF9" s="22">
        <f ca="1">SUM($J41:P41)</f>
        <v>0</v>
      </c>
      <c r="AG9" s="22">
        <f ca="1">SUM($J41:Q41)</f>
        <v>0</v>
      </c>
      <c r="AH9" s="22">
        <f ca="1">SUM($J41:R41)</f>
        <v>0</v>
      </c>
      <c r="AI9" s="22">
        <f ca="1">SUM($J41:S41)</f>
        <v>0</v>
      </c>
      <c r="AJ9" s="22">
        <f ca="1">SUM($J41:T41)</f>
        <v>0</v>
      </c>
      <c r="AK9" s="22">
        <f ca="1">SUM($J41:U41)</f>
        <v>0</v>
      </c>
      <c r="AL9" s="22">
        <f ca="1">SUM($J41:V41)</f>
        <v>0</v>
      </c>
      <c r="AM9" s="22">
        <f ca="1">SUM($J41:W41)</f>
        <v>0</v>
      </c>
      <c r="AN9" s="22">
        <f ca="1">SUM($J41:X41)</f>
        <v>0</v>
      </c>
      <c r="AO9" s="12"/>
      <c r="AP9" s="11">
        <f ca="1">IF(Data!$H$2="ja",IF(Z9&gt;$G9,Z9-$G9,0),0)</f>
        <v>0</v>
      </c>
      <c r="AQ9" s="11">
        <f ca="1">IF(Data!$H$2="ja",IF(AA9&gt;$G9,AA9-$G9-SUM($AP9:AP9),0),0)</f>
        <v>0</v>
      </c>
      <c r="AR9" s="11">
        <f ca="1">IF(Data!$H$2="ja",IF(AB9&gt;$G9,AB9-$G9-SUM($AP9:AQ9),0),0)</f>
        <v>0</v>
      </c>
      <c r="AS9" s="11">
        <f ca="1">IF(Data!$H$2="ja",IF(AC9&gt;$G9,AC9-$G9-SUM($AP9:AR9),0),0)</f>
        <v>0</v>
      </c>
      <c r="AT9" s="11">
        <f ca="1">IF(Data!$H$2="ja",IF(AD9&gt;$G9,AD9-$G9-SUM($AP9:AS9),0),0)</f>
        <v>0</v>
      </c>
      <c r="AU9" s="11">
        <f ca="1">IF(Data!$H$2="ja",IF(AE9&gt;$G9,AE9-$G9-SUM($AP9:AT9),0),0)</f>
        <v>0</v>
      </c>
      <c r="AV9" s="11">
        <f ca="1">IF(Data!$H$2="ja",IF(AF9&gt;$G9,AF9-$G9-SUM($AP9:AU9),0),0)</f>
        <v>0</v>
      </c>
      <c r="AW9" s="11">
        <f ca="1">IF(Data!$H$2="ja",IF(AG9&gt;$G9,AG9-$G9-SUM($AP9:AV9),0),0)</f>
        <v>0</v>
      </c>
      <c r="AX9" s="11">
        <f ca="1">IF(Data!$H$2="ja",IF(AH9&gt;$G9,AH9-$G9-SUM($AP9:AW9),0),0)</f>
        <v>0</v>
      </c>
      <c r="AY9" s="11">
        <f ca="1">IF(Data!$H$2="ja",IF(AI9&gt;$G9,AI9-$G9-SUM($AP9:AX9),0),0)</f>
        <v>0</v>
      </c>
      <c r="AZ9" s="11">
        <f ca="1">IF(Data!$H$2="ja",IF(AJ9&gt;$G9,AJ9-$G9-SUM($AP9:AY9),0),0)</f>
        <v>0</v>
      </c>
      <c r="BA9" s="11">
        <f ca="1">IF(Data!$H$2="ja",IF(AK9&gt;$G9,AK9-$G9-SUM($AP9:AZ9),0),0)</f>
        <v>0</v>
      </c>
      <c r="BB9" s="11">
        <f ca="1">IF(Data!$H$2="ja",IF(AL9&gt;$G9,AL9-$G9-SUM($AP9:BA9),0),0)</f>
        <v>0</v>
      </c>
      <c r="BC9" s="11">
        <f ca="1">IF(Data!$H$2="ja",IF(AM9&gt;$G9,AM9-$G9-SUM($AP9:BB9),0),0)</f>
        <v>0</v>
      </c>
      <c r="BD9" s="11">
        <f ca="1">IF(Data!$H$2="ja",IF(AN9&gt;$G9,AN9-$G9-SUM($AP9:BC9),0),0)</f>
        <v>0</v>
      </c>
    </row>
    <row r="10" spans="1:56" x14ac:dyDescent="0.25">
      <c r="A10" s="24">
        <v>6</v>
      </c>
      <c r="B10" s="24">
        <v>1</v>
      </c>
      <c r="C10" s="40"/>
      <c r="D10" s="41" t="str">
        <f>Data!B$17</f>
        <v>Overhead løn</v>
      </c>
      <c r="E10" s="41"/>
      <c r="F10" s="70">
        <f>HLOOKUP(B8,'Budget &amp; Total'!B:CI,26,FALSE)</f>
        <v>0</v>
      </c>
      <c r="G10" s="243">
        <f>HLOOKUP(B10,'Budget &amp; Total'!$1:$45,(27),FALSE)</f>
        <v>0</v>
      </c>
      <c r="H10" s="453">
        <f t="shared" ca="1" si="4"/>
        <v>0</v>
      </c>
      <c r="I10" s="72"/>
      <c r="J10" s="159">
        <f ca="1">HLOOKUP($B10,INDIRECT(J$1&amp;"!$I$2:$x$40"),('Partner-period(er)'!$A10+14),FALSE)</f>
        <v>0</v>
      </c>
      <c r="K10" s="57">
        <f ca="1">HLOOKUP($B10,INDIRECT(K$1&amp;"!$I$2:$x$40"),('Partner-period(er)'!$A10+14),FALSE)</f>
        <v>0</v>
      </c>
      <c r="L10" s="57">
        <f ca="1">HLOOKUP($B10,INDIRECT(L$1&amp;"!$I$2:$x$40"),('Partner-period(er)'!$A10+14),FALSE)</f>
        <v>0</v>
      </c>
      <c r="M10" s="57">
        <f ca="1">HLOOKUP($B10,INDIRECT(M$1&amp;"!$I$2:$x$40"),('Partner-period(er)'!$A10+14),FALSE)</f>
        <v>0</v>
      </c>
      <c r="N10" s="57">
        <f ca="1">HLOOKUP($B10,INDIRECT(N$1&amp;"!$I$2:$x$40"),('Partner-period(er)'!$A10+14),FALSE)</f>
        <v>0</v>
      </c>
      <c r="O10" s="9">
        <f ca="1">HLOOKUP($B10,INDIRECT(O$1&amp;"!$I$2:$x$40"),('Partner-period(er)'!$A10+14),FALSE)</f>
        <v>0</v>
      </c>
      <c r="P10" s="9">
        <f ca="1">HLOOKUP($B10,INDIRECT(P$1&amp;"!$I$2:$x$40"),('Partner-period(er)'!$A10+14),FALSE)</f>
        <v>0</v>
      </c>
      <c r="Q10" s="9">
        <f ca="1">HLOOKUP($B10,INDIRECT(Q$1&amp;"!$I$2:$x$40"),('Partner-period(er)'!$A10+14),FALSE)</f>
        <v>0</v>
      </c>
      <c r="R10" s="9">
        <f ca="1">HLOOKUP($B10,INDIRECT(R$1&amp;"!$I$2:$x$40"),('Partner-period(er)'!$A10+14),FALSE)</f>
        <v>0</v>
      </c>
      <c r="S10" s="9">
        <f ca="1">HLOOKUP($B10,INDIRECT(S$1&amp;"!$I$2:$x$40"),('Partner-period(er)'!$A10+14),FALSE)</f>
        <v>0</v>
      </c>
      <c r="T10" s="9">
        <f ca="1">HLOOKUP($B10,INDIRECT(T$1&amp;"!$I$2:$x$40"),('Partner-period(er)'!$A10+14),FALSE)</f>
        <v>0</v>
      </c>
      <c r="U10" s="9">
        <f ca="1">HLOOKUP($B10,INDIRECT(U$1&amp;"!$I$2:$x$40"),('Partner-period(er)'!$A10+14),FALSE)</f>
        <v>0</v>
      </c>
      <c r="V10" s="9">
        <f ca="1">HLOOKUP($B10,INDIRECT(V$1&amp;"!$I$2:$x$40"),('Partner-period(er)'!$A10+14),FALSE)</f>
        <v>0</v>
      </c>
      <c r="W10" s="9">
        <f ca="1">HLOOKUP($B10,INDIRECT(W$1&amp;"!$I$2:$x$40"),('Partner-period(er)'!$A10+14),FALSE)</f>
        <v>0</v>
      </c>
      <c r="X10" s="109">
        <f ca="1">HLOOKUP($B10,INDIRECT(X$1&amp;"!$I$2:$x$40"),('Partner-period(er)'!$A10+14),FALSE)</f>
        <v>0</v>
      </c>
      <c r="Z10" s="21">
        <f ca="1">J10+J44</f>
        <v>0</v>
      </c>
      <c r="AA10" s="22">
        <f ca="1">SUM($J44:K44)+SUM($J10:K10)</f>
        <v>0</v>
      </c>
      <c r="AB10" s="22">
        <f ca="1">SUM($J44:L44)+SUM($J10:L10)</f>
        <v>0</v>
      </c>
      <c r="AC10" s="22">
        <f ca="1">SUM($J44:M44)+SUM($J10:M10)</f>
        <v>0</v>
      </c>
      <c r="AD10" s="22">
        <f ca="1">SUM($J44:N44)+SUM($J10:N10)</f>
        <v>0</v>
      </c>
      <c r="AE10" s="22">
        <f ca="1">SUM($J44:O44)+SUM($J10:O10)</f>
        <v>0</v>
      </c>
      <c r="AF10" s="22">
        <f ca="1">SUM($J44:P44)+SUM($J10:P10)</f>
        <v>0</v>
      </c>
      <c r="AG10" s="22">
        <f ca="1">SUM($J44:Q44)+SUM($J10:Q10)</f>
        <v>0</v>
      </c>
      <c r="AH10" s="22">
        <f ca="1">SUM($J44:R44)+SUM($J10:R10)</f>
        <v>0</v>
      </c>
      <c r="AI10" s="22">
        <f ca="1">SUM($J44:S44)+SUM($J10:S10)</f>
        <v>0</v>
      </c>
      <c r="AJ10" s="22">
        <f ca="1">SUM($J44:T44)+SUM($J10:T10)</f>
        <v>0</v>
      </c>
      <c r="AK10" s="22">
        <f ca="1">SUM($J44:U44)+SUM($J10:U10)</f>
        <v>0</v>
      </c>
      <c r="AL10" s="22">
        <f ca="1">SUM($J44:V44)+SUM($J10:V10)</f>
        <v>0</v>
      </c>
      <c r="AM10" s="22">
        <f ca="1">SUM($J44:W44)+SUM($J10:W10)</f>
        <v>0</v>
      </c>
      <c r="AN10" s="22">
        <f ca="1">SUM($J44:X44)+SUM($J10:X10)</f>
        <v>0</v>
      </c>
      <c r="AO10" s="12"/>
      <c r="AP10" s="11">
        <f ca="1">IF(Data!$H$2="ja",IF(Z10&gt;$G10,Z10-$G10,0),0)</f>
        <v>0</v>
      </c>
      <c r="AQ10" s="11">
        <f ca="1">IF(Data!$H$2="ja",IF(AA10&gt;$G10,AA10-$G10-SUM($AP10:AP10),0),0)</f>
        <v>0</v>
      </c>
      <c r="AR10" s="11">
        <f ca="1">IF(Data!$H$2="ja",IF(AB10&gt;$G10,AB10-$G10-SUM($AP10:AQ10),0),0)</f>
        <v>0</v>
      </c>
      <c r="AS10" s="11">
        <f ca="1">IF(Data!$H$2="ja",IF(AC10&gt;$G10,AC10-$G10-SUM($AP10:AR10),0),0)</f>
        <v>0</v>
      </c>
      <c r="AT10" s="11">
        <f ca="1">IF(Data!$H$2="ja",IF(AD10&gt;$G10,AD10-$G10-SUM($AP10:AS10),0),0)</f>
        <v>0</v>
      </c>
      <c r="AU10" s="11">
        <f ca="1">IF(Data!$H$2="ja",IF(AE10&gt;$G10,AE10-$G10-SUM($AP10:AT10),0),0)</f>
        <v>0</v>
      </c>
      <c r="AV10" s="11">
        <f ca="1">IF(Data!$H$2="ja",IF(AF10&gt;$G10,AF10-$G10-SUM($AP10:AU10),0),0)</f>
        <v>0</v>
      </c>
      <c r="AW10" s="11">
        <f ca="1">IF(Data!$H$2="ja",IF(AG10&gt;$G10,AG10-$G10-SUM($AP10:AV10),0),0)</f>
        <v>0</v>
      </c>
      <c r="AX10" s="11">
        <f ca="1">IF(Data!$H$2="ja",IF(AH10&gt;$G10,AH10-$G10-SUM($AP10:AW10),0),0)</f>
        <v>0</v>
      </c>
      <c r="AY10" s="11">
        <f ca="1">IF(Data!$H$2="ja",IF(AI10&gt;$G10,AI10-$G10-SUM($AP10:AX10),0),0)</f>
        <v>0</v>
      </c>
      <c r="AZ10" s="11">
        <f ca="1">IF(Data!$H$2="ja",IF(AJ10&gt;$G10,AJ10-$G10-SUM($AP10:AY10),0),0)</f>
        <v>0</v>
      </c>
      <c r="BA10" s="11">
        <f ca="1">IF(Data!$H$2="ja",IF(AK10&gt;$G10,AK10-$G10-SUM($AP10:AZ10),0),0)</f>
        <v>0</v>
      </c>
      <c r="BB10" s="11">
        <f ca="1">IF(Data!$H$2="ja",IF(AL10&gt;$G10,AL10-$G10-SUM($AP10:BA10),0),0)</f>
        <v>0</v>
      </c>
      <c r="BC10" s="11">
        <f ca="1">IF(Data!$H$2="ja",IF(AM10&gt;$G10,AM10-$G10-SUM($AP10:BB10),0),0)</f>
        <v>0</v>
      </c>
      <c r="BD10" s="11">
        <f ca="1">IF(Data!$H$2="ja",IF(AN10&gt;$G10,AN10-$G10-SUM($AP10:BC10),0),0)</f>
        <v>0</v>
      </c>
    </row>
    <row r="11" spans="1:56" x14ac:dyDescent="0.25">
      <c r="A11" s="24">
        <v>7</v>
      </c>
      <c r="B11" s="24">
        <v>1</v>
      </c>
      <c r="C11" s="62"/>
      <c r="D11" s="34" t="str">
        <f>Data!B$39</f>
        <v>Lønomkostninger total</v>
      </c>
      <c r="E11" s="34"/>
      <c r="F11" s="53"/>
      <c r="G11" s="242">
        <f>HLOOKUP(B11,'Budget &amp; Total'!$1:$45,(28),FALSE)</f>
        <v>0</v>
      </c>
      <c r="H11" s="455">
        <f t="shared" ca="1" si="4"/>
        <v>0</v>
      </c>
      <c r="I11" s="79"/>
      <c r="J11" s="209">
        <f ca="1">HLOOKUP($B11,INDIRECT(J$1&amp;"!$I$2:$x$40"),('Partner-period(er)'!$A11+14),FALSE)</f>
        <v>0</v>
      </c>
      <c r="K11" s="61">
        <f ca="1">HLOOKUP($B11,INDIRECT(K$1&amp;"!$I$2:$x$40"),('Partner-period(er)'!$A11+14),FALSE)</f>
        <v>0</v>
      </c>
      <c r="L11" s="210">
        <f ca="1">HLOOKUP($B11,INDIRECT(L$1&amp;"!$I$2:$x$40"),('Partner-period(er)'!$A11+14),FALSE)</f>
        <v>0</v>
      </c>
      <c r="M11" s="210">
        <f ca="1">HLOOKUP($B11,INDIRECT(M$1&amp;"!$I$2:$x$40"),('Partner-period(er)'!$A11+14),FALSE)</f>
        <v>0</v>
      </c>
      <c r="N11" s="210">
        <f ca="1">HLOOKUP($B11,INDIRECT(N$1&amp;"!$I$2:$x$40"),('Partner-period(er)'!$A11+14),FALSE)</f>
        <v>0</v>
      </c>
      <c r="O11" s="364">
        <f ca="1">HLOOKUP($B11,INDIRECT(O$1&amp;"!$I$2:$x$40"),('Partner-period(er)'!$A11+14),FALSE)</f>
        <v>0</v>
      </c>
      <c r="P11" s="364">
        <f ca="1">HLOOKUP($B11,INDIRECT(P$1&amp;"!$I$2:$x$40"),('Partner-period(er)'!$A11+14),FALSE)</f>
        <v>0</v>
      </c>
      <c r="Q11" s="364">
        <f ca="1">HLOOKUP($B11,INDIRECT(Q$1&amp;"!$I$2:$x$40"),('Partner-period(er)'!$A11+14),FALSE)</f>
        <v>0</v>
      </c>
      <c r="R11" s="364">
        <f ca="1">HLOOKUP($B11,INDIRECT(R$1&amp;"!$I$2:$x$40"),('Partner-period(er)'!$A11+14),FALSE)</f>
        <v>0</v>
      </c>
      <c r="S11" s="364">
        <f ca="1">HLOOKUP($B11,INDIRECT(S$1&amp;"!$I$2:$x$40"),('Partner-period(er)'!$A11+14),FALSE)</f>
        <v>0</v>
      </c>
      <c r="T11" s="364">
        <f ca="1">HLOOKUP($B11,INDIRECT(T$1&amp;"!$I$2:$x$40"),('Partner-period(er)'!$A11+14),FALSE)</f>
        <v>0</v>
      </c>
      <c r="U11" s="364">
        <f ca="1">HLOOKUP($B11,INDIRECT(U$1&amp;"!$I$2:$x$40"),('Partner-period(er)'!$A11+14),FALSE)</f>
        <v>0</v>
      </c>
      <c r="V11" s="364">
        <f ca="1">HLOOKUP($B11,INDIRECT(V$1&amp;"!$I$2:$x$40"),('Partner-period(er)'!$A11+14),FALSE)</f>
        <v>0</v>
      </c>
      <c r="W11" s="364">
        <f ca="1">HLOOKUP($B11,INDIRECT(W$1&amp;"!$I$2:$x$40"),('Partner-period(er)'!$A11+14),FALSE)</f>
        <v>0</v>
      </c>
      <c r="X11" s="365">
        <f ca="1">HLOOKUP($B11,INDIRECT(X$1&amp;"!$I$2:$x$40"),('Partner-period(er)'!$A11+14),FALSE)</f>
        <v>0</v>
      </c>
      <c r="Z11" s="15">
        <f ca="1">SUM(Z8:Z10)</f>
        <v>0</v>
      </c>
      <c r="AA11" s="11">
        <f ca="1">SUM(AA8:AA10)</f>
        <v>0</v>
      </c>
      <c r="AB11" s="11">
        <f t="shared" ref="AB11:AN11" ca="1" si="6">SUM(AB8:AB10)</f>
        <v>0</v>
      </c>
      <c r="AC11" s="11">
        <f t="shared" ca="1" si="6"/>
        <v>0</v>
      </c>
      <c r="AD11" s="11">
        <f t="shared" ca="1" si="6"/>
        <v>0</v>
      </c>
      <c r="AE11" s="11">
        <f t="shared" ca="1" si="6"/>
        <v>0</v>
      </c>
      <c r="AF11" s="11">
        <f t="shared" ca="1" si="6"/>
        <v>0</v>
      </c>
      <c r="AG11" s="11">
        <f t="shared" ca="1" si="6"/>
        <v>0</v>
      </c>
      <c r="AH11" s="11">
        <f t="shared" ca="1" si="6"/>
        <v>0</v>
      </c>
      <c r="AI11" s="11">
        <f t="shared" ca="1" si="6"/>
        <v>0</v>
      </c>
      <c r="AJ11" s="11">
        <f t="shared" ca="1" si="6"/>
        <v>0</v>
      </c>
      <c r="AK11" s="11">
        <f t="shared" ca="1" si="6"/>
        <v>0</v>
      </c>
      <c r="AL11" s="11">
        <f t="shared" ca="1" si="6"/>
        <v>0</v>
      </c>
      <c r="AM11" s="11">
        <f t="shared" ca="1" si="6"/>
        <v>0</v>
      </c>
      <c r="AN11" s="19">
        <f t="shared" ca="1" si="6"/>
        <v>0</v>
      </c>
      <c r="AO11" s="12"/>
      <c r="AP11" s="11">
        <f ca="1">SUM(AP8:AP10)</f>
        <v>0</v>
      </c>
      <c r="AQ11" s="11">
        <f t="shared" ref="AQ11:BD11" ca="1" si="7">SUM(AQ8:AQ10)</f>
        <v>0</v>
      </c>
      <c r="AR11" s="11">
        <f t="shared" ca="1" si="7"/>
        <v>0</v>
      </c>
      <c r="AS11" s="11">
        <f t="shared" ca="1" si="7"/>
        <v>0</v>
      </c>
      <c r="AT11" s="11">
        <f t="shared" ca="1" si="7"/>
        <v>0</v>
      </c>
      <c r="AU11" s="11">
        <f t="shared" ca="1" si="7"/>
        <v>0</v>
      </c>
      <c r="AV11" s="11">
        <f t="shared" ca="1" si="7"/>
        <v>0</v>
      </c>
      <c r="AW11" s="11">
        <f t="shared" ca="1" si="7"/>
        <v>0</v>
      </c>
      <c r="AX11" s="11">
        <f t="shared" ca="1" si="7"/>
        <v>0</v>
      </c>
      <c r="AY11" s="11">
        <f t="shared" ca="1" si="7"/>
        <v>0</v>
      </c>
      <c r="AZ11" s="11">
        <f t="shared" ca="1" si="7"/>
        <v>0</v>
      </c>
      <c r="BA11" s="11">
        <f t="shared" ca="1" si="7"/>
        <v>0</v>
      </c>
      <c r="BB11" s="11">
        <f t="shared" ca="1" si="7"/>
        <v>0</v>
      </c>
      <c r="BC11" s="11">
        <f t="shared" ca="1" si="7"/>
        <v>0</v>
      </c>
      <c r="BD11" s="11">
        <f t="shared" ca="1" si="7"/>
        <v>0</v>
      </c>
    </row>
    <row r="12" spans="1:56" x14ac:dyDescent="0.25">
      <c r="B12" s="24">
        <v>1</v>
      </c>
      <c r="C12" s="38" t="str">
        <f>Data!B$18</f>
        <v>Andre omkostninger</v>
      </c>
      <c r="D12" s="9"/>
      <c r="E12" s="9"/>
      <c r="F12" s="4"/>
      <c r="G12" s="241"/>
      <c r="H12" s="454">
        <f t="shared" ca="1" si="4"/>
        <v>0</v>
      </c>
      <c r="I12" s="72"/>
      <c r="J12" s="159">
        <f ca="1">HLOOKUP($B12,INDIRECT(J$1&amp;"!$I$2:$x$40"),('Partner-period(er)'!$A12+14),FALSE)</f>
        <v>0</v>
      </c>
      <c r="K12" s="57">
        <f ca="1">HLOOKUP($B12,INDIRECT(K$1&amp;"!$I$2:$x$40"),('Partner-period(er)'!$A12+14),FALSE)</f>
        <v>0</v>
      </c>
      <c r="L12" s="57">
        <f ca="1">HLOOKUP($B12,INDIRECT(L$1&amp;"!$I$2:$x$40"),('Partner-period(er)'!$A12+14),FALSE)</f>
        <v>0</v>
      </c>
      <c r="M12" s="57">
        <f ca="1">HLOOKUP($B12,INDIRECT(M$1&amp;"!$I$2:$x$40"),('Partner-period(er)'!$A12+14),FALSE)</f>
        <v>0</v>
      </c>
      <c r="N12" s="57">
        <f ca="1">HLOOKUP($B12,INDIRECT(N$1&amp;"!$I$2:$x$40"),('Partner-period(er)'!$A12+14),FALSE)</f>
        <v>0</v>
      </c>
      <c r="O12" s="9">
        <f ca="1">HLOOKUP($B12,INDIRECT(O$1&amp;"!$I$2:$x$40"),('Partner-period(er)'!$A12+14),FALSE)</f>
        <v>0</v>
      </c>
      <c r="P12" s="9">
        <f ca="1">HLOOKUP($B12,INDIRECT(P$1&amp;"!$I$2:$x$40"),('Partner-period(er)'!$A12+14),FALSE)</f>
        <v>0</v>
      </c>
      <c r="Q12" s="9">
        <f ca="1">HLOOKUP($B12,INDIRECT(Q$1&amp;"!$I$2:$x$40"),('Partner-period(er)'!$A12+14),FALSE)</f>
        <v>0</v>
      </c>
      <c r="R12" s="9">
        <f ca="1">HLOOKUP($B12,INDIRECT(R$1&amp;"!$I$2:$x$40"),('Partner-period(er)'!$A12+14),FALSE)</f>
        <v>0</v>
      </c>
      <c r="S12" s="9">
        <f ca="1">HLOOKUP($B12,INDIRECT(S$1&amp;"!$I$2:$x$40"),('Partner-period(er)'!$A12+14),FALSE)</f>
        <v>0</v>
      </c>
      <c r="T12" s="9">
        <f ca="1">HLOOKUP($B12,INDIRECT(T$1&amp;"!$I$2:$x$40"),('Partner-period(er)'!$A12+14),FALSE)</f>
        <v>0</v>
      </c>
      <c r="U12" s="9">
        <f ca="1">HLOOKUP($B12,INDIRECT(U$1&amp;"!$I$2:$x$40"),('Partner-period(er)'!$A12+14),FALSE)</f>
        <v>0</v>
      </c>
      <c r="V12" s="9">
        <f ca="1">HLOOKUP($B12,INDIRECT(V$1&amp;"!$I$2:$x$40"),('Partner-period(er)'!$A12+14),FALSE)</f>
        <v>0</v>
      </c>
      <c r="W12" s="9">
        <f ca="1">HLOOKUP($B12,INDIRECT(W$1&amp;"!$I$2:$x$40"),('Partner-period(er)'!$A12+14),FALSE)</f>
        <v>0</v>
      </c>
      <c r="X12" s="109">
        <f ca="1">HLOOKUP($B12,INDIRECT(X$1&amp;"!$I$2:$x$40"),('Partner-period(er)'!$A12+14),FALSE)</f>
        <v>0</v>
      </c>
      <c r="Z12" s="15"/>
      <c r="AA12" s="11"/>
      <c r="AB12" s="11"/>
      <c r="AC12" s="11"/>
      <c r="AD12" s="11"/>
      <c r="AE12" s="11"/>
      <c r="AF12" s="11"/>
      <c r="AG12" s="11"/>
      <c r="AH12" s="11"/>
      <c r="AI12" s="11"/>
      <c r="AJ12" s="11"/>
      <c r="AK12" s="11"/>
      <c r="AL12" s="11"/>
      <c r="AM12" s="11"/>
      <c r="AN12" s="19"/>
      <c r="AO12" s="12"/>
      <c r="AP12" s="11"/>
      <c r="AQ12" s="11"/>
      <c r="AR12" s="11"/>
      <c r="AS12" s="11"/>
      <c r="AT12" s="11"/>
      <c r="AU12" s="11"/>
      <c r="AV12" s="11"/>
      <c r="AW12" s="11"/>
      <c r="AX12" s="11"/>
      <c r="AY12" s="11"/>
      <c r="AZ12" s="11"/>
      <c r="BA12" s="11"/>
      <c r="BB12" s="11"/>
      <c r="BC12" s="11"/>
      <c r="BD12" s="11"/>
    </row>
    <row r="13" spans="1:56" x14ac:dyDescent="0.25">
      <c r="A13" s="24">
        <v>9</v>
      </c>
      <c r="B13" s="24">
        <v>1</v>
      </c>
      <c r="C13" s="39"/>
      <c r="D13" s="9" t="str">
        <f>Data!B$6</f>
        <v>Instrumenter og udstyr</v>
      </c>
      <c r="E13" s="9"/>
      <c r="F13" s="4"/>
      <c r="G13" s="242">
        <f>HLOOKUP(B13,'Budget &amp; Total'!$1:$45,(30),FALSE)</f>
        <v>0</v>
      </c>
      <c r="H13" s="454">
        <f t="shared" ca="1" si="4"/>
        <v>0</v>
      </c>
      <c r="I13" s="72"/>
      <c r="J13" s="159">
        <f ca="1">HLOOKUP($B13,INDIRECT(J$1&amp;"!$I$2:$x$40"),('Partner-period(er)'!$A13+14),FALSE)</f>
        <v>0</v>
      </c>
      <c r="K13" s="57">
        <f ca="1">HLOOKUP($B13,INDIRECT(K$1&amp;"!$I$2:$x$40"),('Partner-period(er)'!$A13+14),FALSE)</f>
        <v>0</v>
      </c>
      <c r="L13" s="57">
        <f ca="1">HLOOKUP($B13,INDIRECT(L$1&amp;"!$I$2:$x$40"),('Partner-period(er)'!$A13+14),FALSE)</f>
        <v>0</v>
      </c>
      <c r="M13" s="57">
        <f ca="1">HLOOKUP($B13,INDIRECT(M$1&amp;"!$I$2:$x$40"),('Partner-period(er)'!$A13+14),FALSE)</f>
        <v>0</v>
      </c>
      <c r="N13" s="57">
        <f ca="1">HLOOKUP($B13,INDIRECT(N$1&amp;"!$I$2:$x$40"),('Partner-period(er)'!$A13+14),FALSE)</f>
        <v>0</v>
      </c>
      <c r="O13" s="9">
        <f ca="1">HLOOKUP($B13,INDIRECT(O$1&amp;"!$I$2:$x$40"),('Partner-period(er)'!$A13+14),FALSE)</f>
        <v>0</v>
      </c>
      <c r="P13" s="9">
        <f ca="1">HLOOKUP($B13,INDIRECT(P$1&amp;"!$I$2:$x$40"),('Partner-period(er)'!$A13+14),FALSE)</f>
        <v>0</v>
      </c>
      <c r="Q13" s="9">
        <f ca="1">HLOOKUP($B13,INDIRECT(Q$1&amp;"!$I$2:$x$40"),('Partner-period(er)'!$A13+14),FALSE)</f>
        <v>0</v>
      </c>
      <c r="R13" s="9">
        <f ca="1">HLOOKUP($B13,INDIRECT(R$1&amp;"!$I$2:$x$40"),('Partner-period(er)'!$A13+14),FALSE)</f>
        <v>0</v>
      </c>
      <c r="S13" s="9">
        <f ca="1">HLOOKUP($B13,INDIRECT(S$1&amp;"!$I$2:$x$40"),('Partner-period(er)'!$A13+14),FALSE)</f>
        <v>0</v>
      </c>
      <c r="T13" s="9">
        <f ca="1">HLOOKUP($B13,INDIRECT(T$1&amp;"!$I$2:$x$40"),('Partner-period(er)'!$A13+14),FALSE)</f>
        <v>0</v>
      </c>
      <c r="U13" s="9">
        <f ca="1">HLOOKUP($B13,INDIRECT(U$1&amp;"!$I$2:$x$40"),('Partner-period(er)'!$A13+14),FALSE)</f>
        <v>0</v>
      </c>
      <c r="V13" s="9">
        <f ca="1">HLOOKUP($B13,INDIRECT(V$1&amp;"!$I$2:$x$40"),('Partner-period(er)'!$A13+14),FALSE)</f>
        <v>0</v>
      </c>
      <c r="W13" s="9">
        <f ca="1">HLOOKUP($B13,INDIRECT(W$1&amp;"!$I$2:$x$40"),('Partner-period(er)'!$A13+14),FALSE)</f>
        <v>0</v>
      </c>
      <c r="X13" s="109">
        <f ca="1">HLOOKUP($B13,INDIRECT(X$1&amp;"!$I$2:$x$40"),('Partner-period(er)'!$A13+14),FALSE)</f>
        <v>0</v>
      </c>
      <c r="Z13" s="15">
        <f t="shared" ca="1" si="5"/>
        <v>0</v>
      </c>
      <c r="AA13" s="11">
        <f ca="1">SUM($J13:K13)</f>
        <v>0</v>
      </c>
      <c r="AB13" s="11">
        <f ca="1">SUM($J13:L13)</f>
        <v>0</v>
      </c>
      <c r="AC13" s="11">
        <f ca="1">SUM($J13:M13)</f>
        <v>0</v>
      </c>
      <c r="AD13" s="11">
        <f ca="1">SUM($J13:N13)</f>
        <v>0</v>
      </c>
      <c r="AE13" s="11">
        <f ca="1">SUM($J13:O13)</f>
        <v>0</v>
      </c>
      <c r="AF13" s="11">
        <f ca="1">SUM($J13:P13)</f>
        <v>0</v>
      </c>
      <c r="AG13" s="11">
        <f ca="1">SUM($J13:Q13)</f>
        <v>0</v>
      </c>
      <c r="AH13" s="11">
        <f ca="1">SUM($J13:R13)</f>
        <v>0</v>
      </c>
      <c r="AI13" s="11">
        <f ca="1">SUM($J13:S13)</f>
        <v>0</v>
      </c>
      <c r="AJ13" s="11">
        <f ca="1">SUM($J13:T13)</f>
        <v>0</v>
      </c>
      <c r="AK13" s="11">
        <f ca="1">SUM($J13:U13)</f>
        <v>0</v>
      </c>
      <c r="AL13" s="11">
        <f ca="1">SUM($J13:V13)</f>
        <v>0</v>
      </c>
      <c r="AM13" s="11">
        <f ca="1">SUM($J13:W13)</f>
        <v>0</v>
      </c>
      <c r="AN13" s="19">
        <f ca="1">SUM($J13:X13)</f>
        <v>0</v>
      </c>
      <c r="AO13" s="12"/>
      <c r="AP13" s="11">
        <f ca="1">IF(Data!$H$2="ja",IF(Z13&gt;$G13,Z13-$G13,0),0)</f>
        <v>0</v>
      </c>
      <c r="AQ13" s="11">
        <f ca="1">IF(Data!$H$2="ja",IF(AA13&gt;$G13,AA13-$G13-SUM($AP13:AP13),0),0)</f>
        <v>0</v>
      </c>
      <c r="AR13" s="11">
        <f ca="1">IF(Data!$H$2="ja",IF(AB13&gt;$G13,AB13-$G13-SUM($AP13:AQ13),0),0)</f>
        <v>0</v>
      </c>
      <c r="AS13" s="11">
        <f ca="1">IF(Data!$H$2="ja",IF(AC13&gt;$G13,AC13-$G13-SUM($AP13:AR13),0),0)</f>
        <v>0</v>
      </c>
      <c r="AT13" s="11">
        <f ca="1">IF(Data!$H$2="ja",IF(AD13&gt;$G13,AD13-$G13-SUM($AP13:AS13),0),0)</f>
        <v>0</v>
      </c>
      <c r="AU13" s="11">
        <f ca="1">IF(Data!$H$2="ja",IF(AE13&gt;$G13,AE13-$G13-SUM($AP13:AT13),0),0)</f>
        <v>0</v>
      </c>
      <c r="AV13" s="11">
        <f ca="1">IF(Data!$H$2="ja",IF(AF13&gt;$G13,AF13-$G13-SUM($AP13:AU13),0),0)</f>
        <v>0</v>
      </c>
      <c r="AW13" s="11">
        <f ca="1">IF(Data!$H$2="ja",IF(AG13&gt;$G13,AG13-$G13-SUM($AP13:AV13),0),0)</f>
        <v>0</v>
      </c>
      <c r="AX13" s="11">
        <f ca="1">IF(Data!$H$2="ja",IF(AH13&gt;$G13,AH13-$G13-SUM($AP13:AW13),0),0)</f>
        <v>0</v>
      </c>
      <c r="AY13" s="11">
        <f ca="1">IF(Data!$H$2="ja",IF(AI13&gt;$G13,AI13-$G13-SUM($AP13:AX13),0),0)</f>
        <v>0</v>
      </c>
      <c r="AZ13" s="11">
        <f ca="1">IF(Data!$H$2="ja",IF(AJ13&gt;$G13,AJ13-$G13-SUM($AP13:AY13),0),0)</f>
        <v>0</v>
      </c>
      <c r="BA13" s="11">
        <f ca="1">IF(Data!$H$2="ja",IF(AK13&gt;$G13,AK13-$G13-SUM($AP13:AZ13),0),0)</f>
        <v>0</v>
      </c>
      <c r="BB13" s="11">
        <f ca="1">IF(Data!$H$2="ja",IF(AL13&gt;$G13,AL13-$G13-SUM($AP13:BA13),0),0)</f>
        <v>0</v>
      </c>
      <c r="BC13" s="11">
        <f ca="1">IF(Data!$H$2="ja",IF(AM13&gt;$G13,AM13-$G13-SUM($AP13:BB13),0),0)</f>
        <v>0</v>
      </c>
      <c r="BD13" s="11">
        <f ca="1">IF(Data!$H$2="ja",IF(AN13&gt;$G13,AN13-$G13-SUM($AP13:BC13),0),0)</f>
        <v>0</v>
      </c>
    </row>
    <row r="14" spans="1:56" x14ac:dyDescent="0.25">
      <c r="A14" s="24">
        <v>10</v>
      </c>
      <c r="B14" s="24">
        <v>1</v>
      </c>
      <c r="C14" s="39"/>
      <c r="D14" s="9" t="str">
        <f>Data!B$7</f>
        <v>Bygninger og jord</v>
      </c>
      <c r="E14" s="9"/>
      <c r="F14" s="4"/>
      <c r="G14" s="242">
        <f>HLOOKUP(B14,'Budget &amp; Total'!$1:$45,(31),FALSE)</f>
        <v>0</v>
      </c>
      <c r="H14" s="454">
        <f t="shared" ca="1" si="4"/>
        <v>0</v>
      </c>
      <c r="I14" s="72"/>
      <c r="J14" s="159">
        <f ca="1">HLOOKUP($B14,INDIRECT(J$1&amp;"!$I$2:$x$40"),('Partner-period(er)'!$A14+14),FALSE)</f>
        <v>0</v>
      </c>
      <c r="K14" s="57">
        <f ca="1">HLOOKUP($B14,INDIRECT(K$1&amp;"!$I$2:$x$40"),('Partner-period(er)'!$A14+14),FALSE)</f>
        <v>0</v>
      </c>
      <c r="L14" s="57">
        <f ca="1">HLOOKUP($B14,INDIRECT(L$1&amp;"!$I$2:$x$40"),('Partner-period(er)'!$A14+14),FALSE)</f>
        <v>0</v>
      </c>
      <c r="M14" s="57">
        <f ca="1">HLOOKUP($B14,INDIRECT(M$1&amp;"!$I$2:$x$40"),('Partner-period(er)'!$A14+14),FALSE)</f>
        <v>0</v>
      </c>
      <c r="N14" s="57">
        <f ca="1">HLOOKUP($B14,INDIRECT(N$1&amp;"!$I$2:$x$40"),('Partner-period(er)'!$A14+14),FALSE)</f>
        <v>0</v>
      </c>
      <c r="O14" s="9">
        <f ca="1">HLOOKUP($B14,INDIRECT(O$1&amp;"!$I$2:$x$40"),('Partner-period(er)'!$A14+14),FALSE)</f>
        <v>0</v>
      </c>
      <c r="P14" s="9">
        <f ca="1">HLOOKUP($B14,INDIRECT(P$1&amp;"!$I$2:$x$40"),('Partner-period(er)'!$A14+14),FALSE)</f>
        <v>0</v>
      </c>
      <c r="Q14" s="9">
        <f ca="1">HLOOKUP($B14,INDIRECT(Q$1&amp;"!$I$2:$x$40"),('Partner-period(er)'!$A14+14),FALSE)</f>
        <v>0</v>
      </c>
      <c r="R14" s="9">
        <f ca="1">HLOOKUP($B14,INDIRECT(R$1&amp;"!$I$2:$x$40"),('Partner-period(er)'!$A14+14),FALSE)</f>
        <v>0</v>
      </c>
      <c r="S14" s="9">
        <f ca="1">HLOOKUP($B14,INDIRECT(S$1&amp;"!$I$2:$x$40"),('Partner-period(er)'!$A14+14),FALSE)</f>
        <v>0</v>
      </c>
      <c r="T14" s="9">
        <f ca="1">HLOOKUP($B14,INDIRECT(T$1&amp;"!$I$2:$x$40"),('Partner-period(er)'!$A14+14),FALSE)</f>
        <v>0</v>
      </c>
      <c r="U14" s="9">
        <f ca="1">HLOOKUP($B14,INDIRECT(U$1&amp;"!$I$2:$x$40"),('Partner-period(er)'!$A14+14),FALSE)</f>
        <v>0</v>
      </c>
      <c r="V14" s="9">
        <f ca="1">HLOOKUP($B14,INDIRECT(V$1&amp;"!$I$2:$x$40"),('Partner-period(er)'!$A14+14),FALSE)</f>
        <v>0</v>
      </c>
      <c r="W14" s="9">
        <f ca="1">HLOOKUP($B14,INDIRECT(W$1&amp;"!$I$2:$x$40"),('Partner-period(er)'!$A14+14),FALSE)</f>
        <v>0</v>
      </c>
      <c r="X14" s="109">
        <f ca="1">HLOOKUP($B14,INDIRECT(X$1&amp;"!$I$2:$x$40"),('Partner-period(er)'!$A14+14),FALSE)</f>
        <v>0</v>
      </c>
      <c r="Z14" s="15">
        <f t="shared" ca="1" si="5"/>
        <v>0</v>
      </c>
      <c r="AA14" s="11">
        <f ca="1">SUM($J14:K14)</f>
        <v>0</v>
      </c>
      <c r="AB14" s="11">
        <f ca="1">SUM($J14:L14)</f>
        <v>0</v>
      </c>
      <c r="AC14" s="11">
        <f ca="1">SUM($J14:M14)</f>
        <v>0</v>
      </c>
      <c r="AD14" s="11">
        <f ca="1">SUM($J14:N14)</f>
        <v>0</v>
      </c>
      <c r="AE14" s="11">
        <f ca="1">SUM($J14:O14)</f>
        <v>0</v>
      </c>
      <c r="AF14" s="11">
        <f ca="1">SUM($J14:P14)</f>
        <v>0</v>
      </c>
      <c r="AG14" s="11">
        <f ca="1">SUM($J14:Q14)</f>
        <v>0</v>
      </c>
      <c r="AH14" s="11">
        <f ca="1">SUM($J14:R14)</f>
        <v>0</v>
      </c>
      <c r="AI14" s="11">
        <f ca="1">SUM($J14:S14)</f>
        <v>0</v>
      </c>
      <c r="AJ14" s="11">
        <f ca="1">SUM($J14:T14)</f>
        <v>0</v>
      </c>
      <c r="AK14" s="11">
        <f ca="1">SUM($J14:U14)</f>
        <v>0</v>
      </c>
      <c r="AL14" s="11">
        <f ca="1">SUM($J14:V14)</f>
        <v>0</v>
      </c>
      <c r="AM14" s="11">
        <f ca="1">SUM($J14:W14)</f>
        <v>0</v>
      </c>
      <c r="AN14" s="19">
        <f ca="1">SUM($J14:X14)</f>
        <v>0</v>
      </c>
      <c r="AO14" s="12"/>
      <c r="AP14" s="11">
        <f ca="1">IF(Data!$H$2="ja",IF(Z14&gt;$G14,Z14-$G14,0),0)</f>
        <v>0</v>
      </c>
      <c r="AQ14" s="11">
        <f ca="1">IF(Data!$H$2="ja",IF(AA14&gt;$G14,AA14-$G14-SUM($AP14:AP14),0),0)</f>
        <v>0</v>
      </c>
      <c r="AR14" s="11">
        <f ca="1">IF(Data!$H$2="ja",IF(AB14&gt;$G14,AB14-$G14-SUM($AP14:AQ14),0),0)</f>
        <v>0</v>
      </c>
      <c r="AS14" s="11">
        <f ca="1">IF(Data!$H$2="ja",IF(AC14&gt;$G14,AC14-$G14-SUM($AP14:AR14),0),0)</f>
        <v>0</v>
      </c>
      <c r="AT14" s="11">
        <f ca="1">IF(Data!$H$2="ja",IF(AD14&gt;$G14,AD14-$G14-SUM($AP14:AS14),0),0)</f>
        <v>0</v>
      </c>
      <c r="AU14" s="11">
        <f ca="1">IF(Data!$H$2="ja",IF(AE14&gt;$G14,AE14-$G14-SUM($AP14:AT14),0),0)</f>
        <v>0</v>
      </c>
      <c r="AV14" s="11">
        <f ca="1">IF(Data!$H$2="ja",IF(AF14&gt;$G14,AF14-$G14-SUM($AP14:AU14),0),0)</f>
        <v>0</v>
      </c>
      <c r="AW14" s="11">
        <f ca="1">IF(Data!$H$2="ja",IF(AG14&gt;$G14,AG14-$G14-SUM($AP14:AV14),0),0)</f>
        <v>0</v>
      </c>
      <c r="AX14" s="11">
        <f ca="1">IF(Data!$H$2="ja",IF(AH14&gt;$G14,AH14-$G14-SUM($AP14:AW14),0),0)</f>
        <v>0</v>
      </c>
      <c r="AY14" s="11">
        <f ca="1">IF(Data!$H$2="ja",IF(AI14&gt;$G14,AI14-$G14-SUM($AP14:AX14),0),0)</f>
        <v>0</v>
      </c>
      <c r="AZ14" s="11">
        <f ca="1">IF(Data!$H$2="ja",IF(AJ14&gt;$G14,AJ14-$G14-SUM($AP14:AY14),0),0)</f>
        <v>0</v>
      </c>
      <c r="BA14" s="11">
        <f ca="1">IF(Data!$H$2="ja",IF(AK14&gt;$G14,AK14-$G14-SUM($AP14:AZ14),0),0)</f>
        <v>0</v>
      </c>
      <c r="BB14" s="11">
        <f ca="1">IF(Data!$H$2="ja",IF(AL14&gt;$G14,AL14-$G14-SUM($AP14:BA14),0),0)</f>
        <v>0</v>
      </c>
      <c r="BC14" s="11">
        <f ca="1">IF(Data!$H$2="ja",IF(AM14&gt;$G14,AM14-$G14-SUM($AP14:BB14),0),0)</f>
        <v>0</v>
      </c>
      <c r="BD14" s="11">
        <f ca="1">IF(Data!$H$2="ja",IF(AN14&gt;$G14,AN14-$G14-SUM($AP14:BC14),0),0)</f>
        <v>0</v>
      </c>
    </row>
    <row r="15" spans="1:56" x14ac:dyDescent="0.25">
      <c r="A15" s="24">
        <v>11</v>
      </c>
      <c r="B15" s="24">
        <v>1</v>
      </c>
      <c r="C15" s="39"/>
      <c r="D15" s="9" t="str">
        <f>Data!B$8</f>
        <v>Andre driftsudgifter, herunder materialer</v>
      </c>
      <c r="E15" s="9"/>
      <c r="F15" s="4"/>
      <c r="G15" s="242">
        <f>HLOOKUP(B15,'Budget &amp; Total'!$1:$45,(32),FALSE)</f>
        <v>0</v>
      </c>
      <c r="H15" s="454">
        <f t="shared" ca="1" si="4"/>
        <v>0</v>
      </c>
      <c r="I15" s="72"/>
      <c r="J15" s="159">
        <f ca="1">HLOOKUP($B15,INDIRECT(J$1&amp;"!$I$2:$x$40"),('Partner-period(er)'!$A15+14),FALSE)</f>
        <v>0</v>
      </c>
      <c r="K15" s="57">
        <f ca="1">HLOOKUP($B15,INDIRECT(K$1&amp;"!$I$2:$x$40"),('Partner-period(er)'!$A15+14),FALSE)</f>
        <v>0</v>
      </c>
      <c r="L15" s="57">
        <f ca="1">HLOOKUP($B15,INDIRECT(L$1&amp;"!$I$2:$x$40"),('Partner-period(er)'!$A15+14),FALSE)</f>
        <v>0</v>
      </c>
      <c r="M15" s="57">
        <f ca="1">HLOOKUP($B15,INDIRECT(M$1&amp;"!$I$2:$x$40"),('Partner-period(er)'!$A15+14),FALSE)</f>
        <v>0</v>
      </c>
      <c r="N15" s="57">
        <f ca="1">HLOOKUP($B15,INDIRECT(N$1&amp;"!$I$2:$x$40"),('Partner-period(er)'!$A15+14),FALSE)</f>
        <v>0</v>
      </c>
      <c r="O15" s="9">
        <f ca="1">HLOOKUP($B15,INDIRECT(O$1&amp;"!$I$2:$x$40"),('Partner-period(er)'!$A15+14),FALSE)</f>
        <v>0</v>
      </c>
      <c r="P15" s="9">
        <f ca="1">HLOOKUP($B15,INDIRECT(P$1&amp;"!$I$2:$x$40"),('Partner-period(er)'!$A15+14),FALSE)</f>
        <v>0</v>
      </c>
      <c r="Q15" s="9">
        <f ca="1">HLOOKUP($B15,INDIRECT(Q$1&amp;"!$I$2:$x$40"),('Partner-period(er)'!$A15+14),FALSE)</f>
        <v>0</v>
      </c>
      <c r="R15" s="9">
        <f ca="1">HLOOKUP($B15,INDIRECT(R$1&amp;"!$I$2:$x$40"),('Partner-period(er)'!$A15+14),FALSE)</f>
        <v>0</v>
      </c>
      <c r="S15" s="9">
        <f ca="1">HLOOKUP($B15,INDIRECT(S$1&amp;"!$I$2:$x$40"),('Partner-period(er)'!$A15+14),FALSE)</f>
        <v>0</v>
      </c>
      <c r="T15" s="9">
        <f ca="1">HLOOKUP($B15,INDIRECT(T$1&amp;"!$I$2:$x$40"),('Partner-period(er)'!$A15+14),FALSE)</f>
        <v>0</v>
      </c>
      <c r="U15" s="9">
        <f ca="1">HLOOKUP($B15,INDIRECT(U$1&amp;"!$I$2:$x$40"),('Partner-period(er)'!$A15+14),FALSE)</f>
        <v>0</v>
      </c>
      <c r="V15" s="9">
        <f ca="1">HLOOKUP($B15,INDIRECT(V$1&amp;"!$I$2:$x$40"),('Partner-period(er)'!$A15+14),FALSE)</f>
        <v>0</v>
      </c>
      <c r="W15" s="9">
        <f ca="1">HLOOKUP($B15,INDIRECT(W$1&amp;"!$I$2:$x$40"),('Partner-period(er)'!$A15+14),FALSE)</f>
        <v>0</v>
      </c>
      <c r="X15" s="109">
        <f ca="1">HLOOKUP($B15,INDIRECT(X$1&amp;"!$I$2:$x$40"),('Partner-period(er)'!$A15+14),FALSE)</f>
        <v>0</v>
      </c>
      <c r="Z15" s="15">
        <f t="shared" ca="1" si="5"/>
        <v>0</v>
      </c>
      <c r="AA15" s="11">
        <f ca="1">SUM($J15:K15)</f>
        <v>0</v>
      </c>
      <c r="AB15" s="11">
        <f ca="1">SUM($J15:L15)</f>
        <v>0</v>
      </c>
      <c r="AC15" s="11">
        <f ca="1">SUM($J15:M15)</f>
        <v>0</v>
      </c>
      <c r="AD15" s="11">
        <f ca="1">SUM($J15:N15)</f>
        <v>0</v>
      </c>
      <c r="AE15" s="11">
        <f ca="1">SUM($J15:O15)</f>
        <v>0</v>
      </c>
      <c r="AF15" s="11">
        <f ca="1">SUM($J15:P15)</f>
        <v>0</v>
      </c>
      <c r="AG15" s="11">
        <f ca="1">SUM($J15:Q15)</f>
        <v>0</v>
      </c>
      <c r="AH15" s="11">
        <f ca="1">SUM($J15:R15)</f>
        <v>0</v>
      </c>
      <c r="AI15" s="11">
        <f ca="1">SUM($J15:S15)</f>
        <v>0</v>
      </c>
      <c r="AJ15" s="11">
        <f ca="1">SUM($J15:T15)</f>
        <v>0</v>
      </c>
      <c r="AK15" s="11">
        <f ca="1">SUM($J15:U15)</f>
        <v>0</v>
      </c>
      <c r="AL15" s="11">
        <f ca="1">SUM($J15:V15)</f>
        <v>0</v>
      </c>
      <c r="AM15" s="11">
        <f ca="1">SUM($J15:W15)</f>
        <v>0</v>
      </c>
      <c r="AN15" s="19">
        <f ca="1">SUM($J15:X15)</f>
        <v>0</v>
      </c>
      <c r="AO15" s="12"/>
      <c r="AP15" s="11">
        <f ca="1">IF(Data!$H$2="ja",IF(Z15&gt;$G15,Z15-$G15,0),0)</f>
        <v>0</v>
      </c>
      <c r="AQ15" s="11">
        <f ca="1">IF(Data!$H$2="ja",IF(AA15&gt;$G15,AA15-$G15-SUM($AP15:AP15),0),0)</f>
        <v>0</v>
      </c>
      <c r="AR15" s="11">
        <f ca="1">IF(Data!$H$2="ja",IF(AB15&gt;$G15,AB15-$G15-SUM($AP15:AQ15),0),0)</f>
        <v>0</v>
      </c>
      <c r="AS15" s="11">
        <f ca="1">IF(Data!$H$2="ja",IF(AC15&gt;$G15,AC15-$G15-SUM($AP15:AR15),0),0)</f>
        <v>0</v>
      </c>
      <c r="AT15" s="11">
        <f ca="1">IF(Data!$H$2="ja",IF(AD15&gt;$G15,AD15-$G15-SUM($AP15:AS15),0),0)</f>
        <v>0</v>
      </c>
      <c r="AU15" s="11">
        <f ca="1">IF(Data!$H$2="ja",IF(AE15&gt;$G15,AE15-$G15-SUM($AP15:AT15),0),0)</f>
        <v>0</v>
      </c>
      <c r="AV15" s="11">
        <f ca="1">IF(Data!$H$2="ja",IF(AF15&gt;$G15,AF15-$G15-SUM($AP15:AU15),0),0)</f>
        <v>0</v>
      </c>
      <c r="AW15" s="11">
        <f ca="1">IF(Data!$H$2="ja",IF(AG15&gt;$G15,AG15-$G15-SUM($AP15:AV15),0),0)</f>
        <v>0</v>
      </c>
      <c r="AX15" s="11">
        <f ca="1">IF(Data!$H$2="ja",IF(AH15&gt;$G15,AH15-$G15-SUM($AP15:AW15),0),0)</f>
        <v>0</v>
      </c>
      <c r="AY15" s="11">
        <f ca="1">IF(Data!$H$2="ja",IF(AI15&gt;$G15,AI15-$G15-SUM($AP15:AX15),0),0)</f>
        <v>0</v>
      </c>
      <c r="AZ15" s="11">
        <f ca="1">IF(Data!$H$2="ja",IF(AJ15&gt;$G15,AJ15-$G15-SUM($AP15:AY15),0),0)</f>
        <v>0</v>
      </c>
      <c r="BA15" s="11">
        <f ca="1">IF(Data!$H$2="ja",IF(AK15&gt;$G15,AK15-$G15-SUM($AP15:AZ15),0),0)</f>
        <v>0</v>
      </c>
      <c r="BB15" s="11">
        <f ca="1">IF(Data!$H$2="ja",IF(AL15&gt;$G15,AL15-$G15-SUM($AP15:BA15),0),0)</f>
        <v>0</v>
      </c>
      <c r="BC15" s="11">
        <f ca="1">IF(Data!$H$2="ja",IF(AM15&gt;$G15,AM15-$G15-SUM($AP15:BB15),0),0)</f>
        <v>0</v>
      </c>
      <c r="BD15" s="11">
        <f ca="1">IF(Data!$H$2="ja",IF(AN15&gt;$G15,AN15-$G15-SUM($AP15:BC15),0),0)</f>
        <v>0</v>
      </c>
    </row>
    <row r="16" spans="1:56" x14ac:dyDescent="0.25">
      <c r="A16" s="24">
        <v>12</v>
      </c>
      <c r="B16" s="24">
        <v>1</v>
      </c>
      <c r="C16" s="39"/>
      <c r="D16" s="9" t="str">
        <f>Data!B$9</f>
        <v>Konsulentydelser ved køb fra ekstern leverandør</v>
      </c>
      <c r="E16" s="9"/>
      <c r="F16" s="4"/>
      <c r="G16" s="242">
        <f>HLOOKUP(B16,'Budget &amp; Total'!$1:$45,(33),FALSE)</f>
        <v>0</v>
      </c>
      <c r="H16" s="454">
        <f t="shared" ca="1" si="4"/>
        <v>0</v>
      </c>
      <c r="I16" s="72"/>
      <c r="J16" s="159">
        <f ca="1">HLOOKUP($B16,INDIRECT(J$1&amp;"!$I$2:$x$40"),('Partner-period(er)'!$A16+14),FALSE)</f>
        <v>0</v>
      </c>
      <c r="K16" s="57">
        <f ca="1">HLOOKUP($B16,INDIRECT(K$1&amp;"!$I$2:$x$40"),('Partner-period(er)'!$A16+14),FALSE)</f>
        <v>0</v>
      </c>
      <c r="L16" s="57">
        <f ca="1">HLOOKUP($B16,INDIRECT(L$1&amp;"!$I$2:$x$40"),('Partner-period(er)'!$A16+14),FALSE)</f>
        <v>0</v>
      </c>
      <c r="M16" s="57">
        <f ca="1">HLOOKUP($B16,INDIRECT(M$1&amp;"!$I$2:$x$40"),('Partner-period(er)'!$A16+14),FALSE)</f>
        <v>0</v>
      </c>
      <c r="N16" s="57">
        <f ca="1">HLOOKUP($B16,INDIRECT(N$1&amp;"!$I$2:$x$40"),('Partner-period(er)'!$A16+14),FALSE)</f>
        <v>0</v>
      </c>
      <c r="O16" s="9">
        <f ca="1">HLOOKUP($B16,INDIRECT(O$1&amp;"!$I$2:$x$40"),('Partner-period(er)'!$A16+14),FALSE)</f>
        <v>0</v>
      </c>
      <c r="P16" s="9">
        <f ca="1">HLOOKUP($B16,INDIRECT(P$1&amp;"!$I$2:$x$40"),('Partner-period(er)'!$A16+14),FALSE)</f>
        <v>0</v>
      </c>
      <c r="Q16" s="9">
        <f ca="1">HLOOKUP($B16,INDIRECT(Q$1&amp;"!$I$2:$x$40"),('Partner-period(er)'!$A16+14),FALSE)</f>
        <v>0</v>
      </c>
      <c r="R16" s="9">
        <f ca="1">HLOOKUP($B16,INDIRECT(R$1&amp;"!$I$2:$x$40"),('Partner-period(er)'!$A16+14),FALSE)</f>
        <v>0</v>
      </c>
      <c r="S16" s="9">
        <f ca="1">HLOOKUP($B16,INDIRECT(S$1&amp;"!$I$2:$x$40"),('Partner-period(er)'!$A16+14),FALSE)</f>
        <v>0</v>
      </c>
      <c r="T16" s="9">
        <f ca="1">HLOOKUP($B16,INDIRECT(T$1&amp;"!$I$2:$x$40"),('Partner-period(er)'!$A16+14),FALSE)</f>
        <v>0</v>
      </c>
      <c r="U16" s="9">
        <f ca="1">HLOOKUP($B16,INDIRECT(U$1&amp;"!$I$2:$x$40"),('Partner-period(er)'!$A16+14),FALSE)</f>
        <v>0</v>
      </c>
      <c r="V16" s="9">
        <f ca="1">HLOOKUP($B16,INDIRECT(V$1&amp;"!$I$2:$x$40"),('Partner-period(er)'!$A16+14),FALSE)</f>
        <v>0</v>
      </c>
      <c r="W16" s="9">
        <f ca="1">HLOOKUP($B16,INDIRECT(W$1&amp;"!$I$2:$x$40"),('Partner-period(er)'!$A16+14),FALSE)</f>
        <v>0</v>
      </c>
      <c r="X16" s="109">
        <f ca="1">HLOOKUP($B16,INDIRECT(X$1&amp;"!$I$2:$x$40"),('Partner-period(er)'!$A16+14),FALSE)</f>
        <v>0</v>
      </c>
      <c r="Z16" s="15">
        <f t="shared" ca="1" si="5"/>
        <v>0</v>
      </c>
      <c r="AA16" s="11">
        <f ca="1">SUM($J16:K16)</f>
        <v>0</v>
      </c>
      <c r="AB16" s="11">
        <f ca="1">SUM($J16:L16)</f>
        <v>0</v>
      </c>
      <c r="AC16" s="11">
        <f ca="1">SUM($J16:M16)</f>
        <v>0</v>
      </c>
      <c r="AD16" s="11">
        <f ca="1">SUM($J16:N16)</f>
        <v>0</v>
      </c>
      <c r="AE16" s="11">
        <f ca="1">SUM($J16:O16)</f>
        <v>0</v>
      </c>
      <c r="AF16" s="11">
        <f ca="1">SUM($J16:P16)</f>
        <v>0</v>
      </c>
      <c r="AG16" s="11">
        <f ca="1">SUM($J16:Q16)</f>
        <v>0</v>
      </c>
      <c r="AH16" s="11">
        <f ca="1">SUM($J16:R16)</f>
        <v>0</v>
      </c>
      <c r="AI16" s="11">
        <f ca="1">SUM($J16:S16)</f>
        <v>0</v>
      </c>
      <c r="AJ16" s="11">
        <f ca="1">SUM($J16:T16)</f>
        <v>0</v>
      </c>
      <c r="AK16" s="11">
        <f ca="1">SUM($J16:U16)</f>
        <v>0</v>
      </c>
      <c r="AL16" s="11">
        <f ca="1">SUM($J16:V16)</f>
        <v>0</v>
      </c>
      <c r="AM16" s="11">
        <f ca="1">SUM($J16:W16)</f>
        <v>0</v>
      </c>
      <c r="AN16" s="19">
        <f ca="1">SUM($J16:X16)</f>
        <v>0</v>
      </c>
      <c r="AO16" s="12"/>
      <c r="AP16" s="11">
        <f ca="1">IF(Data!$H$2="ja",IF(Z16&gt;$G16,Z16-$G16,0),0)</f>
        <v>0</v>
      </c>
      <c r="AQ16" s="11">
        <f ca="1">IF(Data!$H$2="ja",IF(AA16&gt;$G16,AA16-$G16-SUM($AP16:AP16),0),0)</f>
        <v>0</v>
      </c>
      <c r="AR16" s="11">
        <f ca="1">IF(Data!$H$2="ja",IF(AB16&gt;$G16,AB16-$G16-SUM($AP16:AQ16),0),0)</f>
        <v>0</v>
      </c>
      <c r="AS16" s="11">
        <f ca="1">IF(Data!$H$2="ja",IF(AC16&gt;$G16,AC16-$G16-SUM($AP16:AR16),0),0)</f>
        <v>0</v>
      </c>
      <c r="AT16" s="11">
        <f ca="1">IF(Data!$H$2="ja",IF(AD16&gt;$G16,AD16-$G16-SUM($AP16:AS16),0),0)</f>
        <v>0</v>
      </c>
      <c r="AU16" s="11">
        <f ca="1">IF(Data!$H$2="ja",IF(AE16&gt;$G16,AE16-$G16-SUM($AP16:AT16),0),0)</f>
        <v>0</v>
      </c>
      <c r="AV16" s="11">
        <f ca="1">IF(Data!$H$2="ja",IF(AF16&gt;$G16,AF16-$G16-SUM($AP16:AU16),0),0)</f>
        <v>0</v>
      </c>
      <c r="AW16" s="11">
        <f ca="1">IF(Data!$H$2="ja",IF(AG16&gt;$G16,AG16-$G16-SUM($AP16:AV16),0),0)</f>
        <v>0</v>
      </c>
      <c r="AX16" s="11">
        <f ca="1">IF(Data!$H$2="ja",IF(AH16&gt;$G16,AH16-$G16-SUM($AP16:AW16),0),0)</f>
        <v>0</v>
      </c>
      <c r="AY16" s="11">
        <f ca="1">IF(Data!$H$2="ja",IF(AI16&gt;$G16,AI16-$G16-SUM($AP16:AX16),0),0)</f>
        <v>0</v>
      </c>
      <c r="AZ16" s="11">
        <f ca="1">IF(Data!$H$2="ja",IF(AJ16&gt;$G16,AJ16-$G16-SUM($AP16:AY16),0),0)</f>
        <v>0</v>
      </c>
      <c r="BA16" s="11">
        <f ca="1">IF(Data!$H$2="ja",IF(AK16&gt;$G16,AK16-$G16-SUM($AP16:AZ16),0),0)</f>
        <v>0</v>
      </c>
      <c r="BB16" s="11">
        <f ca="1">IF(Data!$H$2="ja",IF(AL16&gt;$G16,AL16-$G16-SUM($AP16:BA16),0),0)</f>
        <v>0</v>
      </c>
      <c r="BC16" s="11">
        <f ca="1">IF(Data!$H$2="ja",IF(AM16&gt;$G16,AM16-$G16-SUM($AP16:BB16),0),0)</f>
        <v>0</v>
      </c>
      <c r="BD16" s="11">
        <f ca="1">IF(Data!$H$2="ja",IF(AN16&gt;$G16,AN16-$G16-SUM($AP16:BC16),0),0)</f>
        <v>0</v>
      </c>
    </row>
    <row r="17" spans="1:56" x14ac:dyDescent="0.25">
      <c r="A17" s="24">
        <v>13</v>
      </c>
      <c r="B17" s="24">
        <v>1</v>
      </c>
      <c r="C17" s="39"/>
      <c r="D17" s="9" t="str">
        <f>Data!B$10</f>
        <v>Indtægter (negative tal)</v>
      </c>
      <c r="E17" s="9"/>
      <c r="F17" s="4"/>
      <c r="G17" s="242">
        <f>HLOOKUP(B17,'Budget &amp; Total'!$1:$45,(34),FALSE)</f>
        <v>0</v>
      </c>
      <c r="H17" s="454">
        <f t="shared" ca="1" si="4"/>
        <v>0</v>
      </c>
      <c r="I17" s="72"/>
      <c r="J17" s="159">
        <f ca="1">HLOOKUP($B17,INDIRECT(J$1&amp;"!$I$2:$x$40"),('Partner-period(er)'!$A17+14),FALSE)</f>
        <v>0</v>
      </c>
      <c r="K17" s="57">
        <f ca="1">HLOOKUP($B17,INDIRECT(K$1&amp;"!$I$2:$x$40"),('Partner-period(er)'!$A17+14),FALSE)</f>
        <v>0</v>
      </c>
      <c r="L17" s="57">
        <f ca="1">HLOOKUP($B17,INDIRECT(L$1&amp;"!$I$2:$x$40"),('Partner-period(er)'!$A17+14),FALSE)</f>
        <v>0</v>
      </c>
      <c r="M17" s="57">
        <f ca="1">HLOOKUP($B17,INDIRECT(M$1&amp;"!$I$2:$x$40"),('Partner-period(er)'!$A17+14),FALSE)</f>
        <v>0</v>
      </c>
      <c r="N17" s="57">
        <f ca="1">HLOOKUP($B17,INDIRECT(N$1&amp;"!$I$2:$x$40"),('Partner-period(er)'!$A17+14),FALSE)</f>
        <v>0</v>
      </c>
      <c r="O17" s="9">
        <f ca="1">HLOOKUP($B17,INDIRECT(O$1&amp;"!$I$2:$x$40"),('Partner-period(er)'!$A17+14),FALSE)</f>
        <v>0</v>
      </c>
      <c r="P17" s="9">
        <f ca="1">HLOOKUP($B17,INDIRECT(P$1&amp;"!$I$2:$x$40"),('Partner-period(er)'!$A17+14),FALSE)</f>
        <v>0</v>
      </c>
      <c r="Q17" s="9">
        <f ca="1">HLOOKUP($B17,INDIRECT(Q$1&amp;"!$I$2:$x$40"),('Partner-period(er)'!$A17+14),FALSE)</f>
        <v>0</v>
      </c>
      <c r="R17" s="9">
        <f ca="1">HLOOKUP($B17,INDIRECT(R$1&amp;"!$I$2:$x$40"),('Partner-period(er)'!$A17+14),FALSE)</f>
        <v>0</v>
      </c>
      <c r="S17" s="9">
        <f ca="1">HLOOKUP($B17,INDIRECT(S$1&amp;"!$I$2:$x$40"),('Partner-period(er)'!$A17+14),FALSE)</f>
        <v>0</v>
      </c>
      <c r="T17" s="9">
        <f ca="1">HLOOKUP($B17,INDIRECT(T$1&amp;"!$I$2:$x$40"),('Partner-period(er)'!$A17+14),FALSE)</f>
        <v>0</v>
      </c>
      <c r="U17" s="9">
        <f ca="1">HLOOKUP($B17,INDIRECT(U$1&amp;"!$I$2:$x$40"),('Partner-period(er)'!$A17+14),FALSE)</f>
        <v>0</v>
      </c>
      <c r="V17" s="9">
        <f ca="1">HLOOKUP($B17,INDIRECT(V$1&amp;"!$I$2:$x$40"),('Partner-period(er)'!$A17+14),FALSE)</f>
        <v>0</v>
      </c>
      <c r="W17" s="9">
        <f ca="1">HLOOKUP($B17,INDIRECT(W$1&amp;"!$I$2:$x$40"),('Partner-period(er)'!$A17+14),FALSE)</f>
        <v>0</v>
      </c>
      <c r="X17" s="109">
        <f ca="1">HLOOKUP($B17,INDIRECT(X$1&amp;"!$I$2:$x$40"),('Partner-period(er)'!$A17+14),FALSE)</f>
        <v>0</v>
      </c>
      <c r="Z17" s="15">
        <f t="shared" ca="1" si="5"/>
        <v>0</v>
      </c>
      <c r="AA17" s="11">
        <f ca="1">SUM($J17:K17)</f>
        <v>0</v>
      </c>
      <c r="AB17" s="11">
        <f ca="1">SUM($J17:L17)</f>
        <v>0</v>
      </c>
      <c r="AC17" s="11">
        <f ca="1">SUM($J17:M17)</f>
        <v>0</v>
      </c>
      <c r="AD17" s="11">
        <f ca="1">SUM($J17:N17)</f>
        <v>0</v>
      </c>
      <c r="AE17" s="11">
        <f ca="1">SUM($J17:O17)</f>
        <v>0</v>
      </c>
      <c r="AF17" s="11">
        <f ca="1">SUM($J17:P17)</f>
        <v>0</v>
      </c>
      <c r="AG17" s="11">
        <f ca="1">SUM($J17:Q17)</f>
        <v>0</v>
      </c>
      <c r="AH17" s="11">
        <f ca="1">SUM($J17:R17)</f>
        <v>0</v>
      </c>
      <c r="AI17" s="11">
        <f ca="1">SUM($J17:S17)</f>
        <v>0</v>
      </c>
      <c r="AJ17" s="11">
        <f ca="1">SUM($J17:T17)</f>
        <v>0</v>
      </c>
      <c r="AK17" s="11">
        <f ca="1">SUM($J17:U17)</f>
        <v>0</v>
      </c>
      <c r="AL17" s="11">
        <f ca="1">SUM($J17:V17)</f>
        <v>0</v>
      </c>
      <c r="AM17" s="11">
        <f ca="1">SUM($J17:W17)</f>
        <v>0</v>
      </c>
      <c r="AN17" s="19">
        <f ca="1">SUM($J17:X17)</f>
        <v>0</v>
      </c>
      <c r="AO17" s="12"/>
      <c r="AP17" s="11"/>
      <c r="AQ17" s="11"/>
      <c r="AR17" s="11"/>
      <c r="AS17" s="11"/>
      <c r="AT17" s="11"/>
      <c r="AU17" s="11"/>
      <c r="AV17" s="11"/>
      <c r="AW17" s="11"/>
      <c r="AX17" s="11"/>
      <c r="AY17" s="11"/>
      <c r="AZ17" s="11"/>
      <c r="BA17" s="11"/>
      <c r="BB17" s="11"/>
      <c r="BC17" s="11"/>
      <c r="BD17" s="11"/>
    </row>
    <row r="18" spans="1:56" x14ac:dyDescent="0.25">
      <c r="A18" s="24">
        <v>14</v>
      </c>
      <c r="B18" s="24">
        <v>1</v>
      </c>
      <c r="C18" s="39"/>
      <c r="D18" s="9" t="str">
        <f>Data!B$11</f>
        <v>Andet, herunder rejser og formidling</v>
      </c>
      <c r="E18" s="9"/>
      <c r="F18" s="4"/>
      <c r="G18" s="242">
        <f>HLOOKUP(B18,'Budget &amp; Total'!$1:$45,(35),FALSE)</f>
        <v>0</v>
      </c>
      <c r="H18" s="454">
        <f t="shared" ca="1" si="4"/>
        <v>0</v>
      </c>
      <c r="I18" s="72"/>
      <c r="J18" s="159">
        <f ca="1">HLOOKUP($B18,INDIRECT(J$1&amp;"!$I$2:$x$40"),('Partner-period(er)'!$A18+14),FALSE)</f>
        <v>0</v>
      </c>
      <c r="K18" s="57">
        <f ca="1">HLOOKUP($B18,INDIRECT(K$1&amp;"!$I$2:$x$40"),('Partner-period(er)'!$A18+14),FALSE)</f>
        <v>0</v>
      </c>
      <c r="L18" s="57">
        <f ca="1">HLOOKUP($B18,INDIRECT(L$1&amp;"!$I$2:$x$40"),('Partner-period(er)'!$A18+14),FALSE)</f>
        <v>0</v>
      </c>
      <c r="M18" s="57">
        <f ca="1">HLOOKUP($B18,INDIRECT(M$1&amp;"!$I$2:$x$40"),('Partner-period(er)'!$A18+14),FALSE)</f>
        <v>0</v>
      </c>
      <c r="N18" s="57">
        <f ca="1">HLOOKUP($B18,INDIRECT(N$1&amp;"!$I$2:$x$40"),('Partner-period(er)'!$A18+14),FALSE)</f>
        <v>0</v>
      </c>
      <c r="O18" s="9">
        <f ca="1">HLOOKUP($B18,INDIRECT(O$1&amp;"!$I$2:$x$40"),('Partner-period(er)'!$A18+14),FALSE)</f>
        <v>0</v>
      </c>
      <c r="P18" s="9">
        <f ca="1">HLOOKUP($B18,INDIRECT(P$1&amp;"!$I$2:$x$40"),('Partner-period(er)'!$A18+14),FALSE)</f>
        <v>0</v>
      </c>
      <c r="Q18" s="9">
        <f ca="1">HLOOKUP($B18,INDIRECT(Q$1&amp;"!$I$2:$x$40"),('Partner-period(er)'!$A18+14),FALSE)</f>
        <v>0</v>
      </c>
      <c r="R18" s="9">
        <f ca="1">HLOOKUP($B18,INDIRECT(R$1&amp;"!$I$2:$x$40"),('Partner-period(er)'!$A18+14),FALSE)</f>
        <v>0</v>
      </c>
      <c r="S18" s="9">
        <f ca="1">HLOOKUP($B18,INDIRECT(S$1&amp;"!$I$2:$x$40"),('Partner-period(er)'!$A18+14),FALSE)</f>
        <v>0</v>
      </c>
      <c r="T18" s="9">
        <f ca="1">HLOOKUP($B18,INDIRECT(T$1&amp;"!$I$2:$x$40"),('Partner-period(er)'!$A18+14),FALSE)</f>
        <v>0</v>
      </c>
      <c r="U18" s="9">
        <f ca="1">HLOOKUP($B18,INDIRECT(U$1&amp;"!$I$2:$x$40"),('Partner-period(er)'!$A18+14),FALSE)</f>
        <v>0</v>
      </c>
      <c r="V18" s="9">
        <f ca="1">HLOOKUP($B18,INDIRECT(V$1&amp;"!$I$2:$x$40"),('Partner-period(er)'!$A18+14),FALSE)</f>
        <v>0</v>
      </c>
      <c r="W18" s="9">
        <f ca="1">HLOOKUP($B18,INDIRECT(W$1&amp;"!$I$2:$x$40"),('Partner-period(er)'!$A18+14),FALSE)</f>
        <v>0</v>
      </c>
      <c r="X18" s="109">
        <f ca="1">HLOOKUP($B18,INDIRECT(X$1&amp;"!$I$2:$x$40"),('Partner-period(er)'!$A18+14),FALSE)</f>
        <v>0</v>
      </c>
      <c r="Z18" s="15">
        <f t="shared" ca="1" si="5"/>
        <v>0</v>
      </c>
      <c r="AA18" s="11">
        <f ca="1">SUM($J18:K18)</f>
        <v>0</v>
      </c>
      <c r="AB18" s="11">
        <f ca="1">SUM($J18:L18)</f>
        <v>0</v>
      </c>
      <c r="AC18" s="11">
        <f ca="1">SUM($J18:M18)</f>
        <v>0</v>
      </c>
      <c r="AD18" s="11">
        <f ca="1">SUM($J18:N18)</f>
        <v>0</v>
      </c>
      <c r="AE18" s="11">
        <f ca="1">SUM($J18:O18)</f>
        <v>0</v>
      </c>
      <c r="AF18" s="11">
        <f ca="1">SUM($J18:P18)</f>
        <v>0</v>
      </c>
      <c r="AG18" s="11">
        <f ca="1">SUM($J18:Q18)</f>
        <v>0</v>
      </c>
      <c r="AH18" s="11">
        <f ca="1">SUM($J18:R18)</f>
        <v>0</v>
      </c>
      <c r="AI18" s="11">
        <f ca="1">SUM($J18:S18)</f>
        <v>0</v>
      </c>
      <c r="AJ18" s="11">
        <f ca="1">SUM($J18:T18)</f>
        <v>0</v>
      </c>
      <c r="AK18" s="11">
        <f ca="1">SUM($J18:U18)</f>
        <v>0</v>
      </c>
      <c r="AL18" s="11">
        <f ca="1">SUM($J18:V18)</f>
        <v>0</v>
      </c>
      <c r="AM18" s="11">
        <f ca="1">SUM($J18:W18)</f>
        <v>0</v>
      </c>
      <c r="AN18" s="19">
        <f ca="1">SUM($J18:X18)</f>
        <v>0</v>
      </c>
      <c r="AO18" s="12"/>
      <c r="AP18" s="11">
        <f ca="1">IF(Data!$H$2="ja",IF(Z18&gt;$G18,Z18-$G18,0),0)</f>
        <v>0</v>
      </c>
      <c r="AQ18" s="11">
        <f ca="1">IF(Data!$H$2="ja",IF(AA18&gt;$G18,AA18-$G18-SUM($AP18:AP18),0),0)</f>
        <v>0</v>
      </c>
      <c r="AR18" s="11">
        <f ca="1">IF(Data!$H$2="ja",IF(AB18&gt;$G18,AB18-$G18-SUM($AP18:AQ18),0),0)</f>
        <v>0</v>
      </c>
      <c r="AS18" s="11">
        <f ca="1">IF(Data!$H$2="ja",IF(AC18&gt;$G18,AC18-$G18-SUM($AP18:AR18),0),0)</f>
        <v>0</v>
      </c>
      <c r="AT18" s="11">
        <f ca="1">IF(Data!$H$2="ja",IF(AD18&gt;$G18,AD18-$G18-SUM($AP18:AS18),0),0)</f>
        <v>0</v>
      </c>
      <c r="AU18" s="11">
        <f ca="1">IF(Data!$H$2="ja",IF(AE18&gt;$G18,AE18-$G18-SUM($AP18:AT18),0),0)</f>
        <v>0</v>
      </c>
      <c r="AV18" s="11">
        <f ca="1">IF(Data!$H$2="ja",IF(AF18&gt;$G18,AF18-$G18-SUM($AP18:AU18),0),0)</f>
        <v>0</v>
      </c>
      <c r="AW18" s="11">
        <f ca="1">IF(Data!$H$2="ja",IF(AG18&gt;$G18,AG18-$G18-SUM($AP18:AV18),0),0)</f>
        <v>0</v>
      </c>
      <c r="AX18" s="11">
        <f ca="1">IF(Data!$H$2="ja",IF(AH18&gt;$G18,AH18-$G18-SUM($AP18:AW18),0),0)</f>
        <v>0</v>
      </c>
      <c r="AY18" s="11">
        <f ca="1">IF(Data!$H$2="ja",IF(AI18&gt;$G18,AI18-$G18-SUM($AP18:AX18),0),0)</f>
        <v>0</v>
      </c>
      <c r="AZ18" s="11">
        <f ca="1">IF(Data!$H$2="ja",IF(AJ18&gt;$G18,AJ18-$G18-SUM($AP18:AY18),0),0)</f>
        <v>0</v>
      </c>
      <c r="BA18" s="11">
        <f ca="1">IF(Data!$H$2="ja",IF(AK18&gt;$G18,AK18-$G18-SUM($AP18:AZ18),0),0)</f>
        <v>0</v>
      </c>
      <c r="BB18" s="11">
        <f ca="1">IF(Data!$H$2="ja",IF(AL18&gt;$G18,AL18-$G18-SUM($AP18:BA18),0),0)</f>
        <v>0</v>
      </c>
      <c r="BC18" s="11">
        <f ca="1">IF(Data!$H$2="ja",IF(AM18&gt;$G18,AM18-$G18-SUM($AP18:BB18),0),0)</f>
        <v>0</v>
      </c>
      <c r="BD18" s="11">
        <f ca="1">IF(Data!$H$2="ja",IF(AN18&gt;$G18,AN18-$G18-SUM($AP18:BC18),0),0)</f>
        <v>0</v>
      </c>
    </row>
    <row r="19" spans="1:56" x14ac:dyDescent="0.25">
      <c r="A19" s="24">
        <v>15</v>
      </c>
      <c r="B19" s="24">
        <v>1</v>
      </c>
      <c r="C19" s="39"/>
      <c r="D19" s="9" t="str">
        <f>Data!B$12</f>
        <v>Overheadomkostninger</v>
      </c>
      <c r="E19" s="9"/>
      <c r="F19" s="4"/>
      <c r="G19" s="243">
        <f>HLOOKUP(B19,'Budget &amp; Total'!$1:$45,(37),FALSE)</f>
        <v>0</v>
      </c>
      <c r="H19" s="454">
        <f t="shared" ca="1" si="4"/>
        <v>0</v>
      </c>
      <c r="I19" s="72"/>
      <c r="J19" s="159">
        <f ca="1">HLOOKUP($B19,INDIRECT(J$1&amp;"!$I$2:$x$40"),('Partner-period(er)'!$A19+14),FALSE)</f>
        <v>0</v>
      </c>
      <c r="K19" s="57">
        <f ca="1">HLOOKUP($B19,INDIRECT(K$1&amp;"!$I$2:$x$40"),('Partner-period(er)'!$A19+14),FALSE)</f>
        <v>0</v>
      </c>
      <c r="L19" s="57">
        <f ca="1">HLOOKUP($B19,INDIRECT(L$1&amp;"!$I$2:$x$40"),('Partner-period(er)'!$A19+14),FALSE)</f>
        <v>0</v>
      </c>
      <c r="M19" s="57">
        <f ca="1">HLOOKUP($B19,INDIRECT(M$1&amp;"!$I$2:$x$40"),('Partner-period(er)'!$A19+14),FALSE)</f>
        <v>0</v>
      </c>
      <c r="N19" s="57">
        <f ca="1">HLOOKUP($B19,INDIRECT(N$1&amp;"!$I$2:$x$40"),('Partner-period(er)'!$A19+14),FALSE)</f>
        <v>0</v>
      </c>
      <c r="O19" s="9">
        <f ca="1">HLOOKUP($B19,INDIRECT(O$1&amp;"!$I$2:$x$40"),('Partner-period(er)'!$A19+14),FALSE)</f>
        <v>0</v>
      </c>
      <c r="P19" s="9">
        <f ca="1">HLOOKUP($B19,INDIRECT(P$1&amp;"!$I$2:$x$40"),('Partner-period(er)'!$A19+14),FALSE)</f>
        <v>0</v>
      </c>
      <c r="Q19" s="9">
        <f ca="1">HLOOKUP($B19,INDIRECT(Q$1&amp;"!$I$2:$x$40"),('Partner-period(er)'!$A19+14),FALSE)</f>
        <v>0</v>
      </c>
      <c r="R19" s="9">
        <f ca="1">HLOOKUP($B19,INDIRECT(R$1&amp;"!$I$2:$x$40"),('Partner-period(er)'!$A19+14),FALSE)</f>
        <v>0</v>
      </c>
      <c r="S19" s="9">
        <f ca="1">HLOOKUP($B19,INDIRECT(S$1&amp;"!$I$2:$x$40"),('Partner-period(er)'!$A19+14),FALSE)</f>
        <v>0</v>
      </c>
      <c r="T19" s="9">
        <f ca="1">HLOOKUP($B19,INDIRECT(T$1&amp;"!$I$2:$x$40"),('Partner-period(er)'!$A19+14),FALSE)</f>
        <v>0</v>
      </c>
      <c r="U19" s="9">
        <f ca="1">HLOOKUP($B19,INDIRECT(U$1&amp;"!$I$2:$x$40"),('Partner-period(er)'!$A19+14),FALSE)</f>
        <v>0</v>
      </c>
      <c r="V19" s="9">
        <f ca="1">HLOOKUP($B19,INDIRECT(V$1&amp;"!$I$2:$x$40"),('Partner-period(er)'!$A19+14),FALSE)</f>
        <v>0</v>
      </c>
      <c r="W19" s="9">
        <f ca="1">HLOOKUP($B19,INDIRECT(W$1&amp;"!$I$2:$x$40"),('Partner-period(er)'!$A19+14),FALSE)</f>
        <v>0</v>
      </c>
      <c r="X19" s="109">
        <f ca="1">HLOOKUP($B19,INDIRECT(X$1&amp;"!$I$2:$x$40"),('Partner-period(er)'!$A19+14),FALSE)</f>
        <v>0</v>
      </c>
      <c r="Z19" s="15">
        <f t="shared" ca="1" si="5"/>
        <v>0</v>
      </c>
      <c r="AA19" s="11">
        <f ca="1">SUM($J19:K19)</f>
        <v>0</v>
      </c>
      <c r="AB19" s="11">
        <f ca="1">SUM($J19:L19)</f>
        <v>0</v>
      </c>
      <c r="AC19" s="11">
        <f ca="1">SUM($J19:M19)</f>
        <v>0</v>
      </c>
      <c r="AD19" s="11">
        <f ca="1">SUM($J19:N19)</f>
        <v>0</v>
      </c>
      <c r="AE19" s="11">
        <f ca="1">SUM($J19:O19)</f>
        <v>0</v>
      </c>
      <c r="AF19" s="11">
        <f ca="1">SUM($J19:P19)</f>
        <v>0</v>
      </c>
      <c r="AG19" s="11">
        <f ca="1">SUM($J19:Q19)</f>
        <v>0</v>
      </c>
      <c r="AH19" s="11">
        <f ca="1">SUM($J19:R19)</f>
        <v>0</v>
      </c>
      <c r="AI19" s="11">
        <f ca="1">SUM($J19:S19)</f>
        <v>0</v>
      </c>
      <c r="AJ19" s="11">
        <f ca="1">SUM($J19:T19)</f>
        <v>0</v>
      </c>
      <c r="AK19" s="11">
        <f ca="1">SUM($J19:U19)</f>
        <v>0</v>
      </c>
      <c r="AL19" s="11">
        <f ca="1">SUM($J19:V19)</f>
        <v>0</v>
      </c>
      <c r="AM19" s="11">
        <f ca="1">SUM($J19:W19)</f>
        <v>0</v>
      </c>
      <c r="AN19" s="19">
        <f ca="1">SUM($J19:X19)</f>
        <v>0</v>
      </c>
      <c r="AO19" s="12"/>
      <c r="AP19" s="11">
        <f ca="1">IF(Data!$H$2="ja",IF(Z19&gt;$G19,Z19-$G19,0),0)</f>
        <v>0</v>
      </c>
      <c r="AQ19" s="11">
        <f ca="1">IF(Data!$H$2="ja",IF(AA19&gt;$G19,AA19-$G19-SUM($AP19:AP19),0),0)</f>
        <v>0</v>
      </c>
      <c r="AR19" s="11">
        <f ca="1">IF(Data!$H$2="ja",IF(AB19&gt;$G19,AB19-$G19-SUM($AP19:AQ19),0),0)</f>
        <v>0</v>
      </c>
      <c r="AS19" s="11">
        <f ca="1">IF(Data!$H$2="ja",IF(AC19&gt;$G19,AC19-$G19-SUM($AP19:AR19),0),0)</f>
        <v>0</v>
      </c>
      <c r="AT19" s="11">
        <f ca="1">IF(Data!$H$2="ja",IF(AD19&gt;$G19,AD19-$G19-SUM($AP19:AS19),0),0)</f>
        <v>0</v>
      </c>
      <c r="AU19" s="11">
        <f ca="1">IF(Data!$H$2="ja",IF(AE19&gt;$G19,AE19-$G19-SUM($AP19:AT19),0),0)</f>
        <v>0</v>
      </c>
      <c r="AV19" s="11">
        <f ca="1">IF(Data!$H$2="ja",IF(AF19&gt;$G19,AF19-$G19-SUM($AP19:AU19),0),0)</f>
        <v>0</v>
      </c>
      <c r="AW19" s="11">
        <f ca="1">IF(Data!$H$2="ja",IF(AG19&gt;$G19,AG19-$G19-SUM($AP19:AV19),0),0)</f>
        <v>0</v>
      </c>
      <c r="AX19" s="11">
        <f ca="1">IF(Data!$H$2="ja",IF(AH19&gt;$G19,AH19-$G19-SUM($AP19:AW19),0),0)</f>
        <v>0</v>
      </c>
      <c r="AY19" s="11">
        <f ca="1">IF(Data!$H$2="ja",IF(AI19&gt;$G19,AI19-$G19-SUM($AP19:AX19),0),0)</f>
        <v>0</v>
      </c>
      <c r="AZ19" s="11">
        <f ca="1">IF(Data!$H$2="ja",IF(AJ19&gt;$G19,AJ19-$G19-SUM($AP19:AY19),0),0)</f>
        <v>0</v>
      </c>
      <c r="BA19" s="11">
        <f ca="1">IF(Data!$H$2="ja",IF(AK19&gt;$G19,AK19-$G19-SUM($AP19:AZ19),0),0)</f>
        <v>0</v>
      </c>
      <c r="BB19" s="11">
        <f ca="1">IF(Data!$H$2="ja",IF(AL19&gt;$G19,AL19-$G19-SUM($AP19:BA19),0),0)</f>
        <v>0</v>
      </c>
      <c r="BC19" s="11">
        <f ca="1">IF(Data!$H$2="ja",IF(AM19&gt;$G19,AM19-$G19-SUM($AP19:BB19),0),0)</f>
        <v>0</v>
      </c>
      <c r="BD19" s="11">
        <f ca="1">IF(Data!$H$2="ja",IF(AN19&gt;$G19,AN19-$G19-SUM($AP19:BC19),0),0)</f>
        <v>0</v>
      </c>
    </row>
    <row r="20" spans="1:56" x14ac:dyDescent="0.25">
      <c r="A20" s="24">
        <v>16</v>
      </c>
      <c r="B20" s="24">
        <v>1</v>
      </c>
      <c r="C20" s="35"/>
      <c r="D20" s="32" t="str">
        <f>Data!B$19</f>
        <v>Andre omkostninger total</v>
      </c>
      <c r="E20" s="32"/>
      <c r="F20" s="71"/>
      <c r="G20" s="242">
        <f>HLOOKUP(B20,'Budget &amp; Total'!$1:$45,(19+A20),FALSE)</f>
        <v>0</v>
      </c>
      <c r="H20" s="456">
        <f t="shared" ca="1" si="4"/>
        <v>0</v>
      </c>
      <c r="I20" s="72"/>
      <c r="J20" s="209">
        <f ca="1">HLOOKUP($B20,INDIRECT(J$1&amp;"!$I$2:$x$40"),('Partner-period(er)'!$A20+14),FALSE)</f>
        <v>0</v>
      </c>
      <c r="K20" s="61">
        <f ca="1">HLOOKUP($B20,INDIRECT(K$1&amp;"!$I$2:$x$40"),('Partner-period(er)'!$A20+14),FALSE)</f>
        <v>0</v>
      </c>
      <c r="L20" s="61">
        <f ca="1">HLOOKUP($B20,INDIRECT(L$1&amp;"!$I$2:$x$40"),('Partner-period(er)'!$A20+14),FALSE)</f>
        <v>0</v>
      </c>
      <c r="M20" s="61">
        <f ca="1">HLOOKUP($B20,INDIRECT(M$1&amp;"!$I$2:$x$40"),('Partner-period(er)'!$A20+14),FALSE)</f>
        <v>0</v>
      </c>
      <c r="N20" s="61">
        <f ca="1">HLOOKUP($B20,INDIRECT(N$1&amp;"!$I$2:$x$40"),('Partner-period(er)'!$A20+14),FALSE)</f>
        <v>0</v>
      </c>
      <c r="O20" s="32">
        <f ca="1">HLOOKUP($B20,INDIRECT(O$1&amp;"!$I$2:$x$40"),('Partner-period(er)'!$A20+14),FALSE)</f>
        <v>0</v>
      </c>
      <c r="P20" s="32">
        <f ca="1">HLOOKUP($B20,INDIRECT(P$1&amp;"!$I$2:$x$40"),('Partner-period(er)'!$A20+14),FALSE)</f>
        <v>0</v>
      </c>
      <c r="Q20" s="32">
        <f ca="1">HLOOKUP($B20,INDIRECT(Q$1&amp;"!$I$2:$x$40"),('Partner-period(er)'!$A20+14),FALSE)</f>
        <v>0</v>
      </c>
      <c r="R20" s="32">
        <f ca="1">HLOOKUP($B20,INDIRECT(R$1&amp;"!$I$2:$x$40"),('Partner-period(er)'!$A20+14),FALSE)</f>
        <v>0</v>
      </c>
      <c r="S20" s="32">
        <f ca="1">HLOOKUP($B20,INDIRECT(S$1&amp;"!$I$2:$x$40"),('Partner-period(er)'!$A20+14),FALSE)</f>
        <v>0</v>
      </c>
      <c r="T20" s="32">
        <f ca="1">HLOOKUP($B20,INDIRECT(T$1&amp;"!$I$2:$x$40"),('Partner-period(er)'!$A20+14),FALSE)</f>
        <v>0</v>
      </c>
      <c r="U20" s="32">
        <f ca="1">HLOOKUP($B20,INDIRECT(U$1&amp;"!$I$2:$x$40"),('Partner-period(er)'!$A20+14),FALSE)</f>
        <v>0</v>
      </c>
      <c r="V20" s="32">
        <f ca="1">HLOOKUP($B20,INDIRECT(V$1&amp;"!$I$2:$x$40"),('Partner-period(er)'!$A20+14),FALSE)</f>
        <v>0</v>
      </c>
      <c r="W20" s="32">
        <f ca="1">HLOOKUP($B20,INDIRECT(W$1&amp;"!$I$2:$x$40"),('Partner-period(er)'!$A20+14),FALSE)</f>
        <v>0</v>
      </c>
      <c r="X20" s="366">
        <f ca="1">HLOOKUP($B20,INDIRECT(X$1&amp;"!$I$2:$x$40"),('Partner-period(er)'!$A20+14),FALSE)</f>
        <v>0</v>
      </c>
      <c r="Z20" s="15">
        <f t="shared" ca="1" si="5"/>
        <v>0</v>
      </c>
      <c r="AA20" s="11">
        <f ca="1">SUM($J20:K20)</f>
        <v>0</v>
      </c>
      <c r="AB20" s="11">
        <f ca="1">SUM($J20:L20)</f>
        <v>0</v>
      </c>
      <c r="AC20" s="11">
        <f ca="1">SUM($J20:M20)</f>
        <v>0</v>
      </c>
      <c r="AD20" s="11">
        <f ca="1">SUM($J20:N20)</f>
        <v>0</v>
      </c>
      <c r="AE20" s="11">
        <f ca="1">SUM($J20:O20)</f>
        <v>0</v>
      </c>
      <c r="AF20" s="11">
        <f ca="1">SUM($J20:P20)</f>
        <v>0</v>
      </c>
      <c r="AG20" s="11">
        <f ca="1">SUM($J20:Q20)</f>
        <v>0</v>
      </c>
      <c r="AH20" s="11">
        <f ca="1">SUM($J20:R20)</f>
        <v>0</v>
      </c>
      <c r="AI20" s="11">
        <f ca="1">SUM($J20:S20)</f>
        <v>0</v>
      </c>
      <c r="AJ20" s="11">
        <f ca="1">SUM($J20:T20)</f>
        <v>0</v>
      </c>
      <c r="AK20" s="11">
        <f ca="1">SUM($J20:U20)</f>
        <v>0</v>
      </c>
      <c r="AL20" s="11">
        <f ca="1">SUM($J20:V20)</f>
        <v>0</v>
      </c>
      <c r="AM20" s="11">
        <f ca="1">SUM($J20:W20)</f>
        <v>0</v>
      </c>
      <c r="AN20" s="19">
        <f ca="1">SUM($J20:X20)</f>
        <v>0</v>
      </c>
      <c r="AO20" s="12"/>
      <c r="AP20" s="11"/>
      <c r="AQ20" s="11"/>
      <c r="AR20" s="11"/>
      <c r="AS20" s="11"/>
      <c r="AT20" s="11"/>
      <c r="AU20" s="11"/>
      <c r="AV20" s="11"/>
      <c r="AW20" s="11"/>
      <c r="AX20" s="11"/>
      <c r="AY20" s="11"/>
      <c r="AZ20" s="11"/>
      <c r="BA20" s="11"/>
      <c r="BB20" s="11"/>
      <c r="BC20" s="11"/>
      <c r="BD20" s="11"/>
    </row>
    <row r="21" spans="1:56" ht="18" customHeight="1" thickBot="1" x14ac:dyDescent="0.3">
      <c r="A21" s="24">
        <v>17</v>
      </c>
      <c r="B21" s="24">
        <v>1</v>
      </c>
      <c r="C21" s="250" t="str">
        <f>Data!B$55</f>
        <v>Totale omkostninger</v>
      </c>
      <c r="D21" s="251"/>
      <c r="E21" s="251"/>
      <c r="F21" s="252"/>
      <c r="G21" s="253">
        <f>HLOOKUP(B21,'Budget &amp; Total'!$1:$45,(38),FALSE)</f>
        <v>0</v>
      </c>
      <c r="H21" s="457">
        <f t="shared" ca="1" si="4"/>
        <v>0</v>
      </c>
      <c r="I21" s="80"/>
      <c r="J21" s="255">
        <f ca="1">HLOOKUP($B21,INDIRECT(J$1&amp;"!$I$2:$x$40"),('Partner-period(er)'!$A21+14),FALSE)</f>
        <v>0</v>
      </c>
      <c r="K21" s="256">
        <f ca="1">HLOOKUP($B21,INDIRECT(K$1&amp;"!$I$2:$x$40"),('Partner-period(er)'!$A21+14),FALSE)</f>
        <v>0</v>
      </c>
      <c r="L21" s="256">
        <f ca="1">HLOOKUP($B21,INDIRECT(L$1&amp;"!$I$2:$x$40"),('Partner-period(er)'!$A21+14),FALSE)</f>
        <v>0</v>
      </c>
      <c r="M21" s="256">
        <f ca="1">HLOOKUP($B21,INDIRECT(M$1&amp;"!$I$2:$x$40"),('Partner-period(er)'!$A21+14),FALSE)</f>
        <v>0</v>
      </c>
      <c r="N21" s="256">
        <f ca="1">HLOOKUP($B21,INDIRECT(N$1&amp;"!$I$2:$x$40"),('Partner-period(er)'!$A21+14),FALSE)</f>
        <v>0</v>
      </c>
      <c r="O21" s="367">
        <f ca="1">HLOOKUP($B21,INDIRECT(O$1&amp;"!$I$2:$x$40"),('Partner-period(er)'!$A21+14),FALSE)</f>
        <v>0</v>
      </c>
      <c r="P21" s="367">
        <f ca="1">HLOOKUP($B21,INDIRECT(P$1&amp;"!$I$2:$x$40"),('Partner-period(er)'!$A21+14),FALSE)</f>
        <v>0</v>
      </c>
      <c r="Q21" s="367">
        <f ca="1">HLOOKUP($B21,INDIRECT(Q$1&amp;"!$I$2:$x$40"),('Partner-period(er)'!$A21+14),FALSE)</f>
        <v>0</v>
      </c>
      <c r="R21" s="367">
        <f ca="1">HLOOKUP($B21,INDIRECT(R$1&amp;"!$I$2:$x$40"),('Partner-period(er)'!$A21+14),FALSE)</f>
        <v>0</v>
      </c>
      <c r="S21" s="367">
        <f ca="1">HLOOKUP($B21,INDIRECT(S$1&amp;"!$I$2:$x$40"),('Partner-period(er)'!$A21+14),FALSE)</f>
        <v>0</v>
      </c>
      <c r="T21" s="367">
        <f ca="1">HLOOKUP($B21,INDIRECT(T$1&amp;"!$I$2:$x$40"),('Partner-period(er)'!$A21+14),FALSE)</f>
        <v>0</v>
      </c>
      <c r="U21" s="367">
        <f ca="1">HLOOKUP($B21,INDIRECT(U$1&amp;"!$I$2:$x$40"),('Partner-period(er)'!$A21+14),FALSE)</f>
        <v>0</v>
      </c>
      <c r="V21" s="367">
        <f ca="1">HLOOKUP($B21,INDIRECT(V$1&amp;"!$I$2:$x$40"),('Partner-period(er)'!$A21+14),FALSE)</f>
        <v>0</v>
      </c>
      <c r="W21" s="367">
        <f ca="1">HLOOKUP($B21,INDIRECT(W$1&amp;"!$I$2:$x$40"),('Partner-period(er)'!$A21+14),FALSE)</f>
        <v>0</v>
      </c>
      <c r="X21" s="368">
        <f ca="1">HLOOKUP($B21,INDIRECT(X$1&amp;"!$I$2:$x$40"),('Partner-period(er)'!$A21+14),FALSE)</f>
        <v>0</v>
      </c>
      <c r="Z21" s="15">
        <f t="shared" ca="1" si="5"/>
        <v>0</v>
      </c>
      <c r="AA21" s="11">
        <f ca="1">SUM($J21:K21)</f>
        <v>0</v>
      </c>
      <c r="AB21" s="11">
        <f ca="1">SUM($J21:L21)</f>
        <v>0</v>
      </c>
      <c r="AC21" s="11">
        <f ca="1">SUM($J21:M21)</f>
        <v>0</v>
      </c>
      <c r="AD21" s="11">
        <f ca="1">SUM($J21:N21)</f>
        <v>0</v>
      </c>
      <c r="AE21" s="11">
        <f ca="1">SUM($J21:O21)</f>
        <v>0</v>
      </c>
      <c r="AF21" s="11">
        <f ca="1">SUM($J21:P21)</f>
        <v>0</v>
      </c>
      <c r="AG21" s="11">
        <f ca="1">SUM($J21:Q21)</f>
        <v>0</v>
      </c>
      <c r="AH21" s="11">
        <f ca="1">SUM($J21:R21)</f>
        <v>0</v>
      </c>
      <c r="AI21" s="11">
        <f ca="1">SUM($J21:S21)</f>
        <v>0</v>
      </c>
      <c r="AJ21" s="11">
        <f ca="1">SUM($J21:T21)</f>
        <v>0</v>
      </c>
      <c r="AK21" s="11">
        <f ca="1">SUM($J21:U21)</f>
        <v>0</v>
      </c>
      <c r="AL21" s="11">
        <f ca="1">SUM($J21:V21)</f>
        <v>0</v>
      </c>
      <c r="AM21" s="11">
        <f ca="1">SUM($J21:W21)</f>
        <v>0</v>
      </c>
      <c r="AN21" s="19">
        <f ca="1">SUM($J21:X21)</f>
        <v>0</v>
      </c>
      <c r="AO21" s="12"/>
      <c r="AP21" s="11"/>
      <c r="AQ21" s="11"/>
      <c r="AR21" s="11"/>
      <c r="AS21" s="11"/>
      <c r="AT21" s="11"/>
      <c r="AU21" s="11"/>
      <c r="AV21" s="11"/>
      <c r="AW21" s="11"/>
      <c r="AX21" s="11"/>
      <c r="AY21" s="11"/>
      <c r="AZ21" s="11"/>
      <c r="BA21" s="11"/>
      <c r="BB21" s="11"/>
      <c r="BC21" s="11"/>
      <c r="BD21" s="11"/>
    </row>
    <row r="22" spans="1:56" ht="18" customHeight="1" thickTop="1" x14ac:dyDescent="0.25">
      <c r="A22" s="24">
        <v>18</v>
      </c>
      <c r="B22" s="24">
        <v>1</v>
      </c>
      <c r="C22" s="38">
        <f>'Budget &amp; Total'!B$41</f>
        <v>0</v>
      </c>
      <c r="D22" s="9"/>
      <c r="E22" s="9"/>
      <c r="F22" s="4"/>
      <c r="G22" s="242"/>
      <c r="H22" s="454">
        <f t="shared" ca="1" si="4"/>
        <v>0</v>
      </c>
      <c r="I22" s="72"/>
      <c r="J22" s="159">
        <f ca="1">HLOOKUP($B22,INDIRECT(J$1&amp;"!$I$2:$x$40"),('Partner-period(er)'!$A22+14),FALSE)</f>
        <v>0</v>
      </c>
      <c r="K22" s="57">
        <f ca="1">HLOOKUP($B22,INDIRECT(K$1&amp;"!$I$2:$x$40"),('Partner-period(er)'!$A22+14),FALSE)</f>
        <v>0</v>
      </c>
      <c r="L22" s="57">
        <f ca="1">HLOOKUP($B22,INDIRECT(L$1&amp;"!$I$2:$x$40"),('Partner-period(er)'!$A22+14),FALSE)</f>
        <v>0</v>
      </c>
      <c r="M22" s="57">
        <f ca="1">HLOOKUP($B22,INDIRECT(M$1&amp;"!$I$2:$x$40"),('Partner-period(er)'!$A22+14),FALSE)</f>
        <v>0</v>
      </c>
      <c r="N22" s="57">
        <f ca="1">HLOOKUP($B22,INDIRECT(N$1&amp;"!$I$2:$x$40"),('Partner-period(er)'!$A22+14),FALSE)</f>
        <v>0</v>
      </c>
      <c r="O22" s="9">
        <f ca="1">HLOOKUP($B22,INDIRECT(O$1&amp;"!$I$2:$x$40"),('Partner-period(er)'!$A22+14),FALSE)</f>
        <v>0</v>
      </c>
      <c r="P22" s="9">
        <f ca="1">HLOOKUP($B22,INDIRECT(P$1&amp;"!$I$2:$x$40"),('Partner-period(er)'!$A22+14),FALSE)</f>
        <v>0</v>
      </c>
      <c r="Q22" s="9">
        <f ca="1">HLOOKUP($B22,INDIRECT(Q$1&amp;"!$I$2:$x$40"),('Partner-period(er)'!$A22+14),FALSE)</f>
        <v>0</v>
      </c>
      <c r="R22" s="9">
        <f ca="1">HLOOKUP($B22,INDIRECT(R$1&amp;"!$I$2:$x$40"),('Partner-period(er)'!$A22+14),FALSE)</f>
        <v>0</v>
      </c>
      <c r="S22" s="9">
        <f ca="1">HLOOKUP($B22,INDIRECT(S$1&amp;"!$I$2:$x$40"),('Partner-period(er)'!$A22+14),FALSE)</f>
        <v>0</v>
      </c>
      <c r="T22" s="9">
        <f ca="1">HLOOKUP($B22,INDIRECT(T$1&amp;"!$I$2:$x$40"),('Partner-period(er)'!$A22+14),FALSE)</f>
        <v>0</v>
      </c>
      <c r="U22" s="9">
        <f ca="1">HLOOKUP($B22,INDIRECT(U$1&amp;"!$I$2:$x$40"),('Partner-period(er)'!$A22+14),FALSE)</f>
        <v>0</v>
      </c>
      <c r="V22" s="9">
        <f ca="1">HLOOKUP($B22,INDIRECT(V$1&amp;"!$I$2:$x$40"),('Partner-period(er)'!$A22+14),FALSE)</f>
        <v>0</v>
      </c>
      <c r="W22" s="9">
        <f ca="1">HLOOKUP($B22,INDIRECT(W$1&amp;"!$I$2:$x$40"),('Partner-period(er)'!$A22+14),FALSE)</f>
        <v>0</v>
      </c>
      <c r="X22" s="109">
        <f ca="1">HLOOKUP($B22,INDIRECT(X$1&amp;"!$I$2:$x$40"),('Partner-period(er)'!$A22+14),FALSE)</f>
        <v>0</v>
      </c>
      <c r="Z22" s="15"/>
      <c r="AA22" s="11"/>
      <c r="AB22" s="11"/>
      <c r="AC22" s="11"/>
      <c r="AD22" s="11"/>
      <c r="AE22" s="11"/>
      <c r="AF22" s="11"/>
      <c r="AG22" s="11"/>
      <c r="AH22" s="11"/>
      <c r="AI22" s="11"/>
      <c r="AJ22" s="11"/>
      <c r="AK22" s="11"/>
      <c r="AL22" s="11"/>
      <c r="AM22" s="11"/>
      <c r="AN22" s="19"/>
      <c r="AO22" s="12"/>
      <c r="AP22" s="11"/>
      <c r="AQ22" s="11"/>
      <c r="AR22" s="11"/>
      <c r="AS22" s="11"/>
      <c r="AT22" s="11"/>
      <c r="AU22" s="11"/>
      <c r="AV22" s="11"/>
      <c r="AW22" s="11"/>
      <c r="AX22" s="11"/>
      <c r="AY22" s="11"/>
      <c r="AZ22" s="11"/>
      <c r="BA22" s="11"/>
      <c r="BB22" s="11"/>
      <c r="BC22" s="11"/>
      <c r="BD22" s="11"/>
    </row>
    <row r="23" spans="1:56" x14ac:dyDescent="0.25">
      <c r="A23" s="24">
        <v>19</v>
      </c>
      <c r="B23" s="24">
        <v>1</v>
      </c>
      <c r="C23" s="73"/>
      <c r="D23" s="9" t="str">
        <f>Data!B$26</f>
        <v>Beregnet tilskud</v>
      </c>
      <c r="E23" s="9"/>
      <c r="F23" s="67">
        <f>HLOOKUP(B22,'Budget &amp; Total'!B:CI,42,FALSE)</f>
        <v>0</v>
      </c>
      <c r="G23" s="244"/>
      <c r="H23" s="454">
        <f ca="1">SUM(J23:X23)</f>
        <v>0</v>
      </c>
      <c r="I23" s="72"/>
      <c r="J23" s="159">
        <f ca="1">HLOOKUP($B23,INDIRECT(J$1&amp;"!$I$2:$x$40"),('Partner-period(er)'!$A23+14),FALSE)</f>
        <v>0</v>
      </c>
      <c r="K23" s="57">
        <f ca="1">HLOOKUP($B23,INDIRECT(K$1&amp;"!$I$2:$x$40"),('Partner-period(er)'!$A23+14),FALSE)</f>
        <v>0</v>
      </c>
      <c r="L23" s="57">
        <f ca="1">HLOOKUP($B23,INDIRECT(L$1&amp;"!$I$2:$x$40"),('Partner-period(er)'!$A23+14),FALSE)</f>
        <v>0</v>
      </c>
      <c r="M23" s="57">
        <f ca="1">HLOOKUP($B23,INDIRECT(M$1&amp;"!$I$2:$x$40"),('Partner-period(er)'!$A23+14),FALSE)</f>
        <v>0</v>
      </c>
      <c r="N23" s="57">
        <f ca="1">HLOOKUP($B23,INDIRECT(N$1&amp;"!$I$2:$x$40"),('Partner-period(er)'!$A23+14),FALSE)</f>
        <v>0</v>
      </c>
      <c r="O23" s="9">
        <f ca="1">HLOOKUP($B23,INDIRECT(O$1&amp;"!$I$2:$x$40"),('Partner-period(er)'!$A23+14),FALSE)</f>
        <v>0</v>
      </c>
      <c r="P23" s="9">
        <f ca="1">HLOOKUP($B23,INDIRECT(P$1&amp;"!$I$2:$x$40"),('Partner-period(er)'!$A23+14),FALSE)</f>
        <v>0</v>
      </c>
      <c r="Q23" s="9">
        <f ca="1">HLOOKUP($B23,INDIRECT(Q$1&amp;"!$I$2:$x$40"),('Partner-period(er)'!$A23+14),FALSE)</f>
        <v>0</v>
      </c>
      <c r="R23" s="9">
        <f ca="1">HLOOKUP($B23,INDIRECT(R$1&amp;"!$I$2:$x$40"),('Partner-period(er)'!$A23+14),FALSE)</f>
        <v>0</v>
      </c>
      <c r="S23" s="9">
        <f ca="1">HLOOKUP($B23,INDIRECT(S$1&amp;"!$I$2:$x$40"),('Partner-period(er)'!$A23+14),FALSE)</f>
        <v>0</v>
      </c>
      <c r="T23" s="9">
        <f ca="1">HLOOKUP($B23,INDIRECT(T$1&amp;"!$I$2:$x$40"),('Partner-period(er)'!$A23+14),FALSE)</f>
        <v>0</v>
      </c>
      <c r="U23" s="9">
        <f ca="1">HLOOKUP($B23,INDIRECT(U$1&amp;"!$I$2:$x$40"),('Partner-period(er)'!$A23+14),FALSE)</f>
        <v>0</v>
      </c>
      <c r="V23" s="9">
        <f ca="1">HLOOKUP($B23,INDIRECT(V$1&amp;"!$I$2:$x$40"),('Partner-period(er)'!$A23+14),FALSE)</f>
        <v>0</v>
      </c>
      <c r="W23" s="9">
        <f ca="1">HLOOKUP($B23,INDIRECT(W$1&amp;"!$I$2:$x$40"),('Partner-period(er)'!$A23+14),FALSE)</f>
        <v>0</v>
      </c>
      <c r="X23" s="109">
        <f ca="1">HLOOKUP($B23,INDIRECT(X$1&amp;"!$I$2:$x$40"),('Partner-period(er)'!$A23+14),FALSE)</f>
        <v>0</v>
      </c>
      <c r="Z23" s="15"/>
      <c r="AA23" s="11"/>
      <c r="AB23" s="11"/>
      <c r="AC23" s="11"/>
      <c r="AD23" s="11"/>
      <c r="AE23" s="11"/>
      <c r="AF23" s="11"/>
      <c r="AG23" s="11"/>
      <c r="AH23" s="11"/>
      <c r="AI23" s="11"/>
      <c r="AJ23" s="11"/>
      <c r="AK23" s="11"/>
      <c r="AL23" s="11"/>
      <c r="AM23" s="11"/>
      <c r="AN23" s="19"/>
      <c r="AO23" s="12"/>
      <c r="AP23" s="11"/>
      <c r="AQ23" s="11"/>
      <c r="AR23" s="11"/>
      <c r="AS23" s="11"/>
      <c r="AT23" s="11"/>
      <c r="AU23" s="11"/>
      <c r="AV23" s="11"/>
      <c r="AW23" s="11"/>
      <c r="AX23" s="11"/>
      <c r="AY23" s="11"/>
      <c r="AZ23" s="11"/>
      <c r="BA23" s="11"/>
      <c r="BB23" s="11"/>
      <c r="BC23" s="11"/>
      <c r="BD23" s="11"/>
    </row>
    <row r="24" spans="1:56" x14ac:dyDescent="0.25">
      <c r="A24" s="24">
        <v>20</v>
      </c>
      <c r="B24" s="24">
        <v>1</v>
      </c>
      <c r="C24" s="73"/>
      <c r="D24" s="9" t="str">
        <f>Data!B$27</f>
        <v>Forudbetalt tilskud (efter aftale)</v>
      </c>
      <c r="E24" s="27"/>
      <c r="F24" s="4"/>
      <c r="G24" s="242"/>
      <c r="H24" s="454">
        <f t="shared" ca="1" si="4"/>
        <v>0</v>
      </c>
      <c r="I24" s="72"/>
      <c r="J24" s="159">
        <f ca="1">HLOOKUP($B24,INDIRECT(J$1&amp;"!$I$2:$x$40"),('Partner-period(er)'!$A24+14),FALSE)</f>
        <v>0</v>
      </c>
      <c r="K24" s="57">
        <f ca="1">HLOOKUP($B24,INDIRECT(K$1&amp;"!$I$2:$x$40"),('Partner-period(er)'!$A24+14),FALSE)</f>
        <v>0</v>
      </c>
      <c r="L24" s="57">
        <f ca="1">HLOOKUP($B24,INDIRECT(L$1&amp;"!$I$2:$x$40"),('Partner-period(er)'!$A24+14),FALSE)</f>
        <v>0</v>
      </c>
      <c r="M24" s="57">
        <f ca="1">HLOOKUP($B24,INDIRECT(M$1&amp;"!$I$2:$x$40"),('Partner-period(er)'!$A24+14),FALSE)</f>
        <v>0</v>
      </c>
      <c r="N24" s="57">
        <f ca="1">HLOOKUP($B24,INDIRECT(N$1&amp;"!$I$2:$x$40"),('Partner-period(er)'!$A24+14),FALSE)</f>
        <v>0</v>
      </c>
      <c r="O24" s="9">
        <f ca="1">HLOOKUP($B24,INDIRECT(O$1&amp;"!$I$2:$x$40"),('Partner-period(er)'!$A24+14),FALSE)</f>
        <v>0</v>
      </c>
      <c r="P24" s="9">
        <f ca="1">HLOOKUP($B24,INDIRECT(P$1&amp;"!$I$2:$x$40"),('Partner-period(er)'!$A24+14),FALSE)</f>
        <v>0</v>
      </c>
      <c r="Q24" s="9">
        <f ca="1">HLOOKUP($B24,INDIRECT(Q$1&amp;"!$I$2:$x$40"),('Partner-period(er)'!$A24+14),FALSE)</f>
        <v>0</v>
      </c>
      <c r="R24" s="9">
        <f ca="1">HLOOKUP($B24,INDIRECT(R$1&amp;"!$I$2:$x$40"),('Partner-period(er)'!$A24+14),FALSE)</f>
        <v>0</v>
      </c>
      <c r="S24" s="9">
        <f ca="1">HLOOKUP($B24,INDIRECT(S$1&amp;"!$I$2:$x$40"),('Partner-period(er)'!$A24+14),FALSE)</f>
        <v>0</v>
      </c>
      <c r="T24" s="9">
        <f ca="1">HLOOKUP($B24,INDIRECT(T$1&amp;"!$I$2:$x$40"),('Partner-period(er)'!$A24+14),FALSE)</f>
        <v>0</v>
      </c>
      <c r="U24" s="9">
        <f ca="1">HLOOKUP($B24,INDIRECT(U$1&amp;"!$I$2:$x$40"),('Partner-period(er)'!$A24+14),FALSE)</f>
        <v>0</v>
      </c>
      <c r="V24" s="9">
        <f ca="1">HLOOKUP($B24,INDIRECT(V$1&amp;"!$I$2:$x$40"),('Partner-period(er)'!$A24+14),FALSE)</f>
        <v>0</v>
      </c>
      <c r="W24" s="9">
        <f ca="1">HLOOKUP($B24,INDIRECT(W$1&amp;"!$I$2:$x$40"),('Partner-period(er)'!$A24+14),FALSE)</f>
        <v>0</v>
      </c>
      <c r="X24" s="109">
        <f ca="1">HLOOKUP($B24,INDIRECT(X$1&amp;"!$I$2:$x$40"),('Partner-period(er)'!$A24+14),FALSE)</f>
        <v>0</v>
      </c>
      <c r="Z24" s="15"/>
      <c r="AA24" s="11"/>
      <c r="AB24" s="11"/>
      <c r="AC24" s="11"/>
      <c r="AD24" s="11"/>
      <c r="AE24" s="11"/>
      <c r="AF24" s="11"/>
      <c r="AG24" s="11"/>
      <c r="AH24" s="11"/>
      <c r="AI24" s="11"/>
      <c r="AJ24" s="11"/>
      <c r="AK24" s="11"/>
      <c r="AL24" s="11"/>
      <c r="AM24" s="11"/>
      <c r="AN24" s="19"/>
      <c r="AO24" s="12"/>
      <c r="AP24" s="11"/>
      <c r="AQ24" s="11"/>
      <c r="AR24" s="11"/>
      <c r="AS24" s="11"/>
      <c r="AT24" s="11"/>
      <c r="AU24" s="11"/>
      <c r="AV24" s="11"/>
      <c r="AW24" s="11"/>
      <c r="AX24" s="11"/>
      <c r="AY24" s="11"/>
      <c r="AZ24" s="11"/>
      <c r="BA24" s="11"/>
      <c r="BB24" s="11"/>
      <c r="BC24" s="11"/>
      <c r="BD24" s="11"/>
    </row>
    <row r="25" spans="1:56" x14ac:dyDescent="0.25">
      <c r="A25" s="24">
        <v>21</v>
      </c>
      <c r="B25" s="24">
        <v>1</v>
      </c>
      <c r="C25" s="39"/>
      <c r="D25" s="9" t="str">
        <f>Data!B$28</f>
        <v>Justering for timepris inklusiv overhead</v>
      </c>
      <c r="E25" s="27"/>
      <c r="F25" s="4"/>
      <c r="G25" s="242"/>
      <c r="H25" s="454">
        <f t="shared" ca="1" si="4"/>
        <v>0</v>
      </c>
      <c r="I25" s="72"/>
      <c r="J25" s="159">
        <f ca="1">(J35+J42)*(1+$F10)*$F23</f>
        <v>0</v>
      </c>
      <c r="K25" s="57">
        <f ca="1">(K35+K42)*(1+$F10)*$F23</f>
        <v>0</v>
      </c>
      <c r="L25" s="57">
        <f ca="1">(L35+L42)*(1+$F10)*$F23</f>
        <v>0</v>
      </c>
      <c r="M25" s="57">
        <f t="shared" ref="M25:X25" ca="1" si="8">(M35+M42)*(1+$F10)*$F23</f>
        <v>0</v>
      </c>
      <c r="N25" s="57">
        <f t="shared" ca="1" si="8"/>
        <v>0</v>
      </c>
      <c r="O25" s="57">
        <f t="shared" ca="1" si="8"/>
        <v>0</v>
      </c>
      <c r="P25" s="57">
        <f t="shared" ca="1" si="8"/>
        <v>0</v>
      </c>
      <c r="Q25" s="57">
        <f t="shared" ca="1" si="8"/>
        <v>0</v>
      </c>
      <c r="R25" s="57">
        <f t="shared" ca="1" si="8"/>
        <v>0</v>
      </c>
      <c r="S25" s="57">
        <f t="shared" ca="1" si="8"/>
        <v>0</v>
      </c>
      <c r="T25" s="57">
        <f t="shared" ca="1" si="8"/>
        <v>0</v>
      </c>
      <c r="U25" s="57">
        <f t="shared" ca="1" si="8"/>
        <v>0</v>
      </c>
      <c r="V25" s="57">
        <f t="shared" ca="1" si="8"/>
        <v>0</v>
      </c>
      <c r="W25" s="57">
        <f t="shared" ca="1" si="8"/>
        <v>0</v>
      </c>
      <c r="X25" s="360">
        <f t="shared" ca="1" si="8"/>
        <v>0</v>
      </c>
      <c r="Z25" s="15"/>
      <c r="AA25" s="11"/>
      <c r="AB25" s="11"/>
      <c r="AC25" s="11"/>
      <c r="AD25" s="11"/>
      <c r="AE25" s="11"/>
      <c r="AF25" s="11"/>
      <c r="AG25" s="11"/>
      <c r="AH25" s="11"/>
      <c r="AI25" s="11"/>
      <c r="AJ25" s="11"/>
      <c r="AK25" s="11"/>
      <c r="AL25" s="11"/>
      <c r="AM25" s="11"/>
      <c r="AN25" s="19"/>
      <c r="AO25" s="12"/>
      <c r="AP25" s="11"/>
      <c r="AQ25" s="11"/>
      <c r="AR25" s="11"/>
      <c r="AS25" s="11"/>
      <c r="AT25" s="11"/>
      <c r="AU25" s="11"/>
      <c r="AV25" s="11"/>
      <c r="AW25" s="11"/>
      <c r="AX25" s="11"/>
      <c r="AY25" s="11"/>
      <c r="AZ25" s="11"/>
      <c r="BA25" s="11"/>
      <c r="BB25" s="11"/>
      <c r="BC25" s="11"/>
      <c r="BD25" s="11"/>
    </row>
    <row r="26" spans="1:56" x14ac:dyDescent="0.25">
      <c r="A26" s="24">
        <v>23</v>
      </c>
      <c r="B26" s="24">
        <v>1</v>
      </c>
      <c r="C26" s="39"/>
      <c r="D26" s="9" t="str">
        <f>Data!B$29</f>
        <v>Justering for budgetoverskridelse</v>
      </c>
      <c r="E26" s="27"/>
      <c r="F26" s="4"/>
      <c r="G26" s="243"/>
      <c r="H26" s="454">
        <f t="shared" ca="1" si="4"/>
        <v>0</v>
      </c>
      <c r="I26" s="72"/>
      <c r="J26" s="153">
        <f ca="1">-AP26*$F23</f>
        <v>0</v>
      </c>
      <c r="K26" s="58">
        <f t="shared" ref="K26:X26" ca="1" si="9">-AQ26*$F23</f>
        <v>0</v>
      </c>
      <c r="L26" s="58">
        <f t="shared" ca="1" si="9"/>
        <v>0</v>
      </c>
      <c r="M26" s="58">
        <f t="shared" ca="1" si="9"/>
        <v>0</v>
      </c>
      <c r="N26" s="58">
        <f t="shared" ca="1" si="9"/>
        <v>0</v>
      </c>
      <c r="O26" s="41">
        <f t="shared" ca="1" si="9"/>
        <v>0</v>
      </c>
      <c r="P26" s="41">
        <f t="shared" ca="1" si="9"/>
        <v>0</v>
      </c>
      <c r="Q26" s="41">
        <f t="shared" ca="1" si="9"/>
        <v>0</v>
      </c>
      <c r="R26" s="41">
        <f t="shared" ca="1" si="9"/>
        <v>0</v>
      </c>
      <c r="S26" s="41">
        <f t="shared" ca="1" si="9"/>
        <v>0</v>
      </c>
      <c r="T26" s="41">
        <f t="shared" ca="1" si="9"/>
        <v>0</v>
      </c>
      <c r="U26" s="41">
        <f t="shared" ca="1" si="9"/>
        <v>0</v>
      </c>
      <c r="V26" s="41">
        <f t="shared" ca="1" si="9"/>
        <v>0</v>
      </c>
      <c r="W26" s="41">
        <f t="shared" ca="1" si="9"/>
        <v>0</v>
      </c>
      <c r="X26" s="363">
        <f t="shared" ca="1" si="9"/>
        <v>0</v>
      </c>
      <c r="Z26" s="15"/>
      <c r="AA26" s="11"/>
      <c r="AB26" s="11"/>
      <c r="AC26" s="11"/>
      <c r="AD26" s="11"/>
      <c r="AE26" s="11"/>
      <c r="AF26" s="11"/>
      <c r="AG26" s="11"/>
      <c r="AH26" s="11"/>
      <c r="AI26" s="11"/>
      <c r="AJ26" s="11"/>
      <c r="AK26" s="11"/>
      <c r="AL26" s="11"/>
      <c r="AM26" s="11"/>
      <c r="AN26" s="19"/>
      <c r="AO26" s="12"/>
      <c r="AP26" s="11">
        <f ca="1">SUM(AP11:AP19)</f>
        <v>0</v>
      </c>
      <c r="AQ26" s="11">
        <f t="shared" ref="AQ26:BD26" ca="1" si="10">SUM(AQ11:AQ19)</f>
        <v>0</v>
      </c>
      <c r="AR26" s="11">
        <f t="shared" ca="1" si="10"/>
        <v>0</v>
      </c>
      <c r="AS26" s="11">
        <f t="shared" ca="1" si="10"/>
        <v>0</v>
      </c>
      <c r="AT26" s="11">
        <f t="shared" ca="1" si="10"/>
        <v>0</v>
      </c>
      <c r="AU26" s="11">
        <f t="shared" ca="1" si="10"/>
        <v>0</v>
      </c>
      <c r="AV26" s="11">
        <f t="shared" ca="1" si="10"/>
        <v>0</v>
      </c>
      <c r="AW26" s="11">
        <f t="shared" ca="1" si="10"/>
        <v>0</v>
      </c>
      <c r="AX26" s="11">
        <f t="shared" ca="1" si="10"/>
        <v>0</v>
      </c>
      <c r="AY26" s="11">
        <f t="shared" ca="1" si="10"/>
        <v>0</v>
      </c>
      <c r="AZ26" s="11">
        <f t="shared" ca="1" si="10"/>
        <v>0</v>
      </c>
      <c r="BA26" s="11">
        <f t="shared" ca="1" si="10"/>
        <v>0</v>
      </c>
      <c r="BB26" s="11">
        <f t="shared" ca="1" si="10"/>
        <v>0</v>
      </c>
      <c r="BC26" s="11">
        <f t="shared" ca="1" si="10"/>
        <v>0</v>
      </c>
      <c r="BD26" s="11">
        <f t="shared" ca="1" si="10"/>
        <v>0</v>
      </c>
    </row>
    <row r="27" spans="1:56" x14ac:dyDescent="0.25">
      <c r="A27" s="24">
        <v>24</v>
      </c>
      <c r="B27" s="24">
        <v>1</v>
      </c>
      <c r="C27" s="411"/>
      <c r="D27" s="136" t="str">
        <f>Data!B$30</f>
        <v>Tilskud total / til faktura</v>
      </c>
      <c r="E27" s="136"/>
      <c r="F27" s="260"/>
      <c r="G27" s="408">
        <f>HLOOKUP(B23,'Budget &amp; Total'!$1:$45,43,FALSE)</f>
        <v>0</v>
      </c>
      <c r="H27" s="458">
        <f t="shared" ca="1" si="4"/>
        <v>0</v>
      </c>
      <c r="I27" s="79"/>
      <c r="J27" s="258">
        <f t="shared" ref="J27:X27" ca="1" si="11">SUM(J23:J26)</f>
        <v>0</v>
      </c>
      <c r="K27" s="259">
        <f t="shared" ca="1" si="11"/>
        <v>0</v>
      </c>
      <c r="L27" s="259">
        <f t="shared" ca="1" si="11"/>
        <v>0</v>
      </c>
      <c r="M27" s="259">
        <f t="shared" ca="1" si="11"/>
        <v>0</v>
      </c>
      <c r="N27" s="259">
        <f t="shared" ca="1" si="11"/>
        <v>0</v>
      </c>
      <c r="O27" s="136">
        <f t="shared" ca="1" si="11"/>
        <v>0</v>
      </c>
      <c r="P27" s="136">
        <f t="shared" ca="1" si="11"/>
        <v>0</v>
      </c>
      <c r="Q27" s="136">
        <f t="shared" ca="1" si="11"/>
        <v>0</v>
      </c>
      <c r="R27" s="136">
        <f t="shared" ca="1" si="11"/>
        <v>0</v>
      </c>
      <c r="S27" s="136">
        <f t="shared" ca="1" si="11"/>
        <v>0</v>
      </c>
      <c r="T27" s="136">
        <f t="shared" ca="1" si="11"/>
        <v>0</v>
      </c>
      <c r="U27" s="136">
        <f t="shared" ca="1" si="11"/>
        <v>0</v>
      </c>
      <c r="V27" s="136">
        <f t="shared" ca="1" si="11"/>
        <v>0</v>
      </c>
      <c r="W27" s="136">
        <f t="shared" ca="1" si="11"/>
        <v>0</v>
      </c>
      <c r="X27" s="369">
        <f t="shared" ca="1" si="11"/>
        <v>0</v>
      </c>
      <c r="Z27" s="15"/>
      <c r="AA27" s="11"/>
      <c r="AB27" s="11"/>
      <c r="AC27" s="11"/>
      <c r="AD27" s="11"/>
      <c r="AE27" s="11"/>
      <c r="AF27" s="11"/>
      <c r="AG27" s="11"/>
      <c r="AH27" s="11"/>
      <c r="AI27" s="11"/>
      <c r="AJ27" s="11"/>
      <c r="AK27" s="11"/>
      <c r="AL27" s="11"/>
      <c r="AM27" s="11"/>
      <c r="AN27" s="19"/>
      <c r="AO27" s="12"/>
      <c r="AP27" s="11"/>
      <c r="AQ27" s="11"/>
      <c r="AR27" s="11"/>
      <c r="AS27" s="11"/>
      <c r="AT27" s="11"/>
      <c r="AU27" s="11"/>
      <c r="AV27" s="11"/>
      <c r="AW27" s="11"/>
      <c r="AX27" s="11"/>
      <c r="AY27" s="11"/>
      <c r="AZ27" s="11"/>
      <c r="BA27" s="11"/>
      <c r="BB27" s="11"/>
      <c r="BC27" s="11"/>
      <c r="BD27" s="11"/>
    </row>
    <row r="28" spans="1:56" x14ac:dyDescent="0.25">
      <c r="A28" s="24">
        <v>24</v>
      </c>
      <c r="B28" s="24">
        <v>1</v>
      </c>
      <c r="C28" s="74"/>
      <c r="D28" s="33" t="str">
        <f>Data!B$31</f>
        <v>Anden finansiering</v>
      </c>
      <c r="E28" s="33"/>
      <c r="F28" s="264"/>
      <c r="G28" s="409">
        <f>HLOOKUP(B28,'Budget &amp; Total'!$1:$45,44,FALSE)</f>
        <v>0</v>
      </c>
      <c r="H28" s="459">
        <f t="shared" ca="1" si="4"/>
        <v>0</v>
      </c>
      <c r="I28" s="79"/>
      <c r="J28" s="262">
        <f ca="1">HLOOKUP($B27,INDIRECT(J$1&amp;"!$I$2:$x$40"),('Partner-period(er)'!$A28+14),FALSE)</f>
        <v>0</v>
      </c>
      <c r="K28" s="263">
        <f ca="1">HLOOKUP($B27,INDIRECT(K$1&amp;"!$I$2:$x$40"),('Partner-period(er)'!$A28+14),FALSE)</f>
        <v>0</v>
      </c>
      <c r="L28" s="263">
        <f ca="1">HLOOKUP($B27,INDIRECT(L$1&amp;"!$I$2:$x$40"),('Partner-period(er)'!$A28+14),FALSE)</f>
        <v>0</v>
      </c>
      <c r="M28" s="263">
        <f ca="1">HLOOKUP($B27,INDIRECT(M$1&amp;"!$I$2:$x$40"),('Partner-period(er)'!$A28+14),FALSE)</f>
        <v>0</v>
      </c>
      <c r="N28" s="263">
        <f ca="1">HLOOKUP($B27,INDIRECT(N$1&amp;"!$I$2:$x$40"),('Partner-period(er)'!$A28+14),FALSE)</f>
        <v>0</v>
      </c>
      <c r="O28" s="33">
        <f ca="1">HLOOKUP($B27,INDIRECT(O$1&amp;"!$I$2:$x$40"),('Partner-period(er)'!$A28+14),FALSE)</f>
        <v>0</v>
      </c>
      <c r="P28" s="33">
        <f ca="1">HLOOKUP($B27,INDIRECT(P$1&amp;"!$I$2:$x$40"),('Partner-period(er)'!$A28+14),FALSE)</f>
        <v>0</v>
      </c>
      <c r="Q28" s="33">
        <f ca="1">HLOOKUP($B27,INDIRECT(Q$1&amp;"!$I$2:$x$40"),('Partner-period(er)'!$A28+14),FALSE)</f>
        <v>0</v>
      </c>
      <c r="R28" s="33">
        <f ca="1">HLOOKUP($B27,INDIRECT(R$1&amp;"!$I$2:$x$40"),('Partner-period(er)'!$A28+14),FALSE)</f>
        <v>0</v>
      </c>
      <c r="S28" s="33">
        <f ca="1">HLOOKUP($B27,INDIRECT(S$1&amp;"!$I$2:$x$40"),('Partner-period(er)'!$A28+14),FALSE)</f>
        <v>0</v>
      </c>
      <c r="T28" s="33">
        <f ca="1">HLOOKUP($B27,INDIRECT(T$1&amp;"!$I$2:$x$40"),('Partner-period(er)'!$A28+14),FALSE)</f>
        <v>0</v>
      </c>
      <c r="U28" s="33">
        <f ca="1">HLOOKUP($B27,INDIRECT(U$1&amp;"!$I$2:$x$40"),('Partner-period(er)'!$A28+14),FALSE)</f>
        <v>0</v>
      </c>
      <c r="V28" s="33">
        <f ca="1">HLOOKUP($B27,INDIRECT(V$1&amp;"!$I$2:$x$40"),('Partner-period(er)'!$A28+14),FALSE)</f>
        <v>0</v>
      </c>
      <c r="W28" s="33">
        <f ca="1">HLOOKUP($B27,INDIRECT(W$1&amp;"!$I$2:$x$40"),('Partner-period(er)'!$A28+14),FALSE)</f>
        <v>0</v>
      </c>
      <c r="X28" s="370">
        <f ca="1">HLOOKUP($B27,INDIRECT(X$1&amp;"!$I$2:$x$40"),('Partner-period(er)'!$A28+14),FALSE)</f>
        <v>0</v>
      </c>
      <c r="Z28" s="15"/>
      <c r="AA28" s="11"/>
      <c r="AB28" s="11"/>
      <c r="AC28" s="11"/>
      <c r="AD28" s="11"/>
      <c r="AE28" s="11"/>
      <c r="AF28" s="11"/>
      <c r="AG28" s="11"/>
      <c r="AH28" s="11"/>
      <c r="AI28" s="11"/>
      <c r="AJ28" s="11"/>
      <c r="AK28" s="11"/>
      <c r="AL28" s="11"/>
      <c r="AM28" s="11"/>
      <c r="AN28" s="19"/>
      <c r="AO28" s="12"/>
      <c r="AP28" s="11"/>
      <c r="AQ28" s="11"/>
      <c r="AR28" s="11"/>
      <c r="AS28" s="11"/>
      <c r="AT28" s="11"/>
      <c r="AU28" s="11"/>
      <c r="AV28" s="11"/>
      <c r="AW28" s="11"/>
      <c r="AX28" s="11"/>
      <c r="AY28" s="11"/>
      <c r="AZ28" s="11"/>
      <c r="BA28" s="11"/>
      <c r="BB28" s="11"/>
      <c r="BC28" s="11"/>
      <c r="BD28" s="11"/>
    </row>
    <row r="29" spans="1:56" ht="13.8" thickBot="1" x14ac:dyDescent="0.3">
      <c r="A29" s="24">
        <v>26</v>
      </c>
      <c r="B29" s="24">
        <v>1</v>
      </c>
      <c r="C29" s="265"/>
      <c r="D29" s="34" t="str">
        <f>Data!B$32</f>
        <v>Egenfinansiering</v>
      </c>
      <c r="E29" s="34"/>
      <c r="F29" s="65"/>
      <c r="G29" s="410">
        <f>HLOOKUP(B29,'Budget &amp; Total'!$1:$45,45,FALSE)</f>
        <v>0</v>
      </c>
      <c r="H29" s="460">
        <f t="shared" ca="1" si="4"/>
        <v>0</v>
      </c>
      <c r="I29" s="79"/>
      <c r="J29" s="267">
        <f t="shared" ref="J29:X29" ca="1" si="12">J21-J27-J28</f>
        <v>0</v>
      </c>
      <c r="K29" s="63">
        <f t="shared" ca="1" si="12"/>
        <v>0</v>
      </c>
      <c r="L29" s="63">
        <f t="shared" ca="1" si="12"/>
        <v>0</v>
      </c>
      <c r="M29" s="63">
        <f t="shared" ca="1" si="12"/>
        <v>0</v>
      </c>
      <c r="N29" s="63">
        <f t="shared" ca="1" si="12"/>
        <v>0</v>
      </c>
      <c r="O29" s="34">
        <f t="shared" ca="1" si="12"/>
        <v>0</v>
      </c>
      <c r="P29" s="34">
        <f t="shared" ca="1" si="12"/>
        <v>0</v>
      </c>
      <c r="Q29" s="34">
        <f t="shared" ca="1" si="12"/>
        <v>0</v>
      </c>
      <c r="R29" s="34">
        <f t="shared" ca="1" si="12"/>
        <v>0</v>
      </c>
      <c r="S29" s="34">
        <f t="shared" ca="1" si="12"/>
        <v>0</v>
      </c>
      <c r="T29" s="34">
        <f t="shared" ca="1" si="12"/>
        <v>0</v>
      </c>
      <c r="U29" s="34">
        <f t="shared" ca="1" si="12"/>
        <v>0</v>
      </c>
      <c r="V29" s="34">
        <f t="shared" ca="1" si="12"/>
        <v>0</v>
      </c>
      <c r="W29" s="34">
        <f t="shared" ca="1" si="12"/>
        <v>0</v>
      </c>
      <c r="X29" s="371">
        <f t="shared" ca="1" si="12"/>
        <v>0</v>
      </c>
      <c r="Z29" s="16"/>
      <c r="AA29" s="17"/>
      <c r="AB29" s="17"/>
      <c r="AC29" s="17"/>
      <c r="AD29" s="17"/>
      <c r="AE29" s="17"/>
      <c r="AF29" s="17"/>
      <c r="AG29" s="17"/>
      <c r="AH29" s="17"/>
      <c r="AI29" s="17"/>
      <c r="AJ29" s="17"/>
      <c r="AK29" s="17"/>
      <c r="AL29" s="17"/>
      <c r="AM29" s="17"/>
      <c r="AN29" s="20"/>
      <c r="AO29" s="12"/>
      <c r="AP29" s="11"/>
      <c r="AQ29" s="11"/>
      <c r="AR29" s="11"/>
      <c r="AS29" s="11"/>
      <c r="AT29" s="11"/>
      <c r="AU29" s="11"/>
      <c r="AV29" s="11"/>
      <c r="AW29" s="11"/>
      <c r="AX29" s="11"/>
      <c r="AY29" s="11"/>
      <c r="AZ29" s="11"/>
      <c r="BA29" s="11"/>
      <c r="BB29" s="11"/>
      <c r="BC29" s="11"/>
      <c r="BD29" s="11"/>
    </row>
    <row r="30" spans="1:56" ht="19.5" customHeight="1" x14ac:dyDescent="0.25">
      <c r="A30" s="24">
        <v>29</v>
      </c>
      <c r="C30" s="88" t="str">
        <f>Data!$B$95</f>
        <v>Kontrol for overskridelse af timepriser</v>
      </c>
      <c r="D30" s="60"/>
      <c r="E30" s="60"/>
      <c r="F30" s="4"/>
      <c r="G30" s="59"/>
      <c r="H30" s="59"/>
      <c r="I30" s="59"/>
      <c r="J30" s="9"/>
      <c r="K30" s="9"/>
      <c r="L30" s="9"/>
      <c r="M30" s="9"/>
      <c r="N30" s="9"/>
      <c r="O30" s="9"/>
      <c r="P30" s="9"/>
      <c r="Q30" s="9"/>
      <c r="R30" s="9"/>
      <c r="S30" s="9"/>
      <c r="T30" s="9"/>
      <c r="U30" s="9"/>
      <c r="V30" s="9"/>
      <c r="W30" s="9"/>
      <c r="X30" s="109"/>
    </row>
    <row r="31" spans="1:56" ht="13.5" customHeight="1" x14ac:dyDescent="0.25">
      <c r="A31" s="24">
        <v>30</v>
      </c>
      <c r="C31" s="178" t="s">
        <v>36</v>
      </c>
      <c r="D31" s="82"/>
      <c r="E31" s="179"/>
      <c r="F31" s="201" t="s">
        <v>35</v>
      </c>
      <c r="G31" s="82"/>
      <c r="H31" s="180"/>
      <c r="I31" s="180"/>
      <c r="J31" s="181">
        <f ca="1">J5</f>
        <v>0</v>
      </c>
      <c r="K31" s="182">
        <f t="shared" ref="K31:X31" ca="1" si="13">K5+J31</f>
        <v>0</v>
      </c>
      <c r="L31" s="182">
        <f t="shared" ca="1" si="13"/>
        <v>0</v>
      </c>
      <c r="M31" s="182">
        <f t="shared" ca="1" si="13"/>
        <v>0</v>
      </c>
      <c r="N31" s="182">
        <f t="shared" ca="1" si="13"/>
        <v>0</v>
      </c>
      <c r="O31" s="182">
        <f t="shared" ca="1" si="13"/>
        <v>0</v>
      </c>
      <c r="P31" s="182">
        <f t="shared" ca="1" si="13"/>
        <v>0</v>
      </c>
      <c r="Q31" s="182">
        <f t="shared" ca="1" si="13"/>
        <v>0</v>
      </c>
      <c r="R31" s="182">
        <f t="shared" ca="1" si="13"/>
        <v>0</v>
      </c>
      <c r="S31" s="182">
        <f t="shared" ca="1" si="13"/>
        <v>0</v>
      </c>
      <c r="T31" s="182">
        <f t="shared" ca="1" si="13"/>
        <v>0</v>
      </c>
      <c r="U31" s="182">
        <f t="shared" ca="1" si="13"/>
        <v>0</v>
      </c>
      <c r="V31" s="182">
        <f t="shared" ca="1" si="13"/>
        <v>0</v>
      </c>
      <c r="W31" s="182">
        <f t="shared" ca="1" si="13"/>
        <v>0</v>
      </c>
      <c r="X31" s="183">
        <f t="shared" ca="1" si="13"/>
        <v>0</v>
      </c>
    </row>
    <row r="32" spans="1:56" ht="13.5" customHeight="1" x14ac:dyDescent="0.25">
      <c r="A32" s="24">
        <v>31</v>
      </c>
      <c r="C32" s="184"/>
      <c r="D32" s="6"/>
      <c r="E32" s="185"/>
      <c r="F32" s="202" t="s">
        <v>37</v>
      </c>
      <c r="G32" s="6"/>
      <c r="H32" s="6"/>
      <c r="I32" s="6"/>
      <c r="J32" s="186">
        <f ca="1">J8</f>
        <v>0</v>
      </c>
      <c r="K32" s="187">
        <f ca="1">K8+J32</f>
        <v>0</v>
      </c>
      <c r="L32" s="187">
        <f t="shared" ref="L32:X32" ca="1" si="14">L8+K32</f>
        <v>0</v>
      </c>
      <c r="M32" s="187">
        <f t="shared" ca="1" si="14"/>
        <v>0</v>
      </c>
      <c r="N32" s="187">
        <f t="shared" ca="1" si="14"/>
        <v>0</v>
      </c>
      <c r="O32" s="187">
        <f t="shared" ca="1" si="14"/>
        <v>0</v>
      </c>
      <c r="P32" s="187">
        <f t="shared" ca="1" si="14"/>
        <v>0</v>
      </c>
      <c r="Q32" s="187">
        <f t="shared" ca="1" si="14"/>
        <v>0</v>
      </c>
      <c r="R32" s="187">
        <f t="shared" ca="1" si="14"/>
        <v>0</v>
      </c>
      <c r="S32" s="187">
        <f t="shared" ca="1" si="14"/>
        <v>0</v>
      </c>
      <c r="T32" s="187">
        <f t="shared" ca="1" si="14"/>
        <v>0</v>
      </c>
      <c r="U32" s="187">
        <f t="shared" ca="1" si="14"/>
        <v>0</v>
      </c>
      <c r="V32" s="187">
        <f t="shared" ca="1" si="14"/>
        <v>0</v>
      </c>
      <c r="W32" s="187">
        <f t="shared" ca="1" si="14"/>
        <v>0</v>
      </c>
      <c r="X32" s="188">
        <f t="shared" ca="1" si="14"/>
        <v>0</v>
      </c>
    </row>
    <row r="33" spans="1:55" ht="13.5" customHeight="1" x14ac:dyDescent="0.25">
      <c r="A33" s="24">
        <v>32</v>
      </c>
      <c r="C33" s="189"/>
      <c r="D33" s="6"/>
      <c r="E33" s="6"/>
      <c r="F33" s="203" t="s">
        <v>100</v>
      </c>
      <c r="G33" s="6"/>
      <c r="H33" s="190"/>
      <c r="I33" s="190"/>
      <c r="J33" s="191">
        <f ca="1">J31*$F8</f>
        <v>0</v>
      </c>
      <c r="K33" s="192">
        <f ca="1">K31*$F8</f>
        <v>0</v>
      </c>
      <c r="L33" s="192">
        <f t="shared" ref="L33:X33" ca="1" si="15">L31*$F8</f>
        <v>0</v>
      </c>
      <c r="M33" s="192">
        <f t="shared" ca="1" si="15"/>
        <v>0</v>
      </c>
      <c r="N33" s="192">
        <f t="shared" ca="1" si="15"/>
        <v>0</v>
      </c>
      <c r="O33" s="192">
        <f t="shared" ca="1" si="15"/>
        <v>0</v>
      </c>
      <c r="P33" s="192">
        <f t="shared" ca="1" si="15"/>
        <v>0</v>
      </c>
      <c r="Q33" s="192">
        <f t="shared" ca="1" si="15"/>
        <v>0</v>
      </c>
      <c r="R33" s="192">
        <f t="shared" ca="1" si="15"/>
        <v>0</v>
      </c>
      <c r="S33" s="192">
        <f t="shared" ca="1" si="15"/>
        <v>0</v>
      </c>
      <c r="T33" s="192">
        <f t="shared" ca="1" si="15"/>
        <v>0</v>
      </c>
      <c r="U33" s="192">
        <f t="shared" ca="1" si="15"/>
        <v>0</v>
      </c>
      <c r="V33" s="192">
        <f t="shared" ca="1" si="15"/>
        <v>0</v>
      </c>
      <c r="W33" s="192">
        <f t="shared" ca="1" si="15"/>
        <v>0</v>
      </c>
      <c r="X33" s="193">
        <f t="shared" ca="1" si="15"/>
        <v>0</v>
      </c>
    </row>
    <row r="34" spans="1:55" ht="13.5" customHeight="1" x14ac:dyDescent="0.25">
      <c r="A34" s="24">
        <v>33</v>
      </c>
      <c r="C34" s="189"/>
      <c r="D34" s="6"/>
      <c r="E34" s="185"/>
      <c r="F34" s="202" t="s">
        <v>99</v>
      </c>
      <c r="G34" s="6"/>
      <c r="H34" s="194"/>
      <c r="I34" s="194"/>
      <c r="J34" s="191">
        <f ca="1">MIN(J32:J33)</f>
        <v>0</v>
      </c>
      <c r="K34" s="192">
        <f ca="1">MIN(K32:K33)-MIN(J32:J33)</f>
        <v>0</v>
      </c>
      <c r="L34" s="192">
        <f t="shared" ref="L34:X34" ca="1" si="16">MIN(L32:L33)-MIN(K32:K33)</f>
        <v>0</v>
      </c>
      <c r="M34" s="192">
        <f t="shared" ca="1" si="16"/>
        <v>0</v>
      </c>
      <c r="N34" s="192">
        <f t="shared" ca="1" si="16"/>
        <v>0</v>
      </c>
      <c r="O34" s="192">
        <f t="shared" ca="1" si="16"/>
        <v>0</v>
      </c>
      <c r="P34" s="192">
        <f t="shared" ca="1" si="16"/>
        <v>0</v>
      </c>
      <c r="Q34" s="192">
        <f t="shared" ca="1" si="16"/>
        <v>0</v>
      </c>
      <c r="R34" s="192">
        <f t="shared" ca="1" si="16"/>
        <v>0</v>
      </c>
      <c r="S34" s="192">
        <f t="shared" ca="1" si="16"/>
        <v>0</v>
      </c>
      <c r="T34" s="192">
        <f t="shared" ca="1" si="16"/>
        <v>0</v>
      </c>
      <c r="U34" s="192">
        <f t="shared" ca="1" si="16"/>
        <v>0</v>
      </c>
      <c r="V34" s="192">
        <f t="shared" ca="1" si="16"/>
        <v>0</v>
      </c>
      <c r="W34" s="192">
        <f t="shared" ca="1" si="16"/>
        <v>0</v>
      </c>
      <c r="X34" s="193">
        <f t="shared" ca="1" si="16"/>
        <v>0</v>
      </c>
      <c r="AO34" s="12"/>
      <c r="AP34" s="11"/>
      <c r="AQ34" s="11"/>
      <c r="AR34" s="11"/>
      <c r="AS34" s="11"/>
      <c r="AT34" s="11"/>
      <c r="AU34" s="11"/>
      <c r="AV34" s="11"/>
      <c r="AW34" s="11"/>
      <c r="AX34" s="11"/>
      <c r="AY34" s="11"/>
      <c r="AZ34" s="11"/>
      <c r="BA34" s="11"/>
      <c r="BB34" s="11"/>
      <c r="BC34" s="11"/>
    </row>
    <row r="35" spans="1:55" ht="13.5" customHeight="1" x14ac:dyDescent="0.25">
      <c r="A35" s="24">
        <v>34</v>
      </c>
      <c r="C35" s="189"/>
      <c r="D35" s="6"/>
      <c r="E35" s="185"/>
      <c r="F35" s="202" t="s">
        <v>94</v>
      </c>
      <c r="G35" s="6"/>
      <c r="H35" s="190"/>
      <c r="I35" s="190"/>
      <c r="J35" s="191">
        <f ca="1">J34-J8</f>
        <v>0</v>
      </c>
      <c r="K35" s="192">
        <f ca="1">K34-K8</f>
        <v>0</v>
      </c>
      <c r="L35" s="192">
        <f t="shared" ref="L35:X35" ca="1" si="17">L34-L8</f>
        <v>0</v>
      </c>
      <c r="M35" s="192">
        <f t="shared" ca="1" si="17"/>
        <v>0</v>
      </c>
      <c r="N35" s="192">
        <f t="shared" ca="1" si="17"/>
        <v>0</v>
      </c>
      <c r="O35" s="192">
        <f t="shared" ca="1" si="17"/>
        <v>0</v>
      </c>
      <c r="P35" s="192">
        <f t="shared" ca="1" si="17"/>
        <v>0</v>
      </c>
      <c r="Q35" s="192">
        <f t="shared" ca="1" si="17"/>
        <v>0</v>
      </c>
      <c r="R35" s="192">
        <f t="shared" ca="1" si="17"/>
        <v>0</v>
      </c>
      <c r="S35" s="192">
        <f t="shared" ca="1" si="17"/>
        <v>0</v>
      </c>
      <c r="T35" s="192">
        <f t="shared" ca="1" si="17"/>
        <v>0</v>
      </c>
      <c r="U35" s="192">
        <f t="shared" ca="1" si="17"/>
        <v>0</v>
      </c>
      <c r="V35" s="192">
        <f t="shared" ca="1" si="17"/>
        <v>0</v>
      </c>
      <c r="W35" s="192">
        <f t="shared" ca="1" si="17"/>
        <v>0</v>
      </c>
      <c r="X35" s="193">
        <f t="shared" ca="1" si="17"/>
        <v>0</v>
      </c>
    </row>
    <row r="36" spans="1:55" ht="13.5" customHeight="1" x14ac:dyDescent="0.25">
      <c r="A36" s="24">
        <v>35</v>
      </c>
      <c r="C36" s="189"/>
      <c r="D36" s="6"/>
      <c r="E36" s="185"/>
      <c r="F36" s="202" t="s">
        <v>95</v>
      </c>
      <c r="G36" s="6"/>
      <c r="H36" s="190"/>
      <c r="I36" s="190"/>
      <c r="J36" s="191">
        <f ca="1">-J35</f>
        <v>0</v>
      </c>
      <c r="K36" s="192">
        <f ca="1">-SUM($J35:K35)</f>
        <v>0</v>
      </c>
      <c r="L36" s="192">
        <f ca="1">-SUM($J35:L35)</f>
        <v>0</v>
      </c>
      <c r="M36" s="192">
        <f ca="1">-SUM($J35:M35)</f>
        <v>0</v>
      </c>
      <c r="N36" s="192">
        <f ca="1">-SUM($J35:N35)</f>
        <v>0</v>
      </c>
      <c r="O36" s="192">
        <f ca="1">-SUM($J35:O35)</f>
        <v>0</v>
      </c>
      <c r="P36" s="192">
        <f ca="1">-SUM($J35:P35)</f>
        <v>0</v>
      </c>
      <c r="Q36" s="192">
        <f ca="1">-SUM($J35:Q35)</f>
        <v>0</v>
      </c>
      <c r="R36" s="192">
        <f ca="1">-SUM($J35:R35)</f>
        <v>0</v>
      </c>
      <c r="S36" s="192">
        <f ca="1">-SUM($J35:S35)</f>
        <v>0</v>
      </c>
      <c r="T36" s="192">
        <f ca="1">-SUM($J35:T35)</f>
        <v>0</v>
      </c>
      <c r="U36" s="192">
        <f ca="1">-SUM($J35:U35)</f>
        <v>0</v>
      </c>
      <c r="V36" s="192">
        <f ca="1">-SUM($J35:V35)</f>
        <v>0</v>
      </c>
      <c r="W36" s="192">
        <f ca="1">-SUM($J35:W35)</f>
        <v>0</v>
      </c>
      <c r="X36" s="193">
        <f ca="1">-SUM($J35:X35)</f>
        <v>0</v>
      </c>
    </row>
    <row r="37" spans="1:55" ht="1.5" customHeight="1" x14ac:dyDescent="0.25">
      <c r="C37" s="195"/>
      <c r="D37" s="196"/>
      <c r="E37" s="196"/>
      <c r="F37" s="204"/>
      <c r="G37" s="196"/>
      <c r="H37" s="196"/>
      <c r="I37" s="196"/>
      <c r="J37" s="186"/>
      <c r="K37" s="187"/>
      <c r="L37" s="187"/>
      <c r="M37" s="187">
        <f ca="1">IF(M5&gt;0,(M33-SUM($J34:L34))/M5,0)</f>
        <v>0</v>
      </c>
      <c r="N37" s="187">
        <f ca="1">IF(N5&gt;0,(N33-SUM($J34:M34))/N5,0)</f>
        <v>0</v>
      </c>
      <c r="O37" s="187">
        <f ca="1">IF(O5&gt;0,(O33-SUM($J34:N34))/O5,0)</f>
        <v>0</v>
      </c>
      <c r="P37" s="187">
        <f ca="1">IF(P5&gt;0,(P33-SUM($J34:O34))/P5,0)</f>
        <v>0</v>
      </c>
      <c r="Q37" s="187">
        <f ca="1">IF(Q5&gt;0,(Q33-SUM($J34:P34))/Q5,0)</f>
        <v>0</v>
      </c>
      <c r="R37" s="187">
        <f ca="1">IF(R5&gt;0,(R33-SUM($J34:Q34))/R5,0)</f>
        <v>0</v>
      </c>
      <c r="S37" s="187">
        <f ca="1">IF(S5&gt;0,(S33-SUM($J34:R34))/S5,0)</f>
        <v>0</v>
      </c>
      <c r="T37" s="187">
        <f ca="1">IF(T5&gt;0,(T33-SUM($J34:S34))/T5,0)</f>
        <v>0</v>
      </c>
      <c r="U37" s="187">
        <f ca="1">IF(U5&gt;0,(U33-SUM($J34:T34))/U5,0)</f>
        <v>0</v>
      </c>
      <c r="V37" s="187">
        <f ca="1">IF(V5&gt;0,(V33-SUM($J34:U34))/V5,0)</f>
        <v>0</v>
      </c>
      <c r="W37" s="187">
        <f ca="1">IF(W5&gt;0,(W33-SUM($J34:V34))/W5,0)</f>
        <v>0</v>
      </c>
      <c r="X37" s="188">
        <f ca="1">IF(X5&gt;0,(X33-SUM($J34:W34))/X5,0)</f>
        <v>0</v>
      </c>
    </row>
    <row r="38" spans="1:55" ht="13.5" customHeight="1" x14ac:dyDescent="0.25">
      <c r="A38" s="24">
        <v>36</v>
      </c>
      <c r="C38" s="189" t="s">
        <v>40</v>
      </c>
      <c r="D38" s="6"/>
      <c r="E38" s="185"/>
      <c r="F38" s="202" t="s">
        <v>35</v>
      </c>
      <c r="G38" s="6"/>
      <c r="H38" s="6"/>
      <c r="I38" s="6"/>
      <c r="J38" s="191">
        <f ca="1">J6</f>
        <v>0</v>
      </c>
      <c r="K38" s="192">
        <f t="shared" ref="K38:X38" ca="1" si="18">K6+J38</f>
        <v>0</v>
      </c>
      <c r="L38" s="192">
        <f t="shared" ca="1" si="18"/>
        <v>0</v>
      </c>
      <c r="M38" s="192">
        <f t="shared" ca="1" si="18"/>
        <v>0</v>
      </c>
      <c r="N38" s="192">
        <f t="shared" ca="1" si="18"/>
        <v>0</v>
      </c>
      <c r="O38" s="192">
        <f t="shared" ca="1" si="18"/>
        <v>0</v>
      </c>
      <c r="P38" s="192">
        <f t="shared" ca="1" si="18"/>
        <v>0</v>
      </c>
      <c r="Q38" s="192">
        <f t="shared" ca="1" si="18"/>
        <v>0</v>
      </c>
      <c r="R38" s="192">
        <f t="shared" ca="1" si="18"/>
        <v>0</v>
      </c>
      <c r="S38" s="192">
        <f t="shared" ca="1" si="18"/>
        <v>0</v>
      </c>
      <c r="T38" s="192">
        <f t="shared" ca="1" si="18"/>
        <v>0</v>
      </c>
      <c r="U38" s="192">
        <f t="shared" ca="1" si="18"/>
        <v>0</v>
      </c>
      <c r="V38" s="192">
        <f t="shared" ca="1" si="18"/>
        <v>0</v>
      </c>
      <c r="W38" s="192">
        <f t="shared" ca="1" si="18"/>
        <v>0</v>
      </c>
      <c r="X38" s="193">
        <f t="shared" ca="1" si="18"/>
        <v>0</v>
      </c>
    </row>
    <row r="39" spans="1:55" ht="13.5" customHeight="1" x14ac:dyDescent="0.25">
      <c r="A39" s="24">
        <v>37</v>
      </c>
      <c r="C39" s="189"/>
      <c r="D39" s="6"/>
      <c r="E39" s="185"/>
      <c r="F39" s="202" t="s">
        <v>37</v>
      </c>
      <c r="G39" s="6"/>
      <c r="H39" s="6"/>
      <c r="I39" s="6"/>
      <c r="J39" s="191">
        <f ca="1">J9</f>
        <v>0</v>
      </c>
      <c r="K39" s="192">
        <f t="shared" ref="K39:X39" ca="1" si="19">K9+J39</f>
        <v>0</v>
      </c>
      <c r="L39" s="192">
        <f t="shared" ca="1" si="19"/>
        <v>0</v>
      </c>
      <c r="M39" s="192">
        <f t="shared" ca="1" si="19"/>
        <v>0</v>
      </c>
      <c r="N39" s="192">
        <f t="shared" ca="1" si="19"/>
        <v>0</v>
      </c>
      <c r="O39" s="192">
        <f t="shared" ca="1" si="19"/>
        <v>0</v>
      </c>
      <c r="P39" s="192">
        <f t="shared" ca="1" si="19"/>
        <v>0</v>
      </c>
      <c r="Q39" s="192">
        <f t="shared" ca="1" si="19"/>
        <v>0</v>
      </c>
      <c r="R39" s="192">
        <f t="shared" ca="1" si="19"/>
        <v>0</v>
      </c>
      <c r="S39" s="192">
        <f t="shared" ca="1" si="19"/>
        <v>0</v>
      </c>
      <c r="T39" s="192">
        <f t="shared" ca="1" si="19"/>
        <v>0</v>
      </c>
      <c r="U39" s="192">
        <f t="shared" ca="1" si="19"/>
        <v>0</v>
      </c>
      <c r="V39" s="192">
        <f t="shared" ca="1" si="19"/>
        <v>0</v>
      </c>
      <c r="W39" s="192">
        <f t="shared" ca="1" si="19"/>
        <v>0</v>
      </c>
      <c r="X39" s="193">
        <f t="shared" ca="1" si="19"/>
        <v>0</v>
      </c>
    </row>
    <row r="40" spans="1:55" ht="13.5" customHeight="1" x14ac:dyDescent="0.25">
      <c r="A40" s="24">
        <v>38</v>
      </c>
      <c r="C40" s="197"/>
      <c r="D40" s="6"/>
      <c r="E40" s="6"/>
      <c r="F40" s="203" t="s">
        <v>100</v>
      </c>
      <c r="G40" s="6"/>
      <c r="H40" s="6"/>
      <c r="I40" s="6"/>
      <c r="J40" s="191">
        <f t="shared" ref="J40:X40" ca="1" si="20">J38*$F9</f>
        <v>0</v>
      </c>
      <c r="K40" s="192">
        <f t="shared" ca="1" si="20"/>
        <v>0</v>
      </c>
      <c r="L40" s="192">
        <f t="shared" ca="1" si="20"/>
        <v>0</v>
      </c>
      <c r="M40" s="192">
        <f t="shared" ca="1" si="20"/>
        <v>0</v>
      </c>
      <c r="N40" s="192">
        <f t="shared" ca="1" si="20"/>
        <v>0</v>
      </c>
      <c r="O40" s="192">
        <f t="shared" ca="1" si="20"/>
        <v>0</v>
      </c>
      <c r="P40" s="192">
        <f t="shared" ca="1" si="20"/>
        <v>0</v>
      </c>
      <c r="Q40" s="192">
        <f t="shared" ca="1" si="20"/>
        <v>0</v>
      </c>
      <c r="R40" s="192">
        <f t="shared" ca="1" si="20"/>
        <v>0</v>
      </c>
      <c r="S40" s="192">
        <f t="shared" ca="1" si="20"/>
        <v>0</v>
      </c>
      <c r="T40" s="192">
        <f t="shared" ca="1" si="20"/>
        <v>0</v>
      </c>
      <c r="U40" s="192">
        <f t="shared" ca="1" si="20"/>
        <v>0</v>
      </c>
      <c r="V40" s="192">
        <f t="shared" ca="1" si="20"/>
        <v>0</v>
      </c>
      <c r="W40" s="192">
        <f t="shared" ca="1" si="20"/>
        <v>0</v>
      </c>
      <c r="X40" s="193">
        <f t="shared" ca="1" si="20"/>
        <v>0</v>
      </c>
    </row>
    <row r="41" spans="1:55" ht="13.5" customHeight="1" x14ac:dyDescent="0.25">
      <c r="A41" s="24">
        <v>39</v>
      </c>
      <c r="C41" s="189"/>
      <c r="D41" s="6"/>
      <c r="E41" s="185"/>
      <c r="F41" s="202" t="s">
        <v>99</v>
      </c>
      <c r="G41" s="6"/>
      <c r="H41" s="6"/>
      <c r="I41" s="6"/>
      <c r="J41" s="191">
        <f ca="1">MIN(J39:J40)</f>
        <v>0</v>
      </c>
      <c r="K41" s="192">
        <f t="shared" ref="K41:X41" ca="1" si="21">MIN(K39:K40)-MIN(J39:J40)</f>
        <v>0</v>
      </c>
      <c r="L41" s="192">
        <f t="shared" ca="1" si="21"/>
        <v>0</v>
      </c>
      <c r="M41" s="192">
        <f t="shared" ca="1" si="21"/>
        <v>0</v>
      </c>
      <c r="N41" s="192">
        <f t="shared" ca="1" si="21"/>
        <v>0</v>
      </c>
      <c r="O41" s="192">
        <f t="shared" ca="1" si="21"/>
        <v>0</v>
      </c>
      <c r="P41" s="192">
        <f t="shared" ca="1" si="21"/>
        <v>0</v>
      </c>
      <c r="Q41" s="192">
        <f t="shared" ca="1" si="21"/>
        <v>0</v>
      </c>
      <c r="R41" s="192">
        <f t="shared" ca="1" si="21"/>
        <v>0</v>
      </c>
      <c r="S41" s="192">
        <f t="shared" ca="1" si="21"/>
        <v>0</v>
      </c>
      <c r="T41" s="192">
        <f t="shared" ca="1" si="21"/>
        <v>0</v>
      </c>
      <c r="U41" s="192">
        <f t="shared" ca="1" si="21"/>
        <v>0</v>
      </c>
      <c r="V41" s="192">
        <f t="shared" ca="1" si="21"/>
        <v>0</v>
      </c>
      <c r="W41" s="192">
        <f t="shared" ca="1" si="21"/>
        <v>0</v>
      </c>
      <c r="X41" s="193">
        <f t="shared" ca="1" si="21"/>
        <v>0</v>
      </c>
    </row>
    <row r="42" spans="1:55" ht="13.5" customHeight="1" x14ac:dyDescent="0.25">
      <c r="A42" s="24">
        <v>40</v>
      </c>
      <c r="C42" s="189"/>
      <c r="D42" s="6"/>
      <c r="E42" s="185"/>
      <c r="F42" s="202" t="s">
        <v>94</v>
      </c>
      <c r="G42" s="6"/>
      <c r="H42" s="6"/>
      <c r="I42" s="6"/>
      <c r="J42" s="191">
        <f t="shared" ref="J42:X42" ca="1" si="22">J41-J9</f>
        <v>0</v>
      </c>
      <c r="K42" s="192">
        <f t="shared" ca="1" si="22"/>
        <v>0</v>
      </c>
      <c r="L42" s="192">
        <f t="shared" ca="1" si="22"/>
        <v>0</v>
      </c>
      <c r="M42" s="192">
        <f t="shared" ca="1" si="22"/>
        <v>0</v>
      </c>
      <c r="N42" s="192">
        <f t="shared" ca="1" si="22"/>
        <v>0</v>
      </c>
      <c r="O42" s="192">
        <f t="shared" ca="1" si="22"/>
        <v>0</v>
      </c>
      <c r="P42" s="192">
        <f t="shared" ca="1" si="22"/>
        <v>0</v>
      </c>
      <c r="Q42" s="192">
        <f t="shared" ca="1" si="22"/>
        <v>0</v>
      </c>
      <c r="R42" s="192">
        <f t="shared" ca="1" si="22"/>
        <v>0</v>
      </c>
      <c r="S42" s="192">
        <f t="shared" ca="1" si="22"/>
        <v>0</v>
      </c>
      <c r="T42" s="192">
        <f t="shared" ca="1" si="22"/>
        <v>0</v>
      </c>
      <c r="U42" s="192">
        <f t="shared" ca="1" si="22"/>
        <v>0</v>
      </c>
      <c r="V42" s="192">
        <f t="shared" ca="1" si="22"/>
        <v>0</v>
      </c>
      <c r="W42" s="192">
        <f t="shared" ca="1" si="22"/>
        <v>0</v>
      </c>
      <c r="X42" s="193">
        <f t="shared" ca="1" si="22"/>
        <v>0</v>
      </c>
    </row>
    <row r="43" spans="1:55" ht="13.5" customHeight="1" x14ac:dyDescent="0.25">
      <c r="A43" s="24">
        <v>41</v>
      </c>
      <c r="C43" s="189"/>
      <c r="D43" s="6"/>
      <c r="E43" s="185"/>
      <c r="F43" s="202" t="s">
        <v>95</v>
      </c>
      <c r="G43" s="6"/>
      <c r="H43" s="6"/>
      <c r="I43" s="6"/>
      <c r="J43" s="191">
        <f ca="1">-J42</f>
        <v>0</v>
      </c>
      <c r="K43" s="192">
        <f ca="1">-SUM($J42:K42)</f>
        <v>0</v>
      </c>
      <c r="L43" s="192">
        <f ca="1">-SUM($J42:L42)</f>
        <v>0</v>
      </c>
      <c r="M43" s="192">
        <f ca="1">-SUM($J42:M42)</f>
        <v>0</v>
      </c>
      <c r="N43" s="192">
        <f ca="1">-SUM($J42:N42)</f>
        <v>0</v>
      </c>
      <c r="O43" s="192">
        <f ca="1">-SUM($J42:O42)</f>
        <v>0</v>
      </c>
      <c r="P43" s="192">
        <f ca="1">-SUM($J42:P42)</f>
        <v>0</v>
      </c>
      <c r="Q43" s="192">
        <f ca="1">-SUM($J42:Q42)</f>
        <v>0</v>
      </c>
      <c r="R43" s="192">
        <f ca="1">-SUM($J42:R42)</f>
        <v>0</v>
      </c>
      <c r="S43" s="192">
        <f ca="1">-SUM($J42:S42)</f>
        <v>0</v>
      </c>
      <c r="T43" s="192">
        <f ca="1">-SUM($J42:T42)</f>
        <v>0</v>
      </c>
      <c r="U43" s="192">
        <f ca="1">-SUM($J42:U42)</f>
        <v>0</v>
      </c>
      <c r="V43" s="192">
        <f ca="1">-SUM($J42:V42)</f>
        <v>0</v>
      </c>
      <c r="W43" s="192">
        <f ca="1">-SUM($J42:W42)</f>
        <v>0</v>
      </c>
      <c r="X43" s="193">
        <f ca="1">-SUM($J42:X42)</f>
        <v>0</v>
      </c>
    </row>
    <row r="44" spans="1:55" ht="13.5" customHeight="1" x14ac:dyDescent="0.25">
      <c r="A44" s="24">
        <v>42</v>
      </c>
      <c r="B44" s="154"/>
      <c r="C44" s="178" t="s">
        <v>65</v>
      </c>
      <c r="D44" s="82"/>
      <c r="E44" s="82"/>
      <c r="F44" s="205" t="s">
        <v>58</v>
      </c>
      <c r="G44" s="82"/>
      <c r="H44" s="82"/>
      <c r="I44" s="82"/>
      <c r="J44" s="198">
        <f t="shared" ref="J44:X44" ca="1" si="23">(J42+J35)*$F10</f>
        <v>0</v>
      </c>
      <c r="K44" s="199">
        <f t="shared" ca="1" si="23"/>
        <v>0</v>
      </c>
      <c r="L44" s="199">
        <f t="shared" ca="1" si="23"/>
        <v>0</v>
      </c>
      <c r="M44" s="199">
        <f t="shared" ca="1" si="23"/>
        <v>0</v>
      </c>
      <c r="N44" s="199">
        <f t="shared" ca="1" si="23"/>
        <v>0</v>
      </c>
      <c r="O44" s="199">
        <f t="shared" ca="1" si="23"/>
        <v>0</v>
      </c>
      <c r="P44" s="199">
        <f t="shared" ca="1" si="23"/>
        <v>0</v>
      </c>
      <c r="Q44" s="199">
        <f t="shared" ca="1" si="23"/>
        <v>0</v>
      </c>
      <c r="R44" s="199">
        <f t="shared" ca="1" si="23"/>
        <v>0</v>
      </c>
      <c r="S44" s="199">
        <f t="shared" ca="1" si="23"/>
        <v>0</v>
      </c>
      <c r="T44" s="199">
        <f t="shared" ca="1" si="23"/>
        <v>0</v>
      </c>
      <c r="U44" s="199">
        <f t="shared" ca="1" si="23"/>
        <v>0</v>
      </c>
      <c r="V44" s="199">
        <f t="shared" ca="1" si="23"/>
        <v>0</v>
      </c>
      <c r="W44" s="199">
        <f t="shared" ca="1" si="23"/>
        <v>0</v>
      </c>
      <c r="X44" s="200">
        <f t="shared" ca="1" si="23"/>
        <v>0</v>
      </c>
    </row>
    <row r="45" spans="1:55" ht="13.5" customHeight="1" x14ac:dyDescent="0.25">
      <c r="A45" s="24">
        <v>43</v>
      </c>
      <c r="C45" s="189"/>
      <c r="D45" s="6"/>
      <c r="E45" s="6"/>
      <c r="F45" s="202" t="str">
        <f>Data!B$99</f>
        <v>Støttet overhead</v>
      </c>
      <c r="G45" s="6"/>
      <c r="H45" s="6"/>
      <c r="I45" s="6"/>
      <c r="J45" s="191">
        <f t="shared" ref="J45:X45" ca="1" si="24">(J41+J34)*$F10</f>
        <v>0</v>
      </c>
      <c r="K45" s="192">
        <f t="shared" ca="1" si="24"/>
        <v>0</v>
      </c>
      <c r="L45" s="192">
        <f t="shared" ca="1" si="24"/>
        <v>0</v>
      </c>
      <c r="M45" s="192">
        <f t="shared" ca="1" si="24"/>
        <v>0</v>
      </c>
      <c r="N45" s="192">
        <f t="shared" ca="1" si="24"/>
        <v>0</v>
      </c>
      <c r="O45" s="192">
        <f t="shared" ca="1" si="24"/>
        <v>0</v>
      </c>
      <c r="P45" s="192">
        <f t="shared" ca="1" si="24"/>
        <v>0</v>
      </c>
      <c r="Q45" s="192">
        <f t="shared" ca="1" si="24"/>
        <v>0</v>
      </c>
      <c r="R45" s="192">
        <f t="shared" ca="1" si="24"/>
        <v>0</v>
      </c>
      <c r="S45" s="192">
        <f t="shared" ca="1" si="24"/>
        <v>0</v>
      </c>
      <c r="T45" s="192">
        <f t="shared" ca="1" si="24"/>
        <v>0</v>
      </c>
      <c r="U45" s="192">
        <f t="shared" ca="1" si="24"/>
        <v>0</v>
      </c>
      <c r="V45" s="192">
        <f t="shared" ca="1" si="24"/>
        <v>0</v>
      </c>
      <c r="W45" s="192">
        <f t="shared" ca="1" si="24"/>
        <v>0</v>
      </c>
      <c r="X45" s="193">
        <f t="shared" ca="1" si="24"/>
        <v>0</v>
      </c>
    </row>
    <row r="46" spans="1:55" ht="13.5" customHeight="1" x14ac:dyDescent="0.25">
      <c r="C46" s="178" t="s">
        <v>101</v>
      </c>
      <c r="D46" s="82"/>
      <c r="E46" s="82"/>
      <c r="F46" s="201" t="str">
        <f>Data!B$33</f>
        <v>Udbetalingsloft</v>
      </c>
      <c r="G46" s="82"/>
      <c r="H46" s="82"/>
      <c r="I46" s="82"/>
      <c r="J46" s="198">
        <f ca="1">(J33+J40)*(1+$F10)*$F23</f>
        <v>0</v>
      </c>
      <c r="K46" s="199">
        <f t="shared" ref="K46:X46" ca="1" si="25">(K33+K40)*(1+$F10)*$F23</f>
        <v>0</v>
      </c>
      <c r="L46" s="199">
        <f t="shared" ca="1" si="25"/>
        <v>0</v>
      </c>
      <c r="M46" s="199">
        <f t="shared" ca="1" si="25"/>
        <v>0</v>
      </c>
      <c r="N46" s="199">
        <f t="shared" ca="1" si="25"/>
        <v>0</v>
      </c>
      <c r="O46" s="199">
        <f t="shared" ca="1" si="25"/>
        <v>0</v>
      </c>
      <c r="P46" s="199">
        <f t="shared" ca="1" si="25"/>
        <v>0</v>
      </c>
      <c r="Q46" s="199">
        <f t="shared" ca="1" si="25"/>
        <v>0</v>
      </c>
      <c r="R46" s="199">
        <f t="shared" ca="1" si="25"/>
        <v>0</v>
      </c>
      <c r="S46" s="199">
        <f t="shared" ca="1" si="25"/>
        <v>0</v>
      </c>
      <c r="T46" s="199">
        <f t="shared" ca="1" si="25"/>
        <v>0</v>
      </c>
      <c r="U46" s="199">
        <f t="shared" ca="1" si="25"/>
        <v>0</v>
      </c>
      <c r="V46" s="199">
        <f t="shared" ca="1" si="25"/>
        <v>0</v>
      </c>
      <c r="W46" s="199">
        <f t="shared" ca="1" si="25"/>
        <v>0</v>
      </c>
      <c r="X46" s="200">
        <f t="shared" ca="1" si="25"/>
        <v>0</v>
      </c>
    </row>
    <row r="47" spans="1:55" ht="13.5" customHeight="1" x14ac:dyDescent="0.25">
      <c r="C47" s="189"/>
      <c r="D47" s="6"/>
      <c r="E47" s="6"/>
      <c r="F47" s="202" t="str">
        <f>Data!B$34</f>
        <v>Til/fra pulje</v>
      </c>
      <c r="G47" s="6"/>
      <c r="H47" s="6"/>
      <c r="I47" s="6"/>
      <c r="J47" s="191">
        <f t="shared" ref="J47:X47" ca="1" si="26">(J35+J42)*(1+$F10)*$F23</f>
        <v>0</v>
      </c>
      <c r="K47" s="192">
        <f t="shared" ca="1" si="26"/>
        <v>0</v>
      </c>
      <c r="L47" s="192">
        <f t="shared" ca="1" si="26"/>
        <v>0</v>
      </c>
      <c r="M47" s="192">
        <f t="shared" ca="1" si="26"/>
        <v>0</v>
      </c>
      <c r="N47" s="192">
        <f t="shared" ca="1" si="26"/>
        <v>0</v>
      </c>
      <c r="O47" s="192">
        <f t="shared" ca="1" si="26"/>
        <v>0</v>
      </c>
      <c r="P47" s="192">
        <f t="shared" ca="1" si="26"/>
        <v>0</v>
      </c>
      <c r="Q47" s="192">
        <f t="shared" ca="1" si="26"/>
        <v>0</v>
      </c>
      <c r="R47" s="192">
        <f t="shared" ca="1" si="26"/>
        <v>0</v>
      </c>
      <c r="S47" s="192">
        <f t="shared" ca="1" si="26"/>
        <v>0</v>
      </c>
      <c r="T47" s="192">
        <f t="shared" ca="1" si="26"/>
        <v>0</v>
      </c>
      <c r="U47" s="192">
        <f t="shared" ca="1" si="26"/>
        <v>0</v>
      </c>
      <c r="V47" s="192">
        <f t="shared" ca="1" si="26"/>
        <v>0</v>
      </c>
      <c r="W47" s="192">
        <f t="shared" ca="1" si="26"/>
        <v>0</v>
      </c>
      <c r="X47" s="193">
        <f t="shared" ca="1" si="26"/>
        <v>0</v>
      </c>
    </row>
    <row r="48" spans="1:55" ht="13.5" customHeight="1" x14ac:dyDescent="0.25">
      <c r="C48" s="195"/>
      <c r="D48" s="196"/>
      <c r="E48" s="196"/>
      <c r="F48" s="204" t="str">
        <f>Data!B$35</f>
        <v>Pulje for tilbageholdt tilskud</v>
      </c>
      <c r="G48" s="196"/>
      <c r="H48" s="196"/>
      <c r="I48" s="196"/>
      <c r="J48" s="186">
        <f t="shared" ref="J48:X48" ca="1" si="27">(J36+J43)*(1+$F10)*$F23</f>
        <v>0</v>
      </c>
      <c r="K48" s="187">
        <f t="shared" ca="1" si="27"/>
        <v>0</v>
      </c>
      <c r="L48" s="187">
        <f t="shared" ca="1" si="27"/>
        <v>0</v>
      </c>
      <c r="M48" s="187">
        <f t="shared" ca="1" si="27"/>
        <v>0</v>
      </c>
      <c r="N48" s="187">
        <f t="shared" ca="1" si="27"/>
        <v>0</v>
      </c>
      <c r="O48" s="187">
        <f t="shared" ca="1" si="27"/>
        <v>0</v>
      </c>
      <c r="P48" s="187">
        <f t="shared" ca="1" si="27"/>
        <v>0</v>
      </c>
      <c r="Q48" s="187">
        <f t="shared" ca="1" si="27"/>
        <v>0</v>
      </c>
      <c r="R48" s="187">
        <f t="shared" ca="1" si="27"/>
        <v>0</v>
      </c>
      <c r="S48" s="187">
        <f t="shared" ca="1" si="27"/>
        <v>0</v>
      </c>
      <c r="T48" s="187">
        <f t="shared" ca="1" si="27"/>
        <v>0</v>
      </c>
      <c r="U48" s="187">
        <f t="shared" ca="1" si="27"/>
        <v>0</v>
      </c>
      <c r="V48" s="187">
        <f t="shared" ca="1" si="27"/>
        <v>0</v>
      </c>
      <c r="W48" s="187">
        <f t="shared" ca="1" si="27"/>
        <v>0</v>
      </c>
      <c r="X48" s="188">
        <f t="shared" ca="1" si="27"/>
        <v>0</v>
      </c>
    </row>
    <row r="49" spans="1:56" ht="13.5" customHeight="1" x14ac:dyDescent="0.25">
      <c r="C49" s="482" t="s">
        <v>229</v>
      </c>
      <c r="D49" s="483"/>
      <c r="E49" s="483"/>
      <c r="F49" s="483"/>
      <c r="G49" s="483"/>
      <c r="H49" s="483"/>
      <c r="I49" s="483"/>
      <c r="J49" s="484">
        <f ca="1">J24</f>
        <v>0</v>
      </c>
      <c r="K49" s="485">
        <f ca="1">SUM($J24:K24)</f>
        <v>0</v>
      </c>
      <c r="L49" s="485">
        <f ca="1">SUM($J24:L24)</f>
        <v>0</v>
      </c>
      <c r="M49" s="485">
        <f ca="1">SUM($J24:M24)</f>
        <v>0</v>
      </c>
      <c r="N49" s="485">
        <f ca="1">SUM($J24:N24)</f>
        <v>0</v>
      </c>
      <c r="O49" s="485">
        <f ca="1">SUM($J24:O24)</f>
        <v>0</v>
      </c>
      <c r="P49" s="485">
        <f ca="1">SUM($J24:P24)</f>
        <v>0</v>
      </c>
      <c r="Q49" s="485">
        <f ca="1">SUM($J24:Q24)</f>
        <v>0</v>
      </c>
      <c r="R49" s="485">
        <f ca="1">SUM($J24:R24)</f>
        <v>0</v>
      </c>
      <c r="S49" s="485">
        <f ca="1">SUM($J24:S24)</f>
        <v>0</v>
      </c>
      <c r="T49" s="485">
        <f ca="1">SUM($J24:T24)</f>
        <v>0</v>
      </c>
      <c r="U49" s="485">
        <f ca="1">SUM($J24:U24)</f>
        <v>0</v>
      </c>
      <c r="V49" s="485">
        <f ca="1">SUM($J24:V24)</f>
        <v>0</v>
      </c>
      <c r="W49" s="485">
        <f ca="1">SUM($J24:W24)</f>
        <v>0</v>
      </c>
      <c r="X49" s="486">
        <f ca="1">SUM($J24:X24)</f>
        <v>0</v>
      </c>
    </row>
    <row r="50" spans="1:56" ht="12.9" customHeight="1" x14ac:dyDescent="0.25">
      <c r="J50" s="155"/>
      <c r="M50" s="1"/>
      <c r="N50" s="1"/>
      <c r="O50" s="1"/>
      <c r="P50" s="1"/>
      <c r="Q50" s="1"/>
      <c r="R50" s="1"/>
      <c r="S50" s="1"/>
      <c r="T50" s="1"/>
      <c r="U50" s="1"/>
      <c r="V50" s="1"/>
      <c r="W50" s="1"/>
      <c r="X50" s="1"/>
    </row>
    <row r="51" spans="1:56" ht="12.9" customHeight="1" x14ac:dyDescent="0.25">
      <c r="M51" s="1"/>
      <c r="N51" s="1"/>
      <c r="O51" s="1"/>
      <c r="P51" s="1"/>
      <c r="Q51" s="1"/>
      <c r="R51" s="1"/>
      <c r="S51" s="1"/>
      <c r="T51" s="1"/>
      <c r="U51" s="1"/>
      <c r="V51" s="1"/>
      <c r="W51" s="1"/>
      <c r="X51" s="1"/>
    </row>
    <row r="52" spans="1:56" ht="12.9" customHeight="1" x14ac:dyDescent="0.25">
      <c r="B52" s="10"/>
      <c r="C52" s="268" t="str">
        <f>Data!B$53</f>
        <v>Virksomhed</v>
      </c>
      <c r="D52" s="81"/>
      <c r="E52" s="403">
        <f>HLOOKUP(B53,'Budget &amp; Total'!A:CI,6,FALSE)</f>
        <v>0</v>
      </c>
      <c r="F52" s="925">
        <f>HLOOKUP(B53,'Budget &amp; Total'!A:CI,5,FALSE)</f>
        <v>0</v>
      </c>
      <c r="G52" s="925"/>
      <c r="H52" s="925"/>
      <c r="I52" s="81"/>
      <c r="J52" s="82" t="str">
        <f t="shared" ref="J52:X52" ca="1" si="28">J$1</f>
        <v>P1</v>
      </c>
      <c r="K52" s="82" t="str">
        <f t="shared" ca="1" si="28"/>
        <v>P2</v>
      </c>
      <c r="L52" s="82" t="str">
        <f t="shared" ca="1" si="28"/>
        <v>P3</v>
      </c>
      <c r="M52" s="82" t="str">
        <f t="shared" ca="1" si="28"/>
        <v>P4</v>
      </c>
      <c r="N52" s="82" t="str">
        <f t="shared" ca="1" si="28"/>
        <v>P5</v>
      </c>
      <c r="O52" s="82" t="str">
        <f t="shared" ca="1" si="28"/>
        <v>P6</v>
      </c>
      <c r="P52" s="82" t="str">
        <f t="shared" ca="1" si="28"/>
        <v>P7</v>
      </c>
      <c r="Q52" s="82" t="str">
        <f t="shared" ca="1" si="28"/>
        <v>P8</v>
      </c>
      <c r="R52" s="82" t="str">
        <f t="shared" ca="1" si="28"/>
        <v>P9</v>
      </c>
      <c r="S52" s="82" t="str">
        <f t="shared" ca="1" si="28"/>
        <v>P10</v>
      </c>
      <c r="T52" s="82" t="str">
        <f t="shared" ca="1" si="28"/>
        <v>P11</v>
      </c>
      <c r="U52" s="82" t="str">
        <f t="shared" ca="1" si="28"/>
        <v>P12</v>
      </c>
      <c r="V52" s="82" t="str">
        <f t="shared" ca="1" si="28"/>
        <v>P13</v>
      </c>
      <c r="W52" s="82" t="str">
        <f t="shared" ca="1" si="28"/>
        <v>P14</v>
      </c>
      <c r="X52" s="83" t="str">
        <f t="shared" ca="1" si="28"/>
        <v>P15</v>
      </c>
      <c r="Z52" s="1"/>
      <c r="AA52" s="1"/>
      <c r="AB52" s="1"/>
      <c r="AC52" s="1"/>
      <c r="AD52" s="1"/>
      <c r="AE52" s="1"/>
      <c r="AF52" s="1"/>
      <c r="AG52" s="1"/>
      <c r="AH52" s="1"/>
      <c r="AI52" s="1"/>
      <c r="AJ52" s="1"/>
      <c r="AK52" s="1"/>
      <c r="AL52" s="1"/>
      <c r="AM52" s="1"/>
      <c r="AN52" s="1"/>
      <c r="AO52" s="1"/>
      <c r="AX52" s="1"/>
      <c r="AY52" s="1"/>
      <c r="AZ52" s="1"/>
      <c r="BA52" s="1"/>
      <c r="BB52" s="1"/>
      <c r="BC52" s="1"/>
      <c r="BD52" s="1"/>
    </row>
    <row r="53" spans="1:56" ht="18.75" customHeight="1" x14ac:dyDescent="0.25">
      <c r="B53" s="293">
        <f>B3+1</f>
        <v>2</v>
      </c>
      <c r="C53" s="84" t="str">
        <f>Data!B$52</f>
        <v>Projekt</v>
      </c>
      <c r="D53" s="26"/>
      <c r="E53" s="296">
        <f>'Budget &amp; Total'!$C$5</f>
        <v>0</v>
      </c>
      <c r="F53" s="924">
        <f>'Budget &amp; Total'!$C$8</f>
        <v>0</v>
      </c>
      <c r="G53" s="924"/>
      <c r="H53" s="924"/>
      <c r="I53" s="85"/>
      <c r="J53" s="86">
        <f ca="1">INDIRECT(J$1&amp;"!d$5")</f>
        <v>0</v>
      </c>
      <c r="K53" s="86">
        <f ca="1">INDIRECT(K$1&amp;"!d$5")</f>
        <v>1</v>
      </c>
      <c r="L53" s="6"/>
      <c r="M53" s="6"/>
      <c r="N53" s="6"/>
      <c r="O53" s="6"/>
      <c r="P53" s="6"/>
      <c r="Q53" s="6"/>
      <c r="R53" s="6"/>
      <c r="S53" s="6"/>
      <c r="T53" s="6"/>
      <c r="U53" s="6"/>
      <c r="V53" s="6"/>
      <c r="W53" s="6"/>
      <c r="X53" s="481"/>
      <c r="Z53">
        <v>1</v>
      </c>
      <c r="AA53">
        <v>2</v>
      </c>
      <c r="AB53">
        <v>3</v>
      </c>
      <c r="AC53">
        <v>4</v>
      </c>
      <c r="AD53">
        <v>5</v>
      </c>
      <c r="AE53">
        <v>6</v>
      </c>
      <c r="AF53">
        <v>7</v>
      </c>
      <c r="AG53">
        <v>8</v>
      </c>
      <c r="AH53">
        <v>9</v>
      </c>
      <c r="AI53">
        <v>10</v>
      </c>
      <c r="AJ53">
        <v>11</v>
      </c>
      <c r="AK53">
        <v>12</v>
      </c>
      <c r="AL53">
        <v>13</v>
      </c>
      <c r="AM53">
        <v>14</v>
      </c>
      <c r="AN53">
        <v>15</v>
      </c>
    </row>
    <row r="54" spans="1:56" ht="13.8" thickBot="1" x14ac:dyDescent="0.3">
      <c r="B54" s="24">
        <f>B53</f>
        <v>2</v>
      </c>
      <c r="C54" s="87"/>
      <c r="D54" s="26"/>
      <c r="E54" s="26"/>
      <c r="F54" s="26"/>
      <c r="G54" s="448" t="s">
        <v>5</v>
      </c>
      <c r="H54" s="449" t="str">
        <f>Data!B53</f>
        <v>Virksomhed</v>
      </c>
      <c r="I54" s="6"/>
      <c r="J54" s="86">
        <f ca="1">INDIRECT(J$1&amp;"!f$5")</f>
        <v>0</v>
      </c>
      <c r="K54" s="86">
        <f ca="1">INDIRECT(K$1&amp;"!f$5")</f>
        <v>0</v>
      </c>
      <c r="L54" s="6"/>
      <c r="M54" s="6"/>
      <c r="N54" s="6"/>
      <c r="O54" s="6"/>
      <c r="P54" s="6"/>
      <c r="Q54" s="6"/>
      <c r="R54" s="6"/>
      <c r="S54" s="6"/>
      <c r="T54" s="6"/>
      <c r="U54" s="6"/>
      <c r="V54" s="6"/>
      <c r="W54" s="6"/>
      <c r="X54" s="481"/>
      <c r="Z54" s="1">
        <f t="shared" ref="Z54:AN54" ca="1" si="29">J54+20</f>
        <v>20</v>
      </c>
      <c r="AA54" s="1">
        <f t="shared" ca="1" si="29"/>
        <v>20</v>
      </c>
      <c r="AB54" s="1">
        <f t="shared" si="29"/>
        <v>20</v>
      </c>
      <c r="AC54" s="1">
        <f t="shared" si="29"/>
        <v>20</v>
      </c>
      <c r="AD54" s="1">
        <f t="shared" si="29"/>
        <v>20</v>
      </c>
      <c r="AE54" s="1">
        <f t="shared" si="29"/>
        <v>20</v>
      </c>
      <c r="AF54" s="1">
        <f t="shared" si="29"/>
        <v>20</v>
      </c>
      <c r="AG54" s="1">
        <f t="shared" si="29"/>
        <v>20</v>
      </c>
      <c r="AH54" s="1">
        <f t="shared" si="29"/>
        <v>20</v>
      </c>
      <c r="AI54" s="1">
        <f t="shared" si="29"/>
        <v>20</v>
      </c>
      <c r="AJ54" s="1">
        <f t="shared" si="29"/>
        <v>20</v>
      </c>
      <c r="AK54" s="1">
        <f t="shared" si="29"/>
        <v>20</v>
      </c>
      <c r="AL54" s="1">
        <f t="shared" si="29"/>
        <v>20</v>
      </c>
      <c r="AM54" s="1">
        <f t="shared" si="29"/>
        <v>20</v>
      </c>
      <c r="AN54" s="1">
        <f t="shared" si="29"/>
        <v>20</v>
      </c>
    </row>
    <row r="55" spans="1:56" x14ac:dyDescent="0.25">
      <c r="A55" s="24">
        <v>1</v>
      </c>
      <c r="B55" s="24">
        <f t="shared" ref="B55:B79" si="30">B54</f>
        <v>2</v>
      </c>
      <c r="C55" s="36" t="str">
        <f>Data!B$24</f>
        <v>Timer</v>
      </c>
      <c r="D55" s="68" t="str">
        <f>Data!B$13</f>
        <v>Interne timer</v>
      </c>
      <c r="E55" s="68"/>
      <c r="F55" s="37"/>
      <c r="G55" s="241">
        <f>HLOOKUP(B55,'Budget &amp; Total'!$1:$45,(20),FALSE)</f>
        <v>0</v>
      </c>
      <c r="H55" s="452">
        <f ca="1">SUM(J55:X55)</f>
        <v>0</v>
      </c>
      <c r="I55" s="72"/>
      <c r="J55" s="152">
        <f ca="1">HLOOKUP($B55,INDIRECT(J$1&amp;"!$I$2:$x$40"),('Partner-period(er)'!$A55+14),FALSE)</f>
        <v>0</v>
      </c>
      <c r="K55" s="69">
        <f ca="1">HLOOKUP($B55,INDIRECT(K$1&amp;"!$I$2:$x$40"),('Partner-period(er)'!$A55+14),FALSE)</f>
        <v>0</v>
      </c>
      <c r="L55" s="69">
        <f ca="1">HLOOKUP($B55,INDIRECT(L$1&amp;"!$I$2:$x$40"),('Partner-period(er)'!$A55+14),FALSE)</f>
        <v>0</v>
      </c>
      <c r="M55" s="69">
        <f ca="1">HLOOKUP($B55,INDIRECT(M$1&amp;"!$I$2:$x$40"),('Partner-period(er)'!$A55+14),FALSE)</f>
        <v>0</v>
      </c>
      <c r="N55" s="69">
        <f ca="1">HLOOKUP($B55,INDIRECT(N$1&amp;"!$I$2:$x$40"),('Partner-period(er)'!$A55+14),FALSE)</f>
        <v>0</v>
      </c>
      <c r="O55" s="68">
        <f ca="1">HLOOKUP($B55,INDIRECT(O$1&amp;"!$I$2:$x$40"),('Partner-period(er)'!$A55+14),FALSE)</f>
        <v>0</v>
      </c>
      <c r="P55" s="68">
        <f ca="1">HLOOKUP($B55,INDIRECT(P$1&amp;"!$I$2:$x$40"),('Partner-period(er)'!$A55+14),FALSE)</f>
        <v>0</v>
      </c>
      <c r="Q55" s="68">
        <f ca="1">HLOOKUP($B55,INDIRECT(Q$1&amp;"!$I$2:$x$40"),('Partner-period(er)'!$A55+14),FALSE)</f>
        <v>0</v>
      </c>
      <c r="R55" s="68">
        <f ca="1">HLOOKUP($B55,INDIRECT(R$1&amp;"!$I$2:$x$40"),('Partner-period(er)'!$A55+14),FALSE)</f>
        <v>0</v>
      </c>
      <c r="S55" s="68">
        <f ca="1">HLOOKUP($B55,INDIRECT(S$1&amp;"!$I$2:$x$40"),('Partner-period(er)'!$A55+14),FALSE)</f>
        <v>0</v>
      </c>
      <c r="T55" s="68">
        <f ca="1">HLOOKUP($B55,INDIRECT(T$1&amp;"!$I$2:$x$40"),('Partner-period(er)'!$A55+14),FALSE)</f>
        <v>0</v>
      </c>
      <c r="U55" s="68">
        <f ca="1">HLOOKUP($B55,INDIRECT(U$1&amp;"!$I$2:$x$40"),('Partner-period(er)'!$A55+14),FALSE)</f>
        <v>0</v>
      </c>
      <c r="V55" s="68">
        <f ca="1">HLOOKUP($B55,INDIRECT(V$1&amp;"!$I$2:$x$40"),('Partner-period(er)'!$A55+14),FALSE)</f>
        <v>0</v>
      </c>
      <c r="W55" s="68">
        <f ca="1">HLOOKUP($B55,INDIRECT(W$1&amp;"!$I$2:$x$40"),('Partner-period(er)'!$A55+14),FALSE)</f>
        <v>0</v>
      </c>
      <c r="X55" s="362">
        <f ca="1">HLOOKUP($B55,INDIRECT(X$1&amp;"!$I$2:$x$40"),('Partner-period(er)'!$A55+14),FALSE)</f>
        <v>0</v>
      </c>
      <c r="Z55" s="13">
        <f ca="1">J55</f>
        <v>0</v>
      </c>
      <c r="AA55" s="14">
        <f ca="1">SUM($J55:K55)</f>
        <v>0</v>
      </c>
      <c r="AB55" s="14">
        <f ca="1">SUM($J55:L55)</f>
        <v>0</v>
      </c>
      <c r="AC55" s="14">
        <f ca="1">SUM($J55:M55)</f>
        <v>0</v>
      </c>
      <c r="AD55" s="14">
        <f ca="1">SUM($J55:N55)</f>
        <v>0</v>
      </c>
      <c r="AE55" s="14">
        <f ca="1">SUM($J55:O55)</f>
        <v>0</v>
      </c>
      <c r="AF55" s="14">
        <f ca="1">SUM($J55:P55)</f>
        <v>0</v>
      </c>
      <c r="AG55" s="14">
        <f ca="1">SUM($J55:Q55)</f>
        <v>0</v>
      </c>
      <c r="AH55" s="14">
        <f ca="1">SUM($J55:R55)</f>
        <v>0</v>
      </c>
      <c r="AI55" s="14">
        <f ca="1">SUM($J55:S55)</f>
        <v>0</v>
      </c>
      <c r="AJ55" s="14">
        <f ca="1">SUM($J55:T55)</f>
        <v>0</v>
      </c>
      <c r="AK55" s="14">
        <f ca="1">SUM($J55:U55)</f>
        <v>0</v>
      </c>
      <c r="AL55" s="14">
        <f ca="1">SUM($J55:V55)</f>
        <v>0</v>
      </c>
      <c r="AM55" s="14">
        <f ca="1">SUM($J55:W55)</f>
        <v>0</v>
      </c>
      <c r="AN55" s="18">
        <f ca="1">SUM($J55:X55)</f>
        <v>0</v>
      </c>
      <c r="AO55" s="12"/>
      <c r="AP55" s="11"/>
      <c r="AQ55" s="11"/>
      <c r="AR55" s="11"/>
      <c r="AS55" s="11"/>
      <c r="AT55" s="11"/>
    </row>
    <row r="56" spans="1:56" x14ac:dyDescent="0.25">
      <c r="A56" s="24">
        <v>2</v>
      </c>
      <c r="B56" s="24">
        <f t="shared" si="30"/>
        <v>2</v>
      </c>
      <c r="C56" s="443">
        <f>Data!L52</f>
        <v>0</v>
      </c>
      <c r="D56" s="9" t="str">
        <f>Data!B$14</f>
        <v>Teknisk/adm timer</v>
      </c>
      <c r="E56" s="9"/>
      <c r="F56" s="4"/>
      <c r="G56" s="242">
        <f>HLOOKUP(B56,'Budget &amp; Total'!$1:$45,(21),FALSE)</f>
        <v>0</v>
      </c>
      <c r="H56" s="453">
        <f t="shared" ref="H56:H79" ca="1" si="31">SUM(J56:X56)</f>
        <v>0</v>
      </c>
      <c r="I56" s="72"/>
      <c r="J56" s="153">
        <f ca="1">HLOOKUP($B56,INDIRECT(J$1&amp;"!$I$2:$x$40"),('Partner-period(er)'!$A56+14),FALSE)</f>
        <v>0</v>
      </c>
      <c r="K56" s="58">
        <f ca="1">HLOOKUP($B56,INDIRECT(K$1&amp;"!$I$2:$x$40"),('Partner-period(er)'!$A56+14),FALSE)</f>
        <v>0</v>
      </c>
      <c r="L56" s="58">
        <f ca="1">HLOOKUP($B56,INDIRECT(L$1&amp;"!$I$2:$x$40"),('Partner-period(er)'!$A56+14),FALSE)</f>
        <v>0</v>
      </c>
      <c r="M56" s="58">
        <f ca="1">HLOOKUP($B56,INDIRECT(M$1&amp;"!$I$2:$x$40"),('Partner-period(er)'!$A56+14),FALSE)</f>
        <v>0</v>
      </c>
      <c r="N56" s="58">
        <f ca="1">HLOOKUP($B56,INDIRECT(N$1&amp;"!$I$2:$x$40"),('Partner-period(er)'!$A56+14),FALSE)</f>
        <v>0</v>
      </c>
      <c r="O56" s="41">
        <f ca="1">HLOOKUP($B56,INDIRECT(O$1&amp;"!$I$2:$x$40"),('Partner-period(er)'!$A56+14),FALSE)</f>
        <v>0</v>
      </c>
      <c r="P56" s="41">
        <f ca="1">HLOOKUP($B56,INDIRECT(P$1&amp;"!$I$2:$x$40"),('Partner-period(er)'!$A56+14),FALSE)</f>
        <v>0</v>
      </c>
      <c r="Q56" s="41">
        <f ca="1">HLOOKUP($B56,INDIRECT(Q$1&amp;"!$I$2:$x$40"),('Partner-period(er)'!$A56+14),FALSE)</f>
        <v>0</v>
      </c>
      <c r="R56" s="41">
        <f ca="1">HLOOKUP($B56,INDIRECT(R$1&amp;"!$I$2:$x$40"),('Partner-period(er)'!$A56+14),FALSE)</f>
        <v>0</v>
      </c>
      <c r="S56" s="41">
        <f ca="1">HLOOKUP($B56,INDIRECT(S$1&amp;"!$I$2:$x$40"),('Partner-period(er)'!$A56+14),FALSE)</f>
        <v>0</v>
      </c>
      <c r="T56" s="41">
        <f ca="1">HLOOKUP($B56,INDIRECT(T$1&amp;"!$I$2:$x$40"),('Partner-period(er)'!$A56+14),FALSE)</f>
        <v>0</v>
      </c>
      <c r="U56" s="41">
        <f ca="1">HLOOKUP($B56,INDIRECT(U$1&amp;"!$I$2:$x$40"),('Partner-period(er)'!$A56+14),FALSE)</f>
        <v>0</v>
      </c>
      <c r="V56" s="41">
        <f ca="1">HLOOKUP($B56,INDIRECT(V$1&amp;"!$I$2:$x$40"),('Partner-period(er)'!$A56+14),FALSE)</f>
        <v>0</v>
      </c>
      <c r="W56" s="41">
        <f ca="1">HLOOKUP($B56,INDIRECT(W$1&amp;"!$I$2:$x$40"),('Partner-period(er)'!$A56+14),FALSE)</f>
        <v>0</v>
      </c>
      <c r="X56" s="363">
        <f ca="1">HLOOKUP($B56,INDIRECT(X$1&amp;"!$I$2:$x$40"),('Partner-period(er)'!$A56+14),FALSE)</f>
        <v>0</v>
      </c>
      <c r="Z56" s="15">
        <f ca="1">J56</f>
        <v>0</v>
      </c>
      <c r="AA56" s="11">
        <f ca="1">SUM($J56:K56)</f>
        <v>0</v>
      </c>
      <c r="AB56" s="11">
        <f ca="1">SUM($J56:L56)</f>
        <v>0</v>
      </c>
      <c r="AC56" s="11">
        <f ca="1">SUM($J56:M56)</f>
        <v>0</v>
      </c>
      <c r="AD56" s="11">
        <f ca="1">SUM($J56:N56)</f>
        <v>0</v>
      </c>
      <c r="AE56" s="11">
        <f ca="1">SUM($J56:O56)</f>
        <v>0</v>
      </c>
      <c r="AF56" s="11">
        <f ca="1">SUM($J56:P56)</f>
        <v>0</v>
      </c>
      <c r="AG56" s="11">
        <f ca="1">SUM($J56:Q56)</f>
        <v>0</v>
      </c>
      <c r="AH56" s="11">
        <f ca="1">SUM($J56:R56)</f>
        <v>0</v>
      </c>
      <c r="AI56" s="11">
        <f ca="1">SUM($J56:S56)</f>
        <v>0</v>
      </c>
      <c r="AJ56" s="11">
        <f ca="1">SUM($J56:T56)</f>
        <v>0</v>
      </c>
      <c r="AK56" s="11">
        <f ca="1">SUM($J56:U56)</f>
        <v>0</v>
      </c>
      <c r="AL56" s="11">
        <f ca="1">SUM($J56:V56)</f>
        <v>0</v>
      </c>
      <c r="AM56" s="11">
        <f ca="1">SUM($J56:W56)</f>
        <v>0</v>
      </c>
      <c r="AN56" s="19">
        <f ca="1">SUM($J56:X56)</f>
        <v>0</v>
      </c>
      <c r="AO56" s="12"/>
      <c r="AP56" s="11"/>
      <c r="AQ56" s="11"/>
      <c r="AR56" s="11"/>
      <c r="AS56" s="11"/>
      <c r="AT56" s="11"/>
    </row>
    <row r="57" spans="1:56" x14ac:dyDescent="0.25">
      <c r="A57" s="24">
        <v>3</v>
      </c>
      <c r="B57" s="24">
        <f t="shared" si="30"/>
        <v>2</v>
      </c>
      <c r="C57" s="36" t="str">
        <f>Data!B$5</f>
        <v>Personaleudgifter</v>
      </c>
      <c r="D57" s="37"/>
      <c r="E57" s="37"/>
      <c r="F57" s="37"/>
      <c r="G57" s="241"/>
      <c r="H57" s="454">
        <f t="shared" ca="1" si="31"/>
        <v>0</v>
      </c>
      <c r="I57" s="72"/>
      <c r="J57" s="159">
        <f ca="1">HLOOKUP($B57,INDIRECT(J$1&amp;"!$I$2:$x$40"),('Partner-period(er)'!$A57+14),FALSE)</f>
        <v>0</v>
      </c>
      <c r="K57" s="57">
        <f ca="1">HLOOKUP($B57,INDIRECT(K$1&amp;"!$I$2:$x$40"),('Partner-period(er)'!$A57+14),FALSE)</f>
        <v>0</v>
      </c>
      <c r="L57" s="57">
        <f ca="1">HLOOKUP($B57,INDIRECT(L$1&amp;"!$I$2:$x$40"),('Partner-period(er)'!$A57+14),FALSE)</f>
        <v>0</v>
      </c>
      <c r="M57" s="57">
        <f ca="1">HLOOKUP($B57,INDIRECT(M$1&amp;"!$I$2:$x$40"),('Partner-period(er)'!$A57+14),FALSE)</f>
        <v>0</v>
      </c>
      <c r="N57" s="57">
        <f ca="1">HLOOKUP($B57,INDIRECT(N$1&amp;"!$I$2:$x$40"),('Partner-period(er)'!$A57+14),FALSE)</f>
        <v>0</v>
      </c>
      <c r="O57" s="9">
        <f ca="1">HLOOKUP($B57,INDIRECT(O$1&amp;"!$I$2:$x$40"),('Partner-period(er)'!$A57+14),FALSE)</f>
        <v>0</v>
      </c>
      <c r="P57" s="9">
        <f ca="1">HLOOKUP($B57,INDIRECT(P$1&amp;"!$I$2:$x$40"),('Partner-period(er)'!$A57+14),FALSE)</f>
        <v>0</v>
      </c>
      <c r="Q57" s="9">
        <f ca="1">HLOOKUP($B57,INDIRECT(Q$1&amp;"!$I$2:$x$40"),('Partner-period(er)'!$A57+14),FALSE)</f>
        <v>0</v>
      </c>
      <c r="R57" s="9">
        <f ca="1">HLOOKUP($B57,INDIRECT(R$1&amp;"!$I$2:$x$40"),('Partner-period(er)'!$A57+14),FALSE)</f>
        <v>0</v>
      </c>
      <c r="S57" s="9">
        <f ca="1">HLOOKUP($B57,INDIRECT(S$1&amp;"!$I$2:$x$40"),('Partner-period(er)'!$A57+14),FALSE)</f>
        <v>0</v>
      </c>
      <c r="T57" s="9">
        <f ca="1">HLOOKUP($B57,INDIRECT(T$1&amp;"!$I$2:$x$40"),('Partner-period(er)'!$A57+14),FALSE)</f>
        <v>0</v>
      </c>
      <c r="U57" s="9">
        <f ca="1">HLOOKUP($B57,INDIRECT(U$1&amp;"!$I$2:$x$40"),('Partner-period(er)'!$A57+14),FALSE)</f>
        <v>0</v>
      </c>
      <c r="V57" s="9">
        <f ca="1">HLOOKUP($B57,INDIRECT(V$1&amp;"!$I$2:$x$40"),('Partner-period(er)'!$A57+14),FALSE)</f>
        <v>0</v>
      </c>
      <c r="W57" s="9">
        <f ca="1">HLOOKUP($B57,INDIRECT(W$1&amp;"!$I$2:$x$40"),('Partner-period(er)'!$A57+14),FALSE)</f>
        <v>0</v>
      </c>
      <c r="X57" s="109">
        <f ca="1">HLOOKUP($B57,INDIRECT(X$1&amp;"!$I$2:$x$40"),('Partner-period(er)'!$A57+14),FALSE)</f>
        <v>0</v>
      </c>
      <c r="Z57" s="15">
        <f ca="1">J57</f>
        <v>0</v>
      </c>
      <c r="AA57" s="11">
        <f ca="1">SUM($J57:K57)</f>
        <v>0</v>
      </c>
      <c r="AB57" s="11">
        <f ca="1">SUM($J57:L57)</f>
        <v>0</v>
      </c>
      <c r="AC57" s="11">
        <f ca="1">SUM($J57:M57)</f>
        <v>0</v>
      </c>
      <c r="AD57" s="11">
        <f ca="1">SUM($J57:N57)</f>
        <v>0</v>
      </c>
      <c r="AE57" s="11">
        <f ca="1">SUM($J57:O57)</f>
        <v>0</v>
      </c>
      <c r="AF57" s="11">
        <f ca="1">SUM($J57:P57)</f>
        <v>0</v>
      </c>
      <c r="AG57" s="11">
        <f ca="1">SUM($J57:Q57)</f>
        <v>0</v>
      </c>
      <c r="AH57" s="11">
        <f ca="1">SUM($J57:R57)</f>
        <v>0</v>
      </c>
      <c r="AI57" s="11">
        <f ca="1">SUM($J57:S57)</f>
        <v>0</v>
      </c>
      <c r="AJ57" s="11">
        <f ca="1">SUM($J57:T57)</f>
        <v>0</v>
      </c>
      <c r="AK57" s="11">
        <f ca="1">SUM($J57:U57)</f>
        <v>0</v>
      </c>
      <c r="AL57" s="11">
        <f ca="1">SUM($J57:V57)</f>
        <v>0</v>
      </c>
      <c r="AM57" s="11">
        <f ca="1">SUM($J57:W57)</f>
        <v>0</v>
      </c>
      <c r="AN57" s="19">
        <f ca="1">SUM($J57:X57)</f>
        <v>0</v>
      </c>
      <c r="AO57" s="12"/>
      <c r="AP57" s="11"/>
      <c r="AQ57" s="11"/>
      <c r="AR57" s="11"/>
      <c r="AS57" s="11"/>
      <c r="AT57" s="11"/>
    </row>
    <row r="58" spans="1:56" x14ac:dyDescent="0.25">
      <c r="A58" s="24">
        <v>4</v>
      </c>
      <c r="B58" s="24">
        <f t="shared" si="30"/>
        <v>2</v>
      </c>
      <c r="C58" s="43"/>
      <c r="D58" s="9" t="str">
        <f>Data!B$15</f>
        <v>Interen løn</v>
      </c>
      <c r="E58" s="9"/>
      <c r="F58" s="66">
        <f>HLOOKUP(B58,'Budget &amp; Total'!B:CI,50,FALSE)</f>
        <v>0</v>
      </c>
      <c r="G58" s="242">
        <f>HLOOKUP(B58,'Budget &amp; Total'!$1:$45,(24),FALSE)</f>
        <v>0</v>
      </c>
      <c r="H58" s="454">
        <f t="shared" ca="1" si="31"/>
        <v>0</v>
      </c>
      <c r="I58" s="72"/>
      <c r="J58" s="159">
        <f ca="1">HLOOKUP($B58,INDIRECT(J$1&amp;"!$I$2:$x$40"),('Partner-period(er)'!$A58+14),FALSE)</f>
        <v>0</v>
      </c>
      <c r="K58" s="57">
        <f ca="1">HLOOKUP($B58,INDIRECT(K$1&amp;"!$I$2:$x$40"),('Partner-period(er)'!$A58+14),FALSE)</f>
        <v>0</v>
      </c>
      <c r="L58" s="57">
        <f ca="1">HLOOKUP($B58,INDIRECT(L$1&amp;"!$I$2:$x$40"),('Partner-period(er)'!$A58+14),FALSE)</f>
        <v>0</v>
      </c>
      <c r="M58" s="57">
        <f ca="1">HLOOKUP($B58,INDIRECT(M$1&amp;"!$I$2:$x$40"),('Partner-period(er)'!$A58+14),FALSE)</f>
        <v>0</v>
      </c>
      <c r="N58" s="57">
        <f ca="1">HLOOKUP($B58,INDIRECT(N$1&amp;"!$I$2:$x$40"),('Partner-period(er)'!$A58+14),FALSE)</f>
        <v>0</v>
      </c>
      <c r="O58" s="9">
        <f ca="1">HLOOKUP($B58,INDIRECT(O$1&amp;"!$I$2:$x$40"),('Partner-period(er)'!$A58+14),FALSE)</f>
        <v>0</v>
      </c>
      <c r="P58" s="9">
        <f ca="1">HLOOKUP($B58,INDIRECT(P$1&amp;"!$I$2:$x$40"),('Partner-period(er)'!$A58+14),FALSE)</f>
        <v>0</v>
      </c>
      <c r="Q58" s="9">
        <f ca="1">HLOOKUP($B58,INDIRECT(Q$1&amp;"!$I$2:$x$40"),('Partner-period(er)'!$A58+14),FALSE)</f>
        <v>0</v>
      </c>
      <c r="R58" s="9">
        <f ca="1">HLOOKUP($B58,INDIRECT(R$1&amp;"!$I$2:$x$40"),('Partner-period(er)'!$A58+14),FALSE)</f>
        <v>0</v>
      </c>
      <c r="S58" s="9">
        <f ca="1">HLOOKUP($B58,INDIRECT(S$1&amp;"!$I$2:$x$40"),('Partner-period(er)'!$A58+14),FALSE)</f>
        <v>0</v>
      </c>
      <c r="T58" s="9">
        <f ca="1">HLOOKUP($B58,INDIRECT(T$1&amp;"!$I$2:$x$40"),('Partner-period(er)'!$A58+14),FALSE)</f>
        <v>0</v>
      </c>
      <c r="U58" s="9">
        <f ca="1">HLOOKUP($B58,INDIRECT(U$1&amp;"!$I$2:$x$40"),('Partner-period(er)'!$A58+14),FALSE)</f>
        <v>0</v>
      </c>
      <c r="V58" s="9">
        <f ca="1">HLOOKUP($B58,INDIRECT(V$1&amp;"!$I$2:$x$40"),('Partner-period(er)'!$A58+14),FALSE)</f>
        <v>0</v>
      </c>
      <c r="W58" s="9">
        <f ca="1">HLOOKUP($B58,INDIRECT(W$1&amp;"!$I$2:$x$40"),('Partner-period(er)'!$A58+14),FALSE)</f>
        <v>0</v>
      </c>
      <c r="X58" s="109">
        <f ca="1">HLOOKUP($B58,INDIRECT(X$1&amp;"!$I$2:$x$40"),('Partner-period(er)'!$A58+14),FALSE)</f>
        <v>0</v>
      </c>
      <c r="Z58" s="21">
        <f ca="1">J84</f>
        <v>0</v>
      </c>
      <c r="AA58" s="22">
        <f ca="1">SUM($J84:K84)</f>
        <v>0</v>
      </c>
      <c r="AB58" s="22">
        <f ca="1">SUM($J84:L84)</f>
        <v>0</v>
      </c>
      <c r="AC58" s="22">
        <f ca="1">SUM($J84:M84)</f>
        <v>0</v>
      </c>
      <c r="AD58" s="22">
        <f ca="1">SUM($J84:N84)</f>
        <v>0</v>
      </c>
      <c r="AE58" s="22">
        <f ca="1">SUM($J84:O84)</f>
        <v>0</v>
      </c>
      <c r="AF58" s="22">
        <f ca="1">SUM($J84:P84)</f>
        <v>0</v>
      </c>
      <c r="AG58" s="22">
        <f ca="1">SUM($J84:Q84)</f>
        <v>0</v>
      </c>
      <c r="AH58" s="22">
        <f ca="1">SUM($J84:R84)</f>
        <v>0</v>
      </c>
      <c r="AI58" s="22">
        <f ca="1">SUM($J84:S84)</f>
        <v>0</v>
      </c>
      <c r="AJ58" s="22">
        <f ca="1">SUM($J84:T84)</f>
        <v>0</v>
      </c>
      <c r="AK58" s="22">
        <f ca="1">SUM($J84:U84)</f>
        <v>0</v>
      </c>
      <c r="AL58" s="22">
        <f ca="1">SUM($J84:V84)</f>
        <v>0</v>
      </c>
      <c r="AM58" s="22">
        <f ca="1">SUM($J84:W84)</f>
        <v>0</v>
      </c>
      <c r="AN58" s="23">
        <f ca="1">SUM($J84:X84)</f>
        <v>0</v>
      </c>
      <c r="AO58" s="12"/>
      <c r="AP58" s="11">
        <f ca="1">IF(Data!$H$2="ja",IF(Z58&gt;$G58,Z58-$G58,0),0)</f>
        <v>0</v>
      </c>
      <c r="AQ58" s="11">
        <f ca="1">IF(Data!$H$2="ja",IF(AA58&gt;$G58,AA58-$G58-SUM($AP58:AP58),0),0)</f>
        <v>0</v>
      </c>
      <c r="AR58" s="11">
        <f ca="1">IF(Data!$H$2="ja",IF(AB58&gt;$G58,AB58-$G58-SUM($AP58:AQ58),0),0)</f>
        <v>0</v>
      </c>
      <c r="AS58" s="11">
        <f ca="1">IF(Data!$H$2="ja",IF(AC58&gt;$G58,AC58-$G58-SUM($AP58:AR58),0),0)</f>
        <v>0</v>
      </c>
      <c r="AT58" s="11">
        <f ca="1">IF(Data!$H$2="ja",IF(AD58&gt;$G58,AD58-$G58-SUM($AP58:AS58),0),0)</f>
        <v>0</v>
      </c>
      <c r="AU58" s="11">
        <f ca="1">IF(Data!$H$2="ja",IF(AE58&gt;$G58,AE58-$G58-SUM($AP58:AT58),0),0)</f>
        <v>0</v>
      </c>
      <c r="AV58" s="11">
        <f ca="1">IF(Data!$H$2="ja",IF(AF58&gt;$G58,AF58-$G58-SUM($AP58:AU58),0),0)</f>
        <v>0</v>
      </c>
      <c r="AW58" s="11">
        <f ca="1">IF(Data!$H$2="ja",IF(AG58&gt;$G58,AG58-$G58-SUM($AP58:AV58),0),0)</f>
        <v>0</v>
      </c>
      <c r="AX58" s="11">
        <f ca="1">IF(Data!$H$2="ja",IF(AH58&gt;$G58,AH58-$G58-SUM($AP58:AW58),0),0)</f>
        <v>0</v>
      </c>
      <c r="AY58" s="11">
        <f ca="1">IF(Data!$H$2="ja",IF(AI58&gt;$G58,AI58-$G58-SUM($AP58:AX58),0),0)</f>
        <v>0</v>
      </c>
      <c r="AZ58" s="11">
        <f ca="1">IF(Data!$H$2="ja",IF(AJ58&gt;$G58,AJ58-$G58-SUM($AP58:AY58),0),0)</f>
        <v>0</v>
      </c>
      <c r="BA58" s="11">
        <f ca="1">IF(Data!$H$2="ja",IF(AK58&gt;$G58,AK58-$G58-SUM($AP58:AZ58),0),0)</f>
        <v>0</v>
      </c>
      <c r="BB58" s="11">
        <f ca="1">IF(Data!$H$2="ja",IF(AL58&gt;$G58,AL58-$G58-SUM($AP58:BA58),0),0)</f>
        <v>0</v>
      </c>
      <c r="BC58" s="11">
        <f ca="1">IF(Data!$H$2="ja",IF(AM58&gt;$G58,AM58-$G58-SUM($AP58:BB58),0),0)</f>
        <v>0</v>
      </c>
      <c r="BD58" s="11">
        <f ca="1">IF(Data!$H$2="ja",IF(AN58&gt;$G58,AN58-$G58-SUM($AP58:BC58),0),0)</f>
        <v>0</v>
      </c>
    </row>
    <row r="59" spans="1:56" x14ac:dyDescent="0.25">
      <c r="A59" s="24">
        <v>5</v>
      </c>
      <c r="B59" s="24">
        <f t="shared" si="30"/>
        <v>2</v>
      </c>
      <c r="C59" s="39"/>
      <c r="D59" s="9" t="str">
        <f>Data!B$16</f>
        <v>Teknisk/adm løn</v>
      </c>
      <c r="E59" s="9"/>
      <c r="F59" s="66">
        <f>HLOOKUP(B58,'Budget &amp; Total'!B:CI,51,FALSE)</f>
        <v>0</v>
      </c>
      <c r="G59" s="242">
        <f>HLOOKUP(B59,'Budget &amp; Total'!$1:$45,(25),FALSE)</f>
        <v>0</v>
      </c>
      <c r="H59" s="454">
        <f t="shared" ca="1" si="31"/>
        <v>0</v>
      </c>
      <c r="I59" s="72"/>
      <c r="J59" s="159">
        <f ca="1">HLOOKUP($B59,INDIRECT(J$1&amp;"!$I$2:$x$40"),('Partner-period(er)'!$A59+14),FALSE)</f>
        <v>0</v>
      </c>
      <c r="K59" s="57">
        <f ca="1">HLOOKUP($B59,INDIRECT(K$1&amp;"!$I$2:$x$40"),('Partner-period(er)'!$A59+14),FALSE)</f>
        <v>0</v>
      </c>
      <c r="L59" s="57">
        <f ca="1">HLOOKUP($B59,INDIRECT(L$1&amp;"!$I$2:$x$40"),('Partner-period(er)'!$A59+14),FALSE)</f>
        <v>0</v>
      </c>
      <c r="M59" s="57">
        <f ca="1">HLOOKUP($B59,INDIRECT(M$1&amp;"!$I$2:$x$40"),('Partner-period(er)'!$A59+14),FALSE)</f>
        <v>0</v>
      </c>
      <c r="N59" s="57">
        <f ca="1">HLOOKUP($B59,INDIRECT(N$1&amp;"!$I$2:$x$40"),('Partner-period(er)'!$A59+14),FALSE)</f>
        <v>0</v>
      </c>
      <c r="O59" s="9">
        <f ca="1">HLOOKUP($B59,INDIRECT(O$1&amp;"!$I$2:$x$40"),('Partner-period(er)'!$A59+14),FALSE)</f>
        <v>0</v>
      </c>
      <c r="P59" s="9">
        <f ca="1">HLOOKUP($B59,INDIRECT(P$1&amp;"!$I$2:$x$40"),('Partner-period(er)'!$A59+14),FALSE)</f>
        <v>0</v>
      </c>
      <c r="Q59" s="9">
        <f ca="1">HLOOKUP($B59,INDIRECT(Q$1&amp;"!$I$2:$x$40"),('Partner-period(er)'!$A59+14),FALSE)</f>
        <v>0</v>
      </c>
      <c r="R59" s="9">
        <f ca="1">HLOOKUP($B59,INDIRECT(R$1&amp;"!$I$2:$x$40"),('Partner-period(er)'!$A59+14),FALSE)</f>
        <v>0</v>
      </c>
      <c r="S59" s="9">
        <f ca="1">HLOOKUP($B59,INDIRECT(S$1&amp;"!$I$2:$x$40"),('Partner-period(er)'!$A59+14),FALSE)</f>
        <v>0</v>
      </c>
      <c r="T59" s="9">
        <f ca="1">HLOOKUP($B59,INDIRECT(T$1&amp;"!$I$2:$x$40"),('Partner-period(er)'!$A59+14),FALSE)</f>
        <v>0</v>
      </c>
      <c r="U59" s="9">
        <f ca="1">HLOOKUP($B59,INDIRECT(U$1&amp;"!$I$2:$x$40"),('Partner-period(er)'!$A59+14),FALSE)</f>
        <v>0</v>
      </c>
      <c r="V59" s="9">
        <f ca="1">HLOOKUP($B59,INDIRECT(V$1&amp;"!$I$2:$x$40"),('Partner-period(er)'!$A59+14),FALSE)</f>
        <v>0</v>
      </c>
      <c r="W59" s="9">
        <f ca="1">HLOOKUP($B59,INDIRECT(W$1&amp;"!$I$2:$x$40"),('Partner-period(er)'!$A59+14),FALSE)</f>
        <v>0</v>
      </c>
      <c r="X59" s="109">
        <f ca="1">HLOOKUP($B59,INDIRECT(X$1&amp;"!$I$2:$x$40"),('Partner-period(er)'!$A59+14),FALSE)</f>
        <v>0</v>
      </c>
      <c r="Z59" s="21">
        <f ca="1">J91</f>
        <v>0</v>
      </c>
      <c r="AA59" s="22">
        <f ca="1">SUM($J91:K91)</f>
        <v>0</v>
      </c>
      <c r="AB59" s="22">
        <f ca="1">SUM($J91:L91)</f>
        <v>0</v>
      </c>
      <c r="AC59" s="22">
        <f ca="1">SUM($J91:M91)</f>
        <v>0</v>
      </c>
      <c r="AD59" s="22">
        <f ca="1">SUM($J91:N91)</f>
        <v>0</v>
      </c>
      <c r="AE59" s="22">
        <f ca="1">SUM($J91:O91)</f>
        <v>0</v>
      </c>
      <c r="AF59" s="22">
        <f ca="1">SUM($J91:P91)</f>
        <v>0</v>
      </c>
      <c r="AG59" s="22">
        <f ca="1">SUM($J91:Q91)</f>
        <v>0</v>
      </c>
      <c r="AH59" s="22">
        <f ca="1">SUM($J91:R91)</f>
        <v>0</v>
      </c>
      <c r="AI59" s="22">
        <f ca="1">SUM($J91:S91)</f>
        <v>0</v>
      </c>
      <c r="AJ59" s="22">
        <f ca="1">SUM($J91:T91)</f>
        <v>0</v>
      </c>
      <c r="AK59" s="22">
        <f ca="1">SUM($J91:U91)</f>
        <v>0</v>
      </c>
      <c r="AL59" s="22">
        <f ca="1">SUM($J91:V91)</f>
        <v>0</v>
      </c>
      <c r="AM59" s="22">
        <f ca="1">SUM($J91:W91)</f>
        <v>0</v>
      </c>
      <c r="AN59" s="22">
        <f ca="1">SUM($J91:X91)</f>
        <v>0</v>
      </c>
      <c r="AO59" s="12"/>
      <c r="AP59" s="11">
        <f ca="1">IF(Data!$H$2="ja",IF(Z59&gt;$G59,Z59-$G59,0),0)</f>
        <v>0</v>
      </c>
      <c r="AQ59" s="11">
        <f ca="1">IF(Data!$H$2="ja",IF(AA59&gt;$G59,AA59-$G59-SUM($AP59:AP59),0),0)</f>
        <v>0</v>
      </c>
      <c r="AR59" s="11">
        <f ca="1">IF(Data!$H$2="ja",IF(AB59&gt;$G59,AB59-$G59-SUM($AP59:AQ59),0),0)</f>
        <v>0</v>
      </c>
      <c r="AS59" s="11">
        <f ca="1">IF(Data!$H$2="ja",IF(AC59&gt;$G59,AC59-$G59-SUM($AP59:AR59),0),0)</f>
        <v>0</v>
      </c>
      <c r="AT59" s="11">
        <f ca="1">IF(Data!$H$2="ja",IF(AD59&gt;$G59,AD59-$G59-SUM($AP59:AS59),0),0)</f>
        <v>0</v>
      </c>
      <c r="AU59" s="11">
        <f ca="1">IF(Data!$H$2="ja",IF(AE59&gt;$G59,AE59-$G59-SUM($AP59:AT59),0),0)</f>
        <v>0</v>
      </c>
      <c r="AV59" s="11">
        <f ca="1">IF(Data!$H$2="ja",IF(AF59&gt;$G59,AF59-$G59-SUM($AP59:AU59),0),0)</f>
        <v>0</v>
      </c>
      <c r="AW59" s="11">
        <f ca="1">IF(Data!$H$2="ja",IF(AG59&gt;$G59,AG59-$G59-SUM($AP59:AV59),0),0)</f>
        <v>0</v>
      </c>
      <c r="AX59" s="11">
        <f ca="1">IF(Data!$H$2="ja",IF(AH59&gt;$G59,AH59-$G59-SUM($AP59:AW59),0),0)</f>
        <v>0</v>
      </c>
      <c r="AY59" s="11">
        <f ca="1">IF(Data!$H$2="ja",IF(AI59&gt;$G59,AI59-$G59-SUM($AP59:AX59),0),0)</f>
        <v>0</v>
      </c>
      <c r="AZ59" s="11">
        <f ca="1">IF(Data!$H$2="ja",IF(AJ59&gt;$G59,AJ59-$G59-SUM($AP59:AY59),0),0)</f>
        <v>0</v>
      </c>
      <c r="BA59" s="11">
        <f ca="1">IF(Data!$H$2="ja",IF(AK59&gt;$G59,AK59-$G59-SUM($AP59:AZ59),0),0)</f>
        <v>0</v>
      </c>
      <c r="BB59" s="11">
        <f ca="1">IF(Data!$H$2="ja",IF(AL59&gt;$G59,AL59-$G59-SUM($AP59:BA59),0),0)</f>
        <v>0</v>
      </c>
      <c r="BC59" s="11">
        <f ca="1">IF(Data!$H$2="ja",IF(AM59&gt;$G59,AM59-$G59-SUM($AP59:BB59),0),0)</f>
        <v>0</v>
      </c>
      <c r="BD59" s="11">
        <f ca="1">IF(Data!$H$2="ja",IF(AN59&gt;$G59,AN59-$G59-SUM($AP59:BC59),0),0)</f>
        <v>0</v>
      </c>
    </row>
    <row r="60" spans="1:56" x14ac:dyDescent="0.25">
      <c r="A60" s="24">
        <v>6</v>
      </c>
      <c r="B60" s="24">
        <f t="shared" si="30"/>
        <v>2</v>
      </c>
      <c r="C60" s="40"/>
      <c r="D60" s="41" t="str">
        <f>Data!B$17</f>
        <v>Overhead løn</v>
      </c>
      <c r="E60" s="41"/>
      <c r="F60" s="70">
        <f>HLOOKUP(B58,'Budget &amp; Total'!B:CI,26,FALSE)</f>
        <v>0</v>
      </c>
      <c r="G60" s="243">
        <f>HLOOKUP(B60,'Budget &amp; Total'!$1:$45,(27),FALSE)</f>
        <v>0</v>
      </c>
      <c r="H60" s="453">
        <f t="shared" ca="1" si="31"/>
        <v>0</v>
      </c>
      <c r="I60" s="72"/>
      <c r="J60" s="159">
        <f ca="1">HLOOKUP($B60,INDIRECT(J$1&amp;"!$I$2:$x$40"),('Partner-period(er)'!$A60+14),FALSE)</f>
        <v>0</v>
      </c>
      <c r="K60" s="57">
        <f ca="1">HLOOKUP($B60,INDIRECT(K$1&amp;"!$I$2:$x$40"),('Partner-period(er)'!$A60+14),FALSE)</f>
        <v>0</v>
      </c>
      <c r="L60" s="57">
        <f ca="1">HLOOKUP($B60,INDIRECT(L$1&amp;"!$I$2:$x$40"),('Partner-period(er)'!$A60+14),FALSE)</f>
        <v>0</v>
      </c>
      <c r="M60" s="57">
        <f ca="1">HLOOKUP($B60,INDIRECT(M$1&amp;"!$I$2:$x$40"),('Partner-period(er)'!$A60+14),FALSE)</f>
        <v>0</v>
      </c>
      <c r="N60" s="57">
        <f ca="1">HLOOKUP($B60,INDIRECT(N$1&amp;"!$I$2:$x$40"),('Partner-period(er)'!$A60+14),FALSE)</f>
        <v>0</v>
      </c>
      <c r="O60" s="9">
        <f ca="1">HLOOKUP($B60,INDIRECT(O$1&amp;"!$I$2:$x$40"),('Partner-period(er)'!$A60+14),FALSE)</f>
        <v>0</v>
      </c>
      <c r="P60" s="9">
        <f ca="1">HLOOKUP($B60,INDIRECT(P$1&amp;"!$I$2:$x$40"),('Partner-period(er)'!$A60+14),FALSE)</f>
        <v>0</v>
      </c>
      <c r="Q60" s="9">
        <f ca="1">HLOOKUP($B60,INDIRECT(Q$1&amp;"!$I$2:$x$40"),('Partner-period(er)'!$A60+14),FALSE)</f>
        <v>0</v>
      </c>
      <c r="R60" s="9">
        <f ca="1">HLOOKUP($B60,INDIRECT(R$1&amp;"!$I$2:$x$40"),('Partner-period(er)'!$A60+14),FALSE)</f>
        <v>0</v>
      </c>
      <c r="S60" s="9">
        <f ca="1">HLOOKUP($B60,INDIRECT(S$1&amp;"!$I$2:$x$40"),('Partner-period(er)'!$A60+14),FALSE)</f>
        <v>0</v>
      </c>
      <c r="T60" s="9">
        <f ca="1">HLOOKUP($B60,INDIRECT(T$1&amp;"!$I$2:$x$40"),('Partner-period(er)'!$A60+14),FALSE)</f>
        <v>0</v>
      </c>
      <c r="U60" s="9">
        <f ca="1">HLOOKUP($B60,INDIRECT(U$1&amp;"!$I$2:$x$40"),('Partner-period(er)'!$A60+14),FALSE)</f>
        <v>0</v>
      </c>
      <c r="V60" s="9">
        <f ca="1">HLOOKUP($B60,INDIRECT(V$1&amp;"!$I$2:$x$40"),('Partner-period(er)'!$A60+14),FALSE)</f>
        <v>0</v>
      </c>
      <c r="W60" s="9">
        <f ca="1">HLOOKUP($B60,INDIRECT(W$1&amp;"!$I$2:$x$40"),('Partner-period(er)'!$A60+14),FALSE)</f>
        <v>0</v>
      </c>
      <c r="X60" s="109">
        <f ca="1">HLOOKUP($B60,INDIRECT(X$1&amp;"!$I$2:$x$40"),('Partner-period(er)'!$A60+14),FALSE)</f>
        <v>0</v>
      </c>
      <c r="Z60" s="21">
        <f ca="1">J60+J94</f>
        <v>0</v>
      </c>
      <c r="AA60" s="22">
        <f ca="1">SUM($J94:K94)+SUM($J60:K60)</f>
        <v>0</v>
      </c>
      <c r="AB60" s="22">
        <f ca="1">SUM($J94:L94)+SUM($J60:L60)</f>
        <v>0</v>
      </c>
      <c r="AC60" s="22">
        <f ca="1">SUM($J94:M94)+SUM($J60:M60)</f>
        <v>0</v>
      </c>
      <c r="AD60" s="22">
        <f ca="1">SUM($J94:N94)+SUM($J60:N60)</f>
        <v>0</v>
      </c>
      <c r="AE60" s="22">
        <f ca="1">SUM($J94:O94)+SUM($J60:O60)</f>
        <v>0</v>
      </c>
      <c r="AF60" s="22">
        <f ca="1">SUM($J94:P94)+SUM($J60:P60)</f>
        <v>0</v>
      </c>
      <c r="AG60" s="22">
        <f ca="1">SUM($J94:Q94)+SUM($J60:Q60)</f>
        <v>0</v>
      </c>
      <c r="AH60" s="22">
        <f ca="1">SUM($J94:R94)+SUM($J60:R60)</f>
        <v>0</v>
      </c>
      <c r="AI60" s="22">
        <f ca="1">SUM($J94:S94)+SUM($J60:S60)</f>
        <v>0</v>
      </c>
      <c r="AJ60" s="22">
        <f ca="1">SUM($J94:T94)+SUM($J60:T60)</f>
        <v>0</v>
      </c>
      <c r="AK60" s="22">
        <f ca="1">SUM($J94:U94)+SUM($J60:U60)</f>
        <v>0</v>
      </c>
      <c r="AL60" s="22">
        <f ca="1">SUM($J94:V94)+SUM($J60:V60)</f>
        <v>0</v>
      </c>
      <c r="AM60" s="22">
        <f ca="1">SUM($J94:W94)+SUM($J60:W60)</f>
        <v>0</v>
      </c>
      <c r="AN60" s="22">
        <f ca="1">SUM($J94:X94)+SUM($J60:X60)</f>
        <v>0</v>
      </c>
      <c r="AO60" s="12"/>
      <c r="AP60" s="11">
        <f ca="1">IF(Data!$H$2="ja",IF(Z60&gt;$G60,Z60-$G60,0),0)</f>
        <v>0</v>
      </c>
      <c r="AQ60" s="11">
        <f ca="1">IF(Data!$H$2="ja",IF(AA60&gt;$G60,AA60-$G60-SUM($AP60:AP60),0),0)</f>
        <v>0</v>
      </c>
      <c r="AR60" s="11">
        <f ca="1">IF(Data!$H$2="ja",IF(AB60&gt;$G60,AB60-$G60-SUM($AP60:AQ60),0),0)</f>
        <v>0</v>
      </c>
      <c r="AS60" s="11">
        <f ca="1">IF(Data!$H$2="ja",IF(AC60&gt;$G60,AC60-$G60-SUM($AP60:AR60),0),0)</f>
        <v>0</v>
      </c>
      <c r="AT60" s="11">
        <f ca="1">IF(Data!$H$2="ja",IF(AD60&gt;$G60,AD60-$G60-SUM($AP60:AS60),0),0)</f>
        <v>0</v>
      </c>
      <c r="AU60" s="11">
        <f ca="1">IF(Data!$H$2="ja",IF(AE60&gt;$G60,AE60-$G60-SUM($AP60:AT60),0),0)</f>
        <v>0</v>
      </c>
      <c r="AV60" s="11">
        <f ca="1">IF(Data!$H$2="ja",IF(AF60&gt;$G60,AF60-$G60-SUM($AP60:AU60),0),0)</f>
        <v>0</v>
      </c>
      <c r="AW60" s="11">
        <f ca="1">IF(Data!$H$2="ja",IF(AG60&gt;$G60,AG60-$G60-SUM($AP60:AV60),0),0)</f>
        <v>0</v>
      </c>
      <c r="AX60" s="11">
        <f ca="1">IF(Data!$H$2="ja",IF(AH60&gt;$G60,AH60-$G60-SUM($AP60:AW60),0),0)</f>
        <v>0</v>
      </c>
      <c r="AY60" s="11">
        <f ca="1">IF(Data!$H$2="ja",IF(AI60&gt;$G60,AI60-$G60-SUM($AP60:AX60),0),0)</f>
        <v>0</v>
      </c>
      <c r="AZ60" s="11">
        <f ca="1">IF(Data!$H$2="ja",IF(AJ60&gt;$G60,AJ60-$G60-SUM($AP60:AY60),0),0)</f>
        <v>0</v>
      </c>
      <c r="BA60" s="11">
        <f ca="1">IF(Data!$H$2="ja",IF(AK60&gt;$G60,AK60-$G60-SUM($AP60:AZ60),0),0)</f>
        <v>0</v>
      </c>
      <c r="BB60" s="11">
        <f ca="1">IF(Data!$H$2="ja",IF(AL60&gt;$G60,AL60-$G60-SUM($AP60:BA60),0),0)</f>
        <v>0</v>
      </c>
      <c r="BC60" s="11">
        <f ca="1">IF(Data!$H$2="ja",IF(AM60&gt;$G60,AM60-$G60-SUM($AP60:BB60),0),0)</f>
        <v>0</v>
      </c>
      <c r="BD60" s="11">
        <f ca="1">IF(Data!$H$2="ja",IF(AN60&gt;$G60,AN60-$G60-SUM($AP60:BC60),0),0)</f>
        <v>0</v>
      </c>
    </row>
    <row r="61" spans="1:56" x14ac:dyDescent="0.25">
      <c r="A61" s="24">
        <v>7</v>
      </c>
      <c r="B61" s="24">
        <f t="shared" si="30"/>
        <v>2</v>
      </c>
      <c r="C61" s="62"/>
      <c r="D61" s="34" t="str">
        <f>Data!B$39</f>
        <v>Lønomkostninger total</v>
      </c>
      <c r="E61" s="34"/>
      <c r="F61" s="53"/>
      <c r="G61" s="242">
        <f>HLOOKUP(B61,'Budget &amp; Total'!$1:$45,(28),FALSE)</f>
        <v>0</v>
      </c>
      <c r="H61" s="455">
        <f t="shared" ca="1" si="31"/>
        <v>0</v>
      </c>
      <c r="I61" s="79"/>
      <c r="J61" s="209">
        <f ca="1">HLOOKUP($B61,INDIRECT(J$1&amp;"!$I$2:$x$40"),('Partner-period(er)'!$A61+14),FALSE)</f>
        <v>0</v>
      </c>
      <c r="K61" s="61">
        <f ca="1">HLOOKUP($B61,INDIRECT(K$1&amp;"!$I$2:$x$40"),('Partner-period(er)'!$A61+14),FALSE)</f>
        <v>0</v>
      </c>
      <c r="L61" s="210">
        <f ca="1">HLOOKUP($B61,INDIRECT(L$1&amp;"!$I$2:$x$40"),('Partner-period(er)'!$A61+14),FALSE)</f>
        <v>0</v>
      </c>
      <c r="M61" s="210">
        <f ca="1">HLOOKUP($B61,INDIRECT(M$1&amp;"!$I$2:$x$40"),('Partner-period(er)'!$A61+14),FALSE)</f>
        <v>0</v>
      </c>
      <c r="N61" s="210">
        <f ca="1">HLOOKUP($B61,INDIRECT(N$1&amp;"!$I$2:$x$40"),('Partner-period(er)'!$A61+14),FALSE)</f>
        <v>0</v>
      </c>
      <c r="O61" s="364">
        <f ca="1">HLOOKUP($B61,INDIRECT(O$1&amp;"!$I$2:$x$40"),('Partner-period(er)'!$A61+14),FALSE)</f>
        <v>0</v>
      </c>
      <c r="P61" s="364">
        <f ca="1">HLOOKUP($B61,INDIRECT(P$1&amp;"!$I$2:$x$40"),('Partner-period(er)'!$A61+14),FALSE)</f>
        <v>0</v>
      </c>
      <c r="Q61" s="364">
        <f ca="1">HLOOKUP($B61,INDIRECT(Q$1&amp;"!$I$2:$x$40"),('Partner-period(er)'!$A61+14),FALSE)</f>
        <v>0</v>
      </c>
      <c r="R61" s="364">
        <f ca="1">HLOOKUP($B61,INDIRECT(R$1&amp;"!$I$2:$x$40"),('Partner-period(er)'!$A61+14),FALSE)</f>
        <v>0</v>
      </c>
      <c r="S61" s="364">
        <f ca="1">HLOOKUP($B61,INDIRECT(S$1&amp;"!$I$2:$x$40"),('Partner-period(er)'!$A61+14),FALSE)</f>
        <v>0</v>
      </c>
      <c r="T61" s="364">
        <f ca="1">HLOOKUP($B61,INDIRECT(T$1&amp;"!$I$2:$x$40"),('Partner-period(er)'!$A61+14),FALSE)</f>
        <v>0</v>
      </c>
      <c r="U61" s="364">
        <f ca="1">HLOOKUP($B61,INDIRECT(U$1&amp;"!$I$2:$x$40"),('Partner-period(er)'!$A61+14),FALSE)</f>
        <v>0</v>
      </c>
      <c r="V61" s="364">
        <f ca="1">HLOOKUP($B61,INDIRECT(V$1&amp;"!$I$2:$x$40"),('Partner-period(er)'!$A61+14),FALSE)</f>
        <v>0</v>
      </c>
      <c r="W61" s="364">
        <f ca="1">HLOOKUP($B61,INDIRECT(W$1&amp;"!$I$2:$x$40"),('Partner-period(er)'!$A61+14),FALSE)</f>
        <v>0</v>
      </c>
      <c r="X61" s="365">
        <f ca="1">HLOOKUP($B61,INDIRECT(X$1&amp;"!$I$2:$x$40"),('Partner-period(er)'!$A61+14),FALSE)</f>
        <v>0</v>
      </c>
      <c r="Z61" s="15">
        <f t="shared" ref="Z61:AN61" ca="1" si="32">SUM(Z58:Z60)</f>
        <v>0</v>
      </c>
      <c r="AA61" s="11">
        <f t="shared" ca="1" si="32"/>
        <v>0</v>
      </c>
      <c r="AB61" s="11">
        <f t="shared" ca="1" si="32"/>
        <v>0</v>
      </c>
      <c r="AC61" s="11">
        <f t="shared" ca="1" si="32"/>
        <v>0</v>
      </c>
      <c r="AD61" s="11">
        <f t="shared" ca="1" si="32"/>
        <v>0</v>
      </c>
      <c r="AE61" s="11">
        <f t="shared" ca="1" si="32"/>
        <v>0</v>
      </c>
      <c r="AF61" s="11">
        <f t="shared" ca="1" si="32"/>
        <v>0</v>
      </c>
      <c r="AG61" s="11">
        <f t="shared" ca="1" si="32"/>
        <v>0</v>
      </c>
      <c r="AH61" s="11">
        <f t="shared" ca="1" si="32"/>
        <v>0</v>
      </c>
      <c r="AI61" s="11">
        <f t="shared" ca="1" si="32"/>
        <v>0</v>
      </c>
      <c r="AJ61" s="11">
        <f t="shared" ca="1" si="32"/>
        <v>0</v>
      </c>
      <c r="AK61" s="11">
        <f t="shared" ca="1" si="32"/>
        <v>0</v>
      </c>
      <c r="AL61" s="11">
        <f t="shared" ca="1" si="32"/>
        <v>0</v>
      </c>
      <c r="AM61" s="11">
        <f t="shared" ca="1" si="32"/>
        <v>0</v>
      </c>
      <c r="AN61" s="19">
        <f t="shared" ca="1" si="32"/>
        <v>0</v>
      </c>
      <c r="AO61" s="12"/>
      <c r="AP61" s="11">
        <f t="shared" ref="AP61:BD61" ca="1" si="33">SUM(AP58:AP60)</f>
        <v>0</v>
      </c>
      <c r="AQ61" s="11">
        <f t="shared" ca="1" si="33"/>
        <v>0</v>
      </c>
      <c r="AR61" s="11">
        <f t="shared" ca="1" si="33"/>
        <v>0</v>
      </c>
      <c r="AS61" s="11">
        <f t="shared" ca="1" si="33"/>
        <v>0</v>
      </c>
      <c r="AT61" s="11">
        <f t="shared" ca="1" si="33"/>
        <v>0</v>
      </c>
      <c r="AU61" s="11">
        <f t="shared" ca="1" si="33"/>
        <v>0</v>
      </c>
      <c r="AV61" s="11">
        <f t="shared" ca="1" si="33"/>
        <v>0</v>
      </c>
      <c r="AW61" s="11">
        <f t="shared" ca="1" si="33"/>
        <v>0</v>
      </c>
      <c r="AX61" s="11">
        <f t="shared" ca="1" si="33"/>
        <v>0</v>
      </c>
      <c r="AY61" s="11">
        <f t="shared" ca="1" si="33"/>
        <v>0</v>
      </c>
      <c r="AZ61" s="11">
        <f t="shared" ca="1" si="33"/>
        <v>0</v>
      </c>
      <c r="BA61" s="11">
        <f t="shared" ca="1" si="33"/>
        <v>0</v>
      </c>
      <c r="BB61" s="11">
        <f t="shared" ca="1" si="33"/>
        <v>0</v>
      </c>
      <c r="BC61" s="11">
        <f t="shared" ca="1" si="33"/>
        <v>0</v>
      </c>
      <c r="BD61" s="11">
        <f t="shared" ca="1" si="33"/>
        <v>0</v>
      </c>
    </row>
    <row r="62" spans="1:56" x14ac:dyDescent="0.25">
      <c r="B62" s="24">
        <f t="shared" si="30"/>
        <v>2</v>
      </c>
      <c r="C62" s="38" t="str">
        <f>Data!B$18</f>
        <v>Andre omkostninger</v>
      </c>
      <c r="D62" s="9"/>
      <c r="E62" s="9"/>
      <c r="F62" s="4"/>
      <c r="G62" s="241"/>
      <c r="H62" s="454">
        <f t="shared" ca="1" si="31"/>
        <v>0</v>
      </c>
      <c r="I62" s="72"/>
      <c r="J62" s="159">
        <f ca="1">HLOOKUP($B62,INDIRECT(J$1&amp;"!$I$2:$x$40"),('Partner-period(er)'!$A62+14),FALSE)</f>
        <v>0</v>
      </c>
      <c r="K62" s="57">
        <f ca="1">HLOOKUP($B62,INDIRECT(K$1&amp;"!$I$2:$x$40"),('Partner-period(er)'!$A62+14),FALSE)</f>
        <v>0</v>
      </c>
      <c r="L62" s="57">
        <f ca="1">HLOOKUP($B62,INDIRECT(L$1&amp;"!$I$2:$x$40"),('Partner-period(er)'!$A62+14),FALSE)</f>
        <v>0</v>
      </c>
      <c r="M62" s="57">
        <f ca="1">HLOOKUP($B62,INDIRECT(M$1&amp;"!$I$2:$x$40"),('Partner-period(er)'!$A62+14),FALSE)</f>
        <v>0</v>
      </c>
      <c r="N62" s="57">
        <f ca="1">HLOOKUP($B62,INDIRECT(N$1&amp;"!$I$2:$x$40"),('Partner-period(er)'!$A62+14),FALSE)</f>
        <v>0</v>
      </c>
      <c r="O62" s="9">
        <f ca="1">HLOOKUP($B62,INDIRECT(O$1&amp;"!$I$2:$x$40"),('Partner-period(er)'!$A62+14),FALSE)</f>
        <v>0</v>
      </c>
      <c r="P62" s="9">
        <f ca="1">HLOOKUP($B62,INDIRECT(P$1&amp;"!$I$2:$x$40"),('Partner-period(er)'!$A62+14),FALSE)</f>
        <v>0</v>
      </c>
      <c r="Q62" s="9">
        <f ca="1">HLOOKUP($B62,INDIRECT(Q$1&amp;"!$I$2:$x$40"),('Partner-period(er)'!$A62+14),FALSE)</f>
        <v>0</v>
      </c>
      <c r="R62" s="9">
        <f ca="1">HLOOKUP($B62,INDIRECT(R$1&amp;"!$I$2:$x$40"),('Partner-period(er)'!$A62+14),FALSE)</f>
        <v>0</v>
      </c>
      <c r="S62" s="9">
        <f ca="1">HLOOKUP($B62,INDIRECT(S$1&amp;"!$I$2:$x$40"),('Partner-period(er)'!$A62+14),FALSE)</f>
        <v>0</v>
      </c>
      <c r="T62" s="9">
        <f ca="1">HLOOKUP($B62,INDIRECT(T$1&amp;"!$I$2:$x$40"),('Partner-period(er)'!$A62+14),FALSE)</f>
        <v>0</v>
      </c>
      <c r="U62" s="9">
        <f ca="1">HLOOKUP($B62,INDIRECT(U$1&amp;"!$I$2:$x$40"),('Partner-period(er)'!$A62+14),FALSE)</f>
        <v>0</v>
      </c>
      <c r="V62" s="9">
        <f ca="1">HLOOKUP($B62,INDIRECT(V$1&amp;"!$I$2:$x$40"),('Partner-period(er)'!$A62+14),FALSE)</f>
        <v>0</v>
      </c>
      <c r="W62" s="9">
        <f ca="1">HLOOKUP($B62,INDIRECT(W$1&amp;"!$I$2:$x$40"),('Partner-period(er)'!$A62+14),FALSE)</f>
        <v>0</v>
      </c>
      <c r="X62" s="109">
        <f ca="1">HLOOKUP($B62,INDIRECT(X$1&amp;"!$I$2:$x$40"),('Partner-period(er)'!$A62+14),FALSE)</f>
        <v>0</v>
      </c>
      <c r="Z62" s="15"/>
      <c r="AA62" s="11"/>
      <c r="AB62" s="11"/>
      <c r="AC62" s="11"/>
      <c r="AD62" s="11"/>
      <c r="AE62" s="11"/>
      <c r="AF62" s="11"/>
      <c r="AG62" s="11"/>
      <c r="AH62" s="11"/>
      <c r="AI62" s="11"/>
      <c r="AJ62" s="11"/>
      <c r="AK62" s="11"/>
      <c r="AL62" s="11"/>
      <c r="AM62" s="11"/>
      <c r="AN62" s="19"/>
      <c r="AO62" s="12"/>
      <c r="AP62" s="11"/>
      <c r="AQ62" s="11"/>
      <c r="AR62" s="11"/>
      <c r="AS62" s="11"/>
      <c r="AT62" s="11"/>
      <c r="AU62" s="11"/>
      <c r="AV62" s="11"/>
      <c r="AW62" s="11"/>
      <c r="AX62" s="11"/>
      <c r="AY62" s="11"/>
      <c r="AZ62" s="11"/>
      <c r="BA62" s="11"/>
      <c r="BB62" s="11"/>
      <c r="BC62" s="11"/>
      <c r="BD62" s="11"/>
    </row>
    <row r="63" spans="1:56" x14ac:dyDescent="0.25">
      <c r="A63" s="24">
        <v>9</v>
      </c>
      <c r="B63" s="24">
        <f t="shared" si="30"/>
        <v>2</v>
      </c>
      <c r="C63" s="39"/>
      <c r="D63" s="9" t="str">
        <f>Data!B$6</f>
        <v>Instrumenter og udstyr</v>
      </c>
      <c r="E63" s="9"/>
      <c r="F63" s="4"/>
      <c r="G63" s="242">
        <f>HLOOKUP(B63,'Budget &amp; Total'!$1:$45,(30),FALSE)</f>
        <v>0</v>
      </c>
      <c r="H63" s="454">
        <f t="shared" ca="1" si="31"/>
        <v>0</v>
      </c>
      <c r="I63" s="72"/>
      <c r="J63" s="159">
        <f ca="1">HLOOKUP($B63,INDIRECT(J$1&amp;"!$I$2:$x$40"),('Partner-period(er)'!$A63+14),FALSE)</f>
        <v>0</v>
      </c>
      <c r="K63" s="57">
        <f ca="1">HLOOKUP($B63,INDIRECT(K$1&amp;"!$I$2:$x$40"),('Partner-period(er)'!$A63+14),FALSE)</f>
        <v>0</v>
      </c>
      <c r="L63" s="57">
        <f ca="1">HLOOKUP($B63,INDIRECT(L$1&amp;"!$I$2:$x$40"),('Partner-period(er)'!$A63+14),FALSE)</f>
        <v>0</v>
      </c>
      <c r="M63" s="57">
        <f ca="1">HLOOKUP($B63,INDIRECT(M$1&amp;"!$I$2:$x$40"),('Partner-period(er)'!$A63+14),FALSE)</f>
        <v>0</v>
      </c>
      <c r="N63" s="57">
        <f ca="1">HLOOKUP($B63,INDIRECT(N$1&amp;"!$I$2:$x$40"),('Partner-period(er)'!$A63+14),FALSE)</f>
        <v>0</v>
      </c>
      <c r="O63" s="9">
        <f ca="1">HLOOKUP($B63,INDIRECT(O$1&amp;"!$I$2:$x$40"),('Partner-period(er)'!$A63+14),FALSE)</f>
        <v>0</v>
      </c>
      <c r="P63" s="9">
        <f ca="1">HLOOKUP($B63,INDIRECT(P$1&amp;"!$I$2:$x$40"),('Partner-period(er)'!$A63+14),FALSE)</f>
        <v>0</v>
      </c>
      <c r="Q63" s="9">
        <f ca="1">HLOOKUP($B63,INDIRECT(Q$1&amp;"!$I$2:$x$40"),('Partner-period(er)'!$A63+14),FALSE)</f>
        <v>0</v>
      </c>
      <c r="R63" s="9">
        <f ca="1">HLOOKUP($B63,INDIRECT(R$1&amp;"!$I$2:$x$40"),('Partner-period(er)'!$A63+14),FALSE)</f>
        <v>0</v>
      </c>
      <c r="S63" s="9">
        <f ca="1">HLOOKUP($B63,INDIRECT(S$1&amp;"!$I$2:$x$40"),('Partner-period(er)'!$A63+14),FALSE)</f>
        <v>0</v>
      </c>
      <c r="T63" s="9">
        <f ca="1">HLOOKUP($B63,INDIRECT(T$1&amp;"!$I$2:$x$40"),('Partner-period(er)'!$A63+14),FALSE)</f>
        <v>0</v>
      </c>
      <c r="U63" s="9">
        <f ca="1">HLOOKUP($B63,INDIRECT(U$1&amp;"!$I$2:$x$40"),('Partner-period(er)'!$A63+14),FALSE)</f>
        <v>0</v>
      </c>
      <c r="V63" s="9">
        <f ca="1">HLOOKUP($B63,INDIRECT(V$1&amp;"!$I$2:$x$40"),('Partner-period(er)'!$A63+14),FALSE)</f>
        <v>0</v>
      </c>
      <c r="W63" s="9">
        <f ca="1">HLOOKUP($B63,INDIRECT(W$1&amp;"!$I$2:$x$40"),('Partner-period(er)'!$A63+14),FALSE)</f>
        <v>0</v>
      </c>
      <c r="X63" s="109">
        <f ca="1">HLOOKUP($B63,INDIRECT(X$1&amp;"!$I$2:$x$40"),('Partner-period(er)'!$A63+14),FALSE)</f>
        <v>0</v>
      </c>
      <c r="Z63" s="15">
        <f t="shared" ref="Z63:Z71" ca="1" si="34">J63</f>
        <v>0</v>
      </c>
      <c r="AA63" s="11">
        <f ca="1">SUM($J63:K63)</f>
        <v>0</v>
      </c>
      <c r="AB63" s="11">
        <f ca="1">SUM($J63:L63)</f>
        <v>0</v>
      </c>
      <c r="AC63" s="11">
        <f ca="1">SUM($J63:M63)</f>
        <v>0</v>
      </c>
      <c r="AD63" s="11">
        <f ca="1">SUM($J63:N63)</f>
        <v>0</v>
      </c>
      <c r="AE63" s="11">
        <f ca="1">SUM($J63:O63)</f>
        <v>0</v>
      </c>
      <c r="AF63" s="11">
        <f ca="1">SUM($J63:P63)</f>
        <v>0</v>
      </c>
      <c r="AG63" s="11">
        <f ca="1">SUM($J63:Q63)</f>
        <v>0</v>
      </c>
      <c r="AH63" s="11">
        <f ca="1">SUM($J63:R63)</f>
        <v>0</v>
      </c>
      <c r="AI63" s="11">
        <f ca="1">SUM($J63:S63)</f>
        <v>0</v>
      </c>
      <c r="AJ63" s="11">
        <f ca="1">SUM($J63:T63)</f>
        <v>0</v>
      </c>
      <c r="AK63" s="11">
        <f ca="1">SUM($J63:U63)</f>
        <v>0</v>
      </c>
      <c r="AL63" s="11">
        <f ca="1">SUM($J63:V63)</f>
        <v>0</v>
      </c>
      <c r="AM63" s="11">
        <f ca="1">SUM($J63:W63)</f>
        <v>0</v>
      </c>
      <c r="AN63" s="19">
        <f ca="1">SUM($J63:X63)</f>
        <v>0</v>
      </c>
      <c r="AO63" s="12"/>
      <c r="AP63" s="11">
        <f ca="1">IF(Data!$H$2="ja",IF(Z63&gt;$G63,Z63-$G63,0),0)</f>
        <v>0</v>
      </c>
      <c r="AQ63" s="11">
        <f ca="1">IF(Data!$H$2="ja",IF(AA63&gt;$G63,AA63-$G63-SUM($AP63:AP63),0),0)</f>
        <v>0</v>
      </c>
      <c r="AR63" s="11">
        <f ca="1">IF(Data!$H$2="ja",IF(AB63&gt;$G63,AB63-$G63-SUM($AP63:AQ63),0),0)</f>
        <v>0</v>
      </c>
      <c r="AS63" s="11">
        <f ca="1">IF(Data!$H$2="ja",IF(AC63&gt;$G63,AC63-$G63-SUM($AP63:AR63),0),0)</f>
        <v>0</v>
      </c>
      <c r="AT63" s="11">
        <f ca="1">IF(Data!$H$2="ja",IF(AD63&gt;$G63,AD63-$G63-SUM($AP63:AS63),0),0)</f>
        <v>0</v>
      </c>
      <c r="AU63" s="11">
        <f ca="1">IF(Data!$H$2="ja",IF(AE63&gt;$G63,AE63-$G63-SUM($AP63:AT63),0),0)</f>
        <v>0</v>
      </c>
      <c r="AV63" s="11">
        <f ca="1">IF(Data!$H$2="ja",IF(AF63&gt;$G63,AF63-$G63-SUM($AP63:AU63),0),0)</f>
        <v>0</v>
      </c>
      <c r="AW63" s="11">
        <f ca="1">IF(Data!$H$2="ja",IF(AG63&gt;$G63,AG63-$G63-SUM($AP63:AV63),0),0)</f>
        <v>0</v>
      </c>
      <c r="AX63" s="11">
        <f ca="1">IF(Data!$H$2="ja",IF(AH63&gt;$G63,AH63-$G63-SUM($AP63:AW63),0),0)</f>
        <v>0</v>
      </c>
      <c r="AY63" s="11">
        <f ca="1">IF(Data!$H$2="ja",IF(AI63&gt;$G63,AI63-$G63-SUM($AP63:AX63),0),0)</f>
        <v>0</v>
      </c>
      <c r="AZ63" s="11">
        <f ca="1">IF(Data!$H$2="ja",IF(AJ63&gt;$G63,AJ63-$G63-SUM($AP63:AY63),0),0)</f>
        <v>0</v>
      </c>
      <c r="BA63" s="11">
        <f ca="1">IF(Data!$H$2="ja",IF(AK63&gt;$G63,AK63-$G63-SUM($AP63:AZ63),0),0)</f>
        <v>0</v>
      </c>
      <c r="BB63" s="11">
        <f ca="1">IF(Data!$H$2="ja",IF(AL63&gt;$G63,AL63-$G63-SUM($AP63:BA63),0),0)</f>
        <v>0</v>
      </c>
      <c r="BC63" s="11">
        <f ca="1">IF(Data!$H$2="ja",IF(AM63&gt;$G63,AM63-$G63-SUM($AP63:BB63),0),0)</f>
        <v>0</v>
      </c>
      <c r="BD63" s="11">
        <f ca="1">IF(Data!$H$2="ja",IF(AN63&gt;$G63,AN63-$G63-SUM($AP63:BC63),0),0)</f>
        <v>0</v>
      </c>
    </row>
    <row r="64" spans="1:56" x14ac:dyDescent="0.25">
      <c r="A64" s="24">
        <v>10</v>
      </c>
      <c r="B64" s="24">
        <f t="shared" si="30"/>
        <v>2</v>
      </c>
      <c r="C64" s="39"/>
      <c r="D64" s="9" t="str">
        <f>Data!B$7</f>
        <v>Bygninger og jord</v>
      </c>
      <c r="E64" s="9"/>
      <c r="F64" s="4"/>
      <c r="G64" s="242">
        <f>HLOOKUP(B64,'Budget &amp; Total'!$1:$45,(31),FALSE)</f>
        <v>0</v>
      </c>
      <c r="H64" s="454">
        <f t="shared" ca="1" si="31"/>
        <v>0</v>
      </c>
      <c r="I64" s="72"/>
      <c r="J64" s="159">
        <f ca="1">HLOOKUP($B64,INDIRECT(J$1&amp;"!$I$2:$x$40"),('Partner-period(er)'!$A64+14),FALSE)</f>
        <v>0</v>
      </c>
      <c r="K64" s="57">
        <f ca="1">HLOOKUP($B64,INDIRECT(K$1&amp;"!$I$2:$x$40"),('Partner-period(er)'!$A64+14),FALSE)</f>
        <v>0</v>
      </c>
      <c r="L64" s="57">
        <f ca="1">HLOOKUP($B64,INDIRECT(L$1&amp;"!$I$2:$x$40"),('Partner-period(er)'!$A64+14),FALSE)</f>
        <v>0</v>
      </c>
      <c r="M64" s="57">
        <f ca="1">HLOOKUP($B64,INDIRECT(M$1&amp;"!$I$2:$x$40"),('Partner-period(er)'!$A64+14),FALSE)</f>
        <v>0</v>
      </c>
      <c r="N64" s="57">
        <f ca="1">HLOOKUP($B64,INDIRECT(N$1&amp;"!$I$2:$x$40"),('Partner-period(er)'!$A64+14),FALSE)</f>
        <v>0</v>
      </c>
      <c r="O64" s="9">
        <f ca="1">HLOOKUP($B64,INDIRECT(O$1&amp;"!$I$2:$x$40"),('Partner-period(er)'!$A64+14),FALSE)</f>
        <v>0</v>
      </c>
      <c r="P64" s="9">
        <f ca="1">HLOOKUP($B64,INDIRECT(P$1&amp;"!$I$2:$x$40"),('Partner-period(er)'!$A64+14),FALSE)</f>
        <v>0</v>
      </c>
      <c r="Q64" s="9">
        <f ca="1">HLOOKUP($B64,INDIRECT(Q$1&amp;"!$I$2:$x$40"),('Partner-period(er)'!$A64+14),FALSE)</f>
        <v>0</v>
      </c>
      <c r="R64" s="9">
        <f ca="1">HLOOKUP($B64,INDIRECT(R$1&amp;"!$I$2:$x$40"),('Partner-period(er)'!$A64+14),FALSE)</f>
        <v>0</v>
      </c>
      <c r="S64" s="9">
        <f ca="1">HLOOKUP($B64,INDIRECT(S$1&amp;"!$I$2:$x$40"),('Partner-period(er)'!$A64+14),FALSE)</f>
        <v>0</v>
      </c>
      <c r="T64" s="9">
        <f ca="1">HLOOKUP($B64,INDIRECT(T$1&amp;"!$I$2:$x$40"),('Partner-period(er)'!$A64+14),FALSE)</f>
        <v>0</v>
      </c>
      <c r="U64" s="9">
        <f ca="1">HLOOKUP($B64,INDIRECT(U$1&amp;"!$I$2:$x$40"),('Partner-period(er)'!$A64+14),FALSE)</f>
        <v>0</v>
      </c>
      <c r="V64" s="9">
        <f ca="1">HLOOKUP($B64,INDIRECT(V$1&amp;"!$I$2:$x$40"),('Partner-period(er)'!$A64+14),FALSE)</f>
        <v>0</v>
      </c>
      <c r="W64" s="9">
        <f ca="1">HLOOKUP($B64,INDIRECT(W$1&amp;"!$I$2:$x$40"),('Partner-period(er)'!$A64+14),FALSE)</f>
        <v>0</v>
      </c>
      <c r="X64" s="109">
        <f ca="1">HLOOKUP($B64,INDIRECT(X$1&amp;"!$I$2:$x$40"),('Partner-period(er)'!$A64+14),FALSE)</f>
        <v>0</v>
      </c>
      <c r="Z64" s="15">
        <f t="shared" ca="1" si="34"/>
        <v>0</v>
      </c>
      <c r="AA64" s="11">
        <f ca="1">SUM($J64:K64)</f>
        <v>0</v>
      </c>
      <c r="AB64" s="11">
        <f ca="1">SUM($J64:L64)</f>
        <v>0</v>
      </c>
      <c r="AC64" s="11">
        <f ca="1">SUM($J64:M64)</f>
        <v>0</v>
      </c>
      <c r="AD64" s="11">
        <f ca="1">SUM($J64:N64)</f>
        <v>0</v>
      </c>
      <c r="AE64" s="11">
        <f ca="1">SUM($J64:O64)</f>
        <v>0</v>
      </c>
      <c r="AF64" s="11">
        <f ca="1">SUM($J64:P64)</f>
        <v>0</v>
      </c>
      <c r="AG64" s="11">
        <f ca="1">SUM($J64:Q64)</f>
        <v>0</v>
      </c>
      <c r="AH64" s="11">
        <f ca="1">SUM($J64:R64)</f>
        <v>0</v>
      </c>
      <c r="AI64" s="11">
        <f ca="1">SUM($J64:S64)</f>
        <v>0</v>
      </c>
      <c r="AJ64" s="11">
        <f ca="1">SUM($J64:T64)</f>
        <v>0</v>
      </c>
      <c r="AK64" s="11">
        <f ca="1">SUM($J64:U64)</f>
        <v>0</v>
      </c>
      <c r="AL64" s="11">
        <f ca="1">SUM($J64:V64)</f>
        <v>0</v>
      </c>
      <c r="AM64" s="11">
        <f ca="1">SUM($J64:W64)</f>
        <v>0</v>
      </c>
      <c r="AN64" s="19">
        <f ca="1">SUM($J64:X64)</f>
        <v>0</v>
      </c>
      <c r="AO64" s="12"/>
      <c r="AP64" s="11">
        <f ca="1">IF(Data!$H$2="ja",IF(Z64&gt;$G64,Z64-$G64,0),0)</f>
        <v>0</v>
      </c>
      <c r="AQ64" s="11">
        <f ca="1">IF(Data!$H$2="ja",IF(AA64&gt;$G64,AA64-$G64-SUM($AP64:AP64),0),0)</f>
        <v>0</v>
      </c>
      <c r="AR64" s="11">
        <f ca="1">IF(Data!$H$2="ja",IF(AB64&gt;$G64,AB64-$G64-SUM($AP64:AQ64),0),0)</f>
        <v>0</v>
      </c>
      <c r="AS64" s="11">
        <f ca="1">IF(Data!$H$2="ja",IF(AC64&gt;$G64,AC64-$G64-SUM($AP64:AR64),0),0)</f>
        <v>0</v>
      </c>
      <c r="AT64" s="11">
        <f ca="1">IF(Data!$H$2="ja",IF(AD64&gt;$G64,AD64-$G64-SUM($AP64:AS64),0),0)</f>
        <v>0</v>
      </c>
      <c r="AU64" s="11">
        <f ca="1">IF(Data!$H$2="ja",IF(AE64&gt;$G64,AE64-$G64-SUM($AP64:AT64),0),0)</f>
        <v>0</v>
      </c>
      <c r="AV64" s="11">
        <f ca="1">IF(Data!$H$2="ja",IF(AF64&gt;$G64,AF64-$G64-SUM($AP64:AU64),0),0)</f>
        <v>0</v>
      </c>
      <c r="AW64" s="11">
        <f ca="1">IF(Data!$H$2="ja",IF(AG64&gt;$G64,AG64-$G64-SUM($AP64:AV64),0),0)</f>
        <v>0</v>
      </c>
      <c r="AX64" s="11">
        <f ca="1">IF(Data!$H$2="ja",IF(AH64&gt;$G64,AH64-$G64-SUM($AP64:AW64),0),0)</f>
        <v>0</v>
      </c>
      <c r="AY64" s="11">
        <f ca="1">IF(Data!$H$2="ja",IF(AI64&gt;$G64,AI64-$G64-SUM($AP64:AX64),0),0)</f>
        <v>0</v>
      </c>
      <c r="AZ64" s="11">
        <f ca="1">IF(Data!$H$2="ja",IF(AJ64&gt;$G64,AJ64-$G64-SUM($AP64:AY64),0),0)</f>
        <v>0</v>
      </c>
      <c r="BA64" s="11">
        <f ca="1">IF(Data!$H$2="ja",IF(AK64&gt;$G64,AK64-$G64-SUM($AP64:AZ64),0),0)</f>
        <v>0</v>
      </c>
      <c r="BB64" s="11">
        <f ca="1">IF(Data!$H$2="ja",IF(AL64&gt;$G64,AL64-$G64-SUM($AP64:BA64),0),0)</f>
        <v>0</v>
      </c>
      <c r="BC64" s="11">
        <f ca="1">IF(Data!$H$2="ja",IF(AM64&gt;$G64,AM64-$G64-SUM($AP64:BB64),0),0)</f>
        <v>0</v>
      </c>
      <c r="BD64" s="11">
        <f ca="1">IF(Data!$H$2="ja",IF(AN64&gt;$G64,AN64-$G64-SUM($AP64:BC64),0),0)</f>
        <v>0</v>
      </c>
    </row>
    <row r="65" spans="1:56" x14ac:dyDescent="0.25">
      <c r="A65" s="24">
        <v>11</v>
      </c>
      <c r="B65" s="24">
        <f t="shared" si="30"/>
        <v>2</v>
      </c>
      <c r="C65" s="39"/>
      <c r="D65" s="9" t="str">
        <f>Data!B$8</f>
        <v>Andre driftsudgifter, herunder materialer</v>
      </c>
      <c r="E65" s="9"/>
      <c r="F65" s="4"/>
      <c r="G65" s="242">
        <f>HLOOKUP(B65,'Budget &amp; Total'!$1:$45,(32),FALSE)</f>
        <v>0</v>
      </c>
      <c r="H65" s="454">
        <f t="shared" ca="1" si="31"/>
        <v>0</v>
      </c>
      <c r="I65" s="72"/>
      <c r="J65" s="159">
        <f ca="1">HLOOKUP($B65,INDIRECT(J$1&amp;"!$I$2:$x$40"),('Partner-period(er)'!$A65+14),FALSE)</f>
        <v>0</v>
      </c>
      <c r="K65" s="57">
        <f ca="1">HLOOKUP($B65,INDIRECT(K$1&amp;"!$I$2:$x$40"),('Partner-period(er)'!$A65+14),FALSE)</f>
        <v>0</v>
      </c>
      <c r="L65" s="57">
        <f ca="1">HLOOKUP($B65,INDIRECT(L$1&amp;"!$I$2:$x$40"),('Partner-period(er)'!$A65+14),FALSE)</f>
        <v>0</v>
      </c>
      <c r="M65" s="57">
        <f ca="1">HLOOKUP($B65,INDIRECT(M$1&amp;"!$I$2:$x$40"),('Partner-period(er)'!$A65+14),FALSE)</f>
        <v>0</v>
      </c>
      <c r="N65" s="57">
        <f ca="1">HLOOKUP($B65,INDIRECT(N$1&amp;"!$I$2:$x$40"),('Partner-period(er)'!$A65+14),FALSE)</f>
        <v>0</v>
      </c>
      <c r="O65" s="9">
        <f ca="1">HLOOKUP($B65,INDIRECT(O$1&amp;"!$I$2:$x$40"),('Partner-period(er)'!$A65+14),FALSE)</f>
        <v>0</v>
      </c>
      <c r="P65" s="9">
        <f ca="1">HLOOKUP($B65,INDIRECT(P$1&amp;"!$I$2:$x$40"),('Partner-period(er)'!$A65+14),FALSE)</f>
        <v>0</v>
      </c>
      <c r="Q65" s="9">
        <f ca="1">HLOOKUP($B65,INDIRECT(Q$1&amp;"!$I$2:$x$40"),('Partner-period(er)'!$A65+14),FALSE)</f>
        <v>0</v>
      </c>
      <c r="R65" s="9">
        <f ca="1">HLOOKUP($B65,INDIRECT(R$1&amp;"!$I$2:$x$40"),('Partner-period(er)'!$A65+14),FALSE)</f>
        <v>0</v>
      </c>
      <c r="S65" s="9">
        <f ca="1">HLOOKUP($B65,INDIRECT(S$1&amp;"!$I$2:$x$40"),('Partner-period(er)'!$A65+14),FALSE)</f>
        <v>0</v>
      </c>
      <c r="T65" s="9">
        <f ca="1">HLOOKUP($B65,INDIRECT(T$1&amp;"!$I$2:$x$40"),('Partner-period(er)'!$A65+14),FALSE)</f>
        <v>0</v>
      </c>
      <c r="U65" s="9">
        <f ca="1">HLOOKUP($B65,INDIRECT(U$1&amp;"!$I$2:$x$40"),('Partner-period(er)'!$A65+14),FALSE)</f>
        <v>0</v>
      </c>
      <c r="V65" s="9">
        <f ca="1">HLOOKUP($B65,INDIRECT(V$1&amp;"!$I$2:$x$40"),('Partner-period(er)'!$A65+14),FALSE)</f>
        <v>0</v>
      </c>
      <c r="W65" s="9">
        <f ca="1">HLOOKUP($B65,INDIRECT(W$1&amp;"!$I$2:$x$40"),('Partner-period(er)'!$A65+14),FALSE)</f>
        <v>0</v>
      </c>
      <c r="X65" s="109">
        <f ca="1">HLOOKUP($B65,INDIRECT(X$1&amp;"!$I$2:$x$40"),('Partner-period(er)'!$A65+14),FALSE)</f>
        <v>0</v>
      </c>
      <c r="Z65" s="15">
        <f t="shared" ca="1" si="34"/>
        <v>0</v>
      </c>
      <c r="AA65" s="11">
        <f ca="1">SUM($J65:K65)</f>
        <v>0</v>
      </c>
      <c r="AB65" s="11">
        <f ca="1">SUM($J65:L65)</f>
        <v>0</v>
      </c>
      <c r="AC65" s="11">
        <f ca="1">SUM($J65:M65)</f>
        <v>0</v>
      </c>
      <c r="AD65" s="11">
        <f ca="1">SUM($J65:N65)</f>
        <v>0</v>
      </c>
      <c r="AE65" s="11">
        <f ca="1">SUM($J65:O65)</f>
        <v>0</v>
      </c>
      <c r="AF65" s="11">
        <f ca="1">SUM($J65:P65)</f>
        <v>0</v>
      </c>
      <c r="AG65" s="11">
        <f ca="1">SUM($J65:Q65)</f>
        <v>0</v>
      </c>
      <c r="AH65" s="11">
        <f ca="1">SUM($J65:R65)</f>
        <v>0</v>
      </c>
      <c r="AI65" s="11">
        <f ca="1">SUM($J65:S65)</f>
        <v>0</v>
      </c>
      <c r="AJ65" s="11">
        <f ca="1">SUM($J65:T65)</f>
        <v>0</v>
      </c>
      <c r="AK65" s="11">
        <f ca="1">SUM($J65:U65)</f>
        <v>0</v>
      </c>
      <c r="AL65" s="11">
        <f ca="1">SUM($J65:V65)</f>
        <v>0</v>
      </c>
      <c r="AM65" s="11">
        <f ca="1">SUM($J65:W65)</f>
        <v>0</v>
      </c>
      <c r="AN65" s="19">
        <f ca="1">SUM($J65:X65)</f>
        <v>0</v>
      </c>
      <c r="AO65" s="12"/>
      <c r="AP65" s="11">
        <f ca="1">IF(Data!$H$2="ja",IF(Z65&gt;$G65,Z65-$G65,0),0)</f>
        <v>0</v>
      </c>
      <c r="AQ65" s="11">
        <f ca="1">IF(Data!$H$2="ja",IF(AA65&gt;$G65,AA65-$G65-SUM($AP65:AP65),0),0)</f>
        <v>0</v>
      </c>
      <c r="AR65" s="11">
        <f ca="1">IF(Data!$H$2="ja",IF(AB65&gt;$G65,AB65-$G65-SUM($AP65:AQ65),0),0)</f>
        <v>0</v>
      </c>
      <c r="AS65" s="11">
        <f ca="1">IF(Data!$H$2="ja",IF(AC65&gt;$G65,AC65-$G65-SUM($AP65:AR65),0),0)</f>
        <v>0</v>
      </c>
      <c r="AT65" s="11">
        <f ca="1">IF(Data!$H$2="ja",IF(AD65&gt;$G65,AD65-$G65-SUM($AP65:AS65),0),0)</f>
        <v>0</v>
      </c>
      <c r="AU65" s="11">
        <f ca="1">IF(Data!$H$2="ja",IF(AE65&gt;$G65,AE65-$G65-SUM($AP65:AT65),0),0)</f>
        <v>0</v>
      </c>
      <c r="AV65" s="11">
        <f ca="1">IF(Data!$H$2="ja",IF(AF65&gt;$G65,AF65-$G65-SUM($AP65:AU65),0),0)</f>
        <v>0</v>
      </c>
      <c r="AW65" s="11">
        <f ca="1">IF(Data!$H$2="ja",IF(AG65&gt;$G65,AG65-$G65-SUM($AP65:AV65),0),0)</f>
        <v>0</v>
      </c>
      <c r="AX65" s="11">
        <f ca="1">IF(Data!$H$2="ja",IF(AH65&gt;$G65,AH65-$G65-SUM($AP65:AW65),0),0)</f>
        <v>0</v>
      </c>
      <c r="AY65" s="11">
        <f ca="1">IF(Data!$H$2="ja",IF(AI65&gt;$G65,AI65-$G65-SUM($AP65:AX65),0),0)</f>
        <v>0</v>
      </c>
      <c r="AZ65" s="11">
        <f ca="1">IF(Data!$H$2="ja",IF(AJ65&gt;$G65,AJ65-$G65-SUM($AP65:AY65),0),0)</f>
        <v>0</v>
      </c>
      <c r="BA65" s="11">
        <f ca="1">IF(Data!$H$2="ja",IF(AK65&gt;$G65,AK65-$G65-SUM($AP65:AZ65),0),0)</f>
        <v>0</v>
      </c>
      <c r="BB65" s="11">
        <f ca="1">IF(Data!$H$2="ja",IF(AL65&gt;$G65,AL65-$G65-SUM($AP65:BA65),0),0)</f>
        <v>0</v>
      </c>
      <c r="BC65" s="11">
        <f ca="1">IF(Data!$H$2="ja",IF(AM65&gt;$G65,AM65-$G65-SUM($AP65:BB65),0),0)</f>
        <v>0</v>
      </c>
      <c r="BD65" s="11">
        <f ca="1">IF(Data!$H$2="ja",IF(AN65&gt;$G65,AN65-$G65-SUM($AP65:BC65),0),0)</f>
        <v>0</v>
      </c>
    </row>
    <row r="66" spans="1:56" x14ac:dyDescent="0.25">
      <c r="A66" s="24">
        <v>12</v>
      </c>
      <c r="B66" s="24">
        <f t="shared" si="30"/>
        <v>2</v>
      </c>
      <c r="C66" s="39"/>
      <c r="D66" s="9" t="str">
        <f>Data!B$9</f>
        <v>Konsulentydelser ved køb fra ekstern leverandør</v>
      </c>
      <c r="E66" s="9"/>
      <c r="F66" s="4"/>
      <c r="G66" s="242">
        <f>HLOOKUP(B66,'Budget &amp; Total'!$1:$45,(33),FALSE)</f>
        <v>0</v>
      </c>
      <c r="H66" s="454">
        <f t="shared" ca="1" si="31"/>
        <v>0</v>
      </c>
      <c r="I66" s="72"/>
      <c r="J66" s="159">
        <f ca="1">HLOOKUP($B66,INDIRECT(J$1&amp;"!$I$2:$x$40"),('Partner-period(er)'!$A66+14),FALSE)</f>
        <v>0</v>
      </c>
      <c r="K66" s="57">
        <f ca="1">HLOOKUP($B66,INDIRECT(K$1&amp;"!$I$2:$x$40"),('Partner-period(er)'!$A66+14),FALSE)</f>
        <v>0</v>
      </c>
      <c r="L66" s="57">
        <f ca="1">HLOOKUP($B66,INDIRECT(L$1&amp;"!$I$2:$x$40"),('Partner-period(er)'!$A66+14),FALSE)</f>
        <v>0</v>
      </c>
      <c r="M66" s="57">
        <f ca="1">HLOOKUP($B66,INDIRECT(M$1&amp;"!$I$2:$x$40"),('Partner-period(er)'!$A66+14),FALSE)</f>
        <v>0</v>
      </c>
      <c r="N66" s="57">
        <f ca="1">HLOOKUP($B66,INDIRECT(N$1&amp;"!$I$2:$x$40"),('Partner-period(er)'!$A66+14),FALSE)</f>
        <v>0</v>
      </c>
      <c r="O66" s="9">
        <f ca="1">HLOOKUP($B66,INDIRECT(O$1&amp;"!$I$2:$x$40"),('Partner-period(er)'!$A66+14),FALSE)</f>
        <v>0</v>
      </c>
      <c r="P66" s="9">
        <f ca="1">HLOOKUP($B66,INDIRECT(P$1&amp;"!$I$2:$x$40"),('Partner-period(er)'!$A66+14),FALSE)</f>
        <v>0</v>
      </c>
      <c r="Q66" s="9">
        <f ca="1">HLOOKUP($B66,INDIRECT(Q$1&amp;"!$I$2:$x$40"),('Partner-period(er)'!$A66+14),FALSE)</f>
        <v>0</v>
      </c>
      <c r="R66" s="9">
        <f ca="1">HLOOKUP($B66,INDIRECT(R$1&amp;"!$I$2:$x$40"),('Partner-period(er)'!$A66+14),FALSE)</f>
        <v>0</v>
      </c>
      <c r="S66" s="9">
        <f ca="1">HLOOKUP($B66,INDIRECT(S$1&amp;"!$I$2:$x$40"),('Partner-period(er)'!$A66+14),FALSE)</f>
        <v>0</v>
      </c>
      <c r="T66" s="9">
        <f ca="1">HLOOKUP($B66,INDIRECT(T$1&amp;"!$I$2:$x$40"),('Partner-period(er)'!$A66+14),FALSE)</f>
        <v>0</v>
      </c>
      <c r="U66" s="9">
        <f ca="1">HLOOKUP($B66,INDIRECT(U$1&amp;"!$I$2:$x$40"),('Partner-period(er)'!$A66+14),FALSE)</f>
        <v>0</v>
      </c>
      <c r="V66" s="9">
        <f ca="1">HLOOKUP($B66,INDIRECT(V$1&amp;"!$I$2:$x$40"),('Partner-period(er)'!$A66+14),FALSE)</f>
        <v>0</v>
      </c>
      <c r="W66" s="9">
        <f ca="1">HLOOKUP($B66,INDIRECT(W$1&amp;"!$I$2:$x$40"),('Partner-period(er)'!$A66+14),FALSE)</f>
        <v>0</v>
      </c>
      <c r="X66" s="109">
        <f ca="1">HLOOKUP($B66,INDIRECT(X$1&amp;"!$I$2:$x$40"),('Partner-period(er)'!$A66+14),FALSE)</f>
        <v>0</v>
      </c>
      <c r="Z66" s="15">
        <f t="shared" ca="1" si="34"/>
        <v>0</v>
      </c>
      <c r="AA66" s="11">
        <f ca="1">SUM($J66:K66)</f>
        <v>0</v>
      </c>
      <c r="AB66" s="11">
        <f ca="1">SUM($J66:L66)</f>
        <v>0</v>
      </c>
      <c r="AC66" s="11">
        <f ca="1">SUM($J66:M66)</f>
        <v>0</v>
      </c>
      <c r="AD66" s="11">
        <f ca="1">SUM($J66:N66)</f>
        <v>0</v>
      </c>
      <c r="AE66" s="11">
        <f ca="1">SUM($J66:O66)</f>
        <v>0</v>
      </c>
      <c r="AF66" s="11">
        <f ca="1">SUM($J66:P66)</f>
        <v>0</v>
      </c>
      <c r="AG66" s="11">
        <f ca="1">SUM($J66:Q66)</f>
        <v>0</v>
      </c>
      <c r="AH66" s="11">
        <f ca="1">SUM($J66:R66)</f>
        <v>0</v>
      </c>
      <c r="AI66" s="11">
        <f ca="1">SUM($J66:S66)</f>
        <v>0</v>
      </c>
      <c r="AJ66" s="11">
        <f ca="1">SUM($J66:T66)</f>
        <v>0</v>
      </c>
      <c r="AK66" s="11">
        <f ca="1">SUM($J66:U66)</f>
        <v>0</v>
      </c>
      <c r="AL66" s="11">
        <f ca="1">SUM($J66:V66)</f>
        <v>0</v>
      </c>
      <c r="AM66" s="11">
        <f ca="1">SUM($J66:W66)</f>
        <v>0</v>
      </c>
      <c r="AN66" s="19">
        <f ca="1">SUM($J66:X66)</f>
        <v>0</v>
      </c>
      <c r="AO66" s="12"/>
      <c r="AP66" s="11">
        <f ca="1">IF(Data!$H$2="ja",IF(Z66&gt;$G66,Z66-$G66,0),0)</f>
        <v>0</v>
      </c>
      <c r="AQ66" s="11">
        <f ca="1">IF(Data!$H$2="ja",IF(AA66&gt;$G66,AA66-$G66-SUM($AP66:AP66),0),0)</f>
        <v>0</v>
      </c>
      <c r="AR66" s="11">
        <f ca="1">IF(Data!$H$2="ja",IF(AB66&gt;$G66,AB66-$G66-SUM($AP66:AQ66),0),0)</f>
        <v>0</v>
      </c>
      <c r="AS66" s="11">
        <f ca="1">IF(Data!$H$2="ja",IF(AC66&gt;$G66,AC66-$G66-SUM($AP66:AR66),0),0)</f>
        <v>0</v>
      </c>
      <c r="AT66" s="11">
        <f ca="1">IF(Data!$H$2="ja",IF(AD66&gt;$G66,AD66-$G66-SUM($AP66:AS66),0),0)</f>
        <v>0</v>
      </c>
      <c r="AU66" s="11">
        <f ca="1">IF(Data!$H$2="ja",IF(AE66&gt;$G66,AE66-$G66-SUM($AP66:AT66),0),0)</f>
        <v>0</v>
      </c>
      <c r="AV66" s="11">
        <f ca="1">IF(Data!$H$2="ja",IF(AF66&gt;$G66,AF66-$G66-SUM($AP66:AU66),0),0)</f>
        <v>0</v>
      </c>
      <c r="AW66" s="11">
        <f ca="1">IF(Data!$H$2="ja",IF(AG66&gt;$G66,AG66-$G66-SUM($AP66:AV66),0),0)</f>
        <v>0</v>
      </c>
      <c r="AX66" s="11">
        <f ca="1">IF(Data!$H$2="ja",IF(AH66&gt;$G66,AH66-$G66-SUM($AP66:AW66),0),0)</f>
        <v>0</v>
      </c>
      <c r="AY66" s="11">
        <f ca="1">IF(Data!$H$2="ja",IF(AI66&gt;$G66,AI66-$G66-SUM($AP66:AX66),0),0)</f>
        <v>0</v>
      </c>
      <c r="AZ66" s="11">
        <f ca="1">IF(Data!$H$2="ja",IF(AJ66&gt;$G66,AJ66-$G66-SUM($AP66:AY66),0),0)</f>
        <v>0</v>
      </c>
      <c r="BA66" s="11">
        <f ca="1">IF(Data!$H$2="ja",IF(AK66&gt;$G66,AK66-$G66-SUM($AP66:AZ66),0),0)</f>
        <v>0</v>
      </c>
      <c r="BB66" s="11">
        <f ca="1">IF(Data!$H$2="ja",IF(AL66&gt;$G66,AL66-$G66-SUM($AP66:BA66),0),0)</f>
        <v>0</v>
      </c>
      <c r="BC66" s="11">
        <f ca="1">IF(Data!$H$2="ja",IF(AM66&gt;$G66,AM66-$G66-SUM($AP66:BB66),0),0)</f>
        <v>0</v>
      </c>
      <c r="BD66" s="11">
        <f ca="1">IF(Data!$H$2="ja",IF(AN66&gt;$G66,AN66-$G66-SUM($AP66:BC66),0),0)</f>
        <v>0</v>
      </c>
    </row>
    <row r="67" spans="1:56" x14ac:dyDescent="0.25">
      <c r="A67" s="24">
        <v>13</v>
      </c>
      <c r="B67" s="24">
        <f t="shared" si="30"/>
        <v>2</v>
      </c>
      <c r="C67" s="39"/>
      <c r="D67" s="9" t="str">
        <f>Data!B$10</f>
        <v>Indtægter (negative tal)</v>
      </c>
      <c r="E67" s="9"/>
      <c r="F67" s="4"/>
      <c r="G67" s="242">
        <f>HLOOKUP(B67,'Budget &amp; Total'!$1:$45,(34),FALSE)</f>
        <v>0</v>
      </c>
      <c r="H67" s="454">
        <f t="shared" ca="1" si="31"/>
        <v>0</v>
      </c>
      <c r="I67" s="72"/>
      <c r="J67" s="159">
        <f ca="1">HLOOKUP($B67,INDIRECT(J$1&amp;"!$I$2:$x$40"),('Partner-period(er)'!$A67+14),FALSE)</f>
        <v>0</v>
      </c>
      <c r="K67" s="57">
        <f ca="1">HLOOKUP($B67,INDIRECT(K$1&amp;"!$I$2:$x$40"),('Partner-period(er)'!$A67+14),FALSE)</f>
        <v>0</v>
      </c>
      <c r="L67" s="57">
        <f ca="1">HLOOKUP($B67,INDIRECT(L$1&amp;"!$I$2:$x$40"),('Partner-period(er)'!$A67+14),FALSE)</f>
        <v>0</v>
      </c>
      <c r="M67" s="57">
        <f ca="1">HLOOKUP($B67,INDIRECT(M$1&amp;"!$I$2:$x$40"),('Partner-period(er)'!$A67+14),FALSE)</f>
        <v>0</v>
      </c>
      <c r="N67" s="57">
        <f ca="1">HLOOKUP($B67,INDIRECT(N$1&amp;"!$I$2:$x$40"),('Partner-period(er)'!$A67+14),FALSE)</f>
        <v>0</v>
      </c>
      <c r="O67" s="9">
        <f ca="1">HLOOKUP($B67,INDIRECT(O$1&amp;"!$I$2:$x$40"),('Partner-period(er)'!$A67+14),FALSE)</f>
        <v>0</v>
      </c>
      <c r="P67" s="9">
        <f ca="1">HLOOKUP($B67,INDIRECT(P$1&amp;"!$I$2:$x$40"),('Partner-period(er)'!$A67+14),FALSE)</f>
        <v>0</v>
      </c>
      <c r="Q67" s="9">
        <f ca="1">HLOOKUP($B67,INDIRECT(Q$1&amp;"!$I$2:$x$40"),('Partner-period(er)'!$A67+14),FALSE)</f>
        <v>0</v>
      </c>
      <c r="R67" s="9">
        <f ca="1">HLOOKUP($B67,INDIRECT(R$1&amp;"!$I$2:$x$40"),('Partner-period(er)'!$A67+14),FALSE)</f>
        <v>0</v>
      </c>
      <c r="S67" s="9">
        <f ca="1">HLOOKUP($B67,INDIRECT(S$1&amp;"!$I$2:$x$40"),('Partner-period(er)'!$A67+14),FALSE)</f>
        <v>0</v>
      </c>
      <c r="T67" s="9">
        <f ca="1">HLOOKUP($B67,INDIRECT(T$1&amp;"!$I$2:$x$40"),('Partner-period(er)'!$A67+14),FALSE)</f>
        <v>0</v>
      </c>
      <c r="U67" s="9">
        <f ca="1">HLOOKUP($B67,INDIRECT(U$1&amp;"!$I$2:$x$40"),('Partner-period(er)'!$A67+14),FALSE)</f>
        <v>0</v>
      </c>
      <c r="V67" s="9">
        <f ca="1">HLOOKUP($B67,INDIRECT(V$1&amp;"!$I$2:$x$40"),('Partner-period(er)'!$A67+14),FALSE)</f>
        <v>0</v>
      </c>
      <c r="W67" s="9">
        <f ca="1">HLOOKUP($B67,INDIRECT(W$1&amp;"!$I$2:$x$40"),('Partner-period(er)'!$A67+14),FALSE)</f>
        <v>0</v>
      </c>
      <c r="X67" s="109">
        <f ca="1">HLOOKUP($B67,INDIRECT(X$1&amp;"!$I$2:$x$40"),('Partner-period(er)'!$A67+14),FALSE)</f>
        <v>0</v>
      </c>
      <c r="Z67" s="15">
        <f t="shared" ca="1" si="34"/>
        <v>0</v>
      </c>
      <c r="AA67" s="11">
        <f ca="1">SUM($J67:K67)</f>
        <v>0</v>
      </c>
      <c r="AB67" s="11">
        <f ca="1">SUM($J67:L67)</f>
        <v>0</v>
      </c>
      <c r="AC67" s="11">
        <f ca="1">SUM($J67:M67)</f>
        <v>0</v>
      </c>
      <c r="AD67" s="11">
        <f ca="1">SUM($J67:N67)</f>
        <v>0</v>
      </c>
      <c r="AE67" s="11">
        <f ca="1">SUM($J67:O67)</f>
        <v>0</v>
      </c>
      <c r="AF67" s="11">
        <f ca="1">SUM($J67:P67)</f>
        <v>0</v>
      </c>
      <c r="AG67" s="11">
        <f ca="1">SUM($J67:Q67)</f>
        <v>0</v>
      </c>
      <c r="AH67" s="11">
        <f ca="1">SUM($J67:R67)</f>
        <v>0</v>
      </c>
      <c r="AI67" s="11">
        <f ca="1">SUM($J67:S67)</f>
        <v>0</v>
      </c>
      <c r="AJ67" s="11">
        <f ca="1">SUM($J67:T67)</f>
        <v>0</v>
      </c>
      <c r="AK67" s="11">
        <f ca="1">SUM($J67:U67)</f>
        <v>0</v>
      </c>
      <c r="AL67" s="11">
        <f ca="1">SUM($J67:V67)</f>
        <v>0</v>
      </c>
      <c r="AM67" s="11">
        <f ca="1">SUM($J67:W67)</f>
        <v>0</v>
      </c>
      <c r="AN67" s="19">
        <f ca="1">SUM($J67:X67)</f>
        <v>0</v>
      </c>
      <c r="AO67" s="12"/>
      <c r="AP67" s="11"/>
      <c r="AQ67" s="11"/>
      <c r="AR67" s="11"/>
      <c r="AS67" s="11"/>
      <c r="AT67" s="11"/>
      <c r="AU67" s="11"/>
      <c r="AV67" s="11"/>
      <c r="AW67" s="11"/>
      <c r="AX67" s="11"/>
      <c r="AY67" s="11"/>
      <c r="AZ67" s="11"/>
      <c r="BA67" s="11"/>
      <c r="BB67" s="11"/>
      <c r="BC67" s="11"/>
      <c r="BD67" s="11"/>
    </row>
    <row r="68" spans="1:56" x14ac:dyDescent="0.25">
      <c r="A68" s="24">
        <v>14</v>
      </c>
      <c r="B68" s="24">
        <f t="shared" si="30"/>
        <v>2</v>
      </c>
      <c r="C68" s="39"/>
      <c r="D68" s="9" t="str">
        <f>Data!B$11</f>
        <v>Andet, herunder rejser og formidling</v>
      </c>
      <c r="E68" s="9"/>
      <c r="F68" s="4"/>
      <c r="G68" s="242">
        <f>HLOOKUP(B68,'Budget &amp; Total'!$1:$45,(35),FALSE)</f>
        <v>0</v>
      </c>
      <c r="H68" s="454">
        <f t="shared" ca="1" si="31"/>
        <v>0</v>
      </c>
      <c r="I68" s="72"/>
      <c r="J68" s="159">
        <f ca="1">HLOOKUP($B68,INDIRECT(J$1&amp;"!$I$2:$x$40"),('Partner-period(er)'!$A68+14),FALSE)</f>
        <v>0</v>
      </c>
      <c r="K68" s="57">
        <f ca="1">HLOOKUP($B68,INDIRECT(K$1&amp;"!$I$2:$x$40"),('Partner-period(er)'!$A68+14),FALSE)</f>
        <v>0</v>
      </c>
      <c r="L68" s="57">
        <f ca="1">HLOOKUP($B68,INDIRECT(L$1&amp;"!$I$2:$x$40"),('Partner-period(er)'!$A68+14),FALSE)</f>
        <v>0</v>
      </c>
      <c r="M68" s="57">
        <f ca="1">HLOOKUP($B68,INDIRECT(M$1&amp;"!$I$2:$x$40"),('Partner-period(er)'!$A68+14),FALSE)</f>
        <v>0</v>
      </c>
      <c r="N68" s="57">
        <f ca="1">HLOOKUP($B68,INDIRECT(N$1&amp;"!$I$2:$x$40"),('Partner-period(er)'!$A68+14),FALSE)</f>
        <v>0</v>
      </c>
      <c r="O68" s="9">
        <f ca="1">HLOOKUP($B68,INDIRECT(O$1&amp;"!$I$2:$x$40"),('Partner-period(er)'!$A68+14),FALSE)</f>
        <v>0</v>
      </c>
      <c r="P68" s="9">
        <f ca="1">HLOOKUP($B68,INDIRECT(P$1&amp;"!$I$2:$x$40"),('Partner-period(er)'!$A68+14),FALSE)</f>
        <v>0</v>
      </c>
      <c r="Q68" s="9">
        <f ca="1">HLOOKUP($B68,INDIRECT(Q$1&amp;"!$I$2:$x$40"),('Partner-period(er)'!$A68+14),FALSE)</f>
        <v>0</v>
      </c>
      <c r="R68" s="9">
        <f ca="1">HLOOKUP($B68,INDIRECT(R$1&amp;"!$I$2:$x$40"),('Partner-period(er)'!$A68+14),FALSE)</f>
        <v>0</v>
      </c>
      <c r="S68" s="9">
        <f ca="1">HLOOKUP($B68,INDIRECT(S$1&amp;"!$I$2:$x$40"),('Partner-period(er)'!$A68+14),FALSE)</f>
        <v>0</v>
      </c>
      <c r="T68" s="9">
        <f ca="1">HLOOKUP($B68,INDIRECT(T$1&amp;"!$I$2:$x$40"),('Partner-period(er)'!$A68+14),FALSE)</f>
        <v>0</v>
      </c>
      <c r="U68" s="9">
        <f ca="1">HLOOKUP($B68,INDIRECT(U$1&amp;"!$I$2:$x$40"),('Partner-period(er)'!$A68+14),FALSE)</f>
        <v>0</v>
      </c>
      <c r="V68" s="9">
        <f ca="1">HLOOKUP($B68,INDIRECT(V$1&amp;"!$I$2:$x$40"),('Partner-period(er)'!$A68+14),FALSE)</f>
        <v>0</v>
      </c>
      <c r="W68" s="9">
        <f ca="1">HLOOKUP($B68,INDIRECT(W$1&amp;"!$I$2:$x$40"),('Partner-period(er)'!$A68+14),FALSE)</f>
        <v>0</v>
      </c>
      <c r="X68" s="109">
        <f ca="1">HLOOKUP($B68,INDIRECT(X$1&amp;"!$I$2:$x$40"),('Partner-period(er)'!$A68+14),FALSE)</f>
        <v>0</v>
      </c>
      <c r="Z68" s="15">
        <f t="shared" ca="1" si="34"/>
        <v>0</v>
      </c>
      <c r="AA68" s="11">
        <f ca="1">SUM($J68:K68)</f>
        <v>0</v>
      </c>
      <c r="AB68" s="11">
        <f ca="1">SUM($J68:L68)</f>
        <v>0</v>
      </c>
      <c r="AC68" s="11">
        <f ca="1">SUM($J68:M68)</f>
        <v>0</v>
      </c>
      <c r="AD68" s="11">
        <f ca="1">SUM($J68:N68)</f>
        <v>0</v>
      </c>
      <c r="AE68" s="11">
        <f ca="1">SUM($J68:O68)</f>
        <v>0</v>
      </c>
      <c r="AF68" s="11">
        <f ca="1">SUM($J68:P68)</f>
        <v>0</v>
      </c>
      <c r="AG68" s="11">
        <f ca="1">SUM($J68:Q68)</f>
        <v>0</v>
      </c>
      <c r="AH68" s="11">
        <f ca="1">SUM($J68:R68)</f>
        <v>0</v>
      </c>
      <c r="AI68" s="11">
        <f ca="1">SUM($J68:S68)</f>
        <v>0</v>
      </c>
      <c r="AJ68" s="11">
        <f ca="1">SUM($J68:T68)</f>
        <v>0</v>
      </c>
      <c r="AK68" s="11">
        <f ca="1">SUM($J68:U68)</f>
        <v>0</v>
      </c>
      <c r="AL68" s="11">
        <f ca="1">SUM($J68:V68)</f>
        <v>0</v>
      </c>
      <c r="AM68" s="11">
        <f ca="1">SUM($J68:W68)</f>
        <v>0</v>
      </c>
      <c r="AN68" s="19">
        <f ca="1">SUM($J68:X68)</f>
        <v>0</v>
      </c>
      <c r="AO68" s="12"/>
      <c r="AP68" s="11">
        <f ca="1">IF(Data!$H$2="ja",IF(Z68&gt;$G68,Z68-$G68,0),0)</f>
        <v>0</v>
      </c>
      <c r="AQ68" s="11">
        <f ca="1">IF(Data!$H$2="ja",IF(AA68&gt;$G68,AA68-$G68-SUM($AP68:AP68),0),0)</f>
        <v>0</v>
      </c>
      <c r="AR68" s="11">
        <f ca="1">IF(Data!$H$2="ja",IF(AB68&gt;$G68,AB68-$G68-SUM($AP68:AQ68),0),0)</f>
        <v>0</v>
      </c>
      <c r="AS68" s="11">
        <f ca="1">IF(Data!$H$2="ja",IF(AC68&gt;$G68,AC68-$G68-SUM($AP68:AR68),0),0)</f>
        <v>0</v>
      </c>
      <c r="AT68" s="11">
        <f ca="1">IF(Data!$H$2="ja",IF(AD68&gt;$G68,AD68-$G68-SUM($AP68:AS68),0),0)</f>
        <v>0</v>
      </c>
      <c r="AU68" s="11">
        <f ca="1">IF(Data!$H$2="ja",IF(AE68&gt;$G68,AE68-$G68-SUM($AP68:AT68),0),0)</f>
        <v>0</v>
      </c>
      <c r="AV68" s="11">
        <f ca="1">IF(Data!$H$2="ja",IF(AF68&gt;$G68,AF68-$G68-SUM($AP68:AU68),0),0)</f>
        <v>0</v>
      </c>
      <c r="AW68" s="11">
        <f ca="1">IF(Data!$H$2="ja",IF(AG68&gt;$G68,AG68-$G68-SUM($AP68:AV68),0),0)</f>
        <v>0</v>
      </c>
      <c r="AX68" s="11">
        <f ca="1">IF(Data!$H$2="ja",IF(AH68&gt;$G68,AH68-$G68-SUM($AP68:AW68),0),0)</f>
        <v>0</v>
      </c>
      <c r="AY68" s="11">
        <f ca="1">IF(Data!$H$2="ja",IF(AI68&gt;$G68,AI68-$G68-SUM($AP68:AX68),0),0)</f>
        <v>0</v>
      </c>
      <c r="AZ68" s="11">
        <f ca="1">IF(Data!$H$2="ja",IF(AJ68&gt;$G68,AJ68-$G68-SUM($AP68:AY68),0),0)</f>
        <v>0</v>
      </c>
      <c r="BA68" s="11">
        <f ca="1">IF(Data!$H$2="ja",IF(AK68&gt;$G68,AK68-$G68-SUM($AP68:AZ68),0),0)</f>
        <v>0</v>
      </c>
      <c r="BB68" s="11">
        <f ca="1">IF(Data!$H$2="ja",IF(AL68&gt;$G68,AL68-$G68-SUM($AP68:BA68),0),0)</f>
        <v>0</v>
      </c>
      <c r="BC68" s="11">
        <f ca="1">IF(Data!$H$2="ja",IF(AM68&gt;$G68,AM68-$G68-SUM($AP68:BB68),0),0)</f>
        <v>0</v>
      </c>
      <c r="BD68" s="11">
        <f ca="1">IF(Data!$H$2="ja",IF(AN68&gt;$G68,AN68-$G68-SUM($AP68:BC68),0),0)</f>
        <v>0</v>
      </c>
    </row>
    <row r="69" spans="1:56" x14ac:dyDescent="0.25">
      <c r="A69" s="24">
        <v>15</v>
      </c>
      <c r="B69" s="24">
        <f t="shared" si="30"/>
        <v>2</v>
      </c>
      <c r="C69" s="39"/>
      <c r="D69" s="9" t="str">
        <f>Data!B$12</f>
        <v>Overheadomkostninger</v>
      </c>
      <c r="E69" s="9"/>
      <c r="F69" s="4"/>
      <c r="G69" s="243">
        <f>HLOOKUP(B69,'Budget &amp; Total'!$1:$45,(37),FALSE)</f>
        <v>0</v>
      </c>
      <c r="H69" s="454">
        <f t="shared" ca="1" si="31"/>
        <v>0</v>
      </c>
      <c r="I69" s="72"/>
      <c r="J69" s="159">
        <f ca="1">HLOOKUP($B69,INDIRECT(J$1&amp;"!$I$2:$x$40"),('Partner-period(er)'!$A69+14),FALSE)</f>
        <v>0</v>
      </c>
      <c r="K69" s="57">
        <f ca="1">HLOOKUP($B69,INDIRECT(K$1&amp;"!$I$2:$x$40"),('Partner-period(er)'!$A69+14),FALSE)</f>
        <v>0</v>
      </c>
      <c r="L69" s="57">
        <f ca="1">HLOOKUP($B69,INDIRECT(L$1&amp;"!$I$2:$x$40"),('Partner-period(er)'!$A69+14),FALSE)</f>
        <v>0</v>
      </c>
      <c r="M69" s="57">
        <f ca="1">HLOOKUP($B69,INDIRECT(M$1&amp;"!$I$2:$x$40"),('Partner-period(er)'!$A69+14),FALSE)</f>
        <v>0</v>
      </c>
      <c r="N69" s="57">
        <f ca="1">HLOOKUP($B69,INDIRECT(N$1&amp;"!$I$2:$x$40"),('Partner-period(er)'!$A69+14),FALSE)</f>
        <v>0</v>
      </c>
      <c r="O69" s="9">
        <f ca="1">HLOOKUP($B69,INDIRECT(O$1&amp;"!$I$2:$x$40"),('Partner-period(er)'!$A69+14),FALSE)</f>
        <v>0</v>
      </c>
      <c r="P69" s="9">
        <f ca="1">HLOOKUP($B69,INDIRECT(P$1&amp;"!$I$2:$x$40"),('Partner-period(er)'!$A69+14),FALSE)</f>
        <v>0</v>
      </c>
      <c r="Q69" s="9">
        <f ca="1">HLOOKUP($B69,INDIRECT(Q$1&amp;"!$I$2:$x$40"),('Partner-period(er)'!$A69+14),FALSE)</f>
        <v>0</v>
      </c>
      <c r="R69" s="9">
        <f ca="1">HLOOKUP($B69,INDIRECT(R$1&amp;"!$I$2:$x$40"),('Partner-period(er)'!$A69+14),FALSE)</f>
        <v>0</v>
      </c>
      <c r="S69" s="9">
        <f ca="1">HLOOKUP($B69,INDIRECT(S$1&amp;"!$I$2:$x$40"),('Partner-period(er)'!$A69+14),FALSE)</f>
        <v>0</v>
      </c>
      <c r="T69" s="9">
        <f ca="1">HLOOKUP($B69,INDIRECT(T$1&amp;"!$I$2:$x$40"),('Partner-period(er)'!$A69+14),FALSE)</f>
        <v>0</v>
      </c>
      <c r="U69" s="9">
        <f ca="1">HLOOKUP($B69,INDIRECT(U$1&amp;"!$I$2:$x$40"),('Partner-period(er)'!$A69+14),FALSE)</f>
        <v>0</v>
      </c>
      <c r="V69" s="9">
        <f ca="1">HLOOKUP($B69,INDIRECT(V$1&amp;"!$I$2:$x$40"),('Partner-period(er)'!$A69+14),FALSE)</f>
        <v>0</v>
      </c>
      <c r="W69" s="9">
        <f ca="1">HLOOKUP($B69,INDIRECT(W$1&amp;"!$I$2:$x$40"),('Partner-period(er)'!$A69+14),FALSE)</f>
        <v>0</v>
      </c>
      <c r="X69" s="109">
        <f ca="1">HLOOKUP($B69,INDIRECT(X$1&amp;"!$I$2:$x$40"),('Partner-period(er)'!$A69+14),FALSE)</f>
        <v>0</v>
      </c>
      <c r="Z69" s="15">
        <f t="shared" ca="1" si="34"/>
        <v>0</v>
      </c>
      <c r="AA69" s="11">
        <f ca="1">SUM($J69:K69)</f>
        <v>0</v>
      </c>
      <c r="AB69" s="11">
        <f ca="1">SUM($J69:L69)</f>
        <v>0</v>
      </c>
      <c r="AC69" s="11">
        <f ca="1">SUM($J69:M69)</f>
        <v>0</v>
      </c>
      <c r="AD69" s="11">
        <f ca="1">SUM($J69:N69)</f>
        <v>0</v>
      </c>
      <c r="AE69" s="11">
        <f ca="1">SUM($J69:O69)</f>
        <v>0</v>
      </c>
      <c r="AF69" s="11">
        <f ca="1">SUM($J69:P69)</f>
        <v>0</v>
      </c>
      <c r="AG69" s="11">
        <f ca="1">SUM($J69:Q69)</f>
        <v>0</v>
      </c>
      <c r="AH69" s="11">
        <f ca="1">SUM($J69:R69)</f>
        <v>0</v>
      </c>
      <c r="AI69" s="11">
        <f ca="1">SUM($J69:S69)</f>
        <v>0</v>
      </c>
      <c r="AJ69" s="11">
        <f ca="1">SUM($J69:T69)</f>
        <v>0</v>
      </c>
      <c r="AK69" s="11">
        <f ca="1">SUM($J69:U69)</f>
        <v>0</v>
      </c>
      <c r="AL69" s="11">
        <f ca="1">SUM($J69:V69)</f>
        <v>0</v>
      </c>
      <c r="AM69" s="11">
        <f ca="1">SUM($J69:W69)</f>
        <v>0</v>
      </c>
      <c r="AN69" s="19">
        <f ca="1">SUM($J69:X69)</f>
        <v>0</v>
      </c>
      <c r="AO69" s="12"/>
      <c r="AP69" s="11">
        <f ca="1">IF(Data!$H$2="ja",IF(Z69&gt;$G69,Z69-$G69,0),0)</f>
        <v>0</v>
      </c>
      <c r="AQ69" s="11">
        <f ca="1">IF(Data!$H$2="ja",IF(AA69&gt;$G69,AA69-$G69-SUM($AP69:AP69),0),0)</f>
        <v>0</v>
      </c>
      <c r="AR69" s="11">
        <f ca="1">IF(Data!$H$2="ja",IF(AB69&gt;$G69,AB69-$G69-SUM($AP69:AQ69),0),0)</f>
        <v>0</v>
      </c>
      <c r="AS69" s="11">
        <f ca="1">IF(Data!$H$2="ja",IF(AC69&gt;$G69,AC69-$G69-SUM($AP69:AR69),0),0)</f>
        <v>0</v>
      </c>
      <c r="AT69" s="11">
        <f ca="1">IF(Data!$H$2="ja",IF(AD69&gt;$G69,AD69-$G69-SUM($AP69:AS69),0),0)</f>
        <v>0</v>
      </c>
      <c r="AU69" s="11">
        <f ca="1">IF(Data!$H$2="ja",IF(AE69&gt;$G69,AE69-$G69-SUM($AP69:AT69),0),0)</f>
        <v>0</v>
      </c>
      <c r="AV69" s="11">
        <f ca="1">IF(Data!$H$2="ja",IF(AF69&gt;$G69,AF69-$G69-SUM($AP69:AU69),0),0)</f>
        <v>0</v>
      </c>
      <c r="AW69" s="11">
        <f ca="1">IF(Data!$H$2="ja",IF(AG69&gt;$G69,AG69-$G69-SUM($AP69:AV69),0),0)</f>
        <v>0</v>
      </c>
      <c r="AX69" s="11">
        <f ca="1">IF(Data!$H$2="ja",IF(AH69&gt;$G69,AH69-$G69-SUM($AP69:AW69),0),0)</f>
        <v>0</v>
      </c>
      <c r="AY69" s="11">
        <f ca="1">IF(Data!$H$2="ja",IF(AI69&gt;$G69,AI69-$G69-SUM($AP69:AX69),0),0)</f>
        <v>0</v>
      </c>
      <c r="AZ69" s="11">
        <f ca="1">IF(Data!$H$2="ja",IF(AJ69&gt;$G69,AJ69-$G69-SUM($AP69:AY69),0),0)</f>
        <v>0</v>
      </c>
      <c r="BA69" s="11">
        <f ca="1">IF(Data!$H$2="ja",IF(AK69&gt;$G69,AK69-$G69-SUM($AP69:AZ69),0),0)</f>
        <v>0</v>
      </c>
      <c r="BB69" s="11">
        <f ca="1">IF(Data!$H$2="ja",IF(AL69&gt;$G69,AL69-$G69-SUM($AP69:BA69),0),0)</f>
        <v>0</v>
      </c>
      <c r="BC69" s="11">
        <f ca="1">IF(Data!$H$2="ja",IF(AM69&gt;$G69,AM69-$G69-SUM($AP69:BB69),0),0)</f>
        <v>0</v>
      </c>
      <c r="BD69" s="11">
        <f ca="1">IF(Data!$H$2="ja",IF(AN69&gt;$G69,AN69-$G69-SUM($AP69:BC69),0),0)</f>
        <v>0</v>
      </c>
    </row>
    <row r="70" spans="1:56" x14ac:dyDescent="0.25">
      <c r="A70" s="24">
        <v>16</v>
      </c>
      <c r="B70" s="24">
        <f t="shared" si="30"/>
        <v>2</v>
      </c>
      <c r="C70" s="35"/>
      <c r="D70" s="32" t="str">
        <f>Data!B$19</f>
        <v>Andre omkostninger total</v>
      </c>
      <c r="E70" s="32"/>
      <c r="F70" s="71"/>
      <c r="G70" s="242">
        <f>HLOOKUP(B70,'Budget &amp; Total'!$1:$45,(19+A70),FALSE)</f>
        <v>0</v>
      </c>
      <c r="H70" s="456">
        <f t="shared" ca="1" si="31"/>
        <v>0</v>
      </c>
      <c r="I70" s="72"/>
      <c r="J70" s="209">
        <f ca="1">HLOOKUP($B70,INDIRECT(J$1&amp;"!$I$2:$x$40"),('Partner-period(er)'!$A70+14),FALSE)</f>
        <v>0</v>
      </c>
      <c r="K70" s="61">
        <f ca="1">HLOOKUP($B70,INDIRECT(K$1&amp;"!$I$2:$x$40"),('Partner-period(er)'!$A70+14),FALSE)</f>
        <v>0</v>
      </c>
      <c r="L70" s="61">
        <f ca="1">HLOOKUP($B70,INDIRECT(L$1&amp;"!$I$2:$x$40"),('Partner-period(er)'!$A70+14),FALSE)</f>
        <v>0</v>
      </c>
      <c r="M70" s="61">
        <f ca="1">HLOOKUP($B70,INDIRECT(M$1&amp;"!$I$2:$x$40"),('Partner-period(er)'!$A70+14),FALSE)</f>
        <v>0</v>
      </c>
      <c r="N70" s="61">
        <f ca="1">HLOOKUP($B70,INDIRECT(N$1&amp;"!$I$2:$x$40"),('Partner-period(er)'!$A70+14),FALSE)</f>
        <v>0</v>
      </c>
      <c r="O70" s="32">
        <f ca="1">HLOOKUP($B70,INDIRECT(O$1&amp;"!$I$2:$x$40"),('Partner-period(er)'!$A70+14),FALSE)</f>
        <v>0</v>
      </c>
      <c r="P70" s="32">
        <f ca="1">HLOOKUP($B70,INDIRECT(P$1&amp;"!$I$2:$x$40"),('Partner-period(er)'!$A70+14),FALSE)</f>
        <v>0</v>
      </c>
      <c r="Q70" s="32">
        <f ca="1">HLOOKUP($B70,INDIRECT(Q$1&amp;"!$I$2:$x$40"),('Partner-period(er)'!$A70+14),FALSE)</f>
        <v>0</v>
      </c>
      <c r="R70" s="32">
        <f ca="1">HLOOKUP($B70,INDIRECT(R$1&amp;"!$I$2:$x$40"),('Partner-period(er)'!$A70+14),FALSE)</f>
        <v>0</v>
      </c>
      <c r="S70" s="32">
        <f ca="1">HLOOKUP($B70,INDIRECT(S$1&amp;"!$I$2:$x$40"),('Partner-period(er)'!$A70+14),FALSE)</f>
        <v>0</v>
      </c>
      <c r="T70" s="32">
        <f ca="1">HLOOKUP($B70,INDIRECT(T$1&amp;"!$I$2:$x$40"),('Partner-period(er)'!$A70+14),FALSE)</f>
        <v>0</v>
      </c>
      <c r="U70" s="32">
        <f ca="1">HLOOKUP($B70,INDIRECT(U$1&amp;"!$I$2:$x$40"),('Partner-period(er)'!$A70+14),FALSE)</f>
        <v>0</v>
      </c>
      <c r="V70" s="32">
        <f ca="1">HLOOKUP($B70,INDIRECT(V$1&amp;"!$I$2:$x$40"),('Partner-period(er)'!$A70+14),FALSE)</f>
        <v>0</v>
      </c>
      <c r="W70" s="32">
        <f ca="1">HLOOKUP($B70,INDIRECT(W$1&amp;"!$I$2:$x$40"),('Partner-period(er)'!$A70+14),FALSE)</f>
        <v>0</v>
      </c>
      <c r="X70" s="366">
        <f ca="1">HLOOKUP($B70,INDIRECT(X$1&amp;"!$I$2:$x$40"),('Partner-period(er)'!$A70+14),FALSE)</f>
        <v>0</v>
      </c>
      <c r="Z70" s="15">
        <f t="shared" ca="1" si="34"/>
        <v>0</v>
      </c>
      <c r="AA70" s="11">
        <f ca="1">SUM($J70:K70)</f>
        <v>0</v>
      </c>
      <c r="AB70" s="11">
        <f ca="1">SUM($J70:L70)</f>
        <v>0</v>
      </c>
      <c r="AC70" s="11">
        <f ca="1">SUM($J70:M70)</f>
        <v>0</v>
      </c>
      <c r="AD70" s="11">
        <f ca="1">SUM($J70:N70)</f>
        <v>0</v>
      </c>
      <c r="AE70" s="11">
        <f ca="1">SUM($J70:O70)</f>
        <v>0</v>
      </c>
      <c r="AF70" s="11">
        <f ca="1">SUM($J70:P70)</f>
        <v>0</v>
      </c>
      <c r="AG70" s="11">
        <f ca="1">SUM($J70:Q70)</f>
        <v>0</v>
      </c>
      <c r="AH70" s="11">
        <f ca="1">SUM($J70:R70)</f>
        <v>0</v>
      </c>
      <c r="AI70" s="11">
        <f ca="1">SUM($J70:S70)</f>
        <v>0</v>
      </c>
      <c r="AJ70" s="11">
        <f ca="1">SUM($J70:T70)</f>
        <v>0</v>
      </c>
      <c r="AK70" s="11">
        <f ca="1">SUM($J70:U70)</f>
        <v>0</v>
      </c>
      <c r="AL70" s="11">
        <f ca="1">SUM($J70:V70)</f>
        <v>0</v>
      </c>
      <c r="AM70" s="11">
        <f ca="1">SUM($J70:W70)</f>
        <v>0</v>
      </c>
      <c r="AN70" s="19">
        <f ca="1">SUM($J70:X70)</f>
        <v>0</v>
      </c>
      <c r="AO70" s="12"/>
      <c r="AP70" s="11"/>
      <c r="AQ70" s="11"/>
      <c r="AR70" s="11"/>
      <c r="AS70" s="11"/>
      <c r="AT70" s="11"/>
      <c r="AU70" s="11"/>
      <c r="AV70" s="11"/>
      <c r="AW70" s="11"/>
      <c r="AX70" s="11"/>
      <c r="AY70" s="11"/>
      <c r="AZ70" s="11"/>
      <c r="BA70" s="11"/>
      <c r="BB70" s="11"/>
      <c r="BC70" s="11"/>
      <c r="BD70" s="11"/>
    </row>
    <row r="71" spans="1:56" ht="18" customHeight="1" thickBot="1" x14ac:dyDescent="0.3">
      <c r="A71" s="24">
        <v>17</v>
      </c>
      <c r="B71" s="24">
        <f t="shared" si="30"/>
        <v>2</v>
      </c>
      <c r="C71" s="250" t="str">
        <f>Data!B$55</f>
        <v>Totale omkostninger</v>
      </c>
      <c r="D71" s="251"/>
      <c r="E71" s="251"/>
      <c r="F71" s="252"/>
      <c r="G71" s="253">
        <f>HLOOKUP(B71,'Budget &amp; Total'!$1:$45,(38),FALSE)</f>
        <v>0</v>
      </c>
      <c r="H71" s="457">
        <f t="shared" ca="1" si="31"/>
        <v>0</v>
      </c>
      <c r="I71" s="80"/>
      <c r="J71" s="255">
        <f ca="1">HLOOKUP($B71,INDIRECT(J$1&amp;"!$I$2:$x$40"),('Partner-period(er)'!$A71+14),FALSE)</f>
        <v>0</v>
      </c>
      <c r="K71" s="256">
        <f ca="1">HLOOKUP($B71,INDIRECT(K$1&amp;"!$I$2:$x$40"),('Partner-period(er)'!$A71+14),FALSE)</f>
        <v>0</v>
      </c>
      <c r="L71" s="256">
        <f ca="1">HLOOKUP($B71,INDIRECT(L$1&amp;"!$I$2:$x$40"),('Partner-period(er)'!$A71+14),FALSE)</f>
        <v>0</v>
      </c>
      <c r="M71" s="256">
        <f ca="1">HLOOKUP($B71,INDIRECT(M$1&amp;"!$I$2:$x$40"),('Partner-period(er)'!$A71+14),FALSE)</f>
        <v>0</v>
      </c>
      <c r="N71" s="256">
        <f ca="1">HLOOKUP($B71,INDIRECT(N$1&amp;"!$I$2:$x$40"),('Partner-period(er)'!$A71+14),FALSE)</f>
        <v>0</v>
      </c>
      <c r="O71" s="367">
        <f ca="1">HLOOKUP($B71,INDIRECT(O$1&amp;"!$I$2:$x$40"),('Partner-period(er)'!$A71+14),FALSE)</f>
        <v>0</v>
      </c>
      <c r="P71" s="367">
        <f ca="1">HLOOKUP($B71,INDIRECT(P$1&amp;"!$I$2:$x$40"),('Partner-period(er)'!$A71+14),FALSE)</f>
        <v>0</v>
      </c>
      <c r="Q71" s="367">
        <f ca="1">HLOOKUP($B71,INDIRECT(Q$1&amp;"!$I$2:$x$40"),('Partner-period(er)'!$A71+14),FALSE)</f>
        <v>0</v>
      </c>
      <c r="R71" s="367">
        <f ca="1">HLOOKUP($B71,INDIRECT(R$1&amp;"!$I$2:$x$40"),('Partner-period(er)'!$A71+14),FALSE)</f>
        <v>0</v>
      </c>
      <c r="S71" s="367">
        <f ca="1">HLOOKUP($B71,INDIRECT(S$1&amp;"!$I$2:$x$40"),('Partner-period(er)'!$A71+14),FALSE)</f>
        <v>0</v>
      </c>
      <c r="T71" s="367">
        <f ca="1">HLOOKUP($B71,INDIRECT(T$1&amp;"!$I$2:$x$40"),('Partner-period(er)'!$A71+14),FALSE)</f>
        <v>0</v>
      </c>
      <c r="U71" s="367">
        <f ca="1">HLOOKUP($B71,INDIRECT(U$1&amp;"!$I$2:$x$40"),('Partner-period(er)'!$A71+14),FALSE)</f>
        <v>0</v>
      </c>
      <c r="V71" s="367">
        <f ca="1">HLOOKUP($B71,INDIRECT(V$1&amp;"!$I$2:$x$40"),('Partner-period(er)'!$A71+14),FALSE)</f>
        <v>0</v>
      </c>
      <c r="W71" s="367">
        <f ca="1">HLOOKUP($B71,INDIRECT(W$1&amp;"!$I$2:$x$40"),('Partner-period(er)'!$A71+14),FALSE)</f>
        <v>0</v>
      </c>
      <c r="X71" s="368">
        <f ca="1">HLOOKUP($B71,INDIRECT(X$1&amp;"!$I$2:$x$40"),('Partner-period(er)'!$A71+14),FALSE)</f>
        <v>0</v>
      </c>
      <c r="Z71" s="15">
        <f t="shared" ca="1" si="34"/>
        <v>0</v>
      </c>
      <c r="AA71" s="11">
        <f ca="1">SUM($J71:K71)</f>
        <v>0</v>
      </c>
      <c r="AB71" s="11">
        <f ca="1">SUM($J71:L71)</f>
        <v>0</v>
      </c>
      <c r="AC71" s="11">
        <f ca="1">SUM($J71:M71)</f>
        <v>0</v>
      </c>
      <c r="AD71" s="11">
        <f ca="1">SUM($J71:N71)</f>
        <v>0</v>
      </c>
      <c r="AE71" s="11">
        <f ca="1">SUM($J71:O71)</f>
        <v>0</v>
      </c>
      <c r="AF71" s="11">
        <f ca="1">SUM($J71:P71)</f>
        <v>0</v>
      </c>
      <c r="AG71" s="11">
        <f ca="1">SUM($J71:Q71)</f>
        <v>0</v>
      </c>
      <c r="AH71" s="11">
        <f ca="1">SUM($J71:R71)</f>
        <v>0</v>
      </c>
      <c r="AI71" s="11">
        <f ca="1">SUM($J71:S71)</f>
        <v>0</v>
      </c>
      <c r="AJ71" s="11">
        <f ca="1">SUM($J71:T71)</f>
        <v>0</v>
      </c>
      <c r="AK71" s="11">
        <f ca="1">SUM($J71:U71)</f>
        <v>0</v>
      </c>
      <c r="AL71" s="11">
        <f ca="1">SUM($J71:V71)</f>
        <v>0</v>
      </c>
      <c r="AM71" s="11">
        <f ca="1">SUM($J71:W71)</f>
        <v>0</v>
      </c>
      <c r="AN71" s="19">
        <f ca="1">SUM($J71:X71)</f>
        <v>0</v>
      </c>
      <c r="AO71" s="12"/>
      <c r="AP71" s="11"/>
      <c r="AQ71" s="11"/>
      <c r="AR71" s="11"/>
      <c r="AS71" s="11"/>
      <c r="AT71" s="11"/>
      <c r="AU71" s="11"/>
      <c r="AV71" s="11"/>
      <c r="AW71" s="11"/>
      <c r="AX71" s="11"/>
      <c r="AY71" s="11"/>
      <c r="AZ71" s="11"/>
      <c r="BA71" s="11"/>
      <c r="BB71" s="11"/>
      <c r="BC71" s="11"/>
      <c r="BD71" s="11"/>
    </row>
    <row r="72" spans="1:56" ht="18" customHeight="1" thickTop="1" x14ac:dyDescent="0.25">
      <c r="A72" s="24">
        <v>18</v>
      </c>
      <c r="B72" s="24">
        <f t="shared" si="30"/>
        <v>2</v>
      </c>
      <c r="C72" s="38">
        <f>'Budget &amp; Total'!B$41</f>
        <v>0</v>
      </c>
      <c r="D72" s="9"/>
      <c r="E72" s="9"/>
      <c r="F72" s="4"/>
      <c r="G72" s="242"/>
      <c r="H72" s="454">
        <f t="shared" ca="1" si="31"/>
        <v>0</v>
      </c>
      <c r="I72" s="72"/>
      <c r="J72" s="159">
        <f ca="1">HLOOKUP($B72,INDIRECT(J$1&amp;"!$I$2:$x$40"),('Partner-period(er)'!$A72+14),FALSE)</f>
        <v>0</v>
      </c>
      <c r="K72" s="57">
        <f ca="1">HLOOKUP($B72,INDIRECT(K$1&amp;"!$I$2:$x$40"),('Partner-period(er)'!$A72+14),FALSE)</f>
        <v>0</v>
      </c>
      <c r="L72" s="57">
        <f ca="1">HLOOKUP($B72,INDIRECT(L$1&amp;"!$I$2:$x$40"),('Partner-period(er)'!$A72+14),FALSE)</f>
        <v>0</v>
      </c>
      <c r="M72" s="57">
        <f ca="1">HLOOKUP($B72,INDIRECT(M$1&amp;"!$I$2:$x$40"),('Partner-period(er)'!$A72+14),FALSE)</f>
        <v>0</v>
      </c>
      <c r="N72" s="57">
        <f ca="1">HLOOKUP($B72,INDIRECT(N$1&amp;"!$I$2:$x$40"),('Partner-period(er)'!$A72+14),FALSE)</f>
        <v>0</v>
      </c>
      <c r="O72" s="9">
        <f ca="1">HLOOKUP($B72,INDIRECT(O$1&amp;"!$I$2:$x$40"),('Partner-period(er)'!$A72+14),FALSE)</f>
        <v>0</v>
      </c>
      <c r="P72" s="9">
        <f ca="1">HLOOKUP($B72,INDIRECT(P$1&amp;"!$I$2:$x$40"),('Partner-period(er)'!$A72+14),FALSE)</f>
        <v>0</v>
      </c>
      <c r="Q72" s="9">
        <f ca="1">HLOOKUP($B72,INDIRECT(Q$1&amp;"!$I$2:$x$40"),('Partner-period(er)'!$A72+14),FALSE)</f>
        <v>0</v>
      </c>
      <c r="R72" s="9">
        <f ca="1">HLOOKUP($B72,INDIRECT(R$1&amp;"!$I$2:$x$40"),('Partner-period(er)'!$A72+14),FALSE)</f>
        <v>0</v>
      </c>
      <c r="S72" s="9">
        <f ca="1">HLOOKUP($B72,INDIRECT(S$1&amp;"!$I$2:$x$40"),('Partner-period(er)'!$A72+14),FALSE)</f>
        <v>0</v>
      </c>
      <c r="T72" s="9">
        <f ca="1">HLOOKUP($B72,INDIRECT(T$1&amp;"!$I$2:$x$40"),('Partner-period(er)'!$A72+14),FALSE)</f>
        <v>0</v>
      </c>
      <c r="U72" s="9">
        <f ca="1">HLOOKUP($B72,INDIRECT(U$1&amp;"!$I$2:$x$40"),('Partner-period(er)'!$A72+14),FALSE)</f>
        <v>0</v>
      </c>
      <c r="V72" s="9">
        <f ca="1">HLOOKUP($B72,INDIRECT(V$1&amp;"!$I$2:$x$40"),('Partner-period(er)'!$A72+14),FALSE)</f>
        <v>0</v>
      </c>
      <c r="W72" s="9">
        <f ca="1">HLOOKUP($B72,INDIRECT(W$1&amp;"!$I$2:$x$40"),('Partner-period(er)'!$A72+14),FALSE)</f>
        <v>0</v>
      </c>
      <c r="X72" s="109">
        <f ca="1">HLOOKUP($B72,INDIRECT(X$1&amp;"!$I$2:$x$40"),('Partner-period(er)'!$A72+14),FALSE)</f>
        <v>0</v>
      </c>
      <c r="Z72" s="15"/>
      <c r="AA72" s="11"/>
      <c r="AB72" s="11"/>
      <c r="AC72" s="11"/>
      <c r="AD72" s="11"/>
      <c r="AE72" s="11"/>
      <c r="AF72" s="11"/>
      <c r="AG72" s="11"/>
      <c r="AH72" s="11"/>
      <c r="AI72" s="11"/>
      <c r="AJ72" s="11"/>
      <c r="AK72" s="11"/>
      <c r="AL72" s="11"/>
      <c r="AM72" s="11"/>
      <c r="AN72" s="19"/>
      <c r="AO72" s="12"/>
      <c r="AP72" s="11"/>
      <c r="AQ72" s="11"/>
      <c r="AR72" s="11"/>
      <c r="AS72" s="11"/>
      <c r="AT72" s="11"/>
      <c r="AU72" s="11"/>
      <c r="AV72" s="11"/>
      <c r="AW72" s="11"/>
      <c r="AX72" s="11"/>
      <c r="AY72" s="11"/>
      <c r="AZ72" s="11"/>
      <c r="BA72" s="11"/>
      <c r="BB72" s="11"/>
      <c r="BC72" s="11"/>
      <c r="BD72" s="11"/>
    </row>
    <row r="73" spans="1:56" x14ac:dyDescent="0.25">
      <c r="A73" s="24">
        <v>19</v>
      </c>
      <c r="B73" s="24">
        <f t="shared" si="30"/>
        <v>2</v>
      </c>
      <c r="C73" s="73"/>
      <c r="D73" s="9" t="str">
        <f>Data!B$26</f>
        <v>Beregnet tilskud</v>
      </c>
      <c r="E73" s="9"/>
      <c r="F73" s="67">
        <f>HLOOKUP(B72,'Budget &amp; Total'!B:CI,42,FALSE)</f>
        <v>0</v>
      </c>
      <c r="G73" s="244"/>
      <c r="H73" s="454">
        <f t="shared" ca="1" si="31"/>
        <v>0</v>
      </c>
      <c r="I73" s="72"/>
      <c r="J73" s="159">
        <f ca="1">HLOOKUP($B73,INDIRECT(J$1&amp;"!$I$2:$x$40"),('Partner-period(er)'!$A73+14),FALSE)</f>
        <v>0</v>
      </c>
      <c r="K73" s="57">
        <f ca="1">HLOOKUP($B73,INDIRECT(K$1&amp;"!$I$2:$x$40"),('Partner-period(er)'!$A73+14),FALSE)</f>
        <v>0</v>
      </c>
      <c r="L73" s="57">
        <f ca="1">HLOOKUP($B73,INDIRECT(L$1&amp;"!$I$2:$x$40"),('Partner-period(er)'!$A73+14),FALSE)</f>
        <v>0</v>
      </c>
      <c r="M73" s="57">
        <f ca="1">HLOOKUP($B73,INDIRECT(M$1&amp;"!$I$2:$x$40"),('Partner-period(er)'!$A73+14),FALSE)</f>
        <v>0</v>
      </c>
      <c r="N73" s="57">
        <f ca="1">HLOOKUP($B73,INDIRECT(N$1&amp;"!$I$2:$x$40"),('Partner-period(er)'!$A73+14),FALSE)</f>
        <v>0</v>
      </c>
      <c r="O73" s="9">
        <f ca="1">HLOOKUP($B73,INDIRECT(O$1&amp;"!$I$2:$x$40"),('Partner-period(er)'!$A73+14),FALSE)</f>
        <v>0</v>
      </c>
      <c r="P73" s="9">
        <f ca="1">HLOOKUP($B73,INDIRECT(P$1&amp;"!$I$2:$x$40"),('Partner-period(er)'!$A73+14),FALSE)</f>
        <v>0</v>
      </c>
      <c r="Q73" s="9">
        <f ca="1">HLOOKUP($B73,INDIRECT(Q$1&amp;"!$I$2:$x$40"),('Partner-period(er)'!$A73+14),FALSE)</f>
        <v>0</v>
      </c>
      <c r="R73" s="9">
        <f ca="1">HLOOKUP($B73,INDIRECT(R$1&amp;"!$I$2:$x$40"),('Partner-period(er)'!$A73+14),FALSE)</f>
        <v>0</v>
      </c>
      <c r="S73" s="9">
        <f ca="1">HLOOKUP($B73,INDIRECT(S$1&amp;"!$I$2:$x$40"),('Partner-period(er)'!$A73+14),FALSE)</f>
        <v>0</v>
      </c>
      <c r="T73" s="9">
        <f ca="1">HLOOKUP($B73,INDIRECT(T$1&amp;"!$I$2:$x$40"),('Partner-period(er)'!$A73+14),FALSE)</f>
        <v>0</v>
      </c>
      <c r="U73" s="9">
        <f ca="1">HLOOKUP($B73,INDIRECT(U$1&amp;"!$I$2:$x$40"),('Partner-period(er)'!$A73+14),FALSE)</f>
        <v>0</v>
      </c>
      <c r="V73" s="9">
        <f ca="1">HLOOKUP($B73,INDIRECT(V$1&amp;"!$I$2:$x$40"),('Partner-period(er)'!$A73+14),FALSE)</f>
        <v>0</v>
      </c>
      <c r="W73" s="9">
        <f ca="1">HLOOKUP($B73,INDIRECT(W$1&amp;"!$I$2:$x$40"),('Partner-period(er)'!$A73+14),FALSE)</f>
        <v>0</v>
      </c>
      <c r="X73" s="109">
        <f ca="1">HLOOKUP($B73,INDIRECT(X$1&amp;"!$I$2:$x$40"),('Partner-period(er)'!$A73+14),FALSE)</f>
        <v>0</v>
      </c>
      <c r="Z73" s="15"/>
      <c r="AA73" s="11"/>
      <c r="AB73" s="11"/>
      <c r="AC73" s="11"/>
      <c r="AD73" s="11"/>
      <c r="AE73" s="11"/>
      <c r="AF73" s="11"/>
      <c r="AG73" s="11"/>
      <c r="AH73" s="11"/>
      <c r="AI73" s="11"/>
      <c r="AJ73" s="11"/>
      <c r="AK73" s="11"/>
      <c r="AL73" s="11"/>
      <c r="AM73" s="11"/>
      <c r="AN73" s="19"/>
      <c r="AO73" s="12"/>
      <c r="AP73" s="11"/>
      <c r="AQ73" s="11"/>
      <c r="AR73" s="11"/>
      <c r="AS73" s="11"/>
      <c r="AT73" s="11"/>
      <c r="AU73" s="11"/>
      <c r="AV73" s="11"/>
      <c r="AW73" s="11"/>
      <c r="AX73" s="11"/>
      <c r="AY73" s="11"/>
      <c r="AZ73" s="11"/>
      <c r="BA73" s="11"/>
      <c r="BB73" s="11"/>
      <c r="BC73" s="11"/>
      <c r="BD73" s="11"/>
    </row>
    <row r="74" spans="1:56" x14ac:dyDescent="0.25">
      <c r="A74" s="24">
        <v>20</v>
      </c>
      <c r="B74" s="24">
        <f t="shared" si="30"/>
        <v>2</v>
      </c>
      <c r="C74" s="73"/>
      <c r="D74" s="9" t="str">
        <f>Data!B$27</f>
        <v>Forudbetalt tilskud (efter aftale)</v>
      </c>
      <c r="E74" s="27"/>
      <c r="F74" s="4"/>
      <c r="G74" s="242"/>
      <c r="H74" s="454">
        <f t="shared" ca="1" si="31"/>
        <v>0</v>
      </c>
      <c r="I74" s="72"/>
      <c r="J74" s="159">
        <f ca="1">HLOOKUP($B74,INDIRECT(J$1&amp;"!$I$2:$x$40"),('Partner-period(er)'!$A74+14),FALSE)</f>
        <v>0</v>
      </c>
      <c r="K74" s="57">
        <f ca="1">HLOOKUP($B74,INDIRECT(K$1&amp;"!$I$2:$x$40"),('Partner-period(er)'!$A74+14),FALSE)</f>
        <v>0</v>
      </c>
      <c r="L74" s="57">
        <f ca="1">HLOOKUP($B74,INDIRECT(L$1&amp;"!$I$2:$x$40"),('Partner-period(er)'!$A74+14),FALSE)</f>
        <v>0</v>
      </c>
      <c r="M74" s="57">
        <f ca="1">HLOOKUP($B74,INDIRECT(M$1&amp;"!$I$2:$x$40"),('Partner-period(er)'!$A74+14),FALSE)</f>
        <v>0</v>
      </c>
      <c r="N74" s="57">
        <f ca="1">HLOOKUP($B74,INDIRECT(N$1&amp;"!$I$2:$x$40"),('Partner-period(er)'!$A74+14),FALSE)</f>
        <v>0</v>
      </c>
      <c r="O74" s="9">
        <f ca="1">HLOOKUP($B74,INDIRECT(O$1&amp;"!$I$2:$x$40"),('Partner-period(er)'!$A74+14),FALSE)</f>
        <v>0</v>
      </c>
      <c r="P74" s="9">
        <f ca="1">HLOOKUP($B74,INDIRECT(P$1&amp;"!$I$2:$x$40"),('Partner-period(er)'!$A74+14),FALSE)</f>
        <v>0</v>
      </c>
      <c r="Q74" s="9">
        <f ca="1">HLOOKUP($B74,INDIRECT(Q$1&amp;"!$I$2:$x$40"),('Partner-period(er)'!$A74+14),FALSE)</f>
        <v>0</v>
      </c>
      <c r="R74" s="9">
        <f ca="1">HLOOKUP($B74,INDIRECT(R$1&amp;"!$I$2:$x$40"),('Partner-period(er)'!$A74+14),FALSE)</f>
        <v>0</v>
      </c>
      <c r="S74" s="9">
        <f ca="1">HLOOKUP($B74,INDIRECT(S$1&amp;"!$I$2:$x$40"),('Partner-period(er)'!$A74+14),FALSE)</f>
        <v>0</v>
      </c>
      <c r="T74" s="9">
        <f ca="1">HLOOKUP($B74,INDIRECT(T$1&amp;"!$I$2:$x$40"),('Partner-period(er)'!$A74+14),FALSE)</f>
        <v>0</v>
      </c>
      <c r="U74" s="9">
        <f ca="1">HLOOKUP($B74,INDIRECT(U$1&amp;"!$I$2:$x$40"),('Partner-period(er)'!$A74+14),FALSE)</f>
        <v>0</v>
      </c>
      <c r="V74" s="9">
        <f ca="1">HLOOKUP($B74,INDIRECT(V$1&amp;"!$I$2:$x$40"),('Partner-period(er)'!$A74+14),FALSE)</f>
        <v>0</v>
      </c>
      <c r="W74" s="9">
        <f ca="1">HLOOKUP($B74,INDIRECT(W$1&amp;"!$I$2:$x$40"),('Partner-period(er)'!$A74+14),FALSE)</f>
        <v>0</v>
      </c>
      <c r="X74" s="109">
        <f ca="1">HLOOKUP($B74,INDIRECT(X$1&amp;"!$I$2:$x$40"),('Partner-period(er)'!$A74+14),FALSE)</f>
        <v>0</v>
      </c>
      <c r="Z74" s="15"/>
      <c r="AA74" s="11"/>
      <c r="AB74" s="11"/>
      <c r="AC74" s="11"/>
      <c r="AD74" s="11"/>
      <c r="AE74" s="11"/>
      <c r="AF74" s="11"/>
      <c r="AG74" s="11"/>
      <c r="AH74" s="11"/>
      <c r="AI74" s="11"/>
      <c r="AJ74" s="11"/>
      <c r="AK74" s="11"/>
      <c r="AL74" s="11"/>
      <c r="AM74" s="11"/>
      <c r="AN74" s="19"/>
      <c r="AO74" s="12"/>
      <c r="AP74" s="11"/>
      <c r="AQ74" s="11"/>
      <c r="AR74" s="11"/>
      <c r="AS74" s="11"/>
      <c r="AT74" s="11"/>
      <c r="AU74" s="11"/>
      <c r="AV74" s="11"/>
      <c r="AW74" s="11"/>
      <c r="AX74" s="11"/>
      <c r="AY74" s="11"/>
      <c r="AZ74" s="11"/>
      <c r="BA74" s="11"/>
      <c r="BB74" s="11"/>
      <c r="BC74" s="11"/>
      <c r="BD74" s="11"/>
    </row>
    <row r="75" spans="1:56" x14ac:dyDescent="0.25">
      <c r="A75" s="24">
        <v>21</v>
      </c>
      <c r="B75" s="24">
        <f t="shared" si="30"/>
        <v>2</v>
      </c>
      <c r="C75" s="39"/>
      <c r="D75" s="9" t="str">
        <f>Data!B$28</f>
        <v>Justering for timepris inklusiv overhead</v>
      </c>
      <c r="E75" s="27"/>
      <c r="F75" s="4"/>
      <c r="G75" s="242"/>
      <c r="H75" s="454">
        <f t="shared" ca="1" si="31"/>
        <v>0</v>
      </c>
      <c r="I75" s="72"/>
      <c r="J75" s="159">
        <f t="shared" ref="J75:X75" ca="1" si="35">(J85+J92)*(1+$F60)*$F73</f>
        <v>0</v>
      </c>
      <c r="K75" s="57">
        <f t="shared" ca="1" si="35"/>
        <v>0</v>
      </c>
      <c r="L75" s="57">
        <f t="shared" ca="1" si="35"/>
        <v>0</v>
      </c>
      <c r="M75" s="57">
        <f t="shared" ca="1" si="35"/>
        <v>0</v>
      </c>
      <c r="N75" s="57">
        <f t="shared" ca="1" si="35"/>
        <v>0</v>
      </c>
      <c r="O75" s="57">
        <f t="shared" ca="1" si="35"/>
        <v>0</v>
      </c>
      <c r="P75" s="57">
        <f t="shared" ca="1" si="35"/>
        <v>0</v>
      </c>
      <c r="Q75" s="57">
        <f t="shared" ca="1" si="35"/>
        <v>0</v>
      </c>
      <c r="R75" s="57">
        <f t="shared" ca="1" si="35"/>
        <v>0</v>
      </c>
      <c r="S75" s="57">
        <f t="shared" ca="1" si="35"/>
        <v>0</v>
      </c>
      <c r="T75" s="57">
        <f t="shared" ca="1" si="35"/>
        <v>0</v>
      </c>
      <c r="U75" s="57">
        <f t="shared" ca="1" si="35"/>
        <v>0</v>
      </c>
      <c r="V75" s="57">
        <f t="shared" ca="1" si="35"/>
        <v>0</v>
      </c>
      <c r="W75" s="57">
        <f t="shared" ca="1" si="35"/>
        <v>0</v>
      </c>
      <c r="X75" s="360">
        <f t="shared" ca="1" si="35"/>
        <v>0</v>
      </c>
      <c r="Z75" s="15"/>
      <c r="AA75" s="11"/>
      <c r="AB75" s="11"/>
      <c r="AC75" s="11"/>
      <c r="AD75" s="11"/>
      <c r="AE75" s="11"/>
      <c r="AF75" s="11"/>
      <c r="AG75" s="11"/>
      <c r="AH75" s="11"/>
      <c r="AI75" s="11"/>
      <c r="AJ75" s="11"/>
      <c r="AK75" s="11"/>
      <c r="AL75" s="11"/>
      <c r="AM75" s="11"/>
      <c r="AN75" s="19"/>
      <c r="AO75" s="12"/>
      <c r="AP75" s="11"/>
      <c r="AQ75" s="11"/>
      <c r="AR75" s="11"/>
      <c r="AS75" s="11"/>
      <c r="AT75" s="11"/>
      <c r="AU75" s="11"/>
      <c r="AV75" s="11"/>
      <c r="AW75" s="11"/>
      <c r="AX75" s="11"/>
      <c r="AY75" s="11"/>
      <c r="AZ75" s="11"/>
      <c r="BA75" s="11"/>
      <c r="BB75" s="11"/>
      <c r="BC75" s="11"/>
      <c r="BD75" s="11"/>
    </row>
    <row r="76" spans="1:56" x14ac:dyDescent="0.25">
      <c r="A76" s="24">
        <v>23</v>
      </c>
      <c r="B76" s="24">
        <f t="shared" si="30"/>
        <v>2</v>
      </c>
      <c r="C76" s="39"/>
      <c r="D76" s="9" t="str">
        <f>Data!B$29</f>
        <v>Justering for budgetoverskridelse</v>
      </c>
      <c r="E76" s="27"/>
      <c r="F76" s="4"/>
      <c r="G76" s="243"/>
      <c r="H76" s="454">
        <f t="shared" ca="1" si="31"/>
        <v>0</v>
      </c>
      <c r="I76" s="72"/>
      <c r="J76" s="153">
        <f t="shared" ref="J76:X76" ca="1" si="36">-AP76*$F73</f>
        <v>0</v>
      </c>
      <c r="K76" s="58">
        <f t="shared" ca="1" si="36"/>
        <v>0</v>
      </c>
      <c r="L76" s="58">
        <f t="shared" ca="1" si="36"/>
        <v>0</v>
      </c>
      <c r="M76" s="58">
        <f t="shared" ca="1" si="36"/>
        <v>0</v>
      </c>
      <c r="N76" s="58">
        <f t="shared" ca="1" si="36"/>
        <v>0</v>
      </c>
      <c r="O76" s="41">
        <f t="shared" ca="1" si="36"/>
        <v>0</v>
      </c>
      <c r="P76" s="41">
        <f t="shared" ca="1" si="36"/>
        <v>0</v>
      </c>
      <c r="Q76" s="41">
        <f t="shared" ca="1" si="36"/>
        <v>0</v>
      </c>
      <c r="R76" s="41">
        <f t="shared" ca="1" si="36"/>
        <v>0</v>
      </c>
      <c r="S76" s="41">
        <f t="shared" ca="1" si="36"/>
        <v>0</v>
      </c>
      <c r="T76" s="41">
        <f t="shared" ca="1" si="36"/>
        <v>0</v>
      </c>
      <c r="U76" s="41">
        <f t="shared" ca="1" si="36"/>
        <v>0</v>
      </c>
      <c r="V76" s="41">
        <f t="shared" ca="1" si="36"/>
        <v>0</v>
      </c>
      <c r="W76" s="41">
        <f t="shared" ca="1" si="36"/>
        <v>0</v>
      </c>
      <c r="X76" s="363">
        <f t="shared" ca="1" si="36"/>
        <v>0</v>
      </c>
      <c r="Z76" s="15"/>
      <c r="AA76" s="11"/>
      <c r="AB76" s="11"/>
      <c r="AC76" s="11"/>
      <c r="AD76" s="11"/>
      <c r="AE76" s="11"/>
      <c r="AF76" s="11"/>
      <c r="AG76" s="11"/>
      <c r="AH76" s="11"/>
      <c r="AI76" s="11"/>
      <c r="AJ76" s="11"/>
      <c r="AK76" s="11"/>
      <c r="AL76" s="11"/>
      <c r="AM76" s="11"/>
      <c r="AN76" s="19"/>
      <c r="AO76" s="12"/>
      <c r="AP76" s="11">
        <f ca="1">SUM(AP61:AP69)</f>
        <v>0</v>
      </c>
      <c r="AQ76" s="11">
        <f t="shared" ref="AQ76:BD76" ca="1" si="37">SUM(AQ61:AQ69)</f>
        <v>0</v>
      </c>
      <c r="AR76" s="11">
        <f t="shared" ca="1" si="37"/>
        <v>0</v>
      </c>
      <c r="AS76" s="11">
        <f t="shared" ca="1" si="37"/>
        <v>0</v>
      </c>
      <c r="AT76" s="11">
        <f t="shared" ca="1" si="37"/>
        <v>0</v>
      </c>
      <c r="AU76" s="11">
        <f t="shared" ca="1" si="37"/>
        <v>0</v>
      </c>
      <c r="AV76" s="11">
        <f t="shared" ca="1" si="37"/>
        <v>0</v>
      </c>
      <c r="AW76" s="11">
        <f t="shared" ca="1" si="37"/>
        <v>0</v>
      </c>
      <c r="AX76" s="11">
        <f t="shared" ca="1" si="37"/>
        <v>0</v>
      </c>
      <c r="AY76" s="11">
        <f t="shared" ca="1" si="37"/>
        <v>0</v>
      </c>
      <c r="AZ76" s="11">
        <f t="shared" ca="1" si="37"/>
        <v>0</v>
      </c>
      <c r="BA76" s="11">
        <f t="shared" ca="1" si="37"/>
        <v>0</v>
      </c>
      <c r="BB76" s="11">
        <f t="shared" ca="1" si="37"/>
        <v>0</v>
      </c>
      <c r="BC76" s="11">
        <f t="shared" ca="1" si="37"/>
        <v>0</v>
      </c>
      <c r="BD76" s="11">
        <f t="shared" ca="1" si="37"/>
        <v>0</v>
      </c>
    </row>
    <row r="77" spans="1:56" x14ac:dyDescent="0.25">
      <c r="A77" s="24">
        <v>24</v>
      </c>
      <c r="B77" s="24">
        <f t="shared" si="30"/>
        <v>2</v>
      </c>
      <c r="C77" s="411"/>
      <c r="D77" s="136" t="str">
        <f>Data!B$30</f>
        <v>Tilskud total / til faktura</v>
      </c>
      <c r="E77" s="136"/>
      <c r="F77" s="260"/>
      <c r="G77" s="408">
        <f>HLOOKUP(B73,'Budget &amp; Total'!$1:$45,43,FALSE)</f>
        <v>0</v>
      </c>
      <c r="H77" s="458">
        <f t="shared" ca="1" si="31"/>
        <v>0</v>
      </c>
      <c r="I77" s="79"/>
      <c r="J77" s="258">
        <f t="shared" ref="J77:X77" ca="1" si="38">SUM(J73:J76)</f>
        <v>0</v>
      </c>
      <c r="K77" s="259">
        <f t="shared" ca="1" si="38"/>
        <v>0</v>
      </c>
      <c r="L77" s="259">
        <f t="shared" ca="1" si="38"/>
        <v>0</v>
      </c>
      <c r="M77" s="259">
        <f t="shared" ca="1" si="38"/>
        <v>0</v>
      </c>
      <c r="N77" s="259">
        <f t="shared" ca="1" si="38"/>
        <v>0</v>
      </c>
      <c r="O77" s="136">
        <f t="shared" ca="1" si="38"/>
        <v>0</v>
      </c>
      <c r="P77" s="136">
        <f t="shared" ca="1" si="38"/>
        <v>0</v>
      </c>
      <c r="Q77" s="136">
        <f t="shared" ca="1" si="38"/>
        <v>0</v>
      </c>
      <c r="R77" s="136">
        <f t="shared" ca="1" si="38"/>
        <v>0</v>
      </c>
      <c r="S77" s="136">
        <f t="shared" ca="1" si="38"/>
        <v>0</v>
      </c>
      <c r="T77" s="136">
        <f t="shared" ca="1" si="38"/>
        <v>0</v>
      </c>
      <c r="U77" s="136">
        <f t="shared" ca="1" si="38"/>
        <v>0</v>
      </c>
      <c r="V77" s="136">
        <f t="shared" ca="1" si="38"/>
        <v>0</v>
      </c>
      <c r="W77" s="136">
        <f t="shared" ca="1" si="38"/>
        <v>0</v>
      </c>
      <c r="X77" s="369">
        <f t="shared" ca="1" si="38"/>
        <v>0</v>
      </c>
      <c r="Z77" s="15"/>
      <c r="AA77" s="11"/>
      <c r="AB77" s="11"/>
      <c r="AC77" s="11"/>
      <c r="AD77" s="11"/>
      <c r="AE77" s="11"/>
      <c r="AF77" s="11"/>
      <c r="AG77" s="11"/>
      <c r="AH77" s="11"/>
      <c r="AI77" s="11"/>
      <c r="AJ77" s="11"/>
      <c r="AK77" s="11"/>
      <c r="AL77" s="11"/>
      <c r="AM77" s="11"/>
      <c r="AN77" s="19"/>
      <c r="AO77" s="12"/>
      <c r="AP77" s="11"/>
      <c r="AQ77" s="11"/>
      <c r="AR77" s="11"/>
      <c r="AS77" s="11"/>
      <c r="AT77" s="11"/>
      <c r="AU77" s="11"/>
      <c r="AV77" s="11"/>
      <c r="AW77" s="11"/>
      <c r="AX77" s="11"/>
      <c r="AY77" s="11"/>
      <c r="AZ77" s="11"/>
      <c r="BA77" s="11"/>
      <c r="BB77" s="11"/>
      <c r="BC77" s="11"/>
      <c r="BD77" s="11"/>
    </row>
    <row r="78" spans="1:56" x14ac:dyDescent="0.25">
      <c r="A78" s="24">
        <v>24</v>
      </c>
      <c r="B78" s="24">
        <f t="shared" si="30"/>
        <v>2</v>
      </c>
      <c r="C78" s="74"/>
      <c r="D78" s="33" t="str">
        <f>Data!B$31</f>
        <v>Anden finansiering</v>
      </c>
      <c r="E78" s="33"/>
      <c r="F78" s="264"/>
      <c r="G78" s="409">
        <f>HLOOKUP(B78,'Budget &amp; Total'!$1:$45,44,FALSE)</f>
        <v>0</v>
      </c>
      <c r="H78" s="459">
        <f t="shared" ca="1" si="31"/>
        <v>0</v>
      </c>
      <c r="I78" s="79"/>
      <c r="J78" s="262">
        <f ca="1">HLOOKUP($B77,INDIRECT(J$1&amp;"!$I$2:$x$40"),('Partner-period(er)'!$A78+14),FALSE)</f>
        <v>0</v>
      </c>
      <c r="K78" s="263">
        <f ca="1">HLOOKUP($B77,INDIRECT(K$1&amp;"!$I$2:$x$40"),('Partner-period(er)'!$A78+14),FALSE)</f>
        <v>0</v>
      </c>
      <c r="L78" s="263">
        <f ca="1">HLOOKUP($B77,INDIRECT(L$1&amp;"!$I$2:$x$40"),('Partner-period(er)'!$A78+14),FALSE)</f>
        <v>0</v>
      </c>
      <c r="M78" s="263">
        <f ca="1">HLOOKUP($B77,INDIRECT(M$1&amp;"!$I$2:$x$40"),('Partner-period(er)'!$A78+14),FALSE)</f>
        <v>0</v>
      </c>
      <c r="N78" s="263">
        <f ca="1">HLOOKUP($B77,INDIRECT(N$1&amp;"!$I$2:$x$40"),('Partner-period(er)'!$A78+14),FALSE)</f>
        <v>0</v>
      </c>
      <c r="O78" s="33">
        <f ca="1">HLOOKUP($B77,INDIRECT(O$1&amp;"!$I$2:$x$40"),('Partner-period(er)'!$A78+14),FALSE)</f>
        <v>0</v>
      </c>
      <c r="P78" s="33">
        <f ca="1">HLOOKUP($B77,INDIRECT(P$1&amp;"!$I$2:$x$40"),('Partner-period(er)'!$A78+14),FALSE)</f>
        <v>0</v>
      </c>
      <c r="Q78" s="33">
        <f ca="1">HLOOKUP($B77,INDIRECT(Q$1&amp;"!$I$2:$x$40"),('Partner-period(er)'!$A78+14),FALSE)</f>
        <v>0</v>
      </c>
      <c r="R78" s="33">
        <f ca="1">HLOOKUP($B77,INDIRECT(R$1&amp;"!$I$2:$x$40"),('Partner-period(er)'!$A78+14),FALSE)</f>
        <v>0</v>
      </c>
      <c r="S78" s="33">
        <f ca="1">HLOOKUP($B77,INDIRECT(S$1&amp;"!$I$2:$x$40"),('Partner-period(er)'!$A78+14),FALSE)</f>
        <v>0</v>
      </c>
      <c r="T78" s="33">
        <f ca="1">HLOOKUP($B77,INDIRECT(T$1&amp;"!$I$2:$x$40"),('Partner-period(er)'!$A78+14),FALSE)</f>
        <v>0</v>
      </c>
      <c r="U78" s="33">
        <f ca="1">HLOOKUP($B77,INDIRECT(U$1&amp;"!$I$2:$x$40"),('Partner-period(er)'!$A78+14),FALSE)</f>
        <v>0</v>
      </c>
      <c r="V78" s="33">
        <f ca="1">HLOOKUP($B77,INDIRECT(V$1&amp;"!$I$2:$x$40"),('Partner-period(er)'!$A78+14),FALSE)</f>
        <v>0</v>
      </c>
      <c r="W78" s="33">
        <f ca="1">HLOOKUP($B77,INDIRECT(W$1&amp;"!$I$2:$x$40"),('Partner-period(er)'!$A78+14),FALSE)</f>
        <v>0</v>
      </c>
      <c r="X78" s="370">
        <f ca="1">HLOOKUP($B77,INDIRECT(X$1&amp;"!$I$2:$x$40"),('Partner-period(er)'!$A78+14),FALSE)</f>
        <v>0</v>
      </c>
      <c r="Z78" s="15"/>
      <c r="AA78" s="11"/>
      <c r="AB78" s="11"/>
      <c r="AC78" s="11"/>
      <c r="AD78" s="11"/>
      <c r="AE78" s="11"/>
      <c r="AF78" s="11"/>
      <c r="AG78" s="11"/>
      <c r="AH78" s="11"/>
      <c r="AI78" s="11"/>
      <c r="AJ78" s="11"/>
      <c r="AK78" s="11"/>
      <c r="AL78" s="11"/>
      <c r="AM78" s="11"/>
      <c r="AN78" s="19"/>
      <c r="AO78" s="12"/>
      <c r="AP78" s="11"/>
      <c r="AQ78" s="11"/>
      <c r="AR78" s="11"/>
      <c r="AS78" s="11"/>
      <c r="AT78" s="11"/>
      <c r="AU78" s="11"/>
      <c r="AV78" s="11"/>
      <c r="AW78" s="11"/>
      <c r="AX78" s="11"/>
      <c r="AY78" s="11"/>
      <c r="AZ78" s="11"/>
      <c r="BA78" s="11"/>
      <c r="BB78" s="11"/>
      <c r="BC78" s="11"/>
      <c r="BD78" s="11"/>
    </row>
    <row r="79" spans="1:56" ht="13.8" thickBot="1" x14ac:dyDescent="0.3">
      <c r="A79" s="24">
        <v>26</v>
      </c>
      <c r="B79" s="24">
        <f t="shared" si="30"/>
        <v>2</v>
      </c>
      <c r="C79" s="265"/>
      <c r="D79" s="34" t="str">
        <f>Data!B$32</f>
        <v>Egenfinansiering</v>
      </c>
      <c r="E79" s="34"/>
      <c r="F79" s="65"/>
      <c r="G79" s="410">
        <f>HLOOKUP(B79,'Budget &amp; Total'!$1:$45,45,FALSE)</f>
        <v>0</v>
      </c>
      <c r="H79" s="460">
        <f t="shared" ca="1" si="31"/>
        <v>0</v>
      </c>
      <c r="I79" s="79"/>
      <c r="J79" s="267">
        <f t="shared" ref="J79:X79" ca="1" si="39">J71-J77-J78</f>
        <v>0</v>
      </c>
      <c r="K79" s="63">
        <f t="shared" ca="1" si="39"/>
        <v>0</v>
      </c>
      <c r="L79" s="63">
        <f t="shared" ca="1" si="39"/>
        <v>0</v>
      </c>
      <c r="M79" s="63">
        <f t="shared" ca="1" si="39"/>
        <v>0</v>
      </c>
      <c r="N79" s="63">
        <f t="shared" ca="1" si="39"/>
        <v>0</v>
      </c>
      <c r="O79" s="34">
        <f t="shared" ca="1" si="39"/>
        <v>0</v>
      </c>
      <c r="P79" s="34">
        <f t="shared" ca="1" si="39"/>
        <v>0</v>
      </c>
      <c r="Q79" s="34">
        <f t="shared" ca="1" si="39"/>
        <v>0</v>
      </c>
      <c r="R79" s="34">
        <f t="shared" ca="1" si="39"/>
        <v>0</v>
      </c>
      <c r="S79" s="34">
        <f t="shared" ca="1" si="39"/>
        <v>0</v>
      </c>
      <c r="T79" s="34">
        <f t="shared" ca="1" si="39"/>
        <v>0</v>
      </c>
      <c r="U79" s="34">
        <f t="shared" ca="1" si="39"/>
        <v>0</v>
      </c>
      <c r="V79" s="34">
        <f t="shared" ca="1" si="39"/>
        <v>0</v>
      </c>
      <c r="W79" s="34">
        <f t="shared" ca="1" si="39"/>
        <v>0</v>
      </c>
      <c r="X79" s="371">
        <f t="shared" ca="1" si="39"/>
        <v>0</v>
      </c>
      <c r="Z79" s="16"/>
      <c r="AA79" s="17"/>
      <c r="AB79" s="17"/>
      <c r="AC79" s="17"/>
      <c r="AD79" s="17"/>
      <c r="AE79" s="17"/>
      <c r="AF79" s="17"/>
      <c r="AG79" s="17"/>
      <c r="AH79" s="17"/>
      <c r="AI79" s="17"/>
      <c r="AJ79" s="17"/>
      <c r="AK79" s="17"/>
      <c r="AL79" s="17"/>
      <c r="AM79" s="17"/>
      <c r="AN79" s="20"/>
      <c r="AO79" s="12"/>
      <c r="AP79" s="11"/>
      <c r="AQ79" s="11"/>
      <c r="AR79" s="11"/>
      <c r="AS79" s="11"/>
      <c r="AT79" s="11"/>
      <c r="AU79" s="11"/>
      <c r="AV79" s="11"/>
      <c r="AW79" s="11"/>
      <c r="AX79" s="11"/>
      <c r="AY79" s="11"/>
      <c r="AZ79" s="11"/>
      <c r="BA79" s="11"/>
      <c r="BB79" s="11"/>
      <c r="BC79" s="11"/>
      <c r="BD79" s="11"/>
    </row>
    <row r="80" spans="1:56" ht="19.5" customHeight="1" x14ac:dyDescent="0.25">
      <c r="A80" s="24">
        <v>29</v>
      </c>
      <c r="C80" s="88" t="str">
        <f>Data!$B$95</f>
        <v>Kontrol for overskridelse af timepriser</v>
      </c>
      <c r="D80" s="60"/>
      <c r="E80" s="60"/>
      <c r="F80" s="4"/>
      <c r="G80" s="59"/>
      <c r="H80" s="59"/>
      <c r="I80" s="59"/>
      <c r="J80" s="9"/>
      <c r="K80" s="9"/>
      <c r="L80" s="9"/>
      <c r="M80" s="9"/>
      <c r="N80" s="9"/>
      <c r="O80" s="9"/>
      <c r="P80" s="9"/>
      <c r="Q80" s="9"/>
      <c r="R80" s="9"/>
      <c r="S80" s="9"/>
      <c r="T80" s="9"/>
      <c r="U80" s="9"/>
      <c r="V80" s="9"/>
      <c r="W80" s="9"/>
      <c r="X80" s="109"/>
    </row>
    <row r="81" spans="1:55" ht="13.5" customHeight="1" x14ac:dyDescent="0.25">
      <c r="A81" s="24">
        <v>30</v>
      </c>
      <c r="C81" s="178" t="s">
        <v>36</v>
      </c>
      <c r="D81" s="82"/>
      <c r="E81" s="179"/>
      <c r="F81" s="201" t="s">
        <v>35</v>
      </c>
      <c r="G81" s="82"/>
      <c r="H81" s="180"/>
      <c r="I81" s="180"/>
      <c r="J81" s="181">
        <f ca="1">J55</f>
        <v>0</v>
      </c>
      <c r="K81" s="182">
        <f t="shared" ref="K81:X81" ca="1" si="40">K55+J81</f>
        <v>0</v>
      </c>
      <c r="L81" s="182">
        <f t="shared" ca="1" si="40"/>
        <v>0</v>
      </c>
      <c r="M81" s="182">
        <f t="shared" ca="1" si="40"/>
        <v>0</v>
      </c>
      <c r="N81" s="182">
        <f t="shared" ca="1" si="40"/>
        <v>0</v>
      </c>
      <c r="O81" s="182">
        <f t="shared" ca="1" si="40"/>
        <v>0</v>
      </c>
      <c r="P81" s="182">
        <f t="shared" ca="1" si="40"/>
        <v>0</v>
      </c>
      <c r="Q81" s="182">
        <f t="shared" ca="1" si="40"/>
        <v>0</v>
      </c>
      <c r="R81" s="182">
        <f t="shared" ca="1" si="40"/>
        <v>0</v>
      </c>
      <c r="S81" s="182">
        <f t="shared" ca="1" si="40"/>
        <v>0</v>
      </c>
      <c r="T81" s="182">
        <f t="shared" ca="1" si="40"/>
        <v>0</v>
      </c>
      <c r="U81" s="182">
        <f t="shared" ca="1" si="40"/>
        <v>0</v>
      </c>
      <c r="V81" s="182">
        <f t="shared" ca="1" si="40"/>
        <v>0</v>
      </c>
      <c r="W81" s="182">
        <f t="shared" ca="1" si="40"/>
        <v>0</v>
      </c>
      <c r="X81" s="183">
        <f t="shared" ca="1" si="40"/>
        <v>0</v>
      </c>
    </row>
    <row r="82" spans="1:55" ht="13.5" customHeight="1" x14ac:dyDescent="0.25">
      <c r="A82" s="24">
        <v>31</v>
      </c>
      <c r="C82" s="184"/>
      <c r="D82" s="6"/>
      <c r="E82" s="185"/>
      <c r="F82" s="202" t="s">
        <v>37</v>
      </c>
      <c r="G82" s="6"/>
      <c r="H82" s="6"/>
      <c r="I82" s="6"/>
      <c r="J82" s="186">
        <f ca="1">J58</f>
        <v>0</v>
      </c>
      <c r="K82" s="187">
        <f t="shared" ref="K82:X82" ca="1" si="41">K58+J82</f>
        <v>0</v>
      </c>
      <c r="L82" s="187">
        <f t="shared" ca="1" si="41"/>
        <v>0</v>
      </c>
      <c r="M82" s="187">
        <f t="shared" ca="1" si="41"/>
        <v>0</v>
      </c>
      <c r="N82" s="187">
        <f t="shared" ca="1" si="41"/>
        <v>0</v>
      </c>
      <c r="O82" s="187">
        <f t="shared" ca="1" si="41"/>
        <v>0</v>
      </c>
      <c r="P82" s="187">
        <f t="shared" ca="1" si="41"/>
        <v>0</v>
      </c>
      <c r="Q82" s="187">
        <f t="shared" ca="1" si="41"/>
        <v>0</v>
      </c>
      <c r="R82" s="187">
        <f t="shared" ca="1" si="41"/>
        <v>0</v>
      </c>
      <c r="S82" s="187">
        <f t="shared" ca="1" si="41"/>
        <v>0</v>
      </c>
      <c r="T82" s="187">
        <f t="shared" ca="1" si="41"/>
        <v>0</v>
      </c>
      <c r="U82" s="187">
        <f t="shared" ca="1" si="41"/>
        <v>0</v>
      </c>
      <c r="V82" s="187">
        <f t="shared" ca="1" si="41"/>
        <v>0</v>
      </c>
      <c r="W82" s="187">
        <f t="shared" ca="1" si="41"/>
        <v>0</v>
      </c>
      <c r="X82" s="188">
        <f t="shared" ca="1" si="41"/>
        <v>0</v>
      </c>
    </row>
    <row r="83" spans="1:55" ht="13.5" customHeight="1" x14ac:dyDescent="0.25">
      <c r="A83" s="24">
        <v>32</v>
      </c>
      <c r="C83" s="189"/>
      <c r="D83" s="6"/>
      <c r="E83" s="6"/>
      <c r="F83" s="203" t="s">
        <v>100</v>
      </c>
      <c r="G83" s="6"/>
      <c r="H83" s="190"/>
      <c r="I83" s="190"/>
      <c r="J83" s="191">
        <f t="shared" ref="J83:X83" ca="1" si="42">J81*$F58</f>
        <v>0</v>
      </c>
      <c r="K83" s="192">
        <f t="shared" ca="1" si="42"/>
        <v>0</v>
      </c>
      <c r="L83" s="192">
        <f t="shared" ca="1" si="42"/>
        <v>0</v>
      </c>
      <c r="M83" s="192">
        <f t="shared" ca="1" si="42"/>
        <v>0</v>
      </c>
      <c r="N83" s="192">
        <f t="shared" ca="1" si="42"/>
        <v>0</v>
      </c>
      <c r="O83" s="192">
        <f t="shared" ca="1" si="42"/>
        <v>0</v>
      </c>
      <c r="P83" s="192">
        <f t="shared" ca="1" si="42"/>
        <v>0</v>
      </c>
      <c r="Q83" s="192">
        <f t="shared" ca="1" si="42"/>
        <v>0</v>
      </c>
      <c r="R83" s="192">
        <f t="shared" ca="1" si="42"/>
        <v>0</v>
      </c>
      <c r="S83" s="192">
        <f t="shared" ca="1" si="42"/>
        <v>0</v>
      </c>
      <c r="T83" s="192">
        <f t="shared" ca="1" si="42"/>
        <v>0</v>
      </c>
      <c r="U83" s="192">
        <f t="shared" ca="1" si="42"/>
        <v>0</v>
      </c>
      <c r="V83" s="192">
        <f t="shared" ca="1" si="42"/>
        <v>0</v>
      </c>
      <c r="W83" s="192">
        <f t="shared" ca="1" si="42"/>
        <v>0</v>
      </c>
      <c r="X83" s="193">
        <f t="shared" ca="1" si="42"/>
        <v>0</v>
      </c>
    </row>
    <row r="84" spans="1:55" ht="13.5" customHeight="1" x14ac:dyDescent="0.25">
      <c r="A84" s="24">
        <v>33</v>
      </c>
      <c r="C84" s="189"/>
      <c r="D84" s="6"/>
      <c r="E84" s="185"/>
      <c r="F84" s="202" t="s">
        <v>99</v>
      </c>
      <c r="G84" s="6"/>
      <c r="H84" s="194"/>
      <c r="I84" s="194"/>
      <c r="J84" s="191">
        <f ca="1">MIN(J82:J83)</f>
        <v>0</v>
      </c>
      <c r="K84" s="192">
        <f t="shared" ref="K84:X84" ca="1" si="43">MIN(K82:K83)-MIN(J82:J83)</f>
        <v>0</v>
      </c>
      <c r="L84" s="192">
        <f t="shared" ca="1" si="43"/>
        <v>0</v>
      </c>
      <c r="M84" s="192">
        <f t="shared" ca="1" si="43"/>
        <v>0</v>
      </c>
      <c r="N84" s="192">
        <f t="shared" ca="1" si="43"/>
        <v>0</v>
      </c>
      <c r="O84" s="192">
        <f t="shared" ca="1" si="43"/>
        <v>0</v>
      </c>
      <c r="P84" s="192">
        <f t="shared" ca="1" si="43"/>
        <v>0</v>
      </c>
      <c r="Q84" s="192">
        <f t="shared" ca="1" si="43"/>
        <v>0</v>
      </c>
      <c r="R84" s="192">
        <f t="shared" ca="1" si="43"/>
        <v>0</v>
      </c>
      <c r="S84" s="192">
        <f t="shared" ca="1" si="43"/>
        <v>0</v>
      </c>
      <c r="T84" s="192">
        <f t="shared" ca="1" si="43"/>
        <v>0</v>
      </c>
      <c r="U84" s="192">
        <f t="shared" ca="1" si="43"/>
        <v>0</v>
      </c>
      <c r="V84" s="192">
        <f t="shared" ca="1" si="43"/>
        <v>0</v>
      </c>
      <c r="W84" s="192">
        <f t="shared" ca="1" si="43"/>
        <v>0</v>
      </c>
      <c r="X84" s="193">
        <f t="shared" ca="1" si="43"/>
        <v>0</v>
      </c>
      <c r="AO84" s="12"/>
      <c r="AP84" s="11"/>
      <c r="AQ84" s="11"/>
      <c r="AR84" s="11"/>
      <c r="AS84" s="11"/>
      <c r="AT84" s="11"/>
      <c r="AU84" s="11"/>
      <c r="AV84" s="11"/>
      <c r="AW84" s="11"/>
      <c r="AX84" s="11"/>
      <c r="AY84" s="11"/>
      <c r="AZ84" s="11"/>
      <c r="BA84" s="11"/>
      <c r="BB84" s="11"/>
      <c r="BC84" s="11"/>
    </row>
    <row r="85" spans="1:55" ht="13.5" customHeight="1" x14ac:dyDescent="0.25">
      <c r="A85" s="24">
        <v>34</v>
      </c>
      <c r="C85" s="189"/>
      <c r="D85" s="6"/>
      <c r="E85" s="185"/>
      <c r="F85" s="202" t="s">
        <v>94</v>
      </c>
      <c r="G85" s="6"/>
      <c r="H85" s="190"/>
      <c r="I85" s="190"/>
      <c r="J85" s="191">
        <f t="shared" ref="J85:X85" ca="1" si="44">J84-J58</f>
        <v>0</v>
      </c>
      <c r="K85" s="192">
        <f t="shared" ca="1" si="44"/>
        <v>0</v>
      </c>
      <c r="L85" s="192">
        <f t="shared" ca="1" si="44"/>
        <v>0</v>
      </c>
      <c r="M85" s="192">
        <f t="shared" ca="1" si="44"/>
        <v>0</v>
      </c>
      <c r="N85" s="192">
        <f t="shared" ca="1" si="44"/>
        <v>0</v>
      </c>
      <c r="O85" s="192">
        <f t="shared" ca="1" si="44"/>
        <v>0</v>
      </c>
      <c r="P85" s="192">
        <f t="shared" ca="1" si="44"/>
        <v>0</v>
      </c>
      <c r="Q85" s="192">
        <f t="shared" ca="1" si="44"/>
        <v>0</v>
      </c>
      <c r="R85" s="192">
        <f t="shared" ca="1" si="44"/>
        <v>0</v>
      </c>
      <c r="S85" s="192">
        <f t="shared" ca="1" si="44"/>
        <v>0</v>
      </c>
      <c r="T85" s="192">
        <f t="shared" ca="1" si="44"/>
        <v>0</v>
      </c>
      <c r="U85" s="192">
        <f t="shared" ca="1" si="44"/>
        <v>0</v>
      </c>
      <c r="V85" s="192">
        <f t="shared" ca="1" si="44"/>
        <v>0</v>
      </c>
      <c r="W85" s="192">
        <f t="shared" ca="1" si="44"/>
        <v>0</v>
      </c>
      <c r="X85" s="193">
        <f t="shared" ca="1" si="44"/>
        <v>0</v>
      </c>
    </row>
    <row r="86" spans="1:55" ht="13.5" customHeight="1" x14ac:dyDescent="0.25">
      <c r="A86" s="24">
        <v>35</v>
      </c>
      <c r="C86" s="189"/>
      <c r="D86" s="6"/>
      <c r="E86" s="185"/>
      <c r="F86" s="202" t="s">
        <v>95</v>
      </c>
      <c r="G86" s="6"/>
      <c r="H86" s="190"/>
      <c r="I86" s="190"/>
      <c r="J86" s="191">
        <f ca="1">-J85</f>
        <v>0</v>
      </c>
      <c r="K86" s="192">
        <f ca="1">-SUM($J85:K85)</f>
        <v>0</v>
      </c>
      <c r="L86" s="192">
        <f ca="1">-SUM($J85:L85)</f>
        <v>0</v>
      </c>
      <c r="M86" s="192">
        <f ca="1">-SUM($J85:M85)</f>
        <v>0</v>
      </c>
      <c r="N86" s="192">
        <f ca="1">-SUM($J85:N85)</f>
        <v>0</v>
      </c>
      <c r="O86" s="192">
        <f ca="1">-SUM($J85:O85)</f>
        <v>0</v>
      </c>
      <c r="P86" s="192">
        <f ca="1">-SUM($J85:P85)</f>
        <v>0</v>
      </c>
      <c r="Q86" s="192">
        <f ca="1">-SUM($J85:Q85)</f>
        <v>0</v>
      </c>
      <c r="R86" s="192">
        <f ca="1">-SUM($J85:R85)</f>
        <v>0</v>
      </c>
      <c r="S86" s="192">
        <f ca="1">-SUM($J85:S85)</f>
        <v>0</v>
      </c>
      <c r="T86" s="192">
        <f ca="1">-SUM($J85:T85)</f>
        <v>0</v>
      </c>
      <c r="U86" s="192">
        <f ca="1">-SUM($J85:U85)</f>
        <v>0</v>
      </c>
      <c r="V86" s="192">
        <f ca="1">-SUM($J85:V85)</f>
        <v>0</v>
      </c>
      <c r="W86" s="192">
        <f ca="1">-SUM($J85:W85)</f>
        <v>0</v>
      </c>
      <c r="X86" s="193">
        <f ca="1">-SUM($J85:X85)</f>
        <v>0</v>
      </c>
    </row>
    <row r="87" spans="1:55" ht="1.5" customHeight="1" x14ac:dyDescent="0.25">
      <c r="C87" s="195"/>
      <c r="D87" s="196"/>
      <c r="E87" s="196"/>
      <c r="F87" s="204"/>
      <c r="G87" s="196"/>
      <c r="H87" s="196"/>
      <c r="I87" s="196"/>
      <c r="J87" s="186"/>
      <c r="K87" s="187"/>
      <c r="L87" s="187"/>
      <c r="M87" s="187">
        <f ca="1">IF(M55&gt;0,(M83-SUM($J84:L84))/M55,0)</f>
        <v>0</v>
      </c>
      <c r="N87" s="187">
        <f ca="1">IF(N55&gt;0,(N83-SUM($J84:M84))/N55,0)</f>
        <v>0</v>
      </c>
      <c r="O87" s="187">
        <f ca="1">IF(O55&gt;0,(O83-SUM($J84:N84))/O55,0)</f>
        <v>0</v>
      </c>
      <c r="P87" s="187">
        <f ca="1">IF(P55&gt;0,(P83-SUM($J84:O84))/P55,0)</f>
        <v>0</v>
      </c>
      <c r="Q87" s="187">
        <f ca="1">IF(Q55&gt;0,(Q83-SUM($J84:P84))/Q55,0)</f>
        <v>0</v>
      </c>
      <c r="R87" s="187">
        <f ca="1">IF(R55&gt;0,(R83-SUM($J84:Q84))/R55,0)</f>
        <v>0</v>
      </c>
      <c r="S87" s="187">
        <f ca="1">IF(S55&gt;0,(S83-SUM($J84:R84))/S55,0)</f>
        <v>0</v>
      </c>
      <c r="T87" s="187">
        <f ca="1">IF(T55&gt;0,(T83-SUM($J84:S84))/T55,0)</f>
        <v>0</v>
      </c>
      <c r="U87" s="187">
        <f ca="1">IF(U55&gt;0,(U83-SUM($J84:T84))/U55,0)</f>
        <v>0</v>
      </c>
      <c r="V87" s="187">
        <f ca="1">IF(V55&gt;0,(V83-SUM($J84:U84))/V55,0)</f>
        <v>0</v>
      </c>
      <c r="W87" s="187">
        <f ca="1">IF(W55&gt;0,(W83-SUM($J84:V84))/W55,0)</f>
        <v>0</v>
      </c>
      <c r="X87" s="188">
        <f ca="1">IF(X55&gt;0,(X83-SUM($J84:W84))/X55,0)</f>
        <v>0</v>
      </c>
    </row>
    <row r="88" spans="1:55" ht="13.5" customHeight="1" x14ac:dyDescent="0.25">
      <c r="A88" s="24">
        <v>36</v>
      </c>
      <c r="C88" s="189" t="s">
        <v>40</v>
      </c>
      <c r="D88" s="6"/>
      <c r="E88" s="185"/>
      <c r="F88" s="202" t="s">
        <v>35</v>
      </c>
      <c r="G88" s="6"/>
      <c r="H88" s="6"/>
      <c r="I88" s="6"/>
      <c r="J88" s="191">
        <f ca="1">J56</f>
        <v>0</v>
      </c>
      <c r="K88" s="192">
        <f t="shared" ref="K88:X88" ca="1" si="45">K56+J88</f>
        <v>0</v>
      </c>
      <c r="L88" s="192">
        <f t="shared" ca="1" si="45"/>
        <v>0</v>
      </c>
      <c r="M88" s="192">
        <f t="shared" ca="1" si="45"/>
        <v>0</v>
      </c>
      <c r="N88" s="192">
        <f t="shared" ca="1" si="45"/>
        <v>0</v>
      </c>
      <c r="O88" s="192">
        <f t="shared" ca="1" si="45"/>
        <v>0</v>
      </c>
      <c r="P88" s="192">
        <f t="shared" ca="1" si="45"/>
        <v>0</v>
      </c>
      <c r="Q88" s="192">
        <f t="shared" ca="1" si="45"/>
        <v>0</v>
      </c>
      <c r="R88" s="192">
        <f t="shared" ca="1" si="45"/>
        <v>0</v>
      </c>
      <c r="S88" s="192">
        <f t="shared" ca="1" si="45"/>
        <v>0</v>
      </c>
      <c r="T88" s="192">
        <f t="shared" ca="1" si="45"/>
        <v>0</v>
      </c>
      <c r="U88" s="192">
        <f t="shared" ca="1" si="45"/>
        <v>0</v>
      </c>
      <c r="V88" s="192">
        <f t="shared" ca="1" si="45"/>
        <v>0</v>
      </c>
      <c r="W88" s="192">
        <f t="shared" ca="1" si="45"/>
        <v>0</v>
      </c>
      <c r="X88" s="193">
        <f t="shared" ca="1" si="45"/>
        <v>0</v>
      </c>
    </row>
    <row r="89" spans="1:55" ht="13.5" customHeight="1" x14ac:dyDescent="0.25">
      <c r="A89" s="24">
        <v>37</v>
      </c>
      <c r="C89" s="189"/>
      <c r="D89" s="6"/>
      <c r="E89" s="185"/>
      <c r="F89" s="202" t="s">
        <v>37</v>
      </c>
      <c r="G89" s="6"/>
      <c r="H89" s="6"/>
      <c r="I89" s="6"/>
      <c r="J89" s="191">
        <f ca="1">J59</f>
        <v>0</v>
      </c>
      <c r="K89" s="192">
        <f t="shared" ref="K89:X89" ca="1" si="46">K59+J89</f>
        <v>0</v>
      </c>
      <c r="L89" s="192">
        <f t="shared" ca="1" si="46"/>
        <v>0</v>
      </c>
      <c r="M89" s="192">
        <f t="shared" ca="1" si="46"/>
        <v>0</v>
      </c>
      <c r="N89" s="192">
        <f t="shared" ca="1" si="46"/>
        <v>0</v>
      </c>
      <c r="O89" s="192">
        <f t="shared" ca="1" si="46"/>
        <v>0</v>
      </c>
      <c r="P89" s="192">
        <f t="shared" ca="1" si="46"/>
        <v>0</v>
      </c>
      <c r="Q89" s="192">
        <f t="shared" ca="1" si="46"/>
        <v>0</v>
      </c>
      <c r="R89" s="192">
        <f t="shared" ca="1" si="46"/>
        <v>0</v>
      </c>
      <c r="S89" s="192">
        <f t="shared" ca="1" si="46"/>
        <v>0</v>
      </c>
      <c r="T89" s="192">
        <f t="shared" ca="1" si="46"/>
        <v>0</v>
      </c>
      <c r="U89" s="192">
        <f t="shared" ca="1" si="46"/>
        <v>0</v>
      </c>
      <c r="V89" s="192">
        <f t="shared" ca="1" si="46"/>
        <v>0</v>
      </c>
      <c r="W89" s="192">
        <f t="shared" ca="1" si="46"/>
        <v>0</v>
      </c>
      <c r="X89" s="193">
        <f t="shared" ca="1" si="46"/>
        <v>0</v>
      </c>
    </row>
    <row r="90" spans="1:55" ht="13.5" customHeight="1" x14ac:dyDescent="0.25">
      <c r="A90" s="24">
        <v>38</v>
      </c>
      <c r="C90" s="197"/>
      <c r="D90" s="6"/>
      <c r="E90" s="6"/>
      <c r="F90" s="203" t="s">
        <v>100</v>
      </c>
      <c r="G90" s="6"/>
      <c r="H90" s="6"/>
      <c r="I90" s="6"/>
      <c r="J90" s="191">
        <f t="shared" ref="J90:X90" ca="1" si="47">J88*$F59</f>
        <v>0</v>
      </c>
      <c r="K90" s="192">
        <f t="shared" ca="1" si="47"/>
        <v>0</v>
      </c>
      <c r="L90" s="192">
        <f t="shared" ca="1" si="47"/>
        <v>0</v>
      </c>
      <c r="M90" s="192">
        <f t="shared" ca="1" si="47"/>
        <v>0</v>
      </c>
      <c r="N90" s="192">
        <f t="shared" ca="1" si="47"/>
        <v>0</v>
      </c>
      <c r="O90" s="192">
        <f t="shared" ca="1" si="47"/>
        <v>0</v>
      </c>
      <c r="P90" s="192">
        <f t="shared" ca="1" si="47"/>
        <v>0</v>
      </c>
      <c r="Q90" s="192">
        <f t="shared" ca="1" si="47"/>
        <v>0</v>
      </c>
      <c r="R90" s="192">
        <f t="shared" ca="1" si="47"/>
        <v>0</v>
      </c>
      <c r="S90" s="192">
        <f t="shared" ca="1" si="47"/>
        <v>0</v>
      </c>
      <c r="T90" s="192">
        <f t="shared" ca="1" si="47"/>
        <v>0</v>
      </c>
      <c r="U90" s="192">
        <f t="shared" ca="1" si="47"/>
        <v>0</v>
      </c>
      <c r="V90" s="192">
        <f t="shared" ca="1" si="47"/>
        <v>0</v>
      </c>
      <c r="W90" s="192">
        <f t="shared" ca="1" si="47"/>
        <v>0</v>
      </c>
      <c r="X90" s="193">
        <f t="shared" ca="1" si="47"/>
        <v>0</v>
      </c>
    </row>
    <row r="91" spans="1:55" ht="13.5" customHeight="1" x14ac:dyDescent="0.25">
      <c r="A91" s="24">
        <v>39</v>
      </c>
      <c r="C91" s="189"/>
      <c r="D91" s="6"/>
      <c r="E91" s="185"/>
      <c r="F91" s="202" t="s">
        <v>99</v>
      </c>
      <c r="G91" s="6"/>
      <c r="H91" s="6"/>
      <c r="I91" s="6"/>
      <c r="J91" s="191">
        <f ca="1">MIN(J89:J90)</f>
        <v>0</v>
      </c>
      <c r="K91" s="192">
        <f t="shared" ref="K91:X91" ca="1" si="48">MIN(K89:K90)-MIN(J89:J90)</f>
        <v>0</v>
      </c>
      <c r="L91" s="192">
        <f t="shared" ca="1" si="48"/>
        <v>0</v>
      </c>
      <c r="M91" s="192">
        <f t="shared" ca="1" si="48"/>
        <v>0</v>
      </c>
      <c r="N91" s="192">
        <f t="shared" ca="1" si="48"/>
        <v>0</v>
      </c>
      <c r="O91" s="192">
        <f t="shared" ca="1" si="48"/>
        <v>0</v>
      </c>
      <c r="P91" s="192">
        <f t="shared" ca="1" si="48"/>
        <v>0</v>
      </c>
      <c r="Q91" s="192">
        <f t="shared" ca="1" si="48"/>
        <v>0</v>
      </c>
      <c r="R91" s="192">
        <f t="shared" ca="1" si="48"/>
        <v>0</v>
      </c>
      <c r="S91" s="192">
        <f t="shared" ca="1" si="48"/>
        <v>0</v>
      </c>
      <c r="T91" s="192">
        <f t="shared" ca="1" si="48"/>
        <v>0</v>
      </c>
      <c r="U91" s="192">
        <f t="shared" ca="1" si="48"/>
        <v>0</v>
      </c>
      <c r="V91" s="192">
        <f t="shared" ca="1" si="48"/>
        <v>0</v>
      </c>
      <c r="W91" s="192">
        <f t="shared" ca="1" si="48"/>
        <v>0</v>
      </c>
      <c r="X91" s="193">
        <f t="shared" ca="1" si="48"/>
        <v>0</v>
      </c>
    </row>
    <row r="92" spans="1:55" ht="13.5" customHeight="1" x14ac:dyDescent="0.25">
      <c r="A92" s="24">
        <v>40</v>
      </c>
      <c r="C92" s="189"/>
      <c r="D92" s="6"/>
      <c r="E92" s="185"/>
      <c r="F92" s="202" t="s">
        <v>94</v>
      </c>
      <c r="G92" s="6"/>
      <c r="H92" s="6"/>
      <c r="I92" s="6"/>
      <c r="J92" s="191">
        <f t="shared" ref="J92:X92" ca="1" si="49">J91-J59</f>
        <v>0</v>
      </c>
      <c r="K92" s="192">
        <f t="shared" ca="1" si="49"/>
        <v>0</v>
      </c>
      <c r="L92" s="192">
        <f t="shared" ca="1" si="49"/>
        <v>0</v>
      </c>
      <c r="M92" s="192">
        <f t="shared" ca="1" si="49"/>
        <v>0</v>
      </c>
      <c r="N92" s="192">
        <f t="shared" ca="1" si="49"/>
        <v>0</v>
      </c>
      <c r="O92" s="192">
        <f t="shared" ca="1" si="49"/>
        <v>0</v>
      </c>
      <c r="P92" s="192">
        <f t="shared" ca="1" si="49"/>
        <v>0</v>
      </c>
      <c r="Q92" s="192">
        <f t="shared" ca="1" si="49"/>
        <v>0</v>
      </c>
      <c r="R92" s="192">
        <f t="shared" ca="1" si="49"/>
        <v>0</v>
      </c>
      <c r="S92" s="192">
        <f t="shared" ca="1" si="49"/>
        <v>0</v>
      </c>
      <c r="T92" s="192">
        <f t="shared" ca="1" si="49"/>
        <v>0</v>
      </c>
      <c r="U92" s="192">
        <f t="shared" ca="1" si="49"/>
        <v>0</v>
      </c>
      <c r="V92" s="192">
        <f t="shared" ca="1" si="49"/>
        <v>0</v>
      </c>
      <c r="W92" s="192">
        <f t="shared" ca="1" si="49"/>
        <v>0</v>
      </c>
      <c r="X92" s="193">
        <f t="shared" ca="1" si="49"/>
        <v>0</v>
      </c>
    </row>
    <row r="93" spans="1:55" ht="13.5" customHeight="1" x14ac:dyDescent="0.25">
      <c r="A93" s="24">
        <v>41</v>
      </c>
      <c r="C93" s="189"/>
      <c r="D93" s="6"/>
      <c r="E93" s="185"/>
      <c r="F93" s="202" t="s">
        <v>95</v>
      </c>
      <c r="G93" s="6"/>
      <c r="H93" s="6"/>
      <c r="I93" s="6"/>
      <c r="J93" s="191">
        <f ca="1">-J92</f>
        <v>0</v>
      </c>
      <c r="K93" s="192">
        <f ca="1">-SUM($J92:K92)</f>
        <v>0</v>
      </c>
      <c r="L93" s="192">
        <f ca="1">-SUM($J92:L92)</f>
        <v>0</v>
      </c>
      <c r="M93" s="192">
        <f ca="1">-SUM($J92:M92)</f>
        <v>0</v>
      </c>
      <c r="N93" s="192">
        <f ca="1">-SUM($J92:N92)</f>
        <v>0</v>
      </c>
      <c r="O93" s="192">
        <f ca="1">-SUM($J92:O92)</f>
        <v>0</v>
      </c>
      <c r="P93" s="192">
        <f ca="1">-SUM($J92:P92)</f>
        <v>0</v>
      </c>
      <c r="Q93" s="192">
        <f ca="1">-SUM($J92:Q92)</f>
        <v>0</v>
      </c>
      <c r="R93" s="192">
        <f ca="1">-SUM($J92:R92)</f>
        <v>0</v>
      </c>
      <c r="S93" s="192">
        <f ca="1">-SUM($J92:S92)</f>
        <v>0</v>
      </c>
      <c r="T93" s="192">
        <f ca="1">-SUM($J92:T92)</f>
        <v>0</v>
      </c>
      <c r="U93" s="192">
        <f ca="1">-SUM($J92:U92)</f>
        <v>0</v>
      </c>
      <c r="V93" s="192">
        <f ca="1">-SUM($J92:V92)</f>
        <v>0</v>
      </c>
      <c r="W93" s="192">
        <f ca="1">-SUM($J92:W92)</f>
        <v>0</v>
      </c>
      <c r="X93" s="193">
        <f ca="1">-SUM($J92:X92)</f>
        <v>0</v>
      </c>
    </row>
    <row r="94" spans="1:55" ht="13.5" customHeight="1" x14ac:dyDescent="0.25">
      <c r="A94" s="24">
        <v>42</v>
      </c>
      <c r="B94" s="154"/>
      <c r="C94" s="178" t="s">
        <v>65</v>
      </c>
      <c r="D94" s="82"/>
      <c r="E94" s="82"/>
      <c r="F94" s="205" t="s">
        <v>58</v>
      </c>
      <c r="G94" s="82"/>
      <c r="H94" s="82"/>
      <c r="I94" s="82"/>
      <c r="J94" s="198">
        <f t="shared" ref="J94:X94" ca="1" si="50">(J92+J85)*$F60</f>
        <v>0</v>
      </c>
      <c r="K94" s="199">
        <f t="shared" ca="1" si="50"/>
        <v>0</v>
      </c>
      <c r="L94" s="199">
        <f t="shared" ca="1" si="50"/>
        <v>0</v>
      </c>
      <c r="M94" s="199">
        <f t="shared" ca="1" si="50"/>
        <v>0</v>
      </c>
      <c r="N94" s="199">
        <f t="shared" ca="1" si="50"/>
        <v>0</v>
      </c>
      <c r="O94" s="199">
        <f t="shared" ca="1" si="50"/>
        <v>0</v>
      </c>
      <c r="P94" s="199">
        <f t="shared" ca="1" si="50"/>
        <v>0</v>
      </c>
      <c r="Q94" s="199">
        <f t="shared" ca="1" si="50"/>
        <v>0</v>
      </c>
      <c r="R94" s="199">
        <f t="shared" ca="1" si="50"/>
        <v>0</v>
      </c>
      <c r="S94" s="199">
        <f t="shared" ca="1" si="50"/>
        <v>0</v>
      </c>
      <c r="T94" s="199">
        <f t="shared" ca="1" si="50"/>
        <v>0</v>
      </c>
      <c r="U94" s="199">
        <f t="shared" ca="1" si="50"/>
        <v>0</v>
      </c>
      <c r="V94" s="199">
        <f t="shared" ca="1" si="50"/>
        <v>0</v>
      </c>
      <c r="W94" s="199">
        <f t="shared" ca="1" si="50"/>
        <v>0</v>
      </c>
      <c r="X94" s="200">
        <f t="shared" ca="1" si="50"/>
        <v>0</v>
      </c>
    </row>
    <row r="95" spans="1:55" ht="13.5" customHeight="1" x14ac:dyDescent="0.25">
      <c r="A95" s="24">
        <v>43</v>
      </c>
      <c r="C95" s="189"/>
      <c r="D95" s="6"/>
      <c r="E95" s="6"/>
      <c r="F95" s="202" t="str">
        <f>Data!B$99</f>
        <v>Støttet overhead</v>
      </c>
      <c r="G95" s="6"/>
      <c r="H95" s="6"/>
      <c r="I95" s="6"/>
      <c r="J95" s="191">
        <f t="shared" ref="J95:X95" ca="1" si="51">(J91+J84)*$F60</f>
        <v>0</v>
      </c>
      <c r="K95" s="192">
        <f t="shared" ca="1" si="51"/>
        <v>0</v>
      </c>
      <c r="L95" s="192">
        <f t="shared" ca="1" si="51"/>
        <v>0</v>
      </c>
      <c r="M95" s="192">
        <f t="shared" ca="1" si="51"/>
        <v>0</v>
      </c>
      <c r="N95" s="192">
        <f t="shared" ca="1" si="51"/>
        <v>0</v>
      </c>
      <c r="O95" s="192">
        <f t="shared" ca="1" si="51"/>
        <v>0</v>
      </c>
      <c r="P95" s="192">
        <f t="shared" ca="1" si="51"/>
        <v>0</v>
      </c>
      <c r="Q95" s="192">
        <f t="shared" ca="1" si="51"/>
        <v>0</v>
      </c>
      <c r="R95" s="192">
        <f t="shared" ca="1" si="51"/>
        <v>0</v>
      </c>
      <c r="S95" s="192">
        <f t="shared" ca="1" si="51"/>
        <v>0</v>
      </c>
      <c r="T95" s="192">
        <f t="shared" ca="1" si="51"/>
        <v>0</v>
      </c>
      <c r="U95" s="192">
        <f t="shared" ca="1" si="51"/>
        <v>0</v>
      </c>
      <c r="V95" s="192">
        <f t="shared" ca="1" si="51"/>
        <v>0</v>
      </c>
      <c r="W95" s="192">
        <f t="shared" ca="1" si="51"/>
        <v>0</v>
      </c>
      <c r="X95" s="193">
        <f t="shared" ca="1" si="51"/>
        <v>0</v>
      </c>
    </row>
    <row r="96" spans="1:55" ht="13.5" customHeight="1" x14ac:dyDescent="0.25">
      <c r="C96" s="178" t="s">
        <v>101</v>
      </c>
      <c r="D96" s="82"/>
      <c r="E96" s="82"/>
      <c r="F96" s="201" t="str">
        <f>Data!B$33</f>
        <v>Udbetalingsloft</v>
      </c>
      <c r="G96" s="82"/>
      <c r="H96" s="82"/>
      <c r="I96" s="82"/>
      <c r="J96" s="198">
        <f t="shared" ref="J96:X96" ca="1" si="52">(J83+J90)*(1+$F60)*$F73</f>
        <v>0</v>
      </c>
      <c r="K96" s="199">
        <f t="shared" ca="1" si="52"/>
        <v>0</v>
      </c>
      <c r="L96" s="199">
        <f t="shared" ca="1" si="52"/>
        <v>0</v>
      </c>
      <c r="M96" s="199">
        <f t="shared" ca="1" si="52"/>
        <v>0</v>
      </c>
      <c r="N96" s="199">
        <f t="shared" ca="1" si="52"/>
        <v>0</v>
      </c>
      <c r="O96" s="199">
        <f t="shared" ca="1" si="52"/>
        <v>0</v>
      </c>
      <c r="P96" s="199">
        <f t="shared" ca="1" si="52"/>
        <v>0</v>
      </c>
      <c r="Q96" s="199">
        <f t="shared" ca="1" si="52"/>
        <v>0</v>
      </c>
      <c r="R96" s="199">
        <f t="shared" ca="1" si="52"/>
        <v>0</v>
      </c>
      <c r="S96" s="199">
        <f t="shared" ca="1" si="52"/>
        <v>0</v>
      </c>
      <c r="T96" s="199">
        <f t="shared" ca="1" si="52"/>
        <v>0</v>
      </c>
      <c r="U96" s="199">
        <f t="shared" ca="1" si="52"/>
        <v>0</v>
      </c>
      <c r="V96" s="199">
        <f t="shared" ca="1" si="52"/>
        <v>0</v>
      </c>
      <c r="W96" s="199">
        <f t="shared" ca="1" si="52"/>
        <v>0</v>
      </c>
      <c r="X96" s="200">
        <f t="shared" ca="1" si="52"/>
        <v>0</v>
      </c>
    </row>
    <row r="97" spans="1:56" ht="13.5" customHeight="1" x14ac:dyDescent="0.25">
      <c r="C97" s="189"/>
      <c r="D97" s="6"/>
      <c r="E97" s="6"/>
      <c r="F97" s="202" t="str">
        <f>Data!B$34</f>
        <v>Til/fra pulje</v>
      </c>
      <c r="G97" s="6"/>
      <c r="H97" s="6"/>
      <c r="I97" s="6"/>
      <c r="J97" s="191">
        <f t="shared" ref="J97:X97" ca="1" si="53">(J85+J92)*(1+$F60)*$F73</f>
        <v>0</v>
      </c>
      <c r="K97" s="192">
        <f t="shared" ca="1" si="53"/>
        <v>0</v>
      </c>
      <c r="L97" s="192">
        <f t="shared" ca="1" si="53"/>
        <v>0</v>
      </c>
      <c r="M97" s="192">
        <f t="shared" ca="1" si="53"/>
        <v>0</v>
      </c>
      <c r="N97" s="192">
        <f t="shared" ca="1" si="53"/>
        <v>0</v>
      </c>
      <c r="O97" s="192">
        <f t="shared" ca="1" si="53"/>
        <v>0</v>
      </c>
      <c r="P97" s="192">
        <f t="shared" ca="1" si="53"/>
        <v>0</v>
      </c>
      <c r="Q97" s="192">
        <f t="shared" ca="1" si="53"/>
        <v>0</v>
      </c>
      <c r="R97" s="192">
        <f t="shared" ca="1" si="53"/>
        <v>0</v>
      </c>
      <c r="S97" s="192">
        <f t="shared" ca="1" si="53"/>
        <v>0</v>
      </c>
      <c r="T97" s="192">
        <f t="shared" ca="1" si="53"/>
        <v>0</v>
      </c>
      <c r="U97" s="192">
        <f t="shared" ca="1" si="53"/>
        <v>0</v>
      </c>
      <c r="V97" s="192">
        <f t="shared" ca="1" si="53"/>
        <v>0</v>
      </c>
      <c r="W97" s="192">
        <f t="shared" ca="1" si="53"/>
        <v>0</v>
      </c>
      <c r="X97" s="193">
        <f t="shared" ca="1" si="53"/>
        <v>0</v>
      </c>
    </row>
    <row r="98" spans="1:56" ht="13.5" customHeight="1" x14ac:dyDescent="0.25">
      <c r="C98" s="195"/>
      <c r="D98" s="196"/>
      <c r="E98" s="196"/>
      <c r="F98" s="204" t="str">
        <f>Data!B$35</f>
        <v>Pulje for tilbageholdt tilskud</v>
      </c>
      <c r="G98" s="196"/>
      <c r="H98" s="196"/>
      <c r="I98" s="196"/>
      <c r="J98" s="186">
        <f t="shared" ref="J98:X98" ca="1" si="54">(J86+J93)*(1+$F60)*$F73</f>
        <v>0</v>
      </c>
      <c r="K98" s="187">
        <f t="shared" ca="1" si="54"/>
        <v>0</v>
      </c>
      <c r="L98" s="187">
        <f t="shared" ca="1" si="54"/>
        <v>0</v>
      </c>
      <c r="M98" s="187">
        <f t="shared" ca="1" si="54"/>
        <v>0</v>
      </c>
      <c r="N98" s="187">
        <f t="shared" ca="1" si="54"/>
        <v>0</v>
      </c>
      <c r="O98" s="187">
        <f t="shared" ca="1" si="54"/>
        <v>0</v>
      </c>
      <c r="P98" s="187">
        <f t="shared" ca="1" si="54"/>
        <v>0</v>
      </c>
      <c r="Q98" s="187">
        <f t="shared" ca="1" si="54"/>
        <v>0</v>
      </c>
      <c r="R98" s="187">
        <f t="shared" ca="1" si="54"/>
        <v>0</v>
      </c>
      <c r="S98" s="187">
        <f t="shared" ca="1" si="54"/>
        <v>0</v>
      </c>
      <c r="T98" s="187">
        <f t="shared" ca="1" si="54"/>
        <v>0</v>
      </c>
      <c r="U98" s="187">
        <f t="shared" ca="1" si="54"/>
        <v>0</v>
      </c>
      <c r="V98" s="187">
        <f t="shared" ca="1" si="54"/>
        <v>0</v>
      </c>
      <c r="W98" s="187">
        <f t="shared" ca="1" si="54"/>
        <v>0</v>
      </c>
      <c r="X98" s="188">
        <f t="shared" ca="1" si="54"/>
        <v>0</v>
      </c>
    </row>
    <row r="99" spans="1:56" ht="13.5" customHeight="1" x14ac:dyDescent="0.25">
      <c r="C99" s="482" t="s">
        <v>229</v>
      </c>
      <c r="D99" s="483"/>
      <c r="E99" s="483"/>
      <c r="F99" s="483"/>
      <c r="G99" s="483"/>
      <c r="H99" s="483"/>
      <c r="I99" s="483"/>
      <c r="J99" s="484">
        <f ca="1">J74</f>
        <v>0</v>
      </c>
      <c r="K99" s="485">
        <f ca="1">SUM($J74:K74)</f>
        <v>0</v>
      </c>
      <c r="L99" s="485">
        <f ca="1">SUM($J74:L74)</f>
        <v>0</v>
      </c>
      <c r="M99" s="485">
        <f ca="1">SUM($J74:M74)</f>
        <v>0</v>
      </c>
      <c r="N99" s="485">
        <f ca="1">SUM($J74:N74)</f>
        <v>0</v>
      </c>
      <c r="O99" s="485">
        <f ca="1">SUM($J74:O74)</f>
        <v>0</v>
      </c>
      <c r="P99" s="485">
        <f ca="1">SUM($J74:P74)</f>
        <v>0</v>
      </c>
      <c r="Q99" s="485">
        <f ca="1">SUM($J74:Q74)</f>
        <v>0</v>
      </c>
      <c r="R99" s="485">
        <f ca="1">SUM($J74:R74)</f>
        <v>0</v>
      </c>
      <c r="S99" s="485">
        <f ca="1">SUM($J74:S74)</f>
        <v>0</v>
      </c>
      <c r="T99" s="485">
        <f ca="1">SUM($J74:T74)</f>
        <v>0</v>
      </c>
      <c r="U99" s="485">
        <f ca="1">SUM($J74:U74)</f>
        <v>0</v>
      </c>
      <c r="V99" s="485">
        <f ca="1">SUM($J74:V74)</f>
        <v>0</v>
      </c>
      <c r="W99" s="485">
        <f ca="1">SUM($J74:W74)</f>
        <v>0</v>
      </c>
      <c r="X99" s="486">
        <f ca="1">SUM($J74:X74)</f>
        <v>0</v>
      </c>
    </row>
    <row r="100" spans="1:56" ht="13.5" customHeight="1" x14ac:dyDescent="0.25">
      <c r="J100" s="155"/>
      <c r="M100" s="1"/>
      <c r="N100" s="1"/>
      <c r="O100" s="1"/>
      <c r="P100" s="1"/>
      <c r="Q100" s="1"/>
      <c r="R100" s="1"/>
      <c r="S100" s="1"/>
      <c r="T100" s="1"/>
      <c r="U100" s="1"/>
      <c r="V100" s="1"/>
      <c r="W100" s="1"/>
      <c r="X100" s="1"/>
    </row>
    <row r="101" spans="1:56" ht="13.5" customHeight="1" x14ac:dyDescent="0.25">
      <c r="M101" s="1"/>
      <c r="N101" s="1"/>
      <c r="O101" s="1"/>
      <c r="P101" s="1"/>
      <c r="Q101" s="1"/>
      <c r="R101" s="1"/>
      <c r="S101" s="1"/>
      <c r="T101" s="1"/>
      <c r="U101" s="1"/>
      <c r="V101" s="1"/>
      <c r="W101" s="1"/>
      <c r="X101" s="1"/>
    </row>
    <row r="102" spans="1:56" x14ac:dyDescent="0.25">
      <c r="B102" s="10"/>
      <c r="C102" s="268" t="str">
        <f>Data!B$53</f>
        <v>Virksomhed</v>
      </c>
      <c r="D102" s="81"/>
      <c r="E102" s="403">
        <f>HLOOKUP(B103,'Budget &amp; Total'!A:CI,6,FALSE)</f>
        <v>0</v>
      </c>
      <c r="F102" s="925">
        <f>HLOOKUP(B103,'Budget &amp; Total'!A:CI,5,FALSE)</f>
        <v>0</v>
      </c>
      <c r="G102" s="925"/>
      <c r="H102" s="925"/>
      <c r="I102" s="81"/>
      <c r="J102" s="82" t="str">
        <f t="shared" ref="J102:X102" ca="1" si="55">J$1</f>
        <v>P1</v>
      </c>
      <c r="K102" s="82" t="str">
        <f t="shared" ca="1" si="55"/>
        <v>P2</v>
      </c>
      <c r="L102" s="82" t="str">
        <f t="shared" ca="1" si="55"/>
        <v>P3</v>
      </c>
      <c r="M102" s="82" t="str">
        <f t="shared" ca="1" si="55"/>
        <v>P4</v>
      </c>
      <c r="N102" s="82" t="str">
        <f t="shared" ca="1" si="55"/>
        <v>P5</v>
      </c>
      <c r="O102" s="82" t="str">
        <f t="shared" ca="1" si="55"/>
        <v>P6</v>
      </c>
      <c r="P102" s="82" t="str">
        <f t="shared" ca="1" si="55"/>
        <v>P7</v>
      </c>
      <c r="Q102" s="82" t="str">
        <f t="shared" ca="1" si="55"/>
        <v>P8</v>
      </c>
      <c r="R102" s="82" t="str">
        <f t="shared" ca="1" si="55"/>
        <v>P9</v>
      </c>
      <c r="S102" s="82" t="str">
        <f t="shared" ca="1" si="55"/>
        <v>P10</v>
      </c>
      <c r="T102" s="82" t="str">
        <f t="shared" ca="1" si="55"/>
        <v>P11</v>
      </c>
      <c r="U102" s="82" t="str">
        <f t="shared" ca="1" si="55"/>
        <v>P12</v>
      </c>
      <c r="V102" s="82" t="str">
        <f t="shared" ca="1" si="55"/>
        <v>P13</v>
      </c>
      <c r="W102" s="82" t="str">
        <f t="shared" ca="1" si="55"/>
        <v>P14</v>
      </c>
      <c r="X102" s="83" t="str">
        <f t="shared" ca="1" si="55"/>
        <v>P15</v>
      </c>
      <c r="Z102" s="1"/>
      <c r="AA102" s="1"/>
      <c r="AB102" s="1"/>
      <c r="AC102" s="1"/>
      <c r="AD102" s="1"/>
      <c r="AE102" s="1"/>
      <c r="AF102" s="1"/>
      <c r="AG102" s="1"/>
      <c r="AH102" s="1"/>
      <c r="AI102" s="1"/>
      <c r="AJ102" s="1"/>
      <c r="AK102" s="1"/>
      <c r="AL102" s="1"/>
      <c r="AM102" s="1"/>
      <c r="AN102" s="1"/>
      <c r="AO102" s="1"/>
      <c r="AX102" s="1"/>
      <c r="AY102" s="1"/>
      <c r="AZ102" s="1"/>
      <c r="BA102" s="1"/>
      <c r="BB102" s="1"/>
      <c r="BC102" s="1"/>
      <c r="BD102" s="1"/>
    </row>
    <row r="103" spans="1:56" ht="18.75" customHeight="1" x14ac:dyDescent="0.25">
      <c r="B103" s="293">
        <f>B53+1</f>
        <v>3</v>
      </c>
      <c r="C103" s="84" t="str">
        <f>Data!B$52</f>
        <v>Projekt</v>
      </c>
      <c r="D103" s="26"/>
      <c r="E103" s="296">
        <f>'Budget &amp; Total'!$C$5</f>
        <v>0</v>
      </c>
      <c r="F103" s="924">
        <f>'Budget &amp; Total'!$C$8</f>
        <v>0</v>
      </c>
      <c r="G103" s="924"/>
      <c r="H103" s="924"/>
      <c r="I103" s="85"/>
      <c r="J103" s="86">
        <f ca="1">INDIRECT(J$1&amp;"!d$5")</f>
        <v>0</v>
      </c>
      <c r="K103" s="86">
        <f ca="1">INDIRECT(K$1&amp;"!d$5")</f>
        <v>1</v>
      </c>
      <c r="L103" s="6"/>
      <c r="M103" s="6"/>
      <c r="N103" s="6"/>
      <c r="O103" s="6"/>
      <c r="P103" s="6"/>
      <c r="Q103" s="6"/>
      <c r="R103" s="6"/>
      <c r="S103" s="6"/>
      <c r="T103" s="6"/>
      <c r="U103" s="6"/>
      <c r="V103" s="6"/>
      <c r="W103" s="6"/>
      <c r="X103" s="481"/>
      <c r="Z103">
        <v>1</v>
      </c>
      <c r="AA103">
        <v>2</v>
      </c>
      <c r="AB103">
        <v>3</v>
      </c>
      <c r="AC103">
        <v>4</v>
      </c>
      <c r="AD103">
        <v>5</v>
      </c>
      <c r="AE103">
        <v>6</v>
      </c>
      <c r="AF103">
        <v>7</v>
      </c>
      <c r="AG103">
        <v>8</v>
      </c>
      <c r="AH103">
        <v>9</v>
      </c>
      <c r="AI103">
        <v>10</v>
      </c>
      <c r="AJ103">
        <v>11</v>
      </c>
      <c r="AK103">
        <v>12</v>
      </c>
      <c r="AL103">
        <v>13</v>
      </c>
      <c r="AM103">
        <v>14</v>
      </c>
      <c r="AN103">
        <v>15</v>
      </c>
    </row>
    <row r="104" spans="1:56" ht="13.8" thickBot="1" x14ac:dyDescent="0.3">
      <c r="B104" s="24">
        <f>B103</f>
        <v>3</v>
      </c>
      <c r="C104" s="87"/>
      <c r="D104" s="26"/>
      <c r="E104" s="26"/>
      <c r="F104" s="26"/>
      <c r="G104" s="448" t="s">
        <v>5</v>
      </c>
      <c r="H104" s="449">
        <f>Data!B103</f>
        <v>0</v>
      </c>
      <c r="I104" s="6"/>
      <c r="J104" s="86">
        <f ca="1">INDIRECT(J$1&amp;"!f$5")</f>
        <v>0</v>
      </c>
      <c r="K104" s="86">
        <f ca="1">INDIRECT(K$1&amp;"!f$5")</f>
        <v>0</v>
      </c>
      <c r="L104" s="6"/>
      <c r="M104" s="6"/>
      <c r="N104" s="6"/>
      <c r="O104" s="6"/>
      <c r="P104" s="6"/>
      <c r="Q104" s="6"/>
      <c r="R104" s="6"/>
      <c r="S104" s="6"/>
      <c r="T104" s="6"/>
      <c r="U104" s="6"/>
      <c r="V104" s="6"/>
      <c r="W104" s="6"/>
      <c r="X104" s="481"/>
      <c r="Z104" s="1">
        <f t="shared" ref="Z104:AN104" ca="1" si="56">J104+20</f>
        <v>20</v>
      </c>
      <c r="AA104" s="1">
        <f t="shared" ca="1" si="56"/>
        <v>20</v>
      </c>
      <c r="AB104" s="1">
        <f t="shared" si="56"/>
        <v>20</v>
      </c>
      <c r="AC104" s="1">
        <f t="shared" si="56"/>
        <v>20</v>
      </c>
      <c r="AD104" s="1">
        <f t="shared" si="56"/>
        <v>20</v>
      </c>
      <c r="AE104" s="1">
        <f t="shared" si="56"/>
        <v>20</v>
      </c>
      <c r="AF104" s="1">
        <f t="shared" si="56"/>
        <v>20</v>
      </c>
      <c r="AG104" s="1">
        <f t="shared" si="56"/>
        <v>20</v>
      </c>
      <c r="AH104" s="1">
        <f t="shared" si="56"/>
        <v>20</v>
      </c>
      <c r="AI104" s="1">
        <f t="shared" si="56"/>
        <v>20</v>
      </c>
      <c r="AJ104" s="1">
        <f t="shared" si="56"/>
        <v>20</v>
      </c>
      <c r="AK104" s="1">
        <f t="shared" si="56"/>
        <v>20</v>
      </c>
      <c r="AL104" s="1">
        <f t="shared" si="56"/>
        <v>20</v>
      </c>
      <c r="AM104" s="1">
        <f t="shared" si="56"/>
        <v>20</v>
      </c>
      <c r="AN104" s="1">
        <f t="shared" si="56"/>
        <v>20</v>
      </c>
    </row>
    <row r="105" spans="1:56" x14ac:dyDescent="0.25">
      <c r="A105" s="24">
        <v>1</v>
      </c>
      <c r="B105" s="24">
        <f t="shared" ref="B105:B129" si="57">B104</f>
        <v>3</v>
      </c>
      <c r="C105" s="36" t="str">
        <f>Data!B$24</f>
        <v>Timer</v>
      </c>
      <c r="D105" s="68" t="str">
        <f>Data!B$13</f>
        <v>Interne timer</v>
      </c>
      <c r="E105" s="68"/>
      <c r="F105" s="37"/>
      <c r="G105" s="241">
        <f>HLOOKUP(B105,'Budget &amp; Total'!$1:$45,(20),FALSE)</f>
        <v>0</v>
      </c>
      <c r="H105" s="452">
        <f ca="1">SUM(J105:X105)</f>
        <v>0</v>
      </c>
      <c r="I105" s="72"/>
      <c r="J105" s="152">
        <f ca="1">HLOOKUP($B105,INDIRECT(J$1&amp;"!$I$2:$x$40"),('Partner-period(er)'!$A105+14),FALSE)</f>
        <v>0</v>
      </c>
      <c r="K105" s="69">
        <f ca="1">HLOOKUP($B105,INDIRECT(K$1&amp;"!$I$2:$x$40"),('Partner-period(er)'!$A105+14),FALSE)</f>
        <v>0</v>
      </c>
      <c r="L105" s="69">
        <f ca="1">HLOOKUP($B105,INDIRECT(L$1&amp;"!$I$2:$x$40"),('Partner-period(er)'!$A105+14),FALSE)</f>
        <v>0</v>
      </c>
      <c r="M105" s="69">
        <f ca="1">HLOOKUP($B105,INDIRECT(M$1&amp;"!$I$2:$x$40"),('Partner-period(er)'!$A105+14),FALSE)</f>
        <v>0</v>
      </c>
      <c r="N105" s="69">
        <f ca="1">HLOOKUP($B105,INDIRECT(N$1&amp;"!$I$2:$x$40"),('Partner-period(er)'!$A105+14),FALSE)</f>
        <v>0</v>
      </c>
      <c r="O105" s="68">
        <f ca="1">HLOOKUP($B105,INDIRECT(O$1&amp;"!$I$2:$x$40"),('Partner-period(er)'!$A105+14),FALSE)</f>
        <v>0</v>
      </c>
      <c r="P105" s="68">
        <f ca="1">HLOOKUP($B105,INDIRECT(P$1&amp;"!$I$2:$x$40"),('Partner-period(er)'!$A105+14),FALSE)</f>
        <v>0</v>
      </c>
      <c r="Q105" s="68">
        <f ca="1">HLOOKUP($B105,INDIRECT(Q$1&amp;"!$I$2:$x$40"),('Partner-period(er)'!$A105+14),FALSE)</f>
        <v>0</v>
      </c>
      <c r="R105" s="68">
        <f ca="1">HLOOKUP($B105,INDIRECT(R$1&amp;"!$I$2:$x$40"),('Partner-period(er)'!$A105+14),FALSE)</f>
        <v>0</v>
      </c>
      <c r="S105" s="68">
        <f ca="1">HLOOKUP($B105,INDIRECT(S$1&amp;"!$I$2:$x$40"),('Partner-period(er)'!$A105+14),FALSE)</f>
        <v>0</v>
      </c>
      <c r="T105" s="68">
        <f ca="1">HLOOKUP($B105,INDIRECT(T$1&amp;"!$I$2:$x$40"),('Partner-period(er)'!$A105+14),FALSE)</f>
        <v>0</v>
      </c>
      <c r="U105" s="68">
        <f ca="1">HLOOKUP($B105,INDIRECT(U$1&amp;"!$I$2:$x$40"),('Partner-period(er)'!$A105+14),FALSE)</f>
        <v>0</v>
      </c>
      <c r="V105" s="68">
        <f ca="1">HLOOKUP($B105,INDIRECT(V$1&amp;"!$I$2:$x$40"),('Partner-period(er)'!$A105+14),FALSE)</f>
        <v>0</v>
      </c>
      <c r="W105" s="68">
        <f ca="1">HLOOKUP($B105,INDIRECT(W$1&amp;"!$I$2:$x$40"),('Partner-period(er)'!$A105+14),FALSE)</f>
        <v>0</v>
      </c>
      <c r="X105" s="362">
        <f ca="1">HLOOKUP($B105,INDIRECT(X$1&amp;"!$I$2:$x$40"),('Partner-period(er)'!$A105+14),FALSE)</f>
        <v>0</v>
      </c>
      <c r="Z105" s="13">
        <f ca="1">J105</f>
        <v>0</v>
      </c>
      <c r="AA105" s="14">
        <f ca="1">SUM($J105:K105)</f>
        <v>0</v>
      </c>
      <c r="AB105" s="14">
        <f ca="1">SUM($J105:L105)</f>
        <v>0</v>
      </c>
      <c r="AC105" s="14">
        <f ca="1">SUM($J105:M105)</f>
        <v>0</v>
      </c>
      <c r="AD105" s="14">
        <f ca="1">SUM($J105:N105)</f>
        <v>0</v>
      </c>
      <c r="AE105" s="14">
        <f ca="1">SUM($J105:O105)</f>
        <v>0</v>
      </c>
      <c r="AF105" s="14">
        <f ca="1">SUM($J105:P105)</f>
        <v>0</v>
      </c>
      <c r="AG105" s="14">
        <f ca="1">SUM($J105:Q105)</f>
        <v>0</v>
      </c>
      <c r="AH105" s="14">
        <f ca="1">SUM($J105:R105)</f>
        <v>0</v>
      </c>
      <c r="AI105" s="14">
        <f ca="1">SUM($J105:S105)</f>
        <v>0</v>
      </c>
      <c r="AJ105" s="14">
        <f ca="1">SUM($J105:T105)</f>
        <v>0</v>
      </c>
      <c r="AK105" s="14">
        <f ca="1">SUM($J105:U105)</f>
        <v>0</v>
      </c>
      <c r="AL105" s="14">
        <f ca="1">SUM($J105:V105)</f>
        <v>0</v>
      </c>
      <c r="AM105" s="14">
        <f ca="1">SUM($J105:W105)</f>
        <v>0</v>
      </c>
      <c r="AN105" s="18">
        <f ca="1">SUM($J105:X105)</f>
        <v>0</v>
      </c>
      <c r="AO105" s="12"/>
      <c r="AP105" s="11"/>
      <c r="AQ105" s="11"/>
      <c r="AR105" s="11"/>
      <c r="AS105" s="11"/>
      <c r="AT105" s="11"/>
    </row>
    <row r="106" spans="1:56" x14ac:dyDescent="0.25">
      <c r="A106" s="24">
        <v>2</v>
      </c>
      <c r="B106" s="24">
        <f t="shared" si="57"/>
        <v>3</v>
      </c>
      <c r="C106" s="443">
        <f>Data!L102</f>
        <v>0</v>
      </c>
      <c r="D106" s="9" t="str">
        <f>Data!B$14</f>
        <v>Teknisk/adm timer</v>
      </c>
      <c r="E106" s="9"/>
      <c r="F106" s="4"/>
      <c r="G106" s="242">
        <f>HLOOKUP(B106,'Budget &amp; Total'!$1:$45,(21),FALSE)</f>
        <v>0</v>
      </c>
      <c r="H106" s="453">
        <f t="shared" ref="H106:H129" ca="1" si="58">SUM(J106:X106)</f>
        <v>0</v>
      </c>
      <c r="I106" s="72"/>
      <c r="J106" s="153">
        <f ca="1">HLOOKUP($B106,INDIRECT(J$1&amp;"!$I$2:$x$40"),('Partner-period(er)'!$A106+14),FALSE)</f>
        <v>0</v>
      </c>
      <c r="K106" s="58">
        <f ca="1">HLOOKUP($B106,INDIRECT(K$1&amp;"!$I$2:$x$40"),('Partner-period(er)'!$A106+14),FALSE)</f>
        <v>0</v>
      </c>
      <c r="L106" s="58">
        <f ca="1">HLOOKUP($B106,INDIRECT(L$1&amp;"!$I$2:$x$40"),('Partner-period(er)'!$A106+14),FALSE)</f>
        <v>0</v>
      </c>
      <c r="M106" s="58">
        <f ca="1">HLOOKUP($B106,INDIRECT(M$1&amp;"!$I$2:$x$40"),('Partner-period(er)'!$A106+14),FALSE)</f>
        <v>0</v>
      </c>
      <c r="N106" s="58">
        <f ca="1">HLOOKUP($B106,INDIRECT(N$1&amp;"!$I$2:$x$40"),('Partner-period(er)'!$A106+14),FALSE)</f>
        <v>0</v>
      </c>
      <c r="O106" s="41">
        <f ca="1">HLOOKUP($B106,INDIRECT(O$1&amp;"!$I$2:$x$40"),('Partner-period(er)'!$A106+14),FALSE)</f>
        <v>0</v>
      </c>
      <c r="P106" s="41">
        <f ca="1">HLOOKUP($B106,INDIRECT(P$1&amp;"!$I$2:$x$40"),('Partner-period(er)'!$A106+14),FALSE)</f>
        <v>0</v>
      </c>
      <c r="Q106" s="41">
        <f ca="1">HLOOKUP($B106,INDIRECT(Q$1&amp;"!$I$2:$x$40"),('Partner-period(er)'!$A106+14),FALSE)</f>
        <v>0</v>
      </c>
      <c r="R106" s="41">
        <f ca="1">HLOOKUP($B106,INDIRECT(R$1&amp;"!$I$2:$x$40"),('Partner-period(er)'!$A106+14),FALSE)</f>
        <v>0</v>
      </c>
      <c r="S106" s="41">
        <f ca="1">HLOOKUP($B106,INDIRECT(S$1&amp;"!$I$2:$x$40"),('Partner-period(er)'!$A106+14),FALSE)</f>
        <v>0</v>
      </c>
      <c r="T106" s="41">
        <f ca="1">HLOOKUP($B106,INDIRECT(T$1&amp;"!$I$2:$x$40"),('Partner-period(er)'!$A106+14),FALSE)</f>
        <v>0</v>
      </c>
      <c r="U106" s="41">
        <f ca="1">HLOOKUP($B106,INDIRECT(U$1&amp;"!$I$2:$x$40"),('Partner-period(er)'!$A106+14),FALSE)</f>
        <v>0</v>
      </c>
      <c r="V106" s="41">
        <f ca="1">HLOOKUP($B106,INDIRECT(V$1&amp;"!$I$2:$x$40"),('Partner-period(er)'!$A106+14),FALSE)</f>
        <v>0</v>
      </c>
      <c r="W106" s="41">
        <f ca="1">HLOOKUP($B106,INDIRECT(W$1&amp;"!$I$2:$x$40"),('Partner-period(er)'!$A106+14),FALSE)</f>
        <v>0</v>
      </c>
      <c r="X106" s="363">
        <f ca="1">HLOOKUP($B106,INDIRECT(X$1&amp;"!$I$2:$x$40"),('Partner-period(er)'!$A106+14),FALSE)</f>
        <v>0</v>
      </c>
      <c r="Z106" s="15">
        <f ca="1">J106</f>
        <v>0</v>
      </c>
      <c r="AA106" s="11">
        <f ca="1">SUM($J106:K106)</f>
        <v>0</v>
      </c>
      <c r="AB106" s="11">
        <f ca="1">SUM($J106:L106)</f>
        <v>0</v>
      </c>
      <c r="AC106" s="11">
        <f ca="1">SUM($J106:M106)</f>
        <v>0</v>
      </c>
      <c r="AD106" s="11">
        <f ca="1">SUM($J106:N106)</f>
        <v>0</v>
      </c>
      <c r="AE106" s="11">
        <f ca="1">SUM($J106:O106)</f>
        <v>0</v>
      </c>
      <c r="AF106" s="11">
        <f ca="1">SUM($J106:P106)</f>
        <v>0</v>
      </c>
      <c r="AG106" s="11">
        <f ca="1">SUM($J106:Q106)</f>
        <v>0</v>
      </c>
      <c r="AH106" s="11">
        <f ca="1">SUM($J106:R106)</f>
        <v>0</v>
      </c>
      <c r="AI106" s="11">
        <f ca="1">SUM($J106:S106)</f>
        <v>0</v>
      </c>
      <c r="AJ106" s="11">
        <f ca="1">SUM($J106:T106)</f>
        <v>0</v>
      </c>
      <c r="AK106" s="11">
        <f ca="1">SUM($J106:U106)</f>
        <v>0</v>
      </c>
      <c r="AL106" s="11">
        <f ca="1">SUM($J106:V106)</f>
        <v>0</v>
      </c>
      <c r="AM106" s="11">
        <f ca="1">SUM($J106:W106)</f>
        <v>0</v>
      </c>
      <c r="AN106" s="19">
        <f ca="1">SUM($J106:X106)</f>
        <v>0</v>
      </c>
      <c r="AO106" s="12"/>
      <c r="AP106" s="11"/>
      <c r="AQ106" s="11"/>
      <c r="AR106" s="11"/>
      <c r="AS106" s="11"/>
      <c r="AT106" s="11"/>
    </row>
    <row r="107" spans="1:56" x14ac:dyDescent="0.25">
      <c r="A107" s="24">
        <v>3</v>
      </c>
      <c r="B107" s="24">
        <f t="shared" si="57"/>
        <v>3</v>
      </c>
      <c r="C107" s="36" t="str">
        <f>Data!B$5</f>
        <v>Personaleudgifter</v>
      </c>
      <c r="D107" s="37"/>
      <c r="E107" s="37"/>
      <c r="F107" s="37"/>
      <c r="G107" s="241"/>
      <c r="H107" s="454">
        <f t="shared" ca="1" si="58"/>
        <v>0</v>
      </c>
      <c r="I107" s="72"/>
      <c r="J107" s="159">
        <f ca="1">HLOOKUP($B107,INDIRECT(J$1&amp;"!$I$2:$x$40"),('Partner-period(er)'!$A107+14),FALSE)</f>
        <v>0</v>
      </c>
      <c r="K107" s="57">
        <f ca="1">HLOOKUP($B107,INDIRECT(K$1&amp;"!$I$2:$x$40"),('Partner-period(er)'!$A107+14),FALSE)</f>
        <v>0</v>
      </c>
      <c r="L107" s="57">
        <f ca="1">HLOOKUP($B107,INDIRECT(L$1&amp;"!$I$2:$x$40"),('Partner-period(er)'!$A107+14),FALSE)</f>
        <v>0</v>
      </c>
      <c r="M107" s="57">
        <f ca="1">HLOOKUP($B107,INDIRECT(M$1&amp;"!$I$2:$x$40"),('Partner-period(er)'!$A107+14),FALSE)</f>
        <v>0</v>
      </c>
      <c r="N107" s="57">
        <f ca="1">HLOOKUP($B107,INDIRECT(N$1&amp;"!$I$2:$x$40"),('Partner-period(er)'!$A107+14),FALSE)</f>
        <v>0</v>
      </c>
      <c r="O107" s="9">
        <f ca="1">HLOOKUP($B107,INDIRECT(O$1&amp;"!$I$2:$x$40"),('Partner-period(er)'!$A107+14),FALSE)</f>
        <v>0</v>
      </c>
      <c r="P107" s="9">
        <f ca="1">HLOOKUP($B107,INDIRECT(P$1&amp;"!$I$2:$x$40"),('Partner-period(er)'!$A107+14),FALSE)</f>
        <v>0</v>
      </c>
      <c r="Q107" s="9">
        <f ca="1">HLOOKUP($B107,INDIRECT(Q$1&amp;"!$I$2:$x$40"),('Partner-period(er)'!$A107+14),FALSE)</f>
        <v>0</v>
      </c>
      <c r="R107" s="9">
        <f ca="1">HLOOKUP($B107,INDIRECT(R$1&amp;"!$I$2:$x$40"),('Partner-period(er)'!$A107+14),FALSE)</f>
        <v>0</v>
      </c>
      <c r="S107" s="9">
        <f ca="1">HLOOKUP($B107,INDIRECT(S$1&amp;"!$I$2:$x$40"),('Partner-period(er)'!$A107+14),FALSE)</f>
        <v>0</v>
      </c>
      <c r="T107" s="9">
        <f ca="1">HLOOKUP($B107,INDIRECT(T$1&amp;"!$I$2:$x$40"),('Partner-period(er)'!$A107+14),FALSE)</f>
        <v>0</v>
      </c>
      <c r="U107" s="9">
        <f ca="1">HLOOKUP($B107,INDIRECT(U$1&amp;"!$I$2:$x$40"),('Partner-period(er)'!$A107+14),FALSE)</f>
        <v>0</v>
      </c>
      <c r="V107" s="9">
        <f ca="1">HLOOKUP($B107,INDIRECT(V$1&amp;"!$I$2:$x$40"),('Partner-period(er)'!$A107+14),FALSE)</f>
        <v>0</v>
      </c>
      <c r="W107" s="9">
        <f ca="1">HLOOKUP($B107,INDIRECT(W$1&amp;"!$I$2:$x$40"),('Partner-period(er)'!$A107+14),FALSE)</f>
        <v>0</v>
      </c>
      <c r="X107" s="109">
        <f ca="1">HLOOKUP($B107,INDIRECT(X$1&amp;"!$I$2:$x$40"),('Partner-period(er)'!$A107+14),FALSE)</f>
        <v>0</v>
      </c>
      <c r="Z107" s="15">
        <f ca="1">J107</f>
        <v>0</v>
      </c>
      <c r="AA107" s="11">
        <f ca="1">SUM($J107:K107)</f>
        <v>0</v>
      </c>
      <c r="AB107" s="11">
        <f ca="1">SUM($J107:L107)</f>
        <v>0</v>
      </c>
      <c r="AC107" s="11">
        <f ca="1">SUM($J107:M107)</f>
        <v>0</v>
      </c>
      <c r="AD107" s="11">
        <f ca="1">SUM($J107:N107)</f>
        <v>0</v>
      </c>
      <c r="AE107" s="11">
        <f ca="1">SUM($J107:O107)</f>
        <v>0</v>
      </c>
      <c r="AF107" s="11">
        <f ca="1">SUM($J107:P107)</f>
        <v>0</v>
      </c>
      <c r="AG107" s="11">
        <f ca="1">SUM($J107:Q107)</f>
        <v>0</v>
      </c>
      <c r="AH107" s="11">
        <f ca="1">SUM($J107:R107)</f>
        <v>0</v>
      </c>
      <c r="AI107" s="11">
        <f ca="1">SUM($J107:S107)</f>
        <v>0</v>
      </c>
      <c r="AJ107" s="11">
        <f ca="1">SUM($J107:T107)</f>
        <v>0</v>
      </c>
      <c r="AK107" s="11">
        <f ca="1">SUM($J107:U107)</f>
        <v>0</v>
      </c>
      <c r="AL107" s="11">
        <f ca="1">SUM($J107:V107)</f>
        <v>0</v>
      </c>
      <c r="AM107" s="11">
        <f ca="1">SUM($J107:W107)</f>
        <v>0</v>
      </c>
      <c r="AN107" s="19">
        <f ca="1">SUM($J107:X107)</f>
        <v>0</v>
      </c>
      <c r="AO107" s="12"/>
      <c r="AP107" s="11"/>
      <c r="AQ107" s="11"/>
      <c r="AR107" s="11"/>
      <c r="AS107" s="11"/>
      <c r="AT107" s="11"/>
    </row>
    <row r="108" spans="1:56" x14ac:dyDescent="0.25">
      <c r="A108" s="24">
        <v>4</v>
      </c>
      <c r="B108" s="24">
        <f t="shared" si="57"/>
        <v>3</v>
      </c>
      <c r="C108" s="43"/>
      <c r="D108" s="9" t="str">
        <f>Data!B$15</f>
        <v>Interen løn</v>
      </c>
      <c r="E108" s="9"/>
      <c r="F108" s="66">
        <f>HLOOKUP(B108,'Budget &amp; Total'!B:CI,50,FALSE)</f>
        <v>0</v>
      </c>
      <c r="G108" s="242">
        <f>HLOOKUP(B108,'Budget &amp; Total'!$1:$45,(24),FALSE)</f>
        <v>0</v>
      </c>
      <c r="H108" s="454">
        <f t="shared" ca="1" si="58"/>
        <v>0</v>
      </c>
      <c r="I108" s="72"/>
      <c r="J108" s="159">
        <f ca="1">HLOOKUP($B108,INDIRECT(J$1&amp;"!$I$2:$x$40"),('Partner-period(er)'!$A108+14),FALSE)</f>
        <v>0</v>
      </c>
      <c r="K108" s="57">
        <f ca="1">HLOOKUP($B108,INDIRECT(K$1&amp;"!$I$2:$x$40"),('Partner-period(er)'!$A108+14),FALSE)</f>
        <v>0</v>
      </c>
      <c r="L108" s="57">
        <f ca="1">HLOOKUP($B108,INDIRECT(L$1&amp;"!$I$2:$x$40"),('Partner-period(er)'!$A108+14),FALSE)</f>
        <v>0</v>
      </c>
      <c r="M108" s="57">
        <f ca="1">HLOOKUP($B108,INDIRECT(M$1&amp;"!$I$2:$x$40"),('Partner-period(er)'!$A108+14),FALSE)</f>
        <v>0</v>
      </c>
      <c r="N108" s="57">
        <f ca="1">HLOOKUP($B108,INDIRECT(N$1&amp;"!$I$2:$x$40"),('Partner-period(er)'!$A108+14),FALSE)</f>
        <v>0</v>
      </c>
      <c r="O108" s="9">
        <f ca="1">HLOOKUP($B108,INDIRECT(O$1&amp;"!$I$2:$x$40"),('Partner-period(er)'!$A108+14),FALSE)</f>
        <v>0</v>
      </c>
      <c r="P108" s="9">
        <f ca="1">HLOOKUP($B108,INDIRECT(P$1&amp;"!$I$2:$x$40"),('Partner-period(er)'!$A108+14),FALSE)</f>
        <v>0</v>
      </c>
      <c r="Q108" s="9">
        <f ca="1">HLOOKUP($B108,INDIRECT(Q$1&amp;"!$I$2:$x$40"),('Partner-period(er)'!$A108+14),FALSE)</f>
        <v>0</v>
      </c>
      <c r="R108" s="9">
        <f ca="1">HLOOKUP($B108,INDIRECT(R$1&amp;"!$I$2:$x$40"),('Partner-period(er)'!$A108+14),FALSE)</f>
        <v>0</v>
      </c>
      <c r="S108" s="9">
        <f ca="1">HLOOKUP($B108,INDIRECT(S$1&amp;"!$I$2:$x$40"),('Partner-period(er)'!$A108+14),FALSE)</f>
        <v>0</v>
      </c>
      <c r="T108" s="9">
        <f ca="1">HLOOKUP($B108,INDIRECT(T$1&amp;"!$I$2:$x$40"),('Partner-period(er)'!$A108+14),FALSE)</f>
        <v>0</v>
      </c>
      <c r="U108" s="9">
        <f ca="1">HLOOKUP($B108,INDIRECT(U$1&amp;"!$I$2:$x$40"),('Partner-period(er)'!$A108+14),FALSE)</f>
        <v>0</v>
      </c>
      <c r="V108" s="9">
        <f ca="1">HLOOKUP($B108,INDIRECT(V$1&amp;"!$I$2:$x$40"),('Partner-period(er)'!$A108+14),FALSE)</f>
        <v>0</v>
      </c>
      <c r="W108" s="9">
        <f ca="1">HLOOKUP($B108,INDIRECT(W$1&amp;"!$I$2:$x$40"),('Partner-period(er)'!$A108+14),FALSE)</f>
        <v>0</v>
      </c>
      <c r="X108" s="109">
        <f ca="1">HLOOKUP($B108,INDIRECT(X$1&amp;"!$I$2:$x$40"),('Partner-period(er)'!$A108+14),FALSE)</f>
        <v>0</v>
      </c>
      <c r="Z108" s="21">
        <f ca="1">J134</f>
        <v>0</v>
      </c>
      <c r="AA108" s="22">
        <f ca="1">SUM($J134:K134)</f>
        <v>0</v>
      </c>
      <c r="AB108" s="22">
        <f ca="1">SUM($J134:L134)</f>
        <v>0</v>
      </c>
      <c r="AC108" s="22">
        <f ca="1">SUM($J134:M134)</f>
        <v>0</v>
      </c>
      <c r="AD108" s="22">
        <f ca="1">SUM($J134:N134)</f>
        <v>0</v>
      </c>
      <c r="AE108" s="22">
        <f ca="1">SUM($J134:O134)</f>
        <v>0</v>
      </c>
      <c r="AF108" s="22">
        <f ca="1">SUM($J134:P134)</f>
        <v>0</v>
      </c>
      <c r="AG108" s="22">
        <f ca="1">SUM($J134:Q134)</f>
        <v>0</v>
      </c>
      <c r="AH108" s="22">
        <f ca="1">SUM($J134:R134)</f>
        <v>0</v>
      </c>
      <c r="AI108" s="22">
        <f ca="1">SUM($J134:S134)</f>
        <v>0</v>
      </c>
      <c r="AJ108" s="22">
        <f ca="1">SUM($J134:T134)</f>
        <v>0</v>
      </c>
      <c r="AK108" s="22">
        <f ca="1">SUM($J134:U134)</f>
        <v>0</v>
      </c>
      <c r="AL108" s="22">
        <f ca="1">SUM($J134:V134)</f>
        <v>0</v>
      </c>
      <c r="AM108" s="22">
        <f ca="1">SUM($J134:W134)</f>
        <v>0</v>
      </c>
      <c r="AN108" s="23">
        <f ca="1">SUM($J134:X134)</f>
        <v>0</v>
      </c>
      <c r="AO108" s="12"/>
      <c r="AP108" s="11">
        <f ca="1">IF(Data!$H$2="ja",IF(Z108&gt;$G108,Z108-$G108,0),0)</f>
        <v>0</v>
      </c>
      <c r="AQ108" s="11">
        <f ca="1">IF(Data!$H$2="ja",IF(AA108&gt;$G108,AA108-$G108-SUM($AP108:AP108),0),0)</f>
        <v>0</v>
      </c>
      <c r="AR108" s="11">
        <f ca="1">IF(Data!$H$2="ja",IF(AB108&gt;$G108,AB108-$G108-SUM($AP108:AQ108),0),0)</f>
        <v>0</v>
      </c>
      <c r="AS108" s="11">
        <f ca="1">IF(Data!$H$2="ja",IF(AC108&gt;$G108,AC108-$G108-SUM($AP108:AR108),0),0)</f>
        <v>0</v>
      </c>
      <c r="AT108" s="11">
        <f ca="1">IF(Data!$H$2="ja",IF(AD108&gt;$G108,AD108-$G108-SUM($AP108:AS108),0),0)</f>
        <v>0</v>
      </c>
      <c r="AU108" s="11">
        <f ca="1">IF(Data!$H$2="ja",IF(AE108&gt;$G108,AE108-$G108-SUM($AP108:AT108),0),0)</f>
        <v>0</v>
      </c>
      <c r="AV108" s="11">
        <f ca="1">IF(Data!$H$2="ja",IF(AF108&gt;$G108,AF108-$G108-SUM($AP108:AU108),0),0)</f>
        <v>0</v>
      </c>
      <c r="AW108" s="11">
        <f ca="1">IF(Data!$H$2="ja",IF(AG108&gt;$G108,AG108-$G108-SUM($AP108:AV108),0),0)</f>
        <v>0</v>
      </c>
      <c r="AX108" s="11">
        <f ca="1">IF(Data!$H$2="ja",IF(AH108&gt;$G108,AH108-$G108-SUM($AP108:AW108),0),0)</f>
        <v>0</v>
      </c>
      <c r="AY108" s="11">
        <f ca="1">IF(Data!$H$2="ja",IF(AI108&gt;$G108,AI108-$G108-SUM($AP108:AX108),0),0)</f>
        <v>0</v>
      </c>
      <c r="AZ108" s="11">
        <f ca="1">IF(Data!$H$2="ja",IF(AJ108&gt;$G108,AJ108-$G108-SUM($AP108:AY108),0),0)</f>
        <v>0</v>
      </c>
      <c r="BA108" s="11">
        <f ca="1">IF(Data!$H$2="ja",IF(AK108&gt;$G108,AK108-$G108-SUM($AP108:AZ108),0),0)</f>
        <v>0</v>
      </c>
      <c r="BB108" s="11">
        <f ca="1">IF(Data!$H$2="ja",IF(AL108&gt;$G108,AL108-$G108-SUM($AP108:BA108),0),0)</f>
        <v>0</v>
      </c>
      <c r="BC108" s="11">
        <f ca="1">IF(Data!$H$2="ja",IF(AM108&gt;$G108,AM108-$G108-SUM($AP108:BB108),0),0)</f>
        <v>0</v>
      </c>
      <c r="BD108" s="11">
        <f ca="1">IF(Data!$H$2="ja",IF(AN108&gt;$G108,AN108-$G108-SUM($AP108:BC108),0),0)</f>
        <v>0</v>
      </c>
    </row>
    <row r="109" spans="1:56" x14ac:dyDescent="0.25">
      <c r="A109" s="24">
        <v>5</v>
      </c>
      <c r="B109" s="24">
        <f t="shared" si="57"/>
        <v>3</v>
      </c>
      <c r="C109" s="39"/>
      <c r="D109" s="9" t="str">
        <f>Data!B$16</f>
        <v>Teknisk/adm løn</v>
      </c>
      <c r="E109" s="9"/>
      <c r="F109" s="66">
        <f>HLOOKUP(B108,'Budget &amp; Total'!B:CI,51,FALSE)</f>
        <v>0</v>
      </c>
      <c r="G109" s="242">
        <f>HLOOKUP(B109,'Budget &amp; Total'!$1:$45,(25),FALSE)</f>
        <v>0</v>
      </c>
      <c r="H109" s="454">
        <f t="shared" ca="1" si="58"/>
        <v>0</v>
      </c>
      <c r="I109" s="72"/>
      <c r="J109" s="159">
        <f ca="1">HLOOKUP($B109,INDIRECT(J$1&amp;"!$I$2:$x$40"),('Partner-period(er)'!$A109+14),FALSE)</f>
        <v>0</v>
      </c>
      <c r="K109" s="57">
        <f ca="1">HLOOKUP($B109,INDIRECT(K$1&amp;"!$I$2:$x$40"),('Partner-period(er)'!$A109+14),FALSE)</f>
        <v>0</v>
      </c>
      <c r="L109" s="57">
        <f ca="1">HLOOKUP($B109,INDIRECT(L$1&amp;"!$I$2:$x$40"),('Partner-period(er)'!$A109+14),FALSE)</f>
        <v>0</v>
      </c>
      <c r="M109" s="57">
        <f ca="1">HLOOKUP($B109,INDIRECT(M$1&amp;"!$I$2:$x$40"),('Partner-period(er)'!$A109+14),FALSE)</f>
        <v>0</v>
      </c>
      <c r="N109" s="57">
        <f ca="1">HLOOKUP($B109,INDIRECT(N$1&amp;"!$I$2:$x$40"),('Partner-period(er)'!$A109+14),FALSE)</f>
        <v>0</v>
      </c>
      <c r="O109" s="9">
        <f ca="1">HLOOKUP($B109,INDIRECT(O$1&amp;"!$I$2:$x$40"),('Partner-period(er)'!$A109+14),FALSE)</f>
        <v>0</v>
      </c>
      <c r="P109" s="9">
        <f ca="1">HLOOKUP($B109,INDIRECT(P$1&amp;"!$I$2:$x$40"),('Partner-period(er)'!$A109+14),FALSE)</f>
        <v>0</v>
      </c>
      <c r="Q109" s="9">
        <f ca="1">HLOOKUP($B109,INDIRECT(Q$1&amp;"!$I$2:$x$40"),('Partner-period(er)'!$A109+14),FALSE)</f>
        <v>0</v>
      </c>
      <c r="R109" s="9">
        <f ca="1">HLOOKUP($B109,INDIRECT(R$1&amp;"!$I$2:$x$40"),('Partner-period(er)'!$A109+14),FALSE)</f>
        <v>0</v>
      </c>
      <c r="S109" s="9">
        <f ca="1">HLOOKUP($B109,INDIRECT(S$1&amp;"!$I$2:$x$40"),('Partner-period(er)'!$A109+14),FALSE)</f>
        <v>0</v>
      </c>
      <c r="T109" s="9">
        <f ca="1">HLOOKUP($B109,INDIRECT(T$1&amp;"!$I$2:$x$40"),('Partner-period(er)'!$A109+14),FALSE)</f>
        <v>0</v>
      </c>
      <c r="U109" s="9">
        <f ca="1">HLOOKUP($B109,INDIRECT(U$1&amp;"!$I$2:$x$40"),('Partner-period(er)'!$A109+14),FALSE)</f>
        <v>0</v>
      </c>
      <c r="V109" s="9">
        <f ca="1">HLOOKUP($B109,INDIRECT(V$1&amp;"!$I$2:$x$40"),('Partner-period(er)'!$A109+14),FALSE)</f>
        <v>0</v>
      </c>
      <c r="W109" s="9">
        <f ca="1">HLOOKUP($B109,INDIRECT(W$1&amp;"!$I$2:$x$40"),('Partner-period(er)'!$A109+14),FALSE)</f>
        <v>0</v>
      </c>
      <c r="X109" s="109">
        <f ca="1">HLOOKUP($B109,INDIRECT(X$1&amp;"!$I$2:$x$40"),('Partner-period(er)'!$A109+14),FALSE)</f>
        <v>0</v>
      </c>
      <c r="Z109" s="21">
        <f ca="1">J141</f>
        <v>0</v>
      </c>
      <c r="AA109" s="22">
        <f ca="1">SUM($J141:K141)</f>
        <v>0</v>
      </c>
      <c r="AB109" s="22">
        <f ca="1">SUM($J141:L141)</f>
        <v>0</v>
      </c>
      <c r="AC109" s="22">
        <f ca="1">SUM($J141:M141)</f>
        <v>0</v>
      </c>
      <c r="AD109" s="22">
        <f ca="1">SUM($J141:N141)</f>
        <v>0</v>
      </c>
      <c r="AE109" s="22">
        <f ca="1">SUM($J141:O141)</f>
        <v>0</v>
      </c>
      <c r="AF109" s="22">
        <f ca="1">SUM($J141:P141)</f>
        <v>0</v>
      </c>
      <c r="AG109" s="22">
        <f ca="1">SUM($J141:Q141)</f>
        <v>0</v>
      </c>
      <c r="AH109" s="22">
        <f ca="1">SUM($J141:R141)</f>
        <v>0</v>
      </c>
      <c r="AI109" s="22">
        <f ca="1">SUM($J141:S141)</f>
        <v>0</v>
      </c>
      <c r="AJ109" s="22">
        <f ca="1">SUM($J141:T141)</f>
        <v>0</v>
      </c>
      <c r="AK109" s="22">
        <f ca="1">SUM($J141:U141)</f>
        <v>0</v>
      </c>
      <c r="AL109" s="22">
        <f ca="1">SUM($J141:V141)</f>
        <v>0</v>
      </c>
      <c r="AM109" s="22">
        <f ca="1">SUM($J141:W141)</f>
        <v>0</v>
      </c>
      <c r="AN109" s="22">
        <f ca="1">SUM($J141:X141)</f>
        <v>0</v>
      </c>
      <c r="AO109" s="12"/>
      <c r="AP109" s="11">
        <f ca="1">IF(Data!$H$2="ja",IF(Z109&gt;$G109,Z109-$G109,0),0)</f>
        <v>0</v>
      </c>
      <c r="AQ109" s="11">
        <f ca="1">IF(Data!$H$2="ja",IF(AA109&gt;$G109,AA109-$G109-SUM($AP109:AP109),0),0)</f>
        <v>0</v>
      </c>
      <c r="AR109" s="11">
        <f ca="1">IF(Data!$H$2="ja",IF(AB109&gt;$G109,AB109-$G109-SUM($AP109:AQ109),0),0)</f>
        <v>0</v>
      </c>
      <c r="AS109" s="11">
        <f ca="1">IF(Data!$H$2="ja",IF(AC109&gt;$G109,AC109-$G109-SUM($AP109:AR109),0),0)</f>
        <v>0</v>
      </c>
      <c r="AT109" s="11">
        <f ca="1">IF(Data!$H$2="ja",IF(AD109&gt;$G109,AD109-$G109-SUM($AP109:AS109),0),0)</f>
        <v>0</v>
      </c>
      <c r="AU109" s="11">
        <f ca="1">IF(Data!$H$2="ja",IF(AE109&gt;$G109,AE109-$G109-SUM($AP109:AT109),0),0)</f>
        <v>0</v>
      </c>
      <c r="AV109" s="11">
        <f ca="1">IF(Data!$H$2="ja",IF(AF109&gt;$G109,AF109-$G109-SUM($AP109:AU109),0),0)</f>
        <v>0</v>
      </c>
      <c r="AW109" s="11">
        <f ca="1">IF(Data!$H$2="ja",IF(AG109&gt;$G109,AG109-$G109-SUM($AP109:AV109),0),0)</f>
        <v>0</v>
      </c>
      <c r="AX109" s="11">
        <f ca="1">IF(Data!$H$2="ja",IF(AH109&gt;$G109,AH109-$G109-SUM($AP109:AW109),0),0)</f>
        <v>0</v>
      </c>
      <c r="AY109" s="11">
        <f ca="1">IF(Data!$H$2="ja",IF(AI109&gt;$G109,AI109-$G109-SUM($AP109:AX109),0),0)</f>
        <v>0</v>
      </c>
      <c r="AZ109" s="11">
        <f ca="1">IF(Data!$H$2="ja",IF(AJ109&gt;$G109,AJ109-$G109-SUM($AP109:AY109),0),0)</f>
        <v>0</v>
      </c>
      <c r="BA109" s="11">
        <f ca="1">IF(Data!$H$2="ja",IF(AK109&gt;$G109,AK109-$G109-SUM($AP109:AZ109),0),0)</f>
        <v>0</v>
      </c>
      <c r="BB109" s="11">
        <f ca="1">IF(Data!$H$2="ja",IF(AL109&gt;$G109,AL109-$G109-SUM($AP109:BA109),0),0)</f>
        <v>0</v>
      </c>
      <c r="BC109" s="11">
        <f ca="1">IF(Data!$H$2="ja",IF(AM109&gt;$G109,AM109-$G109-SUM($AP109:BB109),0),0)</f>
        <v>0</v>
      </c>
      <c r="BD109" s="11">
        <f ca="1">IF(Data!$H$2="ja",IF(AN109&gt;$G109,AN109-$G109-SUM($AP109:BC109),0),0)</f>
        <v>0</v>
      </c>
    </row>
    <row r="110" spans="1:56" x14ac:dyDescent="0.25">
      <c r="A110" s="24">
        <v>6</v>
      </c>
      <c r="B110" s="24">
        <f t="shared" si="57"/>
        <v>3</v>
      </c>
      <c r="C110" s="40"/>
      <c r="D110" s="41" t="str">
        <f>Data!B$17</f>
        <v>Overhead løn</v>
      </c>
      <c r="E110" s="41"/>
      <c r="F110" s="70">
        <f>HLOOKUP(B108,'Budget &amp; Total'!B:CI,26,FALSE)</f>
        <v>0</v>
      </c>
      <c r="G110" s="243">
        <f>HLOOKUP(B110,'Budget &amp; Total'!$1:$45,(27),FALSE)</f>
        <v>0</v>
      </c>
      <c r="H110" s="453">
        <f t="shared" ca="1" si="58"/>
        <v>0</v>
      </c>
      <c r="I110" s="72"/>
      <c r="J110" s="159">
        <f ca="1">HLOOKUP($B110,INDIRECT(J$1&amp;"!$I$2:$x$40"),('Partner-period(er)'!$A110+14),FALSE)</f>
        <v>0</v>
      </c>
      <c r="K110" s="57">
        <f ca="1">HLOOKUP($B110,INDIRECT(K$1&amp;"!$I$2:$x$40"),('Partner-period(er)'!$A110+14),FALSE)</f>
        <v>0</v>
      </c>
      <c r="L110" s="57">
        <f ca="1">HLOOKUP($B110,INDIRECT(L$1&amp;"!$I$2:$x$40"),('Partner-period(er)'!$A110+14),FALSE)</f>
        <v>0</v>
      </c>
      <c r="M110" s="57">
        <f ca="1">HLOOKUP($B110,INDIRECT(M$1&amp;"!$I$2:$x$40"),('Partner-period(er)'!$A110+14),FALSE)</f>
        <v>0</v>
      </c>
      <c r="N110" s="57">
        <f ca="1">HLOOKUP($B110,INDIRECT(N$1&amp;"!$I$2:$x$40"),('Partner-period(er)'!$A110+14),FALSE)</f>
        <v>0</v>
      </c>
      <c r="O110" s="9">
        <f ca="1">HLOOKUP($B110,INDIRECT(O$1&amp;"!$I$2:$x$40"),('Partner-period(er)'!$A110+14),FALSE)</f>
        <v>0</v>
      </c>
      <c r="P110" s="9">
        <f ca="1">HLOOKUP($B110,INDIRECT(P$1&amp;"!$I$2:$x$40"),('Partner-period(er)'!$A110+14),FALSE)</f>
        <v>0</v>
      </c>
      <c r="Q110" s="9">
        <f ca="1">HLOOKUP($B110,INDIRECT(Q$1&amp;"!$I$2:$x$40"),('Partner-period(er)'!$A110+14),FALSE)</f>
        <v>0</v>
      </c>
      <c r="R110" s="9">
        <f ca="1">HLOOKUP($B110,INDIRECT(R$1&amp;"!$I$2:$x$40"),('Partner-period(er)'!$A110+14),FALSE)</f>
        <v>0</v>
      </c>
      <c r="S110" s="9">
        <f ca="1">HLOOKUP($B110,INDIRECT(S$1&amp;"!$I$2:$x$40"),('Partner-period(er)'!$A110+14),FALSE)</f>
        <v>0</v>
      </c>
      <c r="T110" s="9">
        <f ca="1">HLOOKUP($B110,INDIRECT(T$1&amp;"!$I$2:$x$40"),('Partner-period(er)'!$A110+14),FALSE)</f>
        <v>0</v>
      </c>
      <c r="U110" s="9">
        <f ca="1">HLOOKUP($B110,INDIRECT(U$1&amp;"!$I$2:$x$40"),('Partner-period(er)'!$A110+14),FALSE)</f>
        <v>0</v>
      </c>
      <c r="V110" s="9">
        <f ca="1">HLOOKUP($B110,INDIRECT(V$1&amp;"!$I$2:$x$40"),('Partner-period(er)'!$A110+14),FALSE)</f>
        <v>0</v>
      </c>
      <c r="W110" s="9">
        <f ca="1">HLOOKUP($B110,INDIRECT(W$1&amp;"!$I$2:$x$40"),('Partner-period(er)'!$A110+14),FALSE)</f>
        <v>0</v>
      </c>
      <c r="X110" s="109">
        <f ca="1">HLOOKUP($B110,INDIRECT(X$1&amp;"!$I$2:$x$40"),('Partner-period(er)'!$A110+14),FALSE)</f>
        <v>0</v>
      </c>
      <c r="Z110" s="21">
        <f ca="1">J110+J144</f>
        <v>0</v>
      </c>
      <c r="AA110" s="22">
        <f ca="1">SUM($J144:K144)+SUM($J110:K110)</f>
        <v>0</v>
      </c>
      <c r="AB110" s="22">
        <f ca="1">SUM($J144:L144)+SUM($J110:L110)</f>
        <v>0</v>
      </c>
      <c r="AC110" s="22">
        <f ca="1">SUM($J144:M144)+SUM($J110:M110)</f>
        <v>0</v>
      </c>
      <c r="AD110" s="22">
        <f ca="1">SUM($J144:N144)+SUM($J110:N110)</f>
        <v>0</v>
      </c>
      <c r="AE110" s="22">
        <f ca="1">SUM($J144:O144)+SUM($J110:O110)</f>
        <v>0</v>
      </c>
      <c r="AF110" s="22">
        <f ca="1">SUM($J144:P144)+SUM($J110:P110)</f>
        <v>0</v>
      </c>
      <c r="AG110" s="22">
        <f ca="1">SUM($J144:Q144)+SUM($J110:Q110)</f>
        <v>0</v>
      </c>
      <c r="AH110" s="22">
        <f ca="1">SUM($J144:R144)+SUM($J110:R110)</f>
        <v>0</v>
      </c>
      <c r="AI110" s="22">
        <f ca="1">SUM($J144:S144)+SUM($J110:S110)</f>
        <v>0</v>
      </c>
      <c r="AJ110" s="22">
        <f ca="1">SUM($J144:T144)+SUM($J110:T110)</f>
        <v>0</v>
      </c>
      <c r="AK110" s="22">
        <f ca="1">SUM($J144:U144)+SUM($J110:U110)</f>
        <v>0</v>
      </c>
      <c r="AL110" s="22">
        <f ca="1">SUM($J144:V144)+SUM($J110:V110)</f>
        <v>0</v>
      </c>
      <c r="AM110" s="22">
        <f ca="1">SUM($J144:W144)+SUM($J110:W110)</f>
        <v>0</v>
      </c>
      <c r="AN110" s="22">
        <f ca="1">SUM($J144:X144)+SUM($J110:X110)</f>
        <v>0</v>
      </c>
      <c r="AO110" s="12"/>
      <c r="AP110" s="11">
        <f ca="1">IF(Data!$H$2="ja",IF(Z110&gt;$G110,Z110-$G110,0),0)</f>
        <v>0</v>
      </c>
      <c r="AQ110" s="11">
        <f ca="1">IF(Data!$H$2="ja",IF(AA110&gt;$G110,AA110-$G110-SUM($AP110:AP110),0),0)</f>
        <v>0</v>
      </c>
      <c r="AR110" s="11">
        <f ca="1">IF(Data!$H$2="ja",IF(AB110&gt;$G110,AB110-$G110-SUM($AP110:AQ110),0),0)</f>
        <v>0</v>
      </c>
      <c r="AS110" s="11">
        <f ca="1">IF(Data!$H$2="ja",IF(AC110&gt;$G110,AC110-$G110-SUM($AP110:AR110),0),0)</f>
        <v>0</v>
      </c>
      <c r="AT110" s="11">
        <f ca="1">IF(Data!$H$2="ja",IF(AD110&gt;$G110,AD110-$G110-SUM($AP110:AS110),0),0)</f>
        <v>0</v>
      </c>
      <c r="AU110" s="11">
        <f ca="1">IF(Data!$H$2="ja",IF(AE110&gt;$G110,AE110-$G110-SUM($AP110:AT110),0),0)</f>
        <v>0</v>
      </c>
      <c r="AV110" s="11">
        <f ca="1">IF(Data!$H$2="ja",IF(AF110&gt;$G110,AF110-$G110-SUM($AP110:AU110),0),0)</f>
        <v>0</v>
      </c>
      <c r="AW110" s="11">
        <f ca="1">IF(Data!$H$2="ja",IF(AG110&gt;$G110,AG110-$G110-SUM($AP110:AV110),0),0)</f>
        <v>0</v>
      </c>
      <c r="AX110" s="11">
        <f ca="1">IF(Data!$H$2="ja",IF(AH110&gt;$G110,AH110-$G110-SUM($AP110:AW110),0),0)</f>
        <v>0</v>
      </c>
      <c r="AY110" s="11">
        <f ca="1">IF(Data!$H$2="ja",IF(AI110&gt;$G110,AI110-$G110-SUM($AP110:AX110),0),0)</f>
        <v>0</v>
      </c>
      <c r="AZ110" s="11">
        <f ca="1">IF(Data!$H$2="ja",IF(AJ110&gt;$G110,AJ110-$G110-SUM($AP110:AY110),0),0)</f>
        <v>0</v>
      </c>
      <c r="BA110" s="11">
        <f ca="1">IF(Data!$H$2="ja",IF(AK110&gt;$G110,AK110-$G110-SUM($AP110:AZ110),0),0)</f>
        <v>0</v>
      </c>
      <c r="BB110" s="11">
        <f ca="1">IF(Data!$H$2="ja",IF(AL110&gt;$G110,AL110-$G110-SUM($AP110:BA110),0),0)</f>
        <v>0</v>
      </c>
      <c r="BC110" s="11">
        <f ca="1">IF(Data!$H$2="ja",IF(AM110&gt;$G110,AM110-$G110-SUM($AP110:BB110),0),0)</f>
        <v>0</v>
      </c>
      <c r="BD110" s="11">
        <f ca="1">IF(Data!$H$2="ja",IF(AN110&gt;$G110,AN110-$G110-SUM($AP110:BC110),0),0)</f>
        <v>0</v>
      </c>
    </row>
    <row r="111" spans="1:56" x14ac:dyDescent="0.25">
      <c r="A111" s="24">
        <v>7</v>
      </c>
      <c r="B111" s="24">
        <f t="shared" si="57"/>
        <v>3</v>
      </c>
      <c r="C111" s="62"/>
      <c r="D111" s="34" t="str">
        <f>Data!B$39</f>
        <v>Lønomkostninger total</v>
      </c>
      <c r="E111" s="34"/>
      <c r="F111" s="53"/>
      <c r="G111" s="242">
        <f>HLOOKUP(B111,'Budget &amp; Total'!$1:$45,(28),FALSE)</f>
        <v>0</v>
      </c>
      <c r="H111" s="455">
        <f t="shared" ca="1" si="58"/>
        <v>0</v>
      </c>
      <c r="I111" s="79"/>
      <c r="J111" s="209">
        <f ca="1">HLOOKUP($B111,INDIRECT(J$1&amp;"!$I$2:$x$40"),('Partner-period(er)'!$A111+14),FALSE)</f>
        <v>0</v>
      </c>
      <c r="K111" s="61">
        <f ca="1">HLOOKUP($B111,INDIRECT(K$1&amp;"!$I$2:$x$40"),('Partner-period(er)'!$A111+14),FALSE)</f>
        <v>0</v>
      </c>
      <c r="L111" s="210">
        <f ca="1">HLOOKUP($B111,INDIRECT(L$1&amp;"!$I$2:$x$40"),('Partner-period(er)'!$A111+14),FALSE)</f>
        <v>0</v>
      </c>
      <c r="M111" s="210">
        <f ca="1">HLOOKUP($B111,INDIRECT(M$1&amp;"!$I$2:$x$40"),('Partner-period(er)'!$A111+14),FALSE)</f>
        <v>0</v>
      </c>
      <c r="N111" s="210">
        <f ca="1">HLOOKUP($B111,INDIRECT(N$1&amp;"!$I$2:$x$40"),('Partner-period(er)'!$A111+14),FALSE)</f>
        <v>0</v>
      </c>
      <c r="O111" s="364">
        <f ca="1">HLOOKUP($B111,INDIRECT(O$1&amp;"!$I$2:$x$40"),('Partner-period(er)'!$A111+14),FALSE)</f>
        <v>0</v>
      </c>
      <c r="P111" s="364">
        <f ca="1">HLOOKUP($B111,INDIRECT(P$1&amp;"!$I$2:$x$40"),('Partner-period(er)'!$A111+14),FALSE)</f>
        <v>0</v>
      </c>
      <c r="Q111" s="364">
        <f ca="1">HLOOKUP($B111,INDIRECT(Q$1&amp;"!$I$2:$x$40"),('Partner-period(er)'!$A111+14),FALSE)</f>
        <v>0</v>
      </c>
      <c r="R111" s="364">
        <f ca="1">HLOOKUP($B111,INDIRECT(R$1&amp;"!$I$2:$x$40"),('Partner-period(er)'!$A111+14),FALSE)</f>
        <v>0</v>
      </c>
      <c r="S111" s="364">
        <f ca="1">HLOOKUP($B111,INDIRECT(S$1&amp;"!$I$2:$x$40"),('Partner-period(er)'!$A111+14),FALSE)</f>
        <v>0</v>
      </c>
      <c r="T111" s="364">
        <f ca="1">HLOOKUP($B111,INDIRECT(T$1&amp;"!$I$2:$x$40"),('Partner-period(er)'!$A111+14),FALSE)</f>
        <v>0</v>
      </c>
      <c r="U111" s="364">
        <f ca="1">HLOOKUP($B111,INDIRECT(U$1&amp;"!$I$2:$x$40"),('Partner-period(er)'!$A111+14),FALSE)</f>
        <v>0</v>
      </c>
      <c r="V111" s="364">
        <f ca="1">HLOOKUP($B111,INDIRECT(V$1&amp;"!$I$2:$x$40"),('Partner-period(er)'!$A111+14),FALSE)</f>
        <v>0</v>
      </c>
      <c r="W111" s="364">
        <f ca="1">HLOOKUP($B111,INDIRECT(W$1&amp;"!$I$2:$x$40"),('Partner-period(er)'!$A111+14),FALSE)</f>
        <v>0</v>
      </c>
      <c r="X111" s="365">
        <f ca="1">HLOOKUP($B111,INDIRECT(X$1&amp;"!$I$2:$x$40"),('Partner-period(er)'!$A111+14),FALSE)</f>
        <v>0</v>
      </c>
      <c r="Z111" s="15">
        <f t="shared" ref="Z111:AN111" ca="1" si="59">SUM(Z108:Z110)</f>
        <v>0</v>
      </c>
      <c r="AA111" s="11">
        <f t="shared" ca="1" si="59"/>
        <v>0</v>
      </c>
      <c r="AB111" s="11">
        <f t="shared" ca="1" si="59"/>
        <v>0</v>
      </c>
      <c r="AC111" s="11">
        <f t="shared" ca="1" si="59"/>
        <v>0</v>
      </c>
      <c r="AD111" s="11">
        <f t="shared" ca="1" si="59"/>
        <v>0</v>
      </c>
      <c r="AE111" s="11">
        <f t="shared" ca="1" si="59"/>
        <v>0</v>
      </c>
      <c r="AF111" s="11">
        <f t="shared" ca="1" si="59"/>
        <v>0</v>
      </c>
      <c r="AG111" s="11">
        <f t="shared" ca="1" si="59"/>
        <v>0</v>
      </c>
      <c r="AH111" s="11">
        <f t="shared" ca="1" si="59"/>
        <v>0</v>
      </c>
      <c r="AI111" s="11">
        <f t="shared" ca="1" si="59"/>
        <v>0</v>
      </c>
      <c r="AJ111" s="11">
        <f t="shared" ca="1" si="59"/>
        <v>0</v>
      </c>
      <c r="AK111" s="11">
        <f t="shared" ca="1" si="59"/>
        <v>0</v>
      </c>
      <c r="AL111" s="11">
        <f t="shared" ca="1" si="59"/>
        <v>0</v>
      </c>
      <c r="AM111" s="11">
        <f t="shared" ca="1" si="59"/>
        <v>0</v>
      </c>
      <c r="AN111" s="19">
        <f t="shared" ca="1" si="59"/>
        <v>0</v>
      </c>
      <c r="AO111" s="12"/>
      <c r="AP111" s="11">
        <f t="shared" ref="AP111:BD111" ca="1" si="60">SUM(AP108:AP110)</f>
        <v>0</v>
      </c>
      <c r="AQ111" s="11">
        <f t="shared" ca="1" si="60"/>
        <v>0</v>
      </c>
      <c r="AR111" s="11">
        <f t="shared" ca="1" si="60"/>
        <v>0</v>
      </c>
      <c r="AS111" s="11">
        <f t="shared" ca="1" si="60"/>
        <v>0</v>
      </c>
      <c r="AT111" s="11">
        <f t="shared" ca="1" si="60"/>
        <v>0</v>
      </c>
      <c r="AU111" s="11">
        <f t="shared" ca="1" si="60"/>
        <v>0</v>
      </c>
      <c r="AV111" s="11">
        <f t="shared" ca="1" si="60"/>
        <v>0</v>
      </c>
      <c r="AW111" s="11">
        <f t="shared" ca="1" si="60"/>
        <v>0</v>
      </c>
      <c r="AX111" s="11">
        <f t="shared" ca="1" si="60"/>
        <v>0</v>
      </c>
      <c r="AY111" s="11">
        <f t="shared" ca="1" si="60"/>
        <v>0</v>
      </c>
      <c r="AZ111" s="11">
        <f t="shared" ca="1" si="60"/>
        <v>0</v>
      </c>
      <c r="BA111" s="11">
        <f t="shared" ca="1" si="60"/>
        <v>0</v>
      </c>
      <c r="BB111" s="11">
        <f t="shared" ca="1" si="60"/>
        <v>0</v>
      </c>
      <c r="BC111" s="11">
        <f t="shared" ca="1" si="60"/>
        <v>0</v>
      </c>
      <c r="BD111" s="11">
        <f t="shared" ca="1" si="60"/>
        <v>0</v>
      </c>
    </row>
    <row r="112" spans="1:56" x14ac:dyDescent="0.25">
      <c r="B112" s="24">
        <f t="shared" si="57"/>
        <v>3</v>
      </c>
      <c r="C112" s="38" t="str">
        <f>Data!B$18</f>
        <v>Andre omkostninger</v>
      </c>
      <c r="D112" s="9"/>
      <c r="E112" s="9"/>
      <c r="F112" s="4"/>
      <c r="G112" s="241"/>
      <c r="H112" s="454">
        <f t="shared" ca="1" si="58"/>
        <v>0</v>
      </c>
      <c r="I112" s="72"/>
      <c r="J112" s="159">
        <f ca="1">HLOOKUP($B112,INDIRECT(J$1&amp;"!$I$2:$x$40"),('Partner-period(er)'!$A112+14),FALSE)</f>
        <v>0</v>
      </c>
      <c r="K112" s="57">
        <f ca="1">HLOOKUP($B112,INDIRECT(K$1&amp;"!$I$2:$x$40"),('Partner-period(er)'!$A112+14),FALSE)</f>
        <v>0</v>
      </c>
      <c r="L112" s="57">
        <f ca="1">HLOOKUP($B112,INDIRECT(L$1&amp;"!$I$2:$x$40"),('Partner-period(er)'!$A112+14),FALSE)</f>
        <v>0</v>
      </c>
      <c r="M112" s="57">
        <f ca="1">HLOOKUP($B112,INDIRECT(M$1&amp;"!$I$2:$x$40"),('Partner-period(er)'!$A112+14),FALSE)</f>
        <v>0</v>
      </c>
      <c r="N112" s="57">
        <f ca="1">HLOOKUP($B112,INDIRECT(N$1&amp;"!$I$2:$x$40"),('Partner-period(er)'!$A112+14),FALSE)</f>
        <v>0</v>
      </c>
      <c r="O112" s="9">
        <f ca="1">HLOOKUP($B112,INDIRECT(O$1&amp;"!$I$2:$x$40"),('Partner-period(er)'!$A112+14),FALSE)</f>
        <v>0</v>
      </c>
      <c r="P112" s="9">
        <f ca="1">HLOOKUP($B112,INDIRECT(P$1&amp;"!$I$2:$x$40"),('Partner-period(er)'!$A112+14),FALSE)</f>
        <v>0</v>
      </c>
      <c r="Q112" s="9">
        <f ca="1">HLOOKUP($B112,INDIRECT(Q$1&amp;"!$I$2:$x$40"),('Partner-period(er)'!$A112+14),FALSE)</f>
        <v>0</v>
      </c>
      <c r="R112" s="9">
        <f ca="1">HLOOKUP($B112,INDIRECT(R$1&amp;"!$I$2:$x$40"),('Partner-period(er)'!$A112+14),FALSE)</f>
        <v>0</v>
      </c>
      <c r="S112" s="9">
        <f ca="1">HLOOKUP($B112,INDIRECT(S$1&amp;"!$I$2:$x$40"),('Partner-period(er)'!$A112+14),FALSE)</f>
        <v>0</v>
      </c>
      <c r="T112" s="9">
        <f ca="1">HLOOKUP($B112,INDIRECT(T$1&amp;"!$I$2:$x$40"),('Partner-period(er)'!$A112+14),FALSE)</f>
        <v>0</v>
      </c>
      <c r="U112" s="9">
        <f ca="1">HLOOKUP($B112,INDIRECT(U$1&amp;"!$I$2:$x$40"),('Partner-period(er)'!$A112+14),FALSE)</f>
        <v>0</v>
      </c>
      <c r="V112" s="9">
        <f ca="1">HLOOKUP($B112,INDIRECT(V$1&amp;"!$I$2:$x$40"),('Partner-period(er)'!$A112+14),FALSE)</f>
        <v>0</v>
      </c>
      <c r="W112" s="9">
        <f ca="1">HLOOKUP($B112,INDIRECT(W$1&amp;"!$I$2:$x$40"),('Partner-period(er)'!$A112+14),FALSE)</f>
        <v>0</v>
      </c>
      <c r="X112" s="109">
        <f ca="1">HLOOKUP($B112,INDIRECT(X$1&amp;"!$I$2:$x$40"),('Partner-period(er)'!$A112+14),FALSE)</f>
        <v>0</v>
      </c>
      <c r="Z112" s="15"/>
      <c r="AA112" s="11"/>
      <c r="AB112" s="11"/>
      <c r="AC112" s="11"/>
      <c r="AD112" s="11"/>
      <c r="AE112" s="11"/>
      <c r="AF112" s="11"/>
      <c r="AG112" s="11"/>
      <c r="AH112" s="11"/>
      <c r="AI112" s="11"/>
      <c r="AJ112" s="11"/>
      <c r="AK112" s="11"/>
      <c r="AL112" s="11"/>
      <c r="AM112" s="11"/>
      <c r="AN112" s="19"/>
      <c r="AO112" s="12"/>
      <c r="AP112" s="11"/>
      <c r="AQ112" s="11"/>
      <c r="AR112" s="11"/>
      <c r="AS112" s="11"/>
      <c r="AT112" s="11"/>
      <c r="AU112" s="11"/>
      <c r="AV112" s="11"/>
      <c r="AW112" s="11"/>
      <c r="AX112" s="11"/>
      <c r="AY112" s="11"/>
      <c r="AZ112" s="11"/>
      <c r="BA112" s="11"/>
      <c r="BB112" s="11"/>
      <c r="BC112" s="11"/>
      <c r="BD112" s="11"/>
    </row>
    <row r="113" spans="1:56" x14ac:dyDescent="0.25">
      <c r="A113" s="24">
        <v>9</v>
      </c>
      <c r="B113" s="24">
        <f t="shared" si="57"/>
        <v>3</v>
      </c>
      <c r="C113" s="39"/>
      <c r="D113" s="9" t="str">
        <f>Data!B$6</f>
        <v>Instrumenter og udstyr</v>
      </c>
      <c r="E113" s="9"/>
      <c r="F113" s="4"/>
      <c r="G113" s="242">
        <f>HLOOKUP(B113,'Budget &amp; Total'!$1:$45,(30),FALSE)</f>
        <v>0</v>
      </c>
      <c r="H113" s="454">
        <f t="shared" ca="1" si="58"/>
        <v>0</v>
      </c>
      <c r="I113" s="72"/>
      <c r="J113" s="159">
        <f ca="1">HLOOKUP($B113,INDIRECT(J$1&amp;"!$I$2:$x$40"),('Partner-period(er)'!$A113+14),FALSE)</f>
        <v>0</v>
      </c>
      <c r="K113" s="57">
        <f ca="1">HLOOKUP($B113,INDIRECT(K$1&amp;"!$I$2:$x$40"),('Partner-period(er)'!$A113+14),FALSE)</f>
        <v>0</v>
      </c>
      <c r="L113" s="57">
        <f ca="1">HLOOKUP($B113,INDIRECT(L$1&amp;"!$I$2:$x$40"),('Partner-period(er)'!$A113+14),FALSE)</f>
        <v>0</v>
      </c>
      <c r="M113" s="57">
        <f ca="1">HLOOKUP($B113,INDIRECT(M$1&amp;"!$I$2:$x$40"),('Partner-period(er)'!$A113+14),FALSE)</f>
        <v>0</v>
      </c>
      <c r="N113" s="57">
        <f ca="1">HLOOKUP($B113,INDIRECT(N$1&amp;"!$I$2:$x$40"),('Partner-period(er)'!$A113+14),FALSE)</f>
        <v>0</v>
      </c>
      <c r="O113" s="9">
        <f ca="1">HLOOKUP($B113,INDIRECT(O$1&amp;"!$I$2:$x$40"),('Partner-period(er)'!$A113+14),FALSE)</f>
        <v>0</v>
      </c>
      <c r="P113" s="9">
        <f ca="1">HLOOKUP($B113,INDIRECT(P$1&amp;"!$I$2:$x$40"),('Partner-period(er)'!$A113+14),FALSE)</f>
        <v>0</v>
      </c>
      <c r="Q113" s="9">
        <f ca="1">HLOOKUP($B113,INDIRECT(Q$1&amp;"!$I$2:$x$40"),('Partner-period(er)'!$A113+14),FALSE)</f>
        <v>0</v>
      </c>
      <c r="R113" s="9">
        <f ca="1">HLOOKUP($B113,INDIRECT(R$1&amp;"!$I$2:$x$40"),('Partner-period(er)'!$A113+14),FALSE)</f>
        <v>0</v>
      </c>
      <c r="S113" s="9">
        <f ca="1">HLOOKUP($B113,INDIRECT(S$1&amp;"!$I$2:$x$40"),('Partner-period(er)'!$A113+14),FALSE)</f>
        <v>0</v>
      </c>
      <c r="T113" s="9">
        <f ca="1">HLOOKUP($B113,INDIRECT(T$1&amp;"!$I$2:$x$40"),('Partner-period(er)'!$A113+14),FALSE)</f>
        <v>0</v>
      </c>
      <c r="U113" s="9">
        <f ca="1">HLOOKUP($B113,INDIRECT(U$1&amp;"!$I$2:$x$40"),('Partner-period(er)'!$A113+14),FALSE)</f>
        <v>0</v>
      </c>
      <c r="V113" s="9">
        <f ca="1">HLOOKUP($B113,INDIRECT(V$1&amp;"!$I$2:$x$40"),('Partner-period(er)'!$A113+14),FALSE)</f>
        <v>0</v>
      </c>
      <c r="W113" s="9">
        <f ca="1">HLOOKUP($B113,INDIRECT(W$1&amp;"!$I$2:$x$40"),('Partner-period(er)'!$A113+14),FALSE)</f>
        <v>0</v>
      </c>
      <c r="X113" s="109">
        <f ca="1">HLOOKUP($B113,INDIRECT(X$1&amp;"!$I$2:$x$40"),('Partner-period(er)'!$A113+14),FALSE)</f>
        <v>0</v>
      </c>
      <c r="Z113" s="15">
        <f t="shared" ref="Z113:Z121" ca="1" si="61">J113</f>
        <v>0</v>
      </c>
      <c r="AA113" s="11">
        <f ca="1">SUM($J113:K113)</f>
        <v>0</v>
      </c>
      <c r="AB113" s="11">
        <f ca="1">SUM($J113:L113)</f>
        <v>0</v>
      </c>
      <c r="AC113" s="11">
        <f ca="1">SUM($J113:M113)</f>
        <v>0</v>
      </c>
      <c r="AD113" s="11">
        <f ca="1">SUM($J113:N113)</f>
        <v>0</v>
      </c>
      <c r="AE113" s="11">
        <f ca="1">SUM($J113:O113)</f>
        <v>0</v>
      </c>
      <c r="AF113" s="11">
        <f ca="1">SUM($J113:P113)</f>
        <v>0</v>
      </c>
      <c r="AG113" s="11">
        <f ca="1">SUM($J113:Q113)</f>
        <v>0</v>
      </c>
      <c r="AH113" s="11">
        <f ca="1">SUM($J113:R113)</f>
        <v>0</v>
      </c>
      <c r="AI113" s="11">
        <f ca="1">SUM($J113:S113)</f>
        <v>0</v>
      </c>
      <c r="AJ113" s="11">
        <f ca="1">SUM($J113:T113)</f>
        <v>0</v>
      </c>
      <c r="AK113" s="11">
        <f ca="1">SUM($J113:U113)</f>
        <v>0</v>
      </c>
      <c r="AL113" s="11">
        <f ca="1">SUM($J113:V113)</f>
        <v>0</v>
      </c>
      <c r="AM113" s="11">
        <f ca="1">SUM($J113:W113)</f>
        <v>0</v>
      </c>
      <c r="AN113" s="19">
        <f ca="1">SUM($J113:X113)</f>
        <v>0</v>
      </c>
      <c r="AO113" s="12"/>
      <c r="AP113" s="11">
        <f ca="1">IF(Data!$H$2="ja",IF(Z113&gt;$G113,Z113-$G113,0),0)</f>
        <v>0</v>
      </c>
      <c r="AQ113" s="11">
        <f ca="1">IF(Data!$H$2="ja",IF(AA113&gt;$G113,AA113-$G113-SUM($AP113:AP113),0),0)</f>
        <v>0</v>
      </c>
      <c r="AR113" s="11">
        <f ca="1">IF(Data!$H$2="ja",IF(AB113&gt;$G113,AB113-$G113-SUM($AP113:AQ113),0),0)</f>
        <v>0</v>
      </c>
      <c r="AS113" s="11">
        <f ca="1">IF(Data!$H$2="ja",IF(AC113&gt;$G113,AC113-$G113-SUM($AP113:AR113),0),0)</f>
        <v>0</v>
      </c>
      <c r="AT113" s="11">
        <f ca="1">IF(Data!$H$2="ja",IF(AD113&gt;$G113,AD113-$G113-SUM($AP113:AS113),0),0)</f>
        <v>0</v>
      </c>
      <c r="AU113" s="11">
        <f ca="1">IF(Data!$H$2="ja",IF(AE113&gt;$G113,AE113-$G113-SUM($AP113:AT113),0),0)</f>
        <v>0</v>
      </c>
      <c r="AV113" s="11">
        <f ca="1">IF(Data!$H$2="ja",IF(AF113&gt;$G113,AF113-$G113-SUM($AP113:AU113),0),0)</f>
        <v>0</v>
      </c>
      <c r="AW113" s="11">
        <f ca="1">IF(Data!$H$2="ja",IF(AG113&gt;$G113,AG113-$G113-SUM($AP113:AV113),0),0)</f>
        <v>0</v>
      </c>
      <c r="AX113" s="11">
        <f ca="1">IF(Data!$H$2="ja",IF(AH113&gt;$G113,AH113-$G113-SUM($AP113:AW113),0),0)</f>
        <v>0</v>
      </c>
      <c r="AY113" s="11">
        <f ca="1">IF(Data!$H$2="ja",IF(AI113&gt;$G113,AI113-$G113-SUM($AP113:AX113),0),0)</f>
        <v>0</v>
      </c>
      <c r="AZ113" s="11">
        <f ca="1">IF(Data!$H$2="ja",IF(AJ113&gt;$G113,AJ113-$G113-SUM($AP113:AY113),0),0)</f>
        <v>0</v>
      </c>
      <c r="BA113" s="11">
        <f ca="1">IF(Data!$H$2="ja",IF(AK113&gt;$G113,AK113-$G113-SUM($AP113:AZ113),0),0)</f>
        <v>0</v>
      </c>
      <c r="BB113" s="11">
        <f ca="1">IF(Data!$H$2="ja",IF(AL113&gt;$G113,AL113-$G113-SUM($AP113:BA113),0),0)</f>
        <v>0</v>
      </c>
      <c r="BC113" s="11">
        <f ca="1">IF(Data!$H$2="ja",IF(AM113&gt;$G113,AM113-$G113-SUM($AP113:BB113),0),0)</f>
        <v>0</v>
      </c>
      <c r="BD113" s="11">
        <f ca="1">IF(Data!$H$2="ja",IF(AN113&gt;$G113,AN113-$G113-SUM($AP113:BC113),0),0)</f>
        <v>0</v>
      </c>
    </row>
    <row r="114" spans="1:56" x14ac:dyDescent="0.25">
      <c r="A114" s="24">
        <v>10</v>
      </c>
      <c r="B114" s="24">
        <f t="shared" si="57"/>
        <v>3</v>
      </c>
      <c r="C114" s="39"/>
      <c r="D114" s="9" t="str">
        <f>Data!B$7</f>
        <v>Bygninger og jord</v>
      </c>
      <c r="E114" s="9"/>
      <c r="F114" s="4"/>
      <c r="G114" s="242">
        <f>HLOOKUP(B114,'Budget &amp; Total'!$1:$45,(31),FALSE)</f>
        <v>0</v>
      </c>
      <c r="H114" s="454">
        <f t="shared" ca="1" si="58"/>
        <v>0</v>
      </c>
      <c r="I114" s="72"/>
      <c r="J114" s="159">
        <f ca="1">HLOOKUP($B114,INDIRECT(J$1&amp;"!$I$2:$x$40"),('Partner-period(er)'!$A114+14),FALSE)</f>
        <v>0</v>
      </c>
      <c r="K114" s="57">
        <f ca="1">HLOOKUP($B114,INDIRECT(K$1&amp;"!$I$2:$x$40"),('Partner-period(er)'!$A114+14),FALSE)</f>
        <v>0</v>
      </c>
      <c r="L114" s="57">
        <f ca="1">HLOOKUP($B114,INDIRECT(L$1&amp;"!$I$2:$x$40"),('Partner-period(er)'!$A114+14),FALSE)</f>
        <v>0</v>
      </c>
      <c r="M114" s="57">
        <f ca="1">HLOOKUP($B114,INDIRECT(M$1&amp;"!$I$2:$x$40"),('Partner-period(er)'!$A114+14),FALSE)</f>
        <v>0</v>
      </c>
      <c r="N114" s="57">
        <f ca="1">HLOOKUP($B114,INDIRECT(N$1&amp;"!$I$2:$x$40"),('Partner-period(er)'!$A114+14),FALSE)</f>
        <v>0</v>
      </c>
      <c r="O114" s="9">
        <f ca="1">HLOOKUP($B114,INDIRECT(O$1&amp;"!$I$2:$x$40"),('Partner-period(er)'!$A114+14),FALSE)</f>
        <v>0</v>
      </c>
      <c r="P114" s="9">
        <f ca="1">HLOOKUP($B114,INDIRECT(P$1&amp;"!$I$2:$x$40"),('Partner-period(er)'!$A114+14),FALSE)</f>
        <v>0</v>
      </c>
      <c r="Q114" s="9">
        <f ca="1">HLOOKUP($B114,INDIRECT(Q$1&amp;"!$I$2:$x$40"),('Partner-period(er)'!$A114+14),FALSE)</f>
        <v>0</v>
      </c>
      <c r="R114" s="9">
        <f ca="1">HLOOKUP($B114,INDIRECT(R$1&amp;"!$I$2:$x$40"),('Partner-period(er)'!$A114+14),FALSE)</f>
        <v>0</v>
      </c>
      <c r="S114" s="9">
        <f ca="1">HLOOKUP($B114,INDIRECT(S$1&amp;"!$I$2:$x$40"),('Partner-period(er)'!$A114+14),FALSE)</f>
        <v>0</v>
      </c>
      <c r="T114" s="9">
        <f ca="1">HLOOKUP($B114,INDIRECT(T$1&amp;"!$I$2:$x$40"),('Partner-period(er)'!$A114+14),FALSE)</f>
        <v>0</v>
      </c>
      <c r="U114" s="9">
        <f ca="1">HLOOKUP($B114,INDIRECT(U$1&amp;"!$I$2:$x$40"),('Partner-period(er)'!$A114+14),FALSE)</f>
        <v>0</v>
      </c>
      <c r="V114" s="9">
        <f ca="1">HLOOKUP($B114,INDIRECT(V$1&amp;"!$I$2:$x$40"),('Partner-period(er)'!$A114+14),FALSE)</f>
        <v>0</v>
      </c>
      <c r="W114" s="9">
        <f ca="1">HLOOKUP($B114,INDIRECT(W$1&amp;"!$I$2:$x$40"),('Partner-period(er)'!$A114+14),FALSE)</f>
        <v>0</v>
      </c>
      <c r="X114" s="109">
        <f ca="1">HLOOKUP($B114,INDIRECT(X$1&amp;"!$I$2:$x$40"),('Partner-period(er)'!$A114+14),FALSE)</f>
        <v>0</v>
      </c>
      <c r="Z114" s="15">
        <f t="shared" ca="1" si="61"/>
        <v>0</v>
      </c>
      <c r="AA114" s="11">
        <f ca="1">SUM($J114:K114)</f>
        <v>0</v>
      </c>
      <c r="AB114" s="11">
        <f ca="1">SUM($J114:L114)</f>
        <v>0</v>
      </c>
      <c r="AC114" s="11">
        <f ca="1">SUM($J114:M114)</f>
        <v>0</v>
      </c>
      <c r="AD114" s="11">
        <f ca="1">SUM($J114:N114)</f>
        <v>0</v>
      </c>
      <c r="AE114" s="11">
        <f ca="1">SUM($J114:O114)</f>
        <v>0</v>
      </c>
      <c r="AF114" s="11">
        <f ca="1">SUM($J114:P114)</f>
        <v>0</v>
      </c>
      <c r="AG114" s="11">
        <f ca="1">SUM($J114:Q114)</f>
        <v>0</v>
      </c>
      <c r="AH114" s="11">
        <f ca="1">SUM($J114:R114)</f>
        <v>0</v>
      </c>
      <c r="AI114" s="11">
        <f ca="1">SUM($J114:S114)</f>
        <v>0</v>
      </c>
      <c r="AJ114" s="11">
        <f ca="1">SUM($J114:T114)</f>
        <v>0</v>
      </c>
      <c r="AK114" s="11">
        <f ca="1">SUM($J114:U114)</f>
        <v>0</v>
      </c>
      <c r="AL114" s="11">
        <f ca="1">SUM($J114:V114)</f>
        <v>0</v>
      </c>
      <c r="AM114" s="11">
        <f ca="1">SUM($J114:W114)</f>
        <v>0</v>
      </c>
      <c r="AN114" s="19">
        <f ca="1">SUM($J114:X114)</f>
        <v>0</v>
      </c>
      <c r="AO114" s="12"/>
      <c r="AP114" s="11">
        <f ca="1">IF(Data!$H$2="ja",IF(Z114&gt;$G114,Z114-$G114,0),0)</f>
        <v>0</v>
      </c>
      <c r="AQ114" s="11">
        <f ca="1">IF(Data!$H$2="ja",IF(AA114&gt;$G114,AA114-$G114-SUM($AP114:AP114),0),0)</f>
        <v>0</v>
      </c>
      <c r="AR114" s="11">
        <f ca="1">IF(Data!$H$2="ja",IF(AB114&gt;$G114,AB114-$G114-SUM($AP114:AQ114),0),0)</f>
        <v>0</v>
      </c>
      <c r="AS114" s="11">
        <f ca="1">IF(Data!$H$2="ja",IF(AC114&gt;$G114,AC114-$G114-SUM($AP114:AR114),0),0)</f>
        <v>0</v>
      </c>
      <c r="AT114" s="11">
        <f ca="1">IF(Data!$H$2="ja",IF(AD114&gt;$G114,AD114-$G114-SUM($AP114:AS114),0),0)</f>
        <v>0</v>
      </c>
      <c r="AU114" s="11">
        <f ca="1">IF(Data!$H$2="ja",IF(AE114&gt;$G114,AE114-$G114-SUM($AP114:AT114),0),0)</f>
        <v>0</v>
      </c>
      <c r="AV114" s="11">
        <f ca="1">IF(Data!$H$2="ja",IF(AF114&gt;$G114,AF114-$G114-SUM($AP114:AU114),0),0)</f>
        <v>0</v>
      </c>
      <c r="AW114" s="11">
        <f ca="1">IF(Data!$H$2="ja",IF(AG114&gt;$G114,AG114-$G114-SUM($AP114:AV114),0),0)</f>
        <v>0</v>
      </c>
      <c r="AX114" s="11">
        <f ca="1">IF(Data!$H$2="ja",IF(AH114&gt;$G114,AH114-$G114-SUM($AP114:AW114),0),0)</f>
        <v>0</v>
      </c>
      <c r="AY114" s="11">
        <f ca="1">IF(Data!$H$2="ja",IF(AI114&gt;$G114,AI114-$G114-SUM($AP114:AX114),0),0)</f>
        <v>0</v>
      </c>
      <c r="AZ114" s="11">
        <f ca="1">IF(Data!$H$2="ja",IF(AJ114&gt;$G114,AJ114-$G114-SUM($AP114:AY114),0),0)</f>
        <v>0</v>
      </c>
      <c r="BA114" s="11">
        <f ca="1">IF(Data!$H$2="ja",IF(AK114&gt;$G114,AK114-$G114-SUM($AP114:AZ114),0),0)</f>
        <v>0</v>
      </c>
      <c r="BB114" s="11">
        <f ca="1">IF(Data!$H$2="ja",IF(AL114&gt;$G114,AL114-$G114-SUM($AP114:BA114),0),0)</f>
        <v>0</v>
      </c>
      <c r="BC114" s="11">
        <f ca="1">IF(Data!$H$2="ja",IF(AM114&gt;$G114,AM114-$G114-SUM($AP114:BB114),0),0)</f>
        <v>0</v>
      </c>
      <c r="BD114" s="11">
        <f ca="1">IF(Data!$H$2="ja",IF(AN114&gt;$G114,AN114-$G114-SUM($AP114:BC114),0),0)</f>
        <v>0</v>
      </c>
    </row>
    <row r="115" spans="1:56" x14ac:dyDescent="0.25">
      <c r="A115" s="24">
        <v>11</v>
      </c>
      <c r="B115" s="24">
        <f t="shared" si="57"/>
        <v>3</v>
      </c>
      <c r="C115" s="39"/>
      <c r="D115" s="9" t="str">
        <f>Data!B$8</f>
        <v>Andre driftsudgifter, herunder materialer</v>
      </c>
      <c r="E115" s="9"/>
      <c r="F115" s="4"/>
      <c r="G115" s="242">
        <f>HLOOKUP(B115,'Budget &amp; Total'!$1:$45,(32),FALSE)</f>
        <v>0</v>
      </c>
      <c r="H115" s="454">
        <f t="shared" ca="1" si="58"/>
        <v>0</v>
      </c>
      <c r="I115" s="72"/>
      <c r="J115" s="159">
        <f ca="1">HLOOKUP($B115,INDIRECT(J$1&amp;"!$I$2:$x$40"),('Partner-period(er)'!$A115+14),FALSE)</f>
        <v>0</v>
      </c>
      <c r="K115" s="57">
        <f ca="1">HLOOKUP($B115,INDIRECT(K$1&amp;"!$I$2:$x$40"),('Partner-period(er)'!$A115+14),FALSE)</f>
        <v>0</v>
      </c>
      <c r="L115" s="57">
        <f ca="1">HLOOKUP($B115,INDIRECT(L$1&amp;"!$I$2:$x$40"),('Partner-period(er)'!$A115+14),FALSE)</f>
        <v>0</v>
      </c>
      <c r="M115" s="57">
        <f ca="1">HLOOKUP($B115,INDIRECT(M$1&amp;"!$I$2:$x$40"),('Partner-period(er)'!$A115+14),FALSE)</f>
        <v>0</v>
      </c>
      <c r="N115" s="57">
        <f ca="1">HLOOKUP($B115,INDIRECT(N$1&amp;"!$I$2:$x$40"),('Partner-period(er)'!$A115+14),FALSE)</f>
        <v>0</v>
      </c>
      <c r="O115" s="9">
        <f ca="1">HLOOKUP($B115,INDIRECT(O$1&amp;"!$I$2:$x$40"),('Partner-period(er)'!$A115+14),FALSE)</f>
        <v>0</v>
      </c>
      <c r="P115" s="9">
        <f ca="1">HLOOKUP($B115,INDIRECT(P$1&amp;"!$I$2:$x$40"),('Partner-period(er)'!$A115+14),FALSE)</f>
        <v>0</v>
      </c>
      <c r="Q115" s="9">
        <f ca="1">HLOOKUP($B115,INDIRECT(Q$1&amp;"!$I$2:$x$40"),('Partner-period(er)'!$A115+14),FALSE)</f>
        <v>0</v>
      </c>
      <c r="R115" s="9">
        <f ca="1">HLOOKUP($B115,INDIRECT(R$1&amp;"!$I$2:$x$40"),('Partner-period(er)'!$A115+14),FALSE)</f>
        <v>0</v>
      </c>
      <c r="S115" s="9">
        <f ca="1">HLOOKUP($B115,INDIRECT(S$1&amp;"!$I$2:$x$40"),('Partner-period(er)'!$A115+14),FALSE)</f>
        <v>0</v>
      </c>
      <c r="T115" s="9">
        <f ca="1">HLOOKUP($B115,INDIRECT(T$1&amp;"!$I$2:$x$40"),('Partner-period(er)'!$A115+14),FALSE)</f>
        <v>0</v>
      </c>
      <c r="U115" s="9">
        <f ca="1">HLOOKUP($B115,INDIRECT(U$1&amp;"!$I$2:$x$40"),('Partner-period(er)'!$A115+14),FALSE)</f>
        <v>0</v>
      </c>
      <c r="V115" s="9">
        <f ca="1">HLOOKUP($B115,INDIRECT(V$1&amp;"!$I$2:$x$40"),('Partner-period(er)'!$A115+14),FALSE)</f>
        <v>0</v>
      </c>
      <c r="W115" s="9">
        <f ca="1">HLOOKUP($B115,INDIRECT(W$1&amp;"!$I$2:$x$40"),('Partner-period(er)'!$A115+14),FALSE)</f>
        <v>0</v>
      </c>
      <c r="X115" s="109">
        <f ca="1">HLOOKUP($B115,INDIRECT(X$1&amp;"!$I$2:$x$40"),('Partner-period(er)'!$A115+14),FALSE)</f>
        <v>0</v>
      </c>
      <c r="Z115" s="15">
        <f t="shared" ca="1" si="61"/>
        <v>0</v>
      </c>
      <c r="AA115" s="11">
        <f ca="1">SUM($J115:K115)</f>
        <v>0</v>
      </c>
      <c r="AB115" s="11">
        <f ca="1">SUM($J115:L115)</f>
        <v>0</v>
      </c>
      <c r="AC115" s="11">
        <f ca="1">SUM($J115:M115)</f>
        <v>0</v>
      </c>
      <c r="AD115" s="11">
        <f ca="1">SUM($J115:N115)</f>
        <v>0</v>
      </c>
      <c r="AE115" s="11">
        <f ca="1">SUM($J115:O115)</f>
        <v>0</v>
      </c>
      <c r="AF115" s="11">
        <f ca="1">SUM($J115:P115)</f>
        <v>0</v>
      </c>
      <c r="AG115" s="11">
        <f ca="1">SUM($J115:Q115)</f>
        <v>0</v>
      </c>
      <c r="AH115" s="11">
        <f ca="1">SUM($J115:R115)</f>
        <v>0</v>
      </c>
      <c r="AI115" s="11">
        <f ca="1">SUM($J115:S115)</f>
        <v>0</v>
      </c>
      <c r="AJ115" s="11">
        <f ca="1">SUM($J115:T115)</f>
        <v>0</v>
      </c>
      <c r="AK115" s="11">
        <f ca="1">SUM($J115:U115)</f>
        <v>0</v>
      </c>
      <c r="AL115" s="11">
        <f ca="1">SUM($J115:V115)</f>
        <v>0</v>
      </c>
      <c r="AM115" s="11">
        <f ca="1">SUM($J115:W115)</f>
        <v>0</v>
      </c>
      <c r="AN115" s="19">
        <f ca="1">SUM($J115:X115)</f>
        <v>0</v>
      </c>
      <c r="AO115" s="12"/>
      <c r="AP115" s="11">
        <f ca="1">IF(Data!$H$2="ja",IF(Z115&gt;$G115,Z115-$G115,0),0)</f>
        <v>0</v>
      </c>
      <c r="AQ115" s="11">
        <f ca="1">IF(Data!$H$2="ja",IF(AA115&gt;$G115,AA115-$G115-SUM($AP115:AP115),0),0)</f>
        <v>0</v>
      </c>
      <c r="AR115" s="11">
        <f ca="1">IF(Data!$H$2="ja",IF(AB115&gt;$G115,AB115-$G115-SUM($AP115:AQ115),0),0)</f>
        <v>0</v>
      </c>
      <c r="AS115" s="11">
        <f ca="1">IF(Data!$H$2="ja",IF(AC115&gt;$G115,AC115-$G115-SUM($AP115:AR115),0),0)</f>
        <v>0</v>
      </c>
      <c r="AT115" s="11">
        <f ca="1">IF(Data!$H$2="ja",IF(AD115&gt;$G115,AD115-$G115-SUM($AP115:AS115),0),0)</f>
        <v>0</v>
      </c>
      <c r="AU115" s="11">
        <f ca="1">IF(Data!$H$2="ja",IF(AE115&gt;$G115,AE115-$G115-SUM($AP115:AT115),0),0)</f>
        <v>0</v>
      </c>
      <c r="AV115" s="11">
        <f ca="1">IF(Data!$H$2="ja",IF(AF115&gt;$G115,AF115-$G115-SUM($AP115:AU115),0),0)</f>
        <v>0</v>
      </c>
      <c r="AW115" s="11">
        <f ca="1">IF(Data!$H$2="ja",IF(AG115&gt;$G115,AG115-$G115-SUM($AP115:AV115),0),0)</f>
        <v>0</v>
      </c>
      <c r="AX115" s="11">
        <f ca="1">IF(Data!$H$2="ja",IF(AH115&gt;$G115,AH115-$G115-SUM($AP115:AW115),0),0)</f>
        <v>0</v>
      </c>
      <c r="AY115" s="11">
        <f ca="1">IF(Data!$H$2="ja",IF(AI115&gt;$G115,AI115-$G115-SUM($AP115:AX115),0),0)</f>
        <v>0</v>
      </c>
      <c r="AZ115" s="11">
        <f ca="1">IF(Data!$H$2="ja",IF(AJ115&gt;$G115,AJ115-$G115-SUM($AP115:AY115),0),0)</f>
        <v>0</v>
      </c>
      <c r="BA115" s="11">
        <f ca="1">IF(Data!$H$2="ja",IF(AK115&gt;$G115,AK115-$G115-SUM($AP115:AZ115),0),0)</f>
        <v>0</v>
      </c>
      <c r="BB115" s="11">
        <f ca="1">IF(Data!$H$2="ja",IF(AL115&gt;$G115,AL115-$G115-SUM($AP115:BA115),0),0)</f>
        <v>0</v>
      </c>
      <c r="BC115" s="11">
        <f ca="1">IF(Data!$H$2="ja",IF(AM115&gt;$G115,AM115-$G115-SUM($AP115:BB115),0),0)</f>
        <v>0</v>
      </c>
      <c r="BD115" s="11">
        <f ca="1">IF(Data!$H$2="ja",IF(AN115&gt;$G115,AN115-$G115-SUM($AP115:BC115),0),0)</f>
        <v>0</v>
      </c>
    </row>
    <row r="116" spans="1:56" x14ac:dyDescent="0.25">
      <c r="A116" s="24">
        <v>12</v>
      </c>
      <c r="B116" s="24">
        <f t="shared" si="57"/>
        <v>3</v>
      </c>
      <c r="C116" s="39"/>
      <c r="D116" s="9" t="str">
        <f>Data!B$9</f>
        <v>Konsulentydelser ved køb fra ekstern leverandør</v>
      </c>
      <c r="E116" s="9"/>
      <c r="F116" s="4"/>
      <c r="G116" s="242">
        <f>HLOOKUP(B116,'Budget &amp; Total'!$1:$45,(33),FALSE)</f>
        <v>0</v>
      </c>
      <c r="H116" s="454">
        <f t="shared" ca="1" si="58"/>
        <v>0</v>
      </c>
      <c r="I116" s="72"/>
      <c r="J116" s="159">
        <f ca="1">HLOOKUP($B116,INDIRECT(J$1&amp;"!$I$2:$x$40"),('Partner-period(er)'!$A116+14),FALSE)</f>
        <v>0</v>
      </c>
      <c r="K116" s="57">
        <f ca="1">HLOOKUP($B116,INDIRECT(K$1&amp;"!$I$2:$x$40"),('Partner-period(er)'!$A116+14),FALSE)</f>
        <v>0</v>
      </c>
      <c r="L116" s="57">
        <f ca="1">HLOOKUP($B116,INDIRECT(L$1&amp;"!$I$2:$x$40"),('Partner-period(er)'!$A116+14),FALSE)</f>
        <v>0</v>
      </c>
      <c r="M116" s="57">
        <f ca="1">HLOOKUP($B116,INDIRECT(M$1&amp;"!$I$2:$x$40"),('Partner-period(er)'!$A116+14),FALSE)</f>
        <v>0</v>
      </c>
      <c r="N116" s="57">
        <f ca="1">HLOOKUP($B116,INDIRECT(N$1&amp;"!$I$2:$x$40"),('Partner-period(er)'!$A116+14),FALSE)</f>
        <v>0</v>
      </c>
      <c r="O116" s="9">
        <f ca="1">HLOOKUP($B116,INDIRECT(O$1&amp;"!$I$2:$x$40"),('Partner-period(er)'!$A116+14),FALSE)</f>
        <v>0</v>
      </c>
      <c r="P116" s="9">
        <f ca="1">HLOOKUP($B116,INDIRECT(P$1&amp;"!$I$2:$x$40"),('Partner-period(er)'!$A116+14),FALSE)</f>
        <v>0</v>
      </c>
      <c r="Q116" s="9">
        <f ca="1">HLOOKUP($B116,INDIRECT(Q$1&amp;"!$I$2:$x$40"),('Partner-period(er)'!$A116+14),FALSE)</f>
        <v>0</v>
      </c>
      <c r="R116" s="9">
        <f ca="1">HLOOKUP($B116,INDIRECT(R$1&amp;"!$I$2:$x$40"),('Partner-period(er)'!$A116+14),FALSE)</f>
        <v>0</v>
      </c>
      <c r="S116" s="9">
        <f ca="1">HLOOKUP($B116,INDIRECT(S$1&amp;"!$I$2:$x$40"),('Partner-period(er)'!$A116+14),FALSE)</f>
        <v>0</v>
      </c>
      <c r="T116" s="9">
        <f ca="1">HLOOKUP($B116,INDIRECT(T$1&amp;"!$I$2:$x$40"),('Partner-period(er)'!$A116+14),FALSE)</f>
        <v>0</v>
      </c>
      <c r="U116" s="9">
        <f ca="1">HLOOKUP($B116,INDIRECT(U$1&amp;"!$I$2:$x$40"),('Partner-period(er)'!$A116+14),FALSE)</f>
        <v>0</v>
      </c>
      <c r="V116" s="9">
        <f ca="1">HLOOKUP($B116,INDIRECT(V$1&amp;"!$I$2:$x$40"),('Partner-period(er)'!$A116+14),FALSE)</f>
        <v>0</v>
      </c>
      <c r="W116" s="9">
        <f ca="1">HLOOKUP($B116,INDIRECT(W$1&amp;"!$I$2:$x$40"),('Partner-period(er)'!$A116+14),FALSE)</f>
        <v>0</v>
      </c>
      <c r="X116" s="109">
        <f ca="1">HLOOKUP($B116,INDIRECT(X$1&amp;"!$I$2:$x$40"),('Partner-period(er)'!$A116+14),FALSE)</f>
        <v>0</v>
      </c>
      <c r="Z116" s="15">
        <f t="shared" ca="1" si="61"/>
        <v>0</v>
      </c>
      <c r="AA116" s="11">
        <f ca="1">SUM($J116:K116)</f>
        <v>0</v>
      </c>
      <c r="AB116" s="11">
        <f ca="1">SUM($J116:L116)</f>
        <v>0</v>
      </c>
      <c r="AC116" s="11">
        <f ca="1">SUM($J116:M116)</f>
        <v>0</v>
      </c>
      <c r="AD116" s="11">
        <f ca="1">SUM($J116:N116)</f>
        <v>0</v>
      </c>
      <c r="AE116" s="11">
        <f ca="1">SUM($J116:O116)</f>
        <v>0</v>
      </c>
      <c r="AF116" s="11">
        <f ca="1">SUM($J116:P116)</f>
        <v>0</v>
      </c>
      <c r="AG116" s="11">
        <f ca="1">SUM($J116:Q116)</f>
        <v>0</v>
      </c>
      <c r="AH116" s="11">
        <f ca="1">SUM($J116:R116)</f>
        <v>0</v>
      </c>
      <c r="AI116" s="11">
        <f ca="1">SUM($J116:S116)</f>
        <v>0</v>
      </c>
      <c r="AJ116" s="11">
        <f ca="1">SUM($J116:T116)</f>
        <v>0</v>
      </c>
      <c r="AK116" s="11">
        <f ca="1">SUM($J116:U116)</f>
        <v>0</v>
      </c>
      <c r="AL116" s="11">
        <f ca="1">SUM($J116:V116)</f>
        <v>0</v>
      </c>
      <c r="AM116" s="11">
        <f ca="1">SUM($J116:W116)</f>
        <v>0</v>
      </c>
      <c r="AN116" s="19">
        <f ca="1">SUM($J116:X116)</f>
        <v>0</v>
      </c>
      <c r="AO116" s="12"/>
      <c r="AP116" s="11">
        <f ca="1">IF(Data!$H$2="ja",IF(Z116&gt;$G116,Z116-$G116,0),0)</f>
        <v>0</v>
      </c>
      <c r="AQ116" s="11">
        <f ca="1">IF(Data!$H$2="ja",IF(AA116&gt;$G116,AA116-$G116-SUM($AP116:AP116),0),0)</f>
        <v>0</v>
      </c>
      <c r="AR116" s="11">
        <f ca="1">IF(Data!$H$2="ja",IF(AB116&gt;$G116,AB116-$G116-SUM($AP116:AQ116),0),0)</f>
        <v>0</v>
      </c>
      <c r="AS116" s="11">
        <f ca="1">IF(Data!$H$2="ja",IF(AC116&gt;$G116,AC116-$G116-SUM($AP116:AR116),0),0)</f>
        <v>0</v>
      </c>
      <c r="AT116" s="11">
        <f ca="1">IF(Data!$H$2="ja",IF(AD116&gt;$G116,AD116-$G116-SUM($AP116:AS116),0),0)</f>
        <v>0</v>
      </c>
      <c r="AU116" s="11">
        <f ca="1">IF(Data!$H$2="ja",IF(AE116&gt;$G116,AE116-$G116-SUM($AP116:AT116),0),0)</f>
        <v>0</v>
      </c>
      <c r="AV116" s="11">
        <f ca="1">IF(Data!$H$2="ja",IF(AF116&gt;$G116,AF116-$G116-SUM($AP116:AU116),0),0)</f>
        <v>0</v>
      </c>
      <c r="AW116" s="11">
        <f ca="1">IF(Data!$H$2="ja",IF(AG116&gt;$G116,AG116-$G116-SUM($AP116:AV116),0),0)</f>
        <v>0</v>
      </c>
      <c r="AX116" s="11">
        <f ca="1">IF(Data!$H$2="ja",IF(AH116&gt;$G116,AH116-$G116-SUM($AP116:AW116),0),0)</f>
        <v>0</v>
      </c>
      <c r="AY116" s="11">
        <f ca="1">IF(Data!$H$2="ja",IF(AI116&gt;$G116,AI116-$G116-SUM($AP116:AX116),0),0)</f>
        <v>0</v>
      </c>
      <c r="AZ116" s="11">
        <f ca="1">IF(Data!$H$2="ja",IF(AJ116&gt;$G116,AJ116-$G116-SUM($AP116:AY116),0),0)</f>
        <v>0</v>
      </c>
      <c r="BA116" s="11">
        <f ca="1">IF(Data!$H$2="ja",IF(AK116&gt;$G116,AK116-$G116-SUM($AP116:AZ116),0),0)</f>
        <v>0</v>
      </c>
      <c r="BB116" s="11">
        <f ca="1">IF(Data!$H$2="ja",IF(AL116&gt;$G116,AL116-$G116-SUM($AP116:BA116),0),0)</f>
        <v>0</v>
      </c>
      <c r="BC116" s="11">
        <f ca="1">IF(Data!$H$2="ja",IF(AM116&gt;$G116,AM116-$G116-SUM($AP116:BB116),0),0)</f>
        <v>0</v>
      </c>
      <c r="BD116" s="11">
        <f ca="1">IF(Data!$H$2="ja",IF(AN116&gt;$G116,AN116-$G116-SUM($AP116:BC116),0),0)</f>
        <v>0</v>
      </c>
    </row>
    <row r="117" spans="1:56" x14ac:dyDescent="0.25">
      <c r="A117" s="24">
        <v>13</v>
      </c>
      <c r="B117" s="24">
        <f t="shared" si="57"/>
        <v>3</v>
      </c>
      <c r="C117" s="39"/>
      <c r="D117" s="9" t="str">
        <f>Data!B$10</f>
        <v>Indtægter (negative tal)</v>
      </c>
      <c r="E117" s="9"/>
      <c r="F117" s="4"/>
      <c r="G117" s="242">
        <f>HLOOKUP(B117,'Budget &amp; Total'!$1:$45,(34),FALSE)</f>
        <v>0</v>
      </c>
      <c r="H117" s="454">
        <f t="shared" ca="1" si="58"/>
        <v>0</v>
      </c>
      <c r="I117" s="72"/>
      <c r="J117" s="159">
        <f ca="1">HLOOKUP($B117,INDIRECT(J$1&amp;"!$I$2:$x$40"),('Partner-period(er)'!$A117+14),FALSE)</f>
        <v>0</v>
      </c>
      <c r="K117" s="57">
        <f ca="1">HLOOKUP($B117,INDIRECT(K$1&amp;"!$I$2:$x$40"),('Partner-period(er)'!$A117+14),FALSE)</f>
        <v>0</v>
      </c>
      <c r="L117" s="57">
        <f ca="1">HLOOKUP($B117,INDIRECT(L$1&amp;"!$I$2:$x$40"),('Partner-period(er)'!$A117+14),FALSE)</f>
        <v>0</v>
      </c>
      <c r="M117" s="57">
        <f ca="1">HLOOKUP($B117,INDIRECT(M$1&amp;"!$I$2:$x$40"),('Partner-period(er)'!$A117+14),FALSE)</f>
        <v>0</v>
      </c>
      <c r="N117" s="57">
        <f ca="1">HLOOKUP($B117,INDIRECT(N$1&amp;"!$I$2:$x$40"),('Partner-period(er)'!$A117+14),FALSE)</f>
        <v>0</v>
      </c>
      <c r="O117" s="9">
        <f ca="1">HLOOKUP($B117,INDIRECT(O$1&amp;"!$I$2:$x$40"),('Partner-period(er)'!$A117+14),FALSE)</f>
        <v>0</v>
      </c>
      <c r="P117" s="9">
        <f ca="1">HLOOKUP($B117,INDIRECT(P$1&amp;"!$I$2:$x$40"),('Partner-period(er)'!$A117+14),FALSE)</f>
        <v>0</v>
      </c>
      <c r="Q117" s="9">
        <f ca="1">HLOOKUP($B117,INDIRECT(Q$1&amp;"!$I$2:$x$40"),('Partner-period(er)'!$A117+14),FALSE)</f>
        <v>0</v>
      </c>
      <c r="R117" s="9">
        <f ca="1">HLOOKUP($B117,INDIRECT(R$1&amp;"!$I$2:$x$40"),('Partner-period(er)'!$A117+14),FALSE)</f>
        <v>0</v>
      </c>
      <c r="S117" s="9">
        <f ca="1">HLOOKUP($B117,INDIRECT(S$1&amp;"!$I$2:$x$40"),('Partner-period(er)'!$A117+14),FALSE)</f>
        <v>0</v>
      </c>
      <c r="T117" s="9">
        <f ca="1">HLOOKUP($B117,INDIRECT(T$1&amp;"!$I$2:$x$40"),('Partner-period(er)'!$A117+14),FALSE)</f>
        <v>0</v>
      </c>
      <c r="U117" s="9">
        <f ca="1">HLOOKUP($B117,INDIRECT(U$1&amp;"!$I$2:$x$40"),('Partner-period(er)'!$A117+14),FALSE)</f>
        <v>0</v>
      </c>
      <c r="V117" s="9">
        <f ca="1">HLOOKUP($B117,INDIRECT(V$1&amp;"!$I$2:$x$40"),('Partner-period(er)'!$A117+14),FALSE)</f>
        <v>0</v>
      </c>
      <c r="W117" s="9">
        <f ca="1">HLOOKUP($B117,INDIRECT(W$1&amp;"!$I$2:$x$40"),('Partner-period(er)'!$A117+14),FALSE)</f>
        <v>0</v>
      </c>
      <c r="X117" s="109">
        <f ca="1">HLOOKUP($B117,INDIRECT(X$1&amp;"!$I$2:$x$40"),('Partner-period(er)'!$A117+14),FALSE)</f>
        <v>0</v>
      </c>
      <c r="Z117" s="15">
        <f t="shared" ca="1" si="61"/>
        <v>0</v>
      </c>
      <c r="AA117" s="11">
        <f ca="1">SUM($J117:K117)</f>
        <v>0</v>
      </c>
      <c r="AB117" s="11">
        <f ca="1">SUM($J117:L117)</f>
        <v>0</v>
      </c>
      <c r="AC117" s="11">
        <f ca="1">SUM($J117:M117)</f>
        <v>0</v>
      </c>
      <c r="AD117" s="11">
        <f ca="1">SUM($J117:N117)</f>
        <v>0</v>
      </c>
      <c r="AE117" s="11">
        <f ca="1">SUM($J117:O117)</f>
        <v>0</v>
      </c>
      <c r="AF117" s="11">
        <f ca="1">SUM($J117:P117)</f>
        <v>0</v>
      </c>
      <c r="AG117" s="11">
        <f ca="1">SUM($J117:Q117)</f>
        <v>0</v>
      </c>
      <c r="AH117" s="11">
        <f ca="1">SUM($J117:R117)</f>
        <v>0</v>
      </c>
      <c r="AI117" s="11">
        <f ca="1">SUM($J117:S117)</f>
        <v>0</v>
      </c>
      <c r="AJ117" s="11">
        <f ca="1">SUM($J117:T117)</f>
        <v>0</v>
      </c>
      <c r="AK117" s="11">
        <f ca="1">SUM($J117:U117)</f>
        <v>0</v>
      </c>
      <c r="AL117" s="11">
        <f ca="1">SUM($J117:V117)</f>
        <v>0</v>
      </c>
      <c r="AM117" s="11">
        <f ca="1">SUM($J117:W117)</f>
        <v>0</v>
      </c>
      <c r="AN117" s="19">
        <f ca="1">SUM($J117:X117)</f>
        <v>0</v>
      </c>
      <c r="AO117" s="12"/>
      <c r="AP117" s="11"/>
      <c r="AQ117" s="11"/>
      <c r="AR117" s="11"/>
      <c r="AS117" s="11"/>
      <c r="AT117" s="11"/>
      <c r="AU117" s="11"/>
      <c r="AV117" s="11"/>
      <c r="AW117" s="11"/>
      <c r="AX117" s="11"/>
      <c r="AY117" s="11"/>
      <c r="AZ117" s="11"/>
      <c r="BA117" s="11"/>
      <c r="BB117" s="11"/>
      <c r="BC117" s="11"/>
      <c r="BD117" s="11"/>
    </row>
    <row r="118" spans="1:56" x14ac:dyDescent="0.25">
      <c r="A118" s="24">
        <v>14</v>
      </c>
      <c r="B118" s="24">
        <f t="shared" si="57"/>
        <v>3</v>
      </c>
      <c r="C118" s="39"/>
      <c r="D118" s="9" t="str">
        <f>Data!B$11</f>
        <v>Andet, herunder rejser og formidling</v>
      </c>
      <c r="E118" s="9"/>
      <c r="F118" s="4"/>
      <c r="G118" s="242">
        <f>HLOOKUP(B118,'Budget &amp; Total'!$1:$45,(35),FALSE)</f>
        <v>0</v>
      </c>
      <c r="H118" s="454">
        <f t="shared" ca="1" si="58"/>
        <v>0</v>
      </c>
      <c r="I118" s="72"/>
      <c r="J118" s="159">
        <f ca="1">HLOOKUP($B118,INDIRECT(J$1&amp;"!$I$2:$x$40"),('Partner-period(er)'!$A118+14),FALSE)</f>
        <v>0</v>
      </c>
      <c r="K118" s="57">
        <f ca="1">HLOOKUP($B118,INDIRECT(K$1&amp;"!$I$2:$x$40"),('Partner-period(er)'!$A118+14),FALSE)</f>
        <v>0</v>
      </c>
      <c r="L118" s="57">
        <f ca="1">HLOOKUP($B118,INDIRECT(L$1&amp;"!$I$2:$x$40"),('Partner-period(er)'!$A118+14),FALSE)</f>
        <v>0</v>
      </c>
      <c r="M118" s="57">
        <f ca="1">HLOOKUP($B118,INDIRECT(M$1&amp;"!$I$2:$x$40"),('Partner-period(er)'!$A118+14),FALSE)</f>
        <v>0</v>
      </c>
      <c r="N118" s="57">
        <f ca="1">HLOOKUP($B118,INDIRECT(N$1&amp;"!$I$2:$x$40"),('Partner-period(er)'!$A118+14),FALSE)</f>
        <v>0</v>
      </c>
      <c r="O118" s="9">
        <f ca="1">HLOOKUP($B118,INDIRECT(O$1&amp;"!$I$2:$x$40"),('Partner-period(er)'!$A118+14),FALSE)</f>
        <v>0</v>
      </c>
      <c r="P118" s="9">
        <f ca="1">HLOOKUP($B118,INDIRECT(P$1&amp;"!$I$2:$x$40"),('Partner-period(er)'!$A118+14),FALSE)</f>
        <v>0</v>
      </c>
      <c r="Q118" s="9">
        <f ca="1">HLOOKUP($B118,INDIRECT(Q$1&amp;"!$I$2:$x$40"),('Partner-period(er)'!$A118+14),FALSE)</f>
        <v>0</v>
      </c>
      <c r="R118" s="9">
        <f ca="1">HLOOKUP($B118,INDIRECT(R$1&amp;"!$I$2:$x$40"),('Partner-period(er)'!$A118+14),FALSE)</f>
        <v>0</v>
      </c>
      <c r="S118" s="9">
        <f ca="1">HLOOKUP($B118,INDIRECT(S$1&amp;"!$I$2:$x$40"),('Partner-period(er)'!$A118+14),FALSE)</f>
        <v>0</v>
      </c>
      <c r="T118" s="9">
        <f ca="1">HLOOKUP($B118,INDIRECT(T$1&amp;"!$I$2:$x$40"),('Partner-period(er)'!$A118+14),FALSE)</f>
        <v>0</v>
      </c>
      <c r="U118" s="9">
        <f ca="1">HLOOKUP($B118,INDIRECT(U$1&amp;"!$I$2:$x$40"),('Partner-period(er)'!$A118+14),FALSE)</f>
        <v>0</v>
      </c>
      <c r="V118" s="9">
        <f ca="1">HLOOKUP($B118,INDIRECT(V$1&amp;"!$I$2:$x$40"),('Partner-period(er)'!$A118+14),FALSE)</f>
        <v>0</v>
      </c>
      <c r="W118" s="9">
        <f ca="1">HLOOKUP($B118,INDIRECT(W$1&amp;"!$I$2:$x$40"),('Partner-period(er)'!$A118+14),FALSE)</f>
        <v>0</v>
      </c>
      <c r="X118" s="109">
        <f ca="1">HLOOKUP($B118,INDIRECT(X$1&amp;"!$I$2:$x$40"),('Partner-period(er)'!$A118+14),FALSE)</f>
        <v>0</v>
      </c>
      <c r="Z118" s="15">
        <f t="shared" ca="1" si="61"/>
        <v>0</v>
      </c>
      <c r="AA118" s="11">
        <f ca="1">SUM($J118:K118)</f>
        <v>0</v>
      </c>
      <c r="AB118" s="11">
        <f ca="1">SUM($J118:L118)</f>
        <v>0</v>
      </c>
      <c r="AC118" s="11">
        <f ca="1">SUM($J118:M118)</f>
        <v>0</v>
      </c>
      <c r="AD118" s="11">
        <f ca="1">SUM($J118:N118)</f>
        <v>0</v>
      </c>
      <c r="AE118" s="11">
        <f ca="1">SUM($J118:O118)</f>
        <v>0</v>
      </c>
      <c r="AF118" s="11">
        <f ca="1">SUM($J118:P118)</f>
        <v>0</v>
      </c>
      <c r="AG118" s="11">
        <f ca="1">SUM($J118:Q118)</f>
        <v>0</v>
      </c>
      <c r="AH118" s="11">
        <f ca="1">SUM($J118:R118)</f>
        <v>0</v>
      </c>
      <c r="AI118" s="11">
        <f ca="1">SUM($J118:S118)</f>
        <v>0</v>
      </c>
      <c r="AJ118" s="11">
        <f ca="1">SUM($J118:T118)</f>
        <v>0</v>
      </c>
      <c r="AK118" s="11">
        <f ca="1">SUM($J118:U118)</f>
        <v>0</v>
      </c>
      <c r="AL118" s="11">
        <f ca="1">SUM($J118:V118)</f>
        <v>0</v>
      </c>
      <c r="AM118" s="11">
        <f ca="1">SUM($J118:W118)</f>
        <v>0</v>
      </c>
      <c r="AN118" s="19">
        <f ca="1">SUM($J118:X118)</f>
        <v>0</v>
      </c>
      <c r="AO118" s="12"/>
      <c r="AP118" s="11">
        <f ca="1">IF(Data!$H$2="ja",IF(Z118&gt;$G118,Z118-$G118,0),0)</f>
        <v>0</v>
      </c>
      <c r="AQ118" s="11">
        <f ca="1">IF(Data!$H$2="ja",IF(AA118&gt;$G118,AA118-$G118-SUM($AP118:AP118),0),0)</f>
        <v>0</v>
      </c>
      <c r="AR118" s="11">
        <f ca="1">IF(Data!$H$2="ja",IF(AB118&gt;$G118,AB118-$G118-SUM($AP118:AQ118),0),0)</f>
        <v>0</v>
      </c>
      <c r="AS118" s="11">
        <f ca="1">IF(Data!$H$2="ja",IF(AC118&gt;$G118,AC118-$G118-SUM($AP118:AR118),0),0)</f>
        <v>0</v>
      </c>
      <c r="AT118" s="11">
        <f ca="1">IF(Data!$H$2="ja",IF(AD118&gt;$G118,AD118-$G118-SUM($AP118:AS118),0),0)</f>
        <v>0</v>
      </c>
      <c r="AU118" s="11">
        <f ca="1">IF(Data!$H$2="ja",IF(AE118&gt;$G118,AE118-$G118-SUM($AP118:AT118),0),0)</f>
        <v>0</v>
      </c>
      <c r="AV118" s="11">
        <f ca="1">IF(Data!$H$2="ja",IF(AF118&gt;$G118,AF118-$G118-SUM($AP118:AU118),0),0)</f>
        <v>0</v>
      </c>
      <c r="AW118" s="11">
        <f ca="1">IF(Data!$H$2="ja",IF(AG118&gt;$G118,AG118-$G118-SUM($AP118:AV118),0),0)</f>
        <v>0</v>
      </c>
      <c r="AX118" s="11">
        <f ca="1">IF(Data!$H$2="ja",IF(AH118&gt;$G118,AH118-$G118-SUM($AP118:AW118),0),0)</f>
        <v>0</v>
      </c>
      <c r="AY118" s="11">
        <f ca="1">IF(Data!$H$2="ja",IF(AI118&gt;$G118,AI118-$G118-SUM($AP118:AX118),0),0)</f>
        <v>0</v>
      </c>
      <c r="AZ118" s="11">
        <f ca="1">IF(Data!$H$2="ja",IF(AJ118&gt;$G118,AJ118-$G118-SUM($AP118:AY118),0),0)</f>
        <v>0</v>
      </c>
      <c r="BA118" s="11">
        <f ca="1">IF(Data!$H$2="ja",IF(AK118&gt;$G118,AK118-$G118-SUM($AP118:AZ118),0),0)</f>
        <v>0</v>
      </c>
      <c r="BB118" s="11">
        <f ca="1">IF(Data!$H$2="ja",IF(AL118&gt;$G118,AL118-$G118-SUM($AP118:BA118),0),0)</f>
        <v>0</v>
      </c>
      <c r="BC118" s="11">
        <f ca="1">IF(Data!$H$2="ja",IF(AM118&gt;$G118,AM118-$G118-SUM($AP118:BB118),0),0)</f>
        <v>0</v>
      </c>
      <c r="BD118" s="11">
        <f ca="1">IF(Data!$H$2="ja",IF(AN118&gt;$G118,AN118-$G118-SUM($AP118:BC118),0),0)</f>
        <v>0</v>
      </c>
    </row>
    <row r="119" spans="1:56" x14ac:dyDescent="0.25">
      <c r="A119" s="24">
        <v>15</v>
      </c>
      <c r="B119" s="24">
        <f t="shared" si="57"/>
        <v>3</v>
      </c>
      <c r="C119" s="39"/>
      <c r="D119" s="9" t="str">
        <f>Data!B$12</f>
        <v>Overheadomkostninger</v>
      </c>
      <c r="E119" s="9"/>
      <c r="F119" s="4"/>
      <c r="G119" s="243">
        <f>HLOOKUP(B119,'Budget &amp; Total'!$1:$45,(37),FALSE)</f>
        <v>0</v>
      </c>
      <c r="H119" s="454">
        <f t="shared" ca="1" si="58"/>
        <v>0</v>
      </c>
      <c r="I119" s="72"/>
      <c r="J119" s="159">
        <f ca="1">HLOOKUP($B119,INDIRECT(J$1&amp;"!$I$2:$x$40"),('Partner-period(er)'!$A119+14),FALSE)</f>
        <v>0</v>
      </c>
      <c r="K119" s="57">
        <f ca="1">HLOOKUP($B119,INDIRECT(K$1&amp;"!$I$2:$x$40"),('Partner-period(er)'!$A119+14),FALSE)</f>
        <v>0</v>
      </c>
      <c r="L119" s="57">
        <f ca="1">HLOOKUP($B119,INDIRECT(L$1&amp;"!$I$2:$x$40"),('Partner-period(er)'!$A119+14),FALSE)</f>
        <v>0</v>
      </c>
      <c r="M119" s="57">
        <f ca="1">HLOOKUP($B119,INDIRECT(M$1&amp;"!$I$2:$x$40"),('Partner-period(er)'!$A119+14),FALSE)</f>
        <v>0</v>
      </c>
      <c r="N119" s="57">
        <f ca="1">HLOOKUP($B119,INDIRECT(N$1&amp;"!$I$2:$x$40"),('Partner-period(er)'!$A119+14),FALSE)</f>
        <v>0</v>
      </c>
      <c r="O119" s="9">
        <f ca="1">HLOOKUP($B119,INDIRECT(O$1&amp;"!$I$2:$x$40"),('Partner-period(er)'!$A119+14),FALSE)</f>
        <v>0</v>
      </c>
      <c r="P119" s="9">
        <f ca="1">HLOOKUP($B119,INDIRECT(P$1&amp;"!$I$2:$x$40"),('Partner-period(er)'!$A119+14),FALSE)</f>
        <v>0</v>
      </c>
      <c r="Q119" s="9">
        <f ca="1">HLOOKUP($B119,INDIRECT(Q$1&amp;"!$I$2:$x$40"),('Partner-period(er)'!$A119+14),FALSE)</f>
        <v>0</v>
      </c>
      <c r="R119" s="9">
        <f ca="1">HLOOKUP($B119,INDIRECT(R$1&amp;"!$I$2:$x$40"),('Partner-period(er)'!$A119+14),FALSE)</f>
        <v>0</v>
      </c>
      <c r="S119" s="9">
        <f ca="1">HLOOKUP($B119,INDIRECT(S$1&amp;"!$I$2:$x$40"),('Partner-period(er)'!$A119+14),FALSE)</f>
        <v>0</v>
      </c>
      <c r="T119" s="9">
        <f ca="1">HLOOKUP($B119,INDIRECT(T$1&amp;"!$I$2:$x$40"),('Partner-period(er)'!$A119+14),FALSE)</f>
        <v>0</v>
      </c>
      <c r="U119" s="9">
        <f ca="1">HLOOKUP($B119,INDIRECT(U$1&amp;"!$I$2:$x$40"),('Partner-period(er)'!$A119+14),FALSE)</f>
        <v>0</v>
      </c>
      <c r="V119" s="9">
        <f ca="1">HLOOKUP($B119,INDIRECT(V$1&amp;"!$I$2:$x$40"),('Partner-period(er)'!$A119+14),FALSE)</f>
        <v>0</v>
      </c>
      <c r="W119" s="9">
        <f ca="1">HLOOKUP($B119,INDIRECT(W$1&amp;"!$I$2:$x$40"),('Partner-period(er)'!$A119+14),FALSE)</f>
        <v>0</v>
      </c>
      <c r="X119" s="109">
        <f ca="1">HLOOKUP($B119,INDIRECT(X$1&amp;"!$I$2:$x$40"),('Partner-period(er)'!$A119+14),FALSE)</f>
        <v>0</v>
      </c>
      <c r="Z119" s="15">
        <f t="shared" ca="1" si="61"/>
        <v>0</v>
      </c>
      <c r="AA119" s="11">
        <f ca="1">SUM($J119:K119)</f>
        <v>0</v>
      </c>
      <c r="AB119" s="11">
        <f ca="1">SUM($J119:L119)</f>
        <v>0</v>
      </c>
      <c r="AC119" s="11">
        <f ca="1">SUM($J119:M119)</f>
        <v>0</v>
      </c>
      <c r="AD119" s="11">
        <f ca="1">SUM($J119:N119)</f>
        <v>0</v>
      </c>
      <c r="AE119" s="11">
        <f ca="1">SUM($J119:O119)</f>
        <v>0</v>
      </c>
      <c r="AF119" s="11">
        <f ca="1">SUM($J119:P119)</f>
        <v>0</v>
      </c>
      <c r="AG119" s="11">
        <f ca="1">SUM($J119:Q119)</f>
        <v>0</v>
      </c>
      <c r="AH119" s="11">
        <f ca="1">SUM($J119:R119)</f>
        <v>0</v>
      </c>
      <c r="AI119" s="11">
        <f ca="1">SUM($J119:S119)</f>
        <v>0</v>
      </c>
      <c r="AJ119" s="11">
        <f ca="1">SUM($J119:T119)</f>
        <v>0</v>
      </c>
      <c r="AK119" s="11">
        <f ca="1">SUM($J119:U119)</f>
        <v>0</v>
      </c>
      <c r="AL119" s="11">
        <f ca="1">SUM($J119:V119)</f>
        <v>0</v>
      </c>
      <c r="AM119" s="11">
        <f ca="1">SUM($J119:W119)</f>
        <v>0</v>
      </c>
      <c r="AN119" s="19">
        <f ca="1">SUM($J119:X119)</f>
        <v>0</v>
      </c>
      <c r="AO119" s="12"/>
      <c r="AP119" s="11">
        <f ca="1">IF(Data!$H$2="ja",IF(Z119&gt;$G119,Z119-$G119,0),0)</f>
        <v>0</v>
      </c>
      <c r="AQ119" s="11">
        <f ca="1">IF(Data!$H$2="ja",IF(AA119&gt;$G119,AA119-$G119-SUM($AP119:AP119),0),0)</f>
        <v>0</v>
      </c>
      <c r="AR119" s="11">
        <f ca="1">IF(Data!$H$2="ja",IF(AB119&gt;$G119,AB119-$G119-SUM($AP119:AQ119),0),0)</f>
        <v>0</v>
      </c>
      <c r="AS119" s="11">
        <f ca="1">IF(Data!$H$2="ja",IF(AC119&gt;$G119,AC119-$G119-SUM($AP119:AR119),0),0)</f>
        <v>0</v>
      </c>
      <c r="AT119" s="11">
        <f ca="1">IF(Data!$H$2="ja",IF(AD119&gt;$G119,AD119-$G119-SUM($AP119:AS119),0),0)</f>
        <v>0</v>
      </c>
      <c r="AU119" s="11">
        <f ca="1">IF(Data!$H$2="ja",IF(AE119&gt;$G119,AE119-$G119-SUM($AP119:AT119),0),0)</f>
        <v>0</v>
      </c>
      <c r="AV119" s="11">
        <f ca="1">IF(Data!$H$2="ja",IF(AF119&gt;$G119,AF119-$G119-SUM($AP119:AU119),0),0)</f>
        <v>0</v>
      </c>
      <c r="AW119" s="11">
        <f ca="1">IF(Data!$H$2="ja",IF(AG119&gt;$G119,AG119-$G119-SUM($AP119:AV119),0),0)</f>
        <v>0</v>
      </c>
      <c r="AX119" s="11">
        <f ca="1">IF(Data!$H$2="ja",IF(AH119&gt;$G119,AH119-$G119-SUM($AP119:AW119),0),0)</f>
        <v>0</v>
      </c>
      <c r="AY119" s="11">
        <f ca="1">IF(Data!$H$2="ja",IF(AI119&gt;$G119,AI119-$G119-SUM($AP119:AX119),0),0)</f>
        <v>0</v>
      </c>
      <c r="AZ119" s="11">
        <f ca="1">IF(Data!$H$2="ja",IF(AJ119&gt;$G119,AJ119-$G119-SUM($AP119:AY119),0),0)</f>
        <v>0</v>
      </c>
      <c r="BA119" s="11">
        <f ca="1">IF(Data!$H$2="ja",IF(AK119&gt;$G119,AK119-$G119-SUM($AP119:AZ119),0),0)</f>
        <v>0</v>
      </c>
      <c r="BB119" s="11">
        <f ca="1">IF(Data!$H$2="ja",IF(AL119&gt;$G119,AL119-$G119-SUM($AP119:BA119),0),0)</f>
        <v>0</v>
      </c>
      <c r="BC119" s="11">
        <f ca="1">IF(Data!$H$2="ja",IF(AM119&gt;$G119,AM119-$G119-SUM($AP119:BB119),0),0)</f>
        <v>0</v>
      </c>
      <c r="BD119" s="11">
        <f ca="1">IF(Data!$H$2="ja",IF(AN119&gt;$G119,AN119-$G119-SUM($AP119:BC119),0),0)</f>
        <v>0</v>
      </c>
    </row>
    <row r="120" spans="1:56" x14ac:dyDescent="0.25">
      <c r="A120" s="24">
        <v>16</v>
      </c>
      <c r="B120" s="24">
        <f t="shared" si="57"/>
        <v>3</v>
      </c>
      <c r="C120" s="35"/>
      <c r="D120" s="32" t="str">
        <f>Data!B$19</f>
        <v>Andre omkostninger total</v>
      </c>
      <c r="E120" s="32"/>
      <c r="F120" s="71"/>
      <c r="G120" s="242">
        <f>HLOOKUP(B120,'Budget &amp; Total'!$1:$45,(19+A120),FALSE)</f>
        <v>0</v>
      </c>
      <c r="H120" s="456">
        <f t="shared" ca="1" si="58"/>
        <v>0</v>
      </c>
      <c r="I120" s="72"/>
      <c r="J120" s="209">
        <f ca="1">HLOOKUP($B120,INDIRECT(J$1&amp;"!$I$2:$x$40"),('Partner-period(er)'!$A120+14),FALSE)</f>
        <v>0</v>
      </c>
      <c r="K120" s="61">
        <f ca="1">HLOOKUP($B120,INDIRECT(K$1&amp;"!$I$2:$x$40"),('Partner-period(er)'!$A120+14),FALSE)</f>
        <v>0</v>
      </c>
      <c r="L120" s="61">
        <f ca="1">HLOOKUP($B120,INDIRECT(L$1&amp;"!$I$2:$x$40"),('Partner-period(er)'!$A120+14),FALSE)</f>
        <v>0</v>
      </c>
      <c r="M120" s="61">
        <f ca="1">HLOOKUP($B120,INDIRECT(M$1&amp;"!$I$2:$x$40"),('Partner-period(er)'!$A120+14),FALSE)</f>
        <v>0</v>
      </c>
      <c r="N120" s="61">
        <f ca="1">HLOOKUP($B120,INDIRECT(N$1&amp;"!$I$2:$x$40"),('Partner-period(er)'!$A120+14),FALSE)</f>
        <v>0</v>
      </c>
      <c r="O120" s="32">
        <f ca="1">HLOOKUP($B120,INDIRECT(O$1&amp;"!$I$2:$x$40"),('Partner-period(er)'!$A120+14),FALSE)</f>
        <v>0</v>
      </c>
      <c r="P120" s="32">
        <f ca="1">HLOOKUP($B120,INDIRECT(P$1&amp;"!$I$2:$x$40"),('Partner-period(er)'!$A120+14),FALSE)</f>
        <v>0</v>
      </c>
      <c r="Q120" s="32">
        <f ca="1">HLOOKUP($B120,INDIRECT(Q$1&amp;"!$I$2:$x$40"),('Partner-period(er)'!$A120+14),FALSE)</f>
        <v>0</v>
      </c>
      <c r="R120" s="32">
        <f ca="1">HLOOKUP($B120,INDIRECT(R$1&amp;"!$I$2:$x$40"),('Partner-period(er)'!$A120+14),FALSE)</f>
        <v>0</v>
      </c>
      <c r="S120" s="32">
        <f ca="1">HLOOKUP($B120,INDIRECT(S$1&amp;"!$I$2:$x$40"),('Partner-period(er)'!$A120+14),FALSE)</f>
        <v>0</v>
      </c>
      <c r="T120" s="32">
        <f ca="1">HLOOKUP($B120,INDIRECT(T$1&amp;"!$I$2:$x$40"),('Partner-period(er)'!$A120+14),FALSE)</f>
        <v>0</v>
      </c>
      <c r="U120" s="32">
        <f ca="1">HLOOKUP($B120,INDIRECT(U$1&amp;"!$I$2:$x$40"),('Partner-period(er)'!$A120+14),FALSE)</f>
        <v>0</v>
      </c>
      <c r="V120" s="32">
        <f ca="1">HLOOKUP($B120,INDIRECT(V$1&amp;"!$I$2:$x$40"),('Partner-period(er)'!$A120+14),FALSE)</f>
        <v>0</v>
      </c>
      <c r="W120" s="32">
        <f ca="1">HLOOKUP($B120,INDIRECT(W$1&amp;"!$I$2:$x$40"),('Partner-period(er)'!$A120+14),FALSE)</f>
        <v>0</v>
      </c>
      <c r="X120" s="366">
        <f ca="1">HLOOKUP($B120,INDIRECT(X$1&amp;"!$I$2:$x$40"),('Partner-period(er)'!$A120+14),FALSE)</f>
        <v>0</v>
      </c>
      <c r="Z120" s="15">
        <f t="shared" ca="1" si="61"/>
        <v>0</v>
      </c>
      <c r="AA120" s="11">
        <f ca="1">SUM($J120:K120)</f>
        <v>0</v>
      </c>
      <c r="AB120" s="11">
        <f ca="1">SUM($J120:L120)</f>
        <v>0</v>
      </c>
      <c r="AC120" s="11">
        <f ca="1">SUM($J120:M120)</f>
        <v>0</v>
      </c>
      <c r="AD120" s="11">
        <f ca="1">SUM($J120:N120)</f>
        <v>0</v>
      </c>
      <c r="AE120" s="11">
        <f ca="1">SUM($J120:O120)</f>
        <v>0</v>
      </c>
      <c r="AF120" s="11">
        <f ca="1">SUM($J120:P120)</f>
        <v>0</v>
      </c>
      <c r="AG120" s="11">
        <f ca="1">SUM($J120:Q120)</f>
        <v>0</v>
      </c>
      <c r="AH120" s="11">
        <f ca="1">SUM($J120:R120)</f>
        <v>0</v>
      </c>
      <c r="AI120" s="11">
        <f ca="1">SUM($J120:S120)</f>
        <v>0</v>
      </c>
      <c r="AJ120" s="11">
        <f ca="1">SUM($J120:T120)</f>
        <v>0</v>
      </c>
      <c r="AK120" s="11">
        <f ca="1">SUM($J120:U120)</f>
        <v>0</v>
      </c>
      <c r="AL120" s="11">
        <f ca="1">SUM($J120:V120)</f>
        <v>0</v>
      </c>
      <c r="AM120" s="11">
        <f ca="1">SUM($J120:W120)</f>
        <v>0</v>
      </c>
      <c r="AN120" s="19">
        <f ca="1">SUM($J120:X120)</f>
        <v>0</v>
      </c>
      <c r="AO120" s="12"/>
      <c r="AP120" s="11"/>
      <c r="AQ120" s="11"/>
      <c r="AR120" s="11"/>
      <c r="AS120" s="11"/>
      <c r="AT120" s="11"/>
      <c r="AU120" s="11"/>
      <c r="AV120" s="11"/>
      <c r="AW120" s="11"/>
      <c r="AX120" s="11"/>
      <c r="AY120" s="11"/>
      <c r="AZ120" s="11"/>
      <c r="BA120" s="11"/>
      <c r="BB120" s="11"/>
      <c r="BC120" s="11"/>
      <c r="BD120" s="11"/>
    </row>
    <row r="121" spans="1:56" ht="18" customHeight="1" thickBot="1" x14ac:dyDescent="0.3">
      <c r="A121" s="24">
        <v>17</v>
      </c>
      <c r="B121" s="24">
        <f t="shared" si="57"/>
        <v>3</v>
      </c>
      <c r="C121" s="250" t="str">
        <f>Data!B$55</f>
        <v>Totale omkostninger</v>
      </c>
      <c r="D121" s="251"/>
      <c r="E121" s="251"/>
      <c r="F121" s="252"/>
      <c r="G121" s="253">
        <f>HLOOKUP(B121,'Budget &amp; Total'!$1:$45,(38),FALSE)</f>
        <v>0</v>
      </c>
      <c r="H121" s="457">
        <f t="shared" ca="1" si="58"/>
        <v>0</v>
      </c>
      <c r="I121" s="80"/>
      <c r="J121" s="255">
        <f ca="1">HLOOKUP($B121,INDIRECT(J$1&amp;"!$I$2:$x$40"),('Partner-period(er)'!$A121+14),FALSE)</f>
        <v>0</v>
      </c>
      <c r="K121" s="256">
        <f ca="1">HLOOKUP($B121,INDIRECT(K$1&amp;"!$I$2:$x$40"),('Partner-period(er)'!$A121+14),FALSE)</f>
        <v>0</v>
      </c>
      <c r="L121" s="256">
        <f ca="1">HLOOKUP($B121,INDIRECT(L$1&amp;"!$I$2:$x$40"),('Partner-period(er)'!$A121+14),FALSE)</f>
        <v>0</v>
      </c>
      <c r="M121" s="256">
        <f ca="1">HLOOKUP($B121,INDIRECT(M$1&amp;"!$I$2:$x$40"),('Partner-period(er)'!$A121+14),FALSE)</f>
        <v>0</v>
      </c>
      <c r="N121" s="256">
        <f ca="1">HLOOKUP($B121,INDIRECT(N$1&amp;"!$I$2:$x$40"),('Partner-period(er)'!$A121+14),FALSE)</f>
        <v>0</v>
      </c>
      <c r="O121" s="367">
        <f ca="1">HLOOKUP($B121,INDIRECT(O$1&amp;"!$I$2:$x$40"),('Partner-period(er)'!$A121+14),FALSE)</f>
        <v>0</v>
      </c>
      <c r="P121" s="367">
        <f ca="1">HLOOKUP($B121,INDIRECT(P$1&amp;"!$I$2:$x$40"),('Partner-period(er)'!$A121+14),FALSE)</f>
        <v>0</v>
      </c>
      <c r="Q121" s="367">
        <f ca="1">HLOOKUP($B121,INDIRECT(Q$1&amp;"!$I$2:$x$40"),('Partner-period(er)'!$A121+14),FALSE)</f>
        <v>0</v>
      </c>
      <c r="R121" s="367">
        <f ca="1">HLOOKUP($B121,INDIRECT(R$1&amp;"!$I$2:$x$40"),('Partner-period(er)'!$A121+14),FALSE)</f>
        <v>0</v>
      </c>
      <c r="S121" s="367">
        <f ca="1">HLOOKUP($B121,INDIRECT(S$1&amp;"!$I$2:$x$40"),('Partner-period(er)'!$A121+14),FALSE)</f>
        <v>0</v>
      </c>
      <c r="T121" s="367">
        <f ca="1">HLOOKUP($B121,INDIRECT(T$1&amp;"!$I$2:$x$40"),('Partner-period(er)'!$A121+14),FALSE)</f>
        <v>0</v>
      </c>
      <c r="U121" s="367">
        <f ca="1">HLOOKUP($B121,INDIRECT(U$1&amp;"!$I$2:$x$40"),('Partner-period(er)'!$A121+14),FALSE)</f>
        <v>0</v>
      </c>
      <c r="V121" s="367">
        <f ca="1">HLOOKUP($B121,INDIRECT(V$1&amp;"!$I$2:$x$40"),('Partner-period(er)'!$A121+14),FALSE)</f>
        <v>0</v>
      </c>
      <c r="W121" s="367">
        <f ca="1">HLOOKUP($B121,INDIRECT(W$1&amp;"!$I$2:$x$40"),('Partner-period(er)'!$A121+14),FALSE)</f>
        <v>0</v>
      </c>
      <c r="X121" s="368">
        <f ca="1">HLOOKUP($B121,INDIRECT(X$1&amp;"!$I$2:$x$40"),('Partner-period(er)'!$A121+14),FALSE)</f>
        <v>0</v>
      </c>
      <c r="Z121" s="15">
        <f t="shared" ca="1" si="61"/>
        <v>0</v>
      </c>
      <c r="AA121" s="11">
        <f ca="1">SUM($J121:K121)</f>
        <v>0</v>
      </c>
      <c r="AB121" s="11">
        <f ca="1">SUM($J121:L121)</f>
        <v>0</v>
      </c>
      <c r="AC121" s="11">
        <f ca="1">SUM($J121:M121)</f>
        <v>0</v>
      </c>
      <c r="AD121" s="11">
        <f ca="1">SUM($J121:N121)</f>
        <v>0</v>
      </c>
      <c r="AE121" s="11">
        <f ca="1">SUM($J121:O121)</f>
        <v>0</v>
      </c>
      <c r="AF121" s="11">
        <f ca="1">SUM($J121:P121)</f>
        <v>0</v>
      </c>
      <c r="AG121" s="11">
        <f ca="1">SUM($J121:Q121)</f>
        <v>0</v>
      </c>
      <c r="AH121" s="11">
        <f ca="1">SUM($J121:R121)</f>
        <v>0</v>
      </c>
      <c r="AI121" s="11">
        <f ca="1">SUM($J121:S121)</f>
        <v>0</v>
      </c>
      <c r="AJ121" s="11">
        <f ca="1">SUM($J121:T121)</f>
        <v>0</v>
      </c>
      <c r="AK121" s="11">
        <f ca="1">SUM($J121:U121)</f>
        <v>0</v>
      </c>
      <c r="AL121" s="11">
        <f ca="1">SUM($J121:V121)</f>
        <v>0</v>
      </c>
      <c r="AM121" s="11">
        <f ca="1">SUM($J121:W121)</f>
        <v>0</v>
      </c>
      <c r="AN121" s="19">
        <f ca="1">SUM($J121:X121)</f>
        <v>0</v>
      </c>
      <c r="AO121" s="12"/>
      <c r="AP121" s="11"/>
      <c r="AQ121" s="11"/>
      <c r="AR121" s="11"/>
      <c r="AS121" s="11"/>
      <c r="AT121" s="11"/>
      <c r="AU121" s="11"/>
      <c r="AV121" s="11"/>
      <c r="AW121" s="11"/>
      <c r="AX121" s="11"/>
      <c r="AY121" s="11"/>
      <c r="AZ121" s="11"/>
      <c r="BA121" s="11"/>
      <c r="BB121" s="11"/>
      <c r="BC121" s="11"/>
      <c r="BD121" s="11"/>
    </row>
    <row r="122" spans="1:56" ht="18" customHeight="1" thickTop="1" x14ac:dyDescent="0.25">
      <c r="A122" s="24">
        <v>18</v>
      </c>
      <c r="B122" s="24">
        <f t="shared" si="57"/>
        <v>3</v>
      </c>
      <c r="C122" s="38">
        <f>'Budget &amp; Total'!B$41</f>
        <v>0</v>
      </c>
      <c r="D122" s="9"/>
      <c r="E122" s="9"/>
      <c r="F122" s="4"/>
      <c r="G122" s="242"/>
      <c r="H122" s="454">
        <f t="shared" ca="1" si="58"/>
        <v>0</v>
      </c>
      <c r="I122" s="72"/>
      <c r="J122" s="159">
        <f ca="1">HLOOKUP($B122,INDIRECT(J$1&amp;"!$I$2:$x$40"),('Partner-period(er)'!$A122+14),FALSE)</f>
        <v>0</v>
      </c>
      <c r="K122" s="57">
        <f ca="1">HLOOKUP($B122,INDIRECT(K$1&amp;"!$I$2:$x$40"),('Partner-period(er)'!$A122+14),FALSE)</f>
        <v>0</v>
      </c>
      <c r="L122" s="57">
        <f ca="1">HLOOKUP($B122,INDIRECT(L$1&amp;"!$I$2:$x$40"),('Partner-period(er)'!$A122+14),FALSE)</f>
        <v>0</v>
      </c>
      <c r="M122" s="57">
        <f ca="1">HLOOKUP($B122,INDIRECT(M$1&amp;"!$I$2:$x$40"),('Partner-period(er)'!$A122+14),FALSE)</f>
        <v>0</v>
      </c>
      <c r="N122" s="57">
        <f ca="1">HLOOKUP($B122,INDIRECT(N$1&amp;"!$I$2:$x$40"),('Partner-period(er)'!$A122+14),FALSE)</f>
        <v>0</v>
      </c>
      <c r="O122" s="9">
        <f ca="1">HLOOKUP($B122,INDIRECT(O$1&amp;"!$I$2:$x$40"),('Partner-period(er)'!$A122+14),FALSE)</f>
        <v>0</v>
      </c>
      <c r="P122" s="9">
        <f ca="1">HLOOKUP($B122,INDIRECT(P$1&amp;"!$I$2:$x$40"),('Partner-period(er)'!$A122+14),FALSE)</f>
        <v>0</v>
      </c>
      <c r="Q122" s="9">
        <f ca="1">HLOOKUP($B122,INDIRECT(Q$1&amp;"!$I$2:$x$40"),('Partner-period(er)'!$A122+14),FALSE)</f>
        <v>0</v>
      </c>
      <c r="R122" s="9">
        <f ca="1">HLOOKUP($B122,INDIRECT(R$1&amp;"!$I$2:$x$40"),('Partner-period(er)'!$A122+14),FALSE)</f>
        <v>0</v>
      </c>
      <c r="S122" s="9">
        <f ca="1">HLOOKUP($B122,INDIRECT(S$1&amp;"!$I$2:$x$40"),('Partner-period(er)'!$A122+14),FALSE)</f>
        <v>0</v>
      </c>
      <c r="T122" s="9">
        <f ca="1">HLOOKUP($B122,INDIRECT(T$1&amp;"!$I$2:$x$40"),('Partner-period(er)'!$A122+14),FALSE)</f>
        <v>0</v>
      </c>
      <c r="U122" s="9">
        <f ca="1">HLOOKUP($B122,INDIRECT(U$1&amp;"!$I$2:$x$40"),('Partner-period(er)'!$A122+14),FALSE)</f>
        <v>0</v>
      </c>
      <c r="V122" s="9">
        <f ca="1">HLOOKUP($B122,INDIRECT(V$1&amp;"!$I$2:$x$40"),('Partner-period(er)'!$A122+14),FALSE)</f>
        <v>0</v>
      </c>
      <c r="W122" s="9">
        <f ca="1">HLOOKUP($B122,INDIRECT(W$1&amp;"!$I$2:$x$40"),('Partner-period(er)'!$A122+14),FALSE)</f>
        <v>0</v>
      </c>
      <c r="X122" s="109">
        <f ca="1">HLOOKUP($B122,INDIRECT(X$1&amp;"!$I$2:$x$40"),('Partner-period(er)'!$A122+14),FALSE)</f>
        <v>0</v>
      </c>
      <c r="Z122" s="15"/>
      <c r="AA122" s="11"/>
      <c r="AB122" s="11"/>
      <c r="AC122" s="11"/>
      <c r="AD122" s="11"/>
      <c r="AE122" s="11"/>
      <c r="AF122" s="11"/>
      <c r="AG122" s="11"/>
      <c r="AH122" s="11"/>
      <c r="AI122" s="11"/>
      <c r="AJ122" s="11"/>
      <c r="AK122" s="11"/>
      <c r="AL122" s="11"/>
      <c r="AM122" s="11"/>
      <c r="AN122" s="19"/>
      <c r="AO122" s="12"/>
      <c r="AP122" s="11"/>
      <c r="AQ122" s="11"/>
      <c r="AR122" s="11"/>
      <c r="AS122" s="11"/>
      <c r="AT122" s="11"/>
      <c r="AU122" s="11"/>
      <c r="AV122" s="11"/>
      <c r="AW122" s="11"/>
      <c r="AX122" s="11"/>
      <c r="AY122" s="11"/>
      <c r="AZ122" s="11"/>
      <c r="BA122" s="11"/>
      <c r="BB122" s="11"/>
      <c r="BC122" s="11"/>
      <c r="BD122" s="11"/>
    </row>
    <row r="123" spans="1:56" x14ac:dyDescent="0.25">
      <c r="A123" s="24">
        <v>19</v>
      </c>
      <c r="B123" s="24">
        <f t="shared" si="57"/>
        <v>3</v>
      </c>
      <c r="C123" s="73"/>
      <c r="D123" s="9" t="str">
        <f>Data!B$26</f>
        <v>Beregnet tilskud</v>
      </c>
      <c r="E123" s="9"/>
      <c r="F123" s="67">
        <f>HLOOKUP(B122,'Budget &amp; Total'!B:CI,42,FALSE)</f>
        <v>0</v>
      </c>
      <c r="G123" s="244"/>
      <c r="H123" s="454">
        <f t="shared" ca="1" si="58"/>
        <v>0</v>
      </c>
      <c r="I123" s="72"/>
      <c r="J123" s="159">
        <f ca="1">HLOOKUP($B123,INDIRECT(J$1&amp;"!$I$2:$x$40"),('Partner-period(er)'!$A123+14),FALSE)</f>
        <v>0</v>
      </c>
      <c r="K123" s="57">
        <f ca="1">HLOOKUP($B123,INDIRECT(K$1&amp;"!$I$2:$x$40"),('Partner-period(er)'!$A123+14),FALSE)</f>
        <v>0</v>
      </c>
      <c r="L123" s="57">
        <f ca="1">HLOOKUP($B123,INDIRECT(L$1&amp;"!$I$2:$x$40"),('Partner-period(er)'!$A123+14),FALSE)</f>
        <v>0</v>
      </c>
      <c r="M123" s="57">
        <f ca="1">HLOOKUP($B123,INDIRECT(M$1&amp;"!$I$2:$x$40"),('Partner-period(er)'!$A123+14),FALSE)</f>
        <v>0</v>
      </c>
      <c r="N123" s="57">
        <f ca="1">HLOOKUP($B123,INDIRECT(N$1&amp;"!$I$2:$x$40"),('Partner-period(er)'!$A123+14),FALSE)</f>
        <v>0</v>
      </c>
      <c r="O123" s="9">
        <f ca="1">HLOOKUP($B123,INDIRECT(O$1&amp;"!$I$2:$x$40"),('Partner-period(er)'!$A123+14),FALSE)</f>
        <v>0</v>
      </c>
      <c r="P123" s="9">
        <f ca="1">HLOOKUP($B123,INDIRECT(P$1&amp;"!$I$2:$x$40"),('Partner-period(er)'!$A123+14),FALSE)</f>
        <v>0</v>
      </c>
      <c r="Q123" s="9">
        <f ca="1">HLOOKUP($B123,INDIRECT(Q$1&amp;"!$I$2:$x$40"),('Partner-period(er)'!$A123+14),FALSE)</f>
        <v>0</v>
      </c>
      <c r="R123" s="9">
        <f ca="1">HLOOKUP($B123,INDIRECT(R$1&amp;"!$I$2:$x$40"),('Partner-period(er)'!$A123+14),FALSE)</f>
        <v>0</v>
      </c>
      <c r="S123" s="9">
        <f ca="1">HLOOKUP($B123,INDIRECT(S$1&amp;"!$I$2:$x$40"),('Partner-period(er)'!$A123+14),FALSE)</f>
        <v>0</v>
      </c>
      <c r="T123" s="9">
        <f ca="1">HLOOKUP($B123,INDIRECT(T$1&amp;"!$I$2:$x$40"),('Partner-period(er)'!$A123+14),FALSE)</f>
        <v>0</v>
      </c>
      <c r="U123" s="9">
        <f ca="1">HLOOKUP($B123,INDIRECT(U$1&amp;"!$I$2:$x$40"),('Partner-period(er)'!$A123+14),FALSE)</f>
        <v>0</v>
      </c>
      <c r="V123" s="9">
        <f ca="1">HLOOKUP($B123,INDIRECT(V$1&amp;"!$I$2:$x$40"),('Partner-period(er)'!$A123+14),FALSE)</f>
        <v>0</v>
      </c>
      <c r="W123" s="9">
        <f ca="1">HLOOKUP($B123,INDIRECT(W$1&amp;"!$I$2:$x$40"),('Partner-period(er)'!$A123+14),FALSE)</f>
        <v>0</v>
      </c>
      <c r="X123" s="109">
        <f ca="1">HLOOKUP($B123,INDIRECT(X$1&amp;"!$I$2:$x$40"),('Partner-period(er)'!$A123+14),FALSE)</f>
        <v>0</v>
      </c>
      <c r="Z123" s="15"/>
      <c r="AA123" s="11"/>
      <c r="AB123" s="11"/>
      <c r="AC123" s="11"/>
      <c r="AD123" s="11"/>
      <c r="AE123" s="11"/>
      <c r="AF123" s="11"/>
      <c r="AG123" s="11"/>
      <c r="AH123" s="11"/>
      <c r="AI123" s="11"/>
      <c r="AJ123" s="11"/>
      <c r="AK123" s="11"/>
      <c r="AL123" s="11"/>
      <c r="AM123" s="11"/>
      <c r="AN123" s="19"/>
      <c r="AO123" s="12"/>
      <c r="AP123" s="11"/>
      <c r="AQ123" s="11"/>
      <c r="AR123" s="11"/>
      <c r="AS123" s="11"/>
      <c r="AT123" s="11"/>
      <c r="AU123" s="11"/>
      <c r="AV123" s="11"/>
      <c r="AW123" s="11"/>
      <c r="AX123" s="11"/>
      <c r="AY123" s="11"/>
      <c r="AZ123" s="11"/>
      <c r="BA123" s="11"/>
      <c r="BB123" s="11"/>
      <c r="BC123" s="11"/>
      <c r="BD123" s="11"/>
    </row>
    <row r="124" spans="1:56" x14ac:dyDescent="0.25">
      <c r="A124" s="24">
        <v>20</v>
      </c>
      <c r="B124" s="24">
        <f t="shared" si="57"/>
        <v>3</v>
      </c>
      <c r="C124" s="73"/>
      <c r="D124" s="9" t="str">
        <f>Data!B$27</f>
        <v>Forudbetalt tilskud (efter aftale)</v>
      </c>
      <c r="E124" s="27"/>
      <c r="F124" s="4"/>
      <c r="G124" s="242"/>
      <c r="H124" s="454">
        <f t="shared" ca="1" si="58"/>
        <v>0</v>
      </c>
      <c r="I124" s="72"/>
      <c r="J124" s="159">
        <f ca="1">HLOOKUP($B124,INDIRECT(J$1&amp;"!$I$2:$x$40"),('Partner-period(er)'!$A124+14),FALSE)</f>
        <v>0</v>
      </c>
      <c r="K124" s="57">
        <f ca="1">HLOOKUP($B124,INDIRECT(K$1&amp;"!$I$2:$x$40"),('Partner-period(er)'!$A124+14),FALSE)</f>
        <v>0</v>
      </c>
      <c r="L124" s="57">
        <f ca="1">HLOOKUP($B124,INDIRECT(L$1&amp;"!$I$2:$x$40"),('Partner-period(er)'!$A124+14),FALSE)</f>
        <v>0</v>
      </c>
      <c r="M124" s="57">
        <f ca="1">HLOOKUP($B124,INDIRECT(M$1&amp;"!$I$2:$x$40"),('Partner-period(er)'!$A124+14),FALSE)</f>
        <v>0</v>
      </c>
      <c r="N124" s="57">
        <f ca="1">HLOOKUP($B124,INDIRECT(N$1&amp;"!$I$2:$x$40"),('Partner-period(er)'!$A124+14),FALSE)</f>
        <v>0</v>
      </c>
      <c r="O124" s="9">
        <f ca="1">HLOOKUP($B124,INDIRECT(O$1&amp;"!$I$2:$x$40"),('Partner-period(er)'!$A124+14),FALSE)</f>
        <v>0</v>
      </c>
      <c r="P124" s="9">
        <f ca="1">HLOOKUP($B124,INDIRECT(P$1&amp;"!$I$2:$x$40"),('Partner-period(er)'!$A124+14),FALSE)</f>
        <v>0</v>
      </c>
      <c r="Q124" s="9">
        <f ca="1">HLOOKUP($B124,INDIRECT(Q$1&amp;"!$I$2:$x$40"),('Partner-period(er)'!$A124+14),FALSE)</f>
        <v>0</v>
      </c>
      <c r="R124" s="9">
        <f ca="1">HLOOKUP($B124,INDIRECT(R$1&amp;"!$I$2:$x$40"),('Partner-period(er)'!$A124+14),FALSE)</f>
        <v>0</v>
      </c>
      <c r="S124" s="9">
        <f ca="1">HLOOKUP($B124,INDIRECT(S$1&amp;"!$I$2:$x$40"),('Partner-period(er)'!$A124+14),FALSE)</f>
        <v>0</v>
      </c>
      <c r="T124" s="9">
        <f ca="1">HLOOKUP($B124,INDIRECT(T$1&amp;"!$I$2:$x$40"),('Partner-period(er)'!$A124+14),FALSE)</f>
        <v>0</v>
      </c>
      <c r="U124" s="9">
        <f ca="1">HLOOKUP($B124,INDIRECT(U$1&amp;"!$I$2:$x$40"),('Partner-period(er)'!$A124+14),FALSE)</f>
        <v>0</v>
      </c>
      <c r="V124" s="9">
        <f ca="1">HLOOKUP($B124,INDIRECT(V$1&amp;"!$I$2:$x$40"),('Partner-period(er)'!$A124+14),FALSE)</f>
        <v>0</v>
      </c>
      <c r="W124" s="9">
        <f ca="1">HLOOKUP($B124,INDIRECT(W$1&amp;"!$I$2:$x$40"),('Partner-period(er)'!$A124+14),FALSE)</f>
        <v>0</v>
      </c>
      <c r="X124" s="109">
        <f ca="1">HLOOKUP($B124,INDIRECT(X$1&amp;"!$I$2:$x$40"),('Partner-period(er)'!$A124+14),FALSE)</f>
        <v>0</v>
      </c>
      <c r="Z124" s="15"/>
      <c r="AA124" s="11"/>
      <c r="AB124" s="11"/>
      <c r="AC124" s="11"/>
      <c r="AD124" s="11"/>
      <c r="AE124" s="11"/>
      <c r="AF124" s="11"/>
      <c r="AG124" s="11"/>
      <c r="AH124" s="11"/>
      <c r="AI124" s="11"/>
      <c r="AJ124" s="11"/>
      <c r="AK124" s="11"/>
      <c r="AL124" s="11"/>
      <c r="AM124" s="11"/>
      <c r="AN124" s="19"/>
      <c r="AO124" s="12"/>
      <c r="AP124" s="11"/>
      <c r="AQ124" s="11"/>
      <c r="AR124" s="11"/>
      <c r="AS124" s="11"/>
      <c r="AT124" s="11"/>
      <c r="AU124" s="11"/>
      <c r="AV124" s="11"/>
      <c r="AW124" s="11"/>
      <c r="AX124" s="11"/>
      <c r="AY124" s="11"/>
      <c r="AZ124" s="11"/>
      <c r="BA124" s="11"/>
      <c r="BB124" s="11"/>
      <c r="BC124" s="11"/>
      <c r="BD124" s="11"/>
    </row>
    <row r="125" spans="1:56" x14ac:dyDescent="0.25">
      <c r="A125" s="24">
        <v>21</v>
      </c>
      <c r="B125" s="24">
        <f t="shared" si="57"/>
        <v>3</v>
      </c>
      <c r="C125" s="39"/>
      <c r="D125" s="9" t="str">
        <f>Data!B$28</f>
        <v>Justering for timepris inklusiv overhead</v>
      </c>
      <c r="E125" s="27"/>
      <c r="F125" s="4"/>
      <c r="G125" s="242"/>
      <c r="H125" s="454">
        <f t="shared" ca="1" si="58"/>
        <v>0</v>
      </c>
      <c r="I125" s="72"/>
      <c r="J125" s="159">
        <f t="shared" ref="J125:X125" ca="1" si="62">(J135+J142)*(1+$F110)*$F123</f>
        <v>0</v>
      </c>
      <c r="K125" s="57">
        <f t="shared" ca="1" si="62"/>
        <v>0</v>
      </c>
      <c r="L125" s="57">
        <f t="shared" ca="1" si="62"/>
        <v>0</v>
      </c>
      <c r="M125" s="57">
        <f t="shared" ca="1" si="62"/>
        <v>0</v>
      </c>
      <c r="N125" s="57">
        <f t="shared" ca="1" si="62"/>
        <v>0</v>
      </c>
      <c r="O125" s="57">
        <f t="shared" ca="1" si="62"/>
        <v>0</v>
      </c>
      <c r="P125" s="57">
        <f t="shared" ca="1" si="62"/>
        <v>0</v>
      </c>
      <c r="Q125" s="57">
        <f t="shared" ca="1" si="62"/>
        <v>0</v>
      </c>
      <c r="R125" s="57">
        <f t="shared" ca="1" si="62"/>
        <v>0</v>
      </c>
      <c r="S125" s="57">
        <f t="shared" ca="1" si="62"/>
        <v>0</v>
      </c>
      <c r="T125" s="57">
        <f t="shared" ca="1" si="62"/>
        <v>0</v>
      </c>
      <c r="U125" s="57">
        <f t="shared" ca="1" si="62"/>
        <v>0</v>
      </c>
      <c r="V125" s="57">
        <f t="shared" ca="1" si="62"/>
        <v>0</v>
      </c>
      <c r="W125" s="57">
        <f t="shared" ca="1" si="62"/>
        <v>0</v>
      </c>
      <c r="X125" s="360">
        <f t="shared" ca="1" si="62"/>
        <v>0</v>
      </c>
      <c r="Z125" s="15"/>
      <c r="AA125" s="11"/>
      <c r="AB125" s="11"/>
      <c r="AC125" s="11"/>
      <c r="AD125" s="11"/>
      <c r="AE125" s="11"/>
      <c r="AF125" s="11"/>
      <c r="AG125" s="11"/>
      <c r="AH125" s="11"/>
      <c r="AI125" s="11"/>
      <c r="AJ125" s="11"/>
      <c r="AK125" s="11"/>
      <c r="AL125" s="11"/>
      <c r="AM125" s="11"/>
      <c r="AN125" s="19"/>
      <c r="AO125" s="12"/>
      <c r="AP125" s="11"/>
      <c r="AQ125" s="11"/>
      <c r="AR125" s="11"/>
      <c r="AS125" s="11"/>
      <c r="AT125" s="11"/>
      <c r="AU125" s="11"/>
      <c r="AV125" s="11"/>
      <c r="AW125" s="11"/>
      <c r="AX125" s="11"/>
      <c r="AY125" s="11"/>
      <c r="AZ125" s="11"/>
      <c r="BA125" s="11"/>
      <c r="BB125" s="11"/>
      <c r="BC125" s="11"/>
      <c r="BD125" s="11"/>
    </row>
    <row r="126" spans="1:56" x14ac:dyDescent="0.25">
      <c r="A126" s="24">
        <v>23</v>
      </c>
      <c r="B126" s="24">
        <f t="shared" si="57"/>
        <v>3</v>
      </c>
      <c r="C126" s="39"/>
      <c r="D126" s="9" t="str">
        <f>Data!B$29</f>
        <v>Justering for budgetoverskridelse</v>
      </c>
      <c r="E126" s="27"/>
      <c r="F126" s="4"/>
      <c r="G126" s="243"/>
      <c r="H126" s="454">
        <f t="shared" ca="1" si="58"/>
        <v>0</v>
      </c>
      <c r="I126" s="72"/>
      <c r="J126" s="153">
        <f t="shared" ref="J126:X126" ca="1" si="63">-AP126*$F123</f>
        <v>0</v>
      </c>
      <c r="K126" s="58">
        <f t="shared" ca="1" si="63"/>
        <v>0</v>
      </c>
      <c r="L126" s="58">
        <f t="shared" ca="1" si="63"/>
        <v>0</v>
      </c>
      <c r="M126" s="58">
        <f t="shared" ca="1" si="63"/>
        <v>0</v>
      </c>
      <c r="N126" s="58">
        <f t="shared" ca="1" si="63"/>
        <v>0</v>
      </c>
      <c r="O126" s="41">
        <f t="shared" ca="1" si="63"/>
        <v>0</v>
      </c>
      <c r="P126" s="41">
        <f t="shared" ca="1" si="63"/>
        <v>0</v>
      </c>
      <c r="Q126" s="41">
        <f t="shared" ca="1" si="63"/>
        <v>0</v>
      </c>
      <c r="R126" s="41">
        <f t="shared" ca="1" si="63"/>
        <v>0</v>
      </c>
      <c r="S126" s="41">
        <f t="shared" ca="1" si="63"/>
        <v>0</v>
      </c>
      <c r="T126" s="41">
        <f t="shared" ca="1" si="63"/>
        <v>0</v>
      </c>
      <c r="U126" s="41">
        <f t="shared" ca="1" si="63"/>
        <v>0</v>
      </c>
      <c r="V126" s="41">
        <f t="shared" ca="1" si="63"/>
        <v>0</v>
      </c>
      <c r="W126" s="41">
        <f t="shared" ca="1" si="63"/>
        <v>0</v>
      </c>
      <c r="X126" s="363">
        <f t="shared" ca="1" si="63"/>
        <v>0</v>
      </c>
      <c r="Z126" s="15"/>
      <c r="AA126" s="11"/>
      <c r="AB126" s="11"/>
      <c r="AC126" s="11"/>
      <c r="AD126" s="11"/>
      <c r="AE126" s="11"/>
      <c r="AF126" s="11"/>
      <c r="AG126" s="11"/>
      <c r="AH126" s="11"/>
      <c r="AI126" s="11"/>
      <c r="AJ126" s="11"/>
      <c r="AK126" s="11"/>
      <c r="AL126" s="11"/>
      <c r="AM126" s="11"/>
      <c r="AN126" s="19"/>
      <c r="AO126" s="12"/>
      <c r="AP126" s="11">
        <f ca="1">SUM(AP111:AP119)</f>
        <v>0</v>
      </c>
      <c r="AQ126" s="11">
        <f t="shared" ref="AQ126:BD126" ca="1" si="64">SUM(AQ111:AQ119)</f>
        <v>0</v>
      </c>
      <c r="AR126" s="11">
        <f t="shared" ca="1" si="64"/>
        <v>0</v>
      </c>
      <c r="AS126" s="11">
        <f t="shared" ca="1" si="64"/>
        <v>0</v>
      </c>
      <c r="AT126" s="11">
        <f t="shared" ca="1" si="64"/>
        <v>0</v>
      </c>
      <c r="AU126" s="11">
        <f t="shared" ca="1" si="64"/>
        <v>0</v>
      </c>
      <c r="AV126" s="11">
        <f t="shared" ca="1" si="64"/>
        <v>0</v>
      </c>
      <c r="AW126" s="11">
        <f t="shared" ca="1" si="64"/>
        <v>0</v>
      </c>
      <c r="AX126" s="11">
        <f t="shared" ca="1" si="64"/>
        <v>0</v>
      </c>
      <c r="AY126" s="11">
        <f t="shared" ca="1" si="64"/>
        <v>0</v>
      </c>
      <c r="AZ126" s="11">
        <f t="shared" ca="1" si="64"/>
        <v>0</v>
      </c>
      <c r="BA126" s="11">
        <f t="shared" ca="1" si="64"/>
        <v>0</v>
      </c>
      <c r="BB126" s="11">
        <f t="shared" ca="1" si="64"/>
        <v>0</v>
      </c>
      <c r="BC126" s="11">
        <f t="shared" ca="1" si="64"/>
        <v>0</v>
      </c>
      <c r="BD126" s="11">
        <f t="shared" ca="1" si="64"/>
        <v>0</v>
      </c>
    </row>
    <row r="127" spans="1:56" x14ac:dyDescent="0.25">
      <c r="A127" s="24">
        <v>24</v>
      </c>
      <c r="B127" s="24">
        <f t="shared" si="57"/>
        <v>3</v>
      </c>
      <c r="C127" s="411"/>
      <c r="D127" s="136" t="str">
        <f>Data!B$30</f>
        <v>Tilskud total / til faktura</v>
      </c>
      <c r="E127" s="136"/>
      <c r="F127" s="260"/>
      <c r="G127" s="408">
        <f>HLOOKUP(B123,'Budget &amp; Total'!$1:$45,43,FALSE)</f>
        <v>0</v>
      </c>
      <c r="H127" s="458">
        <f t="shared" ca="1" si="58"/>
        <v>0</v>
      </c>
      <c r="I127" s="79"/>
      <c r="J127" s="258">
        <f t="shared" ref="J127:X127" ca="1" si="65">SUM(J123:J126)</f>
        <v>0</v>
      </c>
      <c r="K127" s="259">
        <f t="shared" ca="1" si="65"/>
        <v>0</v>
      </c>
      <c r="L127" s="259">
        <f t="shared" ca="1" si="65"/>
        <v>0</v>
      </c>
      <c r="M127" s="259">
        <f t="shared" ca="1" si="65"/>
        <v>0</v>
      </c>
      <c r="N127" s="259">
        <f t="shared" ca="1" si="65"/>
        <v>0</v>
      </c>
      <c r="O127" s="136">
        <f t="shared" ca="1" si="65"/>
        <v>0</v>
      </c>
      <c r="P127" s="136">
        <f t="shared" ca="1" si="65"/>
        <v>0</v>
      </c>
      <c r="Q127" s="136">
        <f t="shared" ca="1" si="65"/>
        <v>0</v>
      </c>
      <c r="R127" s="136">
        <f t="shared" ca="1" si="65"/>
        <v>0</v>
      </c>
      <c r="S127" s="136">
        <f t="shared" ca="1" si="65"/>
        <v>0</v>
      </c>
      <c r="T127" s="136">
        <f t="shared" ca="1" si="65"/>
        <v>0</v>
      </c>
      <c r="U127" s="136">
        <f t="shared" ca="1" si="65"/>
        <v>0</v>
      </c>
      <c r="V127" s="136">
        <f t="shared" ca="1" si="65"/>
        <v>0</v>
      </c>
      <c r="W127" s="136">
        <f t="shared" ca="1" si="65"/>
        <v>0</v>
      </c>
      <c r="X127" s="369">
        <f t="shared" ca="1" si="65"/>
        <v>0</v>
      </c>
      <c r="Z127" s="15"/>
      <c r="AA127" s="11"/>
      <c r="AB127" s="11"/>
      <c r="AC127" s="11"/>
      <c r="AD127" s="11"/>
      <c r="AE127" s="11"/>
      <c r="AF127" s="11"/>
      <c r="AG127" s="11"/>
      <c r="AH127" s="11"/>
      <c r="AI127" s="11"/>
      <c r="AJ127" s="11"/>
      <c r="AK127" s="11"/>
      <c r="AL127" s="11"/>
      <c r="AM127" s="11"/>
      <c r="AN127" s="19"/>
      <c r="AO127" s="12"/>
      <c r="AP127" s="11"/>
      <c r="AQ127" s="11"/>
      <c r="AR127" s="11"/>
      <c r="AS127" s="11"/>
      <c r="AT127" s="11"/>
      <c r="AU127" s="11"/>
      <c r="AV127" s="11"/>
      <c r="AW127" s="11"/>
      <c r="AX127" s="11"/>
      <c r="AY127" s="11"/>
      <c r="AZ127" s="11"/>
      <c r="BA127" s="11"/>
      <c r="BB127" s="11"/>
      <c r="BC127" s="11"/>
      <c r="BD127" s="11"/>
    </row>
    <row r="128" spans="1:56" x14ac:dyDescent="0.25">
      <c r="A128" s="24">
        <v>24</v>
      </c>
      <c r="B128" s="24">
        <f t="shared" si="57"/>
        <v>3</v>
      </c>
      <c r="C128" s="74"/>
      <c r="D128" s="33" t="str">
        <f>Data!B$31</f>
        <v>Anden finansiering</v>
      </c>
      <c r="E128" s="33"/>
      <c r="F128" s="264"/>
      <c r="G128" s="409">
        <f>HLOOKUP(B128,'Budget &amp; Total'!$1:$45,44,FALSE)</f>
        <v>0</v>
      </c>
      <c r="H128" s="459">
        <f t="shared" ca="1" si="58"/>
        <v>0</v>
      </c>
      <c r="I128" s="79"/>
      <c r="J128" s="262">
        <f ca="1">HLOOKUP($B127,INDIRECT(J$1&amp;"!$I$2:$x$40"),('Partner-period(er)'!$A128+14),FALSE)</f>
        <v>0</v>
      </c>
      <c r="K128" s="263">
        <f ca="1">HLOOKUP($B127,INDIRECT(K$1&amp;"!$I$2:$x$40"),('Partner-period(er)'!$A128+14),FALSE)</f>
        <v>0</v>
      </c>
      <c r="L128" s="263">
        <f ca="1">HLOOKUP($B127,INDIRECT(L$1&amp;"!$I$2:$x$40"),('Partner-period(er)'!$A128+14),FALSE)</f>
        <v>0</v>
      </c>
      <c r="M128" s="263">
        <f ca="1">HLOOKUP($B127,INDIRECT(M$1&amp;"!$I$2:$x$40"),('Partner-period(er)'!$A128+14),FALSE)</f>
        <v>0</v>
      </c>
      <c r="N128" s="263">
        <f ca="1">HLOOKUP($B127,INDIRECT(N$1&amp;"!$I$2:$x$40"),('Partner-period(er)'!$A128+14),FALSE)</f>
        <v>0</v>
      </c>
      <c r="O128" s="33">
        <f ca="1">HLOOKUP($B127,INDIRECT(O$1&amp;"!$I$2:$x$40"),('Partner-period(er)'!$A128+14),FALSE)</f>
        <v>0</v>
      </c>
      <c r="P128" s="33">
        <f ca="1">HLOOKUP($B127,INDIRECT(P$1&amp;"!$I$2:$x$40"),('Partner-period(er)'!$A128+14),FALSE)</f>
        <v>0</v>
      </c>
      <c r="Q128" s="33">
        <f ca="1">HLOOKUP($B127,INDIRECT(Q$1&amp;"!$I$2:$x$40"),('Partner-period(er)'!$A128+14),FALSE)</f>
        <v>0</v>
      </c>
      <c r="R128" s="33">
        <f ca="1">HLOOKUP($B127,INDIRECT(R$1&amp;"!$I$2:$x$40"),('Partner-period(er)'!$A128+14),FALSE)</f>
        <v>0</v>
      </c>
      <c r="S128" s="33">
        <f ca="1">HLOOKUP($B127,INDIRECT(S$1&amp;"!$I$2:$x$40"),('Partner-period(er)'!$A128+14),FALSE)</f>
        <v>0</v>
      </c>
      <c r="T128" s="33">
        <f ca="1">HLOOKUP($B127,INDIRECT(T$1&amp;"!$I$2:$x$40"),('Partner-period(er)'!$A128+14),FALSE)</f>
        <v>0</v>
      </c>
      <c r="U128" s="33">
        <f ca="1">HLOOKUP($B127,INDIRECT(U$1&amp;"!$I$2:$x$40"),('Partner-period(er)'!$A128+14),FALSE)</f>
        <v>0</v>
      </c>
      <c r="V128" s="33">
        <f ca="1">HLOOKUP($B127,INDIRECT(V$1&amp;"!$I$2:$x$40"),('Partner-period(er)'!$A128+14),FALSE)</f>
        <v>0</v>
      </c>
      <c r="W128" s="33">
        <f ca="1">HLOOKUP($B127,INDIRECT(W$1&amp;"!$I$2:$x$40"),('Partner-period(er)'!$A128+14),FALSE)</f>
        <v>0</v>
      </c>
      <c r="X128" s="370">
        <f ca="1">HLOOKUP($B127,INDIRECT(X$1&amp;"!$I$2:$x$40"),('Partner-period(er)'!$A128+14),FALSE)</f>
        <v>0</v>
      </c>
      <c r="Z128" s="15"/>
      <c r="AA128" s="11"/>
      <c r="AB128" s="11"/>
      <c r="AC128" s="11"/>
      <c r="AD128" s="11"/>
      <c r="AE128" s="11"/>
      <c r="AF128" s="11"/>
      <c r="AG128" s="11"/>
      <c r="AH128" s="11"/>
      <c r="AI128" s="11"/>
      <c r="AJ128" s="11"/>
      <c r="AK128" s="11"/>
      <c r="AL128" s="11"/>
      <c r="AM128" s="11"/>
      <c r="AN128" s="19"/>
      <c r="AO128" s="12"/>
      <c r="AP128" s="11"/>
      <c r="AQ128" s="11"/>
      <c r="AR128" s="11"/>
      <c r="AS128" s="11"/>
      <c r="AT128" s="11"/>
      <c r="AU128" s="11"/>
      <c r="AV128" s="11"/>
      <c r="AW128" s="11"/>
      <c r="AX128" s="11"/>
      <c r="AY128" s="11"/>
      <c r="AZ128" s="11"/>
      <c r="BA128" s="11"/>
      <c r="BB128" s="11"/>
      <c r="BC128" s="11"/>
      <c r="BD128" s="11"/>
    </row>
    <row r="129" spans="1:56" ht="13.8" thickBot="1" x14ac:dyDescent="0.3">
      <c r="A129" s="24">
        <v>26</v>
      </c>
      <c r="B129" s="24">
        <f t="shared" si="57"/>
        <v>3</v>
      </c>
      <c r="C129" s="265"/>
      <c r="D129" s="34" t="str">
        <f>Data!B$32</f>
        <v>Egenfinansiering</v>
      </c>
      <c r="E129" s="34"/>
      <c r="F129" s="65"/>
      <c r="G129" s="410">
        <f>HLOOKUP(B129,'Budget &amp; Total'!$1:$45,45,FALSE)</f>
        <v>0</v>
      </c>
      <c r="H129" s="460">
        <f t="shared" ca="1" si="58"/>
        <v>0</v>
      </c>
      <c r="I129" s="79"/>
      <c r="J129" s="267">
        <f t="shared" ref="J129:X129" ca="1" si="66">J121-J127-J128</f>
        <v>0</v>
      </c>
      <c r="K129" s="63">
        <f t="shared" ca="1" si="66"/>
        <v>0</v>
      </c>
      <c r="L129" s="63">
        <f t="shared" ca="1" si="66"/>
        <v>0</v>
      </c>
      <c r="M129" s="63">
        <f t="shared" ca="1" si="66"/>
        <v>0</v>
      </c>
      <c r="N129" s="63">
        <f t="shared" ca="1" si="66"/>
        <v>0</v>
      </c>
      <c r="O129" s="34">
        <f t="shared" ca="1" si="66"/>
        <v>0</v>
      </c>
      <c r="P129" s="34">
        <f t="shared" ca="1" si="66"/>
        <v>0</v>
      </c>
      <c r="Q129" s="34">
        <f t="shared" ca="1" si="66"/>
        <v>0</v>
      </c>
      <c r="R129" s="34">
        <f t="shared" ca="1" si="66"/>
        <v>0</v>
      </c>
      <c r="S129" s="34">
        <f t="shared" ca="1" si="66"/>
        <v>0</v>
      </c>
      <c r="T129" s="34">
        <f t="shared" ca="1" si="66"/>
        <v>0</v>
      </c>
      <c r="U129" s="34">
        <f t="shared" ca="1" si="66"/>
        <v>0</v>
      </c>
      <c r="V129" s="34">
        <f t="shared" ca="1" si="66"/>
        <v>0</v>
      </c>
      <c r="W129" s="34">
        <f t="shared" ca="1" si="66"/>
        <v>0</v>
      </c>
      <c r="X129" s="371">
        <f t="shared" ca="1" si="66"/>
        <v>0</v>
      </c>
      <c r="Z129" s="16"/>
      <c r="AA129" s="17"/>
      <c r="AB129" s="17"/>
      <c r="AC129" s="17"/>
      <c r="AD129" s="17"/>
      <c r="AE129" s="17"/>
      <c r="AF129" s="17"/>
      <c r="AG129" s="17"/>
      <c r="AH129" s="17"/>
      <c r="AI129" s="17"/>
      <c r="AJ129" s="17"/>
      <c r="AK129" s="17"/>
      <c r="AL129" s="17"/>
      <c r="AM129" s="17"/>
      <c r="AN129" s="20"/>
      <c r="AO129" s="12"/>
      <c r="AP129" s="11"/>
      <c r="AQ129" s="11"/>
      <c r="AR129" s="11"/>
      <c r="AS129" s="11"/>
      <c r="AT129" s="11"/>
      <c r="AU129" s="11"/>
      <c r="AV129" s="11"/>
      <c r="AW129" s="11"/>
      <c r="AX129" s="11"/>
      <c r="AY129" s="11"/>
      <c r="AZ129" s="11"/>
      <c r="BA129" s="11"/>
      <c r="BB129" s="11"/>
      <c r="BC129" s="11"/>
      <c r="BD129" s="11"/>
    </row>
    <row r="130" spans="1:56" ht="19.5" customHeight="1" x14ac:dyDescent="0.25">
      <c r="A130" s="24">
        <v>29</v>
      </c>
      <c r="C130" s="88" t="str">
        <f>Data!$B$95</f>
        <v>Kontrol for overskridelse af timepriser</v>
      </c>
      <c r="D130" s="60"/>
      <c r="E130" s="60"/>
      <c r="F130" s="4"/>
      <c r="G130" s="59"/>
      <c r="H130" s="59"/>
      <c r="I130" s="59"/>
      <c r="J130" s="9"/>
      <c r="K130" s="9"/>
      <c r="L130" s="9"/>
      <c r="M130" s="9"/>
      <c r="N130" s="9"/>
      <c r="O130" s="9"/>
      <c r="P130" s="9"/>
      <c r="Q130" s="9"/>
      <c r="R130" s="9"/>
      <c r="S130" s="9"/>
      <c r="T130" s="9"/>
      <c r="U130" s="9"/>
      <c r="V130" s="9"/>
      <c r="W130" s="9"/>
      <c r="X130" s="109"/>
    </row>
    <row r="131" spans="1:56" ht="13.5" customHeight="1" x14ac:dyDescent="0.25">
      <c r="A131" s="24">
        <v>30</v>
      </c>
      <c r="C131" s="178" t="s">
        <v>36</v>
      </c>
      <c r="D131" s="82"/>
      <c r="E131" s="179"/>
      <c r="F131" s="201" t="s">
        <v>35</v>
      </c>
      <c r="G131" s="82"/>
      <c r="H131" s="180"/>
      <c r="I131" s="180"/>
      <c r="J131" s="181">
        <f ca="1">J105</f>
        <v>0</v>
      </c>
      <c r="K131" s="182">
        <f t="shared" ref="K131:X131" ca="1" si="67">K105+J131</f>
        <v>0</v>
      </c>
      <c r="L131" s="182">
        <f t="shared" ca="1" si="67"/>
        <v>0</v>
      </c>
      <c r="M131" s="182">
        <f t="shared" ca="1" si="67"/>
        <v>0</v>
      </c>
      <c r="N131" s="182">
        <f t="shared" ca="1" si="67"/>
        <v>0</v>
      </c>
      <c r="O131" s="182">
        <f t="shared" ca="1" si="67"/>
        <v>0</v>
      </c>
      <c r="P131" s="182">
        <f t="shared" ca="1" si="67"/>
        <v>0</v>
      </c>
      <c r="Q131" s="182">
        <f t="shared" ca="1" si="67"/>
        <v>0</v>
      </c>
      <c r="R131" s="182">
        <f t="shared" ca="1" si="67"/>
        <v>0</v>
      </c>
      <c r="S131" s="182">
        <f t="shared" ca="1" si="67"/>
        <v>0</v>
      </c>
      <c r="T131" s="182">
        <f t="shared" ca="1" si="67"/>
        <v>0</v>
      </c>
      <c r="U131" s="182">
        <f t="shared" ca="1" si="67"/>
        <v>0</v>
      </c>
      <c r="V131" s="182">
        <f t="shared" ca="1" si="67"/>
        <v>0</v>
      </c>
      <c r="W131" s="182">
        <f t="shared" ca="1" si="67"/>
        <v>0</v>
      </c>
      <c r="X131" s="183">
        <f t="shared" ca="1" si="67"/>
        <v>0</v>
      </c>
    </row>
    <row r="132" spans="1:56" ht="13.5" customHeight="1" x14ac:dyDescent="0.25">
      <c r="A132" s="24">
        <v>31</v>
      </c>
      <c r="C132" s="184"/>
      <c r="D132" s="6"/>
      <c r="E132" s="185"/>
      <c r="F132" s="202" t="s">
        <v>37</v>
      </c>
      <c r="G132" s="6"/>
      <c r="H132" s="6"/>
      <c r="I132" s="6"/>
      <c r="J132" s="186">
        <f ca="1">J108</f>
        <v>0</v>
      </c>
      <c r="K132" s="187">
        <f t="shared" ref="K132:X132" ca="1" si="68">K108+J132</f>
        <v>0</v>
      </c>
      <c r="L132" s="187">
        <f t="shared" ca="1" si="68"/>
        <v>0</v>
      </c>
      <c r="M132" s="187">
        <f t="shared" ca="1" si="68"/>
        <v>0</v>
      </c>
      <c r="N132" s="187">
        <f t="shared" ca="1" si="68"/>
        <v>0</v>
      </c>
      <c r="O132" s="187">
        <f t="shared" ca="1" si="68"/>
        <v>0</v>
      </c>
      <c r="P132" s="187">
        <f t="shared" ca="1" si="68"/>
        <v>0</v>
      </c>
      <c r="Q132" s="187">
        <f t="shared" ca="1" si="68"/>
        <v>0</v>
      </c>
      <c r="R132" s="187">
        <f t="shared" ca="1" si="68"/>
        <v>0</v>
      </c>
      <c r="S132" s="187">
        <f t="shared" ca="1" si="68"/>
        <v>0</v>
      </c>
      <c r="T132" s="187">
        <f t="shared" ca="1" si="68"/>
        <v>0</v>
      </c>
      <c r="U132" s="187">
        <f t="shared" ca="1" si="68"/>
        <v>0</v>
      </c>
      <c r="V132" s="187">
        <f t="shared" ca="1" si="68"/>
        <v>0</v>
      </c>
      <c r="W132" s="187">
        <f t="shared" ca="1" si="68"/>
        <v>0</v>
      </c>
      <c r="X132" s="188">
        <f t="shared" ca="1" si="68"/>
        <v>0</v>
      </c>
    </row>
    <row r="133" spans="1:56" ht="13.5" customHeight="1" x14ac:dyDescent="0.25">
      <c r="A133" s="24">
        <v>32</v>
      </c>
      <c r="C133" s="189"/>
      <c r="D133" s="6"/>
      <c r="E133" s="6"/>
      <c r="F133" s="203" t="s">
        <v>100</v>
      </c>
      <c r="G133" s="6"/>
      <c r="H133" s="190"/>
      <c r="I133" s="190"/>
      <c r="J133" s="191">
        <f t="shared" ref="J133:X133" ca="1" si="69">J131*$F108</f>
        <v>0</v>
      </c>
      <c r="K133" s="192">
        <f t="shared" ca="1" si="69"/>
        <v>0</v>
      </c>
      <c r="L133" s="192">
        <f t="shared" ca="1" si="69"/>
        <v>0</v>
      </c>
      <c r="M133" s="192">
        <f t="shared" ca="1" si="69"/>
        <v>0</v>
      </c>
      <c r="N133" s="192">
        <f t="shared" ca="1" si="69"/>
        <v>0</v>
      </c>
      <c r="O133" s="192">
        <f t="shared" ca="1" si="69"/>
        <v>0</v>
      </c>
      <c r="P133" s="192">
        <f t="shared" ca="1" si="69"/>
        <v>0</v>
      </c>
      <c r="Q133" s="192">
        <f t="shared" ca="1" si="69"/>
        <v>0</v>
      </c>
      <c r="R133" s="192">
        <f t="shared" ca="1" si="69"/>
        <v>0</v>
      </c>
      <c r="S133" s="192">
        <f t="shared" ca="1" si="69"/>
        <v>0</v>
      </c>
      <c r="T133" s="192">
        <f t="shared" ca="1" si="69"/>
        <v>0</v>
      </c>
      <c r="U133" s="192">
        <f t="shared" ca="1" si="69"/>
        <v>0</v>
      </c>
      <c r="V133" s="192">
        <f t="shared" ca="1" si="69"/>
        <v>0</v>
      </c>
      <c r="W133" s="192">
        <f t="shared" ca="1" si="69"/>
        <v>0</v>
      </c>
      <c r="X133" s="193">
        <f t="shared" ca="1" si="69"/>
        <v>0</v>
      </c>
    </row>
    <row r="134" spans="1:56" ht="13.5" customHeight="1" x14ac:dyDescent="0.25">
      <c r="A134" s="24">
        <v>33</v>
      </c>
      <c r="C134" s="189"/>
      <c r="D134" s="6"/>
      <c r="E134" s="185"/>
      <c r="F134" s="202" t="s">
        <v>99</v>
      </c>
      <c r="G134" s="6"/>
      <c r="H134" s="194"/>
      <c r="I134" s="194"/>
      <c r="J134" s="191">
        <f ca="1">MIN(J132:J133)</f>
        <v>0</v>
      </c>
      <c r="K134" s="192">
        <f t="shared" ref="K134:X134" ca="1" si="70">MIN(K132:K133)-MIN(J132:J133)</f>
        <v>0</v>
      </c>
      <c r="L134" s="192">
        <f t="shared" ca="1" si="70"/>
        <v>0</v>
      </c>
      <c r="M134" s="192">
        <f t="shared" ca="1" si="70"/>
        <v>0</v>
      </c>
      <c r="N134" s="192">
        <f t="shared" ca="1" si="70"/>
        <v>0</v>
      </c>
      <c r="O134" s="192">
        <f t="shared" ca="1" si="70"/>
        <v>0</v>
      </c>
      <c r="P134" s="192">
        <f t="shared" ca="1" si="70"/>
        <v>0</v>
      </c>
      <c r="Q134" s="192">
        <f t="shared" ca="1" si="70"/>
        <v>0</v>
      </c>
      <c r="R134" s="192">
        <f t="shared" ca="1" si="70"/>
        <v>0</v>
      </c>
      <c r="S134" s="192">
        <f t="shared" ca="1" si="70"/>
        <v>0</v>
      </c>
      <c r="T134" s="192">
        <f t="shared" ca="1" si="70"/>
        <v>0</v>
      </c>
      <c r="U134" s="192">
        <f t="shared" ca="1" si="70"/>
        <v>0</v>
      </c>
      <c r="V134" s="192">
        <f t="shared" ca="1" si="70"/>
        <v>0</v>
      </c>
      <c r="W134" s="192">
        <f t="shared" ca="1" si="70"/>
        <v>0</v>
      </c>
      <c r="X134" s="193">
        <f t="shared" ca="1" si="70"/>
        <v>0</v>
      </c>
      <c r="AO134" s="12"/>
      <c r="AP134" s="11"/>
      <c r="AQ134" s="11"/>
      <c r="AR134" s="11"/>
      <c r="AS134" s="11"/>
      <c r="AT134" s="11"/>
      <c r="AU134" s="11"/>
      <c r="AV134" s="11"/>
      <c r="AW134" s="11"/>
      <c r="AX134" s="11"/>
      <c r="AY134" s="11"/>
      <c r="AZ134" s="11"/>
      <c r="BA134" s="11"/>
      <c r="BB134" s="11"/>
      <c r="BC134" s="11"/>
    </row>
    <row r="135" spans="1:56" ht="13.5" customHeight="1" x14ac:dyDescent="0.25">
      <c r="A135" s="24">
        <v>34</v>
      </c>
      <c r="C135" s="189"/>
      <c r="D135" s="6"/>
      <c r="E135" s="185"/>
      <c r="F135" s="202" t="s">
        <v>94</v>
      </c>
      <c r="G135" s="6"/>
      <c r="H135" s="190"/>
      <c r="I135" s="190"/>
      <c r="J135" s="191">
        <f t="shared" ref="J135:X135" ca="1" si="71">J134-J108</f>
        <v>0</v>
      </c>
      <c r="K135" s="192">
        <f t="shared" ca="1" si="71"/>
        <v>0</v>
      </c>
      <c r="L135" s="192">
        <f t="shared" ca="1" si="71"/>
        <v>0</v>
      </c>
      <c r="M135" s="192">
        <f t="shared" ca="1" si="71"/>
        <v>0</v>
      </c>
      <c r="N135" s="192">
        <f t="shared" ca="1" si="71"/>
        <v>0</v>
      </c>
      <c r="O135" s="192">
        <f t="shared" ca="1" si="71"/>
        <v>0</v>
      </c>
      <c r="P135" s="192">
        <f t="shared" ca="1" si="71"/>
        <v>0</v>
      </c>
      <c r="Q135" s="192">
        <f t="shared" ca="1" si="71"/>
        <v>0</v>
      </c>
      <c r="R135" s="192">
        <f t="shared" ca="1" si="71"/>
        <v>0</v>
      </c>
      <c r="S135" s="192">
        <f t="shared" ca="1" si="71"/>
        <v>0</v>
      </c>
      <c r="T135" s="192">
        <f t="shared" ca="1" si="71"/>
        <v>0</v>
      </c>
      <c r="U135" s="192">
        <f t="shared" ca="1" si="71"/>
        <v>0</v>
      </c>
      <c r="V135" s="192">
        <f t="shared" ca="1" si="71"/>
        <v>0</v>
      </c>
      <c r="W135" s="192">
        <f t="shared" ca="1" si="71"/>
        <v>0</v>
      </c>
      <c r="X135" s="193">
        <f t="shared" ca="1" si="71"/>
        <v>0</v>
      </c>
    </row>
    <row r="136" spans="1:56" ht="13.5" customHeight="1" x14ac:dyDescent="0.25">
      <c r="A136" s="24">
        <v>35</v>
      </c>
      <c r="C136" s="189"/>
      <c r="D136" s="6"/>
      <c r="E136" s="185"/>
      <c r="F136" s="202" t="s">
        <v>95</v>
      </c>
      <c r="G136" s="6"/>
      <c r="H136" s="190"/>
      <c r="I136" s="190"/>
      <c r="J136" s="191">
        <f ca="1">-J135</f>
        <v>0</v>
      </c>
      <c r="K136" s="192">
        <f ca="1">-SUM($J135:K135)</f>
        <v>0</v>
      </c>
      <c r="L136" s="192">
        <f ca="1">-SUM($J135:L135)</f>
        <v>0</v>
      </c>
      <c r="M136" s="192">
        <f ca="1">-SUM($J135:M135)</f>
        <v>0</v>
      </c>
      <c r="N136" s="192">
        <f ca="1">-SUM($J135:N135)</f>
        <v>0</v>
      </c>
      <c r="O136" s="192">
        <f ca="1">-SUM($J135:O135)</f>
        <v>0</v>
      </c>
      <c r="P136" s="192">
        <f ca="1">-SUM($J135:P135)</f>
        <v>0</v>
      </c>
      <c r="Q136" s="192">
        <f ca="1">-SUM($J135:Q135)</f>
        <v>0</v>
      </c>
      <c r="R136" s="192">
        <f ca="1">-SUM($J135:R135)</f>
        <v>0</v>
      </c>
      <c r="S136" s="192">
        <f ca="1">-SUM($J135:S135)</f>
        <v>0</v>
      </c>
      <c r="T136" s="192">
        <f ca="1">-SUM($J135:T135)</f>
        <v>0</v>
      </c>
      <c r="U136" s="192">
        <f ca="1">-SUM($J135:U135)</f>
        <v>0</v>
      </c>
      <c r="V136" s="192">
        <f ca="1">-SUM($J135:V135)</f>
        <v>0</v>
      </c>
      <c r="W136" s="192">
        <f ca="1">-SUM($J135:W135)</f>
        <v>0</v>
      </c>
      <c r="X136" s="193">
        <f ca="1">-SUM($J135:X135)</f>
        <v>0</v>
      </c>
    </row>
    <row r="137" spans="1:56" ht="1.5" customHeight="1" x14ac:dyDescent="0.25">
      <c r="C137" s="195"/>
      <c r="D137" s="196"/>
      <c r="E137" s="196"/>
      <c r="F137" s="204"/>
      <c r="G137" s="196"/>
      <c r="H137" s="196"/>
      <c r="I137" s="196"/>
      <c r="J137" s="186"/>
      <c r="K137" s="187"/>
      <c r="L137" s="187"/>
      <c r="M137" s="187">
        <f ca="1">IF(M105&gt;0,(M133-SUM($J134:L134))/M105,0)</f>
        <v>0</v>
      </c>
      <c r="N137" s="187">
        <f ca="1">IF(N105&gt;0,(N133-SUM($J134:M134))/N105,0)</f>
        <v>0</v>
      </c>
      <c r="O137" s="187">
        <f ca="1">IF(O105&gt;0,(O133-SUM($J134:N134))/O105,0)</f>
        <v>0</v>
      </c>
      <c r="P137" s="187">
        <f ca="1">IF(P105&gt;0,(P133-SUM($J134:O134))/P105,0)</f>
        <v>0</v>
      </c>
      <c r="Q137" s="187">
        <f ca="1">IF(Q105&gt;0,(Q133-SUM($J134:P134))/Q105,0)</f>
        <v>0</v>
      </c>
      <c r="R137" s="187">
        <f ca="1">IF(R105&gt;0,(R133-SUM($J134:Q134))/R105,0)</f>
        <v>0</v>
      </c>
      <c r="S137" s="187">
        <f ca="1">IF(S105&gt;0,(S133-SUM($J134:R134))/S105,0)</f>
        <v>0</v>
      </c>
      <c r="T137" s="187">
        <f ca="1">IF(T105&gt;0,(T133-SUM($J134:S134))/T105,0)</f>
        <v>0</v>
      </c>
      <c r="U137" s="187">
        <f ca="1">IF(U105&gt;0,(U133-SUM($J134:T134))/U105,0)</f>
        <v>0</v>
      </c>
      <c r="V137" s="187">
        <f ca="1">IF(V105&gt;0,(V133-SUM($J134:U134))/V105,0)</f>
        <v>0</v>
      </c>
      <c r="W137" s="187">
        <f ca="1">IF(W105&gt;0,(W133-SUM($J134:V134))/W105,0)</f>
        <v>0</v>
      </c>
      <c r="X137" s="188">
        <f ca="1">IF(X105&gt;0,(X133-SUM($J134:W134))/X105,0)</f>
        <v>0</v>
      </c>
    </row>
    <row r="138" spans="1:56" ht="13.5" customHeight="1" x14ac:dyDescent="0.25">
      <c r="A138" s="24">
        <v>36</v>
      </c>
      <c r="C138" s="189" t="s">
        <v>40</v>
      </c>
      <c r="D138" s="6"/>
      <c r="E138" s="185"/>
      <c r="F138" s="202" t="s">
        <v>35</v>
      </c>
      <c r="G138" s="6"/>
      <c r="H138" s="6"/>
      <c r="I138" s="6"/>
      <c r="J138" s="191">
        <f ca="1">J106</f>
        <v>0</v>
      </c>
      <c r="K138" s="192">
        <f t="shared" ref="K138:X138" ca="1" si="72">K106+J138</f>
        <v>0</v>
      </c>
      <c r="L138" s="192">
        <f t="shared" ca="1" si="72"/>
        <v>0</v>
      </c>
      <c r="M138" s="192">
        <f t="shared" ca="1" si="72"/>
        <v>0</v>
      </c>
      <c r="N138" s="192">
        <f t="shared" ca="1" si="72"/>
        <v>0</v>
      </c>
      <c r="O138" s="192">
        <f t="shared" ca="1" si="72"/>
        <v>0</v>
      </c>
      <c r="P138" s="192">
        <f t="shared" ca="1" si="72"/>
        <v>0</v>
      </c>
      <c r="Q138" s="192">
        <f t="shared" ca="1" si="72"/>
        <v>0</v>
      </c>
      <c r="R138" s="192">
        <f t="shared" ca="1" si="72"/>
        <v>0</v>
      </c>
      <c r="S138" s="192">
        <f t="shared" ca="1" si="72"/>
        <v>0</v>
      </c>
      <c r="T138" s="192">
        <f t="shared" ca="1" si="72"/>
        <v>0</v>
      </c>
      <c r="U138" s="192">
        <f t="shared" ca="1" si="72"/>
        <v>0</v>
      </c>
      <c r="V138" s="192">
        <f t="shared" ca="1" si="72"/>
        <v>0</v>
      </c>
      <c r="W138" s="192">
        <f t="shared" ca="1" si="72"/>
        <v>0</v>
      </c>
      <c r="X138" s="193">
        <f t="shared" ca="1" si="72"/>
        <v>0</v>
      </c>
    </row>
    <row r="139" spans="1:56" ht="13.5" customHeight="1" x14ac:dyDescent="0.25">
      <c r="A139" s="24">
        <v>37</v>
      </c>
      <c r="C139" s="189"/>
      <c r="D139" s="6"/>
      <c r="E139" s="185"/>
      <c r="F139" s="202" t="s">
        <v>37</v>
      </c>
      <c r="G139" s="6"/>
      <c r="H139" s="6"/>
      <c r="I139" s="6"/>
      <c r="J139" s="191">
        <f ca="1">J109</f>
        <v>0</v>
      </c>
      <c r="K139" s="192">
        <f t="shared" ref="K139:X139" ca="1" si="73">K109+J139</f>
        <v>0</v>
      </c>
      <c r="L139" s="192">
        <f t="shared" ca="1" si="73"/>
        <v>0</v>
      </c>
      <c r="M139" s="192">
        <f t="shared" ca="1" si="73"/>
        <v>0</v>
      </c>
      <c r="N139" s="192">
        <f t="shared" ca="1" si="73"/>
        <v>0</v>
      </c>
      <c r="O139" s="192">
        <f t="shared" ca="1" si="73"/>
        <v>0</v>
      </c>
      <c r="P139" s="192">
        <f t="shared" ca="1" si="73"/>
        <v>0</v>
      </c>
      <c r="Q139" s="192">
        <f t="shared" ca="1" si="73"/>
        <v>0</v>
      </c>
      <c r="R139" s="192">
        <f t="shared" ca="1" si="73"/>
        <v>0</v>
      </c>
      <c r="S139" s="192">
        <f t="shared" ca="1" si="73"/>
        <v>0</v>
      </c>
      <c r="T139" s="192">
        <f t="shared" ca="1" si="73"/>
        <v>0</v>
      </c>
      <c r="U139" s="192">
        <f t="shared" ca="1" si="73"/>
        <v>0</v>
      </c>
      <c r="V139" s="192">
        <f t="shared" ca="1" si="73"/>
        <v>0</v>
      </c>
      <c r="W139" s="192">
        <f t="shared" ca="1" si="73"/>
        <v>0</v>
      </c>
      <c r="X139" s="193">
        <f t="shared" ca="1" si="73"/>
        <v>0</v>
      </c>
    </row>
    <row r="140" spans="1:56" ht="13.5" customHeight="1" x14ac:dyDescent="0.25">
      <c r="A140" s="24">
        <v>38</v>
      </c>
      <c r="C140" s="197"/>
      <c r="D140" s="6"/>
      <c r="E140" s="6"/>
      <c r="F140" s="203" t="s">
        <v>100</v>
      </c>
      <c r="G140" s="6"/>
      <c r="H140" s="6"/>
      <c r="I140" s="6"/>
      <c r="J140" s="191">
        <f t="shared" ref="J140:X140" ca="1" si="74">J138*$F109</f>
        <v>0</v>
      </c>
      <c r="K140" s="192">
        <f t="shared" ca="1" si="74"/>
        <v>0</v>
      </c>
      <c r="L140" s="192">
        <f t="shared" ca="1" si="74"/>
        <v>0</v>
      </c>
      <c r="M140" s="192">
        <f t="shared" ca="1" si="74"/>
        <v>0</v>
      </c>
      <c r="N140" s="192">
        <f t="shared" ca="1" si="74"/>
        <v>0</v>
      </c>
      <c r="O140" s="192">
        <f t="shared" ca="1" si="74"/>
        <v>0</v>
      </c>
      <c r="P140" s="192">
        <f t="shared" ca="1" si="74"/>
        <v>0</v>
      </c>
      <c r="Q140" s="192">
        <f t="shared" ca="1" si="74"/>
        <v>0</v>
      </c>
      <c r="R140" s="192">
        <f t="shared" ca="1" si="74"/>
        <v>0</v>
      </c>
      <c r="S140" s="192">
        <f t="shared" ca="1" si="74"/>
        <v>0</v>
      </c>
      <c r="T140" s="192">
        <f t="shared" ca="1" si="74"/>
        <v>0</v>
      </c>
      <c r="U140" s="192">
        <f t="shared" ca="1" si="74"/>
        <v>0</v>
      </c>
      <c r="V140" s="192">
        <f t="shared" ca="1" si="74"/>
        <v>0</v>
      </c>
      <c r="W140" s="192">
        <f t="shared" ca="1" si="74"/>
        <v>0</v>
      </c>
      <c r="X140" s="193">
        <f t="shared" ca="1" si="74"/>
        <v>0</v>
      </c>
    </row>
    <row r="141" spans="1:56" ht="13.5" customHeight="1" x14ac:dyDescent="0.25">
      <c r="A141" s="24">
        <v>39</v>
      </c>
      <c r="C141" s="189"/>
      <c r="D141" s="6"/>
      <c r="E141" s="185"/>
      <c r="F141" s="202" t="s">
        <v>99</v>
      </c>
      <c r="G141" s="6"/>
      <c r="H141" s="6"/>
      <c r="I141" s="6"/>
      <c r="J141" s="191">
        <f ca="1">MIN(J139:J140)</f>
        <v>0</v>
      </c>
      <c r="K141" s="192">
        <f t="shared" ref="K141:X141" ca="1" si="75">MIN(K139:K140)-MIN(J139:J140)</f>
        <v>0</v>
      </c>
      <c r="L141" s="192">
        <f t="shared" ca="1" si="75"/>
        <v>0</v>
      </c>
      <c r="M141" s="192">
        <f t="shared" ca="1" si="75"/>
        <v>0</v>
      </c>
      <c r="N141" s="192">
        <f t="shared" ca="1" si="75"/>
        <v>0</v>
      </c>
      <c r="O141" s="192">
        <f t="shared" ca="1" si="75"/>
        <v>0</v>
      </c>
      <c r="P141" s="192">
        <f t="shared" ca="1" si="75"/>
        <v>0</v>
      </c>
      <c r="Q141" s="192">
        <f t="shared" ca="1" si="75"/>
        <v>0</v>
      </c>
      <c r="R141" s="192">
        <f t="shared" ca="1" si="75"/>
        <v>0</v>
      </c>
      <c r="S141" s="192">
        <f t="shared" ca="1" si="75"/>
        <v>0</v>
      </c>
      <c r="T141" s="192">
        <f t="shared" ca="1" si="75"/>
        <v>0</v>
      </c>
      <c r="U141" s="192">
        <f t="shared" ca="1" si="75"/>
        <v>0</v>
      </c>
      <c r="V141" s="192">
        <f t="shared" ca="1" si="75"/>
        <v>0</v>
      </c>
      <c r="W141" s="192">
        <f t="shared" ca="1" si="75"/>
        <v>0</v>
      </c>
      <c r="X141" s="193">
        <f t="shared" ca="1" si="75"/>
        <v>0</v>
      </c>
    </row>
    <row r="142" spans="1:56" ht="13.5" customHeight="1" x14ac:dyDescent="0.25">
      <c r="A142" s="24">
        <v>40</v>
      </c>
      <c r="C142" s="189"/>
      <c r="D142" s="6"/>
      <c r="E142" s="185"/>
      <c r="F142" s="202" t="s">
        <v>94</v>
      </c>
      <c r="G142" s="6"/>
      <c r="H142" s="6"/>
      <c r="I142" s="6"/>
      <c r="J142" s="191">
        <f t="shared" ref="J142:X142" ca="1" si="76">J141-J109</f>
        <v>0</v>
      </c>
      <c r="K142" s="192">
        <f t="shared" ca="1" si="76"/>
        <v>0</v>
      </c>
      <c r="L142" s="192">
        <f t="shared" ca="1" si="76"/>
        <v>0</v>
      </c>
      <c r="M142" s="192">
        <f t="shared" ca="1" si="76"/>
        <v>0</v>
      </c>
      <c r="N142" s="192">
        <f t="shared" ca="1" si="76"/>
        <v>0</v>
      </c>
      <c r="O142" s="192">
        <f t="shared" ca="1" si="76"/>
        <v>0</v>
      </c>
      <c r="P142" s="192">
        <f t="shared" ca="1" si="76"/>
        <v>0</v>
      </c>
      <c r="Q142" s="192">
        <f t="shared" ca="1" si="76"/>
        <v>0</v>
      </c>
      <c r="R142" s="192">
        <f t="shared" ca="1" si="76"/>
        <v>0</v>
      </c>
      <c r="S142" s="192">
        <f t="shared" ca="1" si="76"/>
        <v>0</v>
      </c>
      <c r="T142" s="192">
        <f t="shared" ca="1" si="76"/>
        <v>0</v>
      </c>
      <c r="U142" s="192">
        <f t="shared" ca="1" si="76"/>
        <v>0</v>
      </c>
      <c r="V142" s="192">
        <f t="shared" ca="1" si="76"/>
        <v>0</v>
      </c>
      <c r="W142" s="192">
        <f t="shared" ca="1" si="76"/>
        <v>0</v>
      </c>
      <c r="X142" s="193">
        <f t="shared" ca="1" si="76"/>
        <v>0</v>
      </c>
    </row>
    <row r="143" spans="1:56" ht="13.5" customHeight="1" x14ac:dyDescent="0.25">
      <c r="A143" s="24">
        <v>41</v>
      </c>
      <c r="C143" s="189"/>
      <c r="D143" s="6"/>
      <c r="E143" s="185"/>
      <c r="F143" s="202" t="s">
        <v>95</v>
      </c>
      <c r="G143" s="6"/>
      <c r="H143" s="6"/>
      <c r="I143" s="6"/>
      <c r="J143" s="191">
        <f ca="1">-J142</f>
        <v>0</v>
      </c>
      <c r="K143" s="192">
        <f ca="1">-SUM($J142:K142)</f>
        <v>0</v>
      </c>
      <c r="L143" s="192">
        <f ca="1">-SUM($J142:L142)</f>
        <v>0</v>
      </c>
      <c r="M143" s="192">
        <f ca="1">-SUM($J142:M142)</f>
        <v>0</v>
      </c>
      <c r="N143" s="192">
        <f ca="1">-SUM($J142:N142)</f>
        <v>0</v>
      </c>
      <c r="O143" s="192">
        <f ca="1">-SUM($J142:O142)</f>
        <v>0</v>
      </c>
      <c r="P143" s="192">
        <f ca="1">-SUM($J142:P142)</f>
        <v>0</v>
      </c>
      <c r="Q143" s="192">
        <f ca="1">-SUM($J142:Q142)</f>
        <v>0</v>
      </c>
      <c r="R143" s="192">
        <f ca="1">-SUM($J142:R142)</f>
        <v>0</v>
      </c>
      <c r="S143" s="192">
        <f ca="1">-SUM($J142:S142)</f>
        <v>0</v>
      </c>
      <c r="T143" s="192">
        <f ca="1">-SUM($J142:T142)</f>
        <v>0</v>
      </c>
      <c r="U143" s="192">
        <f ca="1">-SUM($J142:U142)</f>
        <v>0</v>
      </c>
      <c r="V143" s="192">
        <f ca="1">-SUM($J142:V142)</f>
        <v>0</v>
      </c>
      <c r="W143" s="192">
        <f ca="1">-SUM($J142:W142)</f>
        <v>0</v>
      </c>
      <c r="X143" s="193">
        <f ca="1">-SUM($J142:X142)</f>
        <v>0</v>
      </c>
    </row>
    <row r="144" spans="1:56" ht="13.5" customHeight="1" x14ac:dyDescent="0.25">
      <c r="A144" s="24">
        <v>42</v>
      </c>
      <c r="B144" s="154"/>
      <c r="C144" s="178" t="s">
        <v>65</v>
      </c>
      <c r="D144" s="82"/>
      <c r="E144" s="82"/>
      <c r="F144" s="205" t="s">
        <v>58</v>
      </c>
      <c r="G144" s="82"/>
      <c r="H144" s="82"/>
      <c r="I144" s="82"/>
      <c r="J144" s="198">
        <f t="shared" ref="J144:X144" ca="1" si="77">(J142+J135)*$F110</f>
        <v>0</v>
      </c>
      <c r="K144" s="199">
        <f t="shared" ca="1" si="77"/>
        <v>0</v>
      </c>
      <c r="L144" s="199">
        <f t="shared" ca="1" si="77"/>
        <v>0</v>
      </c>
      <c r="M144" s="199">
        <f t="shared" ca="1" si="77"/>
        <v>0</v>
      </c>
      <c r="N144" s="199">
        <f t="shared" ca="1" si="77"/>
        <v>0</v>
      </c>
      <c r="O144" s="199">
        <f t="shared" ca="1" si="77"/>
        <v>0</v>
      </c>
      <c r="P144" s="199">
        <f t="shared" ca="1" si="77"/>
        <v>0</v>
      </c>
      <c r="Q144" s="199">
        <f t="shared" ca="1" si="77"/>
        <v>0</v>
      </c>
      <c r="R144" s="199">
        <f t="shared" ca="1" si="77"/>
        <v>0</v>
      </c>
      <c r="S144" s="199">
        <f t="shared" ca="1" si="77"/>
        <v>0</v>
      </c>
      <c r="T144" s="199">
        <f t="shared" ca="1" si="77"/>
        <v>0</v>
      </c>
      <c r="U144" s="199">
        <f t="shared" ca="1" si="77"/>
        <v>0</v>
      </c>
      <c r="V144" s="199">
        <f t="shared" ca="1" si="77"/>
        <v>0</v>
      </c>
      <c r="W144" s="199">
        <f t="shared" ca="1" si="77"/>
        <v>0</v>
      </c>
      <c r="X144" s="200">
        <f t="shared" ca="1" si="77"/>
        <v>0</v>
      </c>
    </row>
    <row r="145" spans="1:56" ht="13.5" customHeight="1" x14ac:dyDescent="0.25">
      <c r="A145" s="24">
        <v>43</v>
      </c>
      <c r="C145" s="189"/>
      <c r="D145" s="6"/>
      <c r="E145" s="6"/>
      <c r="F145" s="202" t="str">
        <f>Data!B$99</f>
        <v>Støttet overhead</v>
      </c>
      <c r="G145" s="6"/>
      <c r="H145" s="6"/>
      <c r="I145" s="6"/>
      <c r="J145" s="191">
        <f t="shared" ref="J145:X145" ca="1" si="78">(J141+J134)*$F110</f>
        <v>0</v>
      </c>
      <c r="K145" s="192">
        <f t="shared" ca="1" si="78"/>
        <v>0</v>
      </c>
      <c r="L145" s="192">
        <f t="shared" ca="1" si="78"/>
        <v>0</v>
      </c>
      <c r="M145" s="192">
        <f t="shared" ca="1" si="78"/>
        <v>0</v>
      </c>
      <c r="N145" s="192">
        <f t="shared" ca="1" si="78"/>
        <v>0</v>
      </c>
      <c r="O145" s="192">
        <f t="shared" ca="1" si="78"/>
        <v>0</v>
      </c>
      <c r="P145" s="192">
        <f t="shared" ca="1" si="78"/>
        <v>0</v>
      </c>
      <c r="Q145" s="192">
        <f t="shared" ca="1" si="78"/>
        <v>0</v>
      </c>
      <c r="R145" s="192">
        <f t="shared" ca="1" si="78"/>
        <v>0</v>
      </c>
      <c r="S145" s="192">
        <f t="shared" ca="1" si="78"/>
        <v>0</v>
      </c>
      <c r="T145" s="192">
        <f t="shared" ca="1" si="78"/>
        <v>0</v>
      </c>
      <c r="U145" s="192">
        <f t="shared" ca="1" si="78"/>
        <v>0</v>
      </c>
      <c r="V145" s="192">
        <f t="shared" ca="1" si="78"/>
        <v>0</v>
      </c>
      <c r="W145" s="192">
        <f t="shared" ca="1" si="78"/>
        <v>0</v>
      </c>
      <c r="X145" s="193">
        <f t="shared" ca="1" si="78"/>
        <v>0</v>
      </c>
    </row>
    <row r="146" spans="1:56" ht="13.5" customHeight="1" x14ac:dyDescent="0.25">
      <c r="C146" s="178" t="s">
        <v>101</v>
      </c>
      <c r="D146" s="82"/>
      <c r="E146" s="82"/>
      <c r="F146" s="201" t="str">
        <f>Data!B$33</f>
        <v>Udbetalingsloft</v>
      </c>
      <c r="G146" s="82"/>
      <c r="H146" s="82"/>
      <c r="I146" s="82"/>
      <c r="J146" s="198">
        <f t="shared" ref="J146:X146" ca="1" si="79">(J133+J140)*(1+$F110)*$F123</f>
        <v>0</v>
      </c>
      <c r="K146" s="199">
        <f t="shared" ca="1" si="79"/>
        <v>0</v>
      </c>
      <c r="L146" s="199">
        <f t="shared" ca="1" si="79"/>
        <v>0</v>
      </c>
      <c r="M146" s="199">
        <f t="shared" ca="1" si="79"/>
        <v>0</v>
      </c>
      <c r="N146" s="199">
        <f t="shared" ca="1" si="79"/>
        <v>0</v>
      </c>
      <c r="O146" s="199">
        <f t="shared" ca="1" si="79"/>
        <v>0</v>
      </c>
      <c r="P146" s="199">
        <f t="shared" ca="1" si="79"/>
        <v>0</v>
      </c>
      <c r="Q146" s="199">
        <f t="shared" ca="1" si="79"/>
        <v>0</v>
      </c>
      <c r="R146" s="199">
        <f t="shared" ca="1" si="79"/>
        <v>0</v>
      </c>
      <c r="S146" s="199">
        <f t="shared" ca="1" si="79"/>
        <v>0</v>
      </c>
      <c r="T146" s="199">
        <f t="shared" ca="1" si="79"/>
        <v>0</v>
      </c>
      <c r="U146" s="199">
        <f t="shared" ca="1" si="79"/>
        <v>0</v>
      </c>
      <c r="V146" s="199">
        <f t="shared" ca="1" si="79"/>
        <v>0</v>
      </c>
      <c r="W146" s="199">
        <f t="shared" ca="1" si="79"/>
        <v>0</v>
      </c>
      <c r="X146" s="200">
        <f t="shared" ca="1" si="79"/>
        <v>0</v>
      </c>
    </row>
    <row r="147" spans="1:56" ht="13.5" customHeight="1" x14ac:dyDescent="0.25">
      <c r="C147" s="189"/>
      <c r="D147" s="6"/>
      <c r="E147" s="6"/>
      <c r="F147" s="202" t="str">
        <f>Data!B$34</f>
        <v>Til/fra pulje</v>
      </c>
      <c r="G147" s="6"/>
      <c r="H147" s="6"/>
      <c r="I147" s="6"/>
      <c r="J147" s="191">
        <f t="shared" ref="J147:X147" ca="1" si="80">(J135+J142)*(1+$F110)*$F123</f>
        <v>0</v>
      </c>
      <c r="K147" s="192">
        <f t="shared" ca="1" si="80"/>
        <v>0</v>
      </c>
      <c r="L147" s="192">
        <f t="shared" ca="1" si="80"/>
        <v>0</v>
      </c>
      <c r="M147" s="192">
        <f t="shared" ca="1" si="80"/>
        <v>0</v>
      </c>
      <c r="N147" s="192">
        <f t="shared" ca="1" si="80"/>
        <v>0</v>
      </c>
      <c r="O147" s="192">
        <f t="shared" ca="1" si="80"/>
        <v>0</v>
      </c>
      <c r="P147" s="192">
        <f t="shared" ca="1" si="80"/>
        <v>0</v>
      </c>
      <c r="Q147" s="192">
        <f t="shared" ca="1" si="80"/>
        <v>0</v>
      </c>
      <c r="R147" s="192">
        <f t="shared" ca="1" si="80"/>
        <v>0</v>
      </c>
      <c r="S147" s="192">
        <f t="shared" ca="1" si="80"/>
        <v>0</v>
      </c>
      <c r="T147" s="192">
        <f t="shared" ca="1" si="80"/>
        <v>0</v>
      </c>
      <c r="U147" s="192">
        <f t="shared" ca="1" si="80"/>
        <v>0</v>
      </c>
      <c r="V147" s="192">
        <f t="shared" ca="1" si="80"/>
        <v>0</v>
      </c>
      <c r="W147" s="192">
        <f t="shared" ca="1" si="80"/>
        <v>0</v>
      </c>
      <c r="X147" s="193">
        <f t="shared" ca="1" si="80"/>
        <v>0</v>
      </c>
    </row>
    <row r="148" spans="1:56" ht="13.5" customHeight="1" x14ac:dyDescent="0.25">
      <c r="C148" s="195"/>
      <c r="D148" s="196"/>
      <c r="E148" s="196"/>
      <c r="F148" s="204" t="str">
        <f>Data!B$35</f>
        <v>Pulje for tilbageholdt tilskud</v>
      </c>
      <c r="G148" s="196"/>
      <c r="H148" s="196"/>
      <c r="I148" s="196"/>
      <c r="J148" s="186">
        <f t="shared" ref="J148:X148" ca="1" si="81">(J136+J143)*(1+$F110)*$F123</f>
        <v>0</v>
      </c>
      <c r="K148" s="187">
        <f t="shared" ca="1" si="81"/>
        <v>0</v>
      </c>
      <c r="L148" s="187">
        <f t="shared" ca="1" si="81"/>
        <v>0</v>
      </c>
      <c r="M148" s="187">
        <f t="shared" ca="1" si="81"/>
        <v>0</v>
      </c>
      <c r="N148" s="187">
        <f t="shared" ca="1" si="81"/>
        <v>0</v>
      </c>
      <c r="O148" s="187">
        <f t="shared" ca="1" si="81"/>
        <v>0</v>
      </c>
      <c r="P148" s="187">
        <f t="shared" ca="1" si="81"/>
        <v>0</v>
      </c>
      <c r="Q148" s="187">
        <f t="shared" ca="1" si="81"/>
        <v>0</v>
      </c>
      <c r="R148" s="187">
        <f t="shared" ca="1" si="81"/>
        <v>0</v>
      </c>
      <c r="S148" s="187">
        <f t="shared" ca="1" si="81"/>
        <v>0</v>
      </c>
      <c r="T148" s="187">
        <f t="shared" ca="1" si="81"/>
        <v>0</v>
      </c>
      <c r="U148" s="187">
        <f t="shared" ca="1" si="81"/>
        <v>0</v>
      </c>
      <c r="V148" s="187">
        <f t="shared" ca="1" si="81"/>
        <v>0</v>
      </c>
      <c r="W148" s="187">
        <f t="shared" ca="1" si="81"/>
        <v>0</v>
      </c>
      <c r="X148" s="188">
        <f t="shared" ca="1" si="81"/>
        <v>0</v>
      </c>
    </row>
    <row r="149" spans="1:56" ht="13.5" customHeight="1" x14ac:dyDescent="0.25">
      <c r="C149" s="482" t="s">
        <v>229</v>
      </c>
      <c r="D149" s="483"/>
      <c r="E149" s="483"/>
      <c r="F149" s="483"/>
      <c r="G149" s="483"/>
      <c r="H149" s="483"/>
      <c r="I149" s="483"/>
      <c r="J149" s="484">
        <f ca="1">J124</f>
        <v>0</v>
      </c>
      <c r="K149" s="485">
        <f ca="1">SUM($J124:K124)</f>
        <v>0</v>
      </c>
      <c r="L149" s="485">
        <f ca="1">SUM($J124:L124)</f>
        <v>0</v>
      </c>
      <c r="M149" s="485">
        <f ca="1">SUM($J124:M124)</f>
        <v>0</v>
      </c>
      <c r="N149" s="485">
        <f ca="1">SUM($J124:N124)</f>
        <v>0</v>
      </c>
      <c r="O149" s="485">
        <f ca="1">SUM($J124:O124)</f>
        <v>0</v>
      </c>
      <c r="P149" s="485">
        <f ca="1">SUM($J124:P124)</f>
        <v>0</v>
      </c>
      <c r="Q149" s="485">
        <f ca="1">SUM($J124:Q124)</f>
        <v>0</v>
      </c>
      <c r="R149" s="485">
        <f ca="1">SUM($J124:R124)</f>
        <v>0</v>
      </c>
      <c r="S149" s="485">
        <f ca="1">SUM($J124:S124)</f>
        <v>0</v>
      </c>
      <c r="T149" s="485">
        <f ca="1">SUM($J124:T124)</f>
        <v>0</v>
      </c>
      <c r="U149" s="485">
        <f ca="1">SUM($J124:U124)</f>
        <v>0</v>
      </c>
      <c r="V149" s="485">
        <f ca="1">SUM($J124:V124)</f>
        <v>0</v>
      </c>
      <c r="W149" s="485">
        <f ca="1">SUM($J124:W124)</f>
        <v>0</v>
      </c>
      <c r="X149" s="486">
        <f ca="1">SUM($J124:X124)</f>
        <v>0</v>
      </c>
    </row>
    <row r="150" spans="1:56" ht="13.5" customHeight="1" x14ac:dyDescent="0.25">
      <c r="J150" s="155"/>
      <c r="M150" s="1"/>
      <c r="N150" s="1"/>
      <c r="O150" s="1"/>
      <c r="P150" s="1"/>
      <c r="Q150" s="1"/>
      <c r="R150" s="1"/>
      <c r="S150" s="1"/>
      <c r="T150" s="1"/>
      <c r="U150" s="1"/>
      <c r="V150" s="1"/>
      <c r="W150" s="1"/>
      <c r="X150" s="1"/>
    </row>
    <row r="151" spans="1:56" ht="13.5" customHeight="1" x14ac:dyDescent="0.25">
      <c r="M151" s="1"/>
      <c r="N151" s="1"/>
      <c r="O151" s="1"/>
      <c r="P151" s="1"/>
      <c r="Q151" s="1"/>
      <c r="R151" s="1"/>
      <c r="S151" s="1"/>
      <c r="T151" s="1"/>
      <c r="U151" s="1"/>
      <c r="V151" s="1"/>
      <c r="W151" s="1"/>
      <c r="X151" s="1"/>
    </row>
    <row r="152" spans="1:56" x14ac:dyDescent="0.25">
      <c r="B152" s="10"/>
      <c r="C152" s="268" t="str">
        <f>Data!B$53</f>
        <v>Virksomhed</v>
      </c>
      <c r="D152" s="81"/>
      <c r="E152" s="403">
        <f>HLOOKUP(B153,'Budget &amp; Total'!A:CI,6,FALSE)</f>
        <v>0</v>
      </c>
      <c r="F152" s="925">
        <f>HLOOKUP(B153,'Budget &amp; Total'!A:CI,5,FALSE)</f>
        <v>0</v>
      </c>
      <c r="G152" s="925"/>
      <c r="H152" s="925"/>
      <c r="I152" s="81"/>
      <c r="J152" s="82" t="str">
        <f t="shared" ref="J152:X152" ca="1" si="82">J$1</f>
        <v>P1</v>
      </c>
      <c r="K152" s="82" t="str">
        <f t="shared" ca="1" si="82"/>
        <v>P2</v>
      </c>
      <c r="L152" s="82" t="str">
        <f t="shared" ca="1" si="82"/>
        <v>P3</v>
      </c>
      <c r="M152" s="82" t="str">
        <f t="shared" ca="1" si="82"/>
        <v>P4</v>
      </c>
      <c r="N152" s="82" t="str">
        <f t="shared" ca="1" si="82"/>
        <v>P5</v>
      </c>
      <c r="O152" s="82" t="str">
        <f t="shared" ca="1" si="82"/>
        <v>P6</v>
      </c>
      <c r="P152" s="82" t="str">
        <f t="shared" ca="1" si="82"/>
        <v>P7</v>
      </c>
      <c r="Q152" s="82" t="str">
        <f t="shared" ca="1" si="82"/>
        <v>P8</v>
      </c>
      <c r="R152" s="82" t="str">
        <f t="shared" ca="1" si="82"/>
        <v>P9</v>
      </c>
      <c r="S152" s="82" t="str">
        <f t="shared" ca="1" si="82"/>
        <v>P10</v>
      </c>
      <c r="T152" s="82" t="str">
        <f t="shared" ca="1" si="82"/>
        <v>P11</v>
      </c>
      <c r="U152" s="82" t="str">
        <f t="shared" ca="1" si="82"/>
        <v>P12</v>
      </c>
      <c r="V152" s="82" t="str">
        <f t="shared" ca="1" si="82"/>
        <v>P13</v>
      </c>
      <c r="W152" s="82" t="str">
        <f t="shared" ca="1" si="82"/>
        <v>P14</v>
      </c>
      <c r="X152" s="83" t="str">
        <f t="shared" ca="1" si="82"/>
        <v>P15</v>
      </c>
      <c r="Z152" s="1"/>
      <c r="AA152" s="1"/>
      <c r="AB152" s="1"/>
      <c r="AC152" s="1"/>
      <c r="AD152" s="1"/>
      <c r="AE152" s="1"/>
      <c r="AF152" s="1"/>
      <c r="AG152" s="1"/>
      <c r="AH152" s="1"/>
      <c r="AI152" s="1"/>
      <c r="AJ152" s="1"/>
      <c r="AK152" s="1"/>
      <c r="AL152" s="1"/>
      <c r="AM152" s="1"/>
      <c r="AN152" s="1"/>
      <c r="AO152" s="1"/>
      <c r="AX152" s="1"/>
      <c r="AY152" s="1"/>
      <c r="AZ152" s="1"/>
      <c r="BA152" s="1"/>
      <c r="BB152" s="1"/>
      <c r="BC152" s="1"/>
      <c r="BD152" s="1"/>
    </row>
    <row r="153" spans="1:56" ht="18.75" customHeight="1" x14ac:dyDescent="0.25">
      <c r="B153" s="293">
        <f>B103+1</f>
        <v>4</v>
      </c>
      <c r="C153" s="84" t="str">
        <f>Data!B$52</f>
        <v>Projekt</v>
      </c>
      <c r="D153" s="26"/>
      <c r="E153" s="296">
        <f>'Budget &amp; Total'!$C$5</f>
        <v>0</v>
      </c>
      <c r="F153" s="924">
        <f>'Budget &amp; Total'!$C$8</f>
        <v>0</v>
      </c>
      <c r="G153" s="924"/>
      <c r="H153" s="924"/>
      <c r="I153" s="85"/>
      <c r="J153" s="86">
        <f ca="1">INDIRECT(J$1&amp;"!d$5")</f>
        <v>0</v>
      </c>
      <c r="K153" s="86">
        <f ca="1">INDIRECT(K$1&amp;"!d$5")</f>
        <v>1</v>
      </c>
      <c r="L153" s="6"/>
      <c r="M153" s="6"/>
      <c r="N153" s="6"/>
      <c r="O153" s="6"/>
      <c r="P153" s="6"/>
      <c r="Q153" s="6"/>
      <c r="R153" s="6"/>
      <c r="S153" s="6"/>
      <c r="T153" s="6"/>
      <c r="U153" s="6"/>
      <c r="V153" s="6"/>
      <c r="W153" s="6"/>
      <c r="X153" s="481"/>
      <c r="Z153">
        <v>1</v>
      </c>
      <c r="AA153">
        <v>2</v>
      </c>
      <c r="AB153">
        <v>3</v>
      </c>
      <c r="AC153">
        <v>4</v>
      </c>
      <c r="AD153">
        <v>5</v>
      </c>
      <c r="AE153">
        <v>6</v>
      </c>
      <c r="AF153">
        <v>7</v>
      </c>
      <c r="AG153">
        <v>8</v>
      </c>
      <c r="AH153">
        <v>9</v>
      </c>
      <c r="AI153">
        <v>10</v>
      </c>
      <c r="AJ153">
        <v>11</v>
      </c>
      <c r="AK153">
        <v>12</v>
      </c>
      <c r="AL153">
        <v>13</v>
      </c>
      <c r="AM153">
        <v>14</v>
      </c>
      <c r="AN153">
        <v>15</v>
      </c>
    </row>
    <row r="154" spans="1:56" ht="13.8" thickBot="1" x14ac:dyDescent="0.3">
      <c r="B154" s="24">
        <f>B153</f>
        <v>4</v>
      </c>
      <c r="C154" s="87"/>
      <c r="D154" s="26"/>
      <c r="E154" s="26"/>
      <c r="F154" s="26"/>
      <c r="G154" s="448" t="s">
        <v>5</v>
      </c>
      <c r="H154" s="449">
        <f>Data!B153</f>
        <v>0</v>
      </c>
      <c r="I154" s="6"/>
      <c r="J154" s="86">
        <f ca="1">INDIRECT(J$1&amp;"!f$5")</f>
        <v>0</v>
      </c>
      <c r="K154" s="86">
        <f ca="1">INDIRECT(K$1&amp;"!f$5")</f>
        <v>0</v>
      </c>
      <c r="L154" s="6"/>
      <c r="M154" s="6"/>
      <c r="N154" s="6"/>
      <c r="O154" s="6"/>
      <c r="P154" s="6"/>
      <c r="Q154" s="6"/>
      <c r="R154" s="6"/>
      <c r="S154" s="6"/>
      <c r="T154" s="6"/>
      <c r="U154" s="6"/>
      <c r="V154" s="6"/>
      <c r="W154" s="6"/>
      <c r="X154" s="481"/>
      <c r="Z154" s="1">
        <f t="shared" ref="Z154:AN154" ca="1" si="83">J154+20</f>
        <v>20</v>
      </c>
      <c r="AA154" s="1">
        <f t="shared" ca="1" si="83"/>
        <v>20</v>
      </c>
      <c r="AB154" s="1">
        <f t="shared" si="83"/>
        <v>20</v>
      </c>
      <c r="AC154" s="1">
        <f t="shared" si="83"/>
        <v>20</v>
      </c>
      <c r="AD154" s="1">
        <f t="shared" si="83"/>
        <v>20</v>
      </c>
      <c r="AE154" s="1">
        <f t="shared" si="83"/>
        <v>20</v>
      </c>
      <c r="AF154" s="1">
        <f t="shared" si="83"/>
        <v>20</v>
      </c>
      <c r="AG154" s="1">
        <f t="shared" si="83"/>
        <v>20</v>
      </c>
      <c r="AH154" s="1">
        <f t="shared" si="83"/>
        <v>20</v>
      </c>
      <c r="AI154" s="1">
        <f t="shared" si="83"/>
        <v>20</v>
      </c>
      <c r="AJ154" s="1">
        <f t="shared" si="83"/>
        <v>20</v>
      </c>
      <c r="AK154" s="1">
        <f t="shared" si="83"/>
        <v>20</v>
      </c>
      <c r="AL154" s="1">
        <f t="shared" si="83"/>
        <v>20</v>
      </c>
      <c r="AM154" s="1">
        <f t="shared" si="83"/>
        <v>20</v>
      </c>
      <c r="AN154" s="1">
        <f t="shared" si="83"/>
        <v>20</v>
      </c>
    </row>
    <row r="155" spans="1:56" x14ac:dyDescent="0.25">
      <c r="A155" s="24">
        <v>1</v>
      </c>
      <c r="B155" s="24">
        <f t="shared" ref="B155:B179" si="84">B154</f>
        <v>4</v>
      </c>
      <c r="C155" s="36" t="str">
        <f>Data!B$24</f>
        <v>Timer</v>
      </c>
      <c r="D155" s="68" t="str">
        <f>Data!B$13</f>
        <v>Interne timer</v>
      </c>
      <c r="E155" s="68"/>
      <c r="F155" s="37"/>
      <c r="G155" s="241">
        <f>HLOOKUP(B155,'Budget &amp; Total'!$1:$45,(20),FALSE)</f>
        <v>0</v>
      </c>
      <c r="H155" s="452">
        <f ca="1">SUM(J155:X155)</f>
        <v>0</v>
      </c>
      <c r="I155" s="72"/>
      <c r="J155" s="152">
        <f ca="1">HLOOKUP($B155,INDIRECT(J$1&amp;"!$I$2:$x$40"),('Partner-period(er)'!$A155+14),FALSE)</f>
        <v>0</v>
      </c>
      <c r="K155" s="69">
        <f ca="1">HLOOKUP($B155,INDIRECT(K$1&amp;"!$I$2:$x$40"),('Partner-period(er)'!$A155+14),FALSE)</f>
        <v>0</v>
      </c>
      <c r="L155" s="69">
        <f ca="1">HLOOKUP($B155,INDIRECT(L$1&amp;"!$I$2:$x$40"),('Partner-period(er)'!$A155+14),FALSE)</f>
        <v>0</v>
      </c>
      <c r="M155" s="69">
        <f ca="1">HLOOKUP($B155,INDIRECT(M$1&amp;"!$I$2:$x$40"),('Partner-period(er)'!$A155+14),FALSE)</f>
        <v>0</v>
      </c>
      <c r="N155" s="69">
        <f ca="1">HLOOKUP($B155,INDIRECT(N$1&amp;"!$I$2:$x$40"),('Partner-period(er)'!$A155+14),FALSE)</f>
        <v>0</v>
      </c>
      <c r="O155" s="68">
        <f ca="1">HLOOKUP($B155,INDIRECT(O$1&amp;"!$I$2:$x$40"),('Partner-period(er)'!$A155+14),FALSE)</f>
        <v>0</v>
      </c>
      <c r="P155" s="68">
        <f ca="1">HLOOKUP($B155,INDIRECT(P$1&amp;"!$I$2:$x$40"),('Partner-period(er)'!$A155+14),FALSE)</f>
        <v>0</v>
      </c>
      <c r="Q155" s="68">
        <f ca="1">HLOOKUP($B155,INDIRECT(Q$1&amp;"!$I$2:$x$40"),('Partner-period(er)'!$A155+14),FALSE)</f>
        <v>0</v>
      </c>
      <c r="R155" s="68">
        <f ca="1">HLOOKUP($B155,INDIRECT(R$1&amp;"!$I$2:$x$40"),('Partner-period(er)'!$A155+14),FALSE)</f>
        <v>0</v>
      </c>
      <c r="S155" s="68">
        <f ca="1">HLOOKUP($B155,INDIRECT(S$1&amp;"!$I$2:$x$40"),('Partner-period(er)'!$A155+14),FALSE)</f>
        <v>0</v>
      </c>
      <c r="T155" s="68">
        <f ca="1">HLOOKUP($B155,INDIRECT(T$1&amp;"!$I$2:$x$40"),('Partner-period(er)'!$A155+14),FALSE)</f>
        <v>0</v>
      </c>
      <c r="U155" s="68">
        <f ca="1">HLOOKUP($B155,INDIRECT(U$1&amp;"!$I$2:$x$40"),('Partner-period(er)'!$A155+14),FALSE)</f>
        <v>0</v>
      </c>
      <c r="V155" s="68">
        <f ca="1">HLOOKUP($B155,INDIRECT(V$1&amp;"!$I$2:$x$40"),('Partner-period(er)'!$A155+14),FALSE)</f>
        <v>0</v>
      </c>
      <c r="W155" s="68">
        <f ca="1">HLOOKUP($B155,INDIRECT(W$1&amp;"!$I$2:$x$40"),('Partner-period(er)'!$A155+14),FALSE)</f>
        <v>0</v>
      </c>
      <c r="X155" s="362">
        <f ca="1">HLOOKUP($B155,INDIRECT(X$1&amp;"!$I$2:$x$40"),('Partner-period(er)'!$A155+14),FALSE)</f>
        <v>0</v>
      </c>
      <c r="Z155" s="13">
        <f ca="1">J155</f>
        <v>0</v>
      </c>
      <c r="AA155" s="14">
        <f ca="1">SUM($J155:K155)</f>
        <v>0</v>
      </c>
      <c r="AB155" s="14">
        <f ca="1">SUM($J155:L155)</f>
        <v>0</v>
      </c>
      <c r="AC155" s="14">
        <f ca="1">SUM($J155:M155)</f>
        <v>0</v>
      </c>
      <c r="AD155" s="14">
        <f ca="1">SUM($J155:N155)</f>
        <v>0</v>
      </c>
      <c r="AE155" s="14">
        <f ca="1">SUM($J155:O155)</f>
        <v>0</v>
      </c>
      <c r="AF155" s="14">
        <f ca="1">SUM($J155:P155)</f>
        <v>0</v>
      </c>
      <c r="AG155" s="14">
        <f ca="1">SUM($J155:Q155)</f>
        <v>0</v>
      </c>
      <c r="AH155" s="14">
        <f ca="1">SUM($J155:R155)</f>
        <v>0</v>
      </c>
      <c r="AI155" s="14">
        <f ca="1">SUM($J155:S155)</f>
        <v>0</v>
      </c>
      <c r="AJ155" s="14">
        <f ca="1">SUM($J155:T155)</f>
        <v>0</v>
      </c>
      <c r="AK155" s="14">
        <f ca="1">SUM($J155:U155)</f>
        <v>0</v>
      </c>
      <c r="AL155" s="14">
        <f ca="1">SUM($J155:V155)</f>
        <v>0</v>
      </c>
      <c r="AM155" s="14">
        <f ca="1">SUM($J155:W155)</f>
        <v>0</v>
      </c>
      <c r="AN155" s="18">
        <f ca="1">SUM($J155:X155)</f>
        <v>0</v>
      </c>
      <c r="AO155" s="12"/>
      <c r="AP155" s="11"/>
      <c r="AQ155" s="11"/>
      <c r="AR155" s="11"/>
      <c r="AS155" s="11"/>
      <c r="AT155" s="11"/>
    </row>
    <row r="156" spans="1:56" x14ac:dyDescent="0.25">
      <c r="A156" s="24">
        <v>2</v>
      </c>
      <c r="B156" s="24">
        <f t="shared" si="84"/>
        <v>4</v>
      </c>
      <c r="C156" s="443">
        <f>Data!L152</f>
        <v>0</v>
      </c>
      <c r="D156" s="9" t="str">
        <f>Data!B$14</f>
        <v>Teknisk/adm timer</v>
      </c>
      <c r="E156" s="9"/>
      <c r="F156" s="4"/>
      <c r="G156" s="242">
        <f>HLOOKUP(B156,'Budget &amp; Total'!$1:$45,(21),FALSE)</f>
        <v>0</v>
      </c>
      <c r="H156" s="453">
        <f t="shared" ref="H156:H179" ca="1" si="85">SUM(J156:X156)</f>
        <v>0</v>
      </c>
      <c r="I156" s="72"/>
      <c r="J156" s="153">
        <f ca="1">HLOOKUP($B156,INDIRECT(J$1&amp;"!$I$2:$x$40"),('Partner-period(er)'!$A156+14),FALSE)</f>
        <v>0</v>
      </c>
      <c r="K156" s="58">
        <f ca="1">HLOOKUP($B156,INDIRECT(K$1&amp;"!$I$2:$x$40"),('Partner-period(er)'!$A156+14),FALSE)</f>
        <v>0</v>
      </c>
      <c r="L156" s="58">
        <f ca="1">HLOOKUP($B156,INDIRECT(L$1&amp;"!$I$2:$x$40"),('Partner-period(er)'!$A156+14),FALSE)</f>
        <v>0</v>
      </c>
      <c r="M156" s="58">
        <f ca="1">HLOOKUP($B156,INDIRECT(M$1&amp;"!$I$2:$x$40"),('Partner-period(er)'!$A156+14),FALSE)</f>
        <v>0</v>
      </c>
      <c r="N156" s="58">
        <f ca="1">HLOOKUP($B156,INDIRECT(N$1&amp;"!$I$2:$x$40"),('Partner-period(er)'!$A156+14),FALSE)</f>
        <v>0</v>
      </c>
      <c r="O156" s="41">
        <f ca="1">HLOOKUP($B156,INDIRECT(O$1&amp;"!$I$2:$x$40"),('Partner-period(er)'!$A156+14),FALSE)</f>
        <v>0</v>
      </c>
      <c r="P156" s="41">
        <f ca="1">HLOOKUP($B156,INDIRECT(P$1&amp;"!$I$2:$x$40"),('Partner-period(er)'!$A156+14),FALSE)</f>
        <v>0</v>
      </c>
      <c r="Q156" s="41">
        <f ca="1">HLOOKUP($B156,INDIRECT(Q$1&amp;"!$I$2:$x$40"),('Partner-period(er)'!$A156+14),FALSE)</f>
        <v>0</v>
      </c>
      <c r="R156" s="41">
        <f ca="1">HLOOKUP($B156,INDIRECT(R$1&amp;"!$I$2:$x$40"),('Partner-period(er)'!$A156+14),FALSE)</f>
        <v>0</v>
      </c>
      <c r="S156" s="41">
        <f ca="1">HLOOKUP($B156,INDIRECT(S$1&amp;"!$I$2:$x$40"),('Partner-period(er)'!$A156+14),FALSE)</f>
        <v>0</v>
      </c>
      <c r="T156" s="41">
        <f ca="1">HLOOKUP($B156,INDIRECT(T$1&amp;"!$I$2:$x$40"),('Partner-period(er)'!$A156+14),FALSE)</f>
        <v>0</v>
      </c>
      <c r="U156" s="41">
        <f ca="1">HLOOKUP($B156,INDIRECT(U$1&amp;"!$I$2:$x$40"),('Partner-period(er)'!$A156+14),FALSE)</f>
        <v>0</v>
      </c>
      <c r="V156" s="41">
        <f ca="1">HLOOKUP($B156,INDIRECT(V$1&amp;"!$I$2:$x$40"),('Partner-period(er)'!$A156+14),FALSE)</f>
        <v>0</v>
      </c>
      <c r="W156" s="41">
        <f ca="1">HLOOKUP($B156,INDIRECT(W$1&amp;"!$I$2:$x$40"),('Partner-period(er)'!$A156+14),FALSE)</f>
        <v>0</v>
      </c>
      <c r="X156" s="363">
        <f ca="1">HLOOKUP($B156,INDIRECT(X$1&amp;"!$I$2:$x$40"),('Partner-period(er)'!$A156+14),FALSE)</f>
        <v>0</v>
      </c>
      <c r="Z156" s="15">
        <f ca="1">J156</f>
        <v>0</v>
      </c>
      <c r="AA156" s="11">
        <f ca="1">SUM($J156:K156)</f>
        <v>0</v>
      </c>
      <c r="AB156" s="11">
        <f ca="1">SUM($J156:L156)</f>
        <v>0</v>
      </c>
      <c r="AC156" s="11">
        <f ca="1">SUM($J156:M156)</f>
        <v>0</v>
      </c>
      <c r="AD156" s="11">
        <f ca="1">SUM($J156:N156)</f>
        <v>0</v>
      </c>
      <c r="AE156" s="11">
        <f ca="1">SUM($J156:O156)</f>
        <v>0</v>
      </c>
      <c r="AF156" s="11">
        <f ca="1">SUM($J156:P156)</f>
        <v>0</v>
      </c>
      <c r="AG156" s="11">
        <f ca="1">SUM($J156:Q156)</f>
        <v>0</v>
      </c>
      <c r="AH156" s="11">
        <f ca="1">SUM($J156:R156)</f>
        <v>0</v>
      </c>
      <c r="AI156" s="11">
        <f ca="1">SUM($J156:S156)</f>
        <v>0</v>
      </c>
      <c r="AJ156" s="11">
        <f ca="1">SUM($J156:T156)</f>
        <v>0</v>
      </c>
      <c r="AK156" s="11">
        <f ca="1">SUM($J156:U156)</f>
        <v>0</v>
      </c>
      <c r="AL156" s="11">
        <f ca="1">SUM($J156:V156)</f>
        <v>0</v>
      </c>
      <c r="AM156" s="11">
        <f ca="1">SUM($J156:W156)</f>
        <v>0</v>
      </c>
      <c r="AN156" s="19">
        <f ca="1">SUM($J156:X156)</f>
        <v>0</v>
      </c>
      <c r="AO156" s="12"/>
      <c r="AP156" s="11"/>
      <c r="AQ156" s="11"/>
      <c r="AR156" s="11"/>
      <c r="AS156" s="11"/>
      <c r="AT156" s="11"/>
    </row>
    <row r="157" spans="1:56" x14ac:dyDescent="0.25">
      <c r="A157" s="24">
        <v>3</v>
      </c>
      <c r="B157" s="24">
        <f t="shared" si="84"/>
        <v>4</v>
      </c>
      <c r="C157" s="36" t="str">
        <f>Data!B$5</f>
        <v>Personaleudgifter</v>
      </c>
      <c r="D157" s="37"/>
      <c r="E157" s="37"/>
      <c r="F157" s="37"/>
      <c r="G157" s="241"/>
      <c r="H157" s="454">
        <f t="shared" ca="1" si="85"/>
        <v>0</v>
      </c>
      <c r="I157" s="72"/>
      <c r="J157" s="159">
        <f ca="1">HLOOKUP($B157,INDIRECT(J$1&amp;"!$I$2:$x$40"),('Partner-period(er)'!$A157+14),FALSE)</f>
        <v>0</v>
      </c>
      <c r="K157" s="57">
        <f ca="1">HLOOKUP($B157,INDIRECT(K$1&amp;"!$I$2:$x$40"),('Partner-period(er)'!$A157+14),FALSE)</f>
        <v>0</v>
      </c>
      <c r="L157" s="57">
        <f ca="1">HLOOKUP($B157,INDIRECT(L$1&amp;"!$I$2:$x$40"),('Partner-period(er)'!$A157+14),FALSE)</f>
        <v>0</v>
      </c>
      <c r="M157" s="57">
        <f ca="1">HLOOKUP($B157,INDIRECT(M$1&amp;"!$I$2:$x$40"),('Partner-period(er)'!$A157+14),FALSE)</f>
        <v>0</v>
      </c>
      <c r="N157" s="57">
        <f ca="1">HLOOKUP($B157,INDIRECT(N$1&amp;"!$I$2:$x$40"),('Partner-period(er)'!$A157+14),FALSE)</f>
        <v>0</v>
      </c>
      <c r="O157" s="9">
        <f ca="1">HLOOKUP($B157,INDIRECT(O$1&amp;"!$I$2:$x$40"),('Partner-period(er)'!$A157+14),FALSE)</f>
        <v>0</v>
      </c>
      <c r="P157" s="9">
        <f ca="1">HLOOKUP($B157,INDIRECT(P$1&amp;"!$I$2:$x$40"),('Partner-period(er)'!$A157+14),FALSE)</f>
        <v>0</v>
      </c>
      <c r="Q157" s="9">
        <f ca="1">HLOOKUP($B157,INDIRECT(Q$1&amp;"!$I$2:$x$40"),('Partner-period(er)'!$A157+14),FALSE)</f>
        <v>0</v>
      </c>
      <c r="R157" s="9">
        <f ca="1">HLOOKUP($B157,INDIRECT(R$1&amp;"!$I$2:$x$40"),('Partner-period(er)'!$A157+14),FALSE)</f>
        <v>0</v>
      </c>
      <c r="S157" s="9">
        <f ca="1">HLOOKUP($B157,INDIRECT(S$1&amp;"!$I$2:$x$40"),('Partner-period(er)'!$A157+14),FALSE)</f>
        <v>0</v>
      </c>
      <c r="T157" s="9">
        <f ca="1">HLOOKUP($B157,INDIRECT(T$1&amp;"!$I$2:$x$40"),('Partner-period(er)'!$A157+14),FALSE)</f>
        <v>0</v>
      </c>
      <c r="U157" s="9">
        <f ca="1">HLOOKUP($B157,INDIRECT(U$1&amp;"!$I$2:$x$40"),('Partner-period(er)'!$A157+14),FALSE)</f>
        <v>0</v>
      </c>
      <c r="V157" s="9">
        <f ca="1">HLOOKUP($B157,INDIRECT(V$1&amp;"!$I$2:$x$40"),('Partner-period(er)'!$A157+14),FALSE)</f>
        <v>0</v>
      </c>
      <c r="W157" s="9">
        <f ca="1">HLOOKUP($B157,INDIRECT(W$1&amp;"!$I$2:$x$40"),('Partner-period(er)'!$A157+14),FALSE)</f>
        <v>0</v>
      </c>
      <c r="X157" s="109">
        <f ca="1">HLOOKUP($B157,INDIRECT(X$1&amp;"!$I$2:$x$40"),('Partner-period(er)'!$A157+14),FALSE)</f>
        <v>0</v>
      </c>
      <c r="Z157" s="15">
        <f ca="1">J157</f>
        <v>0</v>
      </c>
      <c r="AA157" s="11">
        <f ca="1">SUM($J157:K157)</f>
        <v>0</v>
      </c>
      <c r="AB157" s="11">
        <f ca="1">SUM($J157:L157)</f>
        <v>0</v>
      </c>
      <c r="AC157" s="11">
        <f ca="1">SUM($J157:M157)</f>
        <v>0</v>
      </c>
      <c r="AD157" s="11">
        <f ca="1">SUM($J157:N157)</f>
        <v>0</v>
      </c>
      <c r="AE157" s="11">
        <f ca="1">SUM($J157:O157)</f>
        <v>0</v>
      </c>
      <c r="AF157" s="11">
        <f ca="1">SUM($J157:P157)</f>
        <v>0</v>
      </c>
      <c r="AG157" s="11">
        <f ca="1">SUM($J157:Q157)</f>
        <v>0</v>
      </c>
      <c r="AH157" s="11">
        <f ca="1">SUM($J157:R157)</f>
        <v>0</v>
      </c>
      <c r="AI157" s="11">
        <f ca="1">SUM($J157:S157)</f>
        <v>0</v>
      </c>
      <c r="AJ157" s="11">
        <f ca="1">SUM($J157:T157)</f>
        <v>0</v>
      </c>
      <c r="AK157" s="11">
        <f ca="1">SUM($J157:U157)</f>
        <v>0</v>
      </c>
      <c r="AL157" s="11">
        <f ca="1">SUM($J157:V157)</f>
        <v>0</v>
      </c>
      <c r="AM157" s="11">
        <f ca="1">SUM($J157:W157)</f>
        <v>0</v>
      </c>
      <c r="AN157" s="19">
        <f ca="1">SUM($J157:X157)</f>
        <v>0</v>
      </c>
      <c r="AO157" s="12"/>
      <c r="AP157" s="11"/>
      <c r="AQ157" s="11"/>
      <c r="AR157" s="11"/>
      <c r="AS157" s="11"/>
      <c r="AT157" s="11"/>
    </row>
    <row r="158" spans="1:56" x14ac:dyDescent="0.25">
      <c r="A158" s="24">
        <v>4</v>
      </c>
      <c r="B158" s="24">
        <f t="shared" si="84"/>
        <v>4</v>
      </c>
      <c r="C158" s="43"/>
      <c r="D158" s="9" t="str">
        <f>Data!B$15</f>
        <v>Interen løn</v>
      </c>
      <c r="E158" s="9"/>
      <c r="F158" s="66">
        <f>HLOOKUP(B158,'Budget &amp; Total'!B:CI,50,FALSE)</f>
        <v>0</v>
      </c>
      <c r="G158" s="242">
        <f>HLOOKUP(B158,'Budget &amp; Total'!$1:$45,(24),FALSE)</f>
        <v>0</v>
      </c>
      <c r="H158" s="454">
        <f t="shared" ca="1" si="85"/>
        <v>0</v>
      </c>
      <c r="I158" s="72"/>
      <c r="J158" s="159">
        <f ca="1">HLOOKUP($B158,INDIRECT(J$1&amp;"!$I$2:$x$40"),('Partner-period(er)'!$A158+14),FALSE)</f>
        <v>0</v>
      </c>
      <c r="K158" s="57">
        <f ca="1">HLOOKUP($B158,INDIRECT(K$1&amp;"!$I$2:$x$40"),('Partner-period(er)'!$A158+14),FALSE)</f>
        <v>0</v>
      </c>
      <c r="L158" s="57">
        <f ca="1">HLOOKUP($B158,INDIRECT(L$1&amp;"!$I$2:$x$40"),('Partner-period(er)'!$A158+14),FALSE)</f>
        <v>0</v>
      </c>
      <c r="M158" s="57">
        <f ca="1">HLOOKUP($B158,INDIRECT(M$1&amp;"!$I$2:$x$40"),('Partner-period(er)'!$A158+14),FALSE)</f>
        <v>0</v>
      </c>
      <c r="N158" s="57">
        <f ca="1">HLOOKUP($B158,INDIRECT(N$1&amp;"!$I$2:$x$40"),('Partner-period(er)'!$A158+14),FALSE)</f>
        <v>0</v>
      </c>
      <c r="O158" s="9">
        <f ca="1">HLOOKUP($B158,INDIRECT(O$1&amp;"!$I$2:$x$40"),('Partner-period(er)'!$A158+14),FALSE)</f>
        <v>0</v>
      </c>
      <c r="P158" s="9">
        <f ca="1">HLOOKUP($B158,INDIRECT(P$1&amp;"!$I$2:$x$40"),('Partner-period(er)'!$A158+14),FALSE)</f>
        <v>0</v>
      </c>
      <c r="Q158" s="9">
        <f ca="1">HLOOKUP($B158,INDIRECT(Q$1&amp;"!$I$2:$x$40"),('Partner-period(er)'!$A158+14),FALSE)</f>
        <v>0</v>
      </c>
      <c r="R158" s="9">
        <f ca="1">HLOOKUP($B158,INDIRECT(R$1&amp;"!$I$2:$x$40"),('Partner-period(er)'!$A158+14),FALSE)</f>
        <v>0</v>
      </c>
      <c r="S158" s="9">
        <f ca="1">HLOOKUP($B158,INDIRECT(S$1&amp;"!$I$2:$x$40"),('Partner-period(er)'!$A158+14),FALSE)</f>
        <v>0</v>
      </c>
      <c r="T158" s="9">
        <f ca="1">HLOOKUP($B158,INDIRECT(T$1&amp;"!$I$2:$x$40"),('Partner-period(er)'!$A158+14),FALSE)</f>
        <v>0</v>
      </c>
      <c r="U158" s="9">
        <f ca="1">HLOOKUP($B158,INDIRECT(U$1&amp;"!$I$2:$x$40"),('Partner-period(er)'!$A158+14),FALSE)</f>
        <v>0</v>
      </c>
      <c r="V158" s="9">
        <f ca="1">HLOOKUP($B158,INDIRECT(V$1&amp;"!$I$2:$x$40"),('Partner-period(er)'!$A158+14),FALSE)</f>
        <v>0</v>
      </c>
      <c r="W158" s="9">
        <f ca="1">HLOOKUP($B158,INDIRECT(W$1&amp;"!$I$2:$x$40"),('Partner-period(er)'!$A158+14),FALSE)</f>
        <v>0</v>
      </c>
      <c r="X158" s="109">
        <f ca="1">HLOOKUP($B158,INDIRECT(X$1&amp;"!$I$2:$x$40"),('Partner-period(er)'!$A158+14),FALSE)</f>
        <v>0</v>
      </c>
      <c r="Z158" s="21">
        <f ca="1">J184</f>
        <v>0</v>
      </c>
      <c r="AA158" s="22">
        <f ca="1">SUM($J184:K184)</f>
        <v>0</v>
      </c>
      <c r="AB158" s="22">
        <f ca="1">SUM($J184:L184)</f>
        <v>0</v>
      </c>
      <c r="AC158" s="22">
        <f ca="1">SUM($J184:M184)</f>
        <v>0</v>
      </c>
      <c r="AD158" s="22">
        <f ca="1">SUM($J184:N184)</f>
        <v>0</v>
      </c>
      <c r="AE158" s="22">
        <f ca="1">SUM($J184:O184)</f>
        <v>0</v>
      </c>
      <c r="AF158" s="22">
        <f ca="1">SUM($J184:P184)</f>
        <v>0</v>
      </c>
      <c r="AG158" s="22">
        <f ca="1">SUM($J184:Q184)</f>
        <v>0</v>
      </c>
      <c r="AH158" s="22">
        <f ca="1">SUM($J184:R184)</f>
        <v>0</v>
      </c>
      <c r="AI158" s="22">
        <f ca="1">SUM($J184:S184)</f>
        <v>0</v>
      </c>
      <c r="AJ158" s="22">
        <f ca="1">SUM($J184:T184)</f>
        <v>0</v>
      </c>
      <c r="AK158" s="22">
        <f ca="1">SUM($J184:U184)</f>
        <v>0</v>
      </c>
      <c r="AL158" s="22">
        <f ca="1">SUM($J184:V184)</f>
        <v>0</v>
      </c>
      <c r="AM158" s="22">
        <f ca="1">SUM($J184:W184)</f>
        <v>0</v>
      </c>
      <c r="AN158" s="23">
        <f ca="1">SUM($J184:X184)</f>
        <v>0</v>
      </c>
      <c r="AO158" s="12"/>
      <c r="AP158" s="11">
        <f ca="1">IF(Data!$H$2="ja",IF(Z158&gt;$G158,Z158-$G158,0),0)</f>
        <v>0</v>
      </c>
      <c r="AQ158" s="11">
        <f ca="1">IF(Data!$H$2="ja",IF(AA158&gt;$G158,AA158-$G158-SUM($AP158:AP158),0),0)</f>
        <v>0</v>
      </c>
      <c r="AR158" s="11">
        <f ca="1">IF(Data!$H$2="ja",IF(AB158&gt;$G158,AB158-$G158-SUM($AP158:AQ158),0),0)</f>
        <v>0</v>
      </c>
      <c r="AS158" s="11">
        <f ca="1">IF(Data!$H$2="ja",IF(AC158&gt;$G158,AC158-$G158-SUM($AP158:AR158),0),0)</f>
        <v>0</v>
      </c>
      <c r="AT158" s="11">
        <f ca="1">IF(Data!$H$2="ja",IF(AD158&gt;$G158,AD158-$G158-SUM($AP158:AS158),0),0)</f>
        <v>0</v>
      </c>
      <c r="AU158" s="11">
        <f ca="1">IF(Data!$H$2="ja",IF(AE158&gt;$G158,AE158-$G158-SUM($AP158:AT158),0),0)</f>
        <v>0</v>
      </c>
      <c r="AV158" s="11">
        <f ca="1">IF(Data!$H$2="ja",IF(AF158&gt;$G158,AF158-$G158-SUM($AP158:AU158),0),0)</f>
        <v>0</v>
      </c>
      <c r="AW158" s="11">
        <f ca="1">IF(Data!$H$2="ja",IF(AG158&gt;$G158,AG158-$G158-SUM($AP158:AV158),0),0)</f>
        <v>0</v>
      </c>
      <c r="AX158" s="11">
        <f ca="1">IF(Data!$H$2="ja",IF(AH158&gt;$G158,AH158-$G158-SUM($AP158:AW158),0),0)</f>
        <v>0</v>
      </c>
      <c r="AY158" s="11">
        <f ca="1">IF(Data!$H$2="ja",IF(AI158&gt;$G158,AI158-$G158-SUM($AP158:AX158),0),0)</f>
        <v>0</v>
      </c>
      <c r="AZ158" s="11">
        <f ca="1">IF(Data!$H$2="ja",IF(AJ158&gt;$G158,AJ158-$G158-SUM($AP158:AY158),0),0)</f>
        <v>0</v>
      </c>
      <c r="BA158" s="11">
        <f ca="1">IF(Data!$H$2="ja",IF(AK158&gt;$G158,AK158-$G158-SUM($AP158:AZ158),0),0)</f>
        <v>0</v>
      </c>
      <c r="BB158" s="11">
        <f ca="1">IF(Data!$H$2="ja",IF(AL158&gt;$G158,AL158-$G158-SUM($AP158:BA158),0),0)</f>
        <v>0</v>
      </c>
      <c r="BC158" s="11">
        <f ca="1">IF(Data!$H$2="ja",IF(AM158&gt;$G158,AM158-$G158-SUM($AP158:BB158),0),0)</f>
        <v>0</v>
      </c>
      <c r="BD158" s="11">
        <f ca="1">IF(Data!$H$2="ja",IF(AN158&gt;$G158,AN158-$G158-SUM($AP158:BC158),0),0)</f>
        <v>0</v>
      </c>
    </row>
    <row r="159" spans="1:56" x14ac:dyDescent="0.25">
      <c r="A159" s="24">
        <v>5</v>
      </c>
      <c r="B159" s="24">
        <f t="shared" si="84"/>
        <v>4</v>
      </c>
      <c r="C159" s="39"/>
      <c r="D159" s="9" t="str">
        <f>Data!B$16</f>
        <v>Teknisk/adm løn</v>
      </c>
      <c r="E159" s="9"/>
      <c r="F159" s="66">
        <f>HLOOKUP(B158,'Budget &amp; Total'!B:CI,51,FALSE)</f>
        <v>0</v>
      </c>
      <c r="G159" s="242">
        <f>HLOOKUP(B159,'Budget &amp; Total'!$1:$45,(25),FALSE)</f>
        <v>0</v>
      </c>
      <c r="H159" s="454">
        <f t="shared" ca="1" si="85"/>
        <v>0</v>
      </c>
      <c r="I159" s="72"/>
      <c r="J159" s="159">
        <f ca="1">HLOOKUP($B159,INDIRECT(J$1&amp;"!$I$2:$x$40"),('Partner-period(er)'!$A159+14),FALSE)</f>
        <v>0</v>
      </c>
      <c r="K159" s="57">
        <f ca="1">HLOOKUP($B159,INDIRECT(K$1&amp;"!$I$2:$x$40"),('Partner-period(er)'!$A159+14),FALSE)</f>
        <v>0</v>
      </c>
      <c r="L159" s="57">
        <f ca="1">HLOOKUP($B159,INDIRECT(L$1&amp;"!$I$2:$x$40"),('Partner-period(er)'!$A159+14),FALSE)</f>
        <v>0</v>
      </c>
      <c r="M159" s="57">
        <f ca="1">HLOOKUP($B159,INDIRECT(M$1&amp;"!$I$2:$x$40"),('Partner-period(er)'!$A159+14),FALSE)</f>
        <v>0</v>
      </c>
      <c r="N159" s="57">
        <f ca="1">HLOOKUP($B159,INDIRECT(N$1&amp;"!$I$2:$x$40"),('Partner-period(er)'!$A159+14),FALSE)</f>
        <v>0</v>
      </c>
      <c r="O159" s="9">
        <f ca="1">HLOOKUP($B159,INDIRECT(O$1&amp;"!$I$2:$x$40"),('Partner-period(er)'!$A159+14),FALSE)</f>
        <v>0</v>
      </c>
      <c r="P159" s="9">
        <f ca="1">HLOOKUP($B159,INDIRECT(P$1&amp;"!$I$2:$x$40"),('Partner-period(er)'!$A159+14),FALSE)</f>
        <v>0</v>
      </c>
      <c r="Q159" s="9">
        <f ca="1">HLOOKUP($B159,INDIRECT(Q$1&amp;"!$I$2:$x$40"),('Partner-period(er)'!$A159+14),FALSE)</f>
        <v>0</v>
      </c>
      <c r="R159" s="9">
        <f ca="1">HLOOKUP($B159,INDIRECT(R$1&amp;"!$I$2:$x$40"),('Partner-period(er)'!$A159+14),FALSE)</f>
        <v>0</v>
      </c>
      <c r="S159" s="9">
        <f ca="1">HLOOKUP($B159,INDIRECT(S$1&amp;"!$I$2:$x$40"),('Partner-period(er)'!$A159+14),FALSE)</f>
        <v>0</v>
      </c>
      <c r="T159" s="9">
        <f ca="1">HLOOKUP($B159,INDIRECT(T$1&amp;"!$I$2:$x$40"),('Partner-period(er)'!$A159+14),FALSE)</f>
        <v>0</v>
      </c>
      <c r="U159" s="9">
        <f ca="1">HLOOKUP($B159,INDIRECT(U$1&amp;"!$I$2:$x$40"),('Partner-period(er)'!$A159+14),FALSE)</f>
        <v>0</v>
      </c>
      <c r="V159" s="9">
        <f ca="1">HLOOKUP($B159,INDIRECT(V$1&amp;"!$I$2:$x$40"),('Partner-period(er)'!$A159+14),FALSE)</f>
        <v>0</v>
      </c>
      <c r="W159" s="9">
        <f ca="1">HLOOKUP($B159,INDIRECT(W$1&amp;"!$I$2:$x$40"),('Partner-period(er)'!$A159+14),FALSE)</f>
        <v>0</v>
      </c>
      <c r="X159" s="109">
        <f ca="1">HLOOKUP($B159,INDIRECT(X$1&amp;"!$I$2:$x$40"),('Partner-period(er)'!$A159+14),FALSE)</f>
        <v>0</v>
      </c>
      <c r="Z159" s="21">
        <f ca="1">J191</f>
        <v>0</v>
      </c>
      <c r="AA159" s="22">
        <f ca="1">SUM($J191:K191)</f>
        <v>0</v>
      </c>
      <c r="AB159" s="22">
        <f ca="1">SUM($J191:L191)</f>
        <v>0</v>
      </c>
      <c r="AC159" s="22">
        <f ca="1">SUM($J191:M191)</f>
        <v>0</v>
      </c>
      <c r="AD159" s="22">
        <f ca="1">SUM($J191:N191)</f>
        <v>0</v>
      </c>
      <c r="AE159" s="22">
        <f ca="1">SUM($J191:O191)</f>
        <v>0</v>
      </c>
      <c r="AF159" s="22">
        <f ca="1">SUM($J191:P191)</f>
        <v>0</v>
      </c>
      <c r="AG159" s="22">
        <f ca="1">SUM($J191:Q191)</f>
        <v>0</v>
      </c>
      <c r="AH159" s="22">
        <f ca="1">SUM($J191:R191)</f>
        <v>0</v>
      </c>
      <c r="AI159" s="22">
        <f ca="1">SUM($J191:S191)</f>
        <v>0</v>
      </c>
      <c r="AJ159" s="22">
        <f ca="1">SUM($J191:T191)</f>
        <v>0</v>
      </c>
      <c r="AK159" s="22">
        <f ca="1">SUM($J191:U191)</f>
        <v>0</v>
      </c>
      <c r="AL159" s="22">
        <f ca="1">SUM($J191:V191)</f>
        <v>0</v>
      </c>
      <c r="AM159" s="22">
        <f ca="1">SUM($J191:W191)</f>
        <v>0</v>
      </c>
      <c r="AN159" s="22">
        <f ca="1">SUM($J191:X191)</f>
        <v>0</v>
      </c>
      <c r="AO159" s="12"/>
      <c r="AP159" s="11">
        <f ca="1">IF(Data!$H$2="ja",IF(Z159&gt;$G159,Z159-$G159,0),0)</f>
        <v>0</v>
      </c>
      <c r="AQ159" s="11">
        <f ca="1">IF(Data!$H$2="ja",IF(AA159&gt;$G159,AA159-$G159-SUM($AP159:AP159),0),0)</f>
        <v>0</v>
      </c>
      <c r="AR159" s="11">
        <f ca="1">IF(Data!$H$2="ja",IF(AB159&gt;$G159,AB159-$G159-SUM($AP159:AQ159),0),0)</f>
        <v>0</v>
      </c>
      <c r="AS159" s="11">
        <f ca="1">IF(Data!$H$2="ja",IF(AC159&gt;$G159,AC159-$G159-SUM($AP159:AR159),0),0)</f>
        <v>0</v>
      </c>
      <c r="AT159" s="11">
        <f ca="1">IF(Data!$H$2="ja",IF(AD159&gt;$G159,AD159-$G159-SUM($AP159:AS159),0),0)</f>
        <v>0</v>
      </c>
      <c r="AU159" s="11">
        <f ca="1">IF(Data!$H$2="ja",IF(AE159&gt;$G159,AE159-$G159-SUM($AP159:AT159),0),0)</f>
        <v>0</v>
      </c>
      <c r="AV159" s="11">
        <f ca="1">IF(Data!$H$2="ja",IF(AF159&gt;$G159,AF159-$G159-SUM($AP159:AU159),0),0)</f>
        <v>0</v>
      </c>
      <c r="AW159" s="11">
        <f ca="1">IF(Data!$H$2="ja",IF(AG159&gt;$G159,AG159-$G159-SUM($AP159:AV159),0),0)</f>
        <v>0</v>
      </c>
      <c r="AX159" s="11">
        <f ca="1">IF(Data!$H$2="ja",IF(AH159&gt;$G159,AH159-$G159-SUM($AP159:AW159),0),0)</f>
        <v>0</v>
      </c>
      <c r="AY159" s="11">
        <f ca="1">IF(Data!$H$2="ja",IF(AI159&gt;$G159,AI159-$G159-SUM($AP159:AX159),0),0)</f>
        <v>0</v>
      </c>
      <c r="AZ159" s="11">
        <f ca="1">IF(Data!$H$2="ja",IF(AJ159&gt;$G159,AJ159-$G159-SUM($AP159:AY159),0),0)</f>
        <v>0</v>
      </c>
      <c r="BA159" s="11">
        <f ca="1">IF(Data!$H$2="ja",IF(AK159&gt;$G159,AK159-$G159-SUM($AP159:AZ159),0),0)</f>
        <v>0</v>
      </c>
      <c r="BB159" s="11">
        <f ca="1">IF(Data!$H$2="ja",IF(AL159&gt;$G159,AL159-$G159-SUM($AP159:BA159),0),0)</f>
        <v>0</v>
      </c>
      <c r="BC159" s="11">
        <f ca="1">IF(Data!$H$2="ja",IF(AM159&gt;$G159,AM159-$G159-SUM($AP159:BB159),0),0)</f>
        <v>0</v>
      </c>
      <c r="BD159" s="11">
        <f ca="1">IF(Data!$H$2="ja",IF(AN159&gt;$G159,AN159-$G159-SUM($AP159:BC159),0),0)</f>
        <v>0</v>
      </c>
    </row>
    <row r="160" spans="1:56" x14ac:dyDescent="0.25">
      <c r="A160" s="24">
        <v>6</v>
      </c>
      <c r="B160" s="24">
        <f t="shared" si="84"/>
        <v>4</v>
      </c>
      <c r="C160" s="40"/>
      <c r="D160" s="41" t="str">
        <f>Data!B$17</f>
        <v>Overhead løn</v>
      </c>
      <c r="E160" s="41"/>
      <c r="F160" s="70">
        <f>HLOOKUP(B158,'Budget &amp; Total'!B:CI,26,FALSE)</f>
        <v>0</v>
      </c>
      <c r="G160" s="243">
        <f>HLOOKUP(B160,'Budget &amp; Total'!$1:$45,(27),FALSE)</f>
        <v>0</v>
      </c>
      <c r="H160" s="453">
        <f t="shared" ca="1" si="85"/>
        <v>0</v>
      </c>
      <c r="I160" s="72"/>
      <c r="J160" s="159">
        <f ca="1">HLOOKUP($B160,INDIRECT(J$1&amp;"!$I$2:$x$40"),('Partner-period(er)'!$A160+14),FALSE)</f>
        <v>0</v>
      </c>
      <c r="K160" s="57">
        <f ca="1">HLOOKUP($B160,INDIRECT(K$1&amp;"!$I$2:$x$40"),('Partner-period(er)'!$A160+14),FALSE)</f>
        <v>0</v>
      </c>
      <c r="L160" s="57">
        <f ca="1">HLOOKUP($B160,INDIRECT(L$1&amp;"!$I$2:$x$40"),('Partner-period(er)'!$A160+14),FALSE)</f>
        <v>0</v>
      </c>
      <c r="M160" s="57">
        <f ca="1">HLOOKUP($B160,INDIRECT(M$1&amp;"!$I$2:$x$40"),('Partner-period(er)'!$A160+14),FALSE)</f>
        <v>0</v>
      </c>
      <c r="N160" s="57">
        <f ca="1">HLOOKUP($B160,INDIRECT(N$1&amp;"!$I$2:$x$40"),('Partner-period(er)'!$A160+14),FALSE)</f>
        <v>0</v>
      </c>
      <c r="O160" s="9">
        <f ca="1">HLOOKUP($B160,INDIRECT(O$1&amp;"!$I$2:$x$40"),('Partner-period(er)'!$A160+14),FALSE)</f>
        <v>0</v>
      </c>
      <c r="P160" s="9">
        <f ca="1">HLOOKUP($B160,INDIRECT(P$1&amp;"!$I$2:$x$40"),('Partner-period(er)'!$A160+14),FALSE)</f>
        <v>0</v>
      </c>
      <c r="Q160" s="9">
        <f ca="1">HLOOKUP($B160,INDIRECT(Q$1&amp;"!$I$2:$x$40"),('Partner-period(er)'!$A160+14),FALSE)</f>
        <v>0</v>
      </c>
      <c r="R160" s="9">
        <f ca="1">HLOOKUP($B160,INDIRECT(R$1&amp;"!$I$2:$x$40"),('Partner-period(er)'!$A160+14),FALSE)</f>
        <v>0</v>
      </c>
      <c r="S160" s="9">
        <f ca="1">HLOOKUP($B160,INDIRECT(S$1&amp;"!$I$2:$x$40"),('Partner-period(er)'!$A160+14),FALSE)</f>
        <v>0</v>
      </c>
      <c r="T160" s="9">
        <f ca="1">HLOOKUP($B160,INDIRECT(T$1&amp;"!$I$2:$x$40"),('Partner-period(er)'!$A160+14),FALSE)</f>
        <v>0</v>
      </c>
      <c r="U160" s="9">
        <f ca="1">HLOOKUP($B160,INDIRECT(U$1&amp;"!$I$2:$x$40"),('Partner-period(er)'!$A160+14),FALSE)</f>
        <v>0</v>
      </c>
      <c r="V160" s="9">
        <f ca="1">HLOOKUP($B160,INDIRECT(V$1&amp;"!$I$2:$x$40"),('Partner-period(er)'!$A160+14),FALSE)</f>
        <v>0</v>
      </c>
      <c r="W160" s="9">
        <f ca="1">HLOOKUP($B160,INDIRECT(W$1&amp;"!$I$2:$x$40"),('Partner-period(er)'!$A160+14),FALSE)</f>
        <v>0</v>
      </c>
      <c r="X160" s="109">
        <f ca="1">HLOOKUP($B160,INDIRECT(X$1&amp;"!$I$2:$x$40"),('Partner-period(er)'!$A160+14),FALSE)</f>
        <v>0</v>
      </c>
      <c r="Z160" s="21">
        <f ca="1">J160+J194</f>
        <v>0</v>
      </c>
      <c r="AA160" s="22">
        <f ca="1">SUM($J194:K194)+SUM($J160:K160)</f>
        <v>0</v>
      </c>
      <c r="AB160" s="22">
        <f ca="1">SUM($J194:L194)+SUM($J160:L160)</f>
        <v>0</v>
      </c>
      <c r="AC160" s="22">
        <f ca="1">SUM($J194:M194)+SUM($J160:M160)</f>
        <v>0</v>
      </c>
      <c r="AD160" s="22">
        <f ca="1">SUM($J194:N194)+SUM($J160:N160)</f>
        <v>0</v>
      </c>
      <c r="AE160" s="22">
        <f ca="1">SUM($J194:O194)+SUM($J160:O160)</f>
        <v>0</v>
      </c>
      <c r="AF160" s="22">
        <f ca="1">SUM($J194:P194)+SUM($J160:P160)</f>
        <v>0</v>
      </c>
      <c r="AG160" s="22">
        <f ca="1">SUM($J194:Q194)+SUM($J160:Q160)</f>
        <v>0</v>
      </c>
      <c r="AH160" s="22">
        <f ca="1">SUM($J194:R194)+SUM($J160:R160)</f>
        <v>0</v>
      </c>
      <c r="AI160" s="22">
        <f ca="1">SUM($J194:S194)+SUM($J160:S160)</f>
        <v>0</v>
      </c>
      <c r="AJ160" s="22">
        <f ca="1">SUM($J194:T194)+SUM($J160:T160)</f>
        <v>0</v>
      </c>
      <c r="AK160" s="22">
        <f ca="1">SUM($J194:U194)+SUM($J160:U160)</f>
        <v>0</v>
      </c>
      <c r="AL160" s="22">
        <f ca="1">SUM($J194:V194)+SUM($J160:V160)</f>
        <v>0</v>
      </c>
      <c r="AM160" s="22">
        <f ca="1">SUM($J194:W194)+SUM($J160:W160)</f>
        <v>0</v>
      </c>
      <c r="AN160" s="22">
        <f ca="1">SUM($J194:X194)+SUM($J160:X160)</f>
        <v>0</v>
      </c>
      <c r="AO160" s="12"/>
      <c r="AP160" s="11">
        <f ca="1">IF(Data!$H$2="ja",IF(Z160&gt;$G160,Z160-$G160,0),0)</f>
        <v>0</v>
      </c>
      <c r="AQ160" s="11">
        <f ca="1">IF(Data!$H$2="ja",IF(AA160&gt;$G160,AA160-$G160-SUM($AP160:AP160),0),0)</f>
        <v>0</v>
      </c>
      <c r="AR160" s="11">
        <f ca="1">IF(Data!$H$2="ja",IF(AB160&gt;$G160,AB160-$G160-SUM($AP160:AQ160),0),0)</f>
        <v>0</v>
      </c>
      <c r="AS160" s="11">
        <f ca="1">IF(Data!$H$2="ja",IF(AC160&gt;$G160,AC160-$G160-SUM($AP160:AR160),0),0)</f>
        <v>0</v>
      </c>
      <c r="AT160" s="11">
        <f ca="1">IF(Data!$H$2="ja",IF(AD160&gt;$G160,AD160-$G160-SUM($AP160:AS160),0),0)</f>
        <v>0</v>
      </c>
      <c r="AU160" s="11">
        <f ca="1">IF(Data!$H$2="ja",IF(AE160&gt;$G160,AE160-$G160-SUM($AP160:AT160),0),0)</f>
        <v>0</v>
      </c>
      <c r="AV160" s="11">
        <f ca="1">IF(Data!$H$2="ja",IF(AF160&gt;$G160,AF160-$G160-SUM($AP160:AU160),0),0)</f>
        <v>0</v>
      </c>
      <c r="AW160" s="11">
        <f ca="1">IF(Data!$H$2="ja",IF(AG160&gt;$G160,AG160-$G160-SUM($AP160:AV160),0),0)</f>
        <v>0</v>
      </c>
      <c r="AX160" s="11">
        <f ca="1">IF(Data!$H$2="ja",IF(AH160&gt;$G160,AH160-$G160-SUM($AP160:AW160),0),0)</f>
        <v>0</v>
      </c>
      <c r="AY160" s="11">
        <f ca="1">IF(Data!$H$2="ja",IF(AI160&gt;$G160,AI160-$G160-SUM($AP160:AX160),0),0)</f>
        <v>0</v>
      </c>
      <c r="AZ160" s="11">
        <f ca="1">IF(Data!$H$2="ja",IF(AJ160&gt;$G160,AJ160-$G160-SUM($AP160:AY160),0),0)</f>
        <v>0</v>
      </c>
      <c r="BA160" s="11">
        <f ca="1">IF(Data!$H$2="ja",IF(AK160&gt;$G160,AK160-$G160-SUM($AP160:AZ160),0),0)</f>
        <v>0</v>
      </c>
      <c r="BB160" s="11">
        <f ca="1">IF(Data!$H$2="ja",IF(AL160&gt;$G160,AL160-$G160-SUM($AP160:BA160),0),0)</f>
        <v>0</v>
      </c>
      <c r="BC160" s="11">
        <f ca="1">IF(Data!$H$2="ja",IF(AM160&gt;$G160,AM160-$G160-SUM($AP160:BB160),0),0)</f>
        <v>0</v>
      </c>
      <c r="BD160" s="11">
        <f ca="1">IF(Data!$H$2="ja",IF(AN160&gt;$G160,AN160-$G160-SUM($AP160:BC160),0),0)</f>
        <v>0</v>
      </c>
    </row>
    <row r="161" spans="1:56" x14ac:dyDescent="0.25">
      <c r="A161" s="24">
        <v>7</v>
      </c>
      <c r="B161" s="24">
        <f t="shared" si="84"/>
        <v>4</v>
      </c>
      <c r="C161" s="62"/>
      <c r="D161" s="34" t="str">
        <f>Data!B$39</f>
        <v>Lønomkostninger total</v>
      </c>
      <c r="E161" s="34"/>
      <c r="F161" s="53"/>
      <c r="G161" s="242">
        <f>HLOOKUP(B161,'Budget &amp; Total'!$1:$45,(28),FALSE)</f>
        <v>0</v>
      </c>
      <c r="H161" s="455">
        <f t="shared" ca="1" si="85"/>
        <v>0</v>
      </c>
      <c r="I161" s="79"/>
      <c r="J161" s="209">
        <f ca="1">HLOOKUP($B161,INDIRECT(J$1&amp;"!$I$2:$x$40"),('Partner-period(er)'!$A161+14),FALSE)</f>
        <v>0</v>
      </c>
      <c r="K161" s="61">
        <f ca="1">HLOOKUP($B161,INDIRECT(K$1&amp;"!$I$2:$x$40"),('Partner-period(er)'!$A161+14),FALSE)</f>
        <v>0</v>
      </c>
      <c r="L161" s="210">
        <f ca="1">HLOOKUP($B161,INDIRECT(L$1&amp;"!$I$2:$x$40"),('Partner-period(er)'!$A161+14),FALSE)</f>
        <v>0</v>
      </c>
      <c r="M161" s="210">
        <f ca="1">HLOOKUP($B161,INDIRECT(M$1&amp;"!$I$2:$x$40"),('Partner-period(er)'!$A161+14),FALSE)</f>
        <v>0</v>
      </c>
      <c r="N161" s="210">
        <f ca="1">HLOOKUP($B161,INDIRECT(N$1&amp;"!$I$2:$x$40"),('Partner-period(er)'!$A161+14),FALSE)</f>
        <v>0</v>
      </c>
      <c r="O161" s="364">
        <f ca="1">HLOOKUP($B161,INDIRECT(O$1&amp;"!$I$2:$x$40"),('Partner-period(er)'!$A161+14),FALSE)</f>
        <v>0</v>
      </c>
      <c r="P161" s="364">
        <f ca="1">HLOOKUP($B161,INDIRECT(P$1&amp;"!$I$2:$x$40"),('Partner-period(er)'!$A161+14),FALSE)</f>
        <v>0</v>
      </c>
      <c r="Q161" s="364">
        <f ca="1">HLOOKUP($B161,INDIRECT(Q$1&amp;"!$I$2:$x$40"),('Partner-period(er)'!$A161+14),FALSE)</f>
        <v>0</v>
      </c>
      <c r="R161" s="364">
        <f ca="1">HLOOKUP($B161,INDIRECT(R$1&amp;"!$I$2:$x$40"),('Partner-period(er)'!$A161+14),FALSE)</f>
        <v>0</v>
      </c>
      <c r="S161" s="364">
        <f ca="1">HLOOKUP($B161,INDIRECT(S$1&amp;"!$I$2:$x$40"),('Partner-period(er)'!$A161+14),FALSE)</f>
        <v>0</v>
      </c>
      <c r="T161" s="364">
        <f ca="1">HLOOKUP($B161,INDIRECT(T$1&amp;"!$I$2:$x$40"),('Partner-period(er)'!$A161+14),FALSE)</f>
        <v>0</v>
      </c>
      <c r="U161" s="364">
        <f ca="1">HLOOKUP($B161,INDIRECT(U$1&amp;"!$I$2:$x$40"),('Partner-period(er)'!$A161+14),FALSE)</f>
        <v>0</v>
      </c>
      <c r="V161" s="364">
        <f ca="1">HLOOKUP($B161,INDIRECT(V$1&amp;"!$I$2:$x$40"),('Partner-period(er)'!$A161+14),FALSE)</f>
        <v>0</v>
      </c>
      <c r="W161" s="364">
        <f ca="1">HLOOKUP($B161,INDIRECT(W$1&amp;"!$I$2:$x$40"),('Partner-period(er)'!$A161+14),FALSE)</f>
        <v>0</v>
      </c>
      <c r="X161" s="365">
        <f ca="1">HLOOKUP($B161,INDIRECT(X$1&amp;"!$I$2:$x$40"),('Partner-period(er)'!$A161+14),FALSE)</f>
        <v>0</v>
      </c>
      <c r="Z161" s="15">
        <f t="shared" ref="Z161:AN161" ca="1" si="86">SUM(Z158:Z160)</f>
        <v>0</v>
      </c>
      <c r="AA161" s="11">
        <f t="shared" ca="1" si="86"/>
        <v>0</v>
      </c>
      <c r="AB161" s="11">
        <f t="shared" ca="1" si="86"/>
        <v>0</v>
      </c>
      <c r="AC161" s="11">
        <f t="shared" ca="1" si="86"/>
        <v>0</v>
      </c>
      <c r="AD161" s="11">
        <f t="shared" ca="1" si="86"/>
        <v>0</v>
      </c>
      <c r="AE161" s="11">
        <f t="shared" ca="1" si="86"/>
        <v>0</v>
      </c>
      <c r="AF161" s="11">
        <f t="shared" ca="1" si="86"/>
        <v>0</v>
      </c>
      <c r="AG161" s="11">
        <f t="shared" ca="1" si="86"/>
        <v>0</v>
      </c>
      <c r="AH161" s="11">
        <f t="shared" ca="1" si="86"/>
        <v>0</v>
      </c>
      <c r="AI161" s="11">
        <f t="shared" ca="1" si="86"/>
        <v>0</v>
      </c>
      <c r="AJ161" s="11">
        <f t="shared" ca="1" si="86"/>
        <v>0</v>
      </c>
      <c r="AK161" s="11">
        <f t="shared" ca="1" si="86"/>
        <v>0</v>
      </c>
      <c r="AL161" s="11">
        <f t="shared" ca="1" si="86"/>
        <v>0</v>
      </c>
      <c r="AM161" s="11">
        <f t="shared" ca="1" si="86"/>
        <v>0</v>
      </c>
      <c r="AN161" s="19">
        <f t="shared" ca="1" si="86"/>
        <v>0</v>
      </c>
      <c r="AO161" s="12"/>
      <c r="AP161" s="11">
        <f t="shared" ref="AP161:BD161" ca="1" si="87">SUM(AP158:AP160)</f>
        <v>0</v>
      </c>
      <c r="AQ161" s="11">
        <f t="shared" ca="1" si="87"/>
        <v>0</v>
      </c>
      <c r="AR161" s="11">
        <f t="shared" ca="1" si="87"/>
        <v>0</v>
      </c>
      <c r="AS161" s="11">
        <f t="shared" ca="1" si="87"/>
        <v>0</v>
      </c>
      <c r="AT161" s="11">
        <f t="shared" ca="1" si="87"/>
        <v>0</v>
      </c>
      <c r="AU161" s="11">
        <f t="shared" ca="1" si="87"/>
        <v>0</v>
      </c>
      <c r="AV161" s="11">
        <f t="shared" ca="1" si="87"/>
        <v>0</v>
      </c>
      <c r="AW161" s="11">
        <f t="shared" ca="1" si="87"/>
        <v>0</v>
      </c>
      <c r="AX161" s="11">
        <f t="shared" ca="1" si="87"/>
        <v>0</v>
      </c>
      <c r="AY161" s="11">
        <f t="shared" ca="1" si="87"/>
        <v>0</v>
      </c>
      <c r="AZ161" s="11">
        <f t="shared" ca="1" si="87"/>
        <v>0</v>
      </c>
      <c r="BA161" s="11">
        <f t="shared" ca="1" si="87"/>
        <v>0</v>
      </c>
      <c r="BB161" s="11">
        <f t="shared" ca="1" si="87"/>
        <v>0</v>
      </c>
      <c r="BC161" s="11">
        <f t="shared" ca="1" si="87"/>
        <v>0</v>
      </c>
      <c r="BD161" s="11">
        <f t="shared" ca="1" si="87"/>
        <v>0</v>
      </c>
    </row>
    <row r="162" spans="1:56" x14ac:dyDescent="0.25">
      <c r="B162" s="24">
        <f t="shared" si="84"/>
        <v>4</v>
      </c>
      <c r="C162" s="38" t="str">
        <f>Data!B$18</f>
        <v>Andre omkostninger</v>
      </c>
      <c r="D162" s="9"/>
      <c r="E162" s="9"/>
      <c r="F162" s="4"/>
      <c r="G162" s="241"/>
      <c r="H162" s="454">
        <f t="shared" ca="1" si="85"/>
        <v>0</v>
      </c>
      <c r="I162" s="72"/>
      <c r="J162" s="159">
        <f ca="1">HLOOKUP($B162,INDIRECT(J$1&amp;"!$I$2:$x$40"),('Partner-period(er)'!$A162+14),FALSE)</f>
        <v>0</v>
      </c>
      <c r="K162" s="57">
        <f ca="1">HLOOKUP($B162,INDIRECT(K$1&amp;"!$I$2:$x$40"),('Partner-period(er)'!$A162+14),FALSE)</f>
        <v>0</v>
      </c>
      <c r="L162" s="57">
        <f ca="1">HLOOKUP($B162,INDIRECT(L$1&amp;"!$I$2:$x$40"),('Partner-period(er)'!$A162+14),FALSE)</f>
        <v>0</v>
      </c>
      <c r="M162" s="57">
        <f ca="1">HLOOKUP($B162,INDIRECT(M$1&amp;"!$I$2:$x$40"),('Partner-period(er)'!$A162+14),FALSE)</f>
        <v>0</v>
      </c>
      <c r="N162" s="57">
        <f ca="1">HLOOKUP($B162,INDIRECT(N$1&amp;"!$I$2:$x$40"),('Partner-period(er)'!$A162+14),FALSE)</f>
        <v>0</v>
      </c>
      <c r="O162" s="9">
        <f ca="1">HLOOKUP($B162,INDIRECT(O$1&amp;"!$I$2:$x$40"),('Partner-period(er)'!$A162+14),FALSE)</f>
        <v>0</v>
      </c>
      <c r="P162" s="9">
        <f ca="1">HLOOKUP($B162,INDIRECT(P$1&amp;"!$I$2:$x$40"),('Partner-period(er)'!$A162+14),FALSE)</f>
        <v>0</v>
      </c>
      <c r="Q162" s="9">
        <f ca="1">HLOOKUP($B162,INDIRECT(Q$1&amp;"!$I$2:$x$40"),('Partner-period(er)'!$A162+14),FALSE)</f>
        <v>0</v>
      </c>
      <c r="R162" s="9">
        <f ca="1">HLOOKUP($B162,INDIRECT(R$1&amp;"!$I$2:$x$40"),('Partner-period(er)'!$A162+14),FALSE)</f>
        <v>0</v>
      </c>
      <c r="S162" s="9">
        <f ca="1">HLOOKUP($B162,INDIRECT(S$1&amp;"!$I$2:$x$40"),('Partner-period(er)'!$A162+14),FALSE)</f>
        <v>0</v>
      </c>
      <c r="T162" s="9">
        <f ca="1">HLOOKUP($B162,INDIRECT(T$1&amp;"!$I$2:$x$40"),('Partner-period(er)'!$A162+14),FALSE)</f>
        <v>0</v>
      </c>
      <c r="U162" s="9">
        <f ca="1">HLOOKUP($B162,INDIRECT(U$1&amp;"!$I$2:$x$40"),('Partner-period(er)'!$A162+14),FALSE)</f>
        <v>0</v>
      </c>
      <c r="V162" s="9">
        <f ca="1">HLOOKUP($B162,INDIRECT(V$1&amp;"!$I$2:$x$40"),('Partner-period(er)'!$A162+14),FALSE)</f>
        <v>0</v>
      </c>
      <c r="W162" s="9">
        <f ca="1">HLOOKUP($B162,INDIRECT(W$1&amp;"!$I$2:$x$40"),('Partner-period(er)'!$A162+14),FALSE)</f>
        <v>0</v>
      </c>
      <c r="X162" s="109">
        <f ca="1">HLOOKUP($B162,INDIRECT(X$1&amp;"!$I$2:$x$40"),('Partner-period(er)'!$A162+14),FALSE)</f>
        <v>0</v>
      </c>
      <c r="Z162" s="15"/>
      <c r="AA162" s="11"/>
      <c r="AB162" s="11"/>
      <c r="AC162" s="11"/>
      <c r="AD162" s="11"/>
      <c r="AE162" s="11"/>
      <c r="AF162" s="11"/>
      <c r="AG162" s="11"/>
      <c r="AH162" s="11"/>
      <c r="AI162" s="11"/>
      <c r="AJ162" s="11"/>
      <c r="AK162" s="11"/>
      <c r="AL162" s="11"/>
      <c r="AM162" s="11"/>
      <c r="AN162" s="19"/>
      <c r="AO162" s="12"/>
      <c r="AP162" s="11"/>
      <c r="AQ162" s="11"/>
      <c r="AR162" s="11"/>
      <c r="AS162" s="11"/>
      <c r="AT162" s="11"/>
      <c r="AU162" s="11"/>
      <c r="AV162" s="11"/>
      <c r="AW162" s="11"/>
      <c r="AX162" s="11"/>
      <c r="AY162" s="11"/>
      <c r="AZ162" s="11"/>
      <c r="BA162" s="11"/>
      <c r="BB162" s="11"/>
      <c r="BC162" s="11"/>
      <c r="BD162" s="11"/>
    </row>
    <row r="163" spans="1:56" x14ac:dyDescent="0.25">
      <c r="A163" s="24">
        <v>9</v>
      </c>
      <c r="B163" s="24">
        <f t="shared" si="84"/>
        <v>4</v>
      </c>
      <c r="C163" s="39"/>
      <c r="D163" s="9" t="str">
        <f>Data!B$6</f>
        <v>Instrumenter og udstyr</v>
      </c>
      <c r="E163" s="9"/>
      <c r="F163" s="4"/>
      <c r="G163" s="242">
        <f>HLOOKUP(B163,'Budget &amp; Total'!$1:$45,(30),FALSE)</f>
        <v>0</v>
      </c>
      <c r="H163" s="454">
        <f t="shared" ca="1" si="85"/>
        <v>0</v>
      </c>
      <c r="I163" s="72"/>
      <c r="J163" s="159">
        <f ca="1">HLOOKUP($B163,INDIRECT(J$1&amp;"!$I$2:$x$40"),('Partner-period(er)'!$A163+14),FALSE)</f>
        <v>0</v>
      </c>
      <c r="K163" s="57">
        <f ca="1">HLOOKUP($B163,INDIRECT(K$1&amp;"!$I$2:$x$40"),('Partner-period(er)'!$A163+14),FALSE)</f>
        <v>0</v>
      </c>
      <c r="L163" s="57">
        <f ca="1">HLOOKUP($B163,INDIRECT(L$1&amp;"!$I$2:$x$40"),('Partner-period(er)'!$A163+14),FALSE)</f>
        <v>0</v>
      </c>
      <c r="M163" s="57">
        <f ca="1">HLOOKUP($B163,INDIRECT(M$1&amp;"!$I$2:$x$40"),('Partner-period(er)'!$A163+14),FALSE)</f>
        <v>0</v>
      </c>
      <c r="N163" s="57">
        <f ca="1">HLOOKUP($B163,INDIRECT(N$1&amp;"!$I$2:$x$40"),('Partner-period(er)'!$A163+14),FALSE)</f>
        <v>0</v>
      </c>
      <c r="O163" s="9">
        <f ca="1">HLOOKUP($B163,INDIRECT(O$1&amp;"!$I$2:$x$40"),('Partner-period(er)'!$A163+14),FALSE)</f>
        <v>0</v>
      </c>
      <c r="P163" s="9">
        <f ca="1">HLOOKUP($B163,INDIRECT(P$1&amp;"!$I$2:$x$40"),('Partner-period(er)'!$A163+14),FALSE)</f>
        <v>0</v>
      </c>
      <c r="Q163" s="9">
        <f ca="1">HLOOKUP($B163,INDIRECT(Q$1&amp;"!$I$2:$x$40"),('Partner-period(er)'!$A163+14),FALSE)</f>
        <v>0</v>
      </c>
      <c r="R163" s="9">
        <f ca="1">HLOOKUP($B163,INDIRECT(R$1&amp;"!$I$2:$x$40"),('Partner-period(er)'!$A163+14),FALSE)</f>
        <v>0</v>
      </c>
      <c r="S163" s="9">
        <f ca="1">HLOOKUP($B163,INDIRECT(S$1&amp;"!$I$2:$x$40"),('Partner-period(er)'!$A163+14),FALSE)</f>
        <v>0</v>
      </c>
      <c r="T163" s="9">
        <f ca="1">HLOOKUP($B163,INDIRECT(T$1&amp;"!$I$2:$x$40"),('Partner-period(er)'!$A163+14),FALSE)</f>
        <v>0</v>
      </c>
      <c r="U163" s="9">
        <f ca="1">HLOOKUP($B163,INDIRECT(U$1&amp;"!$I$2:$x$40"),('Partner-period(er)'!$A163+14),FALSE)</f>
        <v>0</v>
      </c>
      <c r="V163" s="9">
        <f ca="1">HLOOKUP($B163,INDIRECT(V$1&amp;"!$I$2:$x$40"),('Partner-period(er)'!$A163+14),FALSE)</f>
        <v>0</v>
      </c>
      <c r="W163" s="9">
        <f ca="1">HLOOKUP($B163,INDIRECT(W$1&amp;"!$I$2:$x$40"),('Partner-period(er)'!$A163+14),FALSE)</f>
        <v>0</v>
      </c>
      <c r="X163" s="109">
        <f ca="1">HLOOKUP($B163,INDIRECT(X$1&amp;"!$I$2:$x$40"),('Partner-period(er)'!$A163+14),FALSE)</f>
        <v>0</v>
      </c>
      <c r="Z163" s="15">
        <f t="shared" ref="Z163:Z171" ca="1" si="88">J163</f>
        <v>0</v>
      </c>
      <c r="AA163" s="11">
        <f ca="1">SUM($J163:K163)</f>
        <v>0</v>
      </c>
      <c r="AB163" s="11">
        <f ca="1">SUM($J163:L163)</f>
        <v>0</v>
      </c>
      <c r="AC163" s="11">
        <f ca="1">SUM($J163:M163)</f>
        <v>0</v>
      </c>
      <c r="AD163" s="11">
        <f ca="1">SUM($J163:N163)</f>
        <v>0</v>
      </c>
      <c r="AE163" s="11">
        <f ca="1">SUM($J163:O163)</f>
        <v>0</v>
      </c>
      <c r="AF163" s="11">
        <f ca="1">SUM($J163:P163)</f>
        <v>0</v>
      </c>
      <c r="AG163" s="11">
        <f ca="1">SUM($J163:Q163)</f>
        <v>0</v>
      </c>
      <c r="AH163" s="11">
        <f ca="1">SUM($J163:R163)</f>
        <v>0</v>
      </c>
      <c r="AI163" s="11">
        <f ca="1">SUM($J163:S163)</f>
        <v>0</v>
      </c>
      <c r="AJ163" s="11">
        <f ca="1">SUM($J163:T163)</f>
        <v>0</v>
      </c>
      <c r="AK163" s="11">
        <f ca="1">SUM($J163:U163)</f>
        <v>0</v>
      </c>
      <c r="AL163" s="11">
        <f ca="1">SUM($J163:V163)</f>
        <v>0</v>
      </c>
      <c r="AM163" s="11">
        <f ca="1">SUM($J163:W163)</f>
        <v>0</v>
      </c>
      <c r="AN163" s="19">
        <f ca="1">SUM($J163:X163)</f>
        <v>0</v>
      </c>
      <c r="AO163" s="12"/>
      <c r="AP163" s="11">
        <f ca="1">IF(Data!$H$2="ja",IF(Z163&gt;$G163,Z163-$G163,0),0)</f>
        <v>0</v>
      </c>
      <c r="AQ163" s="11">
        <f ca="1">IF(Data!$H$2="ja",IF(AA163&gt;$G163,AA163-$G163-SUM($AP163:AP163),0),0)</f>
        <v>0</v>
      </c>
      <c r="AR163" s="11">
        <f ca="1">IF(Data!$H$2="ja",IF(AB163&gt;$G163,AB163-$G163-SUM($AP163:AQ163),0),0)</f>
        <v>0</v>
      </c>
      <c r="AS163" s="11">
        <f ca="1">IF(Data!$H$2="ja",IF(AC163&gt;$G163,AC163-$G163-SUM($AP163:AR163),0),0)</f>
        <v>0</v>
      </c>
      <c r="AT163" s="11">
        <f ca="1">IF(Data!$H$2="ja",IF(AD163&gt;$G163,AD163-$G163-SUM($AP163:AS163),0),0)</f>
        <v>0</v>
      </c>
      <c r="AU163" s="11">
        <f ca="1">IF(Data!$H$2="ja",IF(AE163&gt;$G163,AE163-$G163-SUM($AP163:AT163),0),0)</f>
        <v>0</v>
      </c>
      <c r="AV163" s="11">
        <f ca="1">IF(Data!$H$2="ja",IF(AF163&gt;$G163,AF163-$G163-SUM($AP163:AU163),0),0)</f>
        <v>0</v>
      </c>
      <c r="AW163" s="11">
        <f ca="1">IF(Data!$H$2="ja",IF(AG163&gt;$G163,AG163-$G163-SUM($AP163:AV163),0),0)</f>
        <v>0</v>
      </c>
      <c r="AX163" s="11">
        <f ca="1">IF(Data!$H$2="ja",IF(AH163&gt;$G163,AH163-$G163-SUM($AP163:AW163),0),0)</f>
        <v>0</v>
      </c>
      <c r="AY163" s="11">
        <f ca="1">IF(Data!$H$2="ja",IF(AI163&gt;$G163,AI163-$G163-SUM($AP163:AX163),0),0)</f>
        <v>0</v>
      </c>
      <c r="AZ163" s="11">
        <f ca="1">IF(Data!$H$2="ja",IF(AJ163&gt;$G163,AJ163-$G163-SUM($AP163:AY163),0),0)</f>
        <v>0</v>
      </c>
      <c r="BA163" s="11">
        <f ca="1">IF(Data!$H$2="ja",IF(AK163&gt;$G163,AK163-$G163-SUM($AP163:AZ163),0),0)</f>
        <v>0</v>
      </c>
      <c r="BB163" s="11">
        <f ca="1">IF(Data!$H$2="ja",IF(AL163&gt;$G163,AL163-$G163-SUM($AP163:BA163),0),0)</f>
        <v>0</v>
      </c>
      <c r="BC163" s="11">
        <f ca="1">IF(Data!$H$2="ja",IF(AM163&gt;$G163,AM163-$G163-SUM($AP163:BB163),0),0)</f>
        <v>0</v>
      </c>
      <c r="BD163" s="11">
        <f ca="1">IF(Data!$H$2="ja",IF(AN163&gt;$G163,AN163-$G163-SUM($AP163:BC163),0),0)</f>
        <v>0</v>
      </c>
    </row>
    <row r="164" spans="1:56" x14ac:dyDescent="0.25">
      <c r="A164" s="24">
        <v>10</v>
      </c>
      <c r="B164" s="24">
        <f t="shared" si="84"/>
        <v>4</v>
      </c>
      <c r="C164" s="39"/>
      <c r="D164" s="9" t="str">
        <f>Data!B$7</f>
        <v>Bygninger og jord</v>
      </c>
      <c r="E164" s="9"/>
      <c r="F164" s="4"/>
      <c r="G164" s="242">
        <f>HLOOKUP(B164,'Budget &amp; Total'!$1:$45,(31),FALSE)</f>
        <v>0</v>
      </c>
      <c r="H164" s="454">
        <f t="shared" ca="1" si="85"/>
        <v>0</v>
      </c>
      <c r="I164" s="72"/>
      <c r="J164" s="159">
        <f ca="1">HLOOKUP($B164,INDIRECT(J$1&amp;"!$I$2:$x$40"),('Partner-period(er)'!$A164+14),FALSE)</f>
        <v>0</v>
      </c>
      <c r="K164" s="57">
        <f ca="1">HLOOKUP($B164,INDIRECT(K$1&amp;"!$I$2:$x$40"),('Partner-period(er)'!$A164+14),FALSE)</f>
        <v>0</v>
      </c>
      <c r="L164" s="57">
        <f ca="1">HLOOKUP($B164,INDIRECT(L$1&amp;"!$I$2:$x$40"),('Partner-period(er)'!$A164+14),FALSE)</f>
        <v>0</v>
      </c>
      <c r="M164" s="57">
        <f ca="1">HLOOKUP($B164,INDIRECT(M$1&amp;"!$I$2:$x$40"),('Partner-period(er)'!$A164+14),FALSE)</f>
        <v>0</v>
      </c>
      <c r="N164" s="57">
        <f ca="1">HLOOKUP($B164,INDIRECT(N$1&amp;"!$I$2:$x$40"),('Partner-period(er)'!$A164+14),FALSE)</f>
        <v>0</v>
      </c>
      <c r="O164" s="9">
        <f ca="1">HLOOKUP($B164,INDIRECT(O$1&amp;"!$I$2:$x$40"),('Partner-period(er)'!$A164+14),FALSE)</f>
        <v>0</v>
      </c>
      <c r="P164" s="9">
        <f ca="1">HLOOKUP($B164,INDIRECT(P$1&amp;"!$I$2:$x$40"),('Partner-period(er)'!$A164+14),FALSE)</f>
        <v>0</v>
      </c>
      <c r="Q164" s="9">
        <f ca="1">HLOOKUP($B164,INDIRECT(Q$1&amp;"!$I$2:$x$40"),('Partner-period(er)'!$A164+14),FALSE)</f>
        <v>0</v>
      </c>
      <c r="R164" s="9">
        <f ca="1">HLOOKUP($B164,INDIRECT(R$1&amp;"!$I$2:$x$40"),('Partner-period(er)'!$A164+14),FALSE)</f>
        <v>0</v>
      </c>
      <c r="S164" s="9">
        <f ca="1">HLOOKUP($B164,INDIRECT(S$1&amp;"!$I$2:$x$40"),('Partner-period(er)'!$A164+14),FALSE)</f>
        <v>0</v>
      </c>
      <c r="T164" s="9">
        <f ca="1">HLOOKUP($B164,INDIRECT(T$1&amp;"!$I$2:$x$40"),('Partner-period(er)'!$A164+14),FALSE)</f>
        <v>0</v>
      </c>
      <c r="U164" s="9">
        <f ca="1">HLOOKUP($B164,INDIRECT(U$1&amp;"!$I$2:$x$40"),('Partner-period(er)'!$A164+14),FALSE)</f>
        <v>0</v>
      </c>
      <c r="V164" s="9">
        <f ca="1">HLOOKUP($B164,INDIRECT(V$1&amp;"!$I$2:$x$40"),('Partner-period(er)'!$A164+14),FALSE)</f>
        <v>0</v>
      </c>
      <c r="W164" s="9">
        <f ca="1">HLOOKUP($B164,INDIRECT(W$1&amp;"!$I$2:$x$40"),('Partner-period(er)'!$A164+14),FALSE)</f>
        <v>0</v>
      </c>
      <c r="X164" s="109">
        <f ca="1">HLOOKUP($B164,INDIRECT(X$1&amp;"!$I$2:$x$40"),('Partner-period(er)'!$A164+14),FALSE)</f>
        <v>0</v>
      </c>
      <c r="Z164" s="15">
        <f t="shared" ca="1" si="88"/>
        <v>0</v>
      </c>
      <c r="AA164" s="11">
        <f ca="1">SUM($J164:K164)</f>
        <v>0</v>
      </c>
      <c r="AB164" s="11">
        <f ca="1">SUM($J164:L164)</f>
        <v>0</v>
      </c>
      <c r="AC164" s="11">
        <f ca="1">SUM($J164:M164)</f>
        <v>0</v>
      </c>
      <c r="AD164" s="11">
        <f ca="1">SUM($J164:N164)</f>
        <v>0</v>
      </c>
      <c r="AE164" s="11">
        <f ca="1">SUM($J164:O164)</f>
        <v>0</v>
      </c>
      <c r="AF164" s="11">
        <f ca="1">SUM($J164:P164)</f>
        <v>0</v>
      </c>
      <c r="AG164" s="11">
        <f ca="1">SUM($J164:Q164)</f>
        <v>0</v>
      </c>
      <c r="AH164" s="11">
        <f ca="1">SUM($J164:R164)</f>
        <v>0</v>
      </c>
      <c r="AI164" s="11">
        <f ca="1">SUM($J164:S164)</f>
        <v>0</v>
      </c>
      <c r="AJ164" s="11">
        <f ca="1">SUM($J164:T164)</f>
        <v>0</v>
      </c>
      <c r="AK164" s="11">
        <f ca="1">SUM($J164:U164)</f>
        <v>0</v>
      </c>
      <c r="AL164" s="11">
        <f ca="1">SUM($J164:V164)</f>
        <v>0</v>
      </c>
      <c r="AM164" s="11">
        <f ca="1">SUM($J164:W164)</f>
        <v>0</v>
      </c>
      <c r="AN164" s="19">
        <f ca="1">SUM($J164:X164)</f>
        <v>0</v>
      </c>
      <c r="AO164" s="12"/>
      <c r="AP164" s="11">
        <f ca="1">IF(Data!$H$2="ja",IF(Z164&gt;$G164,Z164-$G164,0),0)</f>
        <v>0</v>
      </c>
      <c r="AQ164" s="11">
        <f ca="1">IF(Data!$H$2="ja",IF(AA164&gt;$G164,AA164-$G164-SUM($AP164:AP164),0),0)</f>
        <v>0</v>
      </c>
      <c r="AR164" s="11">
        <f ca="1">IF(Data!$H$2="ja",IF(AB164&gt;$G164,AB164-$G164-SUM($AP164:AQ164),0),0)</f>
        <v>0</v>
      </c>
      <c r="AS164" s="11">
        <f ca="1">IF(Data!$H$2="ja",IF(AC164&gt;$G164,AC164-$G164-SUM($AP164:AR164),0),0)</f>
        <v>0</v>
      </c>
      <c r="AT164" s="11">
        <f ca="1">IF(Data!$H$2="ja",IF(AD164&gt;$G164,AD164-$G164-SUM($AP164:AS164),0),0)</f>
        <v>0</v>
      </c>
      <c r="AU164" s="11">
        <f ca="1">IF(Data!$H$2="ja",IF(AE164&gt;$G164,AE164-$G164-SUM($AP164:AT164),0),0)</f>
        <v>0</v>
      </c>
      <c r="AV164" s="11">
        <f ca="1">IF(Data!$H$2="ja",IF(AF164&gt;$G164,AF164-$G164-SUM($AP164:AU164),0),0)</f>
        <v>0</v>
      </c>
      <c r="AW164" s="11">
        <f ca="1">IF(Data!$H$2="ja",IF(AG164&gt;$G164,AG164-$G164-SUM($AP164:AV164),0),0)</f>
        <v>0</v>
      </c>
      <c r="AX164" s="11">
        <f ca="1">IF(Data!$H$2="ja",IF(AH164&gt;$G164,AH164-$G164-SUM($AP164:AW164),0),0)</f>
        <v>0</v>
      </c>
      <c r="AY164" s="11">
        <f ca="1">IF(Data!$H$2="ja",IF(AI164&gt;$G164,AI164-$G164-SUM($AP164:AX164),0),0)</f>
        <v>0</v>
      </c>
      <c r="AZ164" s="11">
        <f ca="1">IF(Data!$H$2="ja",IF(AJ164&gt;$G164,AJ164-$G164-SUM($AP164:AY164),0),0)</f>
        <v>0</v>
      </c>
      <c r="BA164" s="11">
        <f ca="1">IF(Data!$H$2="ja",IF(AK164&gt;$G164,AK164-$G164-SUM($AP164:AZ164),0),0)</f>
        <v>0</v>
      </c>
      <c r="BB164" s="11">
        <f ca="1">IF(Data!$H$2="ja",IF(AL164&gt;$G164,AL164-$G164-SUM($AP164:BA164),0),0)</f>
        <v>0</v>
      </c>
      <c r="BC164" s="11">
        <f ca="1">IF(Data!$H$2="ja",IF(AM164&gt;$G164,AM164-$G164-SUM($AP164:BB164),0),0)</f>
        <v>0</v>
      </c>
      <c r="BD164" s="11">
        <f ca="1">IF(Data!$H$2="ja",IF(AN164&gt;$G164,AN164-$G164-SUM($AP164:BC164),0),0)</f>
        <v>0</v>
      </c>
    </row>
    <row r="165" spans="1:56" x14ac:dyDescent="0.25">
      <c r="A165" s="24">
        <v>11</v>
      </c>
      <c r="B165" s="24">
        <f t="shared" si="84"/>
        <v>4</v>
      </c>
      <c r="C165" s="39"/>
      <c r="D165" s="9" t="str">
        <f>Data!B$8</f>
        <v>Andre driftsudgifter, herunder materialer</v>
      </c>
      <c r="E165" s="9"/>
      <c r="F165" s="4"/>
      <c r="G165" s="242">
        <f>HLOOKUP(B165,'Budget &amp; Total'!$1:$45,(32),FALSE)</f>
        <v>0</v>
      </c>
      <c r="H165" s="454">
        <f t="shared" ca="1" si="85"/>
        <v>0</v>
      </c>
      <c r="I165" s="72"/>
      <c r="J165" s="159">
        <f ca="1">HLOOKUP($B165,INDIRECT(J$1&amp;"!$I$2:$x$40"),('Partner-period(er)'!$A165+14),FALSE)</f>
        <v>0</v>
      </c>
      <c r="K165" s="57">
        <f ca="1">HLOOKUP($B165,INDIRECT(K$1&amp;"!$I$2:$x$40"),('Partner-period(er)'!$A165+14),FALSE)</f>
        <v>0</v>
      </c>
      <c r="L165" s="57">
        <f ca="1">HLOOKUP($B165,INDIRECT(L$1&amp;"!$I$2:$x$40"),('Partner-period(er)'!$A165+14),FALSE)</f>
        <v>0</v>
      </c>
      <c r="M165" s="57">
        <f ca="1">HLOOKUP($B165,INDIRECT(M$1&amp;"!$I$2:$x$40"),('Partner-period(er)'!$A165+14),FALSE)</f>
        <v>0</v>
      </c>
      <c r="N165" s="57">
        <f ca="1">HLOOKUP($B165,INDIRECT(N$1&amp;"!$I$2:$x$40"),('Partner-period(er)'!$A165+14),FALSE)</f>
        <v>0</v>
      </c>
      <c r="O165" s="9">
        <f ca="1">HLOOKUP($B165,INDIRECT(O$1&amp;"!$I$2:$x$40"),('Partner-period(er)'!$A165+14),FALSE)</f>
        <v>0</v>
      </c>
      <c r="P165" s="9">
        <f ca="1">HLOOKUP($B165,INDIRECT(P$1&amp;"!$I$2:$x$40"),('Partner-period(er)'!$A165+14),FALSE)</f>
        <v>0</v>
      </c>
      <c r="Q165" s="9">
        <f ca="1">HLOOKUP($B165,INDIRECT(Q$1&amp;"!$I$2:$x$40"),('Partner-period(er)'!$A165+14),FALSE)</f>
        <v>0</v>
      </c>
      <c r="R165" s="9">
        <f ca="1">HLOOKUP($B165,INDIRECT(R$1&amp;"!$I$2:$x$40"),('Partner-period(er)'!$A165+14),FALSE)</f>
        <v>0</v>
      </c>
      <c r="S165" s="9">
        <f ca="1">HLOOKUP($B165,INDIRECT(S$1&amp;"!$I$2:$x$40"),('Partner-period(er)'!$A165+14),FALSE)</f>
        <v>0</v>
      </c>
      <c r="T165" s="9">
        <f ca="1">HLOOKUP($B165,INDIRECT(T$1&amp;"!$I$2:$x$40"),('Partner-period(er)'!$A165+14),FALSE)</f>
        <v>0</v>
      </c>
      <c r="U165" s="9">
        <f ca="1">HLOOKUP($B165,INDIRECT(U$1&amp;"!$I$2:$x$40"),('Partner-period(er)'!$A165+14),FALSE)</f>
        <v>0</v>
      </c>
      <c r="V165" s="9">
        <f ca="1">HLOOKUP($B165,INDIRECT(V$1&amp;"!$I$2:$x$40"),('Partner-period(er)'!$A165+14),FALSE)</f>
        <v>0</v>
      </c>
      <c r="W165" s="9">
        <f ca="1">HLOOKUP($B165,INDIRECT(W$1&amp;"!$I$2:$x$40"),('Partner-period(er)'!$A165+14),FALSE)</f>
        <v>0</v>
      </c>
      <c r="X165" s="109">
        <f ca="1">HLOOKUP($B165,INDIRECT(X$1&amp;"!$I$2:$x$40"),('Partner-period(er)'!$A165+14),FALSE)</f>
        <v>0</v>
      </c>
      <c r="Z165" s="15">
        <f t="shared" ca="1" si="88"/>
        <v>0</v>
      </c>
      <c r="AA165" s="11">
        <f ca="1">SUM($J165:K165)</f>
        <v>0</v>
      </c>
      <c r="AB165" s="11">
        <f ca="1">SUM($J165:L165)</f>
        <v>0</v>
      </c>
      <c r="AC165" s="11">
        <f ca="1">SUM($J165:M165)</f>
        <v>0</v>
      </c>
      <c r="AD165" s="11">
        <f ca="1">SUM($J165:N165)</f>
        <v>0</v>
      </c>
      <c r="AE165" s="11">
        <f ca="1">SUM($J165:O165)</f>
        <v>0</v>
      </c>
      <c r="AF165" s="11">
        <f ca="1">SUM($J165:P165)</f>
        <v>0</v>
      </c>
      <c r="AG165" s="11">
        <f ca="1">SUM($J165:Q165)</f>
        <v>0</v>
      </c>
      <c r="AH165" s="11">
        <f ca="1">SUM($J165:R165)</f>
        <v>0</v>
      </c>
      <c r="AI165" s="11">
        <f ca="1">SUM($J165:S165)</f>
        <v>0</v>
      </c>
      <c r="AJ165" s="11">
        <f ca="1">SUM($J165:T165)</f>
        <v>0</v>
      </c>
      <c r="AK165" s="11">
        <f ca="1">SUM($J165:U165)</f>
        <v>0</v>
      </c>
      <c r="AL165" s="11">
        <f ca="1">SUM($J165:V165)</f>
        <v>0</v>
      </c>
      <c r="AM165" s="11">
        <f ca="1">SUM($J165:W165)</f>
        <v>0</v>
      </c>
      <c r="AN165" s="19">
        <f ca="1">SUM($J165:X165)</f>
        <v>0</v>
      </c>
      <c r="AO165" s="12"/>
      <c r="AP165" s="11">
        <f ca="1">IF(Data!$H$2="ja",IF(Z165&gt;$G165,Z165-$G165,0),0)</f>
        <v>0</v>
      </c>
      <c r="AQ165" s="11">
        <f ca="1">IF(Data!$H$2="ja",IF(AA165&gt;$G165,AA165-$G165-SUM($AP165:AP165),0),0)</f>
        <v>0</v>
      </c>
      <c r="AR165" s="11">
        <f ca="1">IF(Data!$H$2="ja",IF(AB165&gt;$G165,AB165-$G165-SUM($AP165:AQ165),0),0)</f>
        <v>0</v>
      </c>
      <c r="AS165" s="11">
        <f ca="1">IF(Data!$H$2="ja",IF(AC165&gt;$G165,AC165-$G165-SUM($AP165:AR165),0),0)</f>
        <v>0</v>
      </c>
      <c r="AT165" s="11">
        <f ca="1">IF(Data!$H$2="ja",IF(AD165&gt;$G165,AD165-$G165-SUM($AP165:AS165),0),0)</f>
        <v>0</v>
      </c>
      <c r="AU165" s="11">
        <f ca="1">IF(Data!$H$2="ja",IF(AE165&gt;$G165,AE165-$G165-SUM($AP165:AT165),0),0)</f>
        <v>0</v>
      </c>
      <c r="AV165" s="11">
        <f ca="1">IF(Data!$H$2="ja",IF(AF165&gt;$G165,AF165-$G165-SUM($AP165:AU165),0),0)</f>
        <v>0</v>
      </c>
      <c r="AW165" s="11">
        <f ca="1">IF(Data!$H$2="ja",IF(AG165&gt;$G165,AG165-$G165-SUM($AP165:AV165),0),0)</f>
        <v>0</v>
      </c>
      <c r="AX165" s="11">
        <f ca="1">IF(Data!$H$2="ja",IF(AH165&gt;$G165,AH165-$G165-SUM($AP165:AW165),0),0)</f>
        <v>0</v>
      </c>
      <c r="AY165" s="11">
        <f ca="1">IF(Data!$H$2="ja",IF(AI165&gt;$G165,AI165-$G165-SUM($AP165:AX165),0),0)</f>
        <v>0</v>
      </c>
      <c r="AZ165" s="11">
        <f ca="1">IF(Data!$H$2="ja",IF(AJ165&gt;$G165,AJ165-$G165-SUM($AP165:AY165),0),0)</f>
        <v>0</v>
      </c>
      <c r="BA165" s="11">
        <f ca="1">IF(Data!$H$2="ja",IF(AK165&gt;$G165,AK165-$G165-SUM($AP165:AZ165),0),0)</f>
        <v>0</v>
      </c>
      <c r="BB165" s="11">
        <f ca="1">IF(Data!$H$2="ja",IF(AL165&gt;$G165,AL165-$G165-SUM($AP165:BA165),0),0)</f>
        <v>0</v>
      </c>
      <c r="BC165" s="11">
        <f ca="1">IF(Data!$H$2="ja",IF(AM165&gt;$G165,AM165-$G165-SUM($AP165:BB165),0),0)</f>
        <v>0</v>
      </c>
      <c r="BD165" s="11">
        <f ca="1">IF(Data!$H$2="ja",IF(AN165&gt;$G165,AN165-$G165-SUM($AP165:BC165),0),0)</f>
        <v>0</v>
      </c>
    </row>
    <row r="166" spans="1:56" x14ac:dyDescent="0.25">
      <c r="A166" s="24">
        <v>12</v>
      </c>
      <c r="B166" s="24">
        <f t="shared" si="84"/>
        <v>4</v>
      </c>
      <c r="C166" s="39"/>
      <c r="D166" s="9" t="str">
        <f>Data!B$9</f>
        <v>Konsulentydelser ved køb fra ekstern leverandør</v>
      </c>
      <c r="E166" s="9"/>
      <c r="F166" s="4"/>
      <c r="G166" s="242">
        <f>HLOOKUP(B166,'Budget &amp; Total'!$1:$45,(33),FALSE)</f>
        <v>0</v>
      </c>
      <c r="H166" s="454">
        <f t="shared" ca="1" si="85"/>
        <v>0</v>
      </c>
      <c r="I166" s="72"/>
      <c r="J166" s="159">
        <f ca="1">HLOOKUP($B166,INDIRECT(J$1&amp;"!$I$2:$x$40"),('Partner-period(er)'!$A166+14),FALSE)</f>
        <v>0</v>
      </c>
      <c r="K166" s="57">
        <f ca="1">HLOOKUP($B166,INDIRECT(K$1&amp;"!$I$2:$x$40"),('Partner-period(er)'!$A166+14),FALSE)</f>
        <v>0</v>
      </c>
      <c r="L166" s="57">
        <f ca="1">HLOOKUP($B166,INDIRECT(L$1&amp;"!$I$2:$x$40"),('Partner-period(er)'!$A166+14),FALSE)</f>
        <v>0</v>
      </c>
      <c r="M166" s="57">
        <f ca="1">HLOOKUP($B166,INDIRECT(M$1&amp;"!$I$2:$x$40"),('Partner-period(er)'!$A166+14),FALSE)</f>
        <v>0</v>
      </c>
      <c r="N166" s="57">
        <f ca="1">HLOOKUP($B166,INDIRECT(N$1&amp;"!$I$2:$x$40"),('Partner-period(er)'!$A166+14),FALSE)</f>
        <v>0</v>
      </c>
      <c r="O166" s="9">
        <f ca="1">HLOOKUP($B166,INDIRECT(O$1&amp;"!$I$2:$x$40"),('Partner-period(er)'!$A166+14),FALSE)</f>
        <v>0</v>
      </c>
      <c r="P166" s="9">
        <f ca="1">HLOOKUP($B166,INDIRECT(P$1&amp;"!$I$2:$x$40"),('Partner-period(er)'!$A166+14),FALSE)</f>
        <v>0</v>
      </c>
      <c r="Q166" s="9">
        <f ca="1">HLOOKUP($B166,INDIRECT(Q$1&amp;"!$I$2:$x$40"),('Partner-period(er)'!$A166+14),FALSE)</f>
        <v>0</v>
      </c>
      <c r="R166" s="9">
        <f ca="1">HLOOKUP($B166,INDIRECT(R$1&amp;"!$I$2:$x$40"),('Partner-period(er)'!$A166+14),FALSE)</f>
        <v>0</v>
      </c>
      <c r="S166" s="9">
        <f ca="1">HLOOKUP($B166,INDIRECT(S$1&amp;"!$I$2:$x$40"),('Partner-period(er)'!$A166+14),FALSE)</f>
        <v>0</v>
      </c>
      <c r="T166" s="9">
        <f ca="1">HLOOKUP($B166,INDIRECT(T$1&amp;"!$I$2:$x$40"),('Partner-period(er)'!$A166+14),FALSE)</f>
        <v>0</v>
      </c>
      <c r="U166" s="9">
        <f ca="1">HLOOKUP($B166,INDIRECT(U$1&amp;"!$I$2:$x$40"),('Partner-period(er)'!$A166+14),FALSE)</f>
        <v>0</v>
      </c>
      <c r="V166" s="9">
        <f ca="1">HLOOKUP($B166,INDIRECT(V$1&amp;"!$I$2:$x$40"),('Partner-period(er)'!$A166+14),FALSE)</f>
        <v>0</v>
      </c>
      <c r="W166" s="9">
        <f ca="1">HLOOKUP($B166,INDIRECT(W$1&amp;"!$I$2:$x$40"),('Partner-period(er)'!$A166+14),FALSE)</f>
        <v>0</v>
      </c>
      <c r="X166" s="109">
        <f ca="1">HLOOKUP($B166,INDIRECT(X$1&amp;"!$I$2:$x$40"),('Partner-period(er)'!$A166+14),FALSE)</f>
        <v>0</v>
      </c>
      <c r="Z166" s="15">
        <f t="shared" ca="1" si="88"/>
        <v>0</v>
      </c>
      <c r="AA166" s="11">
        <f ca="1">SUM($J166:K166)</f>
        <v>0</v>
      </c>
      <c r="AB166" s="11">
        <f ca="1">SUM($J166:L166)</f>
        <v>0</v>
      </c>
      <c r="AC166" s="11">
        <f ca="1">SUM($J166:M166)</f>
        <v>0</v>
      </c>
      <c r="AD166" s="11">
        <f ca="1">SUM($J166:N166)</f>
        <v>0</v>
      </c>
      <c r="AE166" s="11">
        <f ca="1">SUM($J166:O166)</f>
        <v>0</v>
      </c>
      <c r="AF166" s="11">
        <f ca="1">SUM($J166:P166)</f>
        <v>0</v>
      </c>
      <c r="AG166" s="11">
        <f ca="1">SUM($J166:Q166)</f>
        <v>0</v>
      </c>
      <c r="AH166" s="11">
        <f ca="1">SUM($J166:R166)</f>
        <v>0</v>
      </c>
      <c r="AI166" s="11">
        <f ca="1">SUM($J166:S166)</f>
        <v>0</v>
      </c>
      <c r="AJ166" s="11">
        <f ca="1">SUM($J166:T166)</f>
        <v>0</v>
      </c>
      <c r="AK166" s="11">
        <f ca="1">SUM($J166:U166)</f>
        <v>0</v>
      </c>
      <c r="AL166" s="11">
        <f ca="1">SUM($J166:V166)</f>
        <v>0</v>
      </c>
      <c r="AM166" s="11">
        <f ca="1">SUM($J166:W166)</f>
        <v>0</v>
      </c>
      <c r="AN166" s="19">
        <f ca="1">SUM($J166:X166)</f>
        <v>0</v>
      </c>
      <c r="AO166" s="12"/>
      <c r="AP166" s="11">
        <f ca="1">IF(Data!$H$2="ja",IF(Z166&gt;$G166,Z166-$G166,0),0)</f>
        <v>0</v>
      </c>
      <c r="AQ166" s="11">
        <f ca="1">IF(Data!$H$2="ja",IF(AA166&gt;$G166,AA166-$G166-SUM($AP166:AP166),0),0)</f>
        <v>0</v>
      </c>
      <c r="AR166" s="11">
        <f ca="1">IF(Data!$H$2="ja",IF(AB166&gt;$G166,AB166-$G166-SUM($AP166:AQ166),0),0)</f>
        <v>0</v>
      </c>
      <c r="AS166" s="11">
        <f ca="1">IF(Data!$H$2="ja",IF(AC166&gt;$G166,AC166-$G166-SUM($AP166:AR166),0),0)</f>
        <v>0</v>
      </c>
      <c r="AT166" s="11">
        <f ca="1">IF(Data!$H$2="ja",IF(AD166&gt;$G166,AD166-$G166-SUM($AP166:AS166),0),0)</f>
        <v>0</v>
      </c>
      <c r="AU166" s="11">
        <f ca="1">IF(Data!$H$2="ja",IF(AE166&gt;$G166,AE166-$G166-SUM($AP166:AT166),0),0)</f>
        <v>0</v>
      </c>
      <c r="AV166" s="11">
        <f ca="1">IF(Data!$H$2="ja",IF(AF166&gt;$G166,AF166-$G166-SUM($AP166:AU166),0),0)</f>
        <v>0</v>
      </c>
      <c r="AW166" s="11">
        <f ca="1">IF(Data!$H$2="ja",IF(AG166&gt;$G166,AG166-$G166-SUM($AP166:AV166),0),0)</f>
        <v>0</v>
      </c>
      <c r="AX166" s="11">
        <f ca="1">IF(Data!$H$2="ja",IF(AH166&gt;$G166,AH166-$G166-SUM($AP166:AW166),0),0)</f>
        <v>0</v>
      </c>
      <c r="AY166" s="11">
        <f ca="1">IF(Data!$H$2="ja",IF(AI166&gt;$G166,AI166-$G166-SUM($AP166:AX166),0),0)</f>
        <v>0</v>
      </c>
      <c r="AZ166" s="11">
        <f ca="1">IF(Data!$H$2="ja",IF(AJ166&gt;$G166,AJ166-$G166-SUM($AP166:AY166),0),0)</f>
        <v>0</v>
      </c>
      <c r="BA166" s="11">
        <f ca="1">IF(Data!$H$2="ja",IF(AK166&gt;$G166,AK166-$G166-SUM($AP166:AZ166),0),0)</f>
        <v>0</v>
      </c>
      <c r="BB166" s="11">
        <f ca="1">IF(Data!$H$2="ja",IF(AL166&gt;$G166,AL166-$G166-SUM($AP166:BA166),0),0)</f>
        <v>0</v>
      </c>
      <c r="BC166" s="11">
        <f ca="1">IF(Data!$H$2="ja",IF(AM166&gt;$G166,AM166-$G166-SUM($AP166:BB166),0),0)</f>
        <v>0</v>
      </c>
      <c r="BD166" s="11">
        <f ca="1">IF(Data!$H$2="ja",IF(AN166&gt;$G166,AN166-$G166-SUM($AP166:BC166),0),0)</f>
        <v>0</v>
      </c>
    </row>
    <row r="167" spans="1:56" x14ac:dyDescent="0.25">
      <c r="A167" s="24">
        <v>13</v>
      </c>
      <c r="B167" s="24">
        <f t="shared" si="84"/>
        <v>4</v>
      </c>
      <c r="C167" s="39"/>
      <c r="D167" s="9" t="str">
        <f>Data!B$10</f>
        <v>Indtægter (negative tal)</v>
      </c>
      <c r="E167" s="9"/>
      <c r="F167" s="4"/>
      <c r="G167" s="242">
        <f>HLOOKUP(B167,'Budget &amp; Total'!$1:$45,(34),FALSE)</f>
        <v>0</v>
      </c>
      <c r="H167" s="454">
        <f t="shared" ca="1" si="85"/>
        <v>0</v>
      </c>
      <c r="I167" s="72"/>
      <c r="J167" s="159">
        <f ca="1">HLOOKUP($B167,INDIRECT(J$1&amp;"!$I$2:$x$40"),('Partner-period(er)'!$A167+14),FALSE)</f>
        <v>0</v>
      </c>
      <c r="K167" s="57">
        <f ca="1">HLOOKUP($B167,INDIRECT(K$1&amp;"!$I$2:$x$40"),('Partner-period(er)'!$A167+14),FALSE)</f>
        <v>0</v>
      </c>
      <c r="L167" s="57">
        <f ca="1">HLOOKUP($B167,INDIRECT(L$1&amp;"!$I$2:$x$40"),('Partner-period(er)'!$A167+14),FALSE)</f>
        <v>0</v>
      </c>
      <c r="M167" s="57">
        <f ca="1">HLOOKUP($B167,INDIRECT(M$1&amp;"!$I$2:$x$40"),('Partner-period(er)'!$A167+14),FALSE)</f>
        <v>0</v>
      </c>
      <c r="N167" s="57">
        <f ca="1">HLOOKUP($B167,INDIRECT(N$1&amp;"!$I$2:$x$40"),('Partner-period(er)'!$A167+14),FALSE)</f>
        <v>0</v>
      </c>
      <c r="O167" s="9">
        <f ca="1">HLOOKUP($B167,INDIRECT(O$1&amp;"!$I$2:$x$40"),('Partner-period(er)'!$A167+14),FALSE)</f>
        <v>0</v>
      </c>
      <c r="P167" s="9">
        <f ca="1">HLOOKUP($B167,INDIRECT(P$1&amp;"!$I$2:$x$40"),('Partner-period(er)'!$A167+14),FALSE)</f>
        <v>0</v>
      </c>
      <c r="Q167" s="9">
        <f ca="1">HLOOKUP($B167,INDIRECT(Q$1&amp;"!$I$2:$x$40"),('Partner-period(er)'!$A167+14),FALSE)</f>
        <v>0</v>
      </c>
      <c r="R167" s="9">
        <f ca="1">HLOOKUP($B167,INDIRECT(R$1&amp;"!$I$2:$x$40"),('Partner-period(er)'!$A167+14),FALSE)</f>
        <v>0</v>
      </c>
      <c r="S167" s="9">
        <f ca="1">HLOOKUP($B167,INDIRECT(S$1&amp;"!$I$2:$x$40"),('Partner-period(er)'!$A167+14),FALSE)</f>
        <v>0</v>
      </c>
      <c r="T167" s="9">
        <f ca="1">HLOOKUP($B167,INDIRECT(T$1&amp;"!$I$2:$x$40"),('Partner-period(er)'!$A167+14),FALSE)</f>
        <v>0</v>
      </c>
      <c r="U167" s="9">
        <f ca="1">HLOOKUP($B167,INDIRECT(U$1&amp;"!$I$2:$x$40"),('Partner-period(er)'!$A167+14),FALSE)</f>
        <v>0</v>
      </c>
      <c r="V167" s="9">
        <f ca="1">HLOOKUP($B167,INDIRECT(V$1&amp;"!$I$2:$x$40"),('Partner-period(er)'!$A167+14),FALSE)</f>
        <v>0</v>
      </c>
      <c r="W167" s="9">
        <f ca="1">HLOOKUP($B167,INDIRECT(W$1&amp;"!$I$2:$x$40"),('Partner-period(er)'!$A167+14),FALSE)</f>
        <v>0</v>
      </c>
      <c r="X167" s="109">
        <f ca="1">HLOOKUP($B167,INDIRECT(X$1&amp;"!$I$2:$x$40"),('Partner-period(er)'!$A167+14),FALSE)</f>
        <v>0</v>
      </c>
      <c r="Z167" s="15">
        <f t="shared" ca="1" si="88"/>
        <v>0</v>
      </c>
      <c r="AA167" s="11">
        <f ca="1">SUM($J167:K167)</f>
        <v>0</v>
      </c>
      <c r="AB167" s="11">
        <f ca="1">SUM($J167:L167)</f>
        <v>0</v>
      </c>
      <c r="AC167" s="11">
        <f ca="1">SUM($J167:M167)</f>
        <v>0</v>
      </c>
      <c r="AD167" s="11">
        <f ca="1">SUM($J167:N167)</f>
        <v>0</v>
      </c>
      <c r="AE167" s="11">
        <f ca="1">SUM($J167:O167)</f>
        <v>0</v>
      </c>
      <c r="AF167" s="11">
        <f ca="1">SUM($J167:P167)</f>
        <v>0</v>
      </c>
      <c r="AG167" s="11">
        <f ca="1">SUM($J167:Q167)</f>
        <v>0</v>
      </c>
      <c r="AH167" s="11">
        <f ca="1">SUM($J167:R167)</f>
        <v>0</v>
      </c>
      <c r="AI167" s="11">
        <f ca="1">SUM($J167:S167)</f>
        <v>0</v>
      </c>
      <c r="AJ167" s="11">
        <f ca="1">SUM($J167:T167)</f>
        <v>0</v>
      </c>
      <c r="AK167" s="11">
        <f ca="1">SUM($J167:U167)</f>
        <v>0</v>
      </c>
      <c r="AL167" s="11">
        <f ca="1">SUM($J167:V167)</f>
        <v>0</v>
      </c>
      <c r="AM167" s="11">
        <f ca="1">SUM($J167:W167)</f>
        <v>0</v>
      </c>
      <c r="AN167" s="19">
        <f ca="1">SUM($J167:X167)</f>
        <v>0</v>
      </c>
      <c r="AO167" s="12"/>
      <c r="AP167" s="11"/>
      <c r="AQ167" s="11"/>
      <c r="AR167" s="11"/>
      <c r="AS167" s="11"/>
      <c r="AT167" s="11"/>
      <c r="AU167" s="11"/>
      <c r="AV167" s="11"/>
      <c r="AW167" s="11"/>
      <c r="AX167" s="11"/>
      <c r="AY167" s="11"/>
      <c r="AZ167" s="11"/>
      <c r="BA167" s="11"/>
      <c r="BB167" s="11"/>
      <c r="BC167" s="11"/>
      <c r="BD167" s="11"/>
    </row>
    <row r="168" spans="1:56" x14ac:dyDescent="0.25">
      <c r="A168" s="24">
        <v>14</v>
      </c>
      <c r="B168" s="24">
        <f t="shared" si="84"/>
        <v>4</v>
      </c>
      <c r="C168" s="39"/>
      <c r="D168" s="9" t="str">
        <f>Data!B$11</f>
        <v>Andet, herunder rejser og formidling</v>
      </c>
      <c r="E168" s="9"/>
      <c r="F168" s="4"/>
      <c r="G168" s="242">
        <f>HLOOKUP(B168,'Budget &amp; Total'!$1:$45,(35),FALSE)</f>
        <v>0</v>
      </c>
      <c r="H168" s="454">
        <f t="shared" ca="1" si="85"/>
        <v>0</v>
      </c>
      <c r="I168" s="72"/>
      <c r="J168" s="159">
        <f ca="1">HLOOKUP($B168,INDIRECT(J$1&amp;"!$I$2:$x$40"),('Partner-period(er)'!$A168+14),FALSE)</f>
        <v>0</v>
      </c>
      <c r="K168" s="57">
        <f ca="1">HLOOKUP($B168,INDIRECT(K$1&amp;"!$I$2:$x$40"),('Partner-period(er)'!$A168+14),FALSE)</f>
        <v>0</v>
      </c>
      <c r="L168" s="57">
        <f ca="1">HLOOKUP($B168,INDIRECT(L$1&amp;"!$I$2:$x$40"),('Partner-period(er)'!$A168+14),FALSE)</f>
        <v>0</v>
      </c>
      <c r="M168" s="57">
        <f ca="1">HLOOKUP($B168,INDIRECT(M$1&amp;"!$I$2:$x$40"),('Partner-period(er)'!$A168+14),FALSE)</f>
        <v>0</v>
      </c>
      <c r="N168" s="57">
        <f ca="1">HLOOKUP($B168,INDIRECT(N$1&amp;"!$I$2:$x$40"),('Partner-period(er)'!$A168+14),FALSE)</f>
        <v>0</v>
      </c>
      <c r="O168" s="9">
        <f ca="1">HLOOKUP($B168,INDIRECT(O$1&amp;"!$I$2:$x$40"),('Partner-period(er)'!$A168+14),FALSE)</f>
        <v>0</v>
      </c>
      <c r="P168" s="9">
        <f ca="1">HLOOKUP($B168,INDIRECT(P$1&amp;"!$I$2:$x$40"),('Partner-period(er)'!$A168+14),FALSE)</f>
        <v>0</v>
      </c>
      <c r="Q168" s="9">
        <f ca="1">HLOOKUP($B168,INDIRECT(Q$1&amp;"!$I$2:$x$40"),('Partner-period(er)'!$A168+14),FALSE)</f>
        <v>0</v>
      </c>
      <c r="R168" s="9">
        <f ca="1">HLOOKUP($B168,INDIRECT(R$1&amp;"!$I$2:$x$40"),('Partner-period(er)'!$A168+14),FALSE)</f>
        <v>0</v>
      </c>
      <c r="S168" s="9">
        <f ca="1">HLOOKUP($B168,INDIRECT(S$1&amp;"!$I$2:$x$40"),('Partner-period(er)'!$A168+14),FALSE)</f>
        <v>0</v>
      </c>
      <c r="T168" s="9">
        <f ca="1">HLOOKUP($B168,INDIRECT(T$1&amp;"!$I$2:$x$40"),('Partner-period(er)'!$A168+14),FALSE)</f>
        <v>0</v>
      </c>
      <c r="U168" s="9">
        <f ca="1">HLOOKUP($B168,INDIRECT(U$1&amp;"!$I$2:$x$40"),('Partner-period(er)'!$A168+14),FALSE)</f>
        <v>0</v>
      </c>
      <c r="V168" s="9">
        <f ca="1">HLOOKUP($B168,INDIRECT(V$1&amp;"!$I$2:$x$40"),('Partner-period(er)'!$A168+14),FALSE)</f>
        <v>0</v>
      </c>
      <c r="W168" s="9">
        <f ca="1">HLOOKUP($B168,INDIRECT(W$1&amp;"!$I$2:$x$40"),('Partner-period(er)'!$A168+14),FALSE)</f>
        <v>0</v>
      </c>
      <c r="X168" s="109">
        <f ca="1">HLOOKUP($B168,INDIRECT(X$1&amp;"!$I$2:$x$40"),('Partner-period(er)'!$A168+14),FALSE)</f>
        <v>0</v>
      </c>
      <c r="Z168" s="15">
        <f t="shared" ca="1" si="88"/>
        <v>0</v>
      </c>
      <c r="AA168" s="11">
        <f ca="1">SUM($J168:K168)</f>
        <v>0</v>
      </c>
      <c r="AB168" s="11">
        <f ca="1">SUM($J168:L168)</f>
        <v>0</v>
      </c>
      <c r="AC168" s="11">
        <f ca="1">SUM($J168:M168)</f>
        <v>0</v>
      </c>
      <c r="AD168" s="11">
        <f ca="1">SUM($J168:N168)</f>
        <v>0</v>
      </c>
      <c r="AE168" s="11">
        <f ca="1">SUM($J168:O168)</f>
        <v>0</v>
      </c>
      <c r="AF168" s="11">
        <f ca="1">SUM($J168:P168)</f>
        <v>0</v>
      </c>
      <c r="AG168" s="11">
        <f ca="1">SUM($J168:Q168)</f>
        <v>0</v>
      </c>
      <c r="AH168" s="11">
        <f ca="1">SUM($J168:R168)</f>
        <v>0</v>
      </c>
      <c r="AI168" s="11">
        <f ca="1">SUM($J168:S168)</f>
        <v>0</v>
      </c>
      <c r="AJ168" s="11">
        <f ca="1">SUM($J168:T168)</f>
        <v>0</v>
      </c>
      <c r="AK168" s="11">
        <f ca="1">SUM($J168:U168)</f>
        <v>0</v>
      </c>
      <c r="AL168" s="11">
        <f ca="1">SUM($J168:V168)</f>
        <v>0</v>
      </c>
      <c r="AM168" s="11">
        <f ca="1">SUM($J168:W168)</f>
        <v>0</v>
      </c>
      <c r="AN168" s="19">
        <f ca="1">SUM($J168:X168)</f>
        <v>0</v>
      </c>
      <c r="AO168" s="12"/>
      <c r="AP168" s="11">
        <f ca="1">IF(Data!$H$2="ja",IF(Z168&gt;$G168,Z168-$G168,0),0)</f>
        <v>0</v>
      </c>
      <c r="AQ168" s="11">
        <f ca="1">IF(Data!$H$2="ja",IF(AA168&gt;$G168,AA168-$G168-SUM($AP168:AP168),0),0)</f>
        <v>0</v>
      </c>
      <c r="AR168" s="11">
        <f ca="1">IF(Data!$H$2="ja",IF(AB168&gt;$G168,AB168-$G168-SUM($AP168:AQ168),0),0)</f>
        <v>0</v>
      </c>
      <c r="AS168" s="11">
        <f ca="1">IF(Data!$H$2="ja",IF(AC168&gt;$G168,AC168-$G168-SUM($AP168:AR168),0),0)</f>
        <v>0</v>
      </c>
      <c r="AT168" s="11">
        <f ca="1">IF(Data!$H$2="ja",IF(AD168&gt;$G168,AD168-$G168-SUM($AP168:AS168),0),0)</f>
        <v>0</v>
      </c>
      <c r="AU168" s="11">
        <f ca="1">IF(Data!$H$2="ja",IF(AE168&gt;$G168,AE168-$G168-SUM($AP168:AT168),0),0)</f>
        <v>0</v>
      </c>
      <c r="AV168" s="11">
        <f ca="1">IF(Data!$H$2="ja",IF(AF168&gt;$G168,AF168-$G168-SUM($AP168:AU168),0),0)</f>
        <v>0</v>
      </c>
      <c r="AW168" s="11">
        <f ca="1">IF(Data!$H$2="ja",IF(AG168&gt;$G168,AG168-$G168-SUM($AP168:AV168),0),0)</f>
        <v>0</v>
      </c>
      <c r="AX168" s="11">
        <f ca="1">IF(Data!$H$2="ja",IF(AH168&gt;$G168,AH168-$G168-SUM($AP168:AW168),0),0)</f>
        <v>0</v>
      </c>
      <c r="AY168" s="11">
        <f ca="1">IF(Data!$H$2="ja",IF(AI168&gt;$G168,AI168-$G168-SUM($AP168:AX168),0),0)</f>
        <v>0</v>
      </c>
      <c r="AZ168" s="11">
        <f ca="1">IF(Data!$H$2="ja",IF(AJ168&gt;$G168,AJ168-$G168-SUM($AP168:AY168),0),0)</f>
        <v>0</v>
      </c>
      <c r="BA168" s="11">
        <f ca="1">IF(Data!$H$2="ja",IF(AK168&gt;$G168,AK168-$G168-SUM($AP168:AZ168),0),0)</f>
        <v>0</v>
      </c>
      <c r="BB168" s="11">
        <f ca="1">IF(Data!$H$2="ja",IF(AL168&gt;$G168,AL168-$G168-SUM($AP168:BA168),0),0)</f>
        <v>0</v>
      </c>
      <c r="BC168" s="11">
        <f ca="1">IF(Data!$H$2="ja",IF(AM168&gt;$G168,AM168-$G168-SUM($AP168:BB168),0),0)</f>
        <v>0</v>
      </c>
      <c r="BD168" s="11">
        <f ca="1">IF(Data!$H$2="ja",IF(AN168&gt;$G168,AN168-$G168-SUM($AP168:BC168),0),0)</f>
        <v>0</v>
      </c>
    </row>
    <row r="169" spans="1:56" x14ac:dyDescent="0.25">
      <c r="A169" s="24">
        <v>15</v>
      </c>
      <c r="B169" s="24">
        <f t="shared" si="84"/>
        <v>4</v>
      </c>
      <c r="C169" s="39"/>
      <c r="D169" s="9" t="str">
        <f>Data!B$12</f>
        <v>Overheadomkostninger</v>
      </c>
      <c r="E169" s="9"/>
      <c r="F169" s="4"/>
      <c r="G169" s="243">
        <f>HLOOKUP(B169,'Budget &amp; Total'!$1:$45,(37),FALSE)</f>
        <v>0</v>
      </c>
      <c r="H169" s="454">
        <f t="shared" ca="1" si="85"/>
        <v>0</v>
      </c>
      <c r="I169" s="72"/>
      <c r="J169" s="159">
        <f ca="1">HLOOKUP($B169,INDIRECT(J$1&amp;"!$I$2:$x$40"),('Partner-period(er)'!$A169+14),FALSE)</f>
        <v>0</v>
      </c>
      <c r="K169" s="57">
        <f ca="1">HLOOKUP($B169,INDIRECT(K$1&amp;"!$I$2:$x$40"),('Partner-period(er)'!$A169+14),FALSE)</f>
        <v>0</v>
      </c>
      <c r="L169" s="57">
        <f ca="1">HLOOKUP($B169,INDIRECT(L$1&amp;"!$I$2:$x$40"),('Partner-period(er)'!$A169+14),FALSE)</f>
        <v>0</v>
      </c>
      <c r="M169" s="57">
        <f ca="1">HLOOKUP($B169,INDIRECT(M$1&amp;"!$I$2:$x$40"),('Partner-period(er)'!$A169+14),FALSE)</f>
        <v>0</v>
      </c>
      <c r="N169" s="57">
        <f ca="1">HLOOKUP($B169,INDIRECT(N$1&amp;"!$I$2:$x$40"),('Partner-period(er)'!$A169+14),FALSE)</f>
        <v>0</v>
      </c>
      <c r="O169" s="9">
        <f ca="1">HLOOKUP($B169,INDIRECT(O$1&amp;"!$I$2:$x$40"),('Partner-period(er)'!$A169+14),FALSE)</f>
        <v>0</v>
      </c>
      <c r="P169" s="9">
        <f ca="1">HLOOKUP($B169,INDIRECT(P$1&amp;"!$I$2:$x$40"),('Partner-period(er)'!$A169+14),FALSE)</f>
        <v>0</v>
      </c>
      <c r="Q169" s="9">
        <f ca="1">HLOOKUP($B169,INDIRECT(Q$1&amp;"!$I$2:$x$40"),('Partner-period(er)'!$A169+14),FALSE)</f>
        <v>0</v>
      </c>
      <c r="R169" s="9">
        <f ca="1">HLOOKUP($B169,INDIRECT(R$1&amp;"!$I$2:$x$40"),('Partner-period(er)'!$A169+14),FALSE)</f>
        <v>0</v>
      </c>
      <c r="S169" s="9">
        <f ca="1">HLOOKUP($B169,INDIRECT(S$1&amp;"!$I$2:$x$40"),('Partner-period(er)'!$A169+14),FALSE)</f>
        <v>0</v>
      </c>
      <c r="T169" s="9">
        <f ca="1">HLOOKUP($B169,INDIRECT(T$1&amp;"!$I$2:$x$40"),('Partner-period(er)'!$A169+14),FALSE)</f>
        <v>0</v>
      </c>
      <c r="U169" s="9">
        <f ca="1">HLOOKUP($B169,INDIRECT(U$1&amp;"!$I$2:$x$40"),('Partner-period(er)'!$A169+14),FALSE)</f>
        <v>0</v>
      </c>
      <c r="V169" s="9">
        <f ca="1">HLOOKUP($B169,INDIRECT(V$1&amp;"!$I$2:$x$40"),('Partner-period(er)'!$A169+14),FALSE)</f>
        <v>0</v>
      </c>
      <c r="W169" s="9">
        <f ca="1">HLOOKUP($B169,INDIRECT(W$1&amp;"!$I$2:$x$40"),('Partner-period(er)'!$A169+14),FALSE)</f>
        <v>0</v>
      </c>
      <c r="X169" s="109">
        <f ca="1">HLOOKUP($B169,INDIRECT(X$1&amp;"!$I$2:$x$40"),('Partner-period(er)'!$A169+14),FALSE)</f>
        <v>0</v>
      </c>
      <c r="Z169" s="15">
        <f t="shared" ca="1" si="88"/>
        <v>0</v>
      </c>
      <c r="AA169" s="11">
        <f ca="1">SUM($J169:K169)</f>
        <v>0</v>
      </c>
      <c r="AB169" s="11">
        <f ca="1">SUM($J169:L169)</f>
        <v>0</v>
      </c>
      <c r="AC169" s="11">
        <f ca="1">SUM($J169:M169)</f>
        <v>0</v>
      </c>
      <c r="AD169" s="11">
        <f ca="1">SUM($J169:N169)</f>
        <v>0</v>
      </c>
      <c r="AE169" s="11">
        <f ca="1">SUM($J169:O169)</f>
        <v>0</v>
      </c>
      <c r="AF169" s="11">
        <f ca="1">SUM($J169:P169)</f>
        <v>0</v>
      </c>
      <c r="AG169" s="11">
        <f ca="1">SUM($J169:Q169)</f>
        <v>0</v>
      </c>
      <c r="AH169" s="11">
        <f ca="1">SUM($J169:R169)</f>
        <v>0</v>
      </c>
      <c r="AI169" s="11">
        <f ca="1">SUM($J169:S169)</f>
        <v>0</v>
      </c>
      <c r="AJ169" s="11">
        <f ca="1">SUM($J169:T169)</f>
        <v>0</v>
      </c>
      <c r="AK169" s="11">
        <f ca="1">SUM($J169:U169)</f>
        <v>0</v>
      </c>
      <c r="AL169" s="11">
        <f ca="1">SUM($J169:V169)</f>
        <v>0</v>
      </c>
      <c r="AM169" s="11">
        <f ca="1">SUM($J169:W169)</f>
        <v>0</v>
      </c>
      <c r="AN169" s="19">
        <f ca="1">SUM($J169:X169)</f>
        <v>0</v>
      </c>
      <c r="AO169" s="12"/>
      <c r="AP169" s="11">
        <f ca="1">IF(Data!$H$2="ja",IF(Z169&gt;$G169,Z169-$G169,0),0)</f>
        <v>0</v>
      </c>
      <c r="AQ169" s="11">
        <f ca="1">IF(Data!$H$2="ja",IF(AA169&gt;$G169,AA169-$G169-SUM($AP169:AP169),0),0)</f>
        <v>0</v>
      </c>
      <c r="AR169" s="11">
        <f ca="1">IF(Data!$H$2="ja",IF(AB169&gt;$G169,AB169-$G169-SUM($AP169:AQ169),0),0)</f>
        <v>0</v>
      </c>
      <c r="AS169" s="11">
        <f ca="1">IF(Data!$H$2="ja",IF(AC169&gt;$G169,AC169-$G169-SUM($AP169:AR169),0),0)</f>
        <v>0</v>
      </c>
      <c r="AT169" s="11">
        <f ca="1">IF(Data!$H$2="ja",IF(AD169&gt;$G169,AD169-$G169-SUM($AP169:AS169),0),0)</f>
        <v>0</v>
      </c>
      <c r="AU169" s="11">
        <f ca="1">IF(Data!$H$2="ja",IF(AE169&gt;$G169,AE169-$G169-SUM($AP169:AT169),0),0)</f>
        <v>0</v>
      </c>
      <c r="AV169" s="11">
        <f ca="1">IF(Data!$H$2="ja",IF(AF169&gt;$G169,AF169-$G169-SUM($AP169:AU169),0),0)</f>
        <v>0</v>
      </c>
      <c r="AW169" s="11">
        <f ca="1">IF(Data!$H$2="ja",IF(AG169&gt;$G169,AG169-$G169-SUM($AP169:AV169),0),0)</f>
        <v>0</v>
      </c>
      <c r="AX169" s="11">
        <f ca="1">IF(Data!$H$2="ja",IF(AH169&gt;$G169,AH169-$G169-SUM($AP169:AW169),0),0)</f>
        <v>0</v>
      </c>
      <c r="AY169" s="11">
        <f ca="1">IF(Data!$H$2="ja",IF(AI169&gt;$G169,AI169-$G169-SUM($AP169:AX169),0),0)</f>
        <v>0</v>
      </c>
      <c r="AZ169" s="11">
        <f ca="1">IF(Data!$H$2="ja",IF(AJ169&gt;$G169,AJ169-$G169-SUM($AP169:AY169),0),0)</f>
        <v>0</v>
      </c>
      <c r="BA169" s="11">
        <f ca="1">IF(Data!$H$2="ja",IF(AK169&gt;$G169,AK169-$G169-SUM($AP169:AZ169),0),0)</f>
        <v>0</v>
      </c>
      <c r="BB169" s="11">
        <f ca="1">IF(Data!$H$2="ja",IF(AL169&gt;$G169,AL169-$G169-SUM($AP169:BA169),0),0)</f>
        <v>0</v>
      </c>
      <c r="BC169" s="11">
        <f ca="1">IF(Data!$H$2="ja",IF(AM169&gt;$G169,AM169-$G169-SUM($AP169:BB169),0),0)</f>
        <v>0</v>
      </c>
      <c r="BD169" s="11">
        <f ca="1">IF(Data!$H$2="ja",IF(AN169&gt;$G169,AN169-$G169-SUM($AP169:BC169),0),0)</f>
        <v>0</v>
      </c>
    </row>
    <row r="170" spans="1:56" x14ac:dyDescent="0.25">
      <c r="A170" s="24">
        <v>16</v>
      </c>
      <c r="B170" s="24">
        <f t="shared" si="84"/>
        <v>4</v>
      </c>
      <c r="C170" s="35"/>
      <c r="D170" s="32" t="str">
        <f>Data!B$19</f>
        <v>Andre omkostninger total</v>
      </c>
      <c r="E170" s="32"/>
      <c r="F170" s="71"/>
      <c r="G170" s="242">
        <f>HLOOKUP(B170,'Budget &amp; Total'!$1:$45,(19+A170),FALSE)</f>
        <v>0</v>
      </c>
      <c r="H170" s="456">
        <f t="shared" ca="1" si="85"/>
        <v>0</v>
      </c>
      <c r="I170" s="72"/>
      <c r="J170" s="209">
        <f ca="1">HLOOKUP($B170,INDIRECT(J$1&amp;"!$I$2:$x$40"),('Partner-period(er)'!$A170+14),FALSE)</f>
        <v>0</v>
      </c>
      <c r="K170" s="61">
        <f ca="1">HLOOKUP($B170,INDIRECT(K$1&amp;"!$I$2:$x$40"),('Partner-period(er)'!$A170+14),FALSE)</f>
        <v>0</v>
      </c>
      <c r="L170" s="61">
        <f ca="1">HLOOKUP($B170,INDIRECT(L$1&amp;"!$I$2:$x$40"),('Partner-period(er)'!$A170+14),FALSE)</f>
        <v>0</v>
      </c>
      <c r="M170" s="61">
        <f ca="1">HLOOKUP($B170,INDIRECT(M$1&amp;"!$I$2:$x$40"),('Partner-period(er)'!$A170+14),FALSE)</f>
        <v>0</v>
      </c>
      <c r="N170" s="61">
        <f ca="1">HLOOKUP($B170,INDIRECT(N$1&amp;"!$I$2:$x$40"),('Partner-period(er)'!$A170+14),FALSE)</f>
        <v>0</v>
      </c>
      <c r="O170" s="32">
        <f ca="1">HLOOKUP($B170,INDIRECT(O$1&amp;"!$I$2:$x$40"),('Partner-period(er)'!$A170+14),FALSE)</f>
        <v>0</v>
      </c>
      <c r="P170" s="32">
        <f ca="1">HLOOKUP($B170,INDIRECT(P$1&amp;"!$I$2:$x$40"),('Partner-period(er)'!$A170+14),FALSE)</f>
        <v>0</v>
      </c>
      <c r="Q170" s="32">
        <f ca="1">HLOOKUP($B170,INDIRECT(Q$1&amp;"!$I$2:$x$40"),('Partner-period(er)'!$A170+14),FALSE)</f>
        <v>0</v>
      </c>
      <c r="R170" s="32">
        <f ca="1">HLOOKUP($B170,INDIRECT(R$1&amp;"!$I$2:$x$40"),('Partner-period(er)'!$A170+14),FALSE)</f>
        <v>0</v>
      </c>
      <c r="S170" s="32">
        <f ca="1">HLOOKUP($B170,INDIRECT(S$1&amp;"!$I$2:$x$40"),('Partner-period(er)'!$A170+14),FALSE)</f>
        <v>0</v>
      </c>
      <c r="T170" s="32">
        <f ca="1">HLOOKUP($B170,INDIRECT(T$1&amp;"!$I$2:$x$40"),('Partner-period(er)'!$A170+14),FALSE)</f>
        <v>0</v>
      </c>
      <c r="U170" s="32">
        <f ca="1">HLOOKUP($B170,INDIRECT(U$1&amp;"!$I$2:$x$40"),('Partner-period(er)'!$A170+14),FALSE)</f>
        <v>0</v>
      </c>
      <c r="V170" s="32">
        <f ca="1">HLOOKUP($B170,INDIRECT(V$1&amp;"!$I$2:$x$40"),('Partner-period(er)'!$A170+14),FALSE)</f>
        <v>0</v>
      </c>
      <c r="W170" s="32">
        <f ca="1">HLOOKUP($B170,INDIRECT(W$1&amp;"!$I$2:$x$40"),('Partner-period(er)'!$A170+14),FALSE)</f>
        <v>0</v>
      </c>
      <c r="X170" s="366">
        <f ca="1">HLOOKUP($B170,INDIRECT(X$1&amp;"!$I$2:$x$40"),('Partner-period(er)'!$A170+14),FALSE)</f>
        <v>0</v>
      </c>
      <c r="Z170" s="15">
        <f t="shared" ca="1" si="88"/>
        <v>0</v>
      </c>
      <c r="AA170" s="11">
        <f ca="1">SUM($J170:K170)</f>
        <v>0</v>
      </c>
      <c r="AB170" s="11">
        <f ca="1">SUM($J170:L170)</f>
        <v>0</v>
      </c>
      <c r="AC170" s="11">
        <f ca="1">SUM($J170:M170)</f>
        <v>0</v>
      </c>
      <c r="AD170" s="11">
        <f ca="1">SUM($J170:N170)</f>
        <v>0</v>
      </c>
      <c r="AE170" s="11">
        <f ca="1">SUM($J170:O170)</f>
        <v>0</v>
      </c>
      <c r="AF170" s="11">
        <f ca="1">SUM($J170:P170)</f>
        <v>0</v>
      </c>
      <c r="AG170" s="11">
        <f ca="1">SUM($J170:Q170)</f>
        <v>0</v>
      </c>
      <c r="AH170" s="11">
        <f ca="1">SUM($J170:R170)</f>
        <v>0</v>
      </c>
      <c r="AI170" s="11">
        <f ca="1">SUM($J170:S170)</f>
        <v>0</v>
      </c>
      <c r="AJ170" s="11">
        <f ca="1">SUM($J170:T170)</f>
        <v>0</v>
      </c>
      <c r="AK170" s="11">
        <f ca="1">SUM($J170:U170)</f>
        <v>0</v>
      </c>
      <c r="AL170" s="11">
        <f ca="1">SUM($J170:V170)</f>
        <v>0</v>
      </c>
      <c r="AM170" s="11">
        <f ca="1">SUM($J170:W170)</f>
        <v>0</v>
      </c>
      <c r="AN170" s="19">
        <f ca="1">SUM($J170:X170)</f>
        <v>0</v>
      </c>
      <c r="AO170" s="12"/>
      <c r="AP170" s="11"/>
      <c r="AQ170" s="11"/>
      <c r="AR170" s="11"/>
      <c r="AS170" s="11"/>
      <c r="AT170" s="11"/>
      <c r="AU170" s="11"/>
      <c r="AV170" s="11"/>
      <c r="AW170" s="11"/>
      <c r="AX170" s="11"/>
      <c r="AY170" s="11"/>
      <c r="AZ170" s="11"/>
      <c r="BA170" s="11"/>
      <c r="BB170" s="11"/>
      <c r="BC170" s="11"/>
      <c r="BD170" s="11"/>
    </row>
    <row r="171" spans="1:56" ht="18" customHeight="1" thickBot="1" x14ac:dyDescent="0.3">
      <c r="A171" s="24">
        <v>17</v>
      </c>
      <c r="B171" s="24">
        <f t="shared" si="84"/>
        <v>4</v>
      </c>
      <c r="C171" s="250" t="str">
        <f>Data!B$55</f>
        <v>Totale omkostninger</v>
      </c>
      <c r="D171" s="251"/>
      <c r="E171" s="251"/>
      <c r="F171" s="252"/>
      <c r="G171" s="253">
        <f>HLOOKUP(B171,'Budget &amp; Total'!$1:$45,(38),FALSE)</f>
        <v>0</v>
      </c>
      <c r="H171" s="457">
        <f t="shared" ca="1" si="85"/>
        <v>0</v>
      </c>
      <c r="I171" s="80"/>
      <c r="J171" s="255">
        <f ca="1">HLOOKUP($B171,INDIRECT(J$1&amp;"!$I$2:$x$40"),('Partner-period(er)'!$A171+14),FALSE)</f>
        <v>0</v>
      </c>
      <c r="K171" s="256">
        <f ca="1">HLOOKUP($B171,INDIRECT(K$1&amp;"!$I$2:$x$40"),('Partner-period(er)'!$A171+14),FALSE)</f>
        <v>0</v>
      </c>
      <c r="L171" s="256">
        <f ca="1">HLOOKUP($B171,INDIRECT(L$1&amp;"!$I$2:$x$40"),('Partner-period(er)'!$A171+14),FALSE)</f>
        <v>0</v>
      </c>
      <c r="M171" s="256">
        <f ca="1">HLOOKUP($B171,INDIRECT(M$1&amp;"!$I$2:$x$40"),('Partner-period(er)'!$A171+14),FALSE)</f>
        <v>0</v>
      </c>
      <c r="N171" s="256">
        <f ca="1">HLOOKUP($B171,INDIRECT(N$1&amp;"!$I$2:$x$40"),('Partner-period(er)'!$A171+14),FALSE)</f>
        <v>0</v>
      </c>
      <c r="O171" s="367">
        <f ca="1">HLOOKUP($B171,INDIRECT(O$1&amp;"!$I$2:$x$40"),('Partner-period(er)'!$A171+14),FALSE)</f>
        <v>0</v>
      </c>
      <c r="P171" s="367">
        <f ca="1">HLOOKUP($B171,INDIRECT(P$1&amp;"!$I$2:$x$40"),('Partner-period(er)'!$A171+14),FALSE)</f>
        <v>0</v>
      </c>
      <c r="Q171" s="367">
        <f ca="1">HLOOKUP($B171,INDIRECT(Q$1&amp;"!$I$2:$x$40"),('Partner-period(er)'!$A171+14),FALSE)</f>
        <v>0</v>
      </c>
      <c r="R171" s="367">
        <f ca="1">HLOOKUP($B171,INDIRECT(R$1&amp;"!$I$2:$x$40"),('Partner-period(er)'!$A171+14),FALSE)</f>
        <v>0</v>
      </c>
      <c r="S171" s="367">
        <f ca="1">HLOOKUP($B171,INDIRECT(S$1&amp;"!$I$2:$x$40"),('Partner-period(er)'!$A171+14),FALSE)</f>
        <v>0</v>
      </c>
      <c r="T171" s="367">
        <f ca="1">HLOOKUP($B171,INDIRECT(T$1&amp;"!$I$2:$x$40"),('Partner-period(er)'!$A171+14),FALSE)</f>
        <v>0</v>
      </c>
      <c r="U171" s="367">
        <f ca="1">HLOOKUP($B171,INDIRECT(U$1&amp;"!$I$2:$x$40"),('Partner-period(er)'!$A171+14),FALSE)</f>
        <v>0</v>
      </c>
      <c r="V171" s="367">
        <f ca="1">HLOOKUP($B171,INDIRECT(V$1&amp;"!$I$2:$x$40"),('Partner-period(er)'!$A171+14),FALSE)</f>
        <v>0</v>
      </c>
      <c r="W171" s="367">
        <f ca="1">HLOOKUP($B171,INDIRECT(W$1&amp;"!$I$2:$x$40"),('Partner-period(er)'!$A171+14),FALSE)</f>
        <v>0</v>
      </c>
      <c r="X171" s="368">
        <f ca="1">HLOOKUP($B171,INDIRECT(X$1&amp;"!$I$2:$x$40"),('Partner-period(er)'!$A171+14),FALSE)</f>
        <v>0</v>
      </c>
      <c r="Z171" s="15">
        <f t="shared" ca="1" si="88"/>
        <v>0</v>
      </c>
      <c r="AA171" s="11">
        <f ca="1">SUM($J171:K171)</f>
        <v>0</v>
      </c>
      <c r="AB171" s="11">
        <f ca="1">SUM($J171:L171)</f>
        <v>0</v>
      </c>
      <c r="AC171" s="11">
        <f ca="1">SUM($J171:M171)</f>
        <v>0</v>
      </c>
      <c r="AD171" s="11">
        <f ca="1">SUM($J171:N171)</f>
        <v>0</v>
      </c>
      <c r="AE171" s="11">
        <f ca="1">SUM($J171:O171)</f>
        <v>0</v>
      </c>
      <c r="AF171" s="11">
        <f ca="1">SUM($J171:P171)</f>
        <v>0</v>
      </c>
      <c r="AG171" s="11">
        <f ca="1">SUM($J171:Q171)</f>
        <v>0</v>
      </c>
      <c r="AH171" s="11">
        <f ca="1">SUM($J171:R171)</f>
        <v>0</v>
      </c>
      <c r="AI171" s="11">
        <f ca="1">SUM($J171:S171)</f>
        <v>0</v>
      </c>
      <c r="AJ171" s="11">
        <f ca="1">SUM($J171:T171)</f>
        <v>0</v>
      </c>
      <c r="AK171" s="11">
        <f ca="1">SUM($J171:U171)</f>
        <v>0</v>
      </c>
      <c r="AL171" s="11">
        <f ca="1">SUM($J171:V171)</f>
        <v>0</v>
      </c>
      <c r="AM171" s="11">
        <f ca="1">SUM($J171:W171)</f>
        <v>0</v>
      </c>
      <c r="AN171" s="19">
        <f ca="1">SUM($J171:X171)</f>
        <v>0</v>
      </c>
      <c r="AO171" s="12"/>
      <c r="AP171" s="11"/>
      <c r="AQ171" s="11"/>
      <c r="AR171" s="11"/>
      <c r="AS171" s="11"/>
      <c r="AT171" s="11"/>
      <c r="AU171" s="11"/>
      <c r="AV171" s="11"/>
      <c r="AW171" s="11"/>
      <c r="AX171" s="11"/>
      <c r="AY171" s="11"/>
      <c r="AZ171" s="11"/>
      <c r="BA171" s="11"/>
      <c r="BB171" s="11"/>
      <c r="BC171" s="11"/>
      <c r="BD171" s="11"/>
    </row>
    <row r="172" spans="1:56" ht="18" customHeight="1" thickTop="1" x14ac:dyDescent="0.25">
      <c r="A172" s="24">
        <v>18</v>
      </c>
      <c r="B172" s="24">
        <f t="shared" si="84"/>
        <v>4</v>
      </c>
      <c r="C172" s="38">
        <f>'Budget &amp; Total'!B$41</f>
        <v>0</v>
      </c>
      <c r="D172" s="9"/>
      <c r="E172" s="9"/>
      <c r="F172" s="4"/>
      <c r="G172" s="242"/>
      <c r="H172" s="454">
        <f t="shared" ca="1" si="85"/>
        <v>0</v>
      </c>
      <c r="I172" s="72"/>
      <c r="J172" s="159">
        <f ca="1">HLOOKUP($B172,INDIRECT(J$1&amp;"!$I$2:$x$40"),('Partner-period(er)'!$A172+14),FALSE)</f>
        <v>0</v>
      </c>
      <c r="K172" s="57">
        <f ca="1">HLOOKUP($B172,INDIRECT(K$1&amp;"!$I$2:$x$40"),('Partner-period(er)'!$A172+14),FALSE)</f>
        <v>0</v>
      </c>
      <c r="L172" s="57">
        <f ca="1">HLOOKUP($B172,INDIRECT(L$1&amp;"!$I$2:$x$40"),('Partner-period(er)'!$A172+14),FALSE)</f>
        <v>0</v>
      </c>
      <c r="M172" s="57">
        <f ca="1">HLOOKUP($B172,INDIRECT(M$1&amp;"!$I$2:$x$40"),('Partner-period(er)'!$A172+14),FALSE)</f>
        <v>0</v>
      </c>
      <c r="N172" s="57">
        <f ca="1">HLOOKUP($B172,INDIRECT(N$1&amp;"!$I$2:$x$40"),('Partner-period(er)'!$A172+14),FALSE)</f>
        <v>0</v>
      </c>
      <c r="O172" s="9">
        <f ca="1">HLOOKUP($B172,INDIRECT(O$1&amp;"!$I$2:$x$40"),('Partner-period(er)'!$A172+14),FALSE)</f>
        <v>0</v>
      </c>
      <c r="P172" s="9">
        <f ca="1">HLOOKUP($B172,INDIRECT(P$1&amp;"!$I$2:$x$40"),('Partner-period(er)'!$A172+14),FALSE)</f>
        <v>0</v>
      </c>
      <c r="Q172" s="9">
        <f ca="1">HLOOKUP($B172,INDIRECT(Q$1&amp;"!$I$2:$x$40"),('Partner-period(er)'!$A172+14),FALSE)</f>
        <v>0</v>
      </c>
      <c r="R172" s="9">
        <f ca="1">HLOOKUP($B172,INDIRECT(R$1&amp;"!$I$2:$x$40"),('Partner-period(er)'!$A172+14),FALSE)</f>
        <v>0</v>
      </c>
      <c r="S172" s="9">
        <f ca="1">HLOOKUP($B172,INDIRECT(S$1&amp;"!$I$2:$x$40"),('Partner-period(er)'!$A172+14),FALSE)</f>
        <v>0</v>
      </c>
      <c r="T172" s="9">
        <f ca="1">HLOOKUP($B172,INDIRECT(T$1&amp;"!$I$2:$x$40"),('Partner-period(er)'!$A172+14),FALSE)</f>
        <v>0</v>
      </c>
      <c r="U172" s="9">
        <f ca="1">HLOOKUP($B172,INDIRECT(U$1&amp;"!$I$2:$x$40"),('Partner-period(er)'!$A172+14),FALSE)</f>
        <v>0</v>
      </c>
      <c r="V172" s="9">
        <f ca="1">HLOOKUP($B172,INDIRECT(V$1&amp;"!$I$2:$x$40"),('Partner-period(er)'!$A172+14),FALSE)</f>
        <v>0</v>
      </c>
      <c r="W172" s="9">
        <f ca="1">HLOOKUP($B172,INDIRECT(W$1&amp;"!$I$2:$x$40"),('Partner-period(er)'!$A172+14),FALSE)</f>
        <v>0</v>
      </c>
      <c r="X172" s="109">
        <f ca="1">HLOOKUP($B172,INDIRECT(X$1&amp;"!$I$2:$x$40"),('Partner-period(er)'!$A172+14),FALSE)</f>
        <v>0</v>
      </c>
      <c r="Z172" s="15"/>
      <c r="AA172" s="11"/>
      <c r="AB172" s="11"/>
      <c r="AC172" s="11"/>
      <c r="AD172" s="11"/>
      <c r="AE172" s="11"/>
      <c r="AF172" s="11"/>
      <c r="AG172" s="11"/>
      <c r="AH172" s="11"/>
      <c r="AI172" s="11"/>
      <c r="AJ172" s="11"/>
      <c r="AK172" s="11"/>
      <c r="AL172" s="11"/>
      <c r="AM172" s="11"/>
      <c r="AN172" s="19"/>
      <c r="AO172" s="12"/>
      <c r="AP172" s="11"/>
      <c r="AQ172" s="11"/>
      <c r="AR172" s="11"/>
      <c r="AS172" s="11"/>
      <c r="AT172" s="11"/>
      <c r="AU172" s="11"/>
      <c r="AV172" s="11"/>
      <c r="AW172" s="11"/>
      <c r="AX172" s="11"/>
      <c r="AY172" s="11"/>
      <c r="AZ172" s="11"/>
      <c r="BA172" s="11"/>
      <c r="BB172" s="11"/>
      <c r="BC172" s="11"/>
      <c r="BD172" s="11"/>
    </row>
    <row r="173" spans="1:56" x14ac:dyDescent="0.25">
      <c r="A173" s="24">
        <v>19</v>
      </c>
      <c r="B173" s="24">
        <f t="shared" si="84"/>
        <v>4</v>
      </c>
      <c r="C173" s="73"/>
      <c r="D173" s="9" t="str">
        <f>Data!B$26</f>
        <v>Beregnet tilskud</v>
      </c>
      <c r="E173" s="9"/>
      <c r="F173" s="67">
        <f>HLOOKUP(B172,'Budget &amp; Total'!B:CI,42,FALSE)</f>
        <v>0</v>
      </c>
      <c r="G173" s="244"/>
      <c r="H173" s="454">
        <f t="shared" ca="1" si="85"/>
        <v>0</v>
      </c>
      <c r="I173" s="72"/>
      <c r="J173" s="159">
        <f ca="1">HLOOKUP($B173,INDIRECT(J$1&amp;"!$I$2:$x$40"),('Partner-period(er)'!$A173+14),FALSE)</f>
        <v>0</v>
      </c>
      <c r="K173" s="57">
        <f ca="1">HLOOKUP($B173,INDIRECT(K$1&amp;"!$I$2:$x$40"),('Partner-period(er)'!$A173+14),FALSE)</f>
        <v>0</v>
      </c>
      <c r="L173" s="57">
        <f ca="1">HLOOKUP($B173,INDIRECT(L$1&amp;"!$I$2:$x$40"),('Partner-period(er)'!$A173+14),FALSE)</f>
        <v>0</v>
      </c>
      <c r="M173" s="57">
        <f ca="1">HLOOKUP($B173,INDIRECT(M$1&amp;"!$I$2:$x$40"),('Partner-period(er)'!$A173+14),FALSE)</f>
        <v>0</v>
      </c>
      <c r="N173" s="57">
        <f ca="1">HLOOKUP($B173,INDIRECT(N$1&amp;"!$I$2:$x$40"),('Partner-period(er)'!$A173+14),FALSE)</f>
        <v>0</v>
      </c>
      <c r="O173" s="9">
        <f ca="1">HLOOKUP($B173,INDIRECT(O$1&amp;"!$I$2:$x$40"),('Partner-period(er)'!$A173+14),FALSE)</f>
        <v>0</v>
      </c>
      <c r="P173" s="9">
        <f ca="1">HLOOKUP($B173,INDIRECT(P$1&amp;"!$I$2:$x$40"),('Partner-period(er)'!$A173+14),FALSE)</f>
        <v>0</v>
      </c>
      <c r="Q173" s="9">
        <f ca="1">HLOOKUP($B173,INDIRECT(Q$1&amp;"!$I$2:$x$40"),('Partner-period(er)'!$A173+14),FALSE)</f>
        <v>0</v>
      </c>
      <c r="R173" s="9">
        <f ca="1">HLOOKUP($B173,INDIRECT(R$1&amp;"!$I$2:$x$40"),('Partner-period(er)'!$A173+14),FALSE)</f>
        <v>0</v>
      </c>
      <c r="S173" s="9">
        <f ca="1">HLOOKUP($B173,INDIRECT(S$1&amp;"!$I$2:$x$40"),('Partner-period(er)'!$A173+14),FALSE)</f>
        <v>0</v>
      </c>
      <c r="T173" s="9">
        <f ca="1">HLOOKUP($B173,INDIRECT(T$1&amp;"!$I$2:$x$40"),('Partner-period(er)'!$A173+14),FALSE)</f>
        <v>0</v>
      </c>
      <c r="U173" s="9">
        <f ca="1">HLOOKUP($B173,INDIRECT(U$1&amp;"!$I$2:$x$40"),('Partner-period(er)'!$A173+14),FALSE)</f>
        <v>0</v>
      </c>
      <c r="V173" s="9">
        <f ca="1">HLOOKUP($B173,INDIRECT(V$1&amp;"!$I$2:$x$40"),('Partner-period(er)'!$A173+14),FALSE)</f>
        <v>0</v>
      </c>
      <c r="W173" s="9">
        <f ca="1">HLOOKUP($B173,INDIRECT(W$1&amp;"!$I$2:$x$40"),('Partner-period(er)'!$A173+14),FALSE)</f>
        <v>0</v>
      </c>
      <c r="X173" s="109">
        <f ca="1">HLOOKUP($B173,INDIRECT(X$1&amp;"!$I$2:$x$40"),('Partner-period(er)'!$A173+14),FALSE)</f>
        <v>0</v>
      </c>
      <c r="Z173" s="15"/>
      <c r="AA173" s="11"/>
      <c r="AB173" s="11"/>
      <c r="AC173" s="11"/>
      <c r="AD173" s="11"/>
      <c r="AE173" s="11"/>
      <c r="AF173" s="11"/>
      <c r="AG173" s="11"/>
      <c r="AH173" s="11"/>
      <c r="AI173" s="11"/>
      <c r="AJ173" s="11"/>
      <c r="AK173" s="11"/>
      <c r="AL173" s="11"/>
      <c r="AM173" s="11"/>
      <c r="AN173" s="19"/>
      <c r="AO173" s="12"/>
      <c r="AP173" s="11"/>
      <c r="AQ173" s="11"/>
      <c r="AR173" s="11"/>
      <c r="AS173" s="11"/>
      <c r="AT173" s="11"/>
      <c r="AU173" s="11"/>
      <c r="AV173" s="11"/>
      <c r="AW173" s="11"/>
      <c r="AX173" s="11"/>
      <c r="AY173" s="11"/>
      <c r="AZ173" s="11"/>
      <c r="BA173" s="11"/>
      <c r="BB173" s="11"/>
      <c r="BC173" s="11"/>
      <c r="BD173" s="11"/>
    </row>
    <row r="174" spans="1:56" x14ac:dyDescent="0.25">
      <c r="A174" s="24">
        <v>20</v>
      </c>
      <c r="B174" s="24">
        <f t="shared" si="84"/>
        <v>4</v>
      </c>
      <c r="C174" s="73"/>
      <c r="D174" s="9" t="str">
        <f>Data!B$27</f>
        <v>Forudbetalt tilskud (efter aftale)</v>
      </c>
      <c r="E174" s="27"/>
      <c r="F174" s="4"/>
      <c r="G174" s="242"/>
      <c r="H174" s="454">
        <f t="shared" ca="1" si="85"/>
        <v>0</v>
      </c>
      <c r="I174" s="72"/>
      <c r="J174" s="159">
        <f ca="1">HLOOKUP($B174,INDIRECT(J$1&amp;"!$I$2:$x$40"),('Partner-period(er)'!$A174+14),FALSE)</f>
        <v>0</v>
      </c>
      <c r="K174" s="57">
        <f ca="1">HLOOKUP($B174,INDIRECT(K$1&amp;"!$I$2:$x$40"),('Partner-period(er)'!$A174+14),FALSE)</f>
        <v>0</v>
      </c>
      <c r="L174" s="57">
        <f ca="1">HLOOKUP($B174,INDIRECT(L$1&amp;"!$I$2:$x$40"),('Partner-period(er)'!$A174+14),FALSE)</f>
        <v>0</v>
      </c>
      <c r="M174" s="57">
        <f ca="1">HLOOKUP($B174,INDIRECT(M$1&amp;"!$I$2:$x$40"),('Partner-period(er)'!$A174+14),FALSE)</f>
        <v>0</v>
      </c>
      <c r="N174" s="57">
        <f ca="1">HLOOKUP($B174,INDIRECT(N$1&amp;"!$I$2:$x$40"),('Partner-period(er)'!$A174+14),FALSE)</f>
        <v>0</v>
      </c>
      <c r="O174" s="9">
        <f ca="1">HLOOKUP($B174,INDIRECT(O$1&amp;"!$I$2:$x$40"),('Partner-period(er)'!$A174+14),FALSE)</f>
        <v>0</v>
      </c>
      <c r="P174" s="9">
        <f ca="1">HLOOKUP($B174,INDIRECT(P$1&amp;"!$I$2:$x$40"),('Partner-period(er)'!$A174+14),FALSE)</f>
        <v>0</v>
      </c>
      <c r="Q174" s="9">
        <f ca="1">HLOOKUP($B174,INDIRECT(Q$1&amp;"!$I$2:$x$40"),('Partner-period(er)'!$A174+14),FALSE)</f>
        <v>0</v>
      </c>
      <c r="R174" s="9">
        <f ca="1">HLOOKUP($B174,INDIRECT(R$1&amp;"!$I$2:$x$40"),('Partner-period(er)'!$A174+14),FALSE)</f>
        <v>0</v>
      </c>
      <c r="S174" s="9">
        <f ca="1">HLOOKUP($B174,INDIRECT(S$1&amp;"!$I$2:$x$40"),('Partner-period(er)'!$A174+14),FALSE)</f>
        <v>0</v>
      </c>
      <c r="T174" s="9">
        <f ca="1">HLOOKUP($B174,INDIRECT(T$1&amp;"!$I$2:$x$40"),('Partner-period(er)'!$A174+14),FALSE)</f>
        <v>0</v>
      </c>
      <c r="U174" s="9">
        <f ca="1">HLOOKUP($B174,INDIRECT(U$1&amp;"!$I$2:$x$40"),('Partner-period(er)'!$A174+14),FALSE)</f>
        <v>0</v>
      </c>
      <c r="V174" s="9">
        <f ca="1">HLOOKUP($B174,INDIRECT(V$1&amp;"!$I$2:$x$40"),('Partner-period(er)'!$A174+14),FALSE)</f>
        <v>0</v>
      </c>
      <c r="W174" s="9">
        <f ca="1">HLOOKUP($B174,INDIRECT(W$1&amp;"!$I$2:$x$40"),('Partner-period(er)'!$A174+14),FALSE)</f>
        <v>0</v>
      </c>
      <c r="X174" s="109">
        <f ca="1">HLOOKUP($B174,INDIRECT(X$1&amp;"!$I$2:$x$40"),('Partner-period(er)'!$A174+14),FALSE)</f>
        <v>0</v>
      </c>
      <c r="Z174" s="15"/>
      <c r="AA174" s="11"/>
      <c r="AB174" s="11"/>
      <c r="AC174" s="11"/>
      <c r="AD174" s="11"/>
      <c r="AE174" s="11"/>
      <c r="AF174" s="11"/>
      <c r="AG174" s="11"/>
      <c r="AH174" s="11"/>
      <c r="AI174" s="11"/>
      <c r="AJ174" s="11"/>
      <c r="AK174" s="11"/>
      <c r="AL174" s="11"/>
      <c r="AM174" s="11"/>
      <c r="AN174" s="19"/>
      <c r="AO174" s="12"/>
      <c r="AP174" s="11"/>
      <c r="AQ174" s="11"/>
      <c r="AR174" s="11"/>
      <c r="AS174" s="11"/>
      <c r="AT174" s="11"/>
      <c r="AU174" s="11"/>
      <c r="AV174" s="11"/>
      <c r="AW174" s="11"/>
      <c r="AX174" s="11"/>
      <c r="AY174" s="11"/>
      <c r="AZ174" s="11"/>
      <c r="BA174" s="11"/>
      <c r="BB174" s="11"/>
      <c r="BC174" s="11"/>
      <c r="BD174" s="11"/>
    </row>
    <row r="175" spans="1:56" x14ac:dyDescent="0.25">
      <c r="A175" s="24">
        <v>21</v>
      </c>
      <c r="B175" s="24">
        <f t="shared" si="84"/>
        <v>4</v>
      </c>
      <c r="C175" s="39"/>
      <c r="D175" s="9" t="str">
        <f>Data!B$28</f>
        <v>Justering for timepris inklusiv overhead</v>
      </c>
      <c r="E175" s="27"/>
      <c r="F175" s="4"/>
      <c r="G175" s="242"/>
      <c r="H175" s="454">
        <f t="shared" ca="1" si="85"/>
        <v>0</v>
      </c>
      <c r="I175" s="72"/>
      <c r="J175" s="159">
        <f t="shared" ref="J175:X175" ca="1" si="89">(J185+J192)*(1+$F160)*$F173</f>
        <v>0</v>
      </c>
      <c r="K175" s="57">
        <f t="shared" ca="1" si="89"/>
        <v>0</v>
      </c>
      <c r="L175" s="57">
        <f t="shared" ca="1" si="89"/>
        <v>0</v>
      </c>
      <c r="M175" s="57">
        <f t="shared" ca="1" si="89"/>
        <v>0</v>
      </c>
      <c r="N175" s="57">
        <f t="shared" ca="1" si="89"/>
        <v>0</v>
      </c>
      <c r="O175" s="57">
        <f t="shared" ca="1" si="89"/>
        <v>0</v>
      </c>
      <c r="P175" s="57">
        <f t="shared" ca="1" si="89"/>
        <v>0</v>
      </c>
      <c r="Q175" s="57">
        <f t="shared" ca="1" si="89"/>
        <v>0</v>
      </c>
      <c r="R175" s="57">
        <f t="shared" ca="1" si="89"/>
        <v>0</v>
      </c>
      <c r="S175" s="57">
        <f t="shared" ca="1" si="89"/>
        <v>0</v>
      </c>
      <c r="T175" s="57">
        <f t="shared" ca="1" si="89"/>
        <v>0</v>
      </c>
      <c r="U175" s="57">
        <f t="shared" ca="1" si="89"/>
        <v>0</v>
      </c>
      <c r="V175" s="57">
        <f t="shared" ca="1" si="89"/>
        <v>0</v>
      </c>
      <c r="W175" s="57">
        <f t="shared" ca="1" si="89"/>
        <v>0</v>
      </c>
      <c r="X175" s="360">
        <f t="shared" ca="1" si="89"/>
        <v>0</v>
      </c>
      <c r="Z175" s="15"/>
      <c r="AA175" s="11"/>
      <c r="AB175" s="11"/>
      <c r="AC175" s="11"/>
      <c r="AD175" s="11"/>
      <c r="AE175" s="11"/>
      <c r="AF175" s="11"/>
      <c r="AG175" s="11"/>
      <c r="AH175" s="11"/>
      <c r="AI175" s="11"/>
      <c r="AJ175" s="11"/>
      <c r="AK175" s="11"/>
      <c r="AL175" s="11"/>
      <c r="AM175" s="11"/>
      <c r="AN175" s="19"/>
      <c r="AO175" s="12"/>
      <c r="AP175" s="11"/>
      <c r="AQ175" s="11"/>
      <c r="AR175" s="11"/>
      <c r="AS175" s="11"/>
      <c r="AT175" s="11"/>
      <c r="AU175" s="11"/>
      <c r="AV175" s="11"/>
      <c r="AW175" s="11"/>
      <c r="AX175" s="11"/>
      <c r="AY175" s="11"/>
      <c r="AZ175" s="11"/>
      <c r="BA175" s="11"/>
      <c r="BB175" s="11"/>
      <c r="BC175" s="11"/>
      <c r="BD175" s="11"/>
    </row>
    <row r="176" spans="1:56" x14ac:dyDescent="0.25">
      <c r="A176" s="24">
        <v>23</v>
      </c>
      <c r="B176" s="24">
        <f t="shared" si="84"/>
        <v>4</v>
      </c>
      <c r="C176" s="39"/>
      <c r="D176" s="9" t="str">
        <f>Data!B$29</f>
        <v>Justering for budgetoverskridelse</v>
      </c>
      <c r="E176" s="27"/>
      <c r="F176" s="4"/>
      <c r="G176" s="243"/>
      <c r="H176" s="454">
        <f t="shared" ca="1" si="85"/>
        <v>0</v>
      </c>
      <c r="I176" s="72"/>
      <c r="J176" s="153">
        <f t="shared" ref="J176:X176" ca="1" si="90">-AP176*$F173</f>
        <v>0</v>
      </c>
      <c r="K176" s="58">
        <f t="shared" ca="1" si="90"/>
        <v>0</v>
      </c>
      <c r="L176" s="58">
        <f t="shared" ca="1" si="90"/>
        <v>0</v>
      </c>
      <c r="M176" s="58">
        <f t="shared" ca="1" si="90"/>
        <v>0</v>
      </c>
      <c r="N176" s="58">
        <f t="shared" ca="1" si="90"/>
        <v>0</v>
      </c>
      <c r="O176" s="41">
        <f t="shared" ca="1" si="90"/>
        <v>0</v>
      </c>
      <c r="P176" s="41">
        <f t="shared" ca="1" si="90"/>
        <v>0</v>
      </c>
      <c r="Q176" s="41">
        <f t="shared" ca="1" si="90"/>
        <v>0</v>
      </c>
      <c r="R176" s="41">
        <f t="shared" ca="1" si="90"/>
        <v>0</v>
      </c>
      <c r="S176" s="41">
        <f t="shared" ca="1" si="90"/>
        <v>0</v>
      </c>
      <c r="T176" s="41">
        <f t="shared" ca="1" si="90"/>
        <v>0</v>
      </c>
      <c r="U176" s="41">
        <f t="shared" ca="1" si="90"/>
        <v>0</v>
      </c>
      <c r="V176" s="41">
        <f t="shared" ca="1" si="90"/>
        <v>0</v>
      </c>
      <c r="W176" s="41">
        <f t="shared" ca="1" si="90"/>
        <v>0</v>
      </c>
      <c r="X176" s="363">
        <f t="shared" ca="1" si="90"/>
        <v>0</v>
      </c>
      <c r="Z176" s="15"/>
      <c r="AA176" s="11"/>
      <c r="AB176" s="11"/>
      <c r="AC176" s="11"/>
      <c r="AD176" s="11"/>
      <c r="AE176" s="11"/>
      <c r="AF176" s="11"/>
      <c r="AG176" s="11"/>
      <c r="AH176" s="11"/>
      <c r="AI176" s="11"/>
      <c r="AJ176" s="11"/>
      <c r="AK176" s="11"/>
      <c r="AL176" s="11"/>
      <c r="AM176" s="11"/>
      <c r="AN176" s="19"/>
      <c r="AO176" s="12"/>
      <c r="AP176" s="11">
        <f ca="1">SUM(AP161:AP169)</f>
        <v>0</v>
      </c>
      <c r="AQ176" s="11">
        <f t="shared" ref="AQ176:BD176" ca="1" si="91">SUM(AQ161:AQ169)</f>
        <v>0</v>
      </c>
      <c r="AR176" s="11">
        <f t="shared" ca="1" si="91"/>
        <v>0</v>
      </c>
      <c r="AS176" s="11">
        <f t="shared" ca="1" si="91"/>
        <v>0</v>
      </c>
      <c r="AT176" s="11">
        <f t="shared" ca="1" si="91"/>
        <v>0</v>
      </c>
      <c r="AU176" s="11">
        <f t="shared" ca="1" si="91"/>
        <v>0</v>
      </c>
      <c r="AV176" s="11">
        <f t="shared" ca="1" si="91"/>
        <v>0</v>
      </c>
      <c r="AW176" s="11">
        <f t="shared" ca="1" si="91"/>
        <v>0</v>
      </c>
      <c r="AX176" s="11">
        <f t="shared" ca="1" si="91"/>
        <v>0</v>
      </c>
      <c r="AY176" s="11">
        <f t="shared" ca="1" si="91"/>
        <v>0</v>
      </c>
      <c r="AZ176" s="11">
        <f t="shared" ca="1" si="91"/>
        <v>0</v>
      </c>
      <c r="BA176" s="11">
        <f t="shared" ca="1" si="91"/>
        <v>0</v>
      </c>
      <c r="BB176" s="11">
        <f t="shared" ca="1" si="91"/>
        <v>0</v>
      </c>
      <c r="BC176" s="11">
        <f t="shared" ca="1" si="91"/>
        <v>0</v>
      </c>
      <c r="BD176" s="11">
        <f t="shared" ca="1" si="91"/>
        <v>0</v>
      </c>
    </row>
    <row r="177" spans="1:56" x14ac:dyDescent="0.25">
      <c r="A177" s="24">
        <v>24</v>
      </c>
      <c r="B177" s="24">
        <f t="shared" si="84"/>
        <v>4</v>
      </c>
      <c r="C177" s="411"/>
      <c r="D177" s="136" t="str">
        <f>Data!B$30</f>
        <v>Tilskud total / til faktura</v>
      </c>
      <c r="E177" s="136"/>
      <c r="F177" s="260"/>
      <c r="G177" s="408">
        <f>HLOOKUP(B173,'Budget &amp; Total'!$1:$45,43,FALSE)</f>
        <v>0</v>
      </c>
      <c r="H177" s="458">
        <f t="shared" ca="1" si="85"/>
        <v>0</v>
      </c>
      <c r="I177" s="79"/>
      <c r="J177" s="258">
        <f t="shared" ref="J177:X177" ca="1" si="92">SUM(J173:J176)</f>
        <v>0</v>
      </c>
      <c r="K177" s="259">
        <f t="shared" ca="1" si="92"/>
        <v>0</v>
      </c>
      <c r="L177" s="259">
        <f t="shared" ca="1" si="92"/>
        <v>0</v>
      </c>
      <c r="M177" s="259">
        <f t="shared" ca="1" si="92"/>
        <v>0</v>
      </c>
      <c r="N177" s="259">
        <f t="shared" ca="1" si="92"/>
        <v>0</v>
      </c>
      <c r="O177" s="136">
        <f t="shared" ca="1" si="92"/>
        <v>0</v>
      </c>
      <c r="P177" s="136">
        <f t="shared" ca="1" si="92"/>
        <v>0</v>
      </c>
      <c r="Q177" s="136">
        <f t="shared" ca="1" si="92"/>
        <v>0</v>
      </c>
      <c r="R177" s="136">
        <f t="shared" ca="1" si="92"/>
        <v>0</v>
      </c>
      <c r="S177" s="136">
        <f t="shared" ca="1" si="92"/>
        <v>0</v>
      </c>
      <c r="T177" s="136">
        <f t="shared" ca="1" si="92"/>
        <v>0</v>
      </c>
      <c r="U177" s="136">
        <f t="shared" ca="1" si="92"/>
        <v>0</v>
      </c>
      <c r="V177" s="136">
        <f t="shared" ca="1" si="92"/>
        <v>0</v>
      </c>
      <c r="W177" s="136">
        <f t="shared" ca="1" si="92"/>
        <v>0</v>
      </c>
      <c r="X177" s="369">
        <f t="shared" ca="1" si="92"/>
        <v>0</v>
      </c>
      <c r="Z177" s="15"/>
      <c r="AA177" s="11"/>
      <c r="AB177" s="11"/>
      <c r="AC177" s="11"/>
      <c r="AD177" s="11"/>
      <c r="AE177" s="11"/>
      <c r="AF177" s="11"/>
      <c r="AG177" s="11"/>
      <c r="AH177" s="11"/>
      <c r="AI177" s="11"/>
      <c r="AJ177" s="11"/>
      <c r="AK177" s="11"/>
      <c r="AL177" s="11"/>
      <c r="AM177" s="11"/>
      <c r="AN177" s="19"/>
      <c r="AO177" s="12"/>
      <c r="AP177" s="11"/>
      <c r="AQ177" s="11"/>
      <c r="AR177" s="11"/>
      <c r="AS177" s="11"/>
      <c r="AT177" s="11"/>
      <c r="AU177" s="11"/>
      <c r="AV177" s="11"/>
      <c r="AW177" s="11"/>
      <c r="AX177" s="11"/>
      <c r="AY177" s="11"/>
      <c r="AZ177" s="11"/>
      <c r="BA177" s="11"/>
      <c r="BB177" s="11"/>
      <c r="BC177" s="11"/>
      <c r="BD177" s="11"/>
    </row>
    <row r="178" spans="1:56" x14ac:dyDescent="0.25">
      <c r="A178" s="24">
        <v>24</v>
      </c>
      <c r="B178" s="24">
        <f t="shared" si="84"/>
        <v>4</v>
      </c>
      <c r="C178" s="74"/>
      <c r="D178" s="33" t="str">
        <f>Data!B$31</f>
        <v>Anden finansiering</v>
      </c>
      <c r="E178" s="33"/>
      <c r="F178" s="264"/>
      <c r="G178" s="409">
        <f>HLOOKUP(B178,'Budget &amp; Total'!$1:$45,44,FALSE)</f>
        <v>0</v>
      </c>
      <c r="H178" s="459">
        <f t="shared" ca="1" si="85"/>
        <v>0</v>
      </c>
      <c r="I178" s="79"/>
      <c r="J178" s="262">
        <f ca="1">HLOOKUP($B177,INDIRECT(J$1&amp;"!$I$2:$x$40"),('Partner-period(er)'!$A178+14),FALSE)</f>
        <v>0</v>
      </c>
      <c r="K178" s="263">
        <f ca="1">HLOOKUP($B177,INDIRECT(K$1&amp;"!$I$2:$x$40"),('Partner-period(er)'!$A178+14),FALSE)</f>
        <v>0</v>
      </c>
      <c r="L178" s="263">
        <f ca="1">HLOOKUP($B177,INDIRECT(L$1&amp;"!$I$2:$x$40"),('Partner-period(er)'!$A178+14),FALSE)</f>
        <v>0</v>
      </c>
      <c r="M178" s="263">
        <f ca="1">HLOOKUP($B177,INDIRECT(M$1&amp;"!$I$2:$x$40"),('Partner-period(er)'!$A178+14),FALSE)</f>
        <v>0</v>
      </c>
      <c r="N178" s="263">
        <f ca="1">HLOOKUP($B177,INDIRECT(N$1&amp;"!$I$2:$x$40"),('Partner-period(er)'!$A178+14),FALSE)</f>
        <v>0</v>
      </c>
      <c r="O178" s="33">
        <f ca="1">HLOOKUP($B177,INDIRECT(O$1&amp;"!$I$2:$x$40"),('Partner-period(er)'!$A178+14),FALSE)</f>
        <v>0</v>
      </c>
      <c r="P178" s="33">
        <f ca="1">HLOOKUP($B177,INDIRECT(P$1&amp;"!$I$2:$x$40"),('Partner-period(er)'!$A178+14),FALSE)</f>
        <v>0</v>
      </c>
      <c r="Q178" s="33">
        <f ca="1">HLOOKUP($B177,INDIRECT(Q$1&amp;"!$I$2:$x$40"),('Partner-period(er)'!$A178+14),FALSE)</f>
        <v>0</v>
      </c>
      <c r="R178" s="33">
        <f ca="1">HLOOKUP($B177,INDIRECT(R$1&amp;"!$I$2:$x$40"),('Partner-period(er)'!$A178+14),FALSE)</f>
        <v>0</v>
      </c>
      <c r="S178" s="33">
        <f ca="1">HLOOKUP($B177,INDIRECT(S$1&amp;"!$I$2:$x$40"),('Partner-period(er)'!$A178+14),FALSE)</f>
        <v>0</v>
      </c>
      <c r="T178" s="33">
        <f ca="1">HLOOKUP($B177,INDIRECT(T$1&amp;"!$I$2:$x$40"),('Partner-period(er)'!$A178+14),FALSE)</f>
        <v>0</v>
      </c>
      <c r="U178" s="33">
        <f ca="1">HLOOKUP($B177,INDIRECT(U$1&amp;"!$I$2:$x$40"),('Partner-period(er)'!$A178+14),FALSE)</f>
        <v>0</v>
      </c>
      <c r="V178" s="33">
        <f ca="1">HLOOKUP($B177,INDIRECT(V$1&amp;"!$I$2:$x$40"),('Partner-period(er)'!$A178+14),FALSE)</f>
        <v>0</v>
      </c>
      <c r="W178" s="33">
        <f ca="1">HLOOKUP($B177,INDIRECT(W$1&amp;"!$I$2:$x$40"),('Partner-period(er)'!$A178+14),FALSE)</f>
        <v>0</v>
      </c>
      <c r="X178" s="370">
        <f ca="1">HLOOKUP($B177,INDIRECT(X$1&amp;"!$I$2:$x$40"),('Partner-period(er)'!$A178+14),FALSE)</f>
        <v>0</v>
      </c>
      <c r="Z178" s="15"/>
      <c r="AA178" s="11"/>
      <c r="AB178" s="11"/>
      <c r="AC178" s="11"/>
      <c r="AD178" s="11"/>
      <c r="AE178" s="11"/>
      <c r="AF178" s="11"/>
      <c r="AG178" s="11"/>
      <c r="AH178" s="11"/>
      <c r="AI178" s="11"/>
      <c r="AJ178" s="11"/>
      <c r="AK178" s="11"/>
      <c r="AL178" s="11"/>
      <c r="AM178" s="11"/>
      <c r="AN178" s="19"/>
      <c r="AO178" s="12"/>
      <c r="AP178" s="11"/>
      <c r="AQ178" s="11"/>
      <c r="AR178" s="11"/>
      <c r="AS178" s="11"/>
      <c r="AT178" s="11"/>
      <c r="AU178" s="11"/>
      <c r="AV178" s="11"/>
      <c r="AW178" s="11"/>
      <c r="AX178" s="11"/>
      <c r="AY178" s="11"/>
      <c r="AZ178" s="11"/>
      <c r="BA178" s="11"/>
      <c r="BB178" s="11"/>
      <c r="BC178" s="11"/>
      <c r="BD178" s="11"/>
    </row>
    <row r="179" spans="1:56" ht="13.8" thickBot="1" x14ac:dyDescent="0.3">
      <c r="A179" s="24">
        <v>26</v>
      </c>
      <c r="B179" s="24">
        <f t="shared" si="84"/>
        <v>4</v>
      </c>
      <c r="C179" s="265"/>
      <c r="D179" s="34" t="str">
        <f>Data!B$32</f>
        <v>Egenfinansiering</v>
      </c>
      <c r="E179" s="34"/>
      <c r="F179" s="65"/>
      <c r="G179" s="410">
        <f>HLOOKUP(B179,'Budget &amp; Total'!$1:$45,45,FALSE)</f>
        <v>0</v>
      </c>
      <c r="H179" s="460">
        <f t="shared" ca="1" si="85"/>
        <v>0</v>
      </c>
      <c r="I179" s="79"/>
      <c r="J179" s="267">
        <f t="shared" ref="J179:X179" ca="1" si="93">J171-J177-J178</f>
        <v>0</v>
      </c>
      <c r="K179" s="63">
        <f t="shared" ca="1" si="93"/>
        <v>0</v>
      </c>
      <c r="L179" s="63">
        <f t="shared" ca="1" si="93"/>
        <v>0</v>
      </c>
      <c r="M179" s="63">
        <f t="shared" ca="1" si="93"/>
        <v>0</v>
      </c>
      <c r="N179" s="63">
        <f t="shared" ca="1" si="93"/>
        <v>0</v>
      </c>
      <c r="O179" s="34">
        <f t="shared" ca="1" si="93"/>
        <v>0</v>
      </c>
      <c r="P179" s="34">
        <f t="shared" ca="1" si="93"/>
        <v>0</v>
      </c>
      <c r="Q179" s="34">
        <f t="shared" ca="1" si="93"/>
        <v>0</v>
      </c>
      <c r="R179" s="34">
        <f t="shared" ca="1" si="93"/>
        <v>0</v>
      </c>
      <c r="S179" s="34">
        <f t="shared" ca="1" si="93"/>
        <v>0</v>
      </c>
      <c r="T179" s="34">
        <f t="shared" ca="1" si="93"/>
        <v>0</v>
      </c>
      <c r="U179" s="34">
        <f t="shared" ca="1" si="93"/>
        <v>0</v>
      </c>
      <c r="V179" s="34">
        <f t="shared" ca="1" si="93"/>
        <v>0</v>
      </c>
      <c r="W179" s="34">
        <f t="shared" ca="1" si="93"/>
        <v>0</v>
      </c>
      <c r="X179" s="371">
        <f t="shared" ca="1" si="93"/>
        <v>0</v>
      </c>
      <c r="Z179" s="16"/>
      <c r="AA179" s="17"/>
      <c r="AB179" s="17"/>
      <c r="AC179" s="17"/>
      <c r="AD179" s="17"/>
      <c r="AE179" s="17"/>
      <c r="AF179" s="17"/>
      <c r="AG179" s="17"/>
      <c r="AH179" s="17"/>
      <c r="AI179" s="17"/>
      <c r="AJ179" s="17"/>
      <c r="AK179" s="17"/>
      <c r="AL179" s="17"/>
      <c r="AM179" s="17"/>
      <c r="AN179" s="20"/>
      <c r="AO179" s="12"/>
      <c r="AP179" s="11"/>
      <c r="AQ179" s="11"/>
      <c r="AR179" s="11"/>
      <c r="AS179" s="11"/>
      <c r="AT179" s="11"/>
      <c r="AU179" s="11"/>
      <c r="AV179" s="11"/>
      <c r="AW179" s="11"/>
      <c r="AX179" s="11"/>
      <c r="AY179" s="11"/>
      <c r="AZ179" s="11"/>
      <c r="BA179" s="11"/>
      <c r="BB179" s="11"/>
      <c r="BC179" s="11"/>
      <c r="BD179" s="11"/>
    </row>
    <row r="180" spans="1:56" ht="19.5" customHeight="1" x14ac:dyDescent="0.25">
      <c r="A180" s="24">
        <v>29</v>
      </c>
      <c r="C180" s="88" t="str">
        <f>Data!$B$95</f>
        <v>Kontrol for overskridelse af timepriser</v>
      </c>
      <c r="D180" s="60"/>
      <c r="E180" s="60"/>
      <c r="F180" s="4"/>
      <c r="G180" s="59"/>
      <c r="H180" s="59"/>
      <c r="I180" s="59"/>
      <c r="J180" s="9"/>
      <c r="K180" s="9"/>
      <c r="L180" s="9"/>
      <c r="M180" s="9"/>
      <c r="N180" s="9"/>
      <c r="O180" s="9"/>
      <c r="P180" s="9"/>
      <c r="Q180" s="9"/>
      <c r="R180" s="9"/>
      <c r="S180" s="9"/>
      <c r="T180" s="9"/>
      <c r="U180" s="9"/>
      <c r="V180" s="9"/>
      <c r="W180" s="9"/>
      <c r="X180" s="109"/>
    </row>
    <row r="181" spans="1:56" ht="13.5" customHeight="1" x14ac:dyDescent="0.25">
      <c r="A181" s="24">
        <v>30</v>
      </c>
      <c r="C181" s="178" t="s">
        <v>36</v>
      </c>
      <c r="D181" s="82"/>
      <c r="E181" s="179"/>
      <c r="F181" s="201" t="s">
        <v>35</v>
      </c>
      <c r="G181" s="82"/>
      <c r="H181" s="180"/>
      <c r="I181" s="180"/>
      <c r="J181" s="181">
        <f ca="1">J155</f>
        <v>0</v>
      </c>
      <c r="K181" s="182">
        <f t="shared" ref="K181:X181" ca="1" si="94">K155+J181</f>
        <v>0</v>
      </c>
      <c r="L181" s="182">
        <f t="shared" ca="1" si="94"/>
        <v>0</v>
      </c>
      <c r="M181" s="182">
        <f t="shared" ca="1" si="94"/>
        <v>0</v>
      </c>
      <c r="N181" s="182">
        <f t="shared" ca="1" si="94"/>
        <v>0</v>
      </c>
      <c r="O181" s="182">
        <f t="shared" ca="1" si="94"/>
        <v>0</v>
      </c>
      <c r="P181" s="182">
        <f t="shared" ca="1" si="94"/>
        <v>0</v>
      </c>
      <c r="Q181" s="182">
        <f t="shared" ca="1" si="94"/>
        <v>0</v>
      </c>
      <c r="R181" s="182">
        <f t="shared" ca="1" si="94"/>
        <v>0</v>
      </c>
      <c r="S181" s="182">
        <f t="shared" ca="1" si="94"/>
        <v>0</v>
      </c>
      <c r="T181" s="182">
        <f t="shared" ca="1" si="94"/>
        <v>0</v>
      </c>
      <c r="U181" s="182">
        <f t="shared" ca="1" si="94"/>
        <v>0</v>
      </c>
      <c r="V181" s="182">
        <f t="shared" ca="1" si="94"/>
        <v>0</v>
      </c>
      <c r="W181" s="182">
        <f t="shared" ca="1" si="94"/>
        <v>0</v>
      </c>
      <c r="X181" s="183">
        <f t="shared" ca="1" si="94"/>
        <v>0</v>
      </c>
    </row>
    <row r="182" spans="1:56" ht="13.5" customHeight="1" x14ac:dyDescent="0.25">
      <c r="A182" s="24">
        <v>31</v>
      </c>
      <c r="C182" s="184"/>
      <c r="D182" s="6"/>
      <c r="E182" s="185"/>
      <c r="F182" s="202" t="s">
        <v>37</v>
      </c>
      <c r="G182" s="6"/>
      <c r="H182" s="6"/>
      <c r="I182" s="6"/>
      <c r="J182" s="186">
        <f ca="1">J158</f>
        <v>0</v>
      </c>
      <c r="K182" s="187">
        <f t="shared" ref="K182:X182" ca="1" si="95">K158+J182</f>
        <v>0</v>
      </c>
      <c r="L182" s="187">
        <f t="shared" ca="1" si="95"/>
        <v>0</v>
      </c>
      <c r="M182" s="187">
        <f t="shared" ca="1" si="95"/>
        <v>0</v>
      </c>
      <c r="N182" s="187">
        <f t="shared" ca="1" si="95"/>
        <v>0</v>
      </c>
      <c r="O182" s="187">
        <f t="shared" ca="1" si="95"/>
        <v>0</v>
      </c>
      <c r="P182" s="187">
        <f t="shared" ca="1" si="95"/>
        <v>0</v>
      </c>
      <c r="Q182" s="187">
        <f t="shared" ca="1" si="95"/>
        <v>0</v>
      </c>
      <c r="R182" s="187">
        <f t="shared" ca="1" si="95"/>
        <v>0</v>
      </c>
      <c r="S182" s="187">
        <f t="shared" ca="1" si="95"/>
        <v>0</v>
      </c>
      <c r="T182" s="187">
        <f t="shared" ca="1" si="95"/>
        <v>0</v>
      </c>
      <c r="U182" s="187">
        <f t="shared" ca="1" si="95"/>
        <v>0</v>
      </c>
      <c r="V182" s="187">
        <f t="shared" ca="1" si="95"/>
        <v>0</v>
      </c>
      <c r="W182" s="187">
        <f t="shared" ca="1" si="95"/>
        <v>0</v>
      </c>
      <c r="X182" s="188">
        <f t="shared" ca="1" si="95"/>
        <v>0</v>
      </c>
    </row>
    <row r="183" spans="1:56" ht="13.5" customHeight="1" x14ac:dyDescent="0.25">
      <c r="A183" s="24">
        <v>32</v>
      </c>
      <c r="C183" s="189"/>
      <c r="D183" s="6"/>
      <c r="E183" s="6"/>
      <c r="F183" s="203" t="s">
        <v>100</v>
      </c>
      <c r="G183" s="6"/>
      <c r="H183" s="190"/>
      <c r="I183" s="190"/>
      <c r="J183" s="191">
        <f t="shared" ref="J183:X183" ca="1" si="96">J181*$F158</f>
        <v>0</v>
      </c>
      <c r="K183" s="192">
        <f t="shared" ca="1" si="96"/>
        <v>0</v>
      </c>
      <c r="L183" s="192">
        <f t="shared" ca="1" si="96"/>
        <v>0</v>
      </c>
      <c r="M183" s="192">
        <f t="shared" ca="1" si="96"/>
        <v>0</v>
      </c>
      <c r="N183" s="192">
        <f t="shared" ca="1" si="96"/>
        <v>0</v>
      </c>
      <c r="O183" s="192">
        <f t="shared" ca="1" si="96"/>
        <v>0</v>
      </c>
      <c r="P183" s="192">
        <f t="shared" ca="1" si="96"/>
        <v>0</v>
      </c>
      <c r="Q183" s="192">
        <f t="shared" ca="1" si="96"/>
        <v>0</v>
      </c>
      <c r="R183" s="192">
        <f t="shared" ca="1" si="96"/>
        <v>0</v>
      </c>
      <c r="S183" s="192">
        <f t="shared" ca="1" si="96"/>
        <v>0</v>
      </c>
      <c r="T183" s="192">
        <f t="shared" ca="1" si="96"/>
        <v>0</v>
      </c>
      <c r="U183" s="192">
        <f t="shared" ca="1" si="96"/>
        <v>0</v>
      </c>
      <c r="V183" s="192">
        <f t="shared" ca="1" si="96"/>
        <v>0</v>
      </c>
      <c r="W183" s="192">
        <f t="shared" ca="1" si="96"/>
        <v>0</v>
      </c>
      <c r="X183" s="193">
        <f t="shared" ca="1" si="96"/>
        <v>0</v>
      </c>
    </row>
    <row r="184" spans="1:56" ht="13.5" customHeight="1" x14ac:dyDescent="0.25">
      <c r="A184" s="24">
        <v>33</v>
      </c>
      <c r="C184" s="189"/>
      <c r="D184" s="6"/>
      <c r="E184" s="185"/>
      <c r="F184" s="202" t="s">
        <v>99</v>
      </c>
      <c r="G184" s="6"/>
      <c r="H184" s="194"/>
      <c r="I184" s="194"/>
      <c r="J184" s="191">
        <f ca="1">MIN(J182:J183)</f>
        <v>0</v>
      </c>
      <c r="K184" s="192">
        <f t="shared" ref="K184:X184" ca="1" si="97">MIN(K182:K183)-MIN(J182:J183)</f>
        <v>0</v>
      </c>
      <c r="L184" s="192">
        <f t="shared" ca="1" si="97"/>
        <v>0</v>
      </c>
      <c r="M184" s="192">
        <f t="shared" ca="1" si="97"/>
        <v>0</v>
      </c>
      <c r="N184" s="192">
        <f t="shared" ca="1" si="97"/>
        <v>0</v>
      </c>
      <c r="O184" s="192">
        <f t="shared" ca="1" si="97"/>
        <v>0</v>
      </c>
      <c r="P184" s="192">
        <f t="shared" ca="1" si="97"/>
        <v>0</v>
      </c>
      <c r="Q184" s="192">
        <f t="shared" ca="1" si="97"/>
        <v>0</v>
      </c>
      <c r="R184" s="192">
        <f t="shared" ca="1" si="97"/>
        <v>0</v>
      </c>
      <c r="S184" s="192">
        <f t="shared" ca="1" si="97"/>
        <v>0</v>
      </c>
      <c r="T184" s="192">
        <f t="shared" ca="1" si="97"/>
        <v>0</v>
      </c>
      <c r="U184" s="192">
        <f t="shared" ca="1" si="97"/>
        <v>0</v>
      </c>
      <c r="V184" s="192">
        <f t="shared" ca="1" si="97"/>
        <v>0</v>
      </c>
      <c r="W184" s="192">
        <f t="shared" ca="1" si="97"/>
        <v>0</v>
      </c>
      <c r="X184" s="193">
        <f t="shared" ca="1" si="97"/>
        <v>0</v>
      </c>
      <c r="AO184" s="12"/>
      <c r="AP184" s="11"/>
      <c r="AQ184" s="11"/>
      <c r="AR184" s="11"/>
      <c r="AS184" s="11"/>
      <c r="AT184" s="11"/>
      <c r="AU184" s="11"/>
      <c r="AV184" s="11"/>
      <c r="AW184" s="11"/>
      <c r="AX184" s="11"/>
      <c r="AY184" s="11"/>
      <c r="AZ184" s="11"/>
      <c r="BA184" s="11"/>
      <c r="BB184" s="11"/>
      <c r="BC184" s="11"/>
    </row>
    <row r="185" spans="1:56" ht="13.5" customHeight="1" x14ac:dyDescent="0.25">
      <c r="A185" s="24">
        <v>34</v>
      </c>
      <c r="C185" s="189"/>
      <c r="D185" s="6"/>
      <c r="E185" s="185"/>
      <c r="F185" s="202" t="s">
        <v>94</v>
      </c>
      <c r="G185" s="6"/>
      <c r="H185" s="190"/>
      <c r="I185" s="190"/>
      <c r="J185" s="191">
        <f t="shared" ref="J185:X185" ca="1" si="98">J184-J158</f>
        <v>0</v>
      </c>
      <c r="K185" s="192">
        <f t="shared" ca="1" si="98"/>
        <v>0</v>
      </c>
      <c r="L185" s="192">
        <f t="shared" ca="1" si="98"/>
        <v>0</v>
      </c>
      <c r="M185" s="192">
        <f t="shared" ca="1" si="98"/>
        <v>0</v>
      </c>
      <c r="N185" s="192">
        <f t="shared" ca="1" si="98"/>
        <v>0</v>
      </c>
      <c r="O185" s="192">
        <f t="shared" ca="1" si="98"/>
        <v>0</v>
      </c>
      <c r="P185" s="192">
        <f t="shared" ca="1" si="98"/>
        <v>0</v>
      </c>
      <c r="Q185" s="192">
        <f t="shared" ca="1" si="98"/>
        <v>0</v>
      </c>
      <c r="R185" s="192">
        <f t="shared" ca="1" si="98"/>
        <v>0</v>
      </c>
      <c r="S185" s="192">
        <f t="shared" ca="1" si="98"/>
        <v>0</v>
      </c>
      <c r="T185" s="192">
        <f t="shared" ca="1" si="98"/>
        <v>0</v>
      </c>
      <c r="U185" s="192">
        <f t="shared" ca="1" si="98"/>
        <v>0</v>
      </c>
      <c r="V185" s="192">
        <f t="shared" ca="1" si="98"/>
        <v>0</v>
      </c>
      <c r="W185" s="192">
        <f t="shared" ca="1" si="98"/>
        <v>0</v>
      </c>
      <c r="X185" s="193">
        <f t="shared" ca="1" si="98"/>
        <v>0</v>
      </c>
    </row>
    <row r="186" spans="1:56" ht="13.5" customHeight="1" x14ac:dyDescent="0.25">
      <c r="A186" s="24">
        <v>35</v>
      </c>
      <c r="C186" s="189"/>
      <c r="D186" s="6"/>
      <c r="E186" s="185"/>
      <c r="F186" s="202" t="s">
        <v>95</v>
      </c>
      <c r="G186" s="6"/>
      <c r="H186" s="190"/>
      <c r="I186" s="190"/>
      <c r="J186" s="191">
        <f ca="1">-J185</f>
        <v>0</v>
      </c>
      <c r="K186" s="192">
        <f ca="1">-SUM($J185:K185)</f>
        <v>0</v>
      </c>
      <c r="L186" s="192">
        <f ca="1">-SUM($J185:L185)</f>
        <v>0</v>
      </c>
      <c r="M186" s="192">
        <f ca="1">-SUM($J185:M185)</f>
        <v>0</v>
      </c>
      <c r="N186" s="192">
        <f ca="1">-SUM($J185:N185)</f>
        <v>0</v>
      </c>
      <c r="O186" s="192">
        <f ca="1">-SUM($J185:O185)</f>
        <v>0</v>
      </c>
      <c r="P186" s="192">
        <f ca="1">-SUM($J185:P185)</f>
        <v>0</v>
      </c>
      <c r="Q186" s="192">
        <f ca="1">-SUM($J185:Q185)</f>
        <v>0</v>
      </c>
      <c r="R186" s="192">
        <f ca="1">-SUM($J185:R185)</f>
        <v>0</v>
      </c>
      <c r="S186" s="192">
        <f ca="1">-SUM($J185:S185)</f>
        <v>0</v>
      </c>
      <c r="T186" s="192">
        <f ca="1">-SUM($J185:T185)</f>
        <v>0</v>
      </c>
      <c r="U186" s="192">
        <f ca="1">-SUM($J185:U185)</f>
        <v>0</v>
      </c>
      <c r="V186" s="192">
        <f ca="1">-SUM($J185:V185)</f>
        <v>0</v>
      </c>
      <c r="W186" s="192">
        <f ca="1">-SUM($J185:W185)</f>
        <v>0</v>
      </c>
      <c r="X186" s="193">
        <f ca="1">-SUM($J185:X185)</f>
        <v>0</v>
      </c>
    </row>
    <row r="187" spans="1:56" ht="1.5" customHeight="1" x14ac:dyDescent="0.25">
      <c r="C187" s="195"/>
      <c r="D187" s="196"/>
      <c r="E187" s="196"/>
      <c r="F187" s="204"/>
      <c r="G187" s="196"/>
      <c r="H187" s="196"/>
      <c r="I187" s="196"/>
      <c r="J187" s="186"/>
      <c r="K187" s="187"/>
      <c r="L187" s="187"/>
      <c r="M187" s="187">
        <f ca="1">IF(M155&gt;0,(M183-SUM($J184:L184))/M155,0)</f>
        <v>0</v>
      </c>
      <c r="N187" s="187">
        <f ca="1">IF(N155&gt;0,(N183-SUM($J184:M184))/N155,0)</f>
        <v>0</v>
      </c>
      <c r="O187" s="187">
        <f ca="1">IF(O155&gt;0,(O183-SUM($J184:N184))/O155,0)</f>
        <v>0</v>
      </c>
      <c r="P187" s="187">
        <f ca="1">IF(P155&gt;0,(P183-SUM($J184:O184))/P155,0)</f>
        <v>0</v>
      </c>
      <c r="Q187" s="187">
        <f ca="1">IF(Q155&gt;0,(Q183-SUM($J184:P184))/Q155,0)</f>
        <v>0</v>
      </c>
      <c r="R187" s="187">
        <f ca="1">IF(R155&gt;0,(R183-SUM($J184:Q184))/R155,0)</f>
        <v>0</v>
      </c>
      <c r="S187" s="187">
        <f ca="1">IF(S155&gt;0,(S183-SUM($J184:R184))/S155,0)</f>
        <v>0</v>
      </c>
      <c r="T187" s="187">
        <f ca="1">IF(T155&gt;0,(T183-SUM($J184:S184))/T155,0)</f>
        <v>0</v>
      </c>
      <c r="U187" s="187">
        <f ca="1">IF(U155&gt;0,(U183-SUM($J184:T184))/U155,0)</f>
        <v>0</v>
      </c>
      <c r="V187" s="187">
        <f ca="1">IF(V155&gt;0,(V183-SUM($J184:U184))/V155,0)</f>
        <v>0</v>
      </c>
      <c r="W187" s="187">
        <f ca="1">IF(W155&gt;0,(W183-SUM($J184:V184))/W155,0)</f>
        <v>0</v>
      </c>
      <c r="X187" s="188">
        <f ca="1">IF(X155&gt;0,(X183-SUM($J184:W184))/X155,0)</f>
        <v>0</v>
      </c>
    </row>
    <row r="188" spans="1:56" ht="13.5" customHeight="1" x14ac:dyDescent="0.25">
      <c r="A188" s="24">
        <v>36</v>
      </c>
      <c r="C188" s="189" t="s">
        <v>40</v>
      </c>
      <c r="D188" s="6"/>
      <c r="E188" s="185"/>
      <c r="F188" s="202" t="s">
        <v>35</v>
      </c>
      <c r="G188" s="6"/>
      <c r="H188" s="6"/>
      <c r="I188" s="6"/>
      <c r="J188" s="191">
        <f ca="1">J156</f>
        <v>0</v>
      </c>
      <c r="K188" s="192">
        <f t="shared" ref="K188:X188" ca="1" si="99">K156+J188</f>
        <v>0</v>
      </c>
      <c r="L188" s="192">
        <f t="shared" ca="1" si="99"/>
        <v>0</v>
      </c>
      <c r="M188" s="192">
        <f t="shared" ca="1" si="99"/>
        <v>0</v>
      </c>
      <c r="N188" s="192">
        <f t="shared" ca="1" si="99"/>
        <v>0</v>
      </c>
      <c r="O188" s="192">
        <f t="shared" ca="1" si="99"/>
        <v>0</v>
      </c>
      <c r="P188" s="192">
        <f t="shared" ca="1" si="99"/>
        <v>0</v>
      </c>
      <c r="Q188" s="192">
        <f t="shared" ca="1" si="99"/>
        <v>0</v>
      </c>
      <c r="R188" s="192">
        <f t="shared" ca="1" si="99"/>
        <v>0</v>
      </c>
      <c r="S188" s="192">
        <f t="shared" ca="1" si="99"/>
        <v>0</v>
      </c>
      <c r="T188" s="192">
        <f t="shared" ca="1" si="99"/>
        <v>0</v>
      </c>
      <c r="U188" s="192">
        <f t="shared" ca="1" si="99"/>
        <v>0</v>
      </c>
      <c r="V188" s="192">
        <f t="shared" ca="1" si="99"/>
        <v>0</v>
      </c>
      <c r="W188" s="192">
        <f t="shared" ca="1" si="99"/>
        <v>0</v>
      </c>
      <c r="X188" s="193">
        <f t="shared" ca="1" si="99"/>
        <v>0</v>
      </c>
    </row>
    <row r="189" spans="1:56" ht="13.5" customHeight="1" x14ac:dyDescent="0.25">
      <c r="A189" s="24">
        <v>37</v>
      </c>
      <c r="C189" s="189"/>
      <c r="D189" s="6"/>
      <c r="E189" s="185"/>
      <c r="F189" s="202" t="s">
        <v>37</v>
      </c>
      <c r="G189" s="6"/>
      <c r="H189" s="6"/>
      <c r="I189" s="6"/>
      <c r="J189" s="191">
        <f ca="1">J159</f>
        <v>0</v>
      </c>
      <c r="K189" s="192">
        <f t="shared" ref="K189:X189" ca="1" si="100">K159+J189</f>
        <v>0</v>
      </c>
      <c r="L189" s="192">
        <f t="shared" ca="1" si="100"/>
        <v>0</v>
      </c>
      <c r="M189" s="192">
        <f t="shared" ca="1" si="100"/>
        <v>0</v>
      </c>
      <c r="N189" s="192">
        <f t="shared" ca="1" si="100"/>
        <v>0</v>
      </c>
      <c r="O189" s="192">
        <f t="shared" ca="1" si="100"/>
        <v>0</v>
      </c>
      <c r="P189" s="192">
        <f t="shared" ca="1" si="100"/>
        <v>0</v>
      </c>
      <c r="Q189" s="192">
        <f t="shared" ca="1" si="100"/>
        <v>0</v>
      </c>
      <c r="R189" s="192">
        <f t="shared" ca="1" si="100"/>
        <v>0</v>
      </c>
      <c r="S189" s="192">
        <f t="shared" ca="1" si="100"/>
        <v>0</v>
      </c>
      <c r="T189" s="192">
        <f t="shared" ca="1" si="100"/>
        <v>0</v>
      </c>
      <c r="U189" s="192">
        <f t="shared" ca="1" si="100"/>
        <v>0</v>
      </c>
      <c r="V189" s="192">
        <f t="shared" ca="1" si="100"/>
        <v>0</v>
      </c>
      <c r="W189" s="192">
        <f t="shared" ca="1" si="100"/>
        <v>0</v>
      </c>
      <c r="X189" s="193">
        <f t="shared" ca="1" si="100"/>
        <v>0</v>
      </c>
    </row>
    <row r="190" spans="1:56" ht="13.5" customHeight="1" x14ac:dyDescent="0.25">
      <c r="A190" s="24">
        <v>38</v>
      </c>
      <c r="C190" s="197"/>
      <c r="D190" s="6"/>
      <c r="E190" s="6"/>
      <c r="F190" s="203" t="s">
        <v>100</v>
      </c>
      <c r="G190" s="6"/>
      <c r="H190" s="6"/>
      <c r="I190" s="6"/>
      <c r="J190" s="191">
        <f t="shared" ref="J190:X190" ca="1" si="101">J188*$F159</f>
        <v>0</v>
      </c>
      <c r="K190" s="192">
        <f t="shared" ca="1" si="101"/>
        <v>0</v>
      </c>
      <c r="L190" s="192">
        <f t="shared" ca="1" si="101"/>
        <v>0</v>
      </c>
      <c r="M190" s="192">
        <f t="shared" ca="1" si="101"/>
        <v>0</v>
      </c>
      <c r="N190" s="192">
        <f t="shared" ca="1" si="101"/>
        <v>0</v>
      </c>
      <c r="O190" s="192">
        <f t="shared" ca="1" si="101"/>
        <v>0</v>
      </c>
      <c r="P190" s="192">
        <f t="shared" ca="1" si="101"/>
        <v>0</v>
      </c>
      <c r="Q190" s="192">
        <f t="shared" ca="1" si="101"/>
        <v>0</v>
      </c>
      <c r="R190" s="192">
        <f t="shared" ca="1" si="101"/>
        <v>0</v>
      </c>
      <c r="S190" s="192">
        <f t="shared" ca="1" si="101"/>
        <v>0</v>
      </c>
      <c r="T190" s="192">
        <f t="shared" ca="1" si="101"/>
        <v>0</v>
      </c>
      <c r="U190" s="192">
        <f t="shared" ca="1" si="101"/>
        <v>0</v>
      </c>
      <c r="V190" s="192">
        <f t="shared" ca="1" si="101"/>
        <v>0</v>
      </c>
      <c r="W190" s="192">
        <f t="shared" ca="1" si="101"/>
        <v>0</v>
      </c>
      <c r="X190" s="193">
        <f t="shared" ca="1" si="101"/>
        <v>0</v>
      </c>
    </row>
    <row r="191" spans="1:56" ht="13.5" customHeight="1" x14ac:dyDescent="0.25">
      <c r="A191" s="24">
        <v>39</v>
      </c>
      <c r="C191" s="189"/>
      <c r="D191" s="6"/>
      <c r="E191" s="185"/>
      <c r="F191" s="202" t="s">
        <v>99</v>
      </c>
      <c r="G191" s="6"/>
      <c r="H191" s="6"/>
      <c r="I191" s="6"/>
      <c r="J191" s="191">
        <f ca="1">MIN(J189:J190)</f>
        <v>0</v>
      </c>
      <c r="K191" s="192">
        <f t="shared" ref="K191:X191" ca="1" si="102">MIN(K189:K190)-MIN(J189:J190)</f>
        <v>0</v>
      </c>
      <c r="L191" s="192">
        <f t="shared" ca="1" si="102"/>
        <v>0</v>
      </c>
      <c r="M191" s="192">
        <f t="shared" ca="1" si="102"/>
        <v>0</v>
      </c>
      <c r="N191" s="192">
        <f t="shared" ca="1" si="102"/>
        <v>0</v>
      </c>
      <c r="O191" s="192">
        <f t="shared" ca="1" si="102"/>
        <v>0</v>
      </c>
      <c r="P191" s="192">
        <f t="shared" ca="1" si="102"/>
        <v>0</v>
      </c>
      <c r="Q191" s="192">
        <f t="shared" ca="1" si="102"/>
        <v>0</v>
      </c>
      <c r="R191" s="192">
        <f t="shared" ca="1" si="102"/>
        <v>0</v>
      </c>
      <c r="S191" s="192">
        <f t="shared" ca="1" si="102"/>
        <v>0</v>
      </c>
      <c r="T191" s="192">
        <f t="shared" ca="1" si="102"/>
        <v>0</v>
      </c>
      <c r="U191" s="192">
        <f t="shared" ca="1" si="102"/>
        <v>0</v>
      </c>
      <c r="V191" s="192">
        <f t="shared" ca="1" si="102"/>
        <v>0</v>
      </c>
      <c r="W191" s="192">
        <f t="shared" ca="1" si="102"/>
        <v>0</v>
      </c>
      <c r="X191" s="193">
        <f t="shared" ca="1" si="102"/>
        <v>0</v>
      </c>
    </row>
    <row r="192" spans="1:56" ht="13.5" customHeight="1" x14ac:dyDescent="0.25">
      <c r="A192" s="24">
        <v>40</v>
      </c>
      <c r="C192" s="189"/>
      <c r="D192" s="6"/>
      <c r="E192" s="185"/>
      <c r="F192" s="202" t="s">
        <v>94</v>
      </c>
      <c r="G192" s="6"/>
      <c r="H192" s="6"/>
      <c r="I192" s="6"/>
      <c r="J192" s="191">
        <f t="shared" ref="J192:X192" ca="1" si="103">J191-J159</f>
        <v>0</v>
      </c>
      <c r="K192" s="192">
        <f t="shared" ca="1" si="103"/>
        <v>0</v>
      </c>
      <c r="L192" s="192">
        <f t="shared" ca="1" si="103"/>
        <v>0</v>
      </c>
      <c r="M192" s="192">
        <f t="shared" ca="1" si="103"/>
        <v>0</v>
      </c>
      <c r="N192" s="192">
        <f t="shared" ca="1" si="103"/>
        <v>0</v>
      </c>
      <c r="O192" s="192">
        <f t="shared" ca="1" si="103"/>
        <v>0</v>
      </c>
      <c r="P192" s="192">
        <f t="shared" ca="1" si="103"/>
        <v>0</v>
      </c>
      <c r="Q192" s="192">
        <f t="shared" ca="1" si="103"/>
        <v>0</v>
      </c>
      <c r="R192" s="192">
        <f t="shared" ca="1" si="103"/>
        <v>0</v>
      </c>
      <c r="S192" s="192">
        <f t="shared" ca="1" si="103"/>
        <v>0</v>
      </c>
      <c r="T192" s="192">
        <f t="shared" ca="1" si="103"/>
        <v>0</v>
      </c>
      <c r="U192" s="192">
        <f t="shared" ca="1" si="103"/>
        <v>0</v>
      </c>
      <c r="V192" s="192">
        <f t="shared" ca="1" si="103"/>
        <v>0</v>
      </c>
      <c r="W192" s="192">
        <f t="shared" ca="1" si="103"/>
        <v>0</v>
      </c>
      <c r="X192" s="193">
        <f t="shared" ca="1" si="103"/>
        <v>0</v>
      </c>
    </row>
    <row r="193" spans="1:56" ht="13.5" customHeight="1" x14ac:dyDescent="0.25">
      <c r="A193" s="24">
        <v>41</v>
      </c>
      <c r="C193" s="189"/>
      <c r="D193" s="6"/>
      <c r="E193" s="185"/>
      <c r="F193" s="202" t="s">
        <v>95</v>
      </c>
      <c r="G193" s="6"/>
      <c r="H193" s="6"/>
      <c r="I193" s="6"/>
      <c r="J193" s="191">
        <f ca="1">-J192</f>
        <v>0</v>
      </c>
      <c r="K193" s="192">
        <f ca="1">-SUM($J192:K192)</f>
        <v>0</v>
      </c>
      <c r="L193" s="192">
        <f ca="1">-SUM($J192:L192)</f>
        <v>0</v>
      </c>
      <c r="M193" s="192">
        <f ca="1">-SUM($J192:M192)</f>
        <v>0</v>
      </c>
      <c r="N193" s="192">
        <f ca="1">-SUM($J192:N192)</f>
        <v>0</v>
      </c>
      <c r="O193" s="192">
        <f ca="1">-SUM($J192:O192)</f>
        <v>0</v>
      </c>
      <c r="P193" s="192">
        <f ca="1">-SUM($J192:P192)</f>
        <v>0</v>
      </c>
      <c r="Q193" s="192">
        <f ca="1">-SUM($J192:Q192)</f>
        <v>0</v>
      </c>
      <c r="R193" s="192">
        <f ca="1">-SUM($J192:R192)</f>
        <v>0</v>
      </c>
      <c r="S193" s="192">
        <f ca="1">-SUM($J192:S192)</f>
        <v>0</v>
      </c>
      <c r="T193" s="192">
        <f ca="1">-SUM($J192:T192)</f>
        <v>0</v>
      </c>
      <c r="U193" s="192">
        <f ca="1">-SUM($J192:U192)</f>
        <v>0</v>
      </c>
      <c r="V193" s="192">
        <f ca="1">-SUM($J192:V192)</f>
        <v>0</v>
      </c>
      <c r="W193" s="192">
        <f ca="1">-SUM($J192:W192)</f>
        <v>0</v>
      </c>
      <c r="X193" s="193">
        <f ca="1">-SUM($J192:X192)</f>
        <v>0</v>
      </c>
    </row>
    <row r="194" spans="1:56" ht="13.5" customHeight="1" x14ac:dyDescent="0.25">
      <c r="A194" s="24">
        <v>42</v>
      </c>
      <c r="B194" s="154"/>
      <c r="C194" s="178" t="s">
        <v>65</v>
      </c>
      <c r="D194" s="82"/>
      <c r="E194" s="82"/>
      <c r="F194" s="205" t="s">
        <v>58</v>
      </c>
      <c r="G194" s="82"/>
      <c r="H194" s="82"/>
      <c r="I194" s="82"/>
      <c r="J194" s="198">
        <f t="shared" ref="J194:X194" ca="1" si="104">(J192+J185)*$F160</f>
        <v>0</v>
      </c>
      <c r="K194" s="199">
        <f t="shared" ca="1" si="104"/>
        <v>0</v>
      </c>
      <c r="L194" s="199">
        <f t="shared" ca="1" si="104"/>
        <v>0</v>
      </c>
      <c r="M194" s="199">
        <f t="shared" ca="1" si="104"/>
        <v>0</v>
      </c>
      <c r="N194" s="199">
        <f t="shared" ca="1" si="104"/>
        <v>0</v>
      </c>
      <c r="O194" s="199">
        <f t="shared" ca="1" si="104"/>
        <v>0</v>
      </c>
      <c r="P194" s="199">
        <f t="shared" ca="1" si="104"/>
        <v>0</v>
      </c>
      <c r="Q194" s="199">
        <f t="shared" ca="1" si="104"/>
        <v>0</v>
      </c>
      <c r="R194" s="199">
        <f t="shared" ca="1" si="104"/>
        <v>0</v>
      </c>
      <c r="S194" s="199">
        <f t="shared" ca="1" si="104"/>
        <v>0</v>
      </c>
      <c r="T194" s="199">
        <f t="shared" ca="1" si="104"/>
        <v>0</v>
      </c>
      <c r="U194" s="199">
        <f t="shared" ca="1" si="104"/>
        <v>0</v>
      </c>
      <c r="V194" s="199">
        <f t="shared" ca="1" si="104"/>
        <v>0</v>
      </c>
      <c r="W194" s="199">
        <f t="shared" ca="1" si="104"/>
        <v>0</v>
      </c>
      <c r="X194" s="200">
        <f t="shared" ca="1" si="104"/>
        <v>0</v>
      </c>
    </row>
    <row r="195" spans="1:56" ht="13.5" customHeight="1" x14ac:dyDescent="0.25">
      <c r="A195" s="24">
        <v>43</v>
      </c>
      <c r="C195" s="189"/>
      <c r="D195" s="6"/>
      <c r="E195" s="6"/>
      <c r="F195" s="202" t="str">
        <f>Data!B$99</f>
        <v>Støttet overhead</v>
      </c>
      <c r="G195" s="6"/>
      <c r="H195" s="6"/>
      <c r="I195" s="6"/>
      <c r="J195" s="191">
        <f t="shared" ref="J195:X195" ca="1" si="105">(J191+J184)*$F160</f>
        <v>0</v>
      </c>
      <c r="K195" s="192">
        <f t="shared" ca="1" si="105"/>
        <v>0</v>
      </c>
      <c r="L195" s="192">
        <f t="shared" ca="1" si="105"/>
        <v>0</v>
      </c>
      <c r="M195" s="192">
        <f t="shared" ca="1" si="105"/>
        <v>0</v>
      </c>
      <c r="N195" s="192">
        <f t="shared" ca="1" si="105"/>
        <v>0</v>
      </c>
      <c r="O195" s="192">
        <f t="shared" ca="1" si="105"/>
        <v>0</v>
      </c>
      <c r="P195" s="192">
        <f t="shared" ca="1" si="105"/>
        <v>0</v>
      </c>
      <c r="Q195" s="192">
        <f t="shared" ca="1" si="105"/>
        <v>0</v>
      </c>
      <c r="R195" s="192">
        <f t="shared" ca="1" si="105"/>
        <v>0</v>
      </c>
      <c r="S195" s="192">
        <f t="shared" ca="1" si="105"/>
        <v>0</v>
      </c>
      <c r="T195" s="192">
        <f t="shared" ca="1" si="105"/>
        <v>0</v>
      </c>
      <c r="U195" s="192">
        <f t="shared" ca="1" si="105"/>
        <v>0</v>
      </c>
      <c r="V195" s="192">
        <f t="shared" ca="1" si="105"/>
        <v>0</v>
      </c>
      <c r="W195" s="192">
        <f t="shared" ca="1" si="105"/>
        <v>0</v>
      </c>
      <c r="X195" s="193">
        <f t="shared" ca="1" si="105"/>
        <v>0</v>
      </c>
    </row>
    <row r="196" spans="1:56" ht="13.5" customHeight="1" x14ac:dyDescent="0.25">
      <c r="C196" s="178" t="s">
        <v>101</v>
      </c>
      <c r="D196" s="82"/>
      <c r="E196" s="82"/>
      <c r="F196" s="201" t="str">
        <f>Data!B$33</f>
        <v>Udbetalingsloft</v>
      </c>
      <c r="G196" s="82"/>
      <c r="H196" s="82"/>
      <c r="I196" s="82"/>
      <c r="J196" s="198">
        <f t="shared" ref="J196:X196" ca="1" si="106">(J183+J190)*(1+$F160)*$F173</f>
        <v>0</v>
      </c>
      <c r="K196" s="199">
        <f t="shared" ca="1" si="106"/>
        <v>0</v>
      </c>
      <c r="L196" s="199">
        <f t="shared" ca="1" si="106"/>
        <v>0</v>
      </c>
      <c r="M196" s="199">
        <f t="shared" ca="1" si="106"/>
        <v>0</v>
      </c>
      <c r="N196" s="199">
        <f t="shared" ca="1" si="106"/>
        <v>0</v>
      </c>
      <c r="O196" s="199">
        <f t="shared" ca="1" si="106"/>
        <v>0</v>
      </c>
      <c r="P196" s="199">
        <f t="shared" ca="1" si="106"/>
        <v>0</v>
      </c>
      <c r="Q196" s="199">
        <f t="shared" ca="1" si="106"/>
        <v>0</v>
      </c>
      <c r="R196" s="199">
        <f t="shared" ca="1" si="106"/>
        <v>0</v>
      </c>
      <c r="S196" s="199">
        <f t="shared" ca="1" si="106"/>
        <v>0</v>
      </c>
      <c r="T196" s="199">
        <f t="shared" ca="1" si="106"/>
        <v>0</v>
      </c>
      <c r="U196" s="199">
        <f t="shared" ca="1" si="106"/>
        <v>0</v>
      </c>
      <c r="V196" s="199">
        <f t="shared" ca="1" si="106"/>
        <v>0</v>
      </c>
      <c r="W196" s="199">
        <f t="shared" ca="1" si="106"/>
        <v>0</v>
      </c>
      <c r="X196" s="200">
        <f t="shared" ca="1" si="106"/>
        <v>0</v>
      </c>
    </row>
    <row r="197" spans="1:56" ht="13.5" customHeight="1" x14ac:dyDescent="0.25">
      <c r="C197" s="189"/>
      <c r="D197" s="6"/>
      <c r="E197" s="6"/>
      <c r="F197" s="202" t="str">
        <f>Data!B$34</f>
        <v>Til/fra pulje</v>
      </c>
      <c r="G197" s="6"/>
      <c r="H197" s="6"/>
      <c r="I197" s="6"/>
      <c r="J197" s="191">
        <f t="shared" ref="J197:X197" ca="1" si="107">(J185+J192)*(1+$F160)*$F173</f>
        <v>0</v>
      </c>
      <c r="K197" s="192">
        <f t="shared" ca="1" si="107"/>
        <v>0</v>
      </c>
      <c r="L197" s="192">
        <f t="shared" ca="1" si="107"/>
        <v>0</v>
      </c>
      <c r="M197" s="192">
        <f t="shared" ca="1" si="107"/>
        <v>0</v>
      </c>
      <c r="N197" s="192">
        <f t="shared" ca="1" si="107"/>
        <v>0</v>
      </c>
      <c r="O197" s="192">
        <f t="shared" ca="1" si="107"/>
        <v>0</v>
      </c>
      <c r="P197" s="192">
        <f t="shared" ca="1" si="107"/>
        <v>0</v>
      </c>
      <c r="Q197" s="192">
        <f t="shared" ca="1" si="107"/>
        <v>0</v>
      </c>
      <c r="R197" s="192">
        <f t="shared" ca="1" si="107"/>
        <v>0</v>
      </c>
      <c r="S197" s="192">
        <f t="shared" ca="1" si="107"/>
        <v>0</v>
      </c>
      <c r="T197" s="192">
        <f t="shared" ca="1" si="107"/>
        <v>0</v>
      </c>
      <c r="U197" s="192">
        <f t="shared" ca="1" si="107"/>
        <v>0</v>
      </c>
      <c r="V197" s="192">
        <f t="shared" ca="1" si="107"/>
        <v>0</v>
      </c>
      <c r="W197" s="192">
        <f t="shared" ca="1" si="107"/>
        <v>0</v>
      </c>
      <c r="X197" s="193">
        <f t="shared" ca="1" si="107"/>
        <v>0</v>
      </c>
    </row>
    <row r="198" spans="1:56" ht="13.5" customHeight="1" x14ac:dyDescent="0.25">
      <c r="C198" s="195"/>
      <c r="D198" s="196"/>
      <c r="E198" s="196"/>
      <c r="F198" s="204" t="str">
        <f>Data!B$35</f>
        <v>Pulje for tilbageholdt tilskud</v>
      </c>
      <c r="G198" s="196"/>
      <c r="H198" s="196"/>
      <c r="I198" s="196"/>
      <c r="J198" s="186">
        <f t="shared" ref="J198:X198" ca="1" si="108">(J186+J193)*(1+$F160)*$F173</f>
        <v>0</v>
      </c>
      <c r="K198" s="187">
        <f t="shared" ca="1" si="108"/>
        <v>0</v>
      </c>
      <c r="L198" s="187">
        <f t="shared" ca="1" si="108"/>
        <v>0</v>
      </c>
      <c r="M198" s="187">
        <f t="shared" ca="1" si="108"/>
        <v>0</v>
      </c>
      <c r="N198" s="187">
        <f t="shared" ca="1" si="108"/>
        <v>0</v>
      </c>
      <c r="O198" s="187">
        <f t="shared" ca="1" si="108"/>
        <v>0</v>
      </c>
      <c r="P198" s="187">
        <f t="shared" ca="1" si="108"/>
        <v>0</v>
      </c>
      <c r="Q198" s="187">
        <f t="shared" ca="1" si="108"/>
        <v>0</v>
      </c>
      <c r="R198" s="187">
        <f t="shared" ca="1" si="108"/>
        <v>0</v>
      </c>
      <c r="S198" s="187">
        <f t="shared" ca="1" si="108"/>
        <v>0</v>
      </c>
      <c r="T198" s="187">
        <f t="shared" ca="1" si="108"/>
        <v>0</v>
      </c>
      <c r="U198" s="187">
        <f t="shared" ca="1" si="108"/>
        <v>0</v>
      </c>
      <c r="V198" s="187">
        <f t="shared" ca="1" si="108"/>
        <v>0</v>
      </c>
      <c r="W198" s="187">
        <f t="shared" ca="1" si="108"/>
        <v>0</v>
      </c>
      <c r="X198" s="188">
        <f t="shared" ca="1" si="108"/>
        <v>0</v>
      </c>
    </row>
    <row r="199" spans="1:56" ht="13.5" customHeight="1" x14ac:dyDescent="0.25">
      <c r="C199" s="482" t="s">
        <v>229</v>
      </c>
      <c r="D199" s="483"/>
      <c r="E199" s="483"/>
      <c r="F199" s="483"/>
      <c r="G199" s="483"/>
      <c r="H199" s="483"/>
      <c r="I199" s="483"/>
      <c r="J199" s="484">
        <f ca="1">J174</f>
        <v>0</v>
      </c>
      <c r="K199" s="485">
        <f ca="1">SUM($J174:K174)</f>
        <v>0</v>
      </c>
      <c r="L199" s="485">
        <f ca="1">SUM($J174:L174)</f>
        <v>0</v>
      </c>
      <c r="M199" s="485">
        <f ca="1">SUM($J174:M174)</f>
        <v>0</v>
      </c>
      <c r="N199" s="485">
        <f ca="1">SUM($J174:N174)</f>
        <v>0</v>
      </c>
      <c r="O199" s="485">
        <f ca="1">SUM($J174:O174)</f>
        <v>0</v>
      </c>
      <c r="P199" s="485">
        <f ca="1">SUM($J174:P174)</f>
        <v>0</v>
      </c>
      <c r="Q199" s="485">
        <f ca="1">SUM($J174:Q174)</f>
        <v>0</v>
      </c>
      <c r="R199" s="485">
        <f ca="1">SUM($J174:R174)</f>
        <v>0</v>
      </c>
      <c r="S199" s="485">
        <f ca="1">SUM($J174:S174)</f>
        <v>0</v>
      </c>
      <c r="T199" s="485">
        <f ca="1">SUM($J174:T174)</f>
        <v>0</v>
      </c>
      <c r="U199" s="485">
        <f ca="1">SUM($J174:U174)</f>
        <v>0</v>
      </c>
      <c r="V199" s="485">
        <f ca="1">SUM($J174:V174)</f>
        <v>0</v>
      </c>
      <c r="W199" s="485">
        <f ca="1">SUM($J174:W174)</f>
        <v>0</v>
      </c>
      <c r="X199" s="486">
        <f ca="1">SUM($J174:X174)</f>
        <v>0</v>
      </c>
    </row>
    <row r="200" spans="1:56" ht="13.5" customHeight="1" x14ac:dyDescent="0.25">
      <c r="J200" s="155"/>
      <c r="M200" s="1"/>
      <c r="N200" s="1"/>
      <c r="O200" s="1"/>
      <c r="P200" s="1"/>
      <c r="Q200" s="1"/>
      <c r="R200" s="1"/>
      <c r="S200" s="1"/>
      <c r="T200" s="1"/>
      <c r="U200" s="1"/>
      <c r="V200" s="1"/>
      <c r="W200" s="1"/>
      <c r="X200" s="1"/>
    </row>
    <row r="201" spans="1:56" ht="13.5" customHeight="1" x14ac:dyDescent="0.25">
      <c r="M201" s="1"/>
      <c r="N201" s="1"/>
      <c r="O201" s="1"/>
      <c r="P201" s="1"/>
      <c r="Q201" s="1"/>
      <c r="R201" s="1"/>
      <c r="S201" s="1"/>
      <c r="T201" s="1"/>
      <c r="U201" s="1"/>
      <c r="V201" s="1"/>
      <c r="W201" s="1"/>
      <c r="X201" s="1"/>
    </row>
    <row r="202" spans="1:56" x14ac:dyDescent="0.25">
      <c r="B202" s="10"/>
      <c r="C202" s="268" t="str">
        <f>Data!B$53</f>
        <v>Virksomhed</v>
      </c>
      <c r="D202" s="81"/>
      <c r="E202" s="403">
        <f>HLOOKUP(B203,'Budget &amp; Total'!A:CI,6,FALSE)</f>
        <v>0</v>
      </c>
      <c r="F202" s="925">
        <f>HLOOKUP(B203,'Budget &amp; Total'!A:CI,5,FALSE)</f>
        <v>0</v>
      </c>
      <c r="G202" s="925"/>
      <c r="H202" s="925"/>
      <c r="I202" s="81"/>
      <c r="J202" s="82" t="str">
        <f t="shared" ref="J202:X202" ca="1" si="109">J$1</f>
        <v>P1</v>
      </c>
      <c r="K202" s="82" t="str">
        <f t="shared" ca="1" si="109"/>
        <v>P2</v>
      </c>
      <c r="L202" s="82" t="str">
        <f t="shared" ca="1" si="109"/>
        <v>P3</v>
      </c>
      <c r="M202" s="82" t="str">
        <f t="shared" ca="1" si="109"/>
        <v>P4</v>
      </c>
      <c r="N202" s="82" t="str">
        <f t="shared" ca="1" si="109"/>
        <v>P5</v>
      </c>
      <c r="O202" s="82" t="str">
        <f t="shared" ca="1" si="109"/>
        <v>P6</v>
      </c>
      <c r="P202" s="82" t="str">
        <f t="shared" ca="1" si="109"/>
        <v>P7</v>
      </c>
      <c r="Q202" s="82" t="str">
        <f t="shared" ca="1" si="109"/>
        <v>P8</v>
      </c>
      <c r="R202" s="82" t="str">
        <f t="shared" ca="1" si="109"/>
        <v>P9</v>
      </c>
      <c r="S202" s="82" t="str">
        <f t="shared" ca="1" si="109"/>
        <v>P10</v>
      </c>
      <c r="T202" s="82" t="str">
        <f t="shared" ca="1" si="109"/>
        <v>P11</v>
      </c>
      <c r="U202" s="82" t="str">
        <f t="shared" ca="1" si="109"/>
        <v>P12</v>
      </c>
      <c r="V202" s="82" t="str">
        <f t="shared" ca="1" si="109"/>
        <v>P13</v>
      </c>
      <c r="W202" s="82" t="str">
        <f t="shared" ca="1" si="109"/>
        <v>P14</v>
      </c>
      <c r="X202" s="83" t="str">
        <f t="shared" ca="1" si="109"/>
        <v>P15</v>
      </c>
      <c r="Z202" s="1"/>
      <c r="AA202" s="1"/>
      <c r="AB202" s="1"/>
      <c r="AC202" s="1"/>
      <c r="AD202" s="1"/>
      <c r="AE202" s="1"/>
      <c r="AF202" s="1"/>
      <c r="AG202" s="1"/>
      <c r="AH202" s="1"/>
      <c r="AI202" s="1"/>
      <c r="AJ202" s="1"/>
      <c r="AK202" s="1"/>
      <c r="AL202" s="1"/>
      <c r="AM202" s="1"/>
      <c r="AN202" s="1"/>
      <c r="AO202" s="1"/>
      <c r="AX202" s="1"/>
      <c r="AY202" s="1"/>
      <c r="AZ202" s="1"/>
      <c r="BA202" s="1"/>
      <c r="BB202" s="1"/>
      <c r="BC202" s="1"/>
      <c r="BD202" s="1"/>
    </row>
    <row r="203" spans="1:56" ht="18.75" customHeight="1" x14ac:dyDescent="0.25">
      <c r="B203" s="293">
        <f>B153+1</f>
        <v>5</v>
      </c>
      <c r="C203" s="84" t="str">
        <f>Data!B$52</f>
        <v>Projekt</v>
      </c>
      <c r="D203" s="26"/>
      <c r="E203" s="296">
        <f>'Budget &amp; Total'!$C$5</f>
        <v>0</v>
      </c>
      <c r="F203" s="924">
        <f>'Budget &amp; Total'!$C$8</f>
        <v>0</v>
      </c>
      <c r="G203" s="924"/>
      <c r="H203" s="924"/>
      <c r="I203" s="85"/>
      <c r="J203" s="86">
        <f ca="1">INDIRECT(J$1&amp;"!d$5")</f>
        <v>0</v>
      </c>
      <c r="K203" s="86">
        <f ca="1">INDIRECT(K$1&amp;"!d$5")</f>
        <v>1</v>
      </c>
      <c r="L203" s="6"/>
      <c r="M203" s="6"/>
      <c r="N203" s="6"/>
      <c r="O203" s="6"/>
      <c r="P203" s="6"/>
      <c r="Q203" s="6"/>
      <c r="R203" s="6"/>
      <c r="S203" s="6"/>
      <c r="T203" s="6"/>
      <c r="U203" s="6"/>
      <c r="V203" s="6"/>
      <c r="W203" s="6"/>
      <c r="X203" s="481"/>
      <c r="Z203">
        <v>1</v>
      </c>
      <c r="AA203">
        <v>2</v>
      </c>
      <c r="AB203">
        <v>3</v>
      </c>
      <c r="AC203">
        <v>4</v>
      </c>
      <c r="AD203">
        <v>5</v>
      </c>
      <c r="AE203">
        <v>6</v>
      </c>
      <c r="AF203">
        <v>7</v>
      </c>
      <c r="AG203">
        <v>8</v>
      </c>
      <c r="AH203">
        <v>9</v>
      </c>
      <c r="AI203">
        <v>10</v>
      </c>
      <c r="AJ203">
        <v>11</v>
      </c>
      <c r="AK203">
        <v>12</v>
      </c>
      <c r="AL203">
        <v>13</v>
      </c>
      <c r="AM203">
        <v>14</v>
      </c>
      <c r="AN203">
        <v>15</v>
      </c>
    </row>
    <row r="204" spans="1:56" ht="13.8" thickBot="1" x14ac:dyDescent="0.3">
      <c r="B204" s="24">
        <f>B203</f>
        <v>5</v>
      </c>
      <c r="C204" s="87"/>
      <c r="D204" s="26"/>
      <c r="E204" s="26"/>
      <c r="F204" s="26"/>
      <c r="G204" s="448" t="s">
        <v>5</v>
      </c>
      <c r="H204" s="449">
        <f>Data!B203</f>
        <v>0</v>
      </c>
      <c r="I204" s="6"/>
      <c r="J204" s="86">
        <f ca="1">INDIRECT(J$1&amp;"!f$5")</f>
        <v>0</v>
      </c>
      <c r="K204" s="86">
        <f ca="1">INDIRECT(K$1&amp;"!f$5")</f>
        <v>0</v>
      </c>
      <c r="L204" s="6"/>
      <c r="M204" s="6"/>
      <c r="N204" s="6"/>
      <c r="O204" s="6"/>
      <c r="P204" s="6"/>
      <c r="Q204" s="6"/>
      <c r="R204" s="6"/>
      <c r="S204" s="6"/>
      <c r="T204" s="6"/>
      <c r="U204" s="6"/>
      <c r="V204" s="6"/>
      <c r="W204" s="6"/>
      <c r="X204" s="481"/>
      <c r="Z204" s="1">
        <f t="shared" ref="Z204:AN204" ca="1" si="110">J204+20</f>
        <v>20</v>
      </c>
      <c r="AA204" s="1">
        <f t="shared" ca="1" si="110"/>
        <v>20</v>
      </c>
      <c r="AB204" s="1">
        <f t="shared" si="110"/>
        <v>20</v>
      </c>
      <c r="AC204" s="1">
        <f t="shared" si="110"/>
        <v>20</v>
      </c>
      <c r="AD204" s="1">
        <f t="shared" si="110"/>
        <v>20</v>
      </c>
      <c r="AE204" s="1">
        <f t="shared" si="110"/>
        <v>20</v>
      </c>
      <c r="AF204" s="1">
        <f t="shared" si="110"/>
        <v>20</v>
      </c>
      <c r="AG204" s="1">
        <f t="shared" si="110"/>
        <v>20</v>
      </c>
      <c r="AH204" s="1">
        <f t="shared" si="110"/>
        <v>20</v>
      </c>
      <c r="AI204" s="1">
        <f t="shared" si="110"/>
        <v>20</v>
      </c>
      <c r="AJ204" s="1">
        <f t="shared" si="110"/>
        <v>20</v>
      </c>
      <c r="AK204" s="1">
        <f t="shared" si="110"/>
        <v>20</v>
      </c>
      <c r="AL204" s="1">
        <f t="shared" si="110"/>
        <v>20</v>
      </c>
      <c r="AM204" s="1">
        <f t="shared" si="110"/>
        <v>20</v>
      </c>
      <c r="AN204" s="1">
        <f t="shared" si="110"/>
        <v>20</v>
      </c>
    </row>
    <row r="205" spans="1:56" x14ac:dyDescent="0.25">
      <c r="A205" s="24">
        <v>1</v>
      </c>
      <c r="B205" s="24">
        <f t="shared" ref="B205:B229" si="111">B204</f>
        <v>5</v>
      </c>
      <c r="C205" s="36" t="str">
        <f>Data!B$24</f>
        <v>Timer</v>
      </c>
      <c r="D205" s="68" t="str">
        <f>Data!B$13</f>
        <v>Interne timer</v>
      </c>
      <c r="E205" s="68"/>
      <c r="F205" s="37"/>
      <c r="G205" s="241">
        <f>HLOOKUP(B205,'Budget &amp; Total'!$1:$45,(20),FALSE)</f>
        <v>0</v>
      </c>
      <c r="H205" s="452">
        <f ca="1">SUM(J205:X205)</f>
        <v>0</v>
      </c>
      <c r="I205" s="72"/>
      <c r="J205" s="152">
        <f ca="1">HLOOKUP($B205,INDIRECT(J$1&amp;"!$I$2:$x$40"),('Partner-period(er)'!$A205+14),FALSE)</f>
        <v>0</v>
      </c>
      <c r="K205" s="69">
        <f ca="1">HLOOKUP($B205,INDIRECT(K$1&amp;"!$I$2:$x$40"),('Partner-period(er)'!$A205+14),FALSE)</f>
        <v>0</v>
      </c>
      <c r="L205" s="69">
        <f ca="1">HLOOKUP($B205,INDIRECT(L$1&amp;"!$I$2:$x$40"),('Partner-period(er)'!$A205+14),FALSE)</f>
        <v>0</v>
      </c>
      <c r="M205" s="69">
        <f ca="1">HLOOKUP($B205,INDIRECT(M$1&amp;"!$I$2:$x$40"),('Partner-period(er)'!$A205+14),FALSE)</f>
        <v>0</v>
      </c>
      <c r="N205" s="69">
        <f ca="1">HLOOKUP($B205,INDIRECT(N$1&amp;"!$I$2:$x$40"),('Partner-period(er)'!$A205+14),FALSE)</f>
        <v>0</v>
      </c>
      <c r="O205" s="68">
        <f ca="1">HLOOKUP($B205,INDIRECT(O$1&amp;"!$I$2:$x$40"),('Partner-period(er)'!$A205+14),FALSE)</f>
        <v>0</v>
      </c>
      <c r="P205" s="68">
        <f ca="1">HLOOKUP($B205,INDIRECT(P$1&amp;"!$I$2:$x$40"),('Partner-period(er)'!$A205+14),FALSE)</f>
        <v>0</v>
      </c>
      <c r="Q205" s="68">
        <f ca="1">HLOOKUP($B205,INDIRECT(Q$1&amp;"!$I$2:$x$40"),('Partner-period(er)'!$A205+14),FALSE)</f>
        <v>0</v>
      </c>
      <c r="R205" s="68">
        <f ca="1">HLOOKUP($B205,INDIRECT(R$1&amp;"!$I$2:$x$40"),('Partner-period(er)'!$A205+14),FALSE)</f>
        <v>0</v>
      </c>
      <c r="S205" s="68">
        <f ca="1">HLOOKUP($B205,INDIRECT(S$1&amp;"!$I$2:$x$40"),('Partner-period(er)'!$A205+14),FALSE)</f>
        <v>0</v>
      </c>
      <c r="T205" s="68">
        <f ca="1">HLOOKUP($B205,INDIRECT(T$1&amp;"!$I$2:$x$40"),('Partner-period(er)'!$A205+14),FALSE)</f>
        <v>0</v>
      </c>
      <c r="U205" s="68">
        <f ca="1">HLOOKUP($B205,INDIRECT(U$1&amp;"!$I$2:$x$40"),('Partner-period(er)'!$A205+14),FALSE)</f>
        <v>0</v>
      </c>
      <c r="V205" s="68">
        <f ca="1">HLOOKUP($B205,INDIRECT(V$1&amp;"!$I$2:$x$40"),('Partner-period(er)'!$A205+14),FALSE)</f>
        <v>0</v>
      </c>
      <c r="W205" s="68">
        <f ca="1">HLOOKUP($B205,INDIRECT(W$1&amp;"!$I$2:$x$40"),('Partner-period(er)'!$A205+14),FALSE)</f>
        <v>0</v>
      </c>
      <c r="X205" s="362">
        <f ca="1">HLOOKUP($B205,INDIRECT(X$1&amp;"!$I$2:$x$40"),('Partner-period(er)'!$A205+14),FALSE)</f>
        <v>0</v>
      </c>
      <c r="Z205" s="13">
        <f ca="1">J205</f>
        <v>0</v>
      </c>
      <c r="AA205" s="14">
        <f ca="1">SUM($J205:K205)</f>
        <v>0</v>
      </c>
      <c r="AB205" s="14">
        <f ca="1">SUM($J205:L205)</f>
        <v>0</v>
      </c>
      <c r="AC205" s="14">
        <f ca="1">SUM($J205:M205)</f>
        <v>0</v>
      </c>
      <c r="AD205" s="14">
        <f ca="1">SUM($J205:N205)</f>
        <v>0</v>
      </c>
      <c r="AE205" s="14">
        <f ca="1">SUM($J205:O205)</f>
        <v>0</v>
      </c>
      <c r="AF205" s="14">
        <f ca="1">SUM($J205:P205)</f>
        <v>0</v>
      </c>
      <c r="AG205" s="14">
        <f ca="1">SUM($J205:Q205)</f>
        <v>0</v>
      </c>
      <c r="AH205" s="14">
        <f ca="1">SUM($J205:R205)</f>
        <v>0</v>
      </c>
      <c r="AI205" s="14">
        <f ca="1">SUM($J205:S205)</f>
        <v>0</v>
      </c>
      <c r="AJ205" s="14">
        <f ca="1">SUM($J205:T205)</f>
        <v>0</v>
      </c>
      <c r="AK205" s="14">
        <f ca="1">SUM($J205:U205)</f>
        <v>0</v>
      </c>
      <c r="AL205" s="14">
        <f ca="1">SUM($J205:V205)</f>
        <v>0</v>
      </c>
      <c r="AM205" s="14">
        <f ca="1">SUM($J205:W205)</f>
        <v>0</v>
      </c>
      <c r="AN205" s="18">
        <f ca="1">SUM($J205:X205)</f>
        <v>0</v>
      </c>
      <c r="AO205" s="12"/>
      <c r="AP205" s="11"/>
      <c r="AQ205" s="11"/>
      <c r="AR205" s="11"/>
      <c r="AS205" s="11"/>
      <c r="AT205" s="11"/>
    </row>
    <row r="206" spans="1:56" x14ac:dyDescent="0.25">
      <c r="A206" s="24">
        <v>2</v>
      </c>
      <c r="B206" s="24">
        <f t="shared" si="111"/>
        <v>5</v>
      </c>
      <c r="C206" s="443">
        <f>Data!L202</f>
        <v>0</v>
      </c>
      <c r="D206" s="9" t="str">
        <f>Data!B$14</f>
        <v>Teknisk/adm timer</v>
      </c>
      <c r="E206" s="9"/>
      <c r="F206" s="4"/>
      <c r="G206" s="242">
        <f>HLOOKUP(B206,'Budget &amp; Total'!$1:$45,(21),FALSE)</f>
        <v>0</v>
      </c>
      <c r="H206" s="453">
        <f t="shared" ref="H206:H229" ca="1" si="112">SUM(J206:X206)</f>
        <v>0</v>
      </c>
      <c r="I206" s="72"/>
      <c r="J206" s="153">
        <f ca="1">HLOOKUP($B206,INDIRECT(J$1&amp;"!$I$2:$x$40"),('Partner-period(er)'!$A206+14),FALSE)</f>
        <v>0</v>
      </c>
      <c r="K206" s="58">
        <f ca="1">HLOOKUP($B206,INDIRECT(K$1&amp;"!$I$2:$x$40"),('Partner-period(er)'!$A206+14),FALSE)</f>
        <v>0</v>
      </c>
      <c r="L206" s="58">
        <f ca="1">HLOOKUP($B206,INDIRECT(L$1&amp;"!$I$2:$x$40"),('Partner-period(er)'!$A206+14),FALSE)</f>
        <v>0</v>
      </c>
      <c r="M206" s="58">
        <f ca="1">HLOOKUP($B206,INDIRECT(M$1&amp;"!$I$2:$x$40"),('Partner-period(er)'!$A206+14),FALSE)</f>
        <v>0</v>
      </c>
      <c r="N206" s="58">
        <f ca="1">HLOOKUP($B206,INDIRECT(N$1&amp;"!$I$2:$x$40"),('Partner-period(er)'!$A206+14),FALSE)</f>
        <v>0</v>
      </c>
      <c r="O206" s="41">
        <f ca="1">HLOOKUP($B206,INDIRECT(O$1&amp;"!$I$2:$x$40"),('Partner-period(er)'!$A206+14),FALSE)</f>
        <v>0</v>
      </c>
      <c r="P206" s="41">
        <f ca="1">HLOOKUP($B206,INDIRECT(P$1&amp;"!$I$2:$x$40"),('Partner-period(er)'!$A206+14),FALSE)</f>
        <v>0</v>
      </c>
      <c r="Q206" s="41">
        <f ca="1">HLOOKUP($B206,INDIRECT(Q$1&amp;"!$I$2:$x$40"),('Partner-period(er)'!$A206+14),FALSE)</f>
        <v>0</v>
      </c>
      <c r="R206" s="41">
        <f ca="1">HLOOKUP($B206,INDIRECT(R$1&amp;"!$I$2:$x$40"),('Partner-period(er)'!$A206+14),FALSE)</f>
        <v>0</v>
      </c>
      <c r="S206" s="41">
        <f ca="1">HLOOKUP($B206,INDIRECT(S$1&amp;"!$I$2:$x$40"),('Partner-period(er)'!$A206+14),FALSE)</f>
        <v>0</v>
      </c>
      <c r="T206" s="41">
        <f ca="1">HLOOKUP($B206,INDIRECT(T$1&amp;"!$I$2:$x$40"),('Partner-period(er)'!$A206+14),FALSE)</f>
        <v>0</v>
      </c>
      <c r="U206" s="41">
        <f ca="1">HLOOKUP($B206,INDIRECT(U$1&amp;"!$I$2:$x$40"),('Partner-period(er)'!$A206+14),FALSE)</f>
        <v>0</v>
      </c>
      <c r="V206" s="41">
        <f ca="1">HLOOKUP($B206,INDIRECT(V$1&amp;"!$I$2:$x$40"),('Partner-period(er)'!$A206+14),FALSE)</f>
        <v>0</v>
      </c>
      <c r="W206" s="41">
        <f ca="1">HLOOKUP($B206,INDIRECT(W$1&amp;"!$I$2:$x$40"),('Partner-period(er)'!$A206+14),FALSE)</f>
        <v>0</v>
      </c>
      <c r="X206" s="363">
        <f ca="1">HLOOKUP($B206,INDIRECT(X$1&amp;"!$I$2:$x$40"),('Partner-period(er)'!$A206+14),FALSE)</f>
        <v>0</v>
      </c>
      <c r="Z206" s="15">
        <f ca="1">J206</f>
        <v>0</v>
      </c>
      <c r="AA206" s="11">
        <f ca="1">SUM($J206:K206)</f>
        <v>0</v>
      </c>
      <c r="AB206" s="11">
        <f ca="1">SUM($J206:L206)</f>
        <v>0</v>
      </c>
      <c r="AC206" s="11">
        <f ca="1">SUM($J206:M206)</f>
        <v>0</v>
      </c>
      <c r="AD206" s="11">
        <f ca="1">SUM($J206:N206)</f>
        <v>0</v>
      </c>
      <c r="AE206" s="11">
        <f ca="1">SUM($J206:O206)</f>
        <v>0</v>
      </c>
      <c r="AF206" s="11">
        <f ca="1">SUM($J206:P206)</f>
        <v>0</v>
      </c>
      <c r="AG206" s="11">
        <f ca="1">SUM($J206:Q206)</f>
        <v>0</v>
      </c>
      <c r="AH206" s="11">
        <f ca="1">SUM($J206:R206)</f>
        <v>0</v>
      </c>
      <c r="AI206" s="11">
        <f ca="1">SUM($J206:S206)</f>
        <v>0</v>
      </c>
      <c r="AJ206" s="11">
        <f ca="1">SUM($J206:T206)</f>
        <v>0</v>
      </c>
      <c r="AK206" s="11">
        <f ca="1">SUM($J206:U206)</f>
        <v>0</v>
      </c>
      <c r="AL206" s="11">
        <f ca="1">SUM($J206:V206)</f>
        <v>0</v>
      </c>
      <c r="AM206" s="11">
        <f ca="1">SUM($J206:W206)</f>
        <v>0</v>
      </c>
      <c r="AN206" s="19">
        <f ca="1">SUM($J206:X206)</f>
        <v>0</v>
      </c>
      <c r="AO206" s="12"/>
      <c r="AP206" s="11"/>
      <c r="AQ206" s="11"/>
      <c r="AR206" s="11"/>
      <c r="AS206" s="11"/>
      <c r="AT206" s="11"/>
    </row>
    <row r="207" spans="1:56" x14ac:dyDescent="0.25">
      <c r="A207" s="24">
        <v>3</v>
      </c>
      <c r="B207" s="24">
        <f t="shared" si="111"/>
        <v>5</v>
      </c>
      <c r="C207" s="36" t="str">
        <f>Data!B$5</f>
        <v>Personaleudgifter</v>
      </c>
      <c r="D207" s="37"/>
      <c r="E207" s="37"/>
      <c r="F207" s="37"/>
      <c r="G207" s="241"/>
      <c r="H207" s="454">
        <f t="shared" ca="1" si="112"/>
        <v>0</v>
      </c>
      <c r="I207" s="72"/>
      <c r="J207" s="159">
        <f ca="1">HLOOKUP($B207,INDIRECT(J$1&amp;"!$I$2:$x$40"),('Partner-period(er)'!$A207+14),FALSE)</f>
        <v>0</v>
      </c>
      <c r="K207" s="57">
        <f ca="1">HLOOKUP($B207,INDIRECT(K$1&amp;"!$I$2:$x$40"),('Partner-period(er)'!$A207+14),FALSE)</f>
        <v>0</v>
      </c>
      <c r="L207" s="57">
        <f ca="1">HLOOKUP($B207,INDIRECT(L$1&amp;"!$I$2:$x$40"),('Partner-period(er)'!$A207+14),FALSE)</f>
        <v>0</v>
      </c>
      <c r="M207" s="57">
        <f ca="1">HLOOKUP($B207,INDIRECT(M$1&amp;"!$I$2:$x$40"),('Partner-period(er)'!$A207+14),FALSE)</f>
        <v>0</v>
      </c>
      <c r="N207" s="57">
        <f ca="1">HLOOKUP($B207,INDIRECT(N$1&amp;"!$I$2:$x$40"),('Partner-period(er)'!$A207+14),FALSE)</f>
        <v>0</v>
      </c>
      <c r="O207" s="9">
        <f ca="1">HLOOKUP($B207,INDIRECT(O$1&amp;"!$I$2:$x$40"),('Partner-period(er)'!$A207+14),FALSE)</f>
        <v>0</v>
      </c>
      <c r="P207" s="9">
        <f ca="1">HLOOKUP($B207,INDIRECT(P$1&amp;"!$I$2:$x$40"),('Partner-period(er)'!$A207+14),FALSE)</f>
        <v>0</v>
      </c>
      <c r="Q207" s="9">
        <f ca="1">HLOOKUP($B207,INDIRECT(Q$1&amp;"!$I$2:$x$40"),('Partner-period(er)'!$A207+14),FALSE)</f>
        <v>0</v>
      </c>
      <c r="R207" s="9">
        <f ca="1">HLOOKUP($B207,INDIRECT(R$1&amp;"!$I$2:$x$40"),('Partner-period(er)'!$A207+14),FALSE)</f>
        <v>0</v>
      </c>
      <c r="S207" s="9">
        <f ca="1">HLOOKUP($B207,INDIRECT(S$1&amp;"!$I$2:$x$40"),('Partner-period(er)'!$A207+14),FALSE)</f>
        <v>0</v>
      </c>
      <c r="T207" s="9">
        <f ca="1">HLOOKUP($B207,INDIRECT(T$1&amp;"!$I$2:$x$40"),('Partner-period(er)'!$A207+14),FALSE)</f>
        <v>0</v>
      </c>
      <c r="U207" s="9">
        <f ca="1">HLOOKUP($B207,INDIRECT(U$1&amp;"!$I$2:$x$40"),('Partner-period(er)'!$A207+14),FALSE)</f>
        <v>0</v>
      </c>
      <c r="V207" s="9">
        <f ca="1">HLOOKUP($B207,INDIRECT(V$1&amp;"!$I$2:$x$40"),('Partner-period(er)'!$A207+14),FALSE)</f>
        <v>0</v>
      </c>
      <c r="W207" s="9">
        <f ca="1">HLOOKUP($B207,INDIRECT(W$1&amp;"!$I$2:$x$40"),('Partner-period(er)'!$A207+14),FALSE)</f>
        <v>0</v>
      </c>
      <c r="X207" s="109">
        <f ca="1">HLOOKUP($B207,INDIRECT(X$1&amp;"!$I$2:$x$40"),('Partner-period(er)'!$A207+14),FALSE)</f>
        <v>0</v>
      </c>
      <c r="Z207" s="15">
        <f ca="1">J207</f>
        <v>0</v>
      </c>
      <c r="AA207" s="11">
        <f ca="1">SUM($J207:K207)</f>
        <v>0</v>
      </c>
      <c r="AB207" s="11">
        <f ca="1">SUM($J207:L207)</f>
        <v>0</v>
      </c>
      <c r="AC207" s="11">
        <f ca="1">SUM($J207:M207)</f>
        <v>0</v>
      </c>
      <c r="AD207" s="11">
        <f ca="1">SUM($J207:N207)</f>
        <v>0</v>
      </c>
      <c r="AE207" s="11">
        <f ca="1">SUM($J207:O207)</f>
        <v>0</v>
      </c>
      <c r="AF207" s="11">
        <f ca="1">SUM($J207:P207)</f>
        <v>0</v>
      </c>
      <c r="AG207" s="11">
        <f ca="1">SUM($J207:Q207)</f>
        <v>0</v>
      </c>
      <c r="AH207" s="11">
        <f ca="1">SUM($J207:R207)</f>
        <v>0</v>
      </c>
      <c r="AI207" s="11">
        <f ca="1">SUM($J207:S207)</f>
        <v>0</v>
      </c>
      <c r="AJ207" s="11">
        <f ca="1">SUM($J207:T207)</f>
        <v>0</v>
      </c>
      <c r="AK207" s="11">
        <f ca="1">SUM($J207:U207)</f>
        <v>0</v>
      </c>
      <c r="AL207" s="11">
        <f ca="1">SUM($J207:V207)</f>
        <v>0</v>
      </c>
      <c r="AM207" s="11">
        <f ca="1">SUM($J207:W207)</f>
        <v>0</v>
      </c>
      <c r="AN207" s="19">
        <f ca="1">SUM($J207:X207)</f>
        <v>0</v>
      </c>
      <c r="AO207" s="12"/>
      <c r="AP207" s="11"/>
      <c r="AQ207" s="11"/>
      <c r="AR207" s="11"/>
      <c r="AS207" s="11"/>
      <c r="AT207" s="11"/>
    </row>
    <row r="208" spans="1:56" x14ac:dyDescent="0.25">
      <c r="A208" s="24">
        <v>4</v>
      </c>
      <c r="B208" s="24">
        <f t="shared" si="111"/>
        <v>5</v>
      </c>
      <c r="C208" s="43"/>
      <c r="D208" s="9" t="str">
        <f>Data!B$15</f>
        <v>Interen løn</v>
      </c>
      <c r="E208" s="9"/>
      <c r="F208" s="66">
        <f>HLOOKUP(B208,'Budget &amp; Total'!B:CI,50,FALSE)</f>
        <v>0</v>
      </c>
      <c r="G208" s="242">
        <f>HLOOKUP(B208,'Budget &amp; Total'!$1:$45,(24),FALSE)</f>
        <v>0</v>
      </c>
      <c r="H208" s="454">
        <f t="shared" ca="1" si="112"/>
        <v>0</v>
      </c>
      <c r="I208" s="72"/>
      <c r="J208" s="159">
        <f ca="1">HLOOKUP($B208,INDIRECT(J$1&amp;"!$I$2:$x$40"),('Partner-period(er)'!$A208+14),FALSE)</f>
        <v>0</v>
      </c>
      <c r="K208" s="57">
        <f ca="1">HLOOKUP($B208,INDIRECT(K$1&amp;"!$I$2:$x$40"),('Partner-period(er)'!$A208+14),FALSE)</f>
        <v>0</v>
      </c>
      <c r="L208" s="57">
        <f ca="1">HLOOKUP($B208,INDIRECT(L$1&amp;"!$I$2:$x$40"),('Partner-period(er)'!$A208+14),FALSE)</f>
        <v>0</v>
      </c>
      <c r="M208" s="57">
        <f ca="1">HLOOKUP($B208,INDIRECT(M$1&amp;"!$I$2:$x$40"),('Partner-period(er)'!$A208+14),FALSE)</f>
        <v>0</v>
      </c>
      <c r="N208" s="57">
        <f ca="1">HLOOKUP($B208,INDIRECT(N$1&amp;"!$I$2:$x$40"),('Partner-period(er)'!$A208+14),FALSE)</f>
        <v>0</v>
      </c>
      <c r="O208" s="9">
        <f ca="1">HLOOKUP($B208,INDIRECT(O$1&amp;"!$I$2:$x$40"),('Partner-period(er)'!$A208+14),FALSE)</f>
        <v>0</v>
      </c>
      <c r="P208" s="9">
        <f ca="1">HLOOKUP($B208,INDIRECT(P$1&amp;"!$I$2:$x$40"),('Partner-period(er)'!$A208+14),FALSE)</f>
        <v>0</v>
      </c>
      <c r="Q208" s="9">
        <f ca="1">HLOOKUP($B208,INDIRECT(Q$1&amp;"!$I$2:$x$40"),('Partner-period(er)'!$A208+14),FALSE)</f>
        <v>0</v>
      </c>
      <c r="R208" s="9">
        <f ca="1">HLOOKUP($B208,INDIRECT(R$1&amp;"!$I$2:$x$40"),('Partner-period(er)'!$A208+14),FALSE)</f>
        <v>0</v>
      </c>
      <c r="S208" s="9">
        <f ca="1">HLOOKUP($B208,INDIRECT(S$1&amp;"!$I$2:$x$40"),('Partner-period(er)'!$A208+14),FALSE)</f>
        <v>0</v>
      </c>
      <c r="T208" s="9">
        <f ca="1">HLOOKUP($B208,INDIRECT(T$1&amp;"!$I$2:$x$40"),('Partner-period(er)'!$A208+14),FALSE)</f>
        <v>0</v>
      </c>
      <c r="U208" s="9">
        <f ca="1">HLOOKUP($B208,INDIRECT(U$1&amp;"!$I$2:$x$40"),('Partner-period(er)'!$A208+14),FALSE)</f>
        <v>0</v>
      </c>
      <c r="V208" s="9">
        <f ca="1">HLOOKUP($B208,INDIRECT(V$1&amp;"!$I$2:$x$40"),('Partner-period(er)'!$A208+14),FALSE)</f>
        <v>0</v>
      </c>
      <c r="W208" s="9">
        <f ca="1">HLOOKUP($B208,INDIRECT(W$1&amp;"!$I$2:$x$40"),('Partner-period(er)'!$A208+14),FALSE)</f>
        <v>0</v>
      </c>
      <c r="X208" s="109">
        <f ca="1">HLOOKUP($B208,INDIRECT(X$1&amp;"!$I$2:$x$40"),('Partner-period(er)'!$A208+14),FALSE)</f>
        <v>0</v>
      </c>
      <c r="Z208" s="21">
        <f ca="1">J234</f>
        <v>0</v>
      </c>
      <c r="AA208" s="22">
        <f ca="1">SUM($J234:K234)</f>
        <v>0</v>
      </c>
      <c r="AB208" s="22">
        <f ca="1">SUM($J234:L234)</f>
        <v>0</v>
      </c>
      <c r="AC208" s="22">
        <f ca="1">SUM($J234:M234)</f>
        <v>0</v>
      </c>
      <c r="AD208" s="22">
        <f ca="1">SUM($J234:N234)</f>
        <v>0</v>
      </c>
      <c r="AE208" s="22">
        <f ca="1">SUM($J234:O234)</f>
        <v>0</v>
      </c>
      <c r="AF208" s="22">
        <f ca="1">SUM($J234:P234)</f>
        <v>0</v>
      </c>
      <c r="AG208" s="22">
        <f ca="1">SUM($J234:Q234)</f>
        <v>0</v>
      </c>
      <c r="AH208" s="22">
        <f ca="1">SUM($J234:R234)</f>
        <v>0</v>
      </c>
      <c r="AI208" s="22">
        <f ca="1">SUM($J234:S234)</f>
        <v>0</v>
      </c>
      <c r="AJ208" s="22">
        <f ca="1">SUM($J234:T234)</f>
        <v>0</v>
      </c>
      <c r="AK208" s="22">
        <f ca="1">SUM($J234:U234)</f>
        <v>0</v>
      </c>
      <c r="AL208" s="22">
        <f ca="1">SUM($J234:V234)</f>
        <v>0</v>
      </c>
      <c r="AM208" s="22">
        <f ca="1">SUM($J234:W234)</f>
        <v>0</v>
      </c>
      <c r="AN208" s="23">
        <f ca="1">SUM($J234:X234)</f>
        <v>0</v>
      </c>
      <c r="AO208" s="12"/>
      <c r="AP208" s="11">
        <f ca="1">IF(Data!$H$2="ja",IF(Z208&gt;$G208,Z208-$G208,0),0)</f>
        <v>0</v>
      </c>
      <c r="AQ208" s="11">
        <f ca="1">IF(Data!$H$2="ja",IF(AA208&gt;$G208,AA208-$G208-SUM($AP208:AP208),0),0)</f>
        <v>0</v>
      </c>
      <c r="AR208" s="11">
        <f ca="1">IF(Data!$H$2="ja",IF(AB208&gt;$G208,AB208-$G208-SUM($AP208:AQ208),0),0)</f>
        <v>0</v>
      </c>
      <c r="AS208" s="11">
        <f ca="1">IF(Data!$H$2="ja",IF(AC208&gt;$G208,AC208-$G208-SUM($AP208:AR208),0),0)</f>
        <v>0</v>
      </c>
      <c r="AT208" s="11">
        <f ca="1">IF(Data!$H$2="ja",IF(AD208&gt;$G208,AD208-$G208-SUM($AP208:AS208),0),0)</f>
        <v>0</v>
      </c>
      <c r="AU208" s="11">
        <f ca="1">IF(Data!$H$2="ja",IF(AE208&gt;$G208,AE208-$G208-SUM($AP208:AT208),0),0)</f>
        <v>0</v>
      </c>
      <c r="AV208" s="11">
        <f ca="1">IF(Data!$H$2="ja",IF(AF208&gt;$G208,AF208-$G208-SUM($AP208:AU208),0),0)</f>
        <v>0</v>
      </c>
      <c r="AW208" s="11">
        <f ca="1">IF(Data!$H$2="ja",IF(AG208&gt;$G208,AG208-$G208-SUM($AP208:AV208),0),0)</f>
        <v>0</v>
      </c>
      <c r="AX208" s="11">
        <f ca="1">IF(Data!$H$2="ja",IF(AH208&gt;$G208,AH208-$G208-SUM($AP208:AW208),0),0)</f>
        <v>0</v>
      </c>
      <c r="AY208" s="11">
        <f ca="1">IF(Data!$H$2="ja",IF(AI208&gt;$G208,AI208-$G208-SUM($AP208:AX208),0),0)</f>
        <v>0</v>
      </c>
      <c r="AZ208" s="11">
        <f ca="1">IF(Data!$H$2="ja",IF(AJ208&gt;$G208,AJ208-$G208-SUM($AP208:AY208),0),0)</f>
        <v>0</v>
      </c>
      <c r="BA208" s="11">
        <f ca="1">IF(Data!$H$2="ja",IF(AK208&gt;$G208,AK208-$G208-SUM($AP208:AZ208),0),0)</f>
        <v>0</v>
      </c>
      <c r="BB208" s="11">
        <f ca="1">IF(Data!$H$2="ja",IF(AL208&gt;$G208,AL208-$G208-SUM($AP208:BA208),0),0)</f>
        <v>0</v>
      </c>
      <c r="BC208" s="11">
        <f ca="1">IF(Data!$H$2="ja",IF(AM208&gt;$G208,AM208-$G208-SUM($AP208:BB208),0),0)</f>
        <v>0</v>
      </c>
      <c r="BD208" s="11">
        <f ca="1">IF(Data!$H$2="ja",IF(AN208&gt;$G208,AN208-$G208-SUM($AP208:BC208),0),0)</f>
        <v>0</v>
      </c>
    </row>
    <row r="209" spans="1:56" x14ac:dyDescent="0.25">
      <c r="A209" s="24">
        <v>5</v>
      </c>
      <c r="B209" s="24">
        <f t="shared" si="111"/>
        <v>5</v>
      </c>
      <c r="C209" s="39"/>
      <c r="D209" s="9" t="str">
        <f>Data!B$16</f>
        <v>Teknisk/adm løn</v>
      </c>
      <c r="E209" s="9"/>
      <c r="F209" s="66">
        <f>HLOOKUP(B208,'Budget &amp; Total'!B:CI,51,FALSE)</f>
        <v>0</v>
      </c>
      <c r="G209" s="242">
        <f>HLOOKUP(B209,'Budget &amp; Total'!$1:$45,(25),FALSE)</f>
        <v>0</v>
      </c>
      <c r="H209" s="454">
        <f t="shared" ca="1" si="112"/>
        <v>0</v>
      </c>
      <c r="I209" s="72"/>
      <c r="J209" s="159">
        <f ca="1">HLOOKUP($B209,INDIRECT(J$1&amp;"!$I$2:$x$40"),('Partner-period(er)'!$A209+14),FALSE)</f>
        <v>0</v>
      </c>
      <c r="K209" s="57">
        <f ca="1">HLOOKUP($B209,INDIRECT(K$1&amp;"!$I$2:$x$40"),('Partner-period(er)'!$A209+14),FALSE)</f>
        <v>0</v>
      </c>
      <c r="L209" s="57">
        <f ca="1">HLOOKUP($B209,INDIRECT(L$1&amp;"!$I$2:$x$40"),('Partner-period(er)'!$A209+14),FALSE)</f>
        <v>0</v>
      </c>
      <c r="M209" s="57">
        <f ca="1">HLOOKUP($B209,INDIRECT(M$1&amp;"!$I$2:$x$40"),('Partner-period(er)'!$A209+14),FALSE)</f>
        <v>0</v>
      </c>
      <c r="N209" s="57">
        <f ca="1">HLOOKUP($B209,INDIRECT(N$1&amp;"!$I$2:$x$40"),('Partner-period(er)'!$A209+14),FALSE)</f>
        <v>0</v>
      </c>
      <c r="O209" s="9">
        <f ca="1">HLOOKUP($B209,INDIRECT(O$1&amp;"!$I$2:$x$40"),('Partner-period(er)'!$A209+14),FALSE)</f>
        <v>0</v>
      </c>
      <c r="P209" s="9">
        <f ca="1">HLOOKUP($B209,INDIRECT(P$1&amp;"!$I$2:$x$40"),('Partner-period(er)'!$A209+14),FALSE)</f>
        <v>0</v>
      </c>
      <c r="Q209" s="9">
        <f ca="1">HLOOKUP($B209,INDIRECT(Q$1&amp;"!$I$2:$x$40"),('Partner-period(er)'!$A209+14),FALSE)</f>
        <v>0</v>
      </c>
      <c r="R209" s="9">
        <f ca="1">HLOOKUP($B209,INDIRECT(R$1&amp;"!$I$2:$x$40"),('Partner-period(er)'!$A209+14),FALSE)</f>
        <v>0</v>
      </c>
      <c r="S209" s="9">
        <f ca="1">HLOOKUP($B209,INDIRECT(S$1&amp;"!$I$2:$x$40"),('Partner-period(er)'!$A209+14),FALSE)</f>
        <v>0</v>
      </c>
      <c r="T209" s="9">
        <f ca="1">HLOOKUP($B209,INDIRECT(T$1&amp;"!$I$2:$x$40"),('Partner-period(er)'!$A209+14),FALSE)</f>
        <v>0</v>
      </c>
      <c r="U209" s="9">
        <f ca="1">HLOOKUP($B209,INDIRECT(U$1&amp;"!$I$2:$x$40"),('Partner-period(er)'!$A209+14),FALSE)</f>
        <v>0</v>
      </c>
      <c r="V209" s="9">
        <f ca="1">HLOOKUP($B209,INDIRECT(V$1&amp;"!$I$2:$x$40"),('Partner-period(er)'!$A209+14),FALSE)</f>
        <v>0</v>
      </c>
      <c r="W209" s="9">
        <f ca="1">HLOOKUP($B209,INDIRECT(W$1&amp;"!$I$2:$x$40"),('Partner-period(er)'!$A209+14),FALSE)</f>
        <v>0</v>
      </c>
      <c r="X209" s="109">
        <f ca="1">HLOOKUP($B209,INDIRECT(X$1&amp;"!$I$2:$x$40"),('Partner-period(er)'!$A209+14),FALSE)</f>
        <v>0</v>
      </c>
      <c r="Z209" s="21">
        <f ca="1">J241</f>
        <v>0</v>
      </c>
      <c r="AA209" s="22">
        <f ca="1">SUM($J241:K241)</f>
        <v>0</v>
      </c>
      <c r="AB209" s="22">
        <f ca="1">SUM($J241:L241)</f>
        <v>0</v>
      </c>
      <c r="AC209" s="22">
        <f ca="1">SUM($J241:M241)</f>
        <v>0</v>
      </c>
      <c r="AD209" s="22">
        <f ca="1">SUM($J241:N241)</f>
        <v>0</v>
      </c>
      <c r="AE209" s="22">
        <f ca="1">SUM($J241:O241)</f>
        <v>0</v>
      </c>
      <c r="AF209" s="22">
        <f ca="1">SUM($J241:P241)</f>
        <v>0</v>
      </c>
      <c r="AG209" s="22">
        <f ca="1">SUM($J241:Q241)</f>
        <v>0</v>
      </c>
      <c r="AH209" s="22">
        <f ca="1">SUM($J241:R241)</f>
        <v>0</v>
      </c>
      <c r="AI209" s="22">
        <f ca="1">SUM($J241:S241)</f>
        <v>0</v>
      </c>
      <c r="AJ209" s="22">
        <f ca="1">SUM($J241:T241)</f>
        <v>0</v>
      </c>
      <c r="AK209" s="22">
        <f ca="1">SUM($J241:U241)</f>
        <v>0</v>
      </c>
      <c r="AL209" s="22">
        <f ca="1">SUM($J241:V241)</f>
        <v>0</v>
      </c>
      <c r="AM209" s="22">
        <f ca="1">SUM($J241:W241)</f>
        <v>0</v>
      </c>
      <c r="AN209" s="22">
        <f ca="1">SUM($J241:X241)</f>
        <v>0</v>
      </c>
      <c r="AO209" s="12"/>
      <c r="AP209" s="11">
        <f ca="1">IF(Data!$H$2="ja",IF(Z209&gt;$G209,Z209-$G209,0),0)</f>
        <v>0</v>
      </c>
      <c r="AQ209" s="11">
        <f ca="1">IF(Data!$H$2="ja",IF(AA209&gt;$G209,AA209-$G209-SUM($AP209:AP209),0),0)</f>
        <v>0</v>
      </c>
      <c r="AR209" s="11">
        <f ca="1">IF(Data!$H$2="ja",IF(AB209&gt;$G209,AB209-$G209-SUM($AP209:AQ209),0),0)</f>
        <v>0</v>
      </c>
      <c r="AS209" s="11">
        <f ca="1">IF(Data!$H$2="ja",IF(AC209&gt;$G209,AC209-$G209-SUM($AP209:AR209),0),0)</f>
        <v>0</v>
      </c>
      <c r="AT209" s="11">
        <f ca="1">IF(Data!$H$2="ja",IF(AD209&gt;$G209,AD209-$G209-SUM($AP209:AS209),0),0)</f>
        <v>0</v>
      </c>
      <c r="AU209" s="11">
        <f ca="1">IF(Data!$H$2="ja",IF(AE209&gt;$G209,AE209-$G209-SUM($AP209:AT209),0),0)</f>
        <v>0</v>
      </c>
      <c r="AV209" s="11">
        <f ca="1">IF(Data!$H$2="ja",IF(AF209&gt;$G209,AF209-$G209-SUM($AP209:AU209),0),0)</f>
        <v>0</v>
      </c>
      <c r="AW209" s="11">
        <f ca="1">IF(Data!$H$2="ja",IF(AG209&gt;$G209,AG209-$G209-SUM($AP209:AV209),0),0)</f>
        <v>0</v>
      </c>
      <c r="AX209" s="11">
        <f ca="1">IF(Data!$H$2="ja",IF(AH209&gt;$G209,AH209-$G209-SUM($AP209:AW209),0),0)</f>
        <v>0</v>
      </c>
      <c r="AY209" s="11">
        <f ca="1">IF(Data!$H$2="ja",IF(AI209&gt;$G209,AI209-$G209-SUM($AP209:AX209),0),0)</f>
        <v>0</v>
      </c>
      <c r="AZ209" s="11">
        <f ca="1">IF(Data!$H$2="ja",IF(AJ209&gt;$G209,AJ209-$G209-SUM($AP209:AY209),0),0)</f>
        <v>0</v>
      </c>
      <c r="BA209" s="11">
        <f ca="1">IF(Data!$H$2="ja",IF(AK209&gt;$G209,AK209-$G209-SUM($AP209:AZ209),0),0)</f>
        <v>0</v>
      </c>
      <c r="BB209" s="11">
        <f ca="1">IF(Data!$H$2="ja",IF(AL209&gt;$G209,AL209-$G209-SUM($AP209:BA209),0),0)</f>
        <v>0</v>
      </c>
      <c r="BC209" s="11">
        <f ca="1">IF(Data!$H$2="ja",IF(AM209&gt;$G209,AM209-$G209-SUM($AP209:BB209),0),0)</f>
        <v>0</v>
      </c>
      <c r="BD209" s="11">
        <f ca="1">IF(Data!$H$2="ja",IF(AN209&gt;$G209,AN209-$G209-SUM($AP209:BC209),0),0)</f>
        <v>0</v>
      </c>
    </row>
    <row r="210" spans="1:56" x14ac:dyDescent="0.25">
      <c r="A210" s="24">
        <v>6</v>
      </c>
      <c r="B210" s="24">
        <f t="shared" si="111"/>
        <v>5</v>
      </c>
      <c r="C210" s="40"/>
      <c r="D210" s="41" t="str">
        <f>Data!B$17</f>
        <v>Overhead løn</v>
      </c>
      <c r="E210" s="41"/>
      <c r="F210" s="70">
        <f>HLOOKUP(B208,'Budget &amp; Total'!B:CI,26,FALSE)</f>
        <v>0</v>
      </c>
      <c r="G210" s="243">
        <f>HLOOKUP(B210,'Budget &amp; Total'!$1:$45,(27),FALSE)</f>
        <v>0</v>
      </c>
      <c r="H210" s="453">
        <f t="shared" ca="1" si="112"/>
        <v>0</v>
      </c>
      <c r="I210" s="72"/>
      <c r="J210" s="159">
        <f ca="1">HLOOKUP($B210,INDIRECT(J$1&amp;"!$I$2:$x$40"),('Partner-period(er)'!$A210+14),FALSE)</f>
        <v>0</v>
      </c>
      <c r="K210" s="57">
        <f ca="1">HLOOKUP($B210,INDIRECT(K$1&amp;"!$I$2:$x$40"),('Partner-period(er)'!$A210+14),FALSE)</f>
        <v>0</v>
      </c>
      <c r="L210" s="57">
        <f ca="1">HLOOKUP($B210,INDIRECT(L$1&amp;"!$I$2:$x$40"),('Partner-period(er)'!$A210+14),FALSE)</f>
        <v>0</v>
      </c>
      <c r="M210" s="57">
        <f ca="1">HLOOKUP($B210,INDIRECT(M$1&amp;"!$I$2:$x$40"),('Partner-period(er)'!$A210+14),FALSE)</f>
        <v>0</v>
      </c>
      <c r="N210" s="57">
        <f ca="1">HLOOKUP($B210,INDIRECT(N$1&amp;"!$I$2:$x$40"),('Partner-period(er)'!$A210+14),FALSE)</f>
        <v>0</v>
      </c>
      <c r="O210" s="9">
        <f ca="1">HLOOKUP($B210,INDIRECT(O$1&amp;"!$I$2:$x$40"),('Partner-period(er)'!$A210+14),FALSE)</f>
        <v>0</v>
      </c>
      <c r="P210" s="9">
        <f ca="1">HLOOKUP($B210,INDIRECT(P$1&amp;"!$I$2:$x$40"),('Partner-period(er)'!$A210+14),FALSE)</f>
        <v>0</v>
      </c>
      <c r="Q210" s="9">
        <f ca="1">HLOOKUP($B210,INDIRECT(Q$1&amp;"!$I$2:$x$40"),('Partner-period(er)'!$A210+14),FALSE)</f>
        <v>0</v>
      </c>
      <c r="R210" s="9">
        <f ca="1">HLOOKUP($B210,INDIRECT(R$1&amp;"!$I$2:$x$40"),('Partner-period(er)'!$A210+14),FALSE)</f>
        <v>0</v>
      </c>
      <c r="S210" s="9">
        <f ca="1">HLOOKUP($B210,INDIRECT(S$1&amp;"!$I$2:$x$40"),('Partner-period(er)'!$A210+14),FALSE)</f>
        <v>0</v>
      </c>
      <c r="T210" s="9">
        <f ca="1">HLOOKUP($B210,INDIRECT(T$1&amp;"!$I$2:$x$40"),('Partner-period(er)'!$A210+14),FALSE)</f>
        <v>0</v>
      </c>
      <c r="U210" s="9">
        <f ca="1">HLOOKUP($B210,INDIRECT(U$1&amp;"!$I$2:$x$40"),('Partner-period(er)'!$A210+14),FALSE)</f>
        <v>0</v>
      </c>
      <c r="V210" s="9">
        <f ca="1">HLOOKUP($B210,INDIRECT(V$1&amp;"!$I$2:$x$40"),('Partner-period(er)'!$A210+14),FALSE)</f>
        <v>0</v>
      </c>
      <c r="W210" s="9">
        <f ca="1">HLOOKUP($B210,INDIRECT(W$1&amp;"!$I$2:$x$40"),('Partner-period(er)'!$A210+14),FALSE)</f>
        <v>0</v>
      </c>
      <c r="X210" s="109">
        <f ca="1">HLOOKUP($B210,INDIRECT(X$1&amp;"!$I$2:$x$40"),('Partner-period(er)'!$A210+14),FALSE)</f>
        <v>0</v>
      </c>
      <c r="Z210" s="21">
        <f ca="1">J210+J244</f>
        <v>0</v>
      </c>
      <c r="AA210" s="22">
        <f ca="1">SUM($J244:K244)+SUM($J210:K210)</f>
        <v>0</v>
      </c>
      <c r="AB210" s="22">
        <f ca="1">SUM($J244:L244)+SUM($J210:L210)</f>
        <v>0</v>
      </c>
      <c r="AC210" s="22">
        <f ca="1">SUM($J244:M244)+SUM($J210:M210)</f>
        <v>0</v>
      </c>
      <c r="AD210" s="22">
        <f ca="1">SUM($J244:N244)+SUM($J210:N210)</f>
        <v>0</v>
      </c>
      <c r="AE210" s="22">
        <f ca="1">SUM($J244:O244)+SUM($J210:O210)</f>
        <v>0</v>
      </c>
      <c r="AF210" s="22">
        <f ca="1">SUM($J244:P244)+SUM($J210:P210)</f>
        <v>0</v>
      </c>
      <c r="AG210" s="22">
        <f ca="1">SUM($J244:Q244)+SUM($J210:Q210)</f>
        <v>0</v>
      </c>
      <c r="AH210" s="22">
        <f ca="1">SUM($J244:R244)+SUM($J210:R210)</f>
        <v>0</v>
      </c>
      <c r="AI210" s="22">
        <f ca="1">SUM($J244:S244)+SUM($J210:S210)</f>
        <v>0</v>
      </c>
      <c r="AJ210" s="22">
        <f ca="1">SUM($J244:T244)+SUM($J210:T210)</f>
        <v>0</v>
      </c>
      <c r="AK210" s="22">
        <f ca="1">SUM($J244:U244)+SUM($J210:U210)</f>
        <v>0</v>
      </c>
      <c r="AL210" s="22">
        <f ca="1">SUM($J244:V244)+SUM($J210:V210)</f>
        <v>0</v>
      </c>
      <c r="AM210" s="22">
        <f ca="1">SUM($J244:W244)+SUM($J210:W210)</f>
        <v>0</v>
      </c>
      <c r="AN210" s="22">
        <f ca="1">SUM($J244:X244)+SUM($J210:X210)</f>
        <v>0</v>
      </c>
      <c r="AO210" s="12"/>
      <c r="AP210" s="11">
        <f ca="1">IF(Data!$H$2="ja",IF(Z210&gt;$G210,Z210-$G210,0),0)</f>
        <v>0</v>
      </c>
      <c r="AQ210" s="11">
        <f ca="1">IF(Data!$H$2="ja",IF(AA210&gt;$G210,AA210-$G210-SUM($AP210:AP210),0),0)</f>
        <v>0</v>
      </c>
      <c r="AR210" s="11">
        <f ca="1">IF(Data!$H$2="ja",IF(AB210&gt;$G210,AB210-$G210-SUM($AP210:AQ210),0),0)</f>
        <v>0</v>
      </c>
      <c r="AS210" s="11">
        <f ca="1">IF(Data!$H$2="ja",IF(AC210&gt;$G210,AC210-$G210-SUM($AP210:AR210),0),0)</f>
        <v>0</v>
      </c>
      <c r="AT210" s="11">
        <f ca="1">IF(Data!$H$2="ja",IF(AD210&gt;$G210,AD210-$G210-SUM($AP210:AS210),0),0)</f>
        <v>0</v>
      </c>
      <c r="AU210" s="11">
        <f ca="1">IF(Data!$H$2="ja",IF(AE210&gt;$G210,AE210-$G210-SUM($AP210:AT210),0),0)</f>
        <v>0</v>
      </c>
      <c r="AV210" s="11">
        <f ca="1">IF(Data!$H$2="ja",IF(AF210&gt;$G210,AF210-$G210-SUM($AP210:AU210),0),0)</f>
        <v>0</v>
      </c>
      <c r="AW210" s="11">
        <f ca="1">IF(Data!$H$2="ja",IF(AG210&gt;$G210,AG210-$G210-SUM($AP210:AV210),0),0)</f>
        <v>0</v>
      </c>
      <c r="AX210" s="11">
        <f ca="1">IF(Data!$H$2="ja",IF(AH210&gt;$G210,AH210-$G210-SUM($AP210:AW210),0),0)</f>
        <v>0</v>
      </c>
      <c r="AY210" s="11">
        <f ca="1">IF(Data!$H$2="ja",IF(AI210&gt;$G210,AI210-$G210-SUM($AP210:AX210),0),0)</f>
        <v>0</v>
      </c>
      <c r="AZ210" s="11">
        <f ca="1">IF(Data!$H$2="ja",IF(AJ210&gt;$G210,AJ210-$G210-SUM($AP210:AY210),0),0)</f>
        <v>0</v>
      </c>
      <c r="BA210" s="11">
        <f ca="1">IF(Data!$H$2="ja",IF(AK210&gt;$G210,AK210-$G210-SUM($AP210:AZ210),0),0)</f>
        <v>0</v>
      </c>
      <c r="BB210" s="11">
        <f ca="1">IF(Data!$H$2="ja",IF(AL210&gt;$G210,AL210-$G210-SUM($AP210:BA210),0),0)</f>
        <v>0</v>
      </c>
      <c r="BC210" s="11">
        <f ca="1">IF(Data!$H$2="ja",IF(AM210&gt;$G210,AM210-$G210-SUM($AP210:BB210),0),0)</f>
        <v>0</v>
      </c>
      <c r="BD210" s="11">
        <f ca="1">IF(Data!$H$2="ja",IF(AN210&gt;$G210,AN210-$G210-SUM($AP210:BC210),0),0)</f>
        <v>0</v>
      </c>
    </row>
    <row r="211" spans="1:56" x14ac:dyDescent="0.25">
      <c r="A211" s="24">
        <v>7</v>
      </c>
      <c r="B211" s="24">
        <f t="shared" si="111"/>
        <v>5</v>
      </c>
      <c r="C211" s="62"/>
      <c r="D211" s="34" t="str">
        <f>Data!B$39</f>
        <v>Lønomkostninger total</v>
      </c>
      <c r="E211" s="34"/>
      <c r="F211" s="53"/>
      <c r="G211" s="242">
        <f>HLOOKUP(B211,'Budget &amp; Total'!$1:$45,(28),FALSE)</f>
        <v>0</v>
      </c>
      <c r="H211" s="455">
        <f t="shared" ca="1" si="112"/>
        <v>0</v>
      </c>
      <c r="I211" s="79"/>
      <c r="J211" s="209">
        <f ca="1">HLOOKUP($B211,INDIRECT(J$1&amp;"!$I$2:$x$40"),('Partner-period(er)'!$A211+14),FALSE)</f>
        <v>0</v>
      </c>
      <c r="K211" s="61">
        <f ca="1">HLOOKUP($B211,INDIRECT(K$1&amp;"!$I$2:$x$40"),('Partner-period(er)'!$A211+14),FALSE)</f>
        <v>0</v>
      </c>
      <c r="L211" s="210">
        <f ca="1">HLOOKUP($B211,INDIRECT(L$1&amp;"!$I$2:$x$40"),('Partner-period(er)'!$A211+14),FALSE)</f>
        <v>0</v>
      </c>
      <c r="M211" s="210">
        <f ca="1">HLOOKUP($B211,INDIRECT(M$1&amp;"!$I$2:$x$40"),('Partner-period(er)'!$A211+14),FALSE)</f>
        <v>0</v>
      </c>
      <c r="N211" s="210">
        <f ca="1">HLOOKUP($B211,INDIRECT(N$1&amp;"!$I$2:$x$40"),('Partner-period(er)'!$A211+14),FALSE)</f>
        <v>0</v>
      </c>
      <c r="O211" s="364">
        <f ca="1">HLOOKUP($B211,INDIRECT(O$1&amp;"!$I$2:$x$40"),('Partner-period(er)'!$A211+14),FALSE)</f>
        <v>0</v>
      </c>
      <c r="P211" s="364">
        <f ca="1">HLOOKUP($B211,INDIRECT(P$1&amp;"!$I$2:$x$40"),('Partner-period(er)'!$A211+14),FALSE)</f>
        <v>0</v>
      </c>
      <c r="Q211" s="364">
        <f ca="1">HLOOKUP($B211,INDIRECT(Q$1&amp;"!$I$2:$x$40"),('Partner-period(er)'!$A211+14),FALSE)</f>
        <v>0</v>
      </c>
      <c r="R211" s="364">
        <f ca="1">HLOOKUP($B211,INDIRECT(R$1&amp;"!$I$2:$x$40"),('Partner-period(er)'!$A211+14),FALSE)</f>
        <v>0</v>
      </c>
      <c r="S211" s="364">
        <f ca="1">HLOOKUP($B211,INDIRECT(S$1&amp;"!$I$2:$x$40"),('Partner-period(er)'!$A211+14),FALSE)</f>
        <v>0</v>
      </c>
      <c r="T211" s="364">
        <f ca="1">HLOOKUP($B211,INDIRECT(T$1&amp;"!$I$2:$x$40"),('Partner-period(er)'!$A211+14),FALSE)</f>
        <v>0</v>
      </c>
      <c r="U211" s="364">
        <f ca="1">HLOOKUP($B211,INDIRECT(U$1&amp;"!$I$2:$x$40"),('Partner-period(er)'!$A211+14),FALSE)</f>
        <v>0</v>
      </c>
      <c r="V211" s="364">
        <f ca="1">HLOOKUP($B211,INDIRECT(V$1&amp;"!$I$2:$x$40"),('Partner-period(er)'!$A211+14),FALSE)</f>
        <v>0</v>
      </c>
      <c r="W211" s="364">
        <f ca="1">HLOOKUP($B211,INDIRECT(W$1&amp;"!$I$2:$x$40"),('Partner-period(er)'!$A211+14),FALSE)</f>
        <v>0</v>
      </c>
      <c r="X211" s="365">
        <f ca="1">HLOOKUP($B211,INDIRECT(X$1&amp;"!$I$2:$x$40"),('Partner-period(er)'!$A211+14),FALSE)</f>
        <v>0</v>
      </c>
      <c r="Z211" s="15">
        <f t="shared" ref="Z211:AN211" ca="1" si="113">SUM(Z208:Z210)</f>
        <v>0</v>
      </c>
      <c r="AA211" s="11">
        <f t="shared" ca="1" si="113"/>
        <v>0</v>
      </c>
      <c r="AB211" s="11">
        <f t="shared" ca="1" si="113"/>
        <v>0</v>
      </c>
      <c r="AC211" s="11">
        <f t="shared" ca="1" si="113"/>
        <v>0</v>
      </c>
      <c r="AD211" s="11">
        <f t="shared" ca="1" si="113"/>
        <v>0</v>
      </c>
      <c r="AE211" s="11">
        <f t="shared" ca="1" si="113"/>
        <v>0</v>
      </c>
      <c r="AF211" s="11">
        <f t="shared" ca="1" si="113"/>
        <v>0</v>
      </c>
      <c r="AG211" s="11">
        <f t="shared" ca="1" si="113"/>
        <v>0</v>
      </c>
      <c r="AH211" s="11">
        <f t="shared" ca="1" si="113"/>
        <v>0</v>
      </c>
      <c r="AI211" s="11">
        <f t="shared" ca="1" si="113"/>
        <v>0</v>
      </c>
      <c r="AJ211" s="11">
        <f t="shared" ca="1" si="113"/>
        <v>0</v>
      </c>
      <c r="AK211" s="11">
        <f t="shared" ca="1" si="113"/>
        <v>0</v>
      </c>
      <c r="AL211" s="11">
        <f t="shared" ca="1" si="113"/>
        <v>0</v>
      </c>
      <c r="AM211" s="11">
        <f t="shared" ca="1" si="113"/>
        <v>0</v>
      </c>
      <c r="AN211" s="19">
        <f t="shared" ca="1" si="113"/>
        <v>0</v>
      </c>
      <c r="AO211" s="12"/>
      <c r="AP211" s="11">
        <f t="shared" ref="AP211:BD211" ca="1" si="114">SUM(AP208:AP210)</f>
        <v>0</v>
      </c>
      <c r="AQ211" s="11">
        <f t="shared" ca="1" si="114"/>
        <v>0</v>
      </c>
      <c r="AR211" s="11">
        <f t="shared" ca="1" si="114"/>
        <v>0</v>
      </c>
      <c r="AS211" s="11">
        <f t="shared" ca="1" si="114"/>
        <v>0</v>
      </c>
      <c r="AT211" s="11">
        <f t="shared" ca="1" si="114"/>
        <v>0</v>
      </c>
      <c r="AU211" s="11">
        <f t="shared" ca="1" si="114"/>
        <v>0</v>
      </c>
      <c r="AV211" s="11">
        <f t="shared" ca="1" si="114"/>
        <v>0</v>
      </c>
      <c r="AW211" s="11">
        <f t="shared" ca="1" si="114"/>
        <v>0</v>
      </c>
      <c r="AX211" s="11">
        <f t="shared" ca="1" si="114"/>
        <v>0</v>
      </c>
      <c r="AY211" s="11">
        <f t="shared" ca="1" si="114"/>
        <v>0</v>
      </c>
      <c r="AZ211" s="11">
        <f t="shared" ca="1" si="114"/>
        <v>0</v>
      </c>
      <c r="BA211" s="11">
        <f t="shared" ca="1" si="114"/>
        <v>0</v>
      </c>
      <c r="BB211" s="11">
        <f t="shared" ca="1" si="114"/>
        <v>0</v>
      </c>
      <c r="BC211" s="11">
        <f t="shared" ca="1" si="114"/>
        <v>0</v>
      </c>
      <c r="BD211" s="11">
        <f t="shared" ca="1" si="114"/>
        <v>0</v>
      </c>
    </row>
    <row r="212" spans="1:56" x14ac:dyDescent="0.25">
      <c r="B212" s="24">
        <f t="shared" si="111"/>
        <v>5</v>
      </c>
      <c r="C212" s="38" t="str">
        <f>Data!B$18</f>
        <v>Andre omkostninger</v>
      </c>
      <c r="D212" s="9"/>
      <c r="E212" s="9"/>
      <c r="F212" s="4"/>
      <c r="G212" s="241"/>
      <c r="H212" s="454">
        <f t="shared" ca="1" si="112"/>
        <v>0</v>
      </c>
      <c r="I212" s="72"/>
      <c r="J212" s="159">
        <f ca="1">HLOOKUP($B212,INDIRECT(J$1&amp;"!$I$2:$x$40"),('Partner-period(er)'!$A212+14),FALSE)</f>
        <v>0</v>
      </c>
      <c r="K212" s="57">
        <f ca="1">HLOOKUP($B212,INDIRECT(K$1&amp;"!$I$2:$x$40"),('Partner-period(er)'!$A212+14),FALSE)</f>
        <v>0</v>
      </c>
      <c r="L212" s="57">
        <f ca="1">HLOOKUP($B212,INDIRECT(L$1&amp;"!$I$2:$x$40"),('Partner-period(er)'!$A212+14),FALSE)</f>
        <v>0</v>
      </c>
      <c r="M212" s="57">
        <f ca="1">HLOOKUP($B212,INDIRECT(M$1&amp;"!$I$2:$x$40"),('Partner-period(er)'!$A212+14),FALSE)</f>
        <v>0</v>
      </c>
      <c r="N212" s="57">
        <f ca="1">HLOOKUP($B212,INDIRECT(N$1&amp;"!$I$2:$x$40"),('Partner-period(er)'!$A212+14),FALSE)</f>
        <v>0</v>
      </c>
      <c r="O212" s="9">
        <f ca="1">HLOOKUP($B212,INDIRECT(O$1&amp;"!$I$2:$x$40"),('Partner-period(er)'!$A212+14),FALSE)</f>
        <v>0</v>
      </c>
      <c r="P212" s="9">
        <f ca="1">HLOOKUP($B212,INDIRECT(P$1&amp;"!$I$2:$x$40"),('Partner-period(er)'!$A212+14),FALSE)</f>
        <v>0</v>
      </c>
      <c r="Q212" s="9">
        <f ca="1">HLOOKUP($B212,INDIRECT(Q$1&amp;"!$I$2:$x$40"),('Partner-period(er)'!$A212+14),FALSE)</f>
        <v>0</v>
      </c>
      <c r="R212" s="9">
        <f ca="1">HLOOKUP($B212,INDIRECT(R$1&amp;"!$I$2:$x$40"),('Partner-period(er)'!$A212+14),FALSE)</f>
        <v>0</v>
      </c>
      <c r="S212" s="9">
        <f ca="1">HLOOKUP($B212,INDIRECT(S$1&amp;"!$I$2:$x$40"),('Partner-period(er)'!$A212+14),FALSE)</f>
        <v>0</v>
      </c>
      <c r="T212" s="9">
        <f ca="1">HLOOKUP($B212,INDIRECT(T$1&amp;"!$I$2:$x$40"),('Partner-period(er)'!$A212+14),FALSE)</f>
        <v>0</v>
      </c>
      <c r="U212" s="9">
        <f ca="1">HLOOKUP($B212,INDIRECT(U$1&amp;"!$I$2:$x$40"),('Partner-period(er)'!$A212+14),FALSE)</f>
        <v>0</v>
      </c>
      <c r="V212" s="9">
        <f ca="1">HLOOKUP($B212,INDIRECT(V$1&amp;"!$I$2:$x$40"),('Partner-period(er)'!$A212+14),FALSE)</f>
        <v>0</v>
      </c>
      <c r="W212" s="9">
        <f ca="1">HLOOKUP($B212,INDIRECT(W$1&amp;"!$I$2:$x$40"),('Partner-period(er)'!$A212+14),FALSE)</f>
        <v>0</v>
      </c>
      <c r="X212" s="109">
        <f ca="1">HLOOKUP($B212,INDIRECT(X$1&amp;"!$I$2:$x$40"),('Partner-period(er)'!$A212+14),FALSE)</f>
        <v>0</v>
      </c>
      <c r="Z212" s="15"/>
      <c r="AA212" s="11"/>
      <c r="AB212" s="11"/>
      <c r="AC212" s="11"/>
      <c r="AD212" s="11"/>
      <c r="AE212" s="11"/>
      <c r="AF212" s="11"/>
      <c r="AG212" s="11"/>
      <c r="AH212" s="11"/>
      <c r="AI212" s="11"/>
      <c r="AJ212" s="11"/>
      <c r="AK212" s="11"/>
      <c r="AL212" s="11"/>
      <c r="AM212" s="11"/>
      <c r="AN212" s="19"/>
      <c r="AO212" s="12"/>
      <c r="AP212" s="11"/>
      <c r="AQ212" s="11"/>
      <c r="AR212" s="11"/>
      <c r="AS212" s="11"/>
      <c r="AT212" s="11"/>
      <c r="AU212" s="11"/>
      <c r="AV212" s="11"/>
      <c r="AW212" s="11"/>
      <c r="AX212" s="11"/>
      <c r="AY212" s="11"/>
      <c r="AZ212" s="11"/>
      <c r="BA212" s="11"/>
      <c r="BB212" s="11"/>
      <c r="BC212" s="11"/>
      <c r="BD212" s="11"/>
    </row>
    <row r="213" spans="1:56" x14ac:dyDescent="0.25">
      <c r="A213" s="24">
        <v>9</v>
      </c>
      <c r="B213" s="24">
        <f t="shared" si="111"/>
        <v>5</v>
      </c>
      <c r="C213" s="39"/>
      <c r="D213" s="9" t="str">
        <f>Data!B$6</f>
        <v>Instrumenter og udstyr</v>
      </c>
      <c r="E213" s="9"/>
      <c r="F213" s="4"/>
      <c r="G213" s="242">
        <f>HLOOKUP(B213,'Budget &amp; Total'!$1:$45,(30),FALSE)</f>
        <v>0</v>
      </c>
      <c r="H213" s="454">
        <f t="shared" ca="1" si="112"/>
        <v>0</v>
      </c>
      <c r="I213" s="72"/>
      <c r="J213" s="159">
        <f ca="1">HLOOKUP($B213,INDIRECT(J$1&amp;"!$I$2:$x$40"),('Partner-period(er)'!$A213+14),FALSE)</f>
        <v>0</v>
      </c>
      <c r="K213" s="57">
        <f ca="1">HLOOKUP($B213,INDIRECT(K$1&amp;"!$I$2:$x$40"),('Partner-period(er)'!$A213+14),FALSE)</f>
        <v>0</v>
      </c>
      <c r="L213" s="57">
        <f ca="1">HLOOKUP($B213,INDIRECT(L$1&amp;"!$I$2:$x$40"),('Partner-period(er)'!$A213+14),FALSE)</f>
        <v>0</v>
      </c>
      <c r="M213" s="57">
        <f ca="1">HLOOKUP($B213,INDIRECT(M$1&amp;"!$I$2:$x$40"),('Partner-period(er)'!$A213+14),FALSE)</f>
        <v>0</v>
      </c>
      <c r="N213" s="57">
        <f ca="1">HLOOKUP($B213,INDIRECT(N$1&amp;"!$I$2:$x$40"),('Partner-period(er)'!$A213+14),FALSE)</f>
        <v>0</v>
      </c>
      <c r="O213" s="9">
        <f ca="1">HLOOKUP($B213,INDIRECT(O$1&amp;"!$I$2:$x$40"),('Partner-period(er)'!$A213+14),FALSE)</f>
        <v>0</v>
      </c>
      <c r="P213" s="9">
        <f ca="1">HLOOKUP($B213,INDIRECT(P$1&amp;"!$I$2:$x$40"),('Partner-period(er)'!$A213+14),FALSE)</f>
        <v>0</v>
      </c>
      <c r="Q213" s="9">
        <f ca="1">HLOOKUP($B213,INDIRECT(Q$1&amp;"!$I$2:$x$40"),('Partner-period(er)'!$A213+14),FALSE)</f>
        <v>0</v>
      </c>
      <c r="R213" s="9">
        <f ca="1">HLOOKUP($B213,INDIRECT(R$1&amp;"!$I$2:$x$40"),('Partner-period(er)'!$A213+14),FALSE)</f>
        <v>0</v>
      </c>
      <c r="S213" s="9">
        <f ca="1">HLOOKUP($B213,INDIRECT(S$1&amp;"!$I$2:$x$40"),('Partner-period(er)'!$A213+14),FALSE)</f>
        <v>0</v>
      </c>
      <c r="T213" s="9">
        <f ca="1">HLOOKUP($B213,INDIRECT(T$1&amp;"!$I$2:$x$40"),('Partner-period(er)'!$A213+14),FALSE)</f>
        <v>0</v>
      </c>
      <c r="U213" s="9">
        <f ca="1">HLOOKUP($B213,INDIRECT(U$1&amp;"!$I$2:$x$40"),('Partner-period(er)'!$A213+14),FALSE)</f>
        <v>0</v>
      </c>
      <c r="V213" s="9">
        <f ca="1">HLOOKUP($B213,INDIRECT(V$1&amp;"!$I$2:$x$40"),('Partner-period(er)'!$A213+14),FALSE)</f>
        <v>0</v>
      </c>
      <c r="W213" s="9">
        <f ca="1">HLOOKUP($B213,INDIRECT(W$1&amp;"!$I$2:$x$40"),('Partner-period(er)'!$A213+14),FALSE)</f>
        <v>0</v>
      </c>
      <c r="X213" s="109">
        <f ca="1">HLOOKUP($B213,INDIRECT(X$1&amp;"!$I$2:$x$40"),('Partner-period(er)'!$A213+14),FALSE)</f>
        <v>0</v>
      </c>
      <c r="Z213" s="15">
        <f t="shared" ref="Z213:Z221" ca="1" si="115">J213</f>
        <v>0</v>
      </c>
      <c r="AA213" s="11">
        <f ca="1">SUM($J213:K213)</f>
        <v>0</v>
      </c>
      <c r="AB213" s="11">
        <f ca="1">SUM($J213:L213)</f>
        <v>0</v>
      </c>
      <c r="AC213" s="11">
        <f ca="1">SUM($J213:M213)</f>
        <v>0</v>
      </c>
      <c r="AD213" s="11">
        <f ca="1">SUM($J213:N213)</f>
        <v>0</v>
      </c>
      <c r="AE213" s="11">
        <f ca="1">SUM($J213:O213)</f>
        <v>0</v>
      </c>
      <c r="AF213" s="11">
        <f ca="1">SUM($J213:P213)</f>
        <v>0</v>
      </c>
      <c r="AG213" s="11">
        <f ca="1">SUM($J213:Q213)</f>
        <v>0</v>
      </c>
      <c r="AH213" s="11">
        <f ca="1">SUM($J213:R213)</f>
        <v>0</v>
      </c>
      <c r="AI213" s="11">
        <f ca="1">SUM($J213:S213)</f>
        <v>0</v>
      </c>
      <c r="AJ213" s="11">
        <f ca="1">SUM($J213:T213)</f>
        <v>0</v>
      </c>
      <c r="AK213" s="11">
        <f ca="1">SUM($J213:U213)</f>
        <v>0</v>
      </c>
      <c r="AL213" s="11">
        <f ca="1">SUM($J213:V213)</f>
        <v>0</v>
      </c>
      <c r="AM213" s="11">
        <f ca="1">SUM($J213:W213)</f>
        <v>0</v>
      </c>
      <c r="AN213" s="19">
        <f ca="1">SUM($J213:X213)</f>
        <v>0</v>
      </c>
      <c r="AO213" s="12"/>
      <c r="AP213" s="11">
        <f ca="1">IF(Data!$H$2="ja",IF(Z213&gt;$G213,Z213-$G213,0),0)</f>
        <v>0</v>
      </c>
      <c r="AQ213" s="11">
        <f ca="1">IF(Data!$H$2="ja",IF(AA213&gt;$G213,AA213-$G213-SUM($AP213:AP213),0),0)</f>
        <v>0</v>
      </c>
      <c r="AR213" s="11">
        <f ca="1">IF(Data!$H$2="ja",IF(AB213&gt;$G213,AB213-$G213-SUM($AP213:AQ213),0),0)</f>
        <v>0</v>
      </c>
      <c r="AS213" s="11">
        <f ca="1">IF(Data!$H$2="ja",IF(AC213&gt;$G213,AC213-$G213-SUM($AP213:AR213),0),0)</f>
        <v>0</v>
      </c>
      <c r="AT213" s="11">
        <f ca="1">IF(Data!$H$2="ja",IF(AD213&gt;$G213,AD213-$G213-SUM($AP213:AS213),0),0)</f>
        <v>0</v>
      </c>
      <c r="AU213" s="11">
        <f ca="1">IF(Data!$H$2="ja",IF(AE213&gt;$G213,AE213-$G213-SUM($AP213:AT213),0),0)</f>
        <v>0</v>
      </c>
      <c r="AV213" s="11">
        <f ca="1">IF(Data!$H$2="ja",IF(AF213&gt;$G213,AF213-$G213-SUM($AP213:AU213),0),0)</f>
        <v>0</v>
      </c>
      <c r="AW213" s="11">
        <f ca="1">IF(Data!$H$2="ja",IF(AG213&gt;$G213,AG213-$G213-SUM($AP213:AV213),0),0)</f>
        <v>0</v>
      </c>
      <c r="AX213" s="11">
        <f ca="1">IF(Data!$H$2="ja",IF(AH213&gt;$G213,AH213-$G213-SUM($AP213:AW213),0),0)</f>
        <v>0</v>
      </c>
      <c r="AY213" s="11">
        <f ca="1">IF(Data!$H$2="ja",IF(AI213&gt;$G213,AI213-$G213-SUM($AP213:AX213),0),0)</f>
        <v>0</v>
      </c>
      <c r="AZ213" s="11">
        <f ca="1">IF(Data!$H$2="ja",IF(AJ213&gt;$G213,AJ213-$G213-SUM($AP213:AY213),0),0)</f>
        <v>0</v>
      </c>
      <c r="BA213" s="11">
        <f ca="1">IF(Data!$H$2="ja",IF(AK213&gt;$G213,AK213-$G213-SUM($AP213:AZ213),0),0)</f>
        <v>0</v>
      </c>
      <c r="BB213" s="11">
        <f ca="1">IF(Data!$H$2="ja",IF(AL213&gt;$G213,AL213-$G213-SUM($AP213:BA213),0),0)</f>
        <v>0</v>
      </c>
      <c r="BC213" s="11">
        <f ca="1">IF(Data!$H$2="ja",IF(AM213&gt;$G213,AM213-$G213-SUM($AP213:BB213),0),0)</f>
        <v>0</v>
      </c>
      <c r="BD213" s="11">
        <f ca="1">IF(Data!$H$2="ja",IF(AN213&gt;$G213,AN213-$G213-SUM($AP213:BC213),0),0)</f>
        <v>0</v>
      </c>
    </row>
    <row r="214" spans="1:56" x14ac:dyDescent="0.25">
      <c r="A214" s="24">
        <v>10</v>
      </c>
      <c r="B214" s="24">
        <f t="shared" si="111"/>
        <v>5</v>
      </c>
      <c r="C214" s="39"/>
      <c r="D214" s="9" t="str">
        <f>Data!B$7</f>
        <v>Bygninger og jord</v>
      </c>
      <c r="E214" s="9"/>
      <c r="F214" s="4"/>
      <c r="G214" s="242">
        <f>HLOOKUP(B214,'Budget &amp; Total'!$1:$45,(31),FALSE)</f>
        <v>0</v>
      </c>
      <c r="H214" s="454">
        <f t="shared" ca="1" si="112"/>
        <v>0</v>
      </c>
      <c r="I214" s="72"/>
      <c r="J214" s="159">
        <f ca="1">HLOOKUP($B214,INDIRECT(J$1&amp;"!$I$2:$x$40"),('Partner-period(er)'!$A214+14),FALSE)</f>
        <v>0</v>
      </c>
      <c r="K214" s="57">
        <f ca="1">HLOOKUP($B214,INDIRECT(K$1&amp;"!$I$2:$x$40"),('Partner-period(er)'!$A214+14),FALSE)</f>
        <v>0</v>
      </c>
      <c r="L214" s="57">
        <f ca="1">HLOOKUP($B214,INDIRECT(L$1&amp;"!$I$2:$x$40"),('Partner-period(er)'!$A214+14),FALSE)</f>
        <v>0</v>
      </c>
      <c r="M214" s="57">
        <f ca="1">HLOOKUP($B214,INDIRECT(M$1&amp;"!$I$2:$x$40"),('Partner-period(er)'!$A214+14),FALSE)</f>
        <v>0</v>
      </c>
      <c r="N214" s="57">
        <f ca="1">HLOOKUP($B214,INDIRECT(N$1&amp;"!$I$2:$x$40"),('Partner-period(er)'!$A214+14),FALSE)</f>
        <v>0</v>
      </c>
      <c r="O214" s="9">
        <f ca="1">HLOOKUP($B214,INDIRECT(O$1&amp;"!$I$2:$x$40"),('Partner-period(er)'!$A214+14),FALSE)</f>
        <v>0</v>
      </c>
      <c r="P214" s="9">
        <f ca="1">HLOOKUP($B214,INDIRECT(P$1&amp;"!$I$2:$x$40"),('Partner-period(er)'!$A214+14),FALSE)</f>
        <v>0</v>
      </c>
      <c r="Q214" s="9">
        <f ca="1">HLOOKUP($B214,INDIRECT(Q$1&amp;"!$I$2:$x$40"),('Partner-period(er)'!$A214+14),FALSE)</f>
        <v>0</v>
      </c>
      <c r="R214" s="9">
        <f ca="1">HLOOKUP($B214,INDIRECT(R$1&amp;"!$I$2:$x$40"),('Partner-period(er)'!$A214+14),FALSE)</f>
        <v>0</v>
      </c>
      <c r="S214" s="9">
        <f ca="1">HLOOKUP($B214,INDIRECT(S$1&amp;"!$I$2:$x$40"),('Partner-period(er)'!$A214+14),FALSE)</f>
        <v>0</v>
      </c>
      <c r="T214" s="9">
        <f ca="1">HLOOKUP($B214,INDIRECT(T$1&amp;"!$I$2:$x$40"),('Partner-period(er)'!$A214+14),FALSE)</f>
        <v>0</v>
      </c>
      <c r="U214" s="9">
        <f ca="1">HLOOKUP($B214,INDIRECT(U$1&amp;"!$I$2:$x$40"),('Partner-period(er)'!$A214+14),FALSE)</f>
        <v>0</v>
      </c>
      <c r="V214" s="9">
        <f ca="1">HLOOKUP($B214,INDIRECT(V$1&amp;"!$I$2:$x$40"),('Partner-period(er)'!$A214+14),FALSE)</f>
        <v>0</v>
      </c>
      <c r="W214" s="9">
        <f ca="1">HLOOKUP($B214,INDIRECT(W$1&amp;"!$I$2:$x$40"),('Partner-period(er)'!$A214+14),FALSE)</f>
        <v>0</v>
      </c>
      <c r="X214" s="109">
        <f ca="1">HLOOKUP($B214,INDIRECT(X$1&amp;"!$I$2:$x$40"),('Partner-period(er)'!$A214+14),FALSE)</f>
        <v>0</v>
      </c>
      <c r="Z214" s="15">
        <f t="shared" ca="1" si="115"/>
        <v>0</v>
      </c>
      <c r="AA214" s="11">
        <f ca="1">SUM($J214:K214)</f>
        <v>0</v>
      </c>
      <c r="AB214" s="11">
        <f ca="1">SUM($J214:L214)</f>
        <v>0</v>
      </c>
      <c r="AC214" s="11">
        <f ca="1">SUM($J214:M214)</f>
        <v>0</v>
      </c>
      <c r="AD214" s="11">
        <f ca="1">SUM($J214:N214)</f>
        <v>0</v>
      </c>
      <c r="AE214" s="11">
        <f ca="1">SUM($J214:O214)</f>
        <v>0</v>
      </c>
      <c r="AF214" s="11">
        <f ca="1">SUM($J214:P214)</f>
        <v>0</v>
      </c>
      <c r="AG214" s="11">
        <f ca="1">SUM($J214:Q214)</f>
        <v>0</v>
      </c>
      <c r="AH214" s="11">
        <f ca="1">SUM($J214:R214)</f>
        <v>0</v>
      </c>
      <c r="AI214" s="11">
        <f ca="1">SUM($J214:S214)</f>
        <v>0</v>
      </c>
      <c r="AJ214" s="11">
        <f ca="1">SUM($J214:T214)</f>
        <v>0</v>
      </c>
      <c r="AK214" s="11">
        <f ca="1">SUM($J214:U214)</f>
        <v>0</v>
      </c>
      <c r="AL214" s="11">
        <f ca="1">SUM($J214:V214)</f>
        <v>0</v>
      </c>
      <c r="AM214" s="11">
        <f ca="1">SUM($J214:W214)</f>
        <v>0</v>
      </c>
      <c r="AN214" s="19">
        <f ca="1">SUM($J214:X214)</f>
        <v>0</v>
      </c>
      <c r="AO214" s="12"/>
      <c r="AP214" s="11">
        <f ca="1">IF(Data!$H$2="ja",IF(Z214&gt;$G214,Z214-$G214,0),0)</f>
        <v>0</v>
      </c>
      <c r="AQ214" s="11">
        <f ca="1">IF(Data!$H$2="ja",IF(AA214&gt;$G214,AA214-$G214-SUM($AP214:AP214),0),0)</f>
        <v>0</v>
      </c>
      <c r="AR214" s="11">
        <f ca="1">IF(Data!$H$2="ja",IF(AB214&gt;$G214,AB214-$G214-SUM($AP214:AQ214),0),0)</f>
        <v>0</v>
      </c>
      <c r="AS214" s="11">
        <f ca="1">IF(Data!$H$2="ja",IF(AC214&gt;$G214,AC214-$G214-SUM($AP214:AR214),0),0)</f>
        <v>0</v>
      </c>
      <c r="AT214" s="11">
        <f ca="1">IF(Data!$H$2="ja",IF(AD214&gt;$G214,AD214-$G214-SUM($AP214:AS214),0),0)</f>
        <v>0</v>
      </c>
      <c r="AU214" s="11">
        <f ca="1">IF(Data!$H$2="ja",IF(AE214&gt;$G214,AE214-$G214-SUM($AP214:AT214),0),0)</f>
        <v>0</v>
      </c>
      <c r="AV214" s="11">
        <f ca="1">IF(Data!$H$2="ja",IF(AF214&gt;$G214,AF214-$G214-SUM($AP214:AU214),0),0)</f>
        <v>0</v>
      </c>
      <c r="AW214" s="11">
        <f ca="1">IF(Data!$H$2="ja",IF(AG214&gt;$G214,AG214-$G214-SUM($AP214:AV214),0),0)</f>
        <v>0</v>
      </c>
      <c r="AX214" s="11">
        <f ca="1">IF(Data!$H$2="ja",IF(AH214&gt;$G214,AH214-$G214-SUM($AP214:AW214),0),0)</f>
        <v>0</v>
      </c>
      <c r="AY214" s="11">
        <f ca="1">IF(Data!$H$2="ja",IF(AI214&gt;$G214,AI214-$G214-SUM($AP214:AX214),0),0)</f>
        <v>0</v>
      </c>
      <c r="AZ214" s="11">
        <f ca="1">IF(Data!$H$2="ja",IF(AJ214&gt;$G214,AJ214-$G214-SUM($AP214:AY214),0),0)</f>
        <v>0</v>
      </c>
      <c r="BA214" s="11">
        <f ca="1">IF(Data!$H$2="ja",IF(AK214&gt;$G214,AK214-$G214-SUM($AP214:AZ214),0),0)</f>
        <v>0</v>
      </c>
      <c r="BB214" s="11">
        <f ca="1">IF(Data!$H$2="ja",IF(AL214&gt;$G214,AL214-$G214-SUM($AP214:BA214),0),0)</f>
        <v>0</v>
      </c>
      <c r="BC214" s="11">
        <f ca="1">IF(Data!$H$2="ja",IF(AM214&gt;$G214,AM214-$G214-SUM($AP214:BB214),0),0)</f>
        <v>0</v>
      </c>
      <c r="BD214" s="11">
        <f ca="1">IF(Data!$H$2="ja",IF(AN214&gt;$G214,AN214-$G214-SUM($AP214:BC214),0),0)</f>
        <v>0</v>
      </c>
    </row>
    <row r="215" spans="1:56" x14ac:dyDescent="0.25">
      <c r="A215" s="24">
        <v>11</v>
      </c>
      <c r="B215" s="24">
        <f t="shared" si="111"/>
        <v>5</v>
      </c>
      <c r="C215" s="39"/>
      <c r="D215" s="9" t="str">
        <f>Data!B$8</f>
        <v>Andre driftsudgifter, herunder materialer</v>
      </c>
      <c r="E215" s="9"/>
      <c r="F215" s="4"/>
      <c r="G215" s="242">
        <f>HLOOKUP(B215,'Budget &amp; Total'!$1:$45,(32),FALSE)</f>
        <v>0</v>
      </c>
      <c r="H215" s="454">
        <f t="shared" ca="1" si="112"/>
        <v>0</v>
      </c>
      <c r="I215" s="72"/>
      <c r="J215" s="159">
        <f ca="1">HLOOKUP($B215,INDIRECT(J$1&amp;"!$I$2:$x$40"),('Partner-period(er)'!$A215+14),FALSE)</f>
        <v>0</v>
      </c>
      <c r="K215" s="57">
        <f ca="1">HLOOKUP($B215,INDIRECT(K$1&amp;"!$I$2:$x$40"),('Partner-period(er)'!$A215+14),FALSE)</f>
        <v>0</v>
      </c>
      <c r="L215" s="57">
        <f ca="1">HLOOKUP($B215,INDIRECT(L$1&amp;"!$I$2:$x$40"),('Partner-period(er)'!$A215+14),FALSE)</f>
        <v>0</v>
      </c>
      <c r="M215" s="57">
        <f ca="1">HLOOKUP($B215,INDIRECT(M$1&amp;"!$I$2:$x$40"),('Partner-period(er)'!$A215+14),FALSE)</f>
        <v>0</v>
      </c>
      <c r="N215" s="57">
        <f ca="1">HLOOKUP($B215,INDIRECT(N$1&amp;"!$I$2:$x$40"),('Partner-period(er)'!$A215+14),FALSE)</f>
        <v>0</v>
      </c>
      <c r="O215" s="9">
        <f ca="1">HLOOKUP($B215,INDIRECT(O$1&amp;"!$I$2:$x$40"),('Partner-period(er)'!$A215+14),FALSE)</f>
        <v>0</v>
      </c>
      <c r="P215" s="9">
        <f ca="1">HLOOKUP($B215,INDIRECT(P$1&amp;"!$I$2:$x$40"),('Partner-period(er)'!$A215+14),FALSE)</f>
        <v>0</v>
      </c>
      <c r="Q215" s="9">
        <f ca="1">HLOOKUP($B215,INDIRECT(Q$1&amp;"!$I$2:$x$40"),('Partner-period(er)'!$A215+14),FALSE)</f>
        <v>0</v>
      </c>
      <c r="R215" s="9">
        <f ca="1">HLOOKUP($B215,INDIRECT(R$1&amp;"!$I$2:$x$40"),('Partner-period(er)'!$A215+14),FALSE)</f>
        <v>0</v>
      </c>
      <c r="S215" s="9">
        <f ca="1">HLOOKUP($B215,INDIRECT(S$1&amp;"!$I$2:$x$40"),('Partner-period(er)'!$A215+14),FALSE)</f>
        <v>0</v>
      </c>
      <c r="T215" s="9">
        <f ca="1">HLOOKUP($B215,INDIRECT(T$1&amp;"!$I$2:$x$40"),('Partner-period(er)'!$A215+14),FALSE)</f>
        <v>0</v>
      </c>
      <c r="U215" s="9">
        <f ca="1">HLOOKUP($B215,INDIRECT(U$1&amp;"!$I$2:$x$40"),('Partner-period(er)'!$A215+14),FALSE)</f>
        <v>0</v>
      </c>
      <c r="V215" s="9">
        <f ca="1">HLOOKUP($B215,INDIRECT(V$1&amp;"!$I$2:$x$40"),('Partner-period(er)'!$A215+14),FALSE)</f>
        <v>0</v>
      </c>
      <c r="W215" s="9">
        <f ca="1">HLOOKUP($B215,INDIRECT(W$1&amp;"!$I$2:$x$40"),('Partner-period(er)'!$A215+14),FALSE)</f>
        <v>0</v>
      </c>
      <c r="X215" s="109">
        <f ca="1">HLOOKUP($B215,INDIRECT(X$1&amp;"!$I$2:$x$40"),('Partner-period(er)'!$A215+14),FALSE)</f>
        <v>0</v>
      </c>
      <c r="Z215" s="15">
        <f t="shared" ca="1" si="115"/>
        <v>0</v>
      </c>
      <c r="AA215" s="11">
        <f ca="1">SUM($J215:K215)</f>
        <v>0</v>
      </c>
      <c r="AB215" s="11">
        <f ca="1">SUM($J215:L215)</f>
        <v>0</v>
      </c>
      <c r="AC215" s="11">
        <f ca="1">SUM($J215:M215)</f>
        <v>0</v>
      </c>
      <c r="AD215" s="11">
        <f ca="1">SUM($J215:N215)</f>
        <v>0</v>
      </c>
      <c r="AE215" s="11">
        <f ca="1">SUM($J215:O215)</f>
        <v>0</v>
      </c>
      <c r="AF215" s="11">
        <f ca="1">SUM($J215:P215)</f>
        <v>0</v>
      </c>
      <c r="AG215" s="11">
        <f ca="1">SUM($J215:Q215)</f>
        <v>0</v>
      </c>
      <c r="AH215" s="11">
        <f ca="1">SUM($J215:R215)</f>
        <v>0</v>
      </c>
      <c r="AI215" s="11">
        <f ca="1">SUM($J215:S215)</f>
        <v>0</v>
      </c>
      <c r="AJ215" s="11">
        <f ca="1">SUM($J215:T215)</f>
        <v>0</v>
      </c>
      <c r="AK215" s="11">
        <f ca="1">SUM($J215:U215)</f>
        <v>0</v>
      </c>
      <c r="AL215" s="11">
        <f ca="1">SUM($J215:V215)</f>
        <v>0</v>
      </c>
      <c r="AM215" s="11">
        <f ca="1">SUM($J215:W215)</f>
        <v>0</v>
      </c>
      <c r="AN215" s="19">
        <f ca="1">SUM($J215:X215)</f>
        <v>0</v>
      </c>
      <c r="AO215" s="12"/>
      <c r="AP215" s="11">
        <f ca="1">IF(Data!$H$2="ja",IF(Z215&gt;$G215,Z215-$G215,0),0)</f>
        <v>0</v>
      </c>
      <c r="AQ215" s="11">
        <f ca="1">IF(Data!$H$2="ja",IF(AA215&gt;$G215,AA215-$G215-SUM($AP215:AP215),0),0)</f>
        <v>0</v>
      </c>
      <c r="AR215" s="11">
        <f ca="1">IF(Data!$H$2="ja",IF(AB215&gt;$G215,AB215-$G215-SUM($AP215:AQ215),0),0)</f>
        <v>0</v>
      </c>
      <c r="AS215" s="11">
        <f ca="1">IF(Data!$H$2="ja",IF(AC215&gt;$G215,AC215-$G215-SUM($AP215:AR215),0),0)</f>
        <v>0</v>
      </c>
      <c r="AT215" s="11">
        <f ca="1">IF(Data!$H$2="ja",IF(AD215&gt;$G215,AD215-$G215-SUM($AP215:AS215),0),0)</f>
        <v>0</v>
      </c>
      <c r="AU215" s="11">
        <f ca="1">IF(Data!$H$2="ja",IF(AE215&gt;$G215,AE215-$G215-SUM($AP215:AT215),0),0)</f>
        <v>0</v>
      </c>
      <c r="AV215" s="11">
        <f ca="1">IF(Data!$H$2="ja",IF(AF215&gt;$G215,AF215-$G215-SUM($AP215:AU215),0),0)</f>
        <v>0</v>
      </c>
      <c r="AW215" s="11">
        <f ca="1">IF(Data!$H$2="ja",IF(AG215&gt;$G215,AG215-$G215-SUM($AP215:AV215),0),0)</f>
        <v>0</v>
      </c>
      <c r="AX215" s="11">
        <f ca="1">IF(Data!$H$2="ja",IF(AH215&gt;$G215,AH215-$G215-SUM($AP215:AW215),0),0)</f>
        <v>0</v>
      </c>
      <c r="AY215" s="11">
        <f ca="1">IF(Data!$H$2="ja",IF(AI215&gt;$G215,AI215-$G215-SUM($AP215:AX215),0),0)</f>
        <v>0</v>
      </c>
      <c r="AZ215" s="11">
        <f ca="1">IF(Data!$H$2="ja",IF(AJ215&gt;$G215,AJ215-$G215-SUM($AP215:AY215),0),0)</f>
        <v>0</v>
      </c>
      <c r="BA215" s="11">
        <f ca="1">IF(Data!$H$2="ja",IF(AK215&gt;$G215,AK215-$G215-SUM($AP215:AZ215),0),0)</f>
        <v>0</v>
      </c>
      <c r="BB215" s="11">
        <f ca="1">IF(Data!$H$2="ja",IF(AL215&gt;$G215,AL215-$G215-SUM($AP215:BA215),0),0)</f>
        <v>0</v>
      </c>
      <c r="BC215" s="11">
        <f ca="1">IF(Data!$H$2="ja",IF(AM215&gt;$G215,AM215-$G215-SUM($AP215:BB215),0),0)</f>
        <v>0</v>
      </c>
      <c r="BD215" s="11">
        <f ca="1">IF(Data!$H$2="ja",IF(AN215&gt;$G215,AN215-$G215-SUM($AP215:BC215),0),0)</f>
        <v>0</v>
      </c>
    </row>
    <row r="216" spans="1:56" x14ac:dyDescent="0.25">
      <c r="A216" s="24">
        <v>12</v>
      </c>
      <c r="B216" s="24">
        <f t="shared" si="111"/>
        <v>5</v>
      </c>
      <c r="C216" s="39"/>
      <c r="D216" s="9" t="str">
        <f>Data!B$9</f>
        <v>Konsulentydelser ved køb fra ekstern leverandør</v>
      </c>
      <c r="E216" s="9"/>
      <c r="F216" s="4"/>
      <c r="G216" s="242">
        <f>HLOOKUP(B216,'Budget &amp; Total'!$1:$45,(33),FALSE)</f>
        <v>0</v>
      </c>
      <c r="H216" s="454">
        <f t="shared" ca="1" si="112"/>
        <v>0</v>
      </c>
      <c r="I216" s="72"/>
      <c r="J216" s="159">
        <f ca="1">HLOOKUP($B216,INDIRECT(J$1&amp;"!$I$2:$x$40"),('Partner-period(er)'!$A216+14),FALSE)</f>
        <v>0</v>
      </c>
      <c r="K216" s="57">
        <f ca="1">HLOOKUP($B216,INDIRECT(K$1&amp;"!$I$2:$x$40"),('Partner-period(er)'!$A216+14),FALSE)</f>
        <v>0</v>
      </c>
      <c r="L216" s="57">
        <f ca="1">HLOOKUP($B216,INDIRECT(L$1&amp;"!$I$2:$x$40"),('Partner-period(er)'!$A216+14),FALSE)</f>
        <v>0</v>
      </c>
      <c r="M216" s="57">
        <f ca="1">HLOOKUP($B216,INDIRECT(M$1&amp;"!$I$2:$x$40"),('Partner-period(er)'!$A216+14),FALSE)</f>
        <v>0</v>
      </c>
      <c r="N216" s="57">
        <f ca="1">HLOOKUP($B216,INDIRECT(N$1&amp;"!$I$2:$x$40"),('Partner-period(er)'!$A216+14),FALSE)</f>
        <v>0</v>
      </c>
      <c r="O216" s="9">
        <f ca="1">HLOOKUP($B216,INDIRECT(O$1&amp;"!$I$2:$x$40"),('Partner-period(er)'!$A216+14),FALSE)</f>
        <v>0</v>
      </c>
      <c r="P216" s="9">
        <f ca="1">HLOOKUP($B216,INDIRECT(P$1&amp;"!$I$2:$x$40"),('Partner-period(er)'!$A216+14),FALSE)</f>
        <v>0</v>
      </c>
      <c r="Q216" s="9">
        <f ca="1">HLOOKUP($B216,INDIRECT(Q$1&amp;"!$I$2:$x$40"),('Partner-period(er)'!$A216+14),FALSE)</f>
        <v>0</v>
      </c>
      <c r="R216" s="9">
        <f ca="1">HLOOKUP($B216,INDIRECT(R$1&amp;"!$I$2:$x$40"),('Partner-period(er)'!$A216+14),FALSE)</f>
        <v>0</v>
      </c>
      <c r="S216" s="9">
        <f ca="1">HLOOKUP($B216,INDIRECT(S$1&amp;"!$I$2:$x$40"),('Partner-period(er)'!$A216+14),FALSE)</f>
        <v>0</v>
      </c>
      <c r="T216" s="9">
        <f ca="1">HLOOKUP($B216,INDIRECT(T$1&amp;"!$I$2:$x$40"),('Partner-period(er)'!$A216+14),FALSE)</f>
        <v>0</v>
      </c>
      <c r="U216" s="9">
        <f ca="1">HLOOKUP($B216,INDIRECT(U$1&amp;"!$I$2:$x$40"),('Partner-period(er)'!$A216+14),FALSE)</f>
        <v>0</v>
      </c>
      <c r="V216" s="9">
        <f ca="1">HLOOKUP($B216,INDIRECT(V$1&amp;"!$I$2:$x$40"),('Partner-period(er)'!$A216+14),FALSE)</f>
        <v>0</v>
      </c>
      <c r="W216" s="9">
        <f ca="1">HLOOKUP($B216,INDIRECT(W$1&amp;"!$I$2:$x$40"),('Partner-period(er)'!$A216+14),FALSE)</f>
        <v>0</v>
      </c>
      <c r="X216" s="109">
        <f ca="1">HLOOKUP($B216,INDIRECT(X$1&amp;"!$I$2:$x$40"),('Partner-period(er)'!$A216+14),FALSE)</f>
        <v>0</v>
      </c>
      <c r="Z216" s="15">
        <f t="shared" ca="1" si="115"/>
        <v>0</v>
      </c>
      <c r="AA216" s="11">
        <f ca="1">SUM($J216:K216)</f>
        <v>0</v>
      </c>
      <c r="AB216" s="11">
        <f ca="1">SUM($J216:L216)</f>
        <v>0</v>
      </c>
      <c r="AC216" s="11">
        <f ca="1">SUM($J216:M216)</f>
        <v>0</v>
      </c>
      <c r="AD216" s="11">
        <f ca="1">SUM($J216:N216)</f>
        <v>0</v>
      </c>
      <c r="AE216" s="11">
        <f ca="1">SUM($J216:O216)</f>
        <v>0</v>
      </c>
      <c r="AF216" s="11">
        <f ca="1">SUM($J216:P216)</f>
        <v>0</v>
      </c>
      <c r="AG216" s="11">
        <f ca="1">SUM($J216:Q216)</f>
        <v>0</v>
      </c>
      <c r="AH216" s="11">
        <f ca="1">SUM($J216:R216)</f>
        <v>0</v>
      </c>
      <c r="AI216" s="11">
        <f ca="1">SUM($J216:S216)</f>
        <v>0</v>
      </c>
      <c r="AJ216" s="11">
        <f ca="1">SUM($J216:T216)</f>
        <v>0</v>
      </c>
      <c r="AK216" s="11">
        <f ca="1">SUM($J216:U216)</f>
        <v>0</v>
      </c>
      <c r="AL216" s="11">
        <f ca="1">SUM($J216:V216)</f>
        <v>0</v>
      </c>
      <c r="AM216" s="11">
        <f ca="1">SUM($J216:W216)</f>
        <v>0</v>
      </c>
      <c r="AN216" s="19">
        <f ca="1">SUM($J216:X216)</f>
        <v>0</v>
      </c>
      <c r="AO216" s="12"/>
      <c r="AP216" s="11">
        <f ca="1">IF(Data!$H$2="ja",IF(Z216&gt;$G216,Z216-$G216,0),0)</f>
        <v>0</v>
      </c>
      <c r="AQ216" s="11">
        <f ca="1">IF(Data!$H$2="ja",IF(AA216&gt;$G216,AA216-$G216-SUM($AP216:AP216),0),0)</f>
        <v>0</v>
      </c>
      <c r="AR216" s="11">
        <f ca="1">IF(Data!$H$2="ja",IF(AB216&gt;$G216,AB216-$G216-SUM($AP216:AQ216),0),0)</f>
        <v>0</v>
      </c>
      <c r="AS216" s="11">
        <f ca="1">IF(Data!$H$2="ja",IF(AC216&gt;$G216,AC216-$G216-SUM($AP216:AR216),0),0)</f>
        <v>0</v>
      </c>
      <c r="AT216" s="11">
        <f ca="1">IF(Data!$H$2="ja",IF(AD216&gt;$G216,AD216-$G216-SUM($AP216:AS216),0),0)</f>
        <v>0</v>
      </c>
      <c r="AU216" s="11">
        <f ca="1">IF(Data!$H$2="ja",IF(AE216&gt;$G216,AE216-$G216-SUM($AP216:AT216),0),0)</f>
        <v>0</v>
      </c>
      <c r="AV216" s="11">
        <f ca="1">IF(Data!$H$2="ja",IF(AF216&gt;$G216,AF216-$G216-SUM($AP216:AU216),0),0)</f>
        <v>0</v>
      </c>
      <c r="AW216" s="11">
        <f ca="1">IF(Data!$H$2="ja",IF(AG216&gt;$G216,AG216-$G216-SUM($AP216:AV216),0),0)</f>
        <v>0</v>
      </c>
      <c r="AX216" s="11">
        <f ca="1">IF(Data!$H$2="ja",IF(AH216&gt;$G216,AH216-$G216-SUM($AP216:AW216),0),0)</f>
        <v>0</v>
      </c>
      <c r="AY216" s="11">
        <f ca="1">IF(Data!$H$2="ja",IF(AI216&gt;$G216,AI216-$G216-SUM($AP216:AX216),0),0)</f>
        <v>0</v>
      </c>
      <c r="AZ216" s="11">
        <f ca="1">IF(Data!$H$2="ja",IF(AJ216&gt;$G216,AJ216-$G216-SUM($AP216:AY216),0),0)</f>
        <v>0</v>
      </c>
      <c r="BA216" s="11">
        <f ca="1">IF(Data!$H$2="ja",IF(AK216&gt;$G216,AK216-$G216-SUM($AP216:AZ216),0),0)</f>
        <v>0</v>
      </c>
      <c r="BB216" s="11">
        <f ca="1">IF(Data!$H$2="ja",IF(AL216&gt;$G216,AL216-$G216-SUM($AP216:BA216),0),0)</f>
        <v>0</v>
      </c>
      <c r="BC216" s="11">
        <f ca="1">IF(Data!$H$2="ja",IF(AM216&gt;$G216,AM216-$G216-SUM($AP216:BB216),0),0)</f>
        <v>0</v>
      </c>
      <c r="BD216" s="11">
        <f ca="1">IF(Data!$H$2="ja",IF(AN216&gt;$G216,AN216-$G216-SUM($AP216:BC216),0),0)</f>
        <v>0</v>
      </c>
    </row>
    <row r="217" spans="1:56" x14ac:dyDescent="0.25">
      <c r="A217" s="24">
        <v>13</v>
      </c>
      <c r="B217" s="24">
        <f t="shared" si="111"/>
        <v>5</v>
      </c>
      <c r="C217" s="39"/>
      <c r="D217" s="9" t="str">
        <f>Data!B$10</f>
        <v>Indtægter (negative tal)</v>
      </c>
      <c r="E217" s="9"/>
      <c r="F217" s="4"/>
      <c r="G217" s="242">
        <f>HLOOKUP(B217,'Budget &amp; Total'!$1:$45,(34),FALSE)</f>
        <v>0</v>
      </c>
      <c r="H217" s="454">
        <f t="shared" ca="1" si="112"/>
        <v>0</v>
      </c>
      <c r="I217" s="72"/>
      <c r="J217" s="159">
        <f ca="1">HLOOKUP($B217,INDIRECT(J$1&amp;"!$I$2:$x$40"),('Partner-period(er)'!$A217+14),FALSE)</f>
        <v>0</v>
      </c>
      <c r="K217" s="57">
        <f ca="1">HLOOKUP($B217,INDIRECT(K$1&amp;"!$I$2:$x$40"),('Partner-period(er)'!$A217+14),FALSE)</f>
        <v>0</v>
      </c>
      <c r="L217" s="57">
        <f ca="1">HLOOKUP($B217,INDIRECT(L$1&amp;"!$I$2:$x$40"),('Partner-period(er)'!$A217+14),FALSE)</f>
        <v>0</v>
      </c>
      <c r="M217" s="57">
        <f ca="1">HLOOKUP($B217,INDIRECT(M$1&amp;"!$I$2:$x$40"),('Partner-period(er)'!$A217+14),FALSE)</f>
        <v>0</v>
      </c>
      <c r="N217" s="57">
        <f ca="1">HLOOKUP($B217,INDIRECT(N$1&amp;"!$I$2:$x$40"),('Partner-period(er)'!$A217+14),FALSE)</f>
        <v>0</v>
      </c>
      <c r="O217" s="9">
        <f ca="1">HLOOKUP($B217,INDIRECT(O$1&amp;"!$I$2:$x$40"),('Partner-period(er)'!$A217+14),FALSE)</f>
        <v>0</v>
      </c>
      <c r="P217" s="9">
        <f ca="1">HLOOKUP($B217,INDIRECT(P$1&amp;"!$I$2:$x$40"),('Partner-period(er)'!$A217+14),FALSE)</f>
        <v>0</v>
      </c>
      <c r="Q217" s="9">
        <f ca="1">HLOOKUP($B217,INDIRECT(Q$1&amp;"!$I$2:$x$40"),('Partner-period(er)'!$A217+14),FALSE)</f>
        <v>0</v>
      </c>
      <c r="R217" s="9">
        <f ca="1">HLOOKUP($B217,INDIRECT(R$1&amp;"!$I$2:$x$40"),('Partner-period(er)'!$A217+14),FALSE)</f>
        <v>0</v>
      </c>
      <c r="S217" s="9">
        <f ca="1">HLOOKUP($B217,INDIRECT(S$1&amp;"!$I$2:$x$40"),('Partner-period(er)'!$A217+14),FALSE)</f>
        <v>0</v>
      </c>
      <c r="T217" s="9">
        <f ca="1">HLOOKUP($B217,INDIRECT(T$1&amp;"!$I$2:$x$40"),('Partner-period(er)'!$A217+14),FALSE)</f>
        <v>0</v>
      </c>
      <c r="U217" s="9">
        <f ca="1">HLOOKUP($B217,INDIRECT(U$1&amp;"!$I$2:$x$40"),('Partner-period(er)'!$A217+14),FALSE)</f>
        <v>0</v>
      </c>
      <c r="V217" s="9">
        <f ca="1">HLOOKUP($B217,INDIRECT(V$1&amp;"!$I$2:$x$40"),('Partner-period(er)'!$A217+14),FALSE)</f>
        <v>0</v>
      </c>
      <c r="W217" s="9">
        <f ca="1">HLOOKUP($B217,INDIRECT(W$1&amp;"!$I$2:$x$40"),('Partner-period(er)'!$A217+14),FALSE)</f>
        <v>0</v>
      </c>
      <c r="X217" s="109">
        <f ca="1">HLOOKUP($B217,INDIRECT(X$1&amp;"!$I$2:$x$40"),('Partner-period(er)'!$A217+14),FALSE)</f>
        <v>0</v>
      </c>
      <c r="Z217" s="15">
        <f t="shared" ca="1" si="115"/>
        <v>0</v>
      </c>
      <c r="AA217" s="11">
        <f ca="1">SUM($J217:K217)</f>
        <v>0</v>
      </c>
      <c r="AB217" s="11">
        <f ca="1">SUM($J217:L217)</f>
        <v>0</v>
      </c>
      <c r="AC217" s="11">
        <f ca="1">SUM($J217:M217)</f>
        <v>0</v>
      </c>
      <c r="AD217" s="11">
        <f ca="1">SUM($J217:N217)</f>
        <v>0</v>
      </c>
      <c r="AE217" s="11">
        <f ca="1">SUM($J217:O217)</f>
        <v>0</v>
      </c>
      <c r="AF217" s="11">
        <f ca="1">SUM($J217:P217)</f>
        <v>0</v>
      </c>
      <c r="AG217" s="11">
        <f ca="1">SUM($J217:Q217)</f>
        <v>0</v>
      </c>
      <c r="AH217" s="11">
        <f ca="1">SUM($J217:R217)</f>
        <v>0</v>
      </c>
      <c r="AI217" s="11">
        <f ca="1">SUM($J217:S217)</f>
        <v>0</v>
      </c>
      <c r="AJ217" s="11">
        <f ca="1">SUM($J217:T217)</f>
        <v>0</v>
      </c>
      <c r="AK217" s="11">
        <f ca="1">SUM($J217:U217)</f>
        <v>0</v>
      </c>
      <c r="AL217" s="11">
        <f ca="1">SUM($J217:V217)</f>
        <v>0</v>
      </c>
      <c r="AM217" s="11">
        <f ca="1">SUM($J217:W217)</f>
        <v>0</v>
      </c>
      <c r="AN217" s="19">
        <f ca="1">SUM($J217:X217)</f>
        <v>0</v>
      </c>
      <c r="AO217" s="12"/>
      <c r="AP217" s="11"/>
      <c r="AQ217" s="11"/>
      <c r="AR217" s="11"/>
      <c r="AS217" s="11"/>
      <c r="AT217" s="11"/>
      <c r="AU217" s="11"/>
      <c r="AV217" s="11"/>
      <c r="AW217" s="11"/>
      <c r="AX217" s="11"/>
      <c r="AY217" s="11"/>
      <c r="AZ217" s="11"/>
      <c r="BA217" s="11"/>
      <c r="BB217" s="11"/>
      <c r="BC217" s="11"/>
      <c r="BD217" s="11"/>
    </row>
    <row r="218" spans="1:56" x14ac:dyDescent="0.25">
      <c r="A218" s="24">
        <v>14</v>
      </c>
      <c r="B218" s="24">
        <f t="shared" si="111"/>
        <v>5</v>
      </c>
      <c r="C218" s="39"/>
      <c r="D218" s="9" t="str">
        <f>Data!B$11</f>
        <v>Andet, herunder rejser og formidling</v>
      </c>
      <c r="E218" s="9"/>
      <c r="F218" s="4"/>
      <c r="G218" s="242">
        <f>HLOOKUP(B218,'Budget &amp; Total'!$1:$45,(35),FALSE)</f>
        <v>0</v>
      </c>
      <c r="H218" s="454">
        <f t="shared" ca="1" si="112"/>
        <v>0</v>
      </c>
      <c r="I218" s="72"/>
      <c r="J218" s="159">
        <f ca="1">HLOOKUP($B218,INDIRECT(J$1&amp;"!$I$2:$x$40"),('Partner-period(er)'!$A218+14),FALSE)</f>
        <v>0</v>
      </c>
      <c r="K218" s="57">
        <f ca="1">HLOOKUP($B218,INDIRECT(K$1&amp;"!$I$2:$x$40"),('Partner-period(er)'!$A218+14),FALSE)</f>
        <v>0</v>
      </c>
      <c r="L218" s="57">
        <f ca="1">HLOOKUP($B218,INDIRECT(L$1&amp;"!$I$2:$x$40"),('Partner-period(er)'!$A218+14),FALSE)</f>
        <v>0</v>
      </c>
      <c r="M218" s="57">
        <f ca="1">HLOOKUP($B218,INDIRECT(M$1&amp;"!$I$2:$x$40"),('Partner-period(er)'!$A218+14),FALSE)</f>
        <v>0</v>
      </c>
      <c r="N218" s="57">
        <f ca="1">HLOOKUP($B218,INDIRECT(N$1&amp;"!$I$2:$x$40"),('Partner-period(er)'!$A218+14),FALSE)</f>
        <v>0</v>
      </c>
      <c r="O218" s="9">
        <f ca="1">HLOOKUP($B218,INDIRECT(O$1&amp;"!$I$2:$x$40"),('Partner-period(er)'!$A218+14),FALSE)</f>
        <v>0</v>
      </c>
      <c r="P218" s="9">
        <f ca="1">HLOOKUP($B218,INDIRECT(P$1&amp;"!$I$2:$x$40"),('Partner-period(er)'!$A218+14),FALSE)</f>
        <v>0</v>
      </c>
      <c r="Q218" s="9">
        <f ca="1">HLOOKUP($B218,INDIRECT(Q$1&amp;"!$I$2:$x$40"),('Partner-period(er)'!$A218+14),FALSE)</f>
        <v>0</v>
      </c>
      <c r="R218" s="9">
        <f ca="1">HLOOKUP($B218,INDIRECT(R$1&amp;"!$I$2:$x$40"),('Partner-period(er)'!$A218+14),FALSE)</f>
        <v>0</v>
      </c>
      <c r="S218" s="9">
        <f ca="1">HLOOKUP($B218,INDIRECT(S$1&amp;"!$I$2:$x$40"),('Partner-period(er)'!$A218+14),FALSE)</f>
        <v>0</v>
      </c>
      <c r="T218" s="9">
        <f ca="1">HLOOKUP($B218,INDIRECT(T$1&amp;"!$I$2:$x$40"),('Partner-period(er)'!$A218+14),FALSE)</f>
        <v>0</v>
      </c>
      <c r="U218" s="9">
        <f ca="1">HLOOKUP($B218,INDIRECT(U$1&amp;"!$I$2:$x$40"),('Partner-period(er)'!$A218+14),FALSE)</f>
        <v>0</v>
      </c>
      <c r="V218" s="9">
        <f ca="1">HLOOKUP($B218,INDIRECT(V$1&amp;"!$I$2:$x$40"),('Partner-period(er)'!$A218+14),FALSE)</f>
        <v>0</v>
      </c>
      <c r="W218" s="9">
        <f ca="1">HLOOKUP($B218,INDIRECT(W$1&amp;"!$I$2:$x$40"),('Partner-period(er)'!$A218+14),FALSE)</f>
        <v>0</v>
      </c>
      <c r="X218" s="109">
        <f ca="1">HLOOKUP($B218,INDIRECT(X$1&amp;"!$I$2:$x$40"),('Partner-period(er)'!$A218+14),FALSE)</f>
        <v>0</v>
      </c>
      <c r="Z218" s="15">
        <f t="shared" ca="1" si="115"/>
        <v>0</v>
      </c>
      <c r="AA218" s="11">
        <f ca="1">SUM($J218:K218)</f>
        <v>0</v>
      </c>
      <c r="AB218" s="11">
        <f ca="1">SUM($J218:L218)</f>
        <v>0</v>
      </c>
      <c r="AC218" s="11">
        <f ca="1">SUM($J218:M218)</f>
        <v>0</v>
      </c>
      <c r="AD218" s="11">
        <f ca="1">SUM($J218:N218)</f>
        <v>0</v>
      </c>
      <c r="AE218" s="11">
        <f ca="1">SUM($J218:O218)</f>
        <v>0</v>
      </c>
      <c r="AF218" s="11">
        <f ca="1">SUM($J218:P218)</f>
        <v>0</v>
      </c>
      <c r="AG218" s="11">
        <f ca="1">SUM($J218:Q218)</f>
        <v>0</v>
      </c>
      <c r="AH218" s="11">
        <f ca="1">SUM($J218:R218)</f>
        <v>0</v>
      </c>
      <c r="AI218" s="11">
        <f ca="1">SUM($J218:S218)</f>
        <v>0</v>
      </c>
      <c r="AJ218" s="11">
        <f ca="1">SUM($J218:T218)</f>
        <v>0</v>
      </c>
      <c r="AK218" s="11">
        <f ca="1">SUM($J218:U218)</f>
        <v>0</v>
      </c>
      <c r="AL218" s="11">
        <f ca="1">SUM($J218:V218)</f>
        <v>0</v>
      </c>
      <c r="AM218" s="11">
        <f ca="1">SUM($J218:W218)</f>
        <v>0</v>
      </c>
      <c r="AN218" s="19">
        <f ca="1">SUM($J218:X218)</f>
        <v>0</v>
      </c>
      <c r="AO218" s="12"/>
      <c r="AP218" s="11">
        <f ca="1">IF(Data!$H$2="ja",IF(Z218&gt;$G218,Z218-$G218,0),0)</f>
        <v>0</v>
      </c>
      <c r="AQ218" s="11">
        <f ca="1">IF(Data!$H$2="ja",IF(AA218&gt;$G218,AA218-$G218-SUM($AP218:AP218),0),0)</f>
        <v>0</v>
      </c>
      <c r="AR218" s="11">
        <f ca="1">IF(Data!$H$2="ja",IF(AB218&gt;$G218,AB218-$G218-SUM($AP218:AQ218),0),0)</f>
        <v>0</v>
      </c>
      <c r="AS218" s="11">
        <f ca="1">IF(Data!$H$2="ja",IF(AC218&gt;$G218,AC218-$G218-SUM($AP218:AR218),0),0)</f>
        <v>0</v>
      </c>
      <c r="AT218" s="11">
        <f ca="1">IF(Data!$H$2="ja",IF(AD218&gt;$G218,AD218-$G218-SUM($AP218:AS218),0),0)</f>
        <v>0</v>
      </c>
      <c r="AU218" s="11">
        <f ca="1">IF(Data!$H$2="ja",IF(AE218&gt;$G218,AE218-$G218-SUM($AP218:AT218),0),0)</f>
        <v>0</v>
      </c>
      <c r="AV218" s="11">
        <f ca="1">IF(Data!$H$2="ja",IF(AF218&gt;$G218,AF218-$G218-SUM($AP218:AU218),0),0)</f>
        <v>0</v>
      </c>
      <c r="AW218" s="11">
        <f ca="1">IF(Data!$H$2="ja",IF(AG218&gt;$G218,AG218-$G218-SUM($AP218:AV218),0),0)</f>
        <v>0</v>
      </c>
      <c r="AX218" s="11">
        <f ca="1">IF(Data!$H$2="ja",IF(AH218&gt;$G218,AH218-$G218-SUM($AP218:AW218),0),0)</f>
        <v>0</v>
      </c>
      <c r="AY218" s="11">
        <f ca="1">IF(Data!$H$2="ja",IF(AI218&gt;$G218,AI218-$G218-SUM($AP218:AX218),0),0)</f>
        <v>0</v>
      </c>
      <c r="AZ218" s="11">
        <f ca="1">IF(Data!$H$2="ja",IF(AJ218&gt;$G218,AJ218-$G218-SUM($AP218:AY218),0),0)</f>
        <v>0</v>
      </c>
      <c r="BA218" s="11">
        <f ca="1">IF(Data!$H$2="ja",IF(AK218&gt;$G218,AK218-$G218-SUM($AP218:AZ218),0),0)</f>
        <v>0</v>
      </c>
      <c r="BB218" s="11">
        <f ca="1">IF(Data!$H$2="ja",IF(AL218&gt;$G218,AL218-$G218-SUM($AP218:BA218),0),0)</f>
        <v>0</v>
      </c>
      <c r="BC218" s="11">
        <f ca="1">IF(Data!$H$2="ja",IF(AM218&gt;$G218,AM218-$G218-SUM($AP218:BB218),0),0)</f>
        <v>0</v>
      </c>
      <c r="BD218" s="11">
        <f ca="1">IF(Data!$H$2="ja",IF(AN218&gt;$G218,AN218-$G218-SUM($AP218:BC218),0),0)</f>
        <v>0</v>
      </c>
    </row>
    <row r="219" spans="1:56" x14ac:dyDescent="0.25">
      <c r="A219" s="24">
        <v>15</v>
      </c>
      <c r="B219" s="24">
        <f t="shared" si="111"/>
        <v>5</v>
      </c>
      <c r="C219" s="39"/>
      <c r="D219" s="9" t="str">
        <f>Data!B$12</f>
        <v>Overheadomkostninger</v>
      </c>
      <c r="E219" s="9"/>
      <c r="F219" s="4"/>
      <c r="G219" s="243">
        <f>HLOOKUP(B219,'Budget &amp; Total'!$1:$45,(37),FALSE)</f>
        <v>0</v>
      </c>
      <c r="H219" s="454">
        <f t="shared" ca="1" si="112"/>
        <v>0</v>
      </c>
      <c r="I219" s="72"/>
      <c r="J219" s="159">
        <f ca="1">HLOOKUP($B219,INDIRECT(J$1&amp;"!$I$2:$x$40"),('Partner-period(er)'!$A219+14),FALSE)</f>
        <v>0</v>
      </c>
      <c r="K219" s="57">
        <f ca="1">HLOOKUP($B219,INDIRECT(K$1&amp;"!$I$2:$x$40"),('Partner-period(er)'!$A219+14),FALSE)</f>
        <v>0</v>
      </c>
      <c r="L219" s="57">
        <f ca="1">HLOOKUP($B219,INDIRECT(L$1&amp;"!$I$2:$x$40"),('Partner-period(er)'!$A219+14),FALSE)</f>
        <v>0</v>
      </c>
      <c r="M219" s="57">
        <f ca="1">HLOOKUP($B219,INDIRECT(M$1&amp;"!$I$2:$x$40"),('Partner-period(er)'!$A219+14),FALSE)</f>
        <v>0</v>
      </c>
      <c r="N219" s="57">
        <f ca="1">HLOOKUP($B219,INDIRECT(N$1&amp;"!$I$2:$x$40"),('Partner-period(er)'!$A219+14),FALSE)</f>
        <v>0</v>
      </c>
      <c r="O219" s="9">
        <f ca="1">HLOOKUP($B219,INDIRECT(O$1&amp;"!$I$2:$x$40"),('Partner-period(er)'!$A219+14),FALSE)</f>
        <v>0</v>
      </c>
      <c r="P219" s="9">
        <f ca="1">HLOOKUP($B219,INDIRECT(P$1&amp;"!$I$2:$x$40"),('Partner-period(er)'!$A219+14),FALSE)</f>
        <v>0</v>
      </c>
      <c r="Q219" s="9">
        <f ca="1">HLOOKUP($B219,INDIRECT(Q$1&amp;"!$I$2:$x$40"),('Partner-period(er)'!$A219+14),FALSE)</f>
        <v>0</v>
      </c>
      <c r="R219" s="9">
        <f ca="1">HLOOKUP($B219,INDIRECT(R$1&amp;"!$I$2:$x$40"),('Partner-period(er)'!$A219+14),FALSE)</f>
        <v>0</v>
      </c>
      <c r="S219" s="9">
        <f ca="1">HLOOKUP($B219,INDIRECT(S$1&amp;"!$I$2:$x$40"),('Partner-period(er)'!$A219+14),FALSE)</f>
        <v>0</v>
      </c>
      <c r="T219" s="9">
        <f ca="1">HLOOKUP($B219,INDIRECT(T$1&amp;"!$I$2:$x$40"),('Partner-period(er)'!$A219+14),FALSE)</f>
        <v>0</v>
      </c>
      <c r="U219" s="9">
        <f ca="1">HLOOKUP($B219,INDIRECT(U$1&amp;"!$I$2:$x$40"),('Partner-period(er)'!$A219+14),FALSE)</f>
        <v>0</v>
      </c>
      <c r="V219" s="9">
        <f ca="1">HLOOKUP($B219,INDIRECT(V$1&amp;"!$I$2:$x$40"),('Partner-period(er)'!$A219+14),FALSE)</f>
        <v>0</v>
      </c>
      <c r="W219" s="9">
        <f ca="1">HLOOKUP($B219,INDIRECT(W$1&amp;"!$I$2:$x$40"),('Partner-period(er)'!$A219+14),FALSE)</f>
        <v>0</v>
      </c>
      <c r="X219" s="109">
        <f ca="1">HLOOKUP($B219,INDIRECT(X$1&amp;"!$I$2:$x$40"),('Partner-period(er)'!$A219+14),FALSE)</f>
        <v>0</v>
      </c>
      <c r="Z219" s="15">
        <f t="shared" ca="1" si="115"/>
        <v>0</v>
      </c>
      <c r="AA219" s="11">
        <f ca="1">SUM($J219:K219)</f>
        <v>0</v>
      </c>
      <c r="AB219" s="11">
        <f ca="1">SUM($J219:L219)</f>
        <v>0</v>
      </c>
      <c r="AC219" s="11">
        <f ca="1">SUM($J219:M219)</f>
        <v>0</v>
      </c>
      <c r="AD219" s="11">
        <f ca="1">SUM($J219:N219)</f>
        <v>0</v>
      </c>
      <c r="AE219" s="11">
        <f ca="1">SUM($J219:O219)</f>
        <v>0</v>
      </c>
      <c r="AF219" s="11">
        <f ca="1">SUM($J219:P219)</f>
        <v>0</v>
      </c>
      <c r="AG219" s="11">
        <f ca="1">SUM($J219:Q219)</f>
        <v>0</v>
      </c>
      <c r="AH219" s="11">
        <f ca="1">SUM($J219:R219)</f>
        <v>0</v>
      </c>
      <c r="AI219" s="11">
        <f ca="1">SUM($J219:S219)</f>
        <v>0</v>
      </c>
      <c r="AJ219" s="11">
        <f ca="1">SUM($J219:T219)</f>
        <v>0</v>
      </c>
      <c r="AK219" s="11">
        <f ca="1">SUM($J219:U219)</f>
        <v>0</v>
      </c>
      <c r="AL219" s="11">
        <f ca="1">SUM($J219:V219)</f>
        <v>0</v>
      </c>
      <c r="AM219" s="11">
        <f ca="1">SUM($J219:W219)</f>
        <v>0</v>
      </c>
      <c r="AN219" s="19">
        <f ca="1">SUM($J219:X219)</f>
        <v>0</v>
      </c>
      <c r="AO219" s="12"/>
      <c r="AP219" s="11">
        <f ca="1">IF(Data!$H$2="ja",IF(Z219&gt;$G219,Z219-$G219,0),0)</f>
        <v>0</v>
      </c>
      <c r="AQ219" s="11">
        <f ca="1">IF(Data!$H$2="ja",IF(AA219&gt;$G219,AA219-$G219-SUM($AP219:AP219),0),0)</f>
        <v>0</v>
      </c>
      <c r="AR219" s="11">
        <f ca="1">IF(Data!$H$2="ja",IF(AB219&gt;$G219,AB219-$G219-SUM($AP219:AQ219),0),0)</f>
        <v>0</v>
      </c>
      <c r="AS219" s="11">
        <f ca="1">IF(Data!$H$2="ja",IF(AC219&gt;$G219,AC219-$G219-SUM($AP219:AR219),0),0)</f>
        <v>0</v>
      </c>
      <c r="AT219" s="11">
        <f ca="1">IF(Data!$H$2="ja",IF(AD219&gt;$G219,AD219-$G219-SUM($AP219:AS219),0),0)</f>
        <v>0</v>
      </c>
      <c r="AU219" s="11">
        <f ca="1">IF(Data!$H$2="ja",IF(AE219&gt;$G219,AE219-$G219-SUM($AP219:AT219),0),0)</f>
        <v>0</v>
      </c>
      <c r="AV219" s="11">
        <f ca="1">IF(Data!$H$2="ja",IF(AF219&gt;$G219,AF219-$G219-SUM($AP219:AU219),0),0)</f>
        <v>0</v>
      </c>
      <c r="AW219" s="11">
        <f ca="1">IF(Data!$H$2="ja",IF(AG219&gt;$G219,AG219-$G219-SUM($AP219:AV219),0),0)</f>
        <v>0</v>
      </c>
      <c r="AX219" s="11">
        <f ca="1">IF(Data!$H$2="ja",IF(AH219&gt;$G219,AH219-$G219-SUM($AP219:AW219),0),0)</f>
        <v>0</v>
      </c>
      <c r="AY219" s="11">
        <f ca="1">IF(Data!$H$2="ja",IF(AI219&gt;$G219,AI219-$G219-SUM($AP219:AX219),0),0)</f>
        <v>0</v>
      </c>
      <c r="AZ219" s="11">
        <f ca="1">IF(Data!$H$2="ja",IF(AJ219&gt;$G219,AJ219-$G219-SUM($AP219:AY219),0),0)</f>
        <v>0</v>
      </c>
      <c r="BA219" s="11">
        <f ca="1">IF(Data!$H$2="ja",IF(AK219&gt;$G219,AK219-$G219-SUM($AP219:AZ219),0),0)</f>
        <v>0</v>
      </c>
      <c r="BB219" s="11">
        <f ca="1">IF(Data!$H$2="ja",IF(AL219&gt;$G219,AL219-$G219-SUM($AP219:BA219),0),0)</f>
        <v>0</v>
      </c>
      <c r="BC219" s="11">
        <f ca="1">IF(Data!$H$2="ja",IF(AM219&gt;$G219,AM219-$G219-SUM($AP219:BB219),0),0)</f>
        <v>0</v>
      </c>
      <c r="BD219" s="11">
        <f ca="1">IF(Data!$H$2="ja",IF(AN219&gt;$G219,AN219-$G219-SUM($AP219:BC219),0),0)</f>
        <v>0</v>
      </c>
    </row>
    <row r="220" spans="1:56" x14ac:dyDescent="0.25">
      <c r="A220" s="24">
        <v>16</v>
      </c>
      <c r="B220" s="24">
        <f t="shared" si="111"/>
        <v>5</v>
      </c>
      <c r="C220" s="35"/>
      <c r="D220" s="32" t="str">
        <f>Data!B$19</f>
        <v>Andre omkostninger total</v>
      </c>
      <c r="E220" s="32"/>
      <c r="F220" s="71"/>
      <c r="G220" s="242">
        <f>HLOOKUP(B220,'Budget &amp; Total'!$1:$45,(19+A220),FALSE)</f>
        <v>0</v>
      </c>
      <c r="H220" s="456">
        <f t="shared" ca="1" si="112"/>
        <v>0</v>
      </c>
      <c r="I220" s="72"/>
      <c r="J220" s="209">
        <f ca="1">HLOOKUP($B220,INDIRECT(J$1&amp;"!$I$2:$x$40"),('Partner-period(er)'!$A220+14),FALSE)</f>
        <v>0</v>
      </c>
      <c r="K220" s="61">
        <f ca="1">HLOOKUP($B220,INDIRECT(K$1&amp;"!$I$2:$x$40"),('Partner-period(er)'!$A220+14),FALSE)</f>
        <v>0</v>
      </c>
      <c r="L220" s="61">
        <f ca="1">HLOOKUP($B220,INDIRECT(L$1&amp;"!$I$2:$x$40"),('Partner-period(er)'!$A220+14),FALSE)</f>
        <v>0</v>
      </c>
      <c r="M220" s="61">
        <f ca="1">HLOOKUP($B220,INDIRECT(M$1&amp;"!$I$2:$x$40"),('Partner-period(er)'!$A220+14),FALSE)</f>
        <v>0</v>
      </c>
      <c r="N220" s="61">
        <f ca="1">HLOOKUP($B220,INDIRECT(N$1&amp;"!$I$2:$x$40"),('Partner-period(er)'!$A220+14),FALSE)</f>
        <v>0</v>
      </c>
      <c r="O220" s="32">
        <f ca="1">HLOOKUP($B220,INDIRECT(O$1&amp;"!$I$2:$x$40"),('Partner-period(er)'!$A220+14),FALSE)</f>
        <v>0</v>
      </c>
      <c r="P220" s="32">
        <f ca="1">HLOOKUP($B220,INDIRECT(P$1&amp;"!$I$2:$x$40"),('Partner-period(er)'!$A220+14),FALSE)</f>
        <v>0</v>
      </c>
      <c r="Q220" s="32">
        <f ca="1">HLOOKUP($B220,INDIRECT(Q$1&amp;"!$I$2:$x$40"),('Partner-period(er)'!$A220+14),FALSE)</f>
        <v>0</v>
      </c>
      <c r="R220" s="32">
        <f ca="1">HLOOKUP($B220,INDIRECT(R$1&amp;"!$I$2:$x$40"),('Partner-period(er)'!$A220+14),FALSE)</f>
        <v>0</v>
      </c>
      <c r="S220" s="32">
        <f ca="1">HLOOKUP($B220,INDIRECT(S$1&amp;"!$I$2:$x$40"),('Partner-period(er)'!$A220+14),FALSE)</f>
        <v>0</v>
      </c>
      <c r="T220" s="32">
        <f ca="1">HLOOKUP($B220,INDIRECT(T$1&amp;"!$I$2:$x$40"),('Partner-period(er)'!$A220+14),FALSE)</f>
        <v>0</v>
      </c>
      <c r="U220" s="32">
        <f ca="1">HLOOKUP($B220,INDIRECT(U$1&amp;"!$I$2:$x$40"),('Partner-period(er)'!$A220+14),FALSE)</f>
        <v>0</v>
      </c>
      <c r="V220" s="32">
        <f ca="1">HLOOKUP($B220,INDIRECT(V$1&amp;"!$I$2:$x$40"),('Partner-period(er)'!$A220+14),FALSE)</f>
        <v>0</v>
      </c>
      <c r="W220" s="32">
        <f ca="1">HLOOKUP($B220,INDIRECT(W$1&amp;"!$I$2:$x$40"),('Partner-period(er)'!$A220+14),FALSE)</f>
        <v>0</v>
      </c>
      <c r="X220" s="366">
        <f ca="1">HLOOKUP($B220,INDIRECT(X$1&amp;"!$I$2:$x$40"),('Partner-period(er)'!$A220+14),FALSE)</f>
        <v>0</v>
      </c>
      <c r="Z220" s="15">
        <f t="shared" ca="1" si="115"/>
        <v>0</v>
      </c>
      <c r="AA220" s="11">
        <f ca="1">SUM($J220:K220)</f>
        <v>0</v>
      </c>
      <c r="AB220" s="11">
        <f ca="1">SUM($J220:L220)</f>
        <v>0</v>
      </c>
      <c r="AC220" s="11">
        <f ca="1">SUM($J220:M220)</f>
        <v>0</v>
      </c>
      <c r="AD220" s="11">
        <f ca="1">SUM($J220:N220)</f>
        <v>0</v>
      </c>
      <c r="AE220" s="11">
        <f ca="1">SUM($J220:O220)</f>
        <v>0</v>
      </c>
      <c r="AF220" s="11">
        <f ca="1">SUM($J220:P220)</f>
        <v>0</v>
      </c>
      <c r="AG220" s="11">
        <f ca="1">SUM($J220:Q220)</f>
        <v>0</v>
      </c>
      <c r="AH220" s="11">
        <f ca="1">SUM($J220:R220)</f>
        <v>0</v>
      </c>
      <c r="AI220" s="11">
        <f ca="1">SUM($J220:S220)</f>
        <v>0</v>
      </c>
      <c r="AJ220" s="11">
        <f ca="1">SUM($J220:T220)</f>
        <v>0</v>
      </c>
      <c r="AK220" s="11">
        <f ca="1">SUM($J220:U220)</f>
        <v>0</v>
      </c>
      <c r="AL220" s="11">
        <f ca="1">SUM($J220:V220)</f>
        <v>0</v>
      </c>
      <c r="AM220" s="11">
        <f ca="1">SUM($J220:W220)</f>
        <v>0</v>
      </c>
      <c r="AN220" s="19">
        <f ca="1">SUM($J220:X220)</f>
        <v>0</v>
      </c>
      <c r="AO220" s="12"/>
      <c r="AP220" s="11"/>
      <c r="AQ220" s="11"/>
      <c r="AR220" s="11"/>
      <c r="AS220" s="11"/>
      <c r="AT220" s="11"/>
      <c r="AU220" s="11"/>
      <c r="AV220" s="11"/>
      <c r="AW220" s="11"/>
      <c r="AX220" s="11"/>
      <c r="AY220" s="11"/>
      <c r="AZ220" s="11"/>
      <c r="BA220" s="11"/>
      <c r="BB220" s="11"/>
      <c r="BC220" s="11"/>
      <c r="BD220" s="11"/>
    </row>
    <row r="221" spans="1:56" ht="18" customHeight="1" thickBot="1" x14ac:dyDescent="0.3">
      <c r="A221" s="24">
        <v>17</v>
      </c>
      <c r="B221" s="24">
        <f t="shared" si="111"/>
        <v>5</v>
      </c>
      <c r="C221" s="250" t="str">
        <f>Data!B$55</f>
        <v>Totale omkostninger</v>
      </c>
      <c r="D221" s="251"/>
      <c r="E221" s="251"/>
      <c r="F221" s="252"/>
      <c r="G221" s="253">
        <f>HLOOKUP(B221,'Budget &amp; Total'!$1:$45,(38),FALSE)</f>
        <v>0</v>
      </c>
      <c r="H221" s="457">
        <f t="shared" ca="1" si="112"/>
        <v>0</v>
      </c>
      <c r="I221" s="80"/>
      <c r="J221" s="255">
        <f ca="1">HLOOKUP($B221,INDIRECT(J$1&amp;"!$I$2:$x$40"),('Partner-period(er)'!$A221+14),FALSE)</f>
        <v>0</v>
      </c>
      <c r="K221" s="256">
        <f ca="1">HLOOKUP($B221,INDIRECT(K$1&amp;"!$I$2:$x$40"),('Partner-period(er)'!$A221+14),FALSE)</f>
        <v>0</v>
      </c>
      <c r="L221" s="256">
        <f ca="1">HLOOKUP($B221,INDIRECT(L$1&amp;"!$I$2:$x$40"),('Partner-period(er)'!$A221+14),FALSE)</f>
        <v>0</v>
      </c>
      <c r="M221" s="256">
        <f ca="1">HLOOKUP($B221,INDIRECT(M$1&amp;"!$I$2:$x$40"),('Partner-period(er)'!$A221+14),FALSE)</f>
        <v>0</v>
      </c>
      <c r="N221" s="256">
        <f ca="1">HLOOKUP($B221,INDIRECT(N$1&amp;"!$I$2:$x$40"),('Partner-period(er)'!$A221+14),FALSE)</f>
        <v>0</v>
      </c>
      <c r="O221" s="367">
        <f ca="1">HLOOKUP($B221,INDIRECT(O$1&amp;"!$I$2:$x$40"),('Partner-period(er)'!$A221+14),FALSE)</f>
        <v>0</v>
      </c>
      <c r="P221" s="367">
        <f ca="1">HLOOKUP($B221,INDIRECT(P$1&amp;"!$I$2:$x$40"),('Partner-period(er)'!$A221+14),FALSE)</f>
        <v>0</v>
      </c>
      <c r="Q221" s="367">
        <f ca="1">HLOOKUP($B221,INDIRECT(Q$1&amp;"!$I$2:$x$40"),('Partner-period(er)'!$A221+14),FALSE)</f>
        <v>0</v>
      </c>
      <c r="R221" s="367">
        <f ca="1">HLOOKUP($B221,INDIRECT(R$1&amp;"!$I$2:$x$40"),('Partner-period(er)'!$A221+14),FALSE)</f>
        <v>0</v>
      </c>
      <c r="S221" s="367">
        <f ca="1">HLOOKUP($B221,INDIRECT(S$1&amp;"!$I$2:$x$40"),('Partner-period(er)'!$A221+14),FALSE)</f>
        <v>0</v>
      </c>
      <c r="T221" s="367">
        <f ca="1">HLOOKUP($B221,INDIRECT(T$1&amp;"!$I$2:$x$40"),('Partner-period(er)'!$A221+14),FALSE)</f>
        <v>0</v>
      </c>
      <c r="U221" s="367">
        <f ca="1">HLOOKUP($B221,INDIRECT(U$1&amp;"!$I$2:$x$40"),('Partner-period(er)'!$A221+14),FALSE)</f>
        <v>0</v>
      </c>
      <c r="V221" s="367">
        <f ca="1">HLOOKUP($B221,INDIRECT(V$1&amp;"!$I$2:$x$40"),('Partner-period(er)'!$A221+14),FALSE)</f>
        <v>0</v>
      </c>
      <c r="W221" s="367">
        <f ca="1">HLOOKUP($B221,INDIRECT(W$1&amp;"!$I$2:$x$40"),('Partner-period(er)'!$A221+14),FALSE)</f>
        <v>0</v>
      </c>
      <c r="X221" s="368">
        <f ca="1">HLOOKUP($B221,INDIRECT(X$1&amp;"!$I$2:$x$40"),('Partner-period(er)'!$A221+14),FALSE)</f>
        <v>0</v>
      </c>
      <c r="Z221" s="15">
        <f t="shared" ca="1" si="115"/>
        <v>0</v>
      </c>
      <c r="AA221" s="11">
        <f ca="1">SUM($J221:K221)</f>
        <v>0</v>
      </c>
      <c r="AB221" s="11">
        <f ca="1">SUM($J221:L221)</f>
        <v>0</v>
      </c>
      <c r="AC221" s="11">
        <f ca="1">SUM($J221:M221)</f>
        <v>0</v>
      </c>
      <c r="AD221" s="11">
        <f ca="1">SUM($J221:N221)</f>
        <v>0</v>
      </c>
      <c r="AE221" s="11">
        <f ca="1">SUM($J221:O221)</f>
        <v>0</v>
      </c>
      <c r="AF221" s="11">
        <f ca="1">SUM($J221:P221)</f>
        <v>0</v>
      </c>
      <c r="AG221" s="11">
        <f ca="1">SUM($J221:Q221)</f>
        <v>0</v>
      </c>
      <c r="AH221" s="11">
        <f ca="1">SUM($J221:R221)</f>
        <v>0</v>
      </c>
      <c r="AI221" s="11">
        <f ca="1">SUM($J221:S221)</f>
        <v>0</v>
      </c>
      <c r="AJ221" s="11">
        <f ca="1">SUM($J221:T221)</f>
        <v>0</v>
      </c>
      <c r="AK221" s="11">
        <f ca="1">SUM($J221:U221)</f>
        <v>0</v>
      </c>
      <c r="AL221" s="11">
        <f ca="1">SUM($J221:V221)</f>
        <v>0</v>
      </c>
      <c r="AM221" s="11">
        <f ca="1">SUM($J221:W221)</f>
        <v>0</v>
      </c>
      <c r="AN221" s="19">
        <f ca="1">SUM($J221:X221)</f>
        <v>0</v>
      </c>
      <c r="AO221" s="12"/>
      <c r="AP221" s="11"/>
      <c r="AQ221" s="11"/>
      <c r="AR221" s="11"/>
      <c r="AS221" s="11"/>
      <c r="AT221" s="11"/>
      <c r="AU221" s="11"/>
      <c r="AV221" s="11"/>
      <c r="AW221" s="11"/>
      <c r="AX221" s="11"/>
      <c r="AY221" s="11"/>
      <c r="AZ221" s="11"/>
      <c r="BA221" s="11"/>
      <c r="BB221" s="11"/>
      <c r="BC221" s="11"/>
      <c r="BD221" s="11"/>
    </row>
    <row r="222" spans="1:56" ht="18" customHeight="1" thickTop="1" x14ac:dyDescent="0.25">
      <c r="A222" s="24">
        <v>18</v>
      </c>
      <c r="B222" s="24">
        <f t="shared" si="111"/>
        <v>5</v>
      </c>
      <c r="C222" s="38">
        <f>'Budget &amp; Total'!B$41</f>
        <v>0</v>
      </c>
      <c r="D222" s="9"/>
      <c r="E222" s="9"/>
      <c r="F222" s="4"/>
      <c r="G222" s="242"/>
      <c r="H222" s="454">
        <f t="shared" ca="1" si="112"/>
        <v>0</v>
      </c>
      <c r="I222" s="72"/>
      <c r="J222" s="159">
        <f ca="1">HLOOKUP($B222,INDIRECT(J$1&amp;"!$I$2:$x$40"),('Partner-period(er)'!$A222+14),FALSE)</f>
        <v>0</v>
      </c>
      <c r="K222" s="57">
        <f ca="1">HLOOKUP($B222,INDIRECT(K$1&amp;"!$I$2:$x$40"),('Partner-period(er)'!$A222+14),FALSE)</f>
        <v>0</v>
      </c>
      <c r="L222" s="57">
        <f ca="1">HLOOKUP($B222,INDIRECT(L$1&amp;"!$I$2:$x$40"),('Partner-period(er)'!$A222+14),FALSE)</f>
        <v>0</v>
      </c>
      <c r="M222" s="57">
        <f ca="1">HLOOKUP($B222,INDIRECT(M$1&amp;"!$I$2:$x$40"),('Partner-period(er)'!$A222+14),FALSE)</f>
        <v>0</v>
      </c>
      <c r="N222" s="57">
        <f ca="1">HLOOKUP($B222,INDIRECT(N$1&amp;"!$I$2:$x$40"),('Partner-period(er)'!$A222+14),FALSE)</f>
        <v>0</v>
      </c>
      <c r="O222" s="9">
        <f ca="1">HLOOKUP($B222,INDIRECT(O$1&amp;"!$I$2:$x$40"),('Partner-period(er)'!$A222+14),FALSE)</f>
        <v>0</v>
      </c>
      <c r="P222" s="9">
        <f ca="1">HLOOKUP($B222,INDIRECT(P$1&amp;"!$I$2:$x$40"),('Partner-period(er)'!$A222+14),FALSE)</f>
        <v>0</v>
      </c>
      <c r="Q222" s="9">
        <f ca="1">HLOOKUP($B222,INDIRECT(Q$1&amp;"!$I$2:$x$40"),('Partner-period(er)'!$A222+14),FALSE)</f>
        <v>0</v>
      </c>
      <c r="R222" s="9">
        <f ca="1">HLOOKUP($B222,INDIRECT(R$1&amp;"!$I$2:$x$40"),('Partner-period(er)'!$A222+14),FALSE)</f>
        <v>0</v>
      </c>
      <c r="S222" s="9">
        <f ca="1">HLOOKUP($B222,INDIRECT(S$1&amp;"!$I$2:$x$40"),('Partner-period(er)'!$A222+14),FALSE)</f>
        <v>0</v>
      </c>
      <c r="T222" s="9">
        <f ca="1">HLOOKUP($B222,INDIRECT(T$1&amp;"!$I$2:$x$40"),('Partner-period(er)'!$A222+14),FALSE)</f>
        <v>0</v>
      </c>
      <c r="U222" s="9">
        <f ca="1">HLOOKUP($B222,INDIRECT(U$1&amp;"!$I$2:$x$40"),('Partner-period(er)'!$A222+14),FALSE)</f>
        <v>0</v>
      </c>
      <c r="V222" s="9">
        <f ca="1">HLOOKUP($B222,INDIRECT(V$1&amp;"!$I$2:$x$40"),('Partner-period(er)'!$A222+14),FALSE)</f>
        <v>0</v>
      </c>
      <c r="W222" s="9">
        <f ca="1">HLOOKUP($B222,INDIRECT(W$1&amp;"!$I$2:$x$40"),('Partner-period(er)'!$A222+14),FALSE)</f>
        <v>0</v>
      </c>
      <c r="X222" s="109">
        <f ca="1">HLOOKUP($B222,INDIRECT(X$1&amp;"!$I$2:$x$40"),('Partner-period(er)'!$A222+14),FALSE)</f>
        <v>0</v>
      </c>
      <c r="Z222" s="15"/>
      <c r="AA222" s="11"/>
      <c r="AB222" s="11"/>
      <c r="AC222" s="11"/>
      <c r="AD222" s="11"/>
      <c r="AE222" s="11"/>
      <c r="AF222" s="11"/>
      <c r="AG222" s="11"/>
      <c r="AH222" s="11"/>
      <c r="AI222" s="11"/>
      <c r="AJ222" s="11"/>
      <c r="AK222" s="11"/>
      <c r="AL222" s="11"/>
      <c r="AM222" s="11"/>
      <c r="AN222" s="19"/>
      <c r="AO222" s="12"/>
      <c r="AP222" s="11"/>
      <c r="AQ222" s="11"/>
      <c r="AR222" s="11"/>
      <c r="AS222" s="11"/>
      <c r="AT222" s="11"/>
      <c r="AU222" s="11"/>
      <c r="AV222" s="11"/>
      <c r="AW222" s="11"/>
      <c r="AX222" s="11"/>
      <c r="AY222" s="11"/>
      <c r="AZ222" s="11"/>
      <c r="BA222" s="11"/>
      <c r="BB222" s="11"/>
      <c r="BC222" s="11"/>
      <c r="BD222" s="11"/>
    </row>
    <row r="223" spans="1:56" x14ac:dyDescent="0.25">
      <c r="A223" s="24">
        <v>19</v>
      </c>
      <c r="B223" s="24">
        <f t="shared" si="111"/>
        <v>5</v>
      </c>
      <c r="C223" s="73"/>
      <c r="D223" s="9" t="str">
        <f>Data!B$26</f>
        <v>Beregnet tilskud</v>
      </c>
      <c r="E223" s="9"/>
      <c r="F223" s="67">
        <f>HLOOKUP(B222,'Budget &amp; Total'!B:CI,42,FALSE)</f>
        <v>0</v>
      </c>
      <c r="G223" s="244"/>
      <c r="H223" s="454">
        <f t="shared" ca="1" si="112"/>
        <v>0</v>
      </c>
      <c r="I223" s="72"/>
      <c r="J223" s="159">
        <f ca="1">HLOOKUP($B223,INDIRECT(J$1&amp;"!$I$2:$x$40"),('Partner-period(er)'!$A223+14),FALSE)</f>
        <v>0</v>
      </c>
      <c r="K223" s="57">
        <f ca="1">HLOOKUP($B223,INDIRECT(K$1&amp;"!$I$2:$x$40"),('Partner-period(er)'!$A223+14),FALSE)</f>
        <v>0</v>
      </c>
      <c r="L223" s="57">
        <f ca="1">HLOOKUP($B223,INDIRECT(L$1&amp;"!$I$2:$x$40"),('Partner-period(er)'!$A223+14),FALSE)</f>
        <v>0</v>
      </c>
      <c r="M223" s="57">
        <f ca="1">HLOOKUP($B223,INDIRECT(M$1&amp;"!$I$2:$x$40"),('Partner-period(er)'!$A223+14),FALSE)</f>
        <v>0</v>
      </c>
      <c r="N223" s="57">
        <f ca="1">HLOOKUP($B223,INDIRECT(N$1&amp;"!$I$2:$x$40"),('Partner-period(er)'!$A223+14),FALSE)</f>
        <v>0</v>
      </c>
      <c r="O223" s="9">
        <f ca="1">HLOOKUP($B223,INDIRECT(O$1&amp;"!$I$2:$x$40"),('Partner-period(er)'!$A223+14),FALSE)</f>
        <v>0</v>
      </c>
      <c r="P223" s="9">
        <f ca="1">HLOOKUP($B223,INDIRECT(P$1&amp;"!$I$2:$x$40"),('Partner-period(er)'!$A223+14),FALSE)</f>
        <v>0</v>
      </c>
      <c r="Q223" s="9">
        <f ca="1">HLOOKUP($B223,INDIRECT(Q$1&amp;"!$I$2:$x$40"),('Partner-period(er)'!$A223+14),FALSE)</f>
        <v>0</v>
      </c>
      <c r="R223" s="9">
        <f ca="1">HLOOKUP($B223,INDIRECT(R$1&amp;"!$I$2:$x$40"),('Partner-period(er)'!$A223+14),FALSE)</f>
        <v>0</v>
      </c>
      <c r="S223" s="9">
        <f ca="1">HLOOKUP($B223,INDIRECT(S$1&amp;"!$I$2:$x$40"),('Partner-period(er)'!$A223+14),FALSE)</f>
        <v>0</v>
      </c>
      <c r="T223" s="9">
        <f ca="1">HLOOKUP($B223,INDIRECT(T$1&amp;"!$I$2:$x$40"),('Partner-period(er)'!$A223+14),FALSE)</f>
        <v>0</v>
      </c>
      <c r="U223" s="9">
        <f ca="1">HLOOKUP($B223,INDIRECT(U$1&amp;"!$I$2:$x$40"),('Partner-period(er)'!$A223+14),FALSE)</f>
        <v>0</v>
      </c>
      <c r="V223" s="9">
        <f ca="1">HLOOKUP($B223,INDIRECT(V$1&amp;"!$I$2:$x$40"),('Partner-period(er)'!$A223+14),FALSE)</f>
        <v>0</v>
      </c>
      <c r="W223" s="9">
        <f ca="1">HLOOKUP($B223,INDIRECT(W$1&amp;"!$I$2:$x$40"),('Partner-period(er)'!$A223+14),FALSE)</f>
        <v>0</v>
      </c>
      <c r="X223" s="109">
        <f ca="1">HLOOKUP($B223,INDIRECT(X$1&amp;"!$I$2:$x$40"),('Partner-period(er)'!$A223+14),FALSE)</f>
        <v>0</v>
      </c>
      <c r="Z223" s="15"/>
      <c r="AA223" s="11"/>
      <c r="AB223" s="11"/>
      <c r="AC223" s="11"/>
      <c r="AD223" s="11"/>
      <c r="AE223" s="11"/>
      <c r="AF223" s="11"/>
      <c r="AG223" s="11"/>
      <c r="AH223" s="11"/>
      <c r="AI223" s="11"/>
      <c r="AJ223" s="11"/>
      <c r="AK223" s="11"/>
      <c r="AL223" s="11"/>
      <c r="AM223" s="11"/>
      <c r="AN223" s="19"/>
      <c r="AO223" s="12"/>
      <c r="AP223" s="11"/>
      <c r="AQ223" s="11"/>
      <c r="AR223" s="11"/>
      <c r="AS223" s="11"/>
      <c r="AT223" s="11"/>
      <c r="AU223" s="11"/>
      <c r="AV223" s="11"/>
      <c r="AW223" s="11"/>
      <c r="AX223" s="11"/>
      <c r="AY223" s="11"/>
      <c r="AZ223" s="11"/>
      <c r="BA223" s="11"/>
      <c r="BB223" s="11"/>
      <c r="BC223" s="11"/>
      <c r="BD223" s="11"/>
    </row>
    <row r="224" spans="1:56" x14ac:dyDescent="0.25">
      <c r="A224" s="24">
        <v>20</v>
      </c>
      <c r="B224" s="24">
        <f t="shared" si="111"/>
        <v>5</v>
      </c>
      <c r="C224" s="73"/>
      <c r="D224" s="9" t="str">
        <f>Data!B$27</f>
        <v>Forudbetalt tilskud (efter aftale)</v>
      </c>
      <c r="E224" s="27"/>
      <c r="F224" s="4"/>
      <c r="G224" s="242"/>
      <c r="H224" s="454">
        <f t="shared" ca="1" si="112"/>
        <v>0</v>
      </c>
      <c r="I224" s="72"/>
      <c r="J224" s="159">
        <f ca="1">HLOOKUP($B224,INDIRECT(J$1&amp;"!$I$2:$x$40"),('Partner-period(er)'!$A224+14),FALSE)</f>
        <v>0</v>
      </c>
      <c r="K224" s="57">
        <f ca="1">HLOOKUP($B224,INDIRECT(K$1&amp;"!$I$2:$x$40"),('Partner-period(er)'!$A224+14),FALSE)</f>
        <v>0</v>
      </c>
      <c r="L224" s="57">
        <f ca="1">HLOOKUP($B224,INDIRECT(L$1&amp;"!$I$2:$x$40"),('Partner-period(er)'!$A224+14),FALSE)</f>
        <v>0</v>
      </c>
      <c r="M224" s="57">
        <f ca="1">HLOOKUP($B224,INDIRECT(M$1&amp;"!$I$2:$x$40"),('Partner-period(er)'!$A224+14),FALSE)</f>
        <v>0</v>
      </c>
      <c r="N224" s="57">
        <f ca="1">HLOOKUP($B224,INDIRECT(N$1&amp;"!$I$2:$x$40"),('Partner-period(er)'!$A224+14),FALSE)</f>
        <v>0</v>
      </c>
      <c r="O224" s="9">
        <f ca="1">HLOOKUP($B224,INDIRECT(O$1&amp;"!$I$2:$x$40"),('Partner-period(er)'!$A224+14),FALSE)</f>
        <v>0</v>
      </c>
      <c r="P224" s="9">
        <f ca="1">HLOOKUP($B224,INDIRECT(P$1&amp;"!$I$2:$x$40"),('Partner-period(er)'!$A224+14),FALSE)</f>
        <v>0</v>
      </c>
      <c r="Q224" s="9">
        <f ca="1">HLOOKUP($B224,INDIRECT(Q$1&amp;"!$I$2:$x$40"),('Partner-period(er)'!$A224+14),FALSE)</f>
        <v>0</v>
      </c>
      <c r="R224" s="9">
        <f ca="1">HLOOKUP($B224,INDIRECT(R$1&amp;"!$I$2:$x$40"),('Partner-period(er)'!$A224+14),FALSE)</f>
        <v>0</v>
      </c>
      <c r="S224" s="9">
        <f ca="1">HLOOKUP($B224,INDIRECT(S$1&amp;"!$I$2:$x$40"),('Partner-period(er)'!$A224+14),FALSE)</f>
        <v>0</v>
      </c>
      <c r="T224" s="9">
        <f ca="1">HLOOKUP($B224,INDIRECT(T$1&amp;"!$I$2:$x$40"),('Partner-period(er)'!$A224+14),FALSE)</f>
        <v>0</v>
      </c>
      <c r="U224" s="9">
        <f ca="1">HLOOKUP($B224,INDIRECT(U$1&amp;"!$I$2:$x$40"),('Partner-period(er)'!$A224+14),FALSE)</f>
        <v>0</v>
      </c>
      <c r="V224" s="9">
        <f ca="1">HLOOKUP($B224,INDIRECT(V$1&amp;"!$I$2:$x$40"),('Partner-period(er)'!$A224+14),FALSE)</f>
        <v>0</v>
      </c>
      <c r="W224" s="9">
        <f ca="1">HLOOKUP($B224,INDIRECT(W$1&amp;"!$I$2:$x$40"),('Partner-period(er)'!$A224+14),FALSE)</f>
        <v>0</v>
      </c>
      <c r="X224" s="109">
        <f ca="1">HLOOKUP($B224,INDIRECT(X$1&amp;"!$I$2:$x$40"),('Partner-period(er)'!$A224+14),FALSE)</f>
        <v>0</v>
      </c>
      <c r="Z224" s="15"/>
      <c r="AA224" s="11"/>
      <c r="AB224" s="11"/>
      <c r="AC224" s="11"/>
      <c r="AD224" s="11"/>
      <c r="AE224" s="11"/>
      <c r="AF224" s="11"/>
      <c r="AG224" s="11"/>
      <c r="AH224" s="11"/>
      <c r="AI224" s="11"/>
      <c r="AJ224" s="11"/>
      <c r="AK224" s="11"/>
      <c r="AL224" s="11"/>
      <c r="AM224" s="11"/>
      <c r="AN224" s="19"/>
      <c r="AO224" s="12"/>
      <c r="AP224" s="11"/>
      <c r="AQ224" s="11"/>
      <c r="AR224" s="11"/>
      <c r="AS224" s="11"/>
      <c r="AT224" s="11"/>
      <c r="AU224" s="11"/>
      <c r="AV224" s="11"/>
      <c r="AW224" s="11"/>
      <c r="AX224" s="11"/>
      <c r="AY224" s="11"/>
      <c r="AZ224" s="11"/>
      <c r="BA224" s="11"/>
      <c r="BB224" s="11"/>
      <c r="BC224" s="11"/>
      <c r="BD224" s="11"/>
    </row>
    <row r="225" spans="1:56" x14ac:dyDescent="0.25">
      <c r="A225" s="24">
        <v>21</v>
      </c>
      <c r="B225" s="24">
        <f t="shared" si="111"/>
        <v>5</v>
      </c>
      <c r="C225" s="39"/>
      <c r="D225" s="9" t="str">
        <f>Data!B$28</f>
        <v>Justering for timepris inklusiv overhead</v>
      </c>
      <c r="E225" s="27"/>
      <c r="F225" s="4"/>
      <c r="G225" s="242"/>
      <c r="H225" s="454">
        <f t="shared" ca="1" si="112"/>
        <v>0</v>
      </c>
      <c r="I225" s="72"/>
      <c r="J225" s="159">
        <f t="shared" ref="J225:X225" ca="1" si="116">(J235+J242)*(1+$F210)*$F223</f>
        <v>0</v>
      </c>
      <c r="K225" s="57">
        <f t="shared" ca="1" si="116"/>
        <v>0</v>
      </c>
      <c r="L225" s="57">
        <f t="shared" ca="1" si="116"/>
        <v>0</v>
      </c>
      <c r="M225" s="57">
        <f t="shared" ca="1" si="116"/>
        <v>0</v>
      </c>
      <c r="N225" s="57">
        <f t="shared" ca="1" si="116"/>
        <v>0</v>
      </c>
      <c r="O225" s="57">
        <f t="shared" ca="1" si="116"/>
        <v>0</v>
      </c>
      <c r="P225" s="57">
        <f t="shared" ca="1" si="116"/>
        <v>0</v>
      </c>
      <c r="Q225" s="57">
        <f t="shared" ca="1" si="116"/>
        <v>0</v>
      </c>
      <c r="R225" s="57">
        <f t="shared" ca="1" si="116"/>
        <v>0</v>
      </c>
      <c r="S225" s="57">
        <f t="shared" ca="1" si="116"/>
        <v>0</v>
      </c>
      <c r="T225" s="57">
        <f t="shared" ca="1" si="116"/>
        <v>0</v>
      </c>
      <c r="U225" s="57">
        <f t="shared" ca="1" si="116"/>
        <v>0</v>
      </c>
      <c r="V225" s="57">
        <f t="shared" ca="1" si="116"/>
        <v>0</v>
      </c>
      <c r="W225" s="57">
        <f t="shared" ca="1" si="116"/>
        <v>0</v>
      </c>
      <c r="X225" s="360">
        <f t="shared" ca="1" si="116"/>
        <v>0</v>
      </c>
      <c r="Z225" s="15"/>
      <c r="AA225" s="11"/>
      <c r="AB225" s="11"/>
      <c r="AC225" s="11"/>
      <c r="AD225" s="11"/>
      <c r="AE225" s="11"/>
      <c r="AF225" s="11"/>
      <c r="AG225" s="11"/>
      <c r="AH225" s="11"/>
      <c r="AI225" s="11"/>
      <c r="AJ225" s="11"/>
      <c r="AK225" s="11"/>
      <c r="AL225" s="11"/>
      <c r="AM225" s="11"/>
      <c r="AN225" s="19"/>
      <c r="AO225" s="12"/>
      <c r="AP225" s="11"/>
      <c r="AQ225" s="11"/>
      <c r="AR225" s="11"/>
      <c r="AS225" s="11"/>
      <c r="AT225" s="11"/>
      <c r="AU225" s="11"/>
      <c r="AV225" s="11"/>
      <c r="AW225" s="11"/>
      <c r="AX225" s="11"/>
      <c r="AY225" s="11"/>
      <c r="AZ225" s="11"/>
      <c r="BA225" s="11"/>
      <c r="BB225" s="11"/>
      <c r="BC225" s="11"/>
      <c r="BD225" s="11"/>
    </row>
    <row r="226" spans="1:56" x14ac:dyDescent="0.25">
      <c r="A226" s="24">
        <v>23</v>
      </c>
      <c r="B226" s="24">
        <f t="shared" si="111"/>
        <v>5</v>
      </c>
      <c r="C226" s="39"/>
      <c r="D226" s="9" t="str">
        <f>Data!B$29</f>
        <v>Justering for budgetoverskridelse</v>
      </c>
      <c r="E226" s="27"/>
      <c r="F226" s="4"/>
      <c r="G226" s="243"/>
      <c r="H226" s="454">
        <f t="shared" ca="1" si="112"/>
        <v>0</v>
      </c>
      <c r="I226" s="72"/>
      <c r="J226" s="153">
        <f t="shared" ref="J226:X226" ca="1" si="117">-AP226*$F223</f>
        <v>0</v>
      </c>
      <c r="K226" s="58">
        <f t="shared" ca="1" si="117"/>
        <v>0</v>
      </c>
      <c r="L226" s="58">
        <f t="shared" ca="1" si="117"/>
        <v>0</v>
      </c>
      <c r="M226" s="58">
        <f t="shared" ca="1" si="117"/>
        <v>0</v>
      </c>
      <c r="N226" s="58">
        <f t="shared" ca="1" si="117"/>
        <v>0</v>
      </c>
      <c r="O226" s="41">
        <f t="shared" ca="1" si="117"/>
        <v>0</v>
      </c>
      <c r="P226" s="41">
        <f t="shared" ca="1" si="117"/>
        <v>0</v>
      </c>
      <c r="Q226" s="41">
        <f t="shared" ca="1" si="117"/>
        <v>0</v>
      </c>
      <c r="R226" s="41">
        <f t="shared" ca="1" si="117"/>
        <v>0</v>
      </c>
      <c r="S226" s="41">
        <f t="shared" ca="1" si="117"/>
        <v>0</v>
      </c>
      <c r="T226" s="41">
        <f t="shared" ca="1" si="117"/>
        <v>0</v>
      </c>
      <c r="U226" s="41">
        <f t="shared" ca="1" si="117"/>
        <v>0</v>
      </c>
      <c r="V226" s="41">
        <f t="shared" ca="1" si="117"/>
        <v>0</v>
      </c>
      <c r="W226" s="41">
        <f t="shared" ca="1" si="117"/>
        <v>0</v>
      </c>
      <c r="X226" s="363">
        <f t="shared" ca="1" si="117"/>
        <v>0</v>
      </c>
      <c r="Z226" s="15"/>
      <c r="AA226" s="11"/>
      <c r="AB226" s="11"/>
      <c r="AC226" s="11"/>
      <c r="AD226" s="11"/>
      <c r="AE226" s="11"/>
      <c r="AF226" s="11"/>
      <c r="AG226" s="11"/>
      <c r="AH226" s="11"/>
      <c r="AI226" s="11"/>
      <c r="AJ226" s="11"/>
      <c r="AK226" s="11"/>
      <c r="AL226" s="11"/>
      <c r="AM226" s="11"/>
      <c r="AN226" s="19"/>
      <c r="AO226" s="12"/>
      <c r="AP226" s="11">
        <f ca="1">SUM(AP211:AP219)</f>
        <v>0</v>
      </c>
      <c r="AQ226" s="11">
        <f t="shared" ref="AQ226:BD226" ca="1" si="118">SUM(AQ211:AQ219)</f>
        <v>0</v>
      </c>
      <c r="AR226" s="11">
        <f t="shared" ca="1" si="118"/>
        <v>0</v>
      </c>
      <c r="AS226" s="11">
        <f t="shared" ca="1" si="118"/>
        <v>0</v>
      </c>
      <c r="AT226" s="11">
        <f t="shared" ca="1" si="118"/>
        <v>0</v>
      </c>
      <c r="AU226" s="11">
        <f t="shared" ca="1" si="118"/>
        <v>0</v>
      </c>
      <c r="AV226" s="11">
        <f t="shared" ca="1" si="118"/>
        <v>0</v>
      </c>
      <c r="AW226" s="11">
        <f t="shared" ca="1" si="118"/>
        <v>0</v>
      </c>
      <c r="AX226" s="11">
        <f t="shared" ca="1" si="118"/>
        <v>0</v>
      </c>
      <c r="AY226" s="11">
        <f t="shared" ca="1" si="118"/>
        <v>0</v>
      </c>
      <c r="AZ226" s="11">
        <f t="shared" ca="1" si="118"/>
        <v>0</v>
      </c>
      <c r="BA226" s="11">
        <f t="shared" ca="1" si="118"/>
        <v>0</v>
      </c>
      <c r="BB226" s="11">
        <f t="shared" ca="1" si="118"/>
        <v>0</v>
      </c>
      <c r="BC226" s="11">
        <f t="shared" ca="1" si="118"/>
        <v>0</v>
      </c>
      <c r="BD226" s="11">
        <f t="shared" ca="1" si="118"/>
        <v>0</v>
      </c>
    </row>
    <row r="227" spans="1:56" x14ac:dyDescent="0.25">
      <c r="A227" s="24">
        <v>24</v>
      </c>
      <c r="B227" s="24">
        <f t="shared" si="111"/>
        <v>5</v>
      </c>
      <c r="C227" s="411"/>
      <c r="D227" s="136" t="str">
        <f>Data!B$30</f>
        <v>Tilskud total / til faktura</v>
      </c>
      <c r="E227" s="136"/>
      <c r="F227" s="260"/>
      <c r="G227" s="408">
        <f>HLOOKUP(B223,'Budget &amp; Total'!$1:$45,43,FALSE)</f>
        <v>0</v>
      </c>
      <c r="H227" s="458">
        <f t="shared" ca="1" si="112"/>
        <v>0</v>
      </c>
      <c r="I227" s="79"/>
      <c r="J227" s="258">
        <f t="shared" ref="J227:X227" ca="1" si="119">SUM(J223:J226)</f>
        <v>0</v>
      </c>
      <c r="K227" s="259">
        <f t="shared" ca="1" si="119"/>
        <v>0</v>
      </c>
      <c r="L227" s="259">
        <f t="shared" ca="1" si="119"/>
        <v>0</v>
      </c>
      <c r="M227" s="259">
        <f t="shared" ca="1" si="119"/>
        <v>0</v>
      </c>
      <c r="N227" s="259">
        <f t="shared" ca="1" si="119"/>
        <v>0</v>
      </c>
      <c r="O227" s="136">
        <f t="shared" ca="1" si="119"/>
        <v>0</v>
      </c>
      <c r="P227" s="136">
        <f t="shared" ca="1" si="119"/>
        <v>0</v>
      </c>
      <c r="Q227" s="136">
        <f t="shared" ca="1" si="119"/>
        <v>0</v>
      </c>
      <c r="R227" s="136">
        <f t="shared" ca="1" si="119"/>
        <v>0</v>
      </c>
      <c r="S227" s="136">
        <f t="shared" ca="1" si="119"/>
        <v>0</v>
      </c>
      <c r="T227" s="136">
        <f t="shared" ca="1" si="119"/>
        <v>0</v>
      </c>
      <c r="U227" s="136">
        <f t="shared" ca="1" si="119"/>
        <v>0</v>
      </c>
      <c r="V227" s="136">
        <f t="shared" ca="1" si="119"/>
        <v>0</v>
      </c>
      <c r="W227" s="136">
        <f t="shared" ca="1" si="119"/>
        <v>0</v>
      </c>
      <c r="X227" s="369">
        <f t="shared" ca="1" si="119"/>
        <v>0</v>
      </c>
      <c r="Z227" s="15"/>
      <c r="AA227" s="11"/>
      <c r="AB227" s="11"/>
      <c r="AC227" s="11"/>
      <c r="AD227" s="11"/>
      <c r="AE227" s="11"/>
      <c r="AF227" s="11"/>
      <c r="AG227" s="11"/>
      <c r="AH227" s="11"/>
      <c r="AI227" s="11"/>
      <c r="AJ227" s="11"/>
      <c r="AK227" s="11"/>
      <c r="AL227" s="11"/>
      <c r="AM227" s="11"/>
      <c r="AN227" s="19"/>
      <c r="AO227" s="12"/>
      <c r="AP227" s="11"/>
      <c r="AQ227" s="11"/>
      <c r="AR227" s="11"/>
      <c r="AS227" s="11"/>
      <c r="AT227" s="11"/>
      <c r="AU227" s="11"/>
      <c r="AV227" s="11"/>
      <c r="AW227" s="11"/>
      <c r="AX227" s="11"/>
      <c r="AY227" s="11"/>
      <c r="AZ227" s="11"/>
      <c r="BA227" s="11"/>
      <c r="BB227" s="11"/>
      <c r="BC227" s="11"/>
      <c r="BD227" s="11"/>
    </row>
    <row r="228" spans="1:56" x14ac:dyDescent="0.25">
      <c r="A228" s="24">
        <v>24</v>
      </c>
      <c r="B228" s="24">
        <f t="shared" si="111"/>
        <v>5</v>
      </c>
      <c r="C228" s="74"/>
      <c r="D228" s="33" t="str">
        <f>Data!B$31</f>
        <v>Anden finansiering</v>
      </c>
      <c r="E228" s="33"/>
      <c r="F228" s="264"/>
      <c r="G228" s="409">
        <f>HLOOKUP(B228,'Budget &amp; Total'!$1:$45,44,FALSE)</f>
        <v>0</v>
      </c>
      <c r="H228" s="459">
        <f t="shared" ca="1" si="112"/>
        <v>0</v>
      </c>
      <c r="I228" s="79"/>
      <c r="J228" s="262">
        <f ca="1">HLOOKUP($B227,INDIRECT(J$1&amp;"!$I$2:$x$40"),('Partner-period(er)'!$A228+14),FALSE)</f>
        <v>0</v>
      </c>
      <c r="K228" s="263">
        <f ca="1">HLOOKUP($B227,INDIRECT(K$1&amp;"!$I$2:$x$40"),('Partner-period(er)'!$A228+14),FALSE)</f>
        <v>0</v>
      </c>
      <c r="L228" s="263">
        <f ca="1">HLOOKUP($B227,INDIRECT(L$1&amp;"!$I$2:$x$40"),('Partner-period(er)'!$A228+14),FALSE)</f>
        <v>0</v>
      </c>
      <c r="M228" s="263">
        <f ca="1">HLOOKUP($B227,INDIRECT(M$1&amp;"!$I$2:$x$40"),('Partner-period(er)'!$A228+14),FALSE)</f>
        <v>0</v>
      </c>
      <c r="N228" s="263">
        <f ca="1">HLOOKUP($B227,INDIRECT(N$1&amp;"!$I$2:$x$40"),('Partner-period(er)'!$A228+14),FALSE)</f>
        <v>0</v>
      </c>
      <c r="O228" s="33">
        <f ca="1">HLOOKUP($B227,INDIRECT(O$1&amp;"!$I$2:$x$40"),('Partner-period(er)'!$A228+14),FALSE)</f>
        <v>0</v>
      </c>
      <c r="P228" s="33">
        <f ca="1">HLOOKUP($B227,INDIRECT(P$1&amp;"!$I$2:$x$40"),('Partner-period(er)'!$A228+14),FALSE)</f>
        <v>0</v>
      </c>
      <c r="Q228" s="33">
        <f ca="1">HLOOKUP($B227,INDIRECT(Q$1&amp;"!$I$2:$x$40"),('Partner-period(er)'!$A228+14),FALSE)</f>
        <v>0</v>
      </c>
      <c r="R228" s="33">
        <f ca="1">HLOOKUP($B227,INDIRECT(R$1&amp;"!$I$2:$x$40"),('Partner-period(er)'!$A228+14),FALSE)</f>
        <v>0</v>
      </c>
      <c r="S228" s="33">
        <f ca="1">HLOOKUP($B227,INDIRECT(S$1&amp;"!$I$2:$x$40"),('Partner-period(er)'!$A228+14),FALSE)</f>
        <v>0</v>
      </c>
      <c r="T228" s="33">
        <f ca="1">HLOOKUP($B227,INDIRECT(T$1&amp;"!$I$2:$x$40"),('Partner-period(er)'!$A228+14),FALSE)</f>
        <v>0</v>
      </c>
      <c r="U228" s="33">
        <f ca="1">HLOOKUP($B227,INDIRECT(U$1&amp;"!$I$2:$x$40"),('Partner-period(er)'!$A228+14),FALSE)</f>
        <v>0</v>
      </c>
      <c r="V228" s="33">
        <f ca="1">HLOOKUP($B227,INDIRECT(V$1&amp;"!$I$2:$x$40"),('Partner-period(er)'!$A228+14),FALSE)</f>
        <v>0</v>
      </c>
      <c r="W228" s="33">
        <f ca="1">HLOOKUP($B227,INDIRECT(W$1&amp;"!$I$2:$x$40"),('Partner-period(er)'!$A228+14),FALSE)</f>
        <v>0</v>
      </c>
      <c r="X228" s="370">
        <f ca="1">HLOOKUP($B227,INDIRECT(X$1&amp;"!$I$2:$x$40"),('Partner-period(er)'!$A228+14),FALSE)</f>
        <v>0</v>
      </c>
      <c r="Z228" s="15"/>
      <c r="AA228" s="11"/>
      <c r="AB228" s="11"/>
      <c r="AC228" s="11"/>
      <c r="AD228" s="11"/>
      <c r="AE228" s="11"/>
      <c r="AF228" s="11"/>
      <c r="AG228" s="11"/>
      <c r="AH228" s="11"/>
      <c r="AI228" s="11"/>
      <c r="AJ228" s="11"/>
      <c r="AK228" s="11"/>
      <c r="AL228" s="11"/>
      <c r="AM228" s="11"/>
      <c r="AN228" s="19"/>
      <c r="AO228" s="12"/>
      <c r="AP228" s="11"/>
      <c r="AQ228" s="11"/>
      <c r="AR228" s="11"/>
      <c r="AS228" s="11"/>
      <c r="AT228" s="11"/>
      <c r="AU228" s="11"/>
      <c r="AV228" s="11"/>
      <c r="AW228" s="11"/>
      <c r="AX228" s="11"/>
      <c r="AY228" s="11"/>
      <c r="AZ228" s="11"/>
      <c r="BA228" s="11"/>
      <c r="BB228" s="11"/>
      <c r="BC228" s="11"/>
      <c r="BD228" s="11"/>
    </row>
    <row r="229" spans="1:56" ht="13.8" thickBot="1" x14ac:dyDescent="0.3">
      <c r="A229" s="24">
        <v>26</v>
      </c>
      <c r="B229" s="24">
        <f t="shared" si="111"/>
        <v>5</v>
      </c>
      <c r="C229" s="265"/>
      <c r="D229" s="34" t="str">
        <f>Data!B$32</f>
        <v>Egenfinansiering</v>
      </c>
      <c r="E229" s="34"/>
      <c r="F229" s="65"/>
      <c r="G229" s="410">
        <f>HLOOKUP(B229,'Budget &amp; Total'!$1:$45,45,FALSE)</f>
        <v>0</v>
      </c>
      <c r="H229" s="460">
        <f t="shared" ca="1" si="112"/>
        <v>0</v>
      </c>
      <c r="I229" s="79"/>
      <c r="J229" s="267">
        <f t="shared" ref="J229:X229" ca="1" si="120">J221-J227-J228</f>
        <v>0</v>
      </c>
      <c r="K229" s="63">
        <f t="shared" ca="1" si="120"/>
        <v>0</v>
      </c>
      <c r="L229" s="63">
        <f t="shared" ca="1" si="120"/>
        <v>0</v>
      </c>
      <c r="M229" s="63">
        <f t="shared" ca="1" si="120"/>
        <v>0</v>
      </c>
      <c r="N229" s="63">
        <f t="shared" ca="1" si="120"/>
        <v>0</v>
      </c>
      <c r="O229" s="34">
        <f t="shared" ca="1" si="120"/>
        <v>0</v>
      </c>
      <c r="P229" s="34">
        <f t="shared" ca="1" si="120"/>
        <v>0</v>
      </c>
      <c r="Q229" s="34">
        <f t="shared" ca="1" si="120"/>
        <v>0</v>
      </c>
      <c r="R229" s="34">
        <f t="shared" ca="1" si="120"/>
        <v>0</v>
      </c>
      <c r="S229" s="34">
        <f t="shared" ca="1" si="120"/>
        <v>0</v>
      </c>
      <c r="T229" s="34">
        <f t="shared" ca="1" si="120"/>
        <v>0</v>
      </c>
      <c r="U229" s="34">
        <f t="shared" ca="1" si="120"/>
        <v>0</v>
      </c>
      <c r="V229" s="34">
        <f t="shared" ca="1" si="120"/>
        <v>0</v>
      </c>
      <c r="W229" s="34">
        <f t="shared" ca="1" si="120"/>
        <v>0</v>
      </c>
      <c r="X229" s="371">
        <f t="shared" ca="1" si="120"/>
        <v>0</v>
      </c>
      <c r="Z229" s="16"/>
      <c r="AA229" s="17"/>
      <c r="AB229" s="17"/>
      <c r="AC229" s="17"/>
      <c r="AD229" s="17"/>
      <c r="AE229" s="17"/>
      <c r="AF229" s="17"/>
      <c r="AG229" s="17"/>
      <c r="AH229" s="17"/>
      <c r="AI229" s="17"/>
      <c r="AJ229" s="17"/>
      <c r="AK229" s="17"/>
      <c r="AL229" s="17"/>
      <c r="AM229" s="17"/>
      <c r="AN229" s="20"/>
      <c r="AO229" s="12"/>
      <c r="AP229" s="11"/>
      <c r="AQ229" s="11"/>
      <c r="AR229" s="11"/>
      <c r="AS229" s="11"/>
      <c r="AT229" s="11"/>
      <c r="AU229" s="11"/>
      <c r="AV229" s="11"/>
      <c r="AW229" s="11"/>
      <c r="AX229" s="11"/>
      <c r="AY229" s="11"/>
      <c r="AZ229" s="11"/>
      <c r="BA229" s="11"/>
      <c r="BB229" s="11"/>
      <c r="BC229" s="11"/>
      <c r="BD229" s="11"/>
    </row>
    <row r="230" spans="1:56" ht="19.5" customHeight="1" x14ac:dyDescent="0.25">
      <c r="A230" s="24">
        <v>29</v>
      </c>
      <c r="C230" s="88" t="str">
        <f>Data!$B$95</f>
        <v>Kontrol for overskridelse af timepriser</v>
      </c>
      <c r="D230" s="60"/>
      <c r="E230" s="60"/>
      <c r="F230" s="4"/>
      <c r="G230" s="59"/>
      <c r="H230" s="59"/>
      <c r="I230" s="59"/>
      <c r="J230" s="9"/>
      <c r="K230" s="9"/>
      <c r="L230" s="9"/>
      <c r="M230" s="9"/>
      <c r="N230" s="9"/>
      <c r="O230" s="9"/>
      <c r="P230" s="9"/>
      <c r="Q230" s="9"/>
      <c r="R230" s="9"/>
      <c r="S230" s="9"/>
      <c r="T230" s="9"/>
      <c r="U230" s="9"/>
      <c r="V230" s="9"/>
      <c r="W230" s="9"/>
      <c r="X230" s="109"/>
    </row>
    <row r="231" spans="1:56" ht="13.5" customHeight="1" x14ac:dyDescent="0.25">
      <c r="A231" s="24">
        <v>30</v>
      </c>
      <c r="C231" s="178" t="s">
        <v>36</v>
      </c>
      <c r="D231" s="82"/>
      <c r="E231" s="179"/>
      <c r="F231" s="201" t="s">
        <v>35</v>
      </c>
      <c r="G231" s="82"/>
      <c r="H231" s="180"/>
      <c r="I231" s="180"/>
      <c r="J231" s="181">
        <f ca="1">J205</f>
        <v>0</v>
      </c>
      <c r="K231" s="182">
        <f t="shared" ref="K231:X231" ca="1" si="121">K205+J231</f>
        <v>0</v>
      </c>
      <c r="L231" s="182">
        <f t="shared" ca="1" si="121"/>
        <v>0</v>
      </c>
      <c r="M231" s="182">
        <f t="shared" ca="1" si="121"/>
        <v>0</v>
      </c>
      <c r="N231" s="182">
        <f t="shared" ca="1" si="121"/>
        <v>0</v>
      </c>
      <c r="O231" s="182">
        <f t="shared" ca="1" si="121"/>
        <v>0</v>
      </c>
      <c r="P231" s="182">
        <f t="shared" ca="1" si="121"/>
        <v>0</v>
      </c>
      <c r="Q231" s="182">
        <f t="shared" ca="1" si="121"/>
        <v>0</v>
      </c>
      <c r="R231" s="182">
        <f t="shared" ca="1" si="121"/>
        <v>0</v>
      </c>
      <c r="S231" s="182">
        <f t="shared" ca="1" si="121"/>
        <v>0</v>
      </c>
      <c r="T231" s="182">
        <f t="shared" ca="1" si="121"/>
        <v>0</v>
      </c>
      <c r="U231" s="182">
        <f t="shared" ca="1" si="121"/>
        <v>0</v>
      </c>
      <c r="V231" s="182">
        <f t="shared" ca="1" si="121"/>
        <v>0</v>
      </c>
      <c r="W231" s="182">
        <f t="shared" ca="1" si="121"/>
        <v>0</v>
      </c>
      <c r="X231" s="183">
        <f t="shared" ca="1" si="121"/>
        <v>0</v>
      </c>
    </row>
    <row r="232" spans="1:56" ht="13.5" customHeight="1" x14ac:dyDescent="0.25">
      <c r="A232" s="24">
        <v>31</v>
      </c>
      <c r="C232" s="184"/>
      <c r="D232" s="6"/>
      <c r="E232" s="185"/>
      <c r="F232" s="202" t="s">
        <v>37</v>
      </c>
      <c r="G232" s="6"/>
      <c r="H232" s="6"/>
      <c r="I232" s="6"/>
      <c r="J232" s="186">
        <f ca="1">J208</f>
        <v>0</v>
      </c>
      <c r="K232" s="187">
        <f t="shared" ref="K232:X232" ca="1" si="122">K208+J232</f>
        <v>0</v>
      </c>
      <c r="L232" s="187">
        <f t="shared" ca="1" si="122"/>
        <v>0</v>
      </c>
      <c r="M232" s="187">
        <f t="shared" ca="1" si="122"/>
        <v>0</v>
      </c>
      <c r="N232" s="187">
        <f t="shared" ca="1" si="122"/>
        <v>0</v>
      </c>
      <c r="O232" s="187">
        <f t="shared" ca="1" si="122"/>
        <v>0</v>
      </c>
      <c r="P232" s="187">
        <f t="shared" ca="1" si="122"/>
        <v>0</v>
      </c>
      <c r="Q232" s="187">
        <f t="shared" ca="1" si="122"/>
        <v>0</v>
      </c>
      <c r="R232" s="187">
        <f t="shared" ca="1" si="122"/>
        <v>0</v>
      </c>
      <c r="S232" s="187">
        <f t="shared" ca="1" si="122"/>
        <v>0</v>
      </c>
      <c r="T232" s="187">
        <f t="shared" ca="1" si="122"/>
        <v>0</v>
      </c>
      <c r="U232" s="187">
        <f t="shared" ca="1" si="122"/>
        <v>0</v>
      </c>
      <c r="V232" s="187">
        <f t="shared" ca="1" si="122"/>
        <v>0</v>
      </c>
      <c r="W232" s="187">
        <f t="shared" ca="1" si="122"/>
        <v>0</v>
      </c>
      <c r="X232" s="188">
        <f t="shared" ca="1" si="122"/>
        <v>0</v>
      </c>
    </row>
    <row r="233" spans="1:56" ht="13.5" customHeight="1" x14ac:dyDescent="0.25">
      <c r="A233" s="24">
        <v>32</v>
      </c>
      <c r="C233" s="189"/>
      <c r="D233" s="6"/>
      <c r="E233" s="6"/>
      <c r="F233" s="203" t="s">
        <v>100</v>
      </c>
      <c r="G233" s="6"/>
      <c r="H233" s="190"/>
      <c r="I233" s="190"/>
      <c r="J233" s="191">
        <f t="shared" ref="J233:X233" ca="1" si="123">J231*$F208</f>
        <v>0</v>
      </c>
      <c r="K233" s="192">
        <f t="shared" ca="1" si="123"/>
        <v>0</v>
      </c>
      <c r="L233" s="192">
        <f t="shared" ca="1" si="123"/>
        <v>0</v>
      </c>
      <c r="M233" s="192">
        <f t="shared" ca="1" si="123"/>
        <v>0</v>
      </c>
      <c r="N233" s="192">
        <f t="shared" ca="1" si="123"/>
        <v>0</v>
      </c>
      <c r="O233" s="192">
        <f t="shared" ca="1" si="123"/>
        <v>0</v>
      </c>
      <c r="P233" s="192">
        <f t="shared" ca="1" si="123"/>
        <v>0</v>
      </c>
      <c r="Q233" s="192">
        <f t="shared" ca="1" si="123"/>
        <v>0</v>
      </c>
      <c r="R233" s="192">
        <f t="shared" ca="1" si="123"/>
        <v>0</v>
      </c>
      <c r="S233" s="192">
        <f t="shared" ca="1" si="123"/>
        <v>0</v>
      </c>
      <c r="T233" s="192">
        <f t="shared" ca="1" si="123"/>
        <v>0</v>
      </c>
      <c r="U233" s="192">
        <f t="shared" ca="1" si="123"/>
        <v>0</v>
      </c>
      <c r="V233" s="192">
        <f t="shared" ca="1" si="123"/>
        <v>0</v>
      </c>
      <c r="W233" s="192">
        <f t="shared" ca="1" si="123"/>
        <v>0</v>
      </c>
      <c r="X233" s="193">
        <f t="shared" ca="1" si="123"/>
        <v>0</v>
      </c>
    </row>
    <row r="234" spans="1:56" ht="13.5" customHeight="1" x14ac:dyDescent="0.25">
      <c r="A234" s="24">
        <v>33</v>
      </c>
      <c r="C234" s="189"/>
      <c r="D234" s="6"/>
      <c r="E234" s="185"/>
      <c r="F234" s="202" t="s">
        <v>99</v>
      </c>
      <c r="G234" s="6"/>
      <c r="H234" s="194"/>
      <c r="I234" s="194"/>
      <c r="J234" s="191">
        <f ca="1">MIN(J232:J233)</f>
        <v>0</v>
      </c>
      <c r="K234" s="192">
        <f t="shared" ref="K234:X234" ca="1" si="124">MIN(K232:K233)-MIN(J232:J233)</f>
        <v>0</v>
      </c>
      <c r="L234" s="192">
        <f t="shared" ca="1" si="124"/>
        <v>0</v>
      </c>
      <c r="M234" s="192">
        <f t="shared" ca="1" si="124"/>
        <v>0</v>
      </c>
      <c r="N234" s="192">
        <f t="shared" ca="1" si="124"/>
        <v>0</v>
      </c>
      <c r="O234" s="192">
        <f t="shared" ca="1" si="124"/>
        <v>0</v>
      </c>
      <c r="P234" s="192">
        <f t="shared" ca="1" si="124"/>
        <v>0</v>
      </c>
      <c r="Q234" s="192">
        <f t="shared" ca="1" si="124"/>
        <v>0</v>
      </c>
      <c r="R234" s="192">
        <f t="shared" ca="1" si="124"/>
        <v>0</v>
      </c>
      <c r="S234" s="192">
        <f t="shared" ca="1" si="124"/>
        <v>0</v>
      </c>
      <c r="T234" s="192">
        <f t="shared" ca="1" si="124"/>
        <v>0</v>
      </c>
      <c r="U234" s="192">
        <f t="shared" ca="1" si="124"/>
        <v>0</v>
      </c>
      <c r="V234" s="192">
        <f t="shared" ca="1" si="124"/>
        <v>0</v>
      </c>
      <c r="W234" s="192">
        <f t="shared" ca="1" si="124"/>
        <v>0</v>
      </c>
      <c r="X234" s="193">
        <f t="shared" ca="1" si="124"/>
        <v>0</v>
      </c>
      <c r="AO234" s="12"/>
      <c r="AP234" s="11"/>
      <c r="AQ234" s="11"/>
      <c r="AR234" s="11"/>
      <c r="AS234" s="11"/>
      <c r="AT234" s="11"/>
      <c r="AU234" s="11"/>
      <c r="AV234" s="11"/>
      <c r="AW234" s="11"/>
      <c r="AX234" s="11"/>
      <c r="AY234" s="11"/>
      <c r="AZ234" s="11"/>
      <c r="BA234" s="11"/>
      <c r="BB234" s="11"/>
      <c r="BC234" s="11"/>
    </row>
    <row r="235" spans="1:56" ht="13.5" customHeight="1" x14ac:dyDescent="0.25">
      <c r="A235" s="24">
        <v>34</v>
      </c>
      <c r="C235" s="189"/>
      <c r="D235" s="6"/>
      <c r="E235" s="185"/>
      <c r="F235" s="202" t="s">
        <v>94</v>
      </c>
      <c r="G235" s="6"/>
      <c r="H235" s="190"/>
      <c r="I235" s="190"/>
      <c r="J235" s="191">
        <f t="shared" ref="J235:X235" ca="1" si="125">J234-J208</f>
        <v>0</v>
      </c>
      <c r="K235" s="192">
        <f t="shared" ca="1" si="125"/>
        <v>0</v>
      </c>
      <c r="L235" s="192">
        <f t="shared" ca="1" si="125"/>
        <v>0</v>
      </c>
      <c r="M235" s="192">
        <f t="shared" ca="1" si="125"/>
        <v>0</v>
      </c>
      <c r="N235" s="192">
        <f t="shared" ca="1" si="125"/>
        <v>0</v>
      </c>
      <c r="O235" s="192">
        <f t="shared" ca="1" si="125"/>
        <v>0</v>
      </c>
      <c r="P235" s="192">
        <f t="shared" ca="1" si="125"/>
        <v>0</v>
      </c>
      <c r="Q235" s="192">
        <f t="shared" ca="1" si="125"/>
        <v>0</v>
      </c>
      <c r="R235" s="192">
        <f t="shared" ca="1" si="125"/>
        <v>0</v>
      </c>
      <c r="S235" s="192">
        <f t="shared" ca="1" si="125"/>
        <v>0</v>
      </c>
      <c r="T235" s="192">
        <f t="shared" ca="1" si="125"/>
        <v>0</v>
      </c>
      <c r="U235" s="192">
        <f t="shared" ca="1" si="125"/>
        <v>0</v>
      </c>
      <c r="V235" s="192">
        <f t="shared" ca="1" si="125"/>
        <v>0</v>
      </c>
      <c r="W235" s="192">
        <f t="shared" ca="1" si="125"/>
        <v>0</v>
      </c>
      <c r="X235" s="193">
        <f t="shared" ca="1" si="125"/>
        <v>0</v>
      </c>
    </row>
    <row r="236" spans="1:56" ht="13.5" customHeight="1" x14ac:dyDescent="0.25">
      <c r="A236" s="24">
        <v>35</v>
      </c>
      <c r="C236" s="189"/>
      <c r="D236" s="6"/>
      <c r="E236" s="185"/>
      <c r="F236" s="202" t="s">
        <v>95</v>
      </c>
      <c r="G236" s="6"/>
      <c r="H236" s="190"/>
      <c r="I236" s="190"/>
      <c r="J236" s="191">
        <f ca="1">-J235</f>
        <v>0</v>
      </c>
      <c r="K236" s="192">
        <f ca="1">-SUM($J235:K235)</f>
        <v>0</v>
      </c>
      <c r="L236" s="192">
        <f ca="1">-SUM($J235:L235)</f>
        <v>0</v>
      </c>
      <c r="M236" s="192">
        <f ca="1">-SUM($J235:M235)</f>
        <v>0</v>
      </c>
      <c r="N236" s="192">
        <f ca="1">-SUM($J235:N235)</f>
        <v>0</v>
      </c>
      <c r="O236" s="192">
        <f ca="1">-SUM($J235:O235)</f>
        <v>0</v>
      </c>
      <c r="P236" s="192">
        <f ca="1">-SUM($J235:P235)</f>
        <v>0</v>
      </c>
      <c r="Q236" s="192">
        <f ca="1">-SUM($J235:Q235)</f>
        <v>0</v>
      </c>
      <c r="R236" s="192">
        <f ca="1">-SUM($J235:R235)</f>
        <v>0</v>
      </c>
      <c r="S236" s="192">
        <f ca="1">-SUM($J235:S235)</f>
        <v>0</v>
      </c>
      <c r="T236" s="192">
        <f ca="1">-SUM($J235:T235)</f>
        <v>0</v>
      </c>
      <c r="U236" s="192">
        <f ca="1">-SUM($J235:U235)</f>
        <v>0</v>
      </c>
      <c r="V236" s="192">
        <f ca="1">-SUM($J235:V235)</f>
        <v>0</v>
      </c>
      <c r="W236" s="192">
        <f ca="1">-SUM($J235:W235)</f>
        <v>0</v>
      </c>
      <c r="X236" s="193">
        <f ca="1">-SUM($J235:X235)</f>
        <v>0</v>
      </c>
    </row>
    <row r="237" spans="1:56" ht="1.5" customHeight="1" x14ac:dyDescent="0.25">
      <c r="C237" s="195"/>
      <c r="D237" s="196"/>
      <c r="E237" s="196"/>
      <c r="F237" s="204"/>
      <c r="G237" s="196"/>
      <c r="H237" s="196"/>
      <c r="I237" s="196"/>
      <c r="J237" s="186"/>
      <c r="K237" s="187"/>
      <c r="L237" s="187"/>
      <c r="M237" s="187">
        <f ca="1">IF(M205&gt;0,(M233-SUM($J234:L234))/M205,0)</f>
        <v>0</v>
      </c>
      <c r="N237" s="187">
        <f ca="1">IF(N205&gt;0,(N233-SUM($J234:M234))/N205,0)</f>
        <v>0</v>
      </c>
      <c r="O237" s="187">
        <f ca="1">IF(O205&gt;0,(O233-SUM($J234:N234))/O205,0)</f>
        <v>0</v>
      </c>
      <c r="P237" s="187">
        <f ca="1">IF(P205&gt;0,(P233-SUM($J234:O234))/P205,0)</f>
        <v>0</v>
      </c>
      <c r="Q237" s="187">
        <f ca="1">IF(Q205&gt;0,(Q233-SUM($J234:P234))/Q205,0)</f>
        <v>0</v>
      </c>
      <c r="R237" s="187">
        <f ca="1">IF(R205&gt;0,(R233-SUM($J234:Q234))/R205,0)</f>
        <v>0</v>
      </c>
      <c r="S237" s="187">
        <f ca="1">IF(S205&gt;0,(S233-SUM($J234:R234))/S205,0)</f>
        <v>0</v>
      </c>
      <c r="T237" s="187">
        <f ca="1">IF(T205&gt;0,(T233-SUM($J234:S234))/T205,0)</f>
        <v>0</v>
      </c>
      <c r="U237" s="187">
        <f ca="1">IF(U205&gt;0,(U233-SUM($J234:T234))/U205,0)</f>
        <v>0</v>
      </c>
      <c r="V237" s="187">
        <f ca="1">IF(V205&gt;0,(V233-SUM($J234:U234))/V205,0)</f>
        <v>0</v>
      </c>
      <c r="W237" s="187">
        <f ca="1">IF(W205&gt;0,(W233-SUM($J234:V234))/W205,0)</f>
        <v>0</v>
      </c>
      <c r="X237" s="188">
        <f ca="1">IF(X205&gt;0,(X233-SUM($J234:W234))/X205,0)</f>
        <v>0</v>
      </c>
    </row>
    <row r="238" spans="1:56" ht="13.5" customHeight="1" x14ac:dyDescent="0.25">
      <c r="A238" s="24">
        <v>36</v>
      </c>
      <c r="C238" s="189" t="s">
        <v>40</v>
      </c>
      <c r="D238" s="6"/>
      <c r="E238" s="185"/>
      <c r="F238" s="202" t="s">
        <v>35</v>
      </c>
      <c r="G238" s="6"/>
      <c r="H238" s="6"/>
      <c r="I238" s="6"/>
      <c r="J238" s="191">
        <f ca="1">J206</f>
        <v>0</v>
      </c>
      <c r="K238" s="192">
        <f t="shared" ref="K238:X238" ca="1" si="126">K206+J238</f>
        <v>0</v>
      </c>
      <c r="L238" s="192">
        <f t="shared" ca="1" si="126"/>
        <v>0</v>
      </c>
      <c r="M238" s="192">
        <f t="shared" ca="1" si="126"/>
        <v>0</v>
      </c>
      <c r="N238" s="192">
        <f t="shared" ca="1" si="126"/>
        <v>0</v>
      </c>
      <c r="O238" s="192">
        <f t="shared" ca="1" si="126"/>
        <v>0</v>
      </c>
      <c r="P238" s="192">
        <f t="shared" ca="1" si="126"/>
        <v>0</v>
      </c>
      <c r="Q238" s="192">
        <f t="shared" ca="1" si="126"/>
        <v>0</v>
      </c>
      <c r="R238" s="192">
        <f t="shared" ca="1" si="126"/>
        <v>0</v>
      </c>
      <c r="S238" s="192">
        <f t="shared" ca="1" si="126"/>
        <v>0</v>
      </c>
      <c r="T238" s="192">
        <f t="shared" ca="1" si="126"/>
        <v>0</v>
      </c>
      <c r="U238" s="192">
        <f t="shared" ca="1" si="126"/>
        <v>0</v>
      </c>
      <c r="V238" s="192">
        <f t="shared" ca="1" si="126"/>
        <v>0</v>
      </c>
      <c r="W238" s="192">
        <f t="shared" ca="1" si="126"/>
        <v>0</v>
      </c>
      <c r="X238" s="193">
        <f t="shared" ca="1" si="126"/>
        <v>0</v>
      </c>
    </row>
    <row r="239" spans="1:56" ht="13.5" customHeight="1" x14ac:dyDescent="0.25">
      <c r="A239" s="24">
        <v>37</v>
      </c>
      <c r="C239" s="189"/>
      <c r="D239" s="6"/>
      <c r="E239" s="185"/>
      <c r="F239" s="202" t="s">
        <v>37</v>
      </c>
      <c r="G239" s="6"/>
      <c r="H239" s="6"/>
      <c r="I239" s="6"/>
      <c r="J239" s="191">
        <f ca="1">J209</f>
        <v>0</v>
      </c>
      <c r="K239" s="192">
        <f t="shared" ref="K239:X239" ca="1" si="127">K209+J239</f>
        <v>0</v>
      </c>
      <c r="L239" s="192">
        <f t="shared" ca="1" si="127"/>
        <v>0</v>
      </c>
      <c r="M239" s="192">
        <f t="shared" ca="1" si="127"/>
        <v>0</v>
      </c>
      <c r="N239" s="192">
        <f t="shared" ca="1" si="127"/>
        <v>0</v>
      </c>
      <c r="O239" s="192">
        <f t="shared" ca="1" si="127"/>
        <v>0</v>
      </c>
      <c r="P239" s="192">
        <f t="shared" ca="1" si="127"/>
        <v>0</v>
      </c>
      <c r="Q239" s="192">
        <f t="shared" ca="1" si="127"/>
        <v>0</v>
      </c>
      <c r="R239" s="192">
        <f t="shared" ca="1" si="127"/>
        <v>0</v>
      </c>
      <c r="S239" s="192">
        <f t="shared" ca="1" si="127"/>
        <v>0</v>
      </c>
      <c r="T239" s="192">
        <f t="shared" ca="1" si="127"/>
        <v>0</v>
      </c>
      <c r="U239" s="192">
        <f t="shared" ca="1" si="127"/>
        <v>0</v>
      </c>
      <c r="V239" s="192">
        <f t="shared" ca="1" si="127"/>
        <v>0</v>
      </c>
      <c r="W239" s="192">
        <f t="shared" ca="1" si="127"/>
        <v>0</v>
      </c>
      <c r="X239" s="193">
        <f t="shared" ca="1" si="127"/>
        <v>0</v>
      </c>
    </row>
    <row r="240" spans="1:56" ht="13.5" customHeight="1" x14ac:dyDescent="0.25">
      <c r="A240" s="24">
        <v>38</v>
      </c>
      <c r="C240" s="197"/>
      <c r="D240" s="6"/>
      <c r="E240" s="6"/>
      <c r="F240" s="203" t="s">
        <v>100</v>
      </c>
      <c r="G240" s="6"/>
      <c r="H240" s="6"/>
      <c r="I240" s="6"/>
      <c r="J240" s="191">
        <f t="shared" ref="J240:X240" ca="1" si="128">J238*$F209</f>
        <v>0</v>
      </c>
      <c r="K240" s="192">
        <f t="shared" ca="1" si="128"/>
        <v>0</v>
      </c>
      <c r="L240" s="192">
        <f t="shared" ca="1" si="128"/>
        <v>0</v>
      </c>
      <c r="M240" s="192">
        <f t="shared" ca="1" si="128"/>
        <v>0</v>
      </c>
      <c r="N240" s="192">
        <f t="shared" ca="1" si="128"/>
        <v>0</v>
      </c>
      <c r="O240" s="192">
        <f t="shared" ca="1" si="128"/>
        <v>0</v>
      </c>
      <c r="P240" s="192">
        <f t="shared" ca="1" si="128"/>
        <v>0</v>
      </c>
      <c r="Q240" s="192">
        <f t="shared" ca="1" si="128"/>
        <v>0</v>
      </c>
      <c r="R240" s="192">
        <f t="shared" ca="1" si="128"/>
        <v>0</v>
      </c>
      <c r="S240" s="192">
        <f t="shared" ca="1" si="128"/>
        <v>0</v>
      </c>
      <c r="T240" s="192">
        <f t="shared" ca="1" si="128"/>
        <v>0</v>
      </c>
      <c r="U240" s="192">
        <f t="shared" ca="1" si="128"/>
        <v>0</v>
      </c>
      <c r="V240" s="192">
        <f t="shared" ca="1" si="128"/>
        <v>0</v>
      </c>
      <c r="W240" s="192">
        <f t="shared" ca="1" si="128"/>
        <v>0</v>
      </c>
      <c r="X240" s="193">
        <f t="shared" ca="1" si="128"/>
        <v>0</v>
      </c>
    </row>
    <row r="241" spans="1:56" ht="13.5" customHeight="1" x14ac:dyDescent="0.25">
      <c r="A241" s="24">
        <v>39</v>
      </c>
      <c r="C241" s="189"/>
      <c r="D241" s="6"/>
      <c r="E241" s="185"/>
      <c r="F241" s="202" t="s">
        <v>99</v>
      </c>
      <c r="G241" s="6"/>
      <c r="H241" s="6"/>
      <c r="I241" s="6"/>
      <c r="J241" s="191">
        <f ca="1">MIN(J239:J240)</f>
        <v>0</v>
      </c>
      <c r="K241" s="192">
        <f t="shared" ref="K241:X241" ca="1" si="129">MIN(K239:K240)-MIN(J239:J240)</f>
        <v>0</v>
      </c>
      <c r="L241" s="192">
        <f t="shared" ca="1" si="129"/>
        <v>0</v>
      </c>
      <c r="M241" s="192">
        <f t="shared" ca="1" si="129"/>
        <v>0</v>
      </c>
      <c r="N241" s="192">
        <f t="shared" ca="1" si="129"/>
        <v>0</v>
      </c>
      <c r="O241" s="192">
        <f t="shared" ca="1" si="129"/>
        <v>0</v>
      </c>
      <c r="P241" s="192">
        <f t="shared" ca="1" si="129"/>
        <v>0</v>
      </c>
      <c r="Q241" s="192">
        <f t="shared" ca="1" si="129"/>
        <v>0</v>
      </c>
      <c r="R241" s="192">
        <f t="shared" ca="1" si="129"/>
        <v>0</v>
      </c>
      <c r="S241" s="192">
        <f t="shared" ca="1" si="129"/>
        <v>0</v>
      </c>
      <c r="T241" s="192">
        <f t="shared" ca="1" si="129"/>
        <v>0</v>
      </c>
      <c r="U241" s="192">
        <f t="shared" ca="1" si="129"/>
        <v>0</v>
      </c>
      <c r="V241" s="192">
        <f t="shared" ca="1" si="129"/>
        <v>0</v>
      </c>
      <c r="W241" s="192">
        <f t="shared" ca="1" si="129"/>
        <v>0</v>
      </c>
      <c r="X241" s="193">
        <f t="shared" ca="1" si="129"/>
        <v>0</v>
      </c>
    </row>
    <row r="242" spans="1:56" ht="13.5" customHeight="1" x14ac:dyDescent="0.25">
      <c r="A242" s="24">
        <v>40</v>
      </c>
      <c r="C242" s="189"/>
      <c r="D242" s="6"/>
      <c r="E242" s="185"/>
      <c r="F242" s="202" t="s">
        <v>94</v>
      </c>
      <c r="G242" s="6"/>
      <c r="H242" s="6"/>
      <c r="I242" s="6"/>
      <c r="J242" s="191">
        <f t="shared" ref="J242:X242" ca="1" si="130">J241-J209</f>
        <v>0</v>
      </c>
      <c r="K242" s="192">
        <f t="shared" ca="1" si="130"/>
        <v>0</v>
      </c>
      <c r="L242" s="192">
        <f t="shared" ca="1" si="130"/>
        <v>0</v>
      </c>
      <c r="M242" s="192">
        <f t="shared" ca="1" si="130"/>
        <v>0</v>
      </c>
      <c r="N242" s="192">
        <f t="shared" ca="1" si="130"/>
        <v>0</v>
      </c>
      <c r="O242" s="192">
        <f t="shared" ca="1" si="130"/>
        <v>0</v>
      </c>
      <c r="P242" s="192">
        <f t="shared" ca="1" si="130"/>
        <v>0</v>
      </c>
      <c r="Q242" s="192">
        <f t="shared" ca="1" si="130"/>
        <v>0</v>
      </c>
      <c r="R242" s="192">
        <f t="shared" ca="1" si="130"/>
        <v>0</v>
      </c>
      <c r="S242" s="192">
        <f t="shared" ca="1" si="130"/>
        <v>0</v>
      </c>
      <c r="T242" s="192">
        <f t="shared" ca="1" si="130"/>
        <v>0</v>
      </c>
      <c r="U242" s="192">
        <f t="shared" ca="1" si="130"/>
        <v>0</v>
      </c>
      <c r="V242" s="192">
        <f t="shared" ca="1" si="130"/>
        <v>0</v>
      </c>
      <c r="W242" s="192">
        <f t="shared" ca="1" si="130"/>
        <v>0</v>
      </c>
      <c r="X242" s="193">
        <f t="shared" ca="1" si="130"/>
        <v>0</v>
      </c>
    </row>
    <row r="243" spans="1:56" ht="13.5" customHeight="1" x14ac:dyDescent="0.25">
      <c r="A243" s="24">
        <v>41</v>
      </c>
      <c r="C243" s="189"/>
      <c r="D243" s="6"/>
      <c r="E243" s="185"/>
      <c r="F243" s="202" t="s">
        <v>95</v>
      </c>
      <c r="G243" s="6"/>
      <c r="H243" s="6"/>
      <c r="I243" s="6"/>
      <c r="J243" s="191">
        <f ca="1">-J242</f>
        <v>0</v>
      </c>
      <c r="K243" s="192">
        <f ca="1">-SUM($J242:K242)</f>
        <v>0</v>
      </c>
      <c r="L243" s="192">
        <f ca="1">-SUM($J242:L242)</f>
        <v>0</v>
      </c>
      <c r="M243" s="192">
        <f ca="1">-SUM($J242:M242)</f>
        <v>0</v>
      </c>
      <c r="N243" s="192">
        <f ca="1">-SUM($J242:N242)</f>
        <v>0</v>
      </c>
      <c r="O243" s="192">
        <f ca="1">-SUM($J242:O242)</f>
        <v>0</v>
      </c>
      <c r="P243" s="192">
        <f ca="1">-SUM($J242:P242)</f>
        <v>0</v>
      </c>
      <c r="Q243" s="192">
        <f ca="1">-SUM($J242:Q242)</f>
        <v>0</v>
      </c>
      <c r="R243" s="192">
        <f ca="1">-SUM($J242:R242)</f>
        <v>0</v>
      </c>
      <c r="S243" s="192">
        <f ca="1">-SUM($J242:S242)</f>
        <v>0</v>
      </c>
      <c r="T243" s="192">
        <f ca="1">-SUM($J242:T242)</f>
        <v>0</v>
      </c>
      <c r="U243" s="192">
        <f ca="1">-SUM($J242:U242)</f>
        <v>0</v>
      </c>
      <c r="V243" s="192">
        <f ca="1">-SUM($J242:V242)</f>
        <v>0</v>
      </c>
      <c r="W243" s="192">
        <f ca="1">-SUM($J242:W242)</f>
        <v>0</v>
      </c>
      <c r="X243" s="193">
        <f ca="1">-SUM($J242:X242)</f>
        <v>0</v>
      </c>
    </row>
    <row r="244" spans="1:56" ht="13.5" customHeight="1" x14ac:dyDescent="0.25">
      <c r="A244" s="24">
        <v>42</v>
      </c>
      <c r="B244" s="154"/>
      <c r="C244" s="178" t="s">
        <v>65</v>
      </c>
      <c r="D244" s="82"/>
      <c r="E244" s="82"/>
      <c r="F244" s="205" t="s">
        <v>58</v>
      </c>
      <c r="G244" s="82"/>
      <c r="H244" s="82"/>
      <c r="I244" s="82"/>
      <c r="J244" s="198">
        <f t="shared" ref="J244:X244" ca="1" si="131">(J242+J235)*$F210</f>
        <v>0</v>
      </c>
      <c r="K244" s="199">
        <f t="shared" ca="1" si="131"/>
        <v>0</v>
      </c>
      <c r="L244" s="199">
        <f t="shared" ca="1" si="131"/>
        <v>0</v>
      </c>
      <c r="M244" s="199">
        <f t="shared" ca="1" si="131"/>
        <v>0</v>
      </c>
      <c r="N244" s="199">
        <f t="shared" ca="1" si="131"/>
        <v>0</v>
      </c>
      <c r="O244" s="199">
        <f t="shared" ca="1" si="131"/>
        <v>0</v>
      </c>
      <c r="P244" s="199">
        <f t="shared" ca="1" si="131"/>
        <v>0</v>
      </c>
      <c r="Q244" s="199">
        <f t="shared" ca="1" si="131"/>
        <v>0</v>
      </c>
      <c r="R244" s="199">
        <f t="shared" ca="1" si="131"/>
        <v>0</v>
      </c>
      <c r="S244" s="199">
        <f t="shared" ca="1" si="131"/>
        <v>0</v>
      </c>
      <c r="T244" s="199">
        <f t="shared" ca="1" si="131"/>
        <v>0</v>
      </c>
      <c r="U244" s="199">
        <f t="shared" ca="1" si="131"/>
        <v>0</v>
      </c>
      <c r="V244" s="199">
        <f t="shared" ca="1" si="131"/>
        <v>0</v>
      </c>
      <c r="W244" s="199">
        <f t="shared" ca="1" si="131"/>
        <v>0</v>
      </c>
      <c r="X244" s="200">
        <f t="shared" ca="1" si="131"/>
        <v>0</v>
      </c>
    </row>
    <row r="245" spans="1:56" ht="13.5" customHeight="1" x14ac:dyDescent="0.25">
      <c r="A245" s="24">
        <v>43</v>
      </c>
      <c r="C245" s="189"/>
      <c r="D245" s="6"/>
      <c r="E245" s="6"/>
      <c r="F245" s="202" t="str">
        <f>Data!B$99</f>
        <v>Støttet overhead</v>
      </c>
      <c r="G245" s="6"/>
      <c r="H245" s="6"/>
      <c r="I245" s="6"/>
      <c r="J245" s="191">
        <f t="shared" ref="J245:X245" ca="1" si="132">(J241+J234)*$F210</f>
        <v>0</v>
      </c>
      <c r="K245" s="192">
        <f t="shared" ca="1" si="132"/>
        <v>0</v>
      </c>
      <c r="L245" s="192">
        <f t="shared" ca="1" si="132"/>
        <v>0</v>
      </c>
      <c r="M245" s="192">
        <f t="shared" ca="1" si="132"/>
        <v>0</v>
      </c>
      <c r="N245" s="192">
        <f t="shared" ca="1" si="132"/>
        <v>0</v>
      </c>
      <c r="O245" s="192">
        <f t="shared" ca="1" si="132"/>
        <v>0</v>
      </c>
      <c r="P245" s="192">
        <f t="shared" ca="1" si="132"/>
        <v>0</v>
      </c>
      <c r="Q245" s="192">
        <f t="shared" ca="1" si="132"/>
        <v>0</v>
      </c>
      <c r="R245" s="192">
        <f t="shared" ca="1" si="132"/>
        <v>0</v>
      </c>
      <c r="S245" s="192">
        <f t="shared" ca="1" si="132"/>
        <v>0</v>
      </c>
      <c r="T245" s="192">
        <f t="shared" ca="1" si="132"/>
        <v>0</v>
      </c>
      <c r="U245" s="192">
        <f t="shared" ca="1" si="132"/>
        <v>0</v>
      </c>
      <c r="V245" s="192">
        <f t="shared" ca="1" si="132"/>
        <v>0</v>
      </c>
      <c r="W245" s="192">
        <f t="shared" ca="1" si="132"/>
        <v>0</v>
      </c>
      <c r="X245" s="193">
        <f t="shared" ca="1" si="132"/>
        <v>0</v>
      </c>
    </row>
    <row r="246" spans="1:56" ht="13.5" customHeight="1" x14ac:dyDescent="0.25">
      <c r="C246" s="178" t="s">
        <v>101</v>
      </c>
      <c r="D246" s="82"/>
      <c r="E246" s="82"/>
      <c r="F246" s="201" t="str">
        <f>Data!B$33</f>
        <v>Udbetalingsloft</v>
      </c>
      <c r="G246" s="82"/>
      <c r="H246" s="82"/>
      <c r="I246" s="82"/>
      <c r="J246" s="198">
        <f t="shared" ref="J246:X246" ca="1" si="133">(J233+J240)*(1+$F210)*$F223</f>
        <v>0</v>
      </c>
      <c r="K246" s="199">
        <f t="shared" ca="1" si="133"/>
        <v>0</v>
      </c>
      <c r="L246" s="199">
        <f t="shared" ca="1" si="133"/>
        <v>0</v>
      </c>
      <c r="M246" s="199">
        <f t="shared" ca="1" si="133"/>
        <v>0</v>
      </c>
      <c r="N246" s="199">
        <f t="shared" ca="1" si="133"/>
        <v>0</v>
      </c>
      <c r="O246" s="199">
        <f t="shared" ca="1" si="133"/>
        <v>0</v>
      </c>
      <c r="P246" s="199">
        <f t="shared" ca="1" si="133"/>
        <v>0</v>
      </c>
      <c r="Q246" s="199">
        <f t="shared" ca="1" si="133"/>
        <v>0</v>
      </c>
      <c r="R246" s="199">
        <f t="shared" ca="1" si="133"/>
        <v>0</v>
      </c>
      <c r="S246" s="199">
        <f t="shared" ca="1" si="133"/>
        <v>0</v>
      </c>
      <c r="T246" s="199">
        <f t="shared" ca="1" si="133"/>
        <v>0</v>
      </c>
      <c r="U246" s="199">
        <f t="shared" ca="1" si="133"/>
        <v>0</v>
      </c>
      <c r="V246" s="199">
        <f t="shared" ca="1" si="133"/>
        <v>0</v>
      </c>
      <c r="W246" s="199">
        <f t="shared" ca="1" si="133"/>
        <v>0</v>
      </c>
      <c r="X246" s="200">
        <f t="shared" ca="1" si="133"/>
        <v>0</v>
      </c>
    </row>
    <row r="247" spans="1:56" ht="13.5" customHeight="1" x14ac:dyDescent="0.25">
      <c r="C247" s="189"/>
      <c r="D247" s="6"/>
      <c r="E247" s="6"/>
      <c r="F247" s="202" t="str">
        <f>Data!B$34</f>
        <v>Til/fra pulje</v>
      </c>
      <c r="G247" s="6"/>
      <c r="H247" s="6"/>
      <c r="I247" s="6"/>
      <c r="J247" s="191">
        <f t="shared" ref="J247:X247" ca="1" si="134">(J235+J242)*(1+$F210)*$F223</f>
        <v>0</v>
      </c>
      <c r="K247" s="192">
        <f t="shared" ca="1" si="134"/>
        <v>0</v>
      </c>
      <c r="L247" s="192">
        <f t="shared" ca="1" si="134"/>
        <v>0</v>
      </c>
      <c r="M247" s="192">
        <f t="shared" ca="1" si="134"/>
        <v>0</v>
      </c>
      <c r="N247" s="192">
        <f t="shared" ca="1" si="134"/>
        <v>0</v>
      </c>
      <c r="O247" s="192">
        <f t="shared" ca="1" si="134"/>
        <v>0</v>
      </c>
      <c r="P247" s="192">
        <f t="shared" ca="1" si="134"/>
        <v>0</v>
      </c>
      <c r="Q247" s="192">
        <f t="shared" ca="1" si="134"/>
        <v>0</v>
      </c>
      <c r="R247" s="192">
        <f t="shared" ca="1" si="134"/>
        <v>0</v>
      </c>
      <c r="S247" s="192">
        <f t="shared" ca="1" si="134"/>
        <v>0</v>
      </c>
      <c r="T247" s="192">
        <f t="shared" ca="1" si="134"/>
        <v>0</v>
      </c>
      <c r="U247" s="192">
        <f t="shared" ca="1" si="134"/>
        <v>0</v>
      </c>
      <c r="V247" s="192">
        <f t="shared" ca="1" si="134"/>
        <v>0</v>
      </c>
      <c r="W247" s="192">
        <f t="shared" ca="1" si="134"/>
        <v>0</v>
      </c>
      <c r="X247" s="193">
        <f t="shared" ca="1" si="134"/>
        <v>0</v>
      </c>
    </row>
    <row r="248" spans="1:56" ht="13.5" customHeight="1" x14ac:dyDescent="0.25">
      <c r="C248" s="195"/>
      <c r="D248" s="196"/>
      <c r="E248" s="196"/>
      <c r="F248" s="204" t="str">
        <f>Data!B$35</f>
        <v>Pulje for tilbageholdt tilskud</v>
      </c>
      <c r="G248" s="196"/>
      <c r="H248" s="196"/>
      <c r="I248" s="196"/>
      <c r="J248" s="186">
        <f t="shared" ref="J248:X248" ca="1" si="135">(J236+J243)*(1+$F210)*$F223</f>
        <v>0</v>
      </c>
      <c r="K248" s="187">
        <f t="shared" ca="1" si="135"/>
        <v>0</v>
      </c>
      <c r="L248" s="187">
        <f t="shared" ca="1" si="135"/>
        <v>0</v>
      </c>
      <c r="M248" s="187">
        <f t="shared" ca="1" si="135"/>
        <v>0</v>
      </c>
      <c r="N248" s="187">
        <f t="shared" ca="1" si="135"/>
        <v>0</v>
      </c>
      <c r="O248" s="187">
        <f t="shared" ca="1" si="135"/>
        <v>0</v>
      </c>
      <c r="P248" s="187">
        <f t="shared" ca="1" si="135"/>
        <v>0</v>
      </c>
      <c r="Q248" s="187">
        <f t="shared" ca="1" si="135"/>
        <v>0</v>
      </c>
      <c r="R248" s="187">
        <f t="shared" ca="1" si="135"/>
        <v>0</v>
      </c>
      <c r="S248" s="187">
        <f t="shared" ca="1" si="135"/>
        <v>0</v>
      </c>
      <c r="T248" s="187">
        <f t="shared" ca="1" si="135"/>
        <v>0</v>
      </c>
      <c r="U248" s="187">
        <f t="shared" ca="1" si="135"/>
        <v>0</v>
      </c>
      <c r="V248" s="187">
        <f t="shared" ca="1" si="135"/>
        <v>0</v>
      </c>
      <c r="W248" s="187">
        <f t="shared" ca="1" si="135"/>
        <v>0</v>
      </c>
      <c r="X248" s="188">
        <f t="shared" ca="1" si="135"/>
        <v>0</v>
      </c>
    </row>
    <row r="249" spans="1:56" ht="13.5" customHeight="1" x14ac:dyDescent="0.25">
      <c r="C249" s="482" t="s">
        <v>229</v>
      </c>
      <c r="D249" s="483"/>
      <c r="E249" s="483"/>
      <c r="F249" s="483"/>
      <c r="G249" s="483"/>
      <c r="H249" s="483"/>
      <c r="I249" s="483"/>
      <c r="J249" s="484">
        <f ca="1">J224</f>
        <v>0</v>
      </c>
      <c r="K249" s="485">
        <f ca="1">SUM($J224:K224)</f>
        <v>0</v>
      </c>
      <c r="L249" s="485">
        <f ca="1">SUM($J224:L224)</f>
        <v>0</v>
      </c>
      <c r="M249" s="485">
        <f ca="1">SUM($J224:M224)</f>
        <v>0</v>
      </c>
      <c r="N249" s="485">
        <f ca="1">SUM($J224:N224)</f>
        <v>0</v>
      </c>
      <c r="O249" s="485">
        <f ca="1">SUM($J224:O224)</f>
        <v>0</v>
      </c>
      <c r="P249" s="485">
        <f ca="1">SUM($J224:P224)</f>
        <v>0</v>
      </c>
      <c r="Q249" s="485">
        <f ca="1">SUM($J224:Q224)</f>
        <v>0</v>
      </c>
      <c r="R249" s="485">
        <f ca="1">SUM($J224:R224)</f>
        <v>0</v>
      </c>
      <c r="S249" s="485">
        <f ca="1">SUM($J224:S224)</f>
        <v>0</v>
      </c>
      <c r="T249" s="485">
        <f ca="1">SUM($J224:T224)</f>
        <v>0</v>
      </c>
      <c r="U249" s="485">
        <f ca="1">SUM($J224:U224)</f>
        <v>0</v>
      </c>
      <c r="V249" s="485">
        <f ca="1">SUM($J224:V224)</f>
        <v>0</v>
      </c>
      <c r="W249" s="485">
        <f ca="1">SUM($J224:W224)</f>
        <v>0</v>
      </c>
      <c r="X249" s="486">
        <f ca="1">SUM($J224:X224)</f>
        <v>0</v>
      </c>
    </row>
    <row r="250" spans="1:56" ht="13.5" customHeight="1" x14ac:dyDescent="0.25">
      <c r="J250" s="155"/>
      <c r="M250" s="1"/>
      <c r="N250" s="1"/>
      <c r="O250" s="1"/>
      <c r="P250" s="1"/>
      <c r="Q250" s="1"/>
      <c r="R250" s="1"/>
      <c r="S250" s="1"/>
      <c r="T250" s="1"/>
      <c r="U250" s="1"/>
      <c r="V250" s="1"/>
      <c r="W250" s="1"/>
      <c r="X250" s="1"/>
    </row>
    <row r="251" spans="1:56" ht="13.5" customHeight="1" x14ac:dyDescent="0.25">
      <c r="M251" s="1"/>
      <c r="N251" s="1"/>
      <c r="O251" s="1"/>
      <c r="P251" s="1"/>
      <c r="Q251" s="1"/>
      <c r="R251" s="1"/>
      <c r="S251" s="1"/>
      <c r="T251" s="1"/>
      <c r="U251" s="1"/>
      <c r="V251" s="1"/>
      <c r="W251" s="1"/>
      <c r="X251" s="1"/>
    </row>
    <row r="252" spans="1:56" x14ac:dyDescent="0.25">
      <c r="B252" s="10"/>
      <c r="C252" s="268" t="str">
        <f>Data!B$53</f>
        <v>Virksomhed</v>
      </c>
      <c r="D252" s="81"/>
      <c r="E252" s="403">
        <f>HLOOKUP(B253,'Budget &amp; Total'!A:CI,6,FALSE)</f>
        <v>0</v>
      </c>
      <c r="F252" s="925">
        <f>HLOOKUP(B253,'Budget &amp; Total'!A:CI,5,FALSE)</f>
        <v>0</v>
      </c>
      <c r="G252" s="925"/>
      <c r="H252" s="925"/>
      <c r="I252" s="81"/>
      <c r="J252" s="82" t="str">
        <f t="shared" ref="J252:X252" ca="1" si="136">J$1</f>
        <v>P1</v>
      </c>
      <c r="K252" s="82" t="str">
        <f t="shared" ca="1" si="136"/>
        <v>P2</v>
      </c>
      <c r="L252" s="82" t="str">
        <f t="shared" ca="1" si="136"/>
        <v>P3</v>
      </c>
      <c r="M252" s="82" t="str">
        <f t="shared" ca="1" si="136"/>
        <v>P4</v>
      </c>
      <c r="N252" s="82" t="str">
        <f t="shared" ca="1" si="136"/>
        <v>P5</v>
      </c>
      <c r="O252" s="82" t="str">
        <f t="shared" ca="1" si="136"/>
        <v>P6</v>
      </c>
      <c r="P252" s="82" t="str">
        <f t="shared" ca="1" si="136"/>
        <v>P7</v>
      </c>
      <c r="Q252" s="82" t="str">
        <f t="shared" ca="1" si="136"/>
        <v>P8</v>
      </c>
      <c r="R252" s="82" t="str">
        <f t="shared" ca="1" si="136"/>
        <v>P9</v>
      </c>
      <c r="S252" s="82" t="str">
        <f t="shared" ca="1" si="136"/>
        <v>P10</v>
      </c>
      <c r="T252" s="82" t="str">
        <f t="shared" ca="1" si="136"/>
        <v>P11</v>
      </c>
      <c r="U252" s="82" t="str">
        <f t="shared" ca="1" si="136"/>
        <v>P12</v>
      </c>
      <c r="V252" s="82" t="str">
        <f t="shared" ca="1" si="136"/>
        <v>P13</v>
      </c>
      <c r="W252" s="82" t="str">
        <f t="shared" ca="1" si="136"/>
        <v>P14</v>
      </c>
      <c r="X252" s="83" t="str">
        <f t="shared" ca="1" si="136"/>
        <v>P15</v>
      </c>
      <c r="Z252" s="1"/>
      <c r="AA252" s="1"/>
      <c r="AB252" s="1"/>
      <c r="AC252" s="1"/>
      <c r="AD252" s="1"/>
      <c r="AE252" s="1"/>
      <c r="AF252" s="1"/>
      <c r="AG252" s="1"/>
      <c r="AH252" s="1"/>
      <c r="AI252" s="1"/>
      <c r="AJ252" s="1"/>
      <c r="AK252" s="1"/>
      <c r="AL252" s="1"/>
      <c r="AM252" s="1"/>
      <c r="AN252" s="1"/>
      <c r="AO252" s="1"/>
      <c r="AX252" s="1"/>
      <c r="AY252" s="1"/>
      <c r="AZ252" s="1"/>
      <c r="BA252" s="1"/>
      <c r="BB252" s="1"/>
      <c r="BC252" s="1"/>
      <c r="BD252" s="1"/>
    </row>
    <row r="253" spans="1:56" ht="18.75" customHeight="1" x14ac:dyDescent="0.25">
      <c r="B253" s="293">
        <f>B203+1</f>
        <v>6</v>
      </c>
      <c r="C253" s="84" t="str">
        <f>Data!B$52</f>
        <v>Projekt</v>
      </c>
      <c r="D253" s="26"/>
      <c r="E253" s="296">
        <f>'Budget &amp; Total'!$C$5</f>
        <v>0</v>
      </c>
      <c r="F253" s="924">
        <f>'Budget &amp; Total'!$C$8</f>
        <v>0</v>
      </c>
      <c r="G253" s="924"/>
      <c r="H253" s="924"/>
      <c r="I253" s="85"/>
      <c r="J253" s="86">
        <f ca="1">INDIRECT(J$1&amp;"!d$5")</f>
        <v>0</v>
      </c>
      <c r="K253" s="86">
        <f ca="1">INDIRECT(K$1&amp;"!d$5")</f>
        <v>1</v>
      </c>
      <c r="L253" s="6"/>
      <c r="M253" s="6"/>
      <c r="N253" s="6"/>
      <c r="O253" s="6"/>
      <c r="P253" s="6"/>
      <c r="Q253" s="6"/>
      <c r="R253" s="6"/>
      <c r="S253" s="6"/>
      <c r="T253" s="6"/>
      <c r="U253" s="6"/>
      <c r="V253" s="6"/>
      <c r="W253" s="6"/>
      <c r="X253" s="481"/>
      <c r="Z253">
        <v>1</v>
      </c>
      <c r="AA253">
        <v>2</v>
      </c>
      <c r="AB253">
        <v>3</v>
      </c>
      <c r="AC253">
        <v>4</v>
      </c>
      <c r="AD253">
        <v>5</v>
      </c>
      <c r="AE253">
        <v>6</v>
      </c>
      <c r="AF253">
        <v>7</v>
      </c>
      <c r="AG253">
        <v>8</v>
      </c>
      <c r="AH253">
        <v>9</v>
      </c>
      <c r="AI253">
        <v>10</v>
      </c>
      <c r="AJ253">
        <v>11</v>
      </c>
      <c r="AK253">
        <v>12</v>
      </c>
      <c r="AL253">
        <v>13</v>
      </c>
      <c r="AM253">
        <v>14</v>
      </c>
      <c r="AN253">
        <v>15</v>
      </c>
    </row>
    <row r="254" spans="1:56" ht="13.8" thickBot="1" x14ac:dyDescent="0.3">
      <c r="B254" s="24">
        <f>B253</f>
        <v>6</v>
      </c>
      <c r="C254" s="87"/>
      <c r="D254" s="26"/>
      <c r="E254" s="26"/>
      <c r="F254" s="26"/>
      <c r="G254" s="448" t="s">
        <v>5</v>
      </c>
      <c r="H254" s="449">
        <f>Data!B253</f>
        <v>0</v>
      </c>
      <c r="I254" s="6"/>
      <c r="J254" s="86">
        <f ca="1">INDIRECT(J$1&amp;"!f$5")</f>
        <v>0</v>
      </c>
      <c r="K254" s="86">
        <f ca="1">INDIRECT(K$1&amp;"!f$5")</f>
        <v>0</v>
      </c>
      <c r="L254" s="6"/>
      <c r="M254" s="6"/>
      <c r="N254" s="6"/>
      <c r="O254" s="6"/>
      <c r="P254" s="6"/>
      <c r="Q254" s="6"/>
      <c r="R254" s="6"/>
      <c r="S254" s="6"/>
      <c r="T254" s="6"/>
      <c r="U254" s="6"/>
      <c r="V254" s="6"/>
      <c r="W254" s="6"/>
      <c r="X254" s="481"/>
      <c r="Z254" s="1">
        <f t="shared" ref="Z254:AN254" ca="1" si="137">J254+20</f>
        <v>20</v>
      </c>
      <c r="AA254" s="1">
        <f t="shared" ca="1" si="137"/>
        <v>20</v>
      </c>
      <c r="AB254" s="1">
        <f t="shared" si="137"/>
        <v>20</v>
      </c>
      <c r="AC254" s="1">
        <f t="shared" si="137"/>
        <v>20</v>
      </c>
      <c r="AD254" s="1">
        <f t="shared" si="137"/>
        <v>20</v>
      </c>
      <c r="AE254" s="1">
        <f t="shared" si="137"/>
        <v>20</v>
      </c>
      <c r="AF254" s="1">
        <f t="shared" si="137"/>
        <v>20</v>
      </c>
      <c r="AG254" s="1">
        <f t="shared" si="137"/>
        <v>20</v>
      </c>
      <c r="AH254" s="1">
        <f t="shared" si="137"/>
        <v>20</v>
      </c>
      <c r="AI254" s="1">
        <f t="shared" si="137"/>
        <v>20</v>
      </c>
      <c r="AJ254" s="1">
        <f t="shared" si="137"/>
        <v>20</v>
      </c>
      <c r="AK254" s="1">
        <f t="shared" si="137"/>
        <v>20</v>
      </c>
      <c r="AL254" s="1">
        <f t="shared" si="137"/>
        <v>20</v>
      </c>
      <c r="AM254" s="1">
        <f t="shared" si="137"/>
        <v>20</v>
      </c>
      <c r="AN254" s="1">
        <f t="shared" si="137"/>
        <v>20</v>
      </c>
    </row>
    <row r="255" spans="1:56" x14ac:dyDescent="0.25">
      <c r="A255" s="24">
        <v>1</v>
      </c>
      <c r="B255" s="24">
        <f t="shared" ref="B255:B279" si="138">B254</f>
        <v>6</v>
      </c>
      <c r="C255" s="36" t="str">
        <f>Data!B$24</f>
        <v>Timer</v>
      </c>
      <c r="D255" s="68" t="str">
        <f>Data!B$13</f>
        <v>Interne timer</v>
      </c>
      <c r="E255" s="68"/>
      <c r="F255" s="37"/>
      <c r="G255" s="241">
        <f>HLOOKUP(B255,'Budget &amp; Total'!$1:$45,(20),FALSE)</f>
        <v>0</v>
      </c>
      <c r="H255" s="452">
        <f ca="1">SUM(J255:X255)</f>
        <v>0</v>
      </c>
      <c r="I255" s="72"/>
      <c r="J255" s="152">
        <f ca="1">HLOOKUP($B255,INDIRECT(J$1&amp;"!$I$2:$x$40"),('Partner-period(er)'!$A255+14),FALSE)</f>
        <v>0</v>
      </c>
      <c r="K255" s="69">
        <f ca="1">HLOOKUP($B255,INDIRECT(K$1&amp;"!$I$2:$x$40"),('Partner-period(er)'!$A255+14),FALSE)</f>
        <v>0</v>
      </c>
      <c r="L255" s="69">
        <f ca="1">HLOOKUP($B255,INDIRECT(L$1&amp;"!$I$2:$x$40"),('Partner-period(er)'!$A255+14),FALSE)</f>
        <v>0</v>
      </c>
      <c r="M255" s="69">
        <f ca="1">HLOOKUP($B255,INDIRECT(M$1&amp;"!$I$2:$x$40"),('Partner-period(er)'!$A255+14),FALSE)</f>
        <v>0</v>
      </c>
      <c r="N255" s="69">
        <f ca="1">HLOOKUP($B255,INDIRECT(N$1&amp;"!$I$2:$x$40"),('Partner-period(er)'!$A255+14),FALSE)</f>
        <v>0</v>
      </c>
      <c r="O255" s="68">
        <f ca="1">HLOOKUP($B255,INDIRECT(O$1&amp;"!$I$2:$x$40"),('Partner-period(er)'!$A255+14),FALSE)</f>
        <v>0</v>
      </c>
      <c r="P255" s="68">
        <f ca="1">HLOOKUP($B255,INDIRECT(P$1&amp;"!$I$2:$x$40"),('Partner-period(er)'!$A255+14),FALSE)</f>
        <v>0</v>
      </c>
      <c r="Q255" s="68">
        <f ca="1">HLOOKUP($B255,INDIRECT(Q$1&amp;"!$I$2:$x$40"),('Partner-period(er)'!$A255+14),FALSE)</f>
        <v>0</v>
      </c>
      <c r="R255" s="68">
        <f ca="1">HLOOKUP($B255,INDIRECT(R$1&amp;"!$I$2:$x$40"),('Partner-period(er)'!$A255+14),FALSE)</f>
        <v>0</v>
      </c>
      <c r="S255" s="68">
        <f ca="1">HLOOKUP($B255,INDIRECT(S$1&amp;"!$I$2:$x$40"),('Partner-period(er)'!$A255+14),FALSE)</f>
        <v>0</v>
      </c>
      <c r="T255" s="68">
        <f ca="1">HLOOKUP($B255,INDIRECT(T$1&amp;"!$I$2:$x$40"),('Partner-period(er)'!$A255+14),FALSE)</f>
        <v>0</v>
      </c>
      <c r="U255" s="68">
        <f ca="1">HLOOKUP($B255,INDIRECT(U$1&amp;"!$I$2:$x$40"),('Partner-period(er)'!$A255+14),FALSE)</f>
        <v>0</v>
      </c>
      <c r="V255" s="68">
        <f ca="1">HLOOKUP($B255,INDIRECT(V$1&amp;"!$I$2:$x$40"),('Partner-period(er)'!$A255+14),FALSE)</f>
        <v>0</v>
      </c>
      <c r="W255" s="68">
        <f ca="1">HLOOKUP($B255,INDIRECT(W$1&amp;"!$I$2:$x$40"),('Partner-period(er)'!$A255+14),FALSE)</f>
        <v>0</v>
      </c>
      <c r="X255" s="362">
        <f ca="1">HLOOKUP($B255,INDIRECT(X$1&amp;"!$I$2:$x$40"),('Partner-period(er)'!$A255+14),FALSE)</f>
        <v>0</v>
      </c>
      <c r="Z255" s="13">
        <f ca="1">J255</f>
        <v>0</v>
      </c>
      <c r="AA255" s="14">
        <f ca="1">SUM($J255:K255)</f>
        <v>0</v>
      </c>
      <c r="AB255" s="14">
        <f ca="1">SUM($J255:L255)</f>
        <v>0</v>
      </c>
      <c r="AC255" s="14">
        <f ca="1">SUM($J255:M255)</f>
        <v>0</v>
      </c>
      <c r="AD255" s="14">
        <f ca="1">SUM($J255:N255)</f>
        <v>0</v>
      </c>
      <c r="AE255" s="14">
        <f ca="1">SUM($J255:O255)</f>
        <v>0</v>
      </c>
      <c r="AF255" s="14">
        <f ca="1">SUM($J255:P255)</f>
        <v>0</v>
      </c>
      <c r="AG255" s="14">
        <f ca="1">SUM($J255:Q255)</f>
        <v>0</v>
      </c>
      <c r="AH255" s="14">
        <f ca="1">SUM($J255:R255)</f>
        <v>0</v>
      </c>
      <c r="AI255" s="14">
        <f ca="1">SUM($J255:S255)</f>
        <v>0</v>
      </c>
      <c r="AJ255" s="14">
        <f ca="1">SUM($J255:T255)</f>
        <v>0</v>
      </c>
      <c r="AK255" s="14">
        <f ca="1">SUM($J255:U255)</f>
        <v>0</v>
      </c>
      <c r="AL255" s="14">
        <f ca="1">SUM($J255:V255)</f>
        <v>0</v>
      </c>
      <c r="AM255" s="14">
        <f ca="1">SUM($J255:W255)</f>
        <v>0</v>
      </c>
      <c r="AN255" s="18">
        <f ca="1">SUM($J255:X255)</f>
        <v>0</v>
      </c>
      <c r="AO255" s="12"/>
      <c r="AP255" s="11"/>
      <c r="AQ255" s="11"/>
      <c r="AR255" s="11"/>
      <c r="AS255" s="11"/>
      <c r="AT255" s="11"/>
    </row>
    <row r="256" spans="1:56" x14ac:dyDescent="0.25">
      <c r="A256" s="24">
        <v>2</v>
      </c>
      <c r="B256" s="24">
        <f t="shared" si="138"/>
        <v>6</v>
      </c>
      <c r="C256" s="443">
        <f>Data!L252</f>
        <v>0</v>
      </c>
      <c r="D256" s="9" t="str">
        <f>Data!B$14</f>
        <v>Teknisk/adm timer</v>
      </c>
      <c r="E256" s="9"/>
      <c r="F256" s="4"/>
      <c r="G256" s="242">
        <f>HLOOKUP(B256,'Budget &amp; Total'!$1:$45,(21),FALSE)</f>
        <v>0</v>
      </c>
      <c r="H256" s="453">
        <f t="shared" ref="H256:H279" ca="1" si="139">SUM(J256:X256)</f>
        <v>0</v>
      </c>
      <c r="I256" s="72"/>
      <c r="J256" s="153">
        <f ca="1">HLOOKUP($B256,INDIRECT(J$1&amp;"!$I$2:$x$40"),('Partner-period(er)'!$A256+14),FALSE)</f>
        <v>0</v>
      </c>
      <c r="K256" s="58">
        <f ca="1">HLOOKUP($B256,INDIRECT(K$1&amp;"!$I$2:$x$40"),('Partner-period(er)'!$A256+14),FALSE)</f>
        <v>0</v>
      </c>
      <c r="L256" s="58">
        <f ca="1">HLOOKUP($B256,INDIRECT(L$1&amp;"!$I$2:$x$40"),('Partner-period(er)'!$A256+14),FALSE)</f>
        <v>0</v>
      </c>
      <c r="M256" s="58">
        <f ca="1">HLOOKUP($B256,INDIRECT(M$1&amp;"!$I$2:$x$40"),('Partner-period(er)'!$A256+14),FALSE)</f>
        <v>0</v>
      </c>
      <c r="N256" s="58">
        <f ca="1">HLOOKUP($B256,INDIRECT(N$1&amp;"!$I$2:$x$40"),('Partner-period(er)'!$A256+14),FALSE)</f>
        <v>0</v>
      </c>
      <c r="O256" s="41">
        <f ca="1">HLOOKUP($B256,INDIRECT(O$1&amp;"!$I$2:$x$40"),('Partner-period(er)'!$A256+14),FALSE)</f>
        <v>0</v>
      </c>
      <c r="P256" s="41">
        <f ca="1">HLOOKUP($B256,INDIRECT(P$1&amp;"!$I$2:$x$40"),('Partner-period(er)'!$A256+14),FALSE)</f>
        <v>0</v>
      </c>
      <c r="Q256" s="41">
        <f ca="1">HLOOKUP($B256,INDIRECT(Q$1&amp;"!$I$2:$x$40"),('Partner-period(er)'!$A256+14),FALSE)</f>
        <v>0</v>
      </c>
      <c r="R256" s="41">
        <f ca="1">HLOOKUP($B256,INDIRECT(R$1&amp;"!$I$2:$x$40"),('Partner-period(er)'!$A256+14),FALSE)</f>
        <v>0</v>
      </c>
      <c r="S256" s="41">
        <f ca="1">HLOOKUP($B256,INDIRECT(S$1&amp;"!$I$2:$x$40"),('Partner-period(er)'!$A256+14),FALSE)</f>
        <v>0</v>
      </c>
      <c r="T256" s="41">
        <f ca="1">HLOOKUP($B256,INDIRECT(T$1&amp;"!$I$2:$x$40"),('Partner-period(er)'!$A256+14),FALSE)</f>
        <v>0</v>
      </c>
      <c r="U256" s="41">
        <f ca="1">HLOOKUP($B256,INDIRECT(U$1&amp;"!$I$2:$x$40"),('Partner-period(er)'!$A256+14),FALSE)</f>
        <v>0</v>
      </c>
      <c r="V256" s="41">
        <f ca="1">HLOOKUP($B256,INDIRECT(V$1&amp;"!$I$2:$x$40"),('Partner-period(er)'!$A256+14),FALSE)</f>
        <v>0</v>
      </c>
      <c r="W256" s="41">
        <f ca="1">HLOOKUP($B256,INDIRECT(W$1&amp;"!$I$2:$x$40"),('Partner-period(er)'!$A256+14),FALSE)</f>
        <v>0</v>
      </c>
      <c r="X256" s="363">
        <f ca="1">HLOOKUP($B256,INDIRECT(X$1&amp;"!$I$2:$x$40"),('Partner-period(er)'!$A256+14),FALSE)</f>
        <v>0</v>
      </c>
      <c r="Z256" s="15">
        <f ca="1">J256</f>
        <v>0</v>
      </c>
      <c r="AA256" s="11">
        <f ca="1">SUM($J256:K256)</f>
        <v>0</v>
      </c>
      <c r="AB256" s="11">
        <f ca="1">SUM($J256:L256)</f>
        <v>0</v>
      </c>
      <c r="AC256" s="11">
        <f ca="1">SUM($J256:M256)</f>
        <v>0</v>
      </c>
      <c r="AD256" s="11">
        <f ca="1">SUM($J256:N256)</f>
        <v>0</v>
      </c>
      <c r="AE256" s="11">
        <f ca="1">SUM($J256:O256)</f>
        <v>0</v>
      </c>
      <c r="AF256" s="11">
        <f ca="1">SUM($J256:P256)</f>
        <v>0</v>
      </c>
      <c r="AG256" s="11">
        <f ca="1">SUM($J256:Q256)</f>
        <v>0</v>
      </c>
      <c r="AH256" s="11">
        <f ca="1">SUM($J256:R256)</f>
        <v>0</v>
      </c>
      <c r="AI256" s="11">
        <f ca="1">SUM($J256:S256)</f>
        <v>0</v>
      </c>
      <c r="AJ256" s="11">
        <f ca="1">SUM($J256:T256)</f>
        <v>0</v>
      </c>
      <c r="AK256" s="11">
        <f ca="1">SUM($J256:U256)</f>
        <v>0</v>
      </c>
      <c r="AL256" s="11">
        <f ca="1">SUM($J256:V256)</f>
        <v>0</v>
      </c>
      <c r="AM256" s="11">
        <f ca="1">SUM($J256:W256)</f>
        <v>0</v>
      </c>
      <c r="AN256" s="19">
        <f ca="1">SUM($J256:X256)</f>
        <v>0</v>
      </c>
      <c r="AO256" s="12"/>
      <c r="AP256" s="11"/>
      <c r="AQ256" s="11"/>
      <c r="AR256" s="11"/>
      <c r="AS256" s="11"/>
      <c r="AT256" s="11"/>
    </row>
    <row r="257" spans="1:56" x14ac:dyDescent="0.25">
      <c r="A257" s="24">
        <v>3</v>
      </c>
      <c r="B257" s="24">
        <f t="shared" si="138"/>
        <v>6</v>
      </c>
      <c r="C257" s="36" t="str">
        <f>Data!B$5</f>
        <v>Personaleudgifter</v>
      </c>
      <c r="D257" s="37"/>
      <c r="E257" s="37"/>
      <c r="F257" s="37"/>
      <c r="G257" s="241"/>
      <c r="H257" s="454">
        <f t="shared" ca="1" si="139"/>
        <v>0</v>
      </c>
      <c r="I257" s="72"/>
      <c r="J257" s="159">
        <f ca="1">HLOOKUP($B257,INDIRECT(J$1&amp;"!$I$2:$x$40"),('Partner-period(er)'!$A257+14),FALSE)</f>
        <v>0</v>
      </c>
      <c r="K257" s="57">
        <f ca="1">HLOOKUP($B257,INDIRECT(K$1&amp;"!$I$2:$x$40"),('Partner-period(er)'!$A257+14),FALSE)</f>
        <v>0</v>
      </c>
      <c r="L257" s="57">
        <f ca="1">HLOOKUP($B257,INDIRECT(L$1&amp;"!$I$2:$x$40"),('Partner-period(er)'!$A257+14),FALSE)</f>
        <v>0</v>
      </c>
      <c r="M257" s="57">
        <f ca="1">HLOOKUP($B257,INDIRECT(M$1&amp;"!$I$2:$x$40"),('Partner-period(er)'!$A257+14),FALSE)</f>
        <v>0</v>
      </c>
      <c r="N257" s="57">
        <f ca="1">HLOOKUP($B257,INDIRECT(N$1&amp;"!$I$2:$x$40"),('Partner-period(er)'!$A257+14),FALSE)</f>
        <v>0</v>
      </c>
      <c r="O257" s="9">
        <f ca="1">HLOOKUP($B257,INDIRECT(O$1&amp;"!$I$2:$x$40"),('Partner-period(er)'!$A257+14),FALSE)</f>
        <v>0</v>
      </c>
      <c r="P257" s="9">
        <f ca="1">HLOOKUP($B257,INDIRECT(P$1&amp;"!$I$2:$x$40"),('Partner-period(er)'!$A257+14),FALSE)</f>
        <v>0</v>
      </c>
      <c r="Q257" s="9">
        <f ca="1">HLOOKUP($B257,INDIRECT(Q$1&amp;"!$I$2:$x$40"),('Partner-period(er)'!$A257+14),FALSE)</f>
        <v>0</v>
      </c>
      <c r="R257" s="9">
        <f ca="1">HLOOKUP($B257,INDIRECT(R$1&amp;"!$I$2:$x$40"),('Partner-period(er)'!$A257+14),FALSE)</f>
        <v>0</v>
      </c>
      <c r="S257" s="9">
        <f ca="1">HLOOKUP($B257,INDIRECT(S$1&amp;"!$I$2:$x$40"),('Partner-period(er)'!$A257+14),FALSE)</f>
        <v>0</v>
      </c>
      <c r="T257" s="9">
        <f ca="1">HLOOKUP($B257,INDIRECT(T$1&amp;"!$I$2:$x$40"),('Partner-period(er)'!$A257+14),FALSE)</f>
        <v>0</v>
      </c>
      <c r="U257" s="9">
        <f ca="1">HLOOKUP($B257,INDIRECT(U$1&amp;"!$I$2:$x$40"),('Partner-period(er)'!$A257+14),FALSE)</f>
        <v>0</v>
      </c>
      <c r="V257" s="9">
        <f ca="1">HLOOKUP($B257,INDIRECT(V$1&amp;"!$I$2:$x$40"),('Partner-period(er)'!$A257+14),FALSE)</f>
        <v>0</v>
      </c>
      <c r="W257" s="9">
        <f ca="1">HLOOKUP($B257,INDIRECT(W$1&amp;"!$I$2:$x$40"),('Partner-period(er)'!$A257+14),FALSE)</f>
        <v>0</v>
      </c>
      <c r="X257" s="109">
        <f ca="1">HLOOKUP($B257,INDIRECT(X$1&amp;"!$I$2:$x$40"),('Partner-period(er)'!$A257+14),FALSE)</f>
        <v>0</v>
      </c>
      <c r="Z257" s="15">
        <f ca="1">J257</f>
        <v>0</v>
      </c>
      <c r="AA257" s="11">
        <f ca="1">SUM($J257:K257)</f>
        <v>0</v>
      </c>
      <c r="AB257" s="11">
        <f ca="1">SUM($J257:L257)</f>
        <v>0</v>
      </c>
      <c r="AC257" s="11">
        <f ca="1">SUM($J257:M257)</f>
        <v>0</v>
      </c>
      <c r="AD257" s="11">
        <f ca="1">SUM($J257:N257)</f>
        <v>0</v>
      </c>
      <c r="AE257" s="11">
        <f ca="1">SUM($J257:O257)</f>
        <v>0</v>
      </c>
      <c r="AF257" s="11">
        <f ca="1">SUM($J257:P257)</f>
        <v>0</v>
      </c>
      <c r="AG257" s="11">
        <f ca="1">SUM($J257:Q257)</f>
        <v>0</v>
      </c>
      <c r="AH257" s="11">
        <f ca="1">SUM($J257:R257)</f>
        <v>0</v>
      </c>
      <c r="AI257" s="11">
        <f ca="1">SUM($J257:S257)</f>
        <v>0</v>
      </c>
      <c r="AJ257" s="11">
        <f ca="1">SUM($J257:T257)</f>
        <v>0</v>
      </c>
      <c r="AK257" s="11">
        <f ca="1">SUM($J257:U257)</f>
        <v>0</v>
      </c>
      <c r="AL257" s="11">
        <f ca="1">SUM($J257:V257)</f>
        <v>0</v>
      </c>
      <c r="AM257" s="11">
        <f ca="1">SUM($J257:W257)</f>
        <v>0</v>
      </c>
      <c r="AN257" s="19">
        <f ca="1">SUM($J257:X257)</f>
        <v>0</v>
      </c>
      <c r="AO257" s="12"/>
      <c r="AP257" s="11"/>
      <c r="AQ257" s="11"/>
      <c r="AR257" s="11"/>
      <c r="AS257" s="11"/>
      <c r="AT257" s="11"/>
    </row>
    <row r="258" spans="1:56" x14ac:dyDescent="0.25">
      <c r="A258" s="24">
        <v>4</v>
      </c>
      <c r="B258" s="24">
        <f t="shared" si="138"/>
        <v>6</v>
      </c>
      <c r="C258" s="43"/>
      <c r="D258" s="9" t="str">
        <f>Data!B$15</f>
        <v>Interen løn</v>
      </c>
      <c r="E258" s="9"/>
      <c r="F258" s="66">
        <f>HLOOKUP(B258,'Budget &amp; Total'!B:CI,50,FALSE)</f>
        <v>0</v>
      </c>
      <c r="G258" s="242">
        <f>HLOOKUP(B258,'Budget &amp; Total'!$1:$45,(24),FALSE)</f>
        <v>0</v>
      </c>
      <c r="H258" s="454">
        <f t="shared" ca="1" si="139"/>
        <v>0</v>
      </c>
      <c r="I258" s="72"/>
      <c r="J258" s="159">
        <f ca="1">HLOOKUP($B258,INDIRECT(J$1&amp;"!$I$2:$x$40"),('Partner-period(er)'!$A258+14),FALSE)</f>
        <v>0</v>
      </c>
      <c r="K258" s="57">
        <f ca="1">HLOOKUP($B258,INDIRECT(K$1&amp;"!$I$2:$x$40"),('Partner-period(er)'!$A258+14),FALSE)</f>
        <v>0</v>
      </c>
      <c r="L258" s="57">
        <f ca="1">HLOOKUP($B258,INDIRECT(L$1&amp;"!$I$2:$x$40"),('Partner-period(er)'!$A258+14),FALSE)</f>
        <v>0</v>
      </c>
      <c r="M258" s="57">
        <f ca="1">HLOOKUP($B258,INDIRECT(M$1&amp;"!$I$2:$x$40"),('Partner-period(er)'!$A258+14),FALSE)</f>
        <v>0</v>
      </c>
      <c r="N258" s="57">
        <f ca="1">HLOOKUP($B258,INDIRECT(N$1&amp;"!$I$2:$x$40"),('Partner-period(er)'!$A258+14),FALSE)</f>
        <v>0</v>
      </c>
      <c r="O258" s="9">
        <f ca="1">HLOOKUP($B258,INDIRECT(O$1&amp;"!$I$2:$x$40"),('Partner-period(er)'!$A258+14),FALSE)</f>
        <v>0</v>
      </c>
      <c r="P258" s="9">
        <f ca="1">HLOOKUP($B258,INDIRECT(P$1&amp;"!$I$2:$x$40"),('Partner-period(er)'!$A258+14),FALSE)</f>
        <v>0</v>
      </c>
      <c r="Q258" s="9">
        <f ca="1">HLOOKUP($B258,INDIRECT(Q$1&amp;"!$I$2:$x$40"),('Partner-period(er)'!$A258+14),FALSE)</f>
        <v>0</v>
      </c>
      <c r="R258" s="9">
        <f ca="1">HLOOKUP($B258,INDIRECT(R$1&amp;"!$I$2:$x$40"),('Partner-period(er)'!$A258+14),FALSE)</f>
        <v>0</v>
      </c>
      <c r="S258" s="9">
        <f ca="1">HLOOKUP($B258,INDIRECT(S$1&amp;"!$I$2:$x$40"),('Partner-period(er)'!$A258+14),FALSE)</f>
        <v>0</v>
      </c>
      <c r="T258" s="9">
        <f ca="1">HLOOKUP($B258,INDIRECT(T$1&amp;"!$I$2:$x$40"),('Partner-period(er)'!$A258+14),FALSE)</f>
        <v>0</v>
      </c>
      <c r="U258" s="9">
        <f ca="1">HLOOKUP($B258,INDIRECT(U$1&amp;"!$I$2:$x$40"),('Partner-period(er)'!$A258+14),FALSE)</f>
        <v>0</v>
      </c>
      <c r="V258" s="9">
        <f ca="1">HLOOKUP($B258,INDIRECT(V$1&amp;"!$I$2:$x$40"),('Partner-period(er)'!$A258+14),FALSE)</f>
        <v>0</v>
      </c>
      <c r="W258" s="9">
        <f ca="1">HLOOKUP($B258,INDIRECT(W$1&amp;"!$I$2:$x$40"),('Partner-period(er)'!$A258+14),FALSE)</f>
        <v>0</v>
      </c>
      <c r="X258" s="109">
        <f ca="1">HLOOKUP($B258,INDIRECT(X$1&amp;"!$I$2:$x$40"),('Partner-period(er)'!$A258+14),FALSE)</f>
        <v>0</v>
      </c>
      <c r="Z258" s="21">
        <f ca="1">J284</f>
        <v>0</v>
      </c>
      <c r="AA258" s="22">
        <f ca="1">SUM($J284:K284)</f>
        <v>0</v>
      </c>
      <c r="AB258" s="22">
        <f ca="1">SUM($J284:L284)</f>
        <v>0</v>
      </c>
      <c r="AC258" s="22">
        <f ca="1">SUM($J284:M284)</f>
        <v>0</v>
      </c>
      <c r="AD258" s="22">
        <f ca="1">SUM($J284:N284)</f>
        <v>0</v>
      </c>
      <c r="AE258" s="22">
        <f ca="1">SUM($J284:O284)</f>
        <v>0</v>
      </c>
      <c r="AF258" s="22">
        <f ca="1">SUM($J284:P284)</f>
        <v>0</v>
      </c>
      <c r="AG258" s="22">
        <f ca="1">SUM($J284:Q284)</f>
        <v>0</v>
      </c>
      <c r="AH258" s="22">
        <f ca="1">SUM($J284:R284)</f>
        <v>0</v>
      </c>
      <c r="AI258" s="22">
        <f ca="1">SUM($J284:S284)</f>
        <v>0</v>
      </c>
      <c r="AJ258" s="22">
        <f ca="1">SUM($J284:T284)</f>
        <v>0</v>
      </c>
      <c r="AK258" s="22">
        <f ca="1">SUM($J284:U284)</f>
        <v>0</v>
      </c>
      <c r="AL258" s="22">
        <f ca="1">SUM($J284:V284)</f>
        <v>0</v>
      </c>
      <c r="AM258" s="22">
        <f ca="1">SUM($J284:W284)</f>
        <v>0</v>
      </c>
      <c r="AN258" s="23">
        <f ca="1">SUM($J284:X284)</f>
        <v>0</v>
      </c>
      <c r="AO258" s="12"/>
      <c r="AP258" s="11">
        <f ca="1">IF(Data!$H$2="ja",IF(Z258&gt;$G258,Z258-$G258,0),0)</f>
        <v>0</v>
      </c>
      <c r="AQ258" s="11">
        <f ca="1">IF(Data!$H$2="ja",IF(AA258&gt;$G258,AA258-$G258-SUM($AP258:AP258),0),0)</f>
        <v>0</v>
      </c>
      <c r="AR258" s="11">
        <f ca="1">IF(Data!$H$2="ja",IF(AB258&gt;$G258,AB258-$G258-SUM($AP258:AQ258),0),0)</f>
        <v>0</v>
      </c>
      <c r="AS258" s="11">
        <f ca="1">IF(Data!$H$2="ja",IF(AC258&gt;$G258,AC258-$G258-SUM($AP258:AR258),0),0)</f>
        <v>0</v>
      </c>
      <c r="AT258" s="11">
        <f ca="1">IF(Data!$H$2="ja",IF(AD258&gt;$G258,AD258-$G258-SUM($AP258:AS258),0),0)</f>
        <v>0</v>
      </c>
      <c r="AU258" s="11">
        <f ca="1">IF(Data!$H$2="ja",IF(AE258&gt;$G258,AE258-$G258-SUM($AP258:AT258),0),0)</f>
        <v>0</v>
      </c>
      <c r="AV258" s="11">
        <f ca="1">IF(Data!$H$2="ja",IF(AF258&gt;$G258,AF258-$G258-SUM($AP258:AU258),0),0)</f>
        <v>0</v>
      </c>
      <c r="AW258" s="11">
        <f ca="1">IF(Data!$H$2="ja",IF(AG258&gt;$G258,AG258-$G258-SUM($AP258:AV258),0),0)</f>
        <v>0</v>
      </c>
      <c r="AX258" s="11">
        <f ca="1">IF(Data!$H$2="ja",IF(AH258&gt;$G258,AH258-$G258-SUM($AP258:AW258),0),0)</f>
        <v>0</v>
      </c>
      <c r="AY258" s="11">
        <f ca="1">IF(Data!$H$2="ja",IF(AI258&gt;$G258,AI258-$G258-SUM($AP258:AX258),0),0)</f>
        <v>0</v>
      </c>
      <c r="AZ258" s="11">
        <f ca="1">IF(Data!$H$2="ja",IF(AJ258&gt;$G258,AJ258-$G258-SUM($AP258:AY258),0),0)</f>
        <v>0</v>
      </c>
      <c r="BA258" s="11">
        <f ca="1">IF(Data!$H$2="ja",IF(AK258&gt;$G258,AK258-$G258-SUM($AP258:AZ258),0),0)</f>
        <v>0</v>
      </c>
      <c r="BB258" s="11">
        <f ca="1">IF(Data!$H$2="ja",IF(AL258&gt;$G258,AL258-$G258-SUM($AP258:BA258),0),0)</f>
        <v>0</v>
      </c>
      <c r="BC258" s="11">
        <f ca="1">IF(Data!$H$2="ja",IF(AM258&gt;$G258,AM258-$G258-SUM($AP258:BB258),0),0)</f>
        <v>0</v>
      </c>
      <c r="BD258" s="11">
        <f ca="1">IF(Data!$H$2="ja",IF(AN258&gt;$G258,AN258-$G258-SUM($AP258:BC258),0),0)</f>
        <v>0</v>
      </c>
    </row>
    <row r="259" spans="1:56" x14ac:dyDescent="0.25">
      <c r="A259" s="24">
        <v>5</v>
      </c>
      <c r="B259" s="24">
        <f t="shared" si="138"/>
        <v>6</v>
      </c>
      <c r="C259" s="39"/>
      <c r="D259" s="9" t="str">
        <f>Data!B$16</f>
        <v>Teknisk/adm løn</v>
      </c>
      <c r="E259" s="9"/>
      <c r="F259" s="66">
        <f>HLOOKUP(B258,'Budget &amp; Total'!B:CI,51,FALSE)</f>
        <v>0</v>
      </c>
      <c r="G259" s="242">
        <f>HLOOKUP(B259,'Budget &amp; Total'!$1:$45,(25),FALSE)</f>
        <v>0</v>
      </c>
      <c r="H259" s="454">
        <f t="shared" ca="1" si="139"/>
        <v>0</v>
      </c>
      <c r="I259" s="72"/>
      <c r="J259" s="159">
        <f ca="1">HLOOKUP($B259,INDIRECT(J$1&amp;"!$I$2:$x$40"),('Partner-period(er)'!$A259+14),FALSE)</f>
        <v>0</v>
      </c>
      <c r="K259" s="57">
        <f ca="1">HLOOKUP($B259,INDIRECT(K$1&amp;"!$I$2:$x$40"),('Partner-period(er)'!$A259+14),FALSE)</f>
        <v>0</v>
      </c>
      <c r="L259" s="57">
        <f ca="1">HLOOKUP($B259,INDIRECT(L$1&amp;"!$I$2:$x$40"),('Partner-period(er)'!$A259+14),FALSE)</f>
        <v>0</v>
      </c>
      <c r="M259" s="57">
        <f ca="1">HLOOKUP($B259,INDIRECT(M$1&amp;"!$I$2:$x$40"),('Partner-period(er)'!$A259+14),FALSE)</f>
        <v>0</v>
      </c>
      <c r="N259" s="57">
        <f ca="1">HLOOKUP($B259,INDIRECT(N$1&amp;"!$I$2:$x$40"),('Partner-period(er)'!$A259+14),FALSE)</f>
        <v>0</v>
      </c>
      <c r="O259" s="9">
        <f ca="1">HLOOKUP($B259,INDIRECT(O$1&amp;"!$I$2:$x$40"),('Partner-period(er)'!$A259+14),FALSE)</f>
        <v>0</v>
      </c>
      <c r="P259" s="9">
        <f ca="1">HLOOKUP($B259,INDIRECT(P$1&amp;"!$I$2:$x$40"),('Partner-period(er)'!$A259+14),FALSE)</f>
        <v>0</v>
      </c>
      <c r="Q259" s="9">
        <f ca="1">HLOOKUP($B259,INDIRECT(Q$1&amp;"!$I$2:$x$40"),('Partner-period(er)'!$A259+14),FALSE)</f>
        <v>0</v>
      </c>
      <c r="R259" s="9">
        <f ca="1">HLOOKUP($B259,INDIRECT(R$1&amp;"!$I$2:$x$40"),('Partner-period(er)'!$A259+14),FALSE)</f>
        <v>0</v>
      </c>
      <c r="S259" s="9">
        <f ca="1">HLOOKUP($B259,INDIRECT(S$1&amp;"!$I$2:$x$40"),('Partner-period(er)'!$A259+14),FALSE)</f>
        <v>0</v>
      </c>
      <c r="T259" s="9">
        <f ca="1">HLOOKUP($B259,INDIRECT(T$1&amp;"!$I$2:$x$40"),('Partner-period(er)'!$A259+14),FALSE)</f>
        <v>0</v>
      </c>
      <c r="U259" s="9">
        <f ca="1">HLOOKUP($B259,INDIRECT(U$1&amp;"!$I$2:$x$40"),('Partner-period(er)'!$A259+14),FALSE)</f>
        <v>0</v>
      </c>
      <c r="V259" s="9">
        <f ca="1">HLOOKUP($B259,INDIRECT(V$1&amp;"!$I$2:$x$40"),('Partner-period(er)'!$A259+14),FALSE)</f>
        <v>0</v>
      </c>
      <c r="W259" s="9">
        <f ca="1">HLOOKUP($B259,INDIRECT(W$1&amp;"!$I$2:$x$40"),('Partner-period(er)'!$A259+14),FALSE)</f>
        <v>0</v>
      </c>
      <c r="X259" s="109">
        <f ca="1">HLOOKUP($B259,INDIRECT(X$1&amp;"!$I$2:$x$40"),('Partner-period(er)'!$A259+14),FALSE)</f>
        <v>0</v>
      </c>
      <c r="Z259" s="21">
        <f ca="1">J291</f>
        <v>0</v>
      </c>
      <c r="AA259" s="22">
        <f ca="1">SUM($J291:K291)</f>
        <v>0</v>
      </c>
      <c r="AB259" s="22">
        <f ca="1">SUM($J291:L291)</f>
        <v>0</v>
      </c>
      <c r="AC259" s="22">
        <f ca="1">SUM($J291:M291)</f>
        <v>0</v>
      </c>
      <c r="AD259" s="22">
        <f ca="1">SUM($J291:N291)</f>
        <v>0</v>
      </c>
      <c r="AE259" s="22">
        <f ca="1">SUM($J291:O291)</f>
        <v>0</v>
      </c>
      <c r="AF259" s="22">
        <f ca="1">SUM($J291:P291)</f>
        <v>0</v>
      </c>
      <c r="AG259" s="22">
        <f ca="1">SUM($J291:Q291)</f>
        <v>0</v>
      </c>
      <c r="AH259" s="22">
        <f ca="1">SUM($J291:R291)</f>
        <v>0</v>
      </c>
      <c r="AI259" s="22">
        <f ca="1">SUM($J291:S291)</f>
        <v>0</v>
      </c>
      <c r="AJ259" s="22">
        <f ca="1">SUM($J291:T291)</f>
        <v>0</v>
      </c>
      <c r="AK259" s="22">
        <f ca="1">SUM($J291:U291)</f>
        <v>0</v>
      </c>
      <c r="AL259" s="22">
        <f ca="1">SUM($J291:V291)</f>
        <v>0</v>
      </c>
      <c r="AM259" s="22">
        <f ca="1">SUM($J291:W291)</f>
        <v>0</v>
      </c>
      <c r="AN259" s="22">
        <f ca="1">SUM($J291:X291)</f>
        <v>0</v>
      </c>
      <c r="AO259" s="12"/>
      <c r="AP259" s="11">
        <f ca="1">IF(Data!$H$2="ja",IF(Z259&gt;$G259,Z259-$G259,0),0)</f>
        <v>0</v>
      </c>
      <c r="AQ259" s="11">
        <f ca="1">IF(Data!$H$2="ja",IF(AA259&gt;$G259,AA259-$G259-SUM($AP259:AP259),0),0)</f>
        <v>0</v>
      </c>
      <c r="AR259" s="11">
        <f ca="1">IF(Data!$H$2="ja",IF(AB259&gt;$G259,AB259-$G259-SUM($AP259:AQ259),0),0)</f>
        <v>0</v>
      </c>
      <c r="AS259" s="11">
        <f ca="1">IF(Data!$H$2="ja",IF(AC259&gt;$G259,AC259-$G259-SUM($AP259:AR259),0),0)</f>
        <v>0</v>
      </c>
      <c r="AT259" s="11">
        <f ca="1">IF(Data!$H$2="ja",IF(AD259&gt;$G259,AD259-$G259-SUM($AP259:AS259),0),0)</f>
        <v>0</v>
      </c>
      <c r="AU259" s="11">
        <f ca="1">IF(Data!$H$2="ja",IF(AE259&gt;$G259,AE259-$G259-SUM($AP259:AT259),0),0)</f>
        <v>0</v>
      </c>
      <c r="AV259" s="11">
        <f ca="1">IF(Data!$H$2="ja",IF(AF259&gt;$G259,AF259-$G259-SUM($AP259:AU259),0),0)</f>
        <v>0</v>
      </c>
      <c r="AW259" s="11">
        <f ca="1">IF(Data!$H$2="ja",IF(AG259&gt;$G259,AG259-$G259-SUM($AP259:AV259),0),0)</f>
        <v>0</v>
      </c>
      <c r="AX259" s="11">
        <f ca="1">IF(Data!$H$2="ja",IF(AH259&gt;$G259,AH259-$G259-SUM($AP259:AW259),0),0)</f>
        <v>0</v>
      </c>
      <c r="AY259" s="11">
        <f ca="1">IF(Data!$H$2="ja",IF(AI259&gt;$G259,AI259-$G259-SUM($AP259:AX259),0),0)</f>
        <v>0</v>
      </c>
      <c r="AZ259" s="11">
        <f ca="1">IF(Data!$H$2="ja",IF(AJ259&gt;$G259,AJ259-$G259-SUM($AP259:AY259),0),0)</f>
        <v>0</v>
      </c>
      <c r="BA259" s="11">
        <f ca="1">IF(Data!$H$2="ja",IF(AK259&gt;$G259,AK259-$G259-SUM($AP259:AZ259),0),0)</f>
        <v>0</v>
      </c>
      <c r="BB259" s="11">
        <f ca="1">IF(Data!$H$2="ja",IF(AL259&gt;$G259,AL259-$G259-SUM($AP259:BA259),0),0)</f>
        <v>0</v>
      </c>
      <c r="BC259" s="11">
        <f ca="1">IF(Data!$H$2="ja",IF(AM259&gt;$G259,AM259-$G259-SUM($AP259:BB259),0),0)</f>
        <v>0</v>
      </c>
      <c r="BD259" s="11">
        <f ca="1">IF(Data!$H$2="ja",IF(AN259&gt;$G259,AN259-$G259-SUM($AP259:BC259),0),0)</f>
        <v>0</v>
      </c>
    </row>
    <row r="260" spans="1:56" x14ac:dyDescent="0.25">
      <c r="A260" s="24">
        <v>6</v>
      </c>
      <c r="B260" s="24">
        <f t="shared" si="138"/>
        <v>6</v>
      </c>
      <c r="C260" s="40"/>
      <c r="D260" s="41" t="str">
        <f>Data!B$17</f>
        <v>Overhead løn</v>
      </c>
      <c r="E260" s="41"/>
      <c r="F260" s="70">
        <f>HLOOKUP(B258,'Budget &amp; Total'!B:CI,26,FALSE)</f>
        <v>0</v>
      </c>
      <c r="G260" s="243">
        <f>HLOOKUP(B260,'Budget &amp; Total'!$1:$45,(27),FALSE)</f>
        <v>0</v>
      </c>
      <c r="H260" s="453">
        <f t="shared" ca="1" si="139"/>
        <v>0</v>
      </c>
      <c r="I260" s="72"/>
      <c r="J260" s="159">
        <f ca="1">HLOOKUP($B260,INDIRECT(J$1&amp;"!$I$2:$x$40"),('Partner-period(er)'!$A260+14),FALSE)</f>
        <v>0</v>
      </c>
      <c r="K260" s="57">
        <f ca="1">HLOOKUP($B260,INDIRECT(K$1&amp;"!$I$2:$x$40"),('Partner-period(er)'!$A260+14),FALSE)</f>
        <v>0</v>
      </c>
      <c r="L260" s="57">
        <f ca="1">HLOOKUP($B260,INDIRECT(L$1&amp;"!$I$2:$x$40"),('Partner-period(er)'!$A260+14),FALSE)</f>
        <v>0</v>
      </c>
      <c r="M260" s="57">
        <f ca="1">HLOOKUP($B260,INDIRECT(M$1&amp;"!$I$2:$x$40"),('Partner-period(er)'!$A260+14),FALSE)</f>
        <v>0</v>
      </c>
      <c r="N260" s="57">
        <f ca="1">HLOOKUP($B260,INDIRECT(N$1&amp;"!$I$2:$x$40"),('Partner-period(er)'!$A260+14),FALSE)</f>
        <v>0</v>
      </c>
      <c r="O260" s="9">
        <f ca="1">HLOOKUP($B260,INDIRECT(O$1&amp;"!$I$2:$x$40"),('Partner-period(er)'!$A260+14),FALSE)</f>
        <v>0</v>
      </c>
      <c r="P260" s="9">
        <f ca="1">HLOOKUP($B260,INDIRECT(P$1&amp;"!$I$2:$x$40"),('Partner-period(er)'!$A260+14),FALSE)</f>
        <v>0</v>
      </c>
      <c r="Q260" s="9">
        <f ca="1">HLOOKUP($B260,INDIRECT(Q$1&amp;"!$I$2:$x$40"),('Partner-period(er)'!$A260+14),FALSE)</f>
        <v>0</v>
      </c>
      <c r="R260" s="9">
        <f ca="1">HLOOKUP($B260,INDIRECT(R$1&amp;"!$I$2:$x$40"),('Partner-period(er)'!$A260+14),FALSE)</f>
        <v>0</v>
      </c>
      <c r="S260" s="9">
        <f ca="1">HLOOKUP($B260,INDIRECT(S$1&amp;"!$I$2:$x$40"),('Partner-period(er)'!$A260+14),FALSE)</f>
        <v>0</v>
      </c>
      <c r="T260" s="9">
        <f ca="1">HLOOKUP($B260,INDIRECT(T$1&amp;"!$I$2:$x$40"),('Partner-period(er)'!$A260+14),FALSE)</f>
        <v>0</v>
      </c>
      <c r="U260" s="9">
        <f ca="1">HLOOKUP($B260,INDIRECT(U$1&amp;"!$I$2:$x$40"),('Partner-period(er)'!$A260+14),FALSE)</f>
        <v>0</v>
      </c>
      <c r="V260" s="9">
        <f ca="1">HLOOKUP($B260,INDIRECT(V$1&amp;"!$I$2:$x$40"),('Partner-period(er)'!$A260+14),FALSE)</f>
        <v>0</v>
      </c>
      <c r="W260" s="9">
        <f ca="1">HLOOKUP($B260,INDIRECT(W$1&amp;"!$I$2:$x$40"),('Partner-period(er)'!$A260+14),FALSE)</f>
        <v>0</v>
      </c>
      <c r="X260" s="109">
        <f ca="1">HLOOKUP($B260,INDIRECT(X$1&amp;"!$I$2:$x$40"),('Partner-period(er)'!$A260+14),FALSE)</f>
        <v>0</v>
      </c>
      <c r="Z260" s="21">
        <f ca="1">J260+J294</f>
        <v>0</v>
      </c>
      <c r="AA260" s="22">
        <f ca="1">SUM($J294:K294)+SUM($J260:K260)</f>
        <v>0</v>
      </c>
      <c r="AB260" s="22">
        <f ca="1">SUM($J294:L294)+SUM($J260:L260)</f>
        <v>0</v>
      </c>
      <c r="AC260" s="22">
        <f ca="1">SUM($J294:M294)+SUM($J260:M260)</f>
        <v>0</v>
      </c>
      <c r="AD260" s="22">
        <f ca="1">SUM($J294:N294)+SUM($J260:N260)</f>
        <v>0</v>
      </c>
      <c r="AE260" s="22">
        <f ca="1">SUM($J294:O294)+SUM($J260:O260)</f>
        <v>0</v>
      </c>
      <c r="AF260" s="22">
        <f ca="1">SUM($J294:P294)+SUM($J260:P260)</f>
        <v>0</v>
      </c>
      <c r="AG260" s="22">
        <f ca="1">SUM($J294:Q294)+SUM($J260:Q260)</f>
        <v>0</v>
      </c>
      <c r="AH260" s="22">
        <f ca="1">SUM($J294:R294)+SUM($J260:R260)</f>
        <v>0</v>
      </c>
      <c r="AI260" s="22">
        <f ca="1">SUM($J294:S294)+SUM($J260:S260)</f>
        <v>0</v>
      </c>
      <c r="AJ260" s="22">
        <f ca="1">SUM($J294:T294)+SUM($J260:T260)</f>
        <v>0</v>
      </c>
      <c r="AK260" s="22">
        <f ca="1">SUM($J294:U294)+SUM($J260:U260)</f>
        <v>0</v>
      </c>
      <c r="AL260" s="22">
        <f ca="1">SUM($J294:V294)+SUM($J260:V260)</f>
        <v>0</v>
      </c>
      <c r="AM260" s="22">
        <f ca="1">SUM($J294:W294)+SUM($J260:W260)</f>
        <v>0</v>
      </c>
      <c r="AN260" s="22">
        <f ca="1">SUM($J294:X294)+SUM($J260:X260)</f>
        <v>0</v>
      </c>
      <c r="AO260" s="12"/>
      <c r="AP260" s="11">
        <f ca="1">IF(Data!$H$2="ja",IF(Z260&gt;$G260,Z260-$G260,0),0)</f>
        <v>0</v>
      </c>
      <c r="AQ260" s="11">
        <f ca="1">IF(Data!$H$2="ja",IF(AA260&gt;$G260,AA260-$G260-SUM($AP260:AP260),0),0)</f>
        <v>0</v>
      </c>
      <c r="AR260" s="11">
        <f ca="1">IF(Data!$H$2="ja",IF(AB260&gt;$G260,AB260-$G260-SUM($AP260:AQ260),0),0)</f>
        <v>0</v>
      </c>
      <c r="AS260" s="11">
        <f ca="1">IF(Data!$H$2="ja",IF(AC260&gt;$G260,AC260-$G260-SUM($AP260:AR260),0),0)</f>
        <v>0</v>
      </c>
      <c r="AT260" s="11">
        <f ca="1">IF(Data!$H$2="ja",IF(AD260&gt;$G260,AD260-$G260-SUM($AP260:AS260),0),0)</f>
        <v>0</v>
      </c>
      <c r="AU260" s="11">
        <f ca="1">IF(Data!$H$2="ja",IF(AE260&gt;$G260,AE260-$G260-SUM($AP260:AT260),0),0)</f>
        <v>0</v>
      </c>
      <c r="AV260" s="11">
        <f ca="1">IF(Data!$H$2="ja",IF(AF260&gt;$G260,AF260-$G260-SUM($AP260:AU260),0),0)</f>
        <v>0</v>
      </c>
      <c r="AW260" s="11">
        <f ca="1">IF(Data!$H$2="ja",IF(AG260&gt;$G260,AG260-$G260-SUM($AP260:AV260),0),0)</f>
        <v>0</v>
      </c>
      <c r="AX260" s="11">
        <f ca="1">IF(Data!$H$2="ja",IF(AH260&gt;$G260,AH260-$G260-SUM($AP260:AW260),0),0)</f>
        <v>0</v>
      </c>
      <c r="AY260" s="11">
        <f ca="1">IF(Data!$H$2="ja",IF(AI260&gt;$G260,AI260-$G260-SUM($AP260:AX260),0),0)</f>
        <v>0</v>
      </c>
      <c r="AZ260" s="11">
        <f ca="1">IF(Data!$H$2="ja",IF(AJ260&gt;$G260,AJ260-$G260-SUM($AP260:AY260),0),0)</f>
        <v>0</v>
      </c>
      <c r="BA260" s="11">
        <f ca="1">IF(Data!$H$2="ja",IF(AK260&gt;$G260,AK260-$G260-SUM($AP260:AZ260),0),0)</f>
        <v>0</v>
      </c>
      <c r="BB260" s="11">
        <f ca="1">IF(Data!$H$2="ja",IF(AL260&gt;$G260,AL260-$G260-SUM($AP260:BA260),0),0)</f>
        <v>0</v>
      </c>
      <c r="BC260" s="11">
        <f ca="1">IF(Data!$H$2="ja",IF(AM260&gt;$G260,AM260-$G260-SUM($AP260:BB260),0),0)</f>
        <v>0</v>
      </c>
      <c r="BD260" s="11">
        <f ca="1">IF(Data!$H$2="ja",IF(AN260&gt;$G260,AN260-$G260-SUM($AP260:BC260),0),0)</f>
        <v>0</v>
      </c>
    </row>
    <row r="261" spans="1:56" x14ac:dyDescent="0.25">
      <c r="A261" s="24">
        <v>7</v>
      </c>
      <c r="B261" s="24">
        <f t="shared" si="138"/>
        <v>6</v>
      </c>
      <c r="C261" s="62"/>
      <c r="D261" s="34" t="str">
        <f>Data!B$39</f>
        <v>Lønomkostninger total</v>
      </c>
      <c r="E261" s="34"/>
      <c r="F261" s="53"/>
      <c r="G261" s="242">
        <f>HLOOKUP(B261,'Budget &amp; Total'!$1:$45,(28),FALSE)</f>
        <v>0</v>
      </c>
      <c r="H261" s="455">
        <f t="shared" ca="1" si="139"/>
        <v>0</v>
      </c>
      <c r="I261" s="79"/>
      <c r="J261" s="209">
        <f ca="1">HLOOKUP($B261,INDIRECT(J$1&amp;"!$I$2:$x$40"),('Partner-period(er)'!$A261+14),FALSE)</f>
        <v>0</v>
      </c>
      <c r="K261" s="61">
        <f ca="1">HLOOKUP($B261,INDIRECT(K$1&amp;"!$I$2:$x$40"),('Partner-period(er)'!$A261+14),FALSE)</f>
        <v>0</v>
      </c>
      <c r="L261" s="210">
        <f ca="1">HLOOKUP($B261,INDIRECT(L$1&amp;"!$I$2:$x$40"),('Partner-period(er)'!$A261+14),FALSE)</f>
        <v>0</v>
      </c>
      <c r="M261" s="210">
        <f ca="1">HLOOKUP($B261,INDIRECT(M$1&amp;"!$I$2:$x$40"),('Partner-period(er)'!$A261+14),FALSE)</f>
        <v>0</v>
      </c>
      <c r="N261" s="210">
        <f ca="1">HLOOKUP($B261,INDIRECT(N$1&amp;"!$I$2:$x$40"),('Partner-period(er)'!$A261+14),FALSE)</f>
        <v>0</v>
      </c>
      <c r="O261" s="364">
        <f ca="1">HLOOKUP($B261,INDIRECT(O$1&amp;"!$I$2:$x$40"),('Partner-period(er)'!$A261+14),FALSE)</f>
        <v>0</v>
      </c>
      <c r="P261" s="364">
        <f ca="1">HLOOKUP($B261,INDIRECT(P$1&amp;"!$I$2:$x$40"),('Partner-period(er)'!$A261+14),FALSE)</f>
        <v>0</v>
      </c>
      <c r="Q261" s="364">
        <f ca="1">HLOOKUP($B261,INDIRECT(Q$1&amp;"!$I$2:$x$40"),('Partner-period(er)'!$A261+14),FALSE)</f>
        <v>0</v>
      </c>
      <c r="R261" s="364">
        <f ca="1">HLOOKUP($B261,INDIRECT(R$1&amp;"!$I$2:$x$40"),('Partner-period(er)'!$A261+14),FALSE)</f>
        <v>0</v>
      </c>
      <c r="S261" s="364">
        <f ca="1">HLOOKUP($B261,INDIRECT(S$1&amp;"!$I$2:$x$40"),('Partner-period(er)'!$A261+14),FALSE)</f>
        <v>0</v>
      </c>
      <c r="T261" s="364">
        <f ca="1">HLOOKUP($B261,INDIRECT(T$1&amp;"!$I$2:$x$40"),('Partner-period(er)'!$A261+14),FALSE)</f>
        <v>0</v>
      </c>
      <c r="U261" s="364">
        <f ca="1">HLOOKUP($B261,INDIRECT(U$1&amp;"!$I$2:$x$40"),('Partner-period(er)'!$A261+14),FALSE)</f>
        <v>0</v>
      </c>
      <c r="V261" s="364">
        <f ca="1">HLOOKUP($B261,INDIRECT(V$1&amp;"!$I$2:$x$40"),('Partner-period(er)'!$A261+14),FALSE)</f>
        <v>0</v>
      </c>
      <c r="W261" s="364">
        <f ca="1">HLOOKUP($B261,INDIRECT(W$1&amp;"!$I$2:$x$40"),('Partner-period(er)'!$A261+14),FALSE)</f>
        <v>0</v>
      </c>
      <c r="X261" s="365">
        <f ca="1">HLOOKUP($B261,INDIRECT(X$1&amp;"!$I$2:$x$40"),('Partner-period(er)'!$A261+14),FALSE)</f>
        <v>0</v>
      </c>
      <c r="Z261" s="15">
        <f t="shared" ref="Z261:AN261" ca="1" si="140">SUM(Z258:Z260)</f>
        <v>0</v>
      </c>
      <c r="AA261" s="11">
        <f t="shared" ca="1" si="140"/>
        <v>0</v>
      </c>
      <c r="AB261" s="11">
        <f t="shared" ca="1" si="140"/>
        <v>0</v>
      </c>
      <c r="AC261" s="11">
        <f t="shared" ca="1" si="140"/>
        <v>0</v>
      </c>
      <c r="AD261" s="11">
        <f t="shared" ca="1" si="140"/>
        <v>0</v>
      </c>
      <c r="AE261" s="11">
        <f t="shared" ca="1" si="140"/>
        <v>0</v>
      </c>
      <c r="AF261" s="11">
        <f t="shared" ca="1" si="140"/>
        <v>0</v>
      </c>
      <c r="AG261" s="11">
        <f t="shared" ca="1" si="140"/>
        <v>0</v>
      </c>
      <c r="AH261" s="11">
        <f t="shared" ca="1" si="140"/>
        <v>0</v>
      </c>
      <c r="AI261" s="11">
        <f t="shared" ca="1" si="140"/>
        <v>0</v>
      </c>
      <c r="AJ261" s="11">
        <f t="shared" ca="1" si="140"/>
        <v>0</v>
      </c>
      <c r="AK261" s="11">
        <f t="shared" ca="1" si="140"/>
        <v>0</v>
      </c>
      <c r="AL261" s="11">
        <f t="shared" ca="1" si="140"/>
        <v>0</v>
      </c>
      <c r="AM261" s="11">
        <f t="shared" ca="1" si="140"/>
        <v>0</v>
      </c>
      <c r="AN261" s="19">
        <f t="shared" ca="1" si="140"/>
        <v>0</v>
      </c>
      <c r="AO261" s="12"/>
      <c r="AP261" s="11">
        <f t="shared" ref="AP261:BD261" ca="1" si="141">SUM(AP258:AP260)</f>
        <v>0</v>
      </c>
      <c r="AQ261" s="11">
        <f t="shared" ca="1" si="141"/>
        <v>0</v>
      </c>
      <c r="AR261" s="11">
        <f t="shared" ca="1" si="141"/>
        <v>0</v>
      </c>
      <c r="AS261" s="11">
        <f t="shared" ca="1" si="141"/>
        <v>0</v>
      </c>
      <c r="AT261" s="11">
        <f t="shared" ca="1" si="141"/>
        <v>0</v>
      </c>
      <c r="AU261" s="11">
        <f t="shared" ca="1" si="141"/>
        <v>0</v>
      </c>
      <c r="AV261" s="11">
        <f t="shared" ca="1" si="141"/>
        <v>0</v>
      </c>
      <c r="AW261" s="11">
        <f t="shared" ca="1" si="141"/>
        <v>0</v>
      </c>
      <c r="AX261" s="11">
        <f t="shared" ca="1" si="141"/>
        <v>0</v>
      </c>
      <c r="AY261" s="11">
        <f t="shared" ca="1" si="141"/>
        <v>0</v>
      </c>
      <c r="AZ261" s="11">
        <f t="shared" ca="1" si="141"/>
        <v>0</v>
      </c>
      <c r="BA261" s="11">
        <f t="shared" ca="1" si="141"/>
        <v>0</v>
      </c>
      <c r="BB261" s="11">
        <f t="shared" ca="1" si="141"/>
        <v>0</v>
      </c>
      <c r="BC261" s="11">
        <f t="shared" ca="1" si="141"/>
        <v>0</v>
      </c>
      <c r="BD261" s="11">
        <f t="shared" ca="1" si="141"/>
        <v>0</v>
      </c>
    </row>
    <row r="262" spans="1:56" x14ac:dyDescent="0.25">
      <c r="B262" s="24">
        <f t="shared" si="138"/>
        <v>6</v>
      </c>
      <c r="C262" s="38" t="str">
        <f>Data!B$18</f>
        <v>Andre omkostninger</v>
      </c>
      <c r="D262" s="9"/>
      <c r="E262" s="9"/>
      <c r="F262" s="4"/>
      <c r="G262" s="241"/>
      <c r="H262" s="454">
        <f t="shared" ca="1" si="139"/>
        <v>0</v>
      </c>
      <c r="I262" s="72"/>
      <c r="J262" s="159">
        <f ca="1">HLOOKUP($B262,INDIRECT(J$1&amp;"!$I$2:$x$40"),('Partner-period(er)'!$A262+14),FALSE)</f>
        <v>0</v>
      </c>
      <c r="K262" s="57">
        <f ca="1">HLOOKUP($B262,INDIRECT(K$1&amp;"!$I$2:$x$40"),('Partner-period(er)'!$A262+14),FALSE)</f>
        <v>0</v>
      </c>
      <c r="L262" s="57">
        <f ca="1">HLOOKUP($B262,INDIRECT(L$1&amp;"!$I$2:$x$40"),('Partner-period(er)'!$A262+14),FALSE)</f>
        <v>0</v>
      </c>
      <c r="M262" s="57">
        <f ca="1">HLOOKUP($B262,INDIRECT(M$1&amp;"!$I$2:$x$40"),('Partner-period(er)'!$A262+14),FALSE)</f>
        <v>0</v>
      </c>
      <c r="N262" s="57">
        <f ca="1">HLOOKUP($B262,INDIRECT(N$1&amp;"!$I$2:$x$40"),('Partner-period(er)'!$A262+14),FALSE)</f>
        <v>0</v>
      </c>
      <c r="O262" s="9">
        <f ca="1">HLOOKUP($B262,INDIRECT(O$1&amp;"!$I$2:$x$40"),('Partner-period(er)'!$A262+14),FALSE)</f>
        <v>0</v>
      </c>
      <c r="P262" s="9">
        <f ca="1">HLOOKUP($B262,INDIRECT(P$1&amp;"!$I$2:$x$40"),('Partner-period(er)'!$A262+14),FALSE)</f>
        <v>0</v>
      </c>
      <c r="Q262" s="9">
        <f ca="1">HLOOKUP($B262,INDIRECT(Q$1&amp;"!$I$2:$x$40"),('Partner-period(er)'!$A262+14),FALSE)</f>
        <v>0</v>
      </c>
      <c r="R262" s="9">
        <f ca="1">HLOOKUP($B262,INDIRECT(R$1&amp;"!$I$2:$x$40"),('Partner-period(er)'!$A262+14),FALSE)</f>
        <v>0</v>
      </c>
      <c r="S262" s="9">
        <f ca="1">HLOOKUP($B262,INDIRECT(S$1&amp;"!$I$2:$x$40"),('Partner-period(er)'!$A262+14),FALSE)</f>
        <v>0</v>
      </c>
      <c r="T262" s="9">
        <f ca="1">HLOOKUP($B262,INDIRECT(T$1&amp;"!$I$2:$x$40"),('Partner-period(er)'!$A262+14),FALSE)</f>
        <v>0</v>
      </c>
      <c r="U262" s="9">
        <f ca="1">HLOOKUP($B262,INDIRECT(U$1&amp;"!$I$2:$x$40"),('Partner-period(er)'!$A262+14),FALSE)</f>
        <v>0</v>
      </c>
      <c r="V262" s="9">
        <f ca="1">HLOOKUP($B262,INDIRECT(V$1&amp;"!$I$2:$x$40"),('Partner-period(er)'!$A262+14),FALSE)</f>
        <v>0</v>
      </c>
      <c r="W262" s="9">
        <f ca="1">HLOOKUP($B262,INDIRECT(W$1&amp;"!$I$2:$x$40"),('Partner-period(er)'!$A262+14),FALSE)</f>
        <v>0</v>
      </c>
      <c r="X262" s="109">
        <f ca="1">HLOOKUP($B262,INDIRECT(X$1&amp;"!$I$2:$x$40"),('Partner-period(er)'!$A262+14),FALSE)</f>
        <v>0</v>
      </c>
      <c r="Z262" s="15"/>
      <c r="AA262" s="11"/>
      <c r="AB262" s="11"/>
      <c r="AC262" s="11"/>
      <c r="AD262" s="11"/>
      <c r="AE262" s="11"/>
      <c r="AF262" s="11"/>
      <c r="AG262" s="11"/>
      <c r="AH262" s="11"/>
      <c r="AI262" s="11"/>
      <c r="AJ262" s="11"/>
      <c r="AK262" s="11"/>
      <c r="AL262" s="11"/>
      <c r="AM262" s="11"/>
      <c r="AN262" s="19"/>
      <c r="AO262" s="12"/>
      <c r="AP262" s="11"/>
      <c r="AQ262" s="11"/>
      <c r="AR262" s="11"/>
      <c r="AS262" s="11"/>
      <c r="AT262" s="11"/>
      <c r="AU262" s="11"/>
      <c r="AV262" s="11"/>
      <c r="AW262" s="11"/>
      <c r="AX262" s="11"/>
      <c r="AY262" s="11"/>
      <c r="AZ262" s="11"/>
      <c r="BA262" s="11"/>
      <c r="BB262" s="11"/>
      <c r="BC262" s="11"/>
      <c r="BD262" s="11"/>
    </row>
    <row r="263" spans="1:56" x14ac:dyDescent="0.25">
      <c r="A263" s="24">
        <v>9</v>
      </c>
      <c r="B263" s="24">
        <f t="shared" si="138"/>
        <v>6</v>
      </c>
      <c r="C263" s="39"/>
      <c r="D263" s="9" t="str">
        <f>Data!B$6</f>
        <v>Instrumenter og udstyr</v>
      </c>
      <c r="E263" s="9"/>
      <c r="F263" s="4"/>
      <c r="G263" s="242">
        <f>HLOOKUP(B263,'Budget &amp; Total'!$1:$45,(30),FALSE)</f>
        <v>0</v>
      </c>
      <c r="H263" s="454">
        <f t="shared" ca="1" si="139"/>
        <v>0</v>
      </c>
      <c r="I263" s="72"/>
      <c r="J263" s="159">
        <f ca="1">HLOOKUP($B263,INDIRECT(J$1&amp;"!$I$2:$x$40"),('Partner-period(er)'!$A263+14),FALSE)</f>
        <v>0</v>
      </c>
      <c r="K263" s="57">
        <f ca="1">HLOOKUP($B263,INDIRECT(K$1&amp;"!$I$2:$x$40"),('Partner-period(er)'!$A263+14),FALSE)</f>
        <v>0</v>
      </c>
      <c r="L263" s="57">
        <f ca="1">HLOOKUP($B263,INDIRECT(L$1&amp;"!$I$2:$x$40"),('Partner-period(er)'!$A263+14),FALSE)</f>
        <v>0</v>
      </c>
      <c r="M263" s="57">
        <f ca="1">HLOOKUP($B263,INDIRECT(M$1&amp;"!$I$2:$x$40"),('Partner-period(er)'!$A263+14),FALSE)</f>
        <v>0</v>
      </c>
      <c r="N263" s="57">
        <f ca="1">HLOOKUP($B263,INDIRECT(N$1&amp;"!$I$2:$x$40"),('Partner-period(er)'!$A263+14),FALSE)</f>
        <v>0</v>
      </c>
      <c r="O263" s="9">
        <f ca="1">HLOOKUP($B263,INDIRECT(O$1&amp;"!$I$2:$x$40"),('Partner-period(er)'!$A263+14),FALSE)</f>
        <v>0</v>
      </c>
      <c r="P263" s="9">
        <f ca="1">HLOOKUP($B263,INDIRECT(P$1&amp;"!$I$2:$x$40"),('Partner-period(er)'!$A263+14),FALSE)</f>
        <v>0</v>
      </c>
      <c r="Q263" s="9">
        <f ca="1">HLOOKUP($B263,INDIRECT(Q$1&amp;"!$I$2:$x$40"),('Partner-period(er)'!$A263+14),FALSE)</f>
        <v>0</v>
      </c>
      <c r="R263" s="9">
        <f ca="1">HLOOKUP($B263,INDIRECT(R$1&amp;"!$I$2:$x$40"),('Partner-period(er)'!$A263+14),FALSE)</f>
        <v>0</v>
      </c>
      <c r="S263" s="9">
        <f ca="1">HLOOKUP($B263,INDIRECT(S$1&amp;"!$I$2:$x$40"),('Partner-period(er)'!$A263+14),FALSE)</f>
        <v>0</v>
      </c>
      <c r="T263" s="9">
        <f ca="1">HLOOKUP($B263,INDIRECT(T$1&amp;"!$I$2:$x$40"),('Partner-period(er)'!$A263+14),FALSE)</f>
        <v>0</v>
      </c>
      <c r="U263" s="9">
        <f ca="1">HLOOKUP($B263,INDIRECT(U$1&amp;"!$I$2:$x$40"),('Partner-period(er)'!$A263+14),FALSE)</f>
        <v>0</v>
      </c>
      <c r="V263" s="9">
        <f ca="1">HLOOKUP($B263,INDIRECT(V$1&amp;"!$I$2:$x$40"),('Partner-period(er)'!$A263+14),FALSE)</f>
        <v>0</v>
      </c>
      <c r="W263" s="9">
        <f ca="1">HLOOKUP($B263,INDIRECT(W$1&amp;"!$I$2:$x$40"),('Partner-period(er)'!$A263+14),FALSE)</f>
        <v>0</v>
      </c>
      <c r="X263" s="109">
        <f ca="1">HLOOKUP($B263,INDIRECT(X$1&amp;"!$I$2:$x$40"),('Partner-period(er)'!$A263+14),FALSE)</f>
        <v>0</v>
      </c>
      <c r="Z263" s="15">
        <f t="shared" ref="Z263:Z271" ca="1" si="142">J263</f>
        <v>0</v>
      </c>
      <c r="AA263" s="11">
        <f ca="1">SUM($J263:K263)</f>
        <v>0</v>
      </c>
      <c r="AB263" s="11">
        <f ca="1">SUM($J263:L263)</f>
        <v>0</v>
      </c>
      <c r="AC263" s="11">
        <f ca="1">SUM($J263:M263)</f>
        <v>0</v>
      </c>
      <c r="AD263" s="11">
        <f ca="1">SUM($J263:N263)</f>
        <v>0</v>
      </c>
      <c r="AE263" s="11">
        <f ca="1">SUM($J263:O263)</f>
        <v>0</v>
      </c>
      <c r="AF263" s="11">
        <f ca="1">SUM($J263:P263)</f>
        <v>0</v>
      </c>
      <c r="AG263" s="11">
        <f ca="1">SUM($J263:Q263)</f>
        <v>0</v>
      </c>
      <c r="AH263" s="11">
        <f ca="1">SUM($J263:R263)</f>
        <v>0</v>
      </c>
      <c r="AI263" s="11">
        <f ca="1">SUM($J263:S263)</f>
        <v>0</v>
      </c>
      <c r="AJ263" s="11">
        <f ca="1">SUM($J263:T263)</f>
        <v>0</v>
      </c>
      <c r="AK263" s="11">
        <f ca="1">SUM($J263:U263)</f>
        <v>0</v>
      </c>
      <c r="AL263" s="11">
        <f ca="1">SUM($J263:V263)</f>
        <v>0</v>
      </c>
      <c r="AM263" s="11">
        <f ca="1">SUM($J263:W263)</f>
        <v>0</v>
      </c>
      <c r="AN263" s="19">
        <f ca="1">SUM($J263:X263)</f>
        <v>0</v>
      </c>
      <c r="AO263" s="12"/>
      <c r="AP263" s="11">
        <f ca="1">IF(Data!$H$2="ja",IF(Z263&gt;$G263,Z263-$G263,0),0)</f>
        <v>0</v>
      </c>
      <c r="AQ263" s="11">
        <f ca="1">IF(Data!$H$2="ja",IF(AA263&gt;$G263,AA263-$G263-SUM($AP263:AP263),0),0)</f>
        <v>0</v>
      </c>
      <c r="AR263" s="11">
        <f ca="1">IF(Data!$H$2="ja",IF(AB263&gt;$G263,AB263-$G263-SUM($AP263:AQ263),0),0)</f>
        <v>0</v>
      </c>
      <c r="AS263" s="11">
        <f ca="1">IF(Data!$H$2="ja",IF(AC263&gt;$G263,AC263-$G263-SUM($AP263:AR263),0),0)</f>
        <v>0</v>
      </c>
      <c r="AT263" s="11">
        <f ca="1">IF(Data!$H$2="ja",IF(AD263&gt;$G263,AD263-$G263-SUM($AP263:AS263),0),0)</f>
        <v>0</v>
      </c>
      <c r="AU263" s="11">
        <f ca="1">IF(Data!$H$2="ja",IF(AE263&gt;$G263,AE263-$G263-SUM($AP263:AT263),0),0)</f>
        <v>0</v>
      </c>
      <c r="AV263" s="11">
        <f ca="1">IF(Data!$H$2="ja",IF(AF263&gt;$G263,AF263-$G263-SUM($AP263:AU263),0),0)</f>
        <v>0</v>
      </c>
      <c r="AW263" s="11">
        <f ca="1">IF(Data!$H$2="ja",IF(AG263&gt;$G263,AG263-$G263-SUM($AP263:AV263),0),0)</f>
        <v>0</v>
      </c>
      <c r="AX263" s="11">
        <f ca="1">IF(Data!$H$2="ja",IF(AH263&gt;$G263,AH263-$G263-SUM($AP263:AW263),0),0)</f>
        <v>0</v>
      </c>
      <c r="AY263" s="11">
        <f ca="1">IF(Data!$H$2="ja",IF(AI263&gt;$G263,AI263-$G263-SUM($AP263:AX263),0),0)</f>
        <v>0</v>
      </c>
      <c r="AZ263" s="11">
        <f ca="1">IF(Data!$H$2="ja",IF(AJ263&gt;$G263,AJ263-$G263-SUM($AP263:AY263),0),0)</f>
        <v>0</v>
      </c>
      <c r="BA263" s="11">
        <f ca="1">IF(Data!$H$2="ja",IF(AK263&gt;$G263,AK263-$G263-SUM($AP263:AZ263),0),0)</f>
        <v>0</v>
      </c>
      <c r="BB263" s="11">
        <f ca="1">IF(Data!$H$2="ja",IF(AL263&gt;$G263,AL263-$G263-SUM($AP263:BA263),0),0)</f>
        <v>0</v>
      </c>
      <c r="BC263" s="11">
        <f ca="1">IF(Data!$H$2="ja",IF(AM263&gt;$G263,AM263-$G263-SUM($AP263:BB263),0),0)</f>
        <v>0</v>
      </c>
      <c r="BD263" s="11">
        <f ca="1">IF(Data!$H$2="ja",IF(AN263&gt;$G263,AN263-$G263-SUM($AP263:BC263),0),0)</f>
        <v>0</v>
      </c>
    </row>
    <row r="264" spans="1:56" x14ac:dyDescent="0.25">
      <c r="A264" s="24">
        <v>10</v>
      </c>
      <c r="B264" s="24">
        <f t="shared" si="138"/>
        <v>6</v>
      </c>
      <c r="C264" s="39"/>
      <c r="D264" s="9" t="str">
        <f>Data!B$7</f>
        <v>Bygninger og jord</v>
      </c>
      <c r="E264" s="9"/>
      <c r="F264" s="4"/>
      <c r="G264" s="242">
        <f>HLOOKUP(B264,'Budget &amp; Total'!$1:$45,(31),FALSE)</f>
        <v>0</v>
      </c>
      <c r="H264" s="454">
        <f t="shared" ca="1" si="139"/>
        <v>0</v>
      </c>
      <c r="I264" s="72"/>
      <c r="J264" s="159">
        <f ca="1">HLOOKUP($B264,INDIRECT(J$1&amp;"!$I$2:$x$40"),('Partner-period(er)'!$A264+14),FALSE)</f>
        <v>0</v>
      </c>
      <c r="K264" s="57">
        <f ca="1">HLOOKUP($B264,INDIRECT(K$1&amp;"!$I$2:$x$40"),('Partner-period(er)'!$A264+14),FALSE)</f>
        <v>0</v>
      </c>
      <c r="L264" s="57">
        <f ca="1">HLOOKUP($B264,INDIRECT(L$1&amp;"!$I$2:$x$40"),('Partner-period(er)'!$A264+14),FALSE)</f>
        <v>0</v>
      </c>
      <c r="M264" s="57">
        <f ca="1">HLOOKUP($B264,INDIRECT(M$1&amp;"!$I$2:$x$40"),('Partner-period(er)'!$A264+14),FALSE)</f>
        <v>0</v>
      </c>
      <c r="N264" s="57">
        <f ca="1">HLOOKUP($B264,INDIRECT(N$1&amp;"!$I$2:$x$40"),('Partner-period(er)'!$A264+14),FALSE)</f>
        <v>0</v>
      </c>
      <c r="O264" s="9">
        <f ca="1">HLOOKUP($B264,INDIRECT(O$1&amp;"!$I$2:$x$40"),('Partner-period(er)'!$A264+14),FALSE)</f>
        <v>0</v>
      </c>
      <c r="P264" s="9">
        <f ca="1">HLOOKUP($B264,INDIRECT(P$1&amp;"!$I$2:$x$40"),('Partner-period(er)'!$A264+14),FALSE)</f>
        <v>0</v>
      </c>
      <c r="Q264" s="9">
        <f ca="1">HLOOKUP($B264,INDIRECT(Q$1&amp;"!$I$2:$x$40"),('Partner-period(er)'!$A264+14),FALSE)</f>
        <v>0</v>
      </c>
      <c r="R264" s="9">
        <f ca="1">HLOOKUP($B264,INDIRECT(R$1&amp;"!$I$2:$x$40"),('Partner-period(er)'!$A264+14),FALSE)</f>
        <v>0</v>
      </c>
      <c r="S264" s="9">
        <f ca="1">HLOOKUP($B264,INDIRECT(S$1&amp;"!$I$2:$x$40"),('Partner-period(er)'!$A264+14),FALSE)</f>
        <v>0</v>
      </c>
      <c r="T264" s="9">
        <f ca="1">HLOOKUP($B264,INDIRECT(T$1&amp;"!$I$2:$x$40"),('Partner-period(er)'!$A264+14),FALSE)</f>
        <v>0</v>
      </c>
      <c r="U264" s="9">
        <f ca="1">HLOOKUP($B264,INDIRECT(U$1&amp;"!$I$2:$x$40"),('Partner-period(er)'!$A264+14),FALSE)</f>
        <v>0</v>
      </c>
      <c r="V264" s="9">
        <f ca="1">HLOOKUP($B264,INDIRECT(V$1&amp;"!$I$2:$x$40"),('Partner-period(er)'!$A264+14),FALSE)</f>
        <v>0</v>
      </c>
      <c r="W264" s="9">
        <f ca="1">HLOOKUP($B264,INDIRECT(W$1&amp;"!$I$2:$x$40"),('Partner-period(er)'!$A264+14),FALSE)</f>
        <v>0</v>
      </c>
      <c r="X264" s="109">
        <f ca="1">HLOOKUP($B264,INDIRECT(X$1&amp;"!$I$2:$x$40"),('Partner-period(er)'!$A264+14),FALSE)</f>
        <v>0</v>
      </c>
      <c r="Z264" s="15">
        <f t="shared" ca="1" si="142"/>
        <v>0</v>
      </c>
      <c r="AA264" s="11">
        <f ca="1">SUM($J264:K264)</f>
        <v>0</v>
      </c>
      <c r="AB264" s="11">
        <f ca="1">SUM($J264:L264)</f>
        <v>0</v>
      </c>
      <c r="AC264" s="11">
        <f ca="1">SUM($J264:M264)</f>
        <v>0</v>
      </c>
      <c r="AD264" s="11">
        <f ca="1">SUM($J264:N264)</f>
        <v>0</v>
      </c>
      <c r="AE264" s="11">
        <f ca="1">SUM($J264:O264)</f>
        <v>0</v>
      </c>
      <c r="AF264" s="11">
        <f ca="1">SUM($J264:P264)</f>
        <v>0</v>
      </c>
      <c r="AG264" s="11">
        <f ca="1">SUM($J264:Q264)</f>
        <v>0</v>
      </c>
      <c r="AH264" s="11">
        <f ca="1">SUM($J264:R264)</f>
        <v>0</v>
      </c>
      <c r="AI264" s="11">
        <f ca="1">SUM($J264:S264)</f>
        <v>0</v>
      </c>
      <c r="AJ264" s="11">
        <f ca="1">SUM($J264:T264)</f>
        <v>0</v>
      </c>
      <c r="AK264" s="11">
        <f ca="1">SUM($J264:U264)</f>
        <v>0</v>
      </c>
      <c r="AL264" s="11">
        <f ca="1">SUM($J264:V264)</f>
        <v>0</v>
      </c>
      <c r="AM264" s="11">
        <f ca="1">SUM($J264:W264)</f>
        <v>0</v>
      </c>
      <c r="AN264" s="19">
        <f ca="1">SUM($J264:X264)</f>
        <v>0</v>
      </c>
      <c r="AO264" s="12"/>
      <c r="AP264" s="11">
        <f ca="1">IF(Data!$H$2="ja",IF(Z264&gt;$G264,Z264-$G264,0),0)</f>
        <v>0</v>
      </c>
      <c r="AQ264" s="11">
        <f ca="1">IF(Data!$H$2="ja",IF(AA264&gt;$G264,AA264-$G264-SUM($AP264:AP264),0),0)</f>
        <v>0</v>
      </c>
      <c r="AR264" s="11">
        <f ca="1">IF(Data!$H$2="ja",IF(AB264&gt;$G264,AB264-$G264-SUM($AP264:AQ264),0),0)</f>
        <v>0</v>
      </c>
      <c r="AS264" s="11">
        <f ca="1">IF(Data!$H$2="ja",IF(AC264&gt;$G264,AC264-$G264-SUM($AP264:AR264),0),0)</f>
        <v>0</v>
      </c>
      <c r="AT264" s="11">
        <f ca="1">IF(Data!$H$2="ja",IF(AD264&gt;$G264,AD264-$G264-SUM($AP264:AS264),0),0)</f>
        <v>0</v>
      </c>
      <c r="AU264" s="11">
        <f ca="1">IF(Data!$H$2="ja",IF(AE264&gt;$G264,AE264-$G264-SUM($AP264:AT264),0),0)</f>
        <v>0</v>
      </c>
      <c r="AV264" s="11">
        <f ca="1">IF(Data!$H$2="ja",IF(AF264&gt;$G264,AF264-$G264-SUM($AP264:AU264),0),0)</f>
        <v>0</v>
      </c>
      <c r="AW264" s="11">
        <f ca="1">IF(Data!$H$2="ja",IF(AG264&gt;$G264,AG264-$G264-SUM($AP264:AV264),0),0)</f>
        <v>0</v>
      </c>
      <c r="AX264" s="11">
        <f ca="1">IF(Data!$H$2="ja",IF(AH264&gt;$G264,AH264-$G264-SUM($AP264:AW264),0),0)</f>
        <v>0</v>
      </c>
      <c r="AY264" s="11">
        <f ca="1">IF(Data!$H$2="ja",IF(AI264&gt;$G264,AI264-$G264-SUM($AP264:AX264),0),0)</f>
        <v>0</v>
      </c>
      <c r="AZ264" s="11">
        <f ca="1">IF(Data!$H$2="ja",IF(AJ264&gt;$G264,AJ264-$G264-SUM($AP264:AY264),0),0)</f>
        <v>0</v>
      </c>
      <c r="BA264" s="11">
        <f ca="1">IF(Data!$H$2="ja",IF(AK264&gt;$G264,AK264-$G264-SUM($AP264:AZ264),0),0)</f>
        <v>0</v>
      </c>
      <c r="BB264" s="11">
        <f ca="1">IF(Data!$H$2="ja",IF(AL264&gt;$G264,AL264-$G264-SUM($AP264:BA264),0),0)</f>
        <v>0</v>
      </c>
      <c r="BC264" s="11">
        <f ca="1">IF(Data!$H$2="ja",IF(AM264&gt;$G264,AM264-$G264-SUM($AP264:BB264),0),0)</f>
        <v>0</v>
      </c>
      <c r="BD264" s="11">
        <f ca="1">IF(Data!$H$2="ja",IF(AN264&gt;$G264,AN264-$G264-SUM($AP264:BC264),0),0)</f>
        <v>0</v>
      </c>
    </row>
    <row r="265" spans="1:56" x14ac:dyDescent="0.25">
      <c r="A265" s="24">
        <v>11</v>
      </c>
      <c r="B265" s="24">
        <f t="shared" si="138"/>
        <v>6</v>
      </c>
      <c r="C265" s="39"/>
      <c r="D265" s="9" t="str">
        <f>Data!B$8</f>
        <v>Andre driftsudgifter, herunder materialer</v>
      </c>
      <c r="E265" s="9"/>
      <c r="F265" s="4"/>
      <c r="G265" s="242">
        <f>HLOOKUP(B265,'Budget &amp; Total'!$1:$45,(32),FALSE)</f>
        <v>0</v>
      </c>
      <c r="H265" s="454">
        <f t="shared" ca="1" si="139"/>
        <v>0</v>
      </c>
      <c r="I265" s="72"/>
      <c r="J265" s="159">
        <f ca="1">HLOOKUP($B265,INDIRECT(J$1&amp;"!$I$2:$x$40"),('Partner-period(er)'!$A265+14),FALSE)</f>
        <v>0</v>
      </c>
      <c r="K265" s="57">
        <f ca="1">HLOOKUP($B265,INDIRECT(K$1&amp;"!$I$2:$x$40"),('Partner-period(er)'!$A265+14),FALSE)</f>
        <v>0</v>
      </c>
      <c r="L265" s="57">
        <f ca="1">HLOOKUP($B265,INDIRECT(L$1&amp;"!$I$2:$x$40"),('Partner-period(er)'!$A265+14),FALSE)</f>
        <v>0</v>
      </c>
      <c r="M265" s="57">
        <f ca="1">HLOOKUP($B265,INDIRECT(M$1&amp;"!$I$2:$x$40"),('Partner-period(er)'!$A265+14),FALSE)</f>
        <v>0</v>
      </c>
      <c r="N265" s="57">
        <f ca="1">HLOOKUP($B265,INDIRECT(N$1&amp;"!$I$2:$x$40"),('Partner-period(er)'!$A265+14),FALSE)</f>
        <v>0</v>
      </c>
      <c r="O265" s="9">
        <f ca="1">HLOOKUP($B265,INDIRECT(O$1&amp;"!$I$2:$x$40"),('Partner-period(er)'!$A265+14),FALSE)</f>
        <v>0</v>
      </c>
      <c r="P265" s="9">
        <f ca="1">HLOOKUP($B265,INDIRECT(P$1&amp;"!$I$2:$x$40"),('Partner-period(er)'!$A265+14),FALSE)</f>
        <v>0</v>
      </c>
      <c r="Q265" s="9">
        <f ca="1">HLOOKUP($B265,INDIRECT(Q$1&amp;"!$I$2:$x$40"),('Partner-period(er)'!$A265+14),FALSE)</f>
        <v>0</v>
      </c>
      <c r="R265" s="9">
        <f ca="1">HLOOKUP($B265,INDIRECT(R$1&amp;"!$I$2:$x$40"),('Partner-period(er)'!$A265+14),FALSE)</f>
        <v>0</v>
      </c>
      <c r="S265" s="9">
        <f ca="1">HLOOKUP($B265,INDIRECT(S$1&amp;"!$I$2:$x$40"),('Partner-period(er)'!$A265+14),FALSE)</f>
        <v>0</v>
      </c>
      <c r="T265" s="9">
        <f ca="1">HLOOKUP($B265,INDIRECT(T$1&amp;"!$I$2:$x$40"),('Partner-period(er)'!$A265+14),FALSE)</f>
        <v>0</v>
      </c>
      <c r="U265" s="9">
        <f ca="1">HLOOKUP($B265,INDIRECT(U$1&amp;"!$I$2:$x$40"),('Partner-period(er)'!$A265+14),FALSE)</f>
        <v>0</v>
      </c>
      <c r="V265" s="9">
        <f ca="1">HLOOKUP($B265,INDIRECT(V$1&amp;"!$I$2:$x$40"),('Partner-period(er)'!$A265+14),FALSE)</f>
        <v>0</v>
      </c>
      <c r="W265" s="9">
        <f ca="1">HLOOKUP($B265,INDIRECT(W$1&amp;"!$I$2:$x$40"),('Partner-period(er)'!$A265+14),FALSE)</f>
        <v>0</v>
      </c>
      <c r="X265" s="109">
        <f ca="1">HLOOKUP($B265,INDIRECT(X$1&amp;"!$I$2:$x$40"),('Partner-period(er)'!$A265+14),FALSE)</f>
        <v>0</v>
      </c>
      <c r="Z265" s="15">
        <f t="shared" ca="1" si="142"/>
        <v>0</v>
      </c>
      <c r="AA265" s="11">
        <f ca="1">SUM($J265:K265)</f>
        <v>0</v>
      </c>
      <c r="AB265" s="11">
        <f ca="1">SUM($J265:L265)</f>
        <v>0</v>
      </c>
      <c r="AC265" s="11">
        <f ca="1">SUM($J265:M265)</f>
        <v>0</v>
      </c>
      <c r="AD265" s="11">
        <f ca="1">SUM($J265:N265)</f>
        <v>0</v>
      </c>
      <c r="AE265" s="11">
        <f ca="1">SUM($J265:O265)</f>
        <v>0</v>
      </c>
      <c r="AF265" s="11">
        <f ca="1">SUM($J265:P265)</f>
        <v>0</v>
      </c>
      <c r="AG265" s="11">
        <f ca="1">SUM($J265:Q265)</f>
        <v>0</v>
      </c>
      <c r="AH265" s="11">
        <f ca="1">SUM($J265:R265)</f>
        <v>0</v>
      </c>
      <c r="AI265" s="11">
        <f ca="1">SUM($J265:S265)</f>
        <v>0</v>
      </c>
      <c r="AJ265" s="11">
        <f ca="1">SUM($J265:T265)</f>
        <v>0</v>
      </c>
      <c r="AK265" s="11">
        <f ca="1">SUM($J265:U265)</f>
        <v>0</v>
      </c>
      <c r="AL265" s="11">
        <f ca="1">SUM($J265:V265)</f>
        <v>0</v>
      </c>
      <c r="AM265" s="11">
        <f ca="1">SUM($J265:W265)</f>
        <v>0</v>
      </c>
      <c r="AN265" s="19">
        <f ca="1">SUM($J265:X265)</f>
        <v>0</v>
      </c>
      <c r="AO265" s="12"/>
      <c r="AP265" s="11">
        <f ca="1">IF(Data!$H$2="ja",IF(Z265&gt;$G265,Z265-$G265,0),0)</f>
        <v>0</v>
      </c>
      <c r="AQ265" s="11">
        <f ca="1">IF(Data!$H$2="ja",IF(AA265&gt;$G265,AA265-$G265-SUM($AP265:AP265),0),0)</f>
        <v>0</v>
      </c>
      <c r="AR265" s="11">
        <f ca="1">IF(Data!$H$2="ja",IF(AB265&gt;$G265,AB265-$G265-SUM($AP265:AQ265),0),0)</f>
        <v>0</v>
      </c>
      <c r="AS265" s="11">
        <f ca="1">IF(Data!$H$2="ja",IF(AC265&gt;$G265,AC265-$G265-SUM($AP265:AR265),0),0)</f>
        <v>0</v>
      </c>
      <c r="AT265" s="11">
        <f ca="1">IF(Data!$H$2="ja",IF(AD265&gt;$G265,AD265-$G265-SUM($AP265:AS265),0),0)</f>
        <v>0</v>
      </c>
      <c r="AU265" s="11">
        <f ca="1">IF(Data!$H$2="ja",IF(AE265&gt;$G265,AE265-$G265-SUM($AP265:AT265),0),0)</f>
        <v>0</v>
      </c>
      <c r="AV265" s="11">
        <f ca="1">IF(Data!$H$2="ja",IF(AF265&gt;$G265,AF265-$G265-SUM($AP265:AU265),0),0)</f>
        <v>0</v>
      </c>
      <c r="AW265" s="11">
        <f ca="1">IF(Data!$H$2="ja",IF(AG265&gt;$G265,AG265-$G265-SUM($AP265:AV265),0),0)</f>
        <v>0</v>
      </c>
      <c r="AX265" s="11">
        <f ca="1">IF(Data!$H$2="ja",IF(AH265&gt;$G265,AH265-$G265-SUM($AP265:AW265),0),0)</f>
        <v>0</v>
      </c>
      <c r="AY265" s="11">
        <f ca="1">IF(Data!$H$2="ja",IF(AI265&gt;$G265,AI265-$G265-SUM($AP265:AX265),0),0)</f>
        <v>0</v>
      </c>
      <c r="AZ265" s="11">
        <f ca="1">IF(Data!$H$2="ja",IF(AJ265&gt;$G265,AJ265-$G265-SUM($AP265:AY265),0),0)</f>
        <v>0</v>
      </c>
      <c r="BA265" s="11">
        <f ca="1">IF(Data!$H$2="ja",IF(AK265&gt;$G265,AK265-$G265-SUM($AP265:AZ265),0),0)</f>
        <v>0</v>
      </c>
      <c r="BB265" s="11">
        <f ca="1">IF(Data!$H$2="ja",IF(AL265&gt;$G265,AL265-$G265-SUM($AP265:BA265),0),0)</f>
        <v>0</v>
      </c>
      <c r="BC265" s="11">
        <f ca="1">IF(Data!$H$2="ja",IF(AM265&gt;$G265,AM265-$G265-SUM($AP265:BB265),0),0)</f>
        <v>0</v>
      </c>
      <c r="BD265" s="11">
        <f ca="1">IF(Data!$H$2="ja",IF(AN265&gt;$G265,AN265-$G265-SUM($AP265:BC265),0),0)</f>
        <v>0</v>
      </c>
    </row>
    <row r="266" spans="1:56" x14ac:dyDescent="0.25">
      <c r="A266" s="24">
        <v>12</v>
      </c>
      <c r="B266" s="24">
        <f t="shared" si="138"/>
        <v>6</v>
      </c>
      <c r="C266" s="39"/>
      <c r="D266" s="9" t="str">
        <f>Data!B$9</f>
        <v>Konsulentydelser ved køb fra ekstern leverandør</v>
      </c>
      <c r="E266" s="9"/>
      <c r="F266" s="4"/>
      <c r="G266" s="242">
        <f>HLOOKUP(B266,'Budget &amp; Total'!$1:$45,(33),FALSE)</f>
        <v>0</v>
      </c>
      <c r="H266" s="454">
        <f t="shared" ca="1" si="139"/>
        <v>0</v>
      </c>
      <c r="I266" s="72"/>
      <c r="J266" s="159">
        <f ca="1">HLOOKUP($B266,INDIRECT(J$1&amp;"!$I$2:$x$40"),('Partner-period(er)'!$A266+14),FALSE)</f>
        <v>0</v>
      </c>
      <c r="K266" s="57">
        <f ca="1">HLOOKUP($B266,INDIRECT(K$1&amp;"!$I$2:$x$40"),('Partner-period(er)'!$A266+14),FALSE)</f>
        <v>0</v>
      </c>
      <c r="L266" s="57">
        <f ca="1">HLOOKUP($B266,INDIRECT(L$1&amp;"!$I$2:$x$40"),('Partner-period(er)'!$A266+14),FALSE)</f>
        <v>0</v>
      </c>
      <c r="M266" s="57">
        <f ca="1">HLOOKUP($B266,INDIRECT(M$1&amp;"!$I$2:$x$40"),('Partner-period(er)'!$A266+14),FALSE)</f>
        <v>0</v>
      </c>
      <c r="N266" s="57">
        <f ca="1">HLOOKUP($B266,INDIRECT(N$1&amp;"!$I$2:$x$40"),('Partner-period(er)'!$A266+14),FALSE)</f>
        <v>0</v>
      </c>
      <c r="O266" s="9">
        <f ca="1">HLOOKUP($B266,INDIRECT(O$1&amp;"!$I$2:$x$40"),('Partner-period(er)'!$A266+14),FALSE)</f>
        <v>0</v>
      </c>
      <c r="P266" s="9">
        <f ca="1">HLOOKUP($B266,INDIRECT(P$1&amp;"!$I$2:$x$40"),('Partner-period(er)'!$A266+14),FALSE)</f>
        <v>0</v>
      </c>
      <c r="Q266" s="9">
        <f ca="1">HLOOKUP($B266,INDIRECT(Q$1&amp;"!$I$2:$x$40"),('Partner-period(er)'!$A266+14),FALSE)</f>
        <v>0</v>
      </c>
      <c r="R266" s="9">
        <f ca="1">HLOOKUP($B266,INDIRECT(R$1&amp;"!$I$2:$x$40"),('Partner-period(er)'!$A266+14),FALSE)</f>
        <v>0</v>
      </c>
      <c r="S266" s="9">
        <f ca="1">HLOOKUP($B266,INDIRECT(S$1&amp;"!$I$2:$x$40"),('Partner-period(er)'!$A266+14),FALSE)</f>
        <v>0</v>
      </c>
      <c r="T266" s="9">
        <f ca="1">HLOOKUP($B266,INDIRECT(T$1&amp;"!$I$2:$x$40"),('Partner-period(er)'!$A266+14),FALSE)</f>
        <v>0</v>
      </c>
      <c r="U266" s="9">
        <f ca="1">HLOOKUP($B266,INDIRECT(U$1&amp;"!$I$2:$x$40"),('Partner-period(er)'!$A266+14),FALSE)</f>
        <v>0</v>
      </c>
      <c r="V266" s="9">
        <f ca="1">HLOOKUP($B266,INDIRECT(V$1&amp;"!$I$2:$x$40"),('Partner-period(er)'!$A266+14),FALSE)</f>
        <v>0</v>
      </c>
      <c r="W266" s="9">
        <f ca="1">HLOOKUP($B266,INDIRECT(W$1&amp;"!$I$2:$x$40"),('Partner-period(er)'!$A266+14),FALSE)</f>
        <v>0</v>
      </c>
      <c r="X266" s="109">
        <f ca="1">HLOOKUP($B266,INDIRECT(X$1&amp;"!$I$2:$x$40"),('Partner-period(er)'!$A266+14),FALSE)</f>
        <v>0</v>
      </c>
      <c r="Z266" s="15">
        <f t="shared" ca="1" si="142"/>
        <v>0</v>
      </c>
      <c r="AA266" s="11">
        <f ca="1">SUM($J266:K266)</f>
        <v>0</v>
      </c>
      <c r="AB266" s="11">
        <f ca="1">SUM($J266:L266)</f>
        <v>0</v>
      </c>
      <c r="AC266" s="11">
        <f ca="1">SUM($J266:M266)</f>
        <v>0</v>
      </c>
      <c r="AD266" s="11">
        <f ca="1">SUM($J266:N266)</f>
        <v>0</v>
      </c>
      <c r="AE266" s="11">
        <f ca="1">SUM($J266:O266)</f>
        <v>0</v>
      </c>
      <c r="AF266" s="11">
        <f ca="1">SUM($J266:P266)</f>
        <v>0</v>
      </c>
      <c r="AG266" s="11">
        <f ca="1">SUM($J266:Q266)</f>
        <v>0</v>
      </c>
      <c r="AH266" s="11">
        <f ca="1">SUM($J266:R266)</f>
        <v>0</v>
      </c>
      <c r="AI266" s="11">
        <f ca="1">SUM($J266:S266)</f>
        <v>0</v>
      </c>
      <c r="AJ266" s="11">
        <f ca="1">SUM($J266:T266)</f>
        <v>0</v>
      </c>
      <c r="AK266" s="11">
        <f ca="1">SUM($J266:U266)</f>
        <v>0</v>
      </c>
      <c r="AL266" s="11">
        <f ca="1">SUM($J266:V266)</f>
        <v>0</v>
      </c>
      <c r="AM266" s="11">
        <f ca="1">SUM($J266:W266)</f>
        <v>0</v>
      </c>
      <c r="AN266" s="19">
        <f ca="1">SUM($J266:X266)</f>
        <v>0</v>
      </c>
      <c r="AO266" s="12"/>
      <c r="AP266" s="11">
        <f ca="1">IF(Data!$H$2="ja",IF(Z266&gt;$G266,Z266-$G266,0),0)</f>
        <v>0</v>
      </c>
      <c r="AQ266" s="11">
        <f ca="1">IF(Data!$H$2="ja",IF(AA266&gt;$G266,AA266-$G266-SUM($AP266:AP266),0),0)</f>
        <v>0</v>
      </c>
      <c r="AR266" s="11">
        <f ca="1">IF(Data!$H$2="ja",IF(AB266&gt;$G266,AB266-$G266-SUM($AP266:AQ266),0),0)</f>
        <v>0</v>
      </c>
      <c r="AS266" s="11">
        <f ca="1">IF(Data!$H$2="ja",IF(AC266&gt;$G266,AC266-$G266-SUM($AP266:AR266),0),0)</f>
        <v>0</v>
      </c>
      <c r="AT266" s="11">
        <f ca="1">IF(Data!$H$2="ja",IF(AD266&gt;$G266,AD266-$G266-SUM($AP266:AS266),0),0)</f>
        <v>0</v>
      </c>
      <c r="AU266" s="11">
        <f ca="1">IF(Data!$H$2="ja",IF(AE266&gt;$G266,AE266-$G266-SUM($AP266:AT266),0),0)</f>
        <v>0</v>
      </c>
      <c r="AV266" s="11">
        <f ca="1">IF(Data!$H$2="ja",IF(AF266&gt;$G266,AF266-$G266-SUM($AP266:AU266),0),0)</f>
        <v>0</v>
      </c>
      <c r="AW266" s="11">
        <f ca="1">IF(Data!$H$2="ja",IF(AG266&gt;$G266,AG266-$G266-SUM($AP266:AV266),0),0)</f>
        <v>0</v>
      </c>
      <c r="AX266" s="11">
        <f ca="1">IF(Data!$H$2="ja",IF(AH266&gt;$G266,AH266-$G266-SUM($AP266:AW266),0),0)</f>
        <v>0</v>
      </c>
      <c r="AY266" s="11">
        <f ca="1">IF(Data!$H$2="ja",IF(AI266&gt;$G266,AI266-$G266-SUM($AP266:AX266),0),0)</f>
        <v>0</v>
      </c>
      <c r="AZ266" s="11">
        <f ca="1">IF(Data!$H$2="ja",IF(AJ266&gt;$G266,AJ266-$G266-SUM($AP266:AY266),0),0)</f>
        <v>0</v>
      </c>
      <c r="BA266" s="11">
        <f ca="1">IF(Data!$H$2="ja",IF(AK266&gt;$G266,AK266-$G266-SUM($AP266:AZ266),0),0)</f>
        <v>0</v>
      </c>
      <c r="BB266" s="11">
        <f ca="1">IF(Data!$H$2="ja",IF(AL266&gt;$G266,AL266-$G266-SUM($AP266:BA266),0),0)</f>
        <v>0</v>
      </c>
      <c r="BC266" s="11">
        <f ca="1">IF(Data!$H$2="ja",IF(AM266&gt;$G266,AM266-$G266-SUM($AP266:BB266),0),0)</f>
        <v>0</v>
      </c>
      <c r="BD266" s="11">
        <f ca="1">IF(Data!$H$2="ja",IF(AN266&gt;$G266,AN266-$G266-SUM($AP266:BC266),0),0)</f>
        <v>0</v>
      </c>
    </row>
    <row r="267" spans="1:56" x14ac:dyDescent="0.25">
      <c r="A267" s="24">
        <v>13</v>
      </c>
      <c r="B267" s="24">
        <f t="shared" si="138"/>
        <v>6</v>
      </c>
      <c r="C267" s="39"/>
      <c r="D267" s="9" t="str">
        <f>Data!B$10</f>
        <v>Indtægter (negative tal)</v>
      </c>
      <c r="E267" s="9"/>
      <c r="F267" s="4"/>
      <c r="G267" s="242">
        <f>HLOOKUP(B267,'Budget &amp; Total'!$1:$45,(34),FALSE)</f>
        <v>0</v>
      </c>
      <c r="H267" s="454">
        <f t="shared" ca="1" si="139"/>
        <v>0</v>
      </c>
      <c r="I267" s="72"/>
      <c r="J267" s="159">
        <f ca="1">HLOOKUP($B267,INDIRECT(J$1&amp;"!$I$2:$x$40"),('Partner-period(er)'!$A267+14),FALSE)</f>
        <v>0</v>
      </c>
      <c r="K267" s="57">
        <f ca="1">HLOOKUP($B267,INDIRECT(K$1&amp;"!$I$2:$x$40"),('Partner-period(er)'!$A267+14),FALSE)</f>
        <v>0</v>
      </c>
      <c r="L267" s="57">
        <f ca="1">HLOOKUP($B267,INDIRECT(L$1&amp;"!$I$2:$x$40"),('Partner-period(er)'!$A267+14),FALSE)</f>
        <v>0</v>
      </c>
      <c r="M267" s="57">
        <f ca="1">HLOOKUP($B267,INDIRECT(M$1&amp;"!$I$2:$x$40"),('Partner-period(er)'!$A267+14),FALSE)</f>
        <v>0</v>
      </c>
      <c r="N267" s="57">
        <f ca="1">HLOOKUP($B267,INDIRECT(N$1&amp;"!$I$2:$x$40"),('Partner-period(er)'!$A267+14),FALSE)</f>
        <v>0</v>
      </c>
      <c r="O267" s="9">
        <f ca="1">HLOOKUP($B267,INDIRECT(O$1&amp;"!$I$2:$x$40"),('Partner-period(er)'!$A267+14),FALSE)</f>
        <v>0</v>
      </c>
      <c r="P267" s="9">
        <f ca="1">HLOOKUP($B267,INDIRECT(P$1&amp;"!$I$2:$x$40"),('Partner-period(er)'!$A267+14),FALSE)</f>
        <v>0</v>
      </c>
      <c r="Q267" s="9">
        <f ca="1">HLOOKUP($B267,INDIRECT(Q$1&amp;"!$I$2:$x$40"),('Partner-period(er)'!$A267+14),FALSE)</f>
        <v>0</v>
      </c>
      <c r="R267" s="9">
        <f ca="1">HLOOKUP($B267,INDIRECT(R$1&amp;"!$I$2:$x$40"),('Partner-period(er)'!$A267+14),FALSE)</f>
        <v>0</v>
      </c>
      <c r="S267" s="9">
        <f ca="1">HLOOKUP($B267,INDIRECT(S$1&amp;"!$I$2:$x$40"),('Partner-period(er)'!$A267+14),FALSE)</f>
        <v>0</v>
      </c>
      <c r="T267" s="9">
        <f ca="1">HLOOKUP($B267,INDIRECT(T$1&amp;"!$I$2:$x$40"),('Partner-period(er)'!$A267+14),FALSE)</f>
        <v>0</v>
      </c>
      <c r="U267" s="9">
        <f ca="1">HLOOKUP($B267,INDIRECT(U$1&amp;"!$I$2:$x$40"),('Partner-period(er)'!$A267+14),FALSE)</f>
        <v>0</v>
      </c>
      <c r="V267" s="9">
        <f ca="1">HLOOKUP($B267,INDIRECT(V$1&amp;"!$I$2:$x$40"),('Partner-period(er)'!$A267+14),FALSE)</f>
        <v>0</v>
      </c>
      <c r="W267" s="9">
        <f ca="1">HLOOKUP($B267,INDIRECT(W$1&amp;"!$I$2:$x$40"),('Partner-period(er)'!$A267+14),FALSE)</f>
        <v>0</v>
      </c>
      <c r="X267" s="109">
        <f ca="1">HLOOKUP($B267,INDIRECT(X$1&amp;"!$I$2:$x$40"),('Partner-period(er)'!$A267+14),FALSE)</f>
        <v>0</v>
      </c>
      <c r="Z267" s="15">
        <f t="shared" ca="1" si="142"/>
        <v>0</v>
      </c>
      <c r="AA267" s="11">
        <f ca="1">SUM($J267:K267)</f>
        <v>0</v>
      </c>
      <c r="AB267" s="11">
        <f ca="1">SUM($J267:L267)</f>
        <v>0</v>
      </c>
      <c r="AC267" s="11">
        <f ca="1">SUM($J267:M267)</f>
        <v>0</v>
      </c>
      <c r="AD267" s="11">
        <f ca="1">SUM($J267:N267)</f>
        <v>0</v>
      </c>
      <c r="AE267" s="11">
        <f ca="1">SUM($J267:O267)</f>
        <v>0</v>
      </c>
      <c r="AF267" s="11">
        <f ca="1">SUM($J267:P267)</f>
        <v>0</v>
      </c>
      <c r="AG267" s="11">
        <f ca="1">SUM($J267:Q267)</f>
        <v>0</v>
      </c>
      <c r="AH267" s="11">
        <f ca="1">SUM($J267:R267)</f>
        <v>0</v>
      </c>
      <c r="AI267" s="11">
        <f ca="1">SUM($J267:S267)</f>
        <v>0</v>
      </c>
      <c r="AJ267" s="11">
        <f ca="1">SUM($J267:T267)</f>
        <v>0</v>
      </c>
      <c r="AK267" s="11">
        <f ca="1">SUM($J267:U267)</f>
        <v>0</v>
      </c>
      <c r="AL267" s="11">
        <f ca="1">SUM($J267:V267)</f>
        <v>0</v>
      </c>
      <c r="AM267" s="11">
        <f ca="1">SUM($J267:W267)</f>
        <v>0</v>
      </c>
      <c r="AN267" s="19">
        <f ca="1">SUM($J267:X267)</f>
        <v>0</v>
      </c>
      <c r="AO267" s="12"/>
      <c r="AP267" s="11"/>
      <c r="AQ267" s="11"/>
      <c r="AR267" s="11"/>
      <c r="AS267" s="11"/>
      <c r="AT267" s="11"/>
      <c r="AU267" s="11"/>
      <c r="AV267" s="11"/>
      <c r="AW267" s="11"/>
      <c r="AX267" s="11"/>
      <c r="AY267" s="11"/>
      <c r="AZ267" s="11"/>
      <c r="BA267" s="11"/>
      <c r="BB267" s="11"/>
      <c r="BC267" s="11"/>
      <c r="BD267" s="11"/>
    </row>
    <row r="268" spans="1:56" x14ac:dyDescent="0.25">
      <c r="A268" s="24">
        <v>14</v>
      </c>
      <c r="B268" s="24">
        <f t="shared" si="138"/>
        <v>6</v>
      </c>
      <c r="C268" s="39"/>
      <c r="D268" s="9" t="str">
        <f>Data!B$11</f>
        <v>Andet, herunder rejser og formidling</v>
      </c>
      <c r="E268" s="9"/>
      <c r="F268" s="4"/>
      <c r="G268" s="242">
        <f>HLOOKUP(B268,'Budget &amp; Total'!$1:$45,(35),FALSE)</f>
        <v>0</v>
      </c>
      <c r="H268" s="454">
        <f t="shared" ca="1" si="139"/>
        <v>0</v>
      </c>
      <c r="I268" s="72"/>
      <c r="J268" s="159">
        <f ca="1">HLOOKUP($B268,INDIRECT(J$1&amp;"!$I$2:$x$40"),('Partner-period(er)'!$A268+14),FALSE)</f>
        <v>0</v>
      </c>
      <c r="K268" s="57">
        <f ca="1">HLOOKUP($B268,INDIRECT(K$1&amp;"!$I$2:$x$40"),('Partner-period(er)'!$A268+14),FALSE)</f>
        <v>0</v>
      </c>
      <c r="L268" s="57">
        <f ca="1">HLOOKUP($B268,INDIRECT(L$1&amp;"!$I$2:$x$40"),('Partner-period(er)'!$A268+14),FALSE)</f>
        <v>0</v>
      </c>
      <c r="M268" s="57">
        <f ca="1">HLOOKUP($B268,INDIRECT(M$1&amp;"!$I$2:$x$40"),('Partner-period(er)'!$A268+14),FALSE)</f>
        <v>0</v>
      </c>
      <c r="N268" s="57">
        <f ca="1">HLOOKUP($B268,INDIRECT(N$1&amp;"!$I$2:$x$40"),('Partner-period(er)'!$A268+14),FALSE)</f>
        <v>0</v>
      </c>
      <c r="O268" s="9">
        <f ca="1">HLOOKUP($B268,INDIRECT(O$1&amp;"!$I$2:$x$40"),('Partner-period(er)'!$A268+14),FALSE)</f>
        <v>0</v>
      </c>
      <c r="P268" s="9">
        <f ca="1">HLOOKUP($B268,INDIRECT(P$1&amp;"!$I$2:$x$40"),('Partner-period(er)'!$A268+14),FALSE)</f>
        <v>0</v>
      </c>
      <c r="Q268" s="9">
        <f ca="1">HLOOKUP($B268,INDIRECT(Q$1&amp;"!$I$2:$x$40"),('Partner-period(er)'!$A268+14),FALSE)</f>
        <v>0</v>
      </c>
      <c r="R268" s="9">
        <f ca="1">HLOOKUP($B268,INDIRECT(R$1&amp;"!$I$2:$x$40"),('Partner-period(er)'!$A268+14),FALSE)</f>
        <v>0</v>
      </c>
      <c r="S268" s="9">
        <f ca="1">HLOOKUP($B268,INDIRECT(S$1&amp;"!$I$2:$x$40"),('Partner-period(er)'!$A268+14),FALSE)</f>
        <v>0</v>
      </c>
      <c r="T268" s="9">
        <f ca="1">HLOOKUP($B268,INDIRECT(T$1&amp;"!$I$2:$x$40"),('Partner-period(er)'!$A268+14),FALSE)</f>
        <v>0</v>
      </c>
      <c r="U268" s="9">
        <f ca="1">HLOOKUP($B268,INDIRECT(U$1&amp;"!$I$2:$x$40"),('Partner-period(er)'!$A268+14),FALSE)</f>
        <v>0</v>
      </c>
      <c r="V268" s="9">
        <f ca="1">HLOOKUP($B268,INDIRECT(V$1&amp;"!$I$2:$x$40"),('Partner-period(er)'!$A268+14),FALSE)</f>
        <v>0</v>
      </c>
      <c r="W268" s="9">
        <f ca="1">HLOOKUP($B268,INDIRECT(W$1&amp;"!$I$2:$x$40"),('Partner-period(er)'!$A268+14),FALSE)</f>
        <v>0</v>
      </c>
      <c r="X268" s="109">
        <f ca="1">HLOOKUP($B268,INDIRECT(X$1&amp;"!$I$2:$x$40"),('Partner-period(er)'!$A268+14),FALSE)</f>
        <v>0</v>
      </c>
      <c r="Z268" s="15">
        <f t="shared" ca="1" si="142"/>
        <v>0</v>
      </c>
      <c r="AA268" s="11">
        <f ca="1">SUM($J268:K268)</f>
        <v>0</v>
      </c>
      <c r="AB268" s="11">
        <f ca="1">SUM($J268:L268)</f>
        <v>0</v>
      </c>
      <c r="AC268" s="11">
        <f ca="1">SUM($J268:M268)</f>
        <v>0</v>
      </c>
      <c r="AD268" s="11">
        <f ca="1">SUM($J268:N268)</f>
        <v>0</v>
      </c>
      <c r="AE268" s="11">
        <f ca="1">SUM($J268:O268)</f>
        <v>0</v>
      </c>
      <c r="AF268" s="11">
        <f ca="1">SUM($J268:P268)</f>
        <v>0</v>
      </c>
      <c r="AG268" s="11">
        <f ca="1">SUM($J268:Q268)</f>
        <v>0</v>
      </c>
      <c r="AH268" s="11">
        <f ca="1">SUM($J268:R268)</f>
        <v>0</v>
      </c>
      <c r="AI268" s="11">
        <f ca="1">SUM($J268:S268)</f>
        <v>0</v>
      </c>
      <c r="AJ268" s="11">
        <f ca="1">SUM($J268:T268)</f>
        <v>0</v>
      </c>
      <c r="AK268" s="11">
        <f ca="1">SUM($J268:U268)</f>
        <v>0</v>
      </c>
      <c r="AL268" s="11">
        <f ca="1">SUM($J268:V268)</f>
        <v>0</v>
      </c>
      <c r="AM268" s="11">
        <f ca="1">SUM($J268:W268)</f>
        <v>0</v>
      </c>
      <c r="AN268" s="19">
        <f ca="1">SUM($J268:X268)</f>
        <v>0</v>
      </c>
      <c r="AO268" s="12"/>
      <c r="AP268" s="11">
        <f ca="1">IF(Data!$H$2="ja",IF(Z268&gt;$G268,Z268-$G268,0),0)</f>
        <v>0</v>
      </c>
      <c r="AQ268" s="11">
        <f ca="1">IF(Data!$H$2="ja",IF(AA268&gt;$G268,AA268-$G268-SUM($AP268:AP268),0),0)</f>
        <v>0</v>
      </c>
      <c r="AR268" s="11">
        <f ca="1">IF(Data!$H$2="ja",IF(AB268&gt;$G268,AB268-$G268-SUM($AP268:AQ268),0),0)</f>
        <v>0</v>
      </c>
      <c r="AS268" s="11">
        <f ca="1">IF(Data!$H$2="ja",IF(AC268&gt;$G268,AC268-$G268-SUM($AP268:AR268),0),0)</f>
        <v>0</v>
      </c>
      <c r="AT268" s="11">
        <f ca="1">IF(Data!$H$2="ja",IF(AD268&gt;$G268,AD268-$G268-SUM($AP268:AS268),0),0)</f>
        <v>0</v>
      </c>
      <c r="AU268" s="11">
        <f ca="1">IF(Data!$H$2="ja",IF(AE268&gt;$G268,AE268-$G268-SUM($AP268:AT268),0),0)</f>
        <v>0</v>
      </c>
      <c r="AV268" s="11">
        <f ca="1">IF(Data!$H$2="ja",IF(AF268&gt;$G268,AF268-$G268-SUM($AP268:AU268),0),0)</f>
        <v>0</v>
      </c>
      <c r="AW268" s="11">
        <f ca="1">IF(Data!$H$2="ja",IF(AG268&gt;$G268,AG268-$G268-SUM($AP268:AV268),0),0)</f>
        <v>0</v>
      </c>
      <c r="AX268" s="11">
        <f ca="1">IF(Data!$H$2="ja",IF(AH268&gt;$G268,AH268-$G268-SUM($AP268:AW268),0),0)</f>
        <v>0</v>
      </c>
      <c r="AY268" s="11">
        <f ca="1">IF(Data!$H$2="ja",IF(AI268&gt;$G268,AI268-$G268-SUM($AP268:AX268),0),0)</f>
        <v>0</v>
      </c>
      <c r="AZ268" s="11">
        <f ca="1">IF(Data!$H$2="ja",IF(AJ268&gt;$G268,AJ268-$G268-SUM($AP268:AY268),0),0)</f>
        <v>0</v>
      </c>
      <c r="BA268" s="11">
        <f ca="1">IF(Data!$H$2="ja",IF(AK268&gt;$G268,AK268-$G268-SUM($AP268:AZ268),0),0)</f>
        <v>0</v>
      </c>
      <c r="BB268" s="11">
        <f ca="1">IF(Data!$H$2="ja",IF(AL268&gt;$G268,AL268-$G268-SUM($AP268:BA268),0),0)</f>
        <v>0</v>
      </c>
      <c r="BC268" s="11">
        <f ca="1">IF(Data!$H$2="ja",IF(AM268&gt;$G268,AM268-$G268-SUM($AP268:BB268),0),0)</f>
        <v>0</v>
      </c>
      <c r="BD268" s="11">
        <f ca="1">IF(Data!$H$2="ja",IF(AN268&gt;$G268,AN268-$G268-SUM($AP268:BC268),0),0)</f>
        <v>0</v>
      </c>
    </row>
    <row r="269" spans="1:56" x14ac:dyDescent="0.25">
      <c r="A269" s="24">
        <v>15</v>
      </c>
      <c r="B269" s="24">
        <f t="shared" si="138"/>
        <v>6</v>
      </c>
      <c r="C269" s="39"/>
      <c r="D269" s="9" t="str">
        <f>Data!B$12</f>
        <v>Overheadomkostninger</v>
      </c>
      <c r="E269" s="9"/>
      <c r="F269" s="4"/>
      <c r="G269" s="243">
        <f>HLOOKUP(B269,'Budget &amp; Total'!$1:$45,(37),FALSE)</f>
        <v>0</v>
      </c>
      <c r="H269" s="454">
        <f t="shared" ca="1" si="139"/>
        <v>0</v>
      </c>
      <c r="I269" s="72"/>
      <c r="J269" s="159">
        <f ca="1">HLOOKUP($B269,INDIRECT(J$1&amp;"!$I$2:$x$40"),('Partner-period(er)'!$A269+14),FALSE)</f>
        <v>0</v>
      </c>
      <c r="K269" s="57">
        <f ca="1">HLOOKUP($B269,INDIRECT(K$1&amp;"!$I$2:$x$40"),('Partner-period(er)'!$A269+14),FALSE)</f>
        <v>0</v>
      </c>
      <c r="L269" s="57">
        <f ca="1">HLOOKUP($B269,INDIRECT(L$1&amp;"!$I$2:$x$40"),('Partner-period(er)'!$A269+14),FALSE)</f>
        <v>0</v>
      </c>
      <c r="M269" s="57">
        <f ca="1">HLOOKUP($B269,INDIRECT(M$1&amp;"!$I$2:$x$40"),('Partner-period(er)'!$A269+14),FALSE)</f>
        <v>0</v>
      </c>
      <c r="N269" s="57">
        <f ca="1">HLOOKUP($B269,INDIRECT(N$1&amp;"!$I$2:$x$40"),('Partner-period(er)'!$A269+14),FALSE)</f>
        <v>0</v>
      </c>
      <c r="O269" s="9">
        <f ca="1">HLOOKUP($B269,INDIRECT(O$1&amp;"!$I$2:$x$40"),('Partner-period(er)'!$A269+14),FALSE)</f>
        <v>0</v>
      </c>
      <c r="P269" s="9">
        <f ca="1">HLOOKUP($B269,INDIRECT(P$1&amp;"!$I$2:$x$40"),('Partner-period(er)'!$A269+14),FALSE)</f>
        <v>0</v>
      </c>
      <c r="Q269" s="9">
        <f ca="1">HLOOKUP($B269,INDIRECT(Q$1&amp;"!$I$2:$x$40"),('Partner-period(er)'!$A269+14),FALSE)</f>
        <v>0</v>
      </c>
      <c r="R269" s="9">
        <f ca="1">HLOOKUP($B269,INDIRECT(R$1&amp;"!$I$2:$x$40"),('Partner-period(er)'!$A269+14),FALSE)</f>
        <v>0</v>
      </c>
      <c r="S269" s="9">
        <f ca="1">HLOOKUP($B269,INDIRECT(S$1&amp;"!$I$2:$x$40"),('Partner-period(er)'!$A269+14),FALSE)</f>
        <v>0</v>
      </c>
      <c r="T269" s="9">
        <f ca="1">HLOOKUP($B269,INDIRECT(T$1&amp;"!$I$2:$x$40"),('Partner-period(er)'!$A269+14),FALSE)</f>
        <v>0</v>
      </c>
      <c r="U269" s="9">
        <f ca="1">HLOOKUP($B269,INDIRECT(U$1&amp;"!$I$2:$x$40"),('Partner-period(er)'!$A269+14),FALSE)</f>
        <v>0</v>
      </c>
      <c r="V269" s="9">
        <f ca="1">HLOOKUP($B269,INDIRECT(V$1&amp;"!$I$2:$x$40"),('Partner-period(er)'!$A269+14),FALSE)</f>
        <v>0</v>
      </c>
      <c r="W269" s="9">
        <f ca="1">HLOOKUP($B269,INDIRECT(W$1&amp;"!$I$2:$x$40"),('Partner-period(er)'!$A269+14),FALSE)</f>
        <v>0</v>
      </c>
      <c r="X269" s="109">
        <f ca="1">HLOOKUP($B269,INDIRECT(X$1&amp;"!$I$2:$x$40"),('Partner-period(er)'!$A269+14),FALSE)</f>
        <v>0</v>
      </c>
      <c r="Z269" s="15">
        <f t="shared" ca="1" si="142"/>
        <v>0</v>
      </c>
      <c r="AA269" s="11">
        <f ca="1">SUM($J269:K269)</f>
        <v>0</v>
      </c>
      <c r="AB269" s="11">
        <f ca="1">SUM($J269:L269)</f>
        <v>0</v>
      </c>
      <c r="AC269" s="11">
        <f ca="1">SUM($J269:M269)</f>
        <v>0</v>
      </c>
      <c r="AD269" s="11">
        <f ca="1">SUM($J269:N269)</f>
        <v>0</v>
      </c>
      <c r="AE269" s="11">
        <f ca="1">SUM($J269:O269)</f>
        <v>0</v>
      </c>
      <c r="AF269" s="11">
        <f ca="1">SUM($J269:P269)</f>
        <v>0</v>
      </c>
      <c r="AG269" s="11">
        <f ca="1">SUM($J269:Q269)</f>
        <v>0</v>
      </c>
      <c r="AH269" s="11">
        <f ca="1">SUM($J269:R269)</f>
        <v>0</v>
      </c>
      <c r="AI269" s="11">
        <f ca="1">SUM($J269:S269)</f>
        <v>0</v>
      </c>
      <c r="AJ269" s="11">
        <f ca="1">SUM($J269:T269)</f>
        <v>0</v>
      </c>
      <c r="AK269" s="11">
        <f ca="1">SUM($J269:U269)</f>
        <v>0</v>
      </c>
      <c r="AL269" s="11">
        <f ca="1">SUM($J269:V269)</f>
        <v>0</v>
      </c>
      <c r="AM269" s="11">
        <f ca="1">SUM($J269:W269)</f>
        <v>0</v>
      </c>
      <c r="AN269" s="19">
        <f ca="1">SUM($J269:X269)</f>
        <v>0</v>
      </c>
      <c r="AO269" s="12"/>
      <c r="AP269" s="11">
        <f ca="1">IF(Data!$H$2="ja",IF(Z269&gt;$G269,Z269-$G269,0),0)</f>
        <v>0</v>
      </c>
      <c r="AQ269" s="11">
        <f ca="1">IF(Data!$H$2="ja",IF(AA269&gt;$G269,AA269-$G269-SUM($AP269:AP269),0),0)</f>
        <v>0</v>
      </c>
      <c r="AR269" s="11">
        <f ca="1">IF(Data!$H$2="ja",IF(AB269&gt;$G269,AB269-$G269-SUM($AP269:AQ269),0),0)</f>
        <v>0</v>
      </c>
      <c r="AS269" s="11">
        <f ca="1">IF(Data!$H$2="ja",IF(AC269&gt;$G269,AC269-$G269-SUM($AP269:AR269),0),0)</f>
        <v>0</v>
      </c>
      <c r="AT269" s="11">
        <f ca="1">IF(Data!$H$2="ja",IF(AD269&gt;$G269,AD269-$G269-SUM($AP269:AS269),0),0)</f>
        <v>0</v>
      </c>
      <c r="AU269" s="11">
        <f ca="1">IF(Data!$H$2="ja",IF(AE269&gt;$G269,AE269-$G269-SUM($AP269:AT269),0),0)</f>
        <v>0</v>
      </c>
      <c r="AV269" s="11">
        <f ca="1">IF(Data!$H$2="ja",IF(AF269&gt;$G269,AF269-$G269-SUM($AP269:AU269),0),0)</f>
        <v>0</v>
      </c>
      <c r="AW269" s="11">
        <f ca="1">IF(Data!$H$2="ja",IF(AG269&gt;$G269,AG269-$G269-SUM($AP269:AV269),0),0)</f>
        <v>0</v>
      </c>
      <c r="AX269" s="11">
        <f ca="1">IF(Data!$H$2="ja",IF(AH269&gt;$G269,AH269-$G269-SUM($AP269:AW269),0),0)</f>
        <v>0</v>
      </c>
      <c r="AY269" s="11">
        <f ca="1">IF(Data!$H$2="ja",IF(AI269&gt;$G269,AI269-$G269-SUM($AP269:AX269),0),0)</f>
        <v>0</v>
      </c>
      <c r="AZ269" s="11">
        <f ca="1">IF(Data!$H$2="ja",IF(AJ269&gt;$G269,AJ269-$G269-SUM($AP269:AY269),0),0)</f>
        <v>0</v>
      </c>
      <c r="BA269" s="11">
        <f ca="1">IF(Data!$H$2="ja",IF(AK269&gt;$G269,AK269-$G269-SUM($AP269:AZ269),0),0)</f>
        <v>0</v>
      </c>
      <c r="BB269" s="11">
        <f ca="1">IF(Data!$H$2="ja",IF(AL269&gt;$G269,AL269-$G269-SUM($AP269:BA269),0),0)</f>
        <v>0</v>
      </c>
      <c r="BC269" s="11">
        <f ca="1">IF(Data!$H$2="ja",IF(AM269&gt;$G269,AM269-$G269-SUM($AP269:BB269),0),0)</f>
        <v>0</v>
      </c>
      <c r="BD269" s="11">
        <f ca="1">IF(Data!$H$2="ja",IF(AN269&gt;$G269,AN269-$G269-SUM($AP269:BC269),0),0)</f>
        <v>0</v>
      </c>
    </row>
    <row r="270" spans="1:56" x14ac:dyDescent="0.25">
      <c r="A270" s="24">
        <v>16</v>
      </c>
      <c r="B270" s="24">
        <f t="shared" si="138"/>
        <v>6</v>
      </c>
      <c r="C270" s="35"/>
      <c r="D270" s="32" t="str">
        <f>Data!B$19</f>
        <v>Andre omkostninger total</v>
      </c>
      <c r="E270" s="32"/>
      <c r="F270" s="71"/>
      <c r="G270" s="242">
        <f>HLOOKUP(B270,'Budget &amp; Total'!$1:$45,(19+A270),FALSE)</f>
        <v>0</v>
      </c>
      <c r="H270" s="456">
        <f t="shared" ca="1" si="139"/>
        <v>0</v>
      </c>
      <c r="I270" s="72"/>
      <c r="J270" s="209">
        <f ca="1">HLOOKUP($B270,INDIRECT(J$1&amp;"!$I$2:$x$40"),('Partner-period(er)'!$A270+14),FALSE)</f>
        <v>0</v>
      </c>
      <c r="K270" s="61">
        <f ca="1">HLOOKUP($B270,INDIRECT(K$1&amp;"!$I$2:$x$40"),('Partner-period(er)'!$A270+14),FALSE)</f>
        <v>0</v>
      </c>
      <c r="L270" s="61">
        <f ca="1">HLOOKUP($B270,INDIRECT(L$1&amp;"!$I$2:$x$40"),('Partner-period(er)'!$A270+14),FALSE)</f>
        <v>0</v>
      </c>
      <c r="M270" s="61">
        <f ca="1">HLOOKUP($B270,INDIRECT(M$1&amp;"!$I$2:$x$40"),('Partner-period(er)'!$A270+14),FALSE)</f>
        <v>0</v>
      </c>
      <c r="N270" s="61">
        <f ca="1">HLOOKUP($B270,INDIRECT(N$1&amp;"!$I$2:$x$40"),('Partner-period(er)'!$A270+14),FALSE)</f>
        <v>0</v>
      </c>
      <c r="O270" s="32">
        <f ca="1">HLOOKUP($B270,INDIRECT(O$1&amp;"!$I$2:$x$40"),('Partner-period(er)'!$A270+14),FALSE)</f>
        <v>0</v>
      </c>
      <c r="P270" s="32">
        <f ca="1">HLOOKUP($B270,INDIRECT(P$1&amp;"!$I$2:$x$40"),('Partner-period(er)'!$A270+14),FALSE)</f>
        <v>0</v>
      </c>
      <c r="Q270" s="32">
        <f ca="1">HLOOKUP($B270,INDIRECT(Q$1&amp;"!$I$2:$x$40"),('Partner-period(er)'!$A270+14),FALSE)</f>
        <v>0</v>
      </c>
      <c r="R270" s="32">
        <f ca="1">HLOOKUP($B270,INDIRECT(R$1&amp;"!$I$2:$x$40"),('Partner-period(er)'!$A270+14),FALSE)</f>
        <v>0</v>
      </c>
      <c r="S270" s="32">
        <f ca="1">HLOOKUP($B270,INDIRECT(S$1&amp;"!$I$2:$x$40"),('Partner-period(er)'!$A270+14),FALSE)</f>
        <v>0</v>
      </c>
      <c r="T270" s="32">
        <f ca="1">HLOOKUP($B270,INDIRECT(T$1&amp;"!$I$2:$x$40"),('Partner-period(er)'!$A270+14),FALSE)</f>
        <v>0</v>
      </c>
      <c r="U270" s="32">
        <f ca="1">HLOOKUP($B270,INDIRECT(U$1&amp;"!$I$2:$x$40"),('Partner-period(er)'!$A270+14),FALSE)</f>
        <v>0</v>
      </c>
      <c r="V270" s="32">
        <f ca="1">HLOOKUP($B270,INDIRECT(V$1&amp;"!$I$2:$x$40"),('Partner-period(er)'!$A270+14),FALSE)</f>
        <v>0</v>
      </c>
      <c r="W270" s="32">
        <f ca="1">HLOOKUP($B270,INDIRECT(W$1&amp;"!$I$2:$x$40"),('Partner-period(er)'!$A270+14),FALSE)</f>
        <v>0</v>
      </c>
      <c r="X270" s="366">
        <f ca="1">HLOOKUP($B270,INDIRECT(X$1&amp;"!$I$2:$x$40"),('Partner-period(er)'!$A270+14),FALSE)</f>
        <v>0</v>
      </c>
      <c r="Z270" s="15">
        <f t="shared" ca="1" si="142"/>
        <v>0</v>
      </c>
      <c r="AA270" s="11">
        <f ca="1">SUM($J270:K270)</f>
        <v>0</v>
      </c>
      <c r="AB270" s="11">
        <f ca="1">SUM($J270:L270)</f>
        <v>0</v>
      </c>
      <c r="AC270" s="11">
        <f ca="1">SUM($J270:M270)</f>
        <v>0</v>
      </c>
      <c r="AD270" s="11">
        <f ca="1">SUM($J270:N270)</f>
        <v>0</v>
      </c>
      <c r="AE270" s="11">
        <f ca="1">SUM($J270:O270)</f>
        <v>0</v>
      </c>
      <c r="AF270" s="11">
        <f ca="1">SUM($J270:P270)</f>
        <v>0</v>
      </c>
      <c r="AG270" s="11">
        <f ca="1">SUM($J270:Q270)</f>
        <v>0</v>
      </c>
      <c r="AH270" s="11">
        <f ca="1">SUM($J270:R270)</f>
        <v>0</v>
      </c>
      <c r="AI270" s="11">
        <f ca="1">SUM($J270:S270)</f>
        <v>0</v>
      </c>
      <c r="AJ270" s="11">
        <f ca="1">SUM($J270:T270)</f>
        <v>0</v>
      </c>
      <c r="AK270" s="11">
        <f ca="1">SUM($J270:U270)</f>
        <v>0</v>
      </c>
      <c r="AL270" s="11">
        <f ca="1">SUM($J270:V270)</f>
        <v>0</v>
      </c>
      <c r="AM270" s="11">
        <f ca="1">SUM($J270:W270)</f>
        <v>0</v>
      </c>
      <c r="AN270" s="19">
        <f ca="1">SUM($J270:X270)</f>
        <v>0</v>
      </c>
      <c r="AO270" s="12"/>
      <c r="AP270" s="11"/>
      <c r="AQ270" s="11"/>
      <c r="AR270" s="11"/>
      <c r="AS270" s="11"/>
      <c r="AT270" s="11"/>
      <c r="AU270" s="11"/>
      <c r="AV270" s="11"/>
      <c r="AW270" s="11"/>
      <c r="AX270" s="11"/>
      <c r="AY270" s="11"/>
      <c r="AZ270" s="11"/>
      <c r="BA270" s="11"/>
      <c r="BB270" s="11"/>
      <c r="BC270" s="11"/>
      <c r="BD270" s="11"/>
    </row>
    <row r="271" spans="1:56" ht="18" customHeight="1" thickBot="1" x14ac:dyDescent="0.3">
      <c r="A271" s="24">
        <v>17</v>
      </c>
      <c r="B271" s="24">
        <f t="shared" si="138"/>
        <v>6</v>
      </c>
      <c r="C271" s="250" t="str">
        <f>Data!B$55</f>
        <v>Totale omkostninger</v>
      </c>
      <c r="D271" s="251"/>
      <c r="E271" s="251"/>
      <c r="F271" s="252"/>
      <c r="G271" s="253">
        <f>HLOOKUP(B271,'Budget &amp; Total'!$1:$45,(38),FALSE)</f>
        <v>0</v>
      </c>
      <c r="H271" s="457">
        <f t="shared" ca="1" si="139"/>
        <v>0</v>
      </c>
      <c r="I271" s="80"/>
      <c r="J271" s="255">
        <f ca="1">HLOOKUP($B271,INDIRECT(J$1&amp;"!$I$2:$x$40"),('Partner-period(er)'!$A271+14),FALSE)</f>
        <v>0</v>
      </c>
      <c r="K271" s="256">
        <f ca="1">HLOOKUP($B271,INDIRECT(K$1&amp;"!$I$2:$x$40"),('Partner-period(er)'!$A271+14),FALSE)</f>
        <v>0</v>
      </c>
      <c r="L271" s="256">
        <f ca="1">HLOOKUP($B271,INDIRECT(L$1&amp;"!$I$2:$x$40"),('Partner-period(er)'!$A271+14),FALSE)</f>
        <v>0</v>
      </c>
      <c r="M271" s="256">
        <f ca="1">HLOOKUP($B271,INDIRECT(M$1&amp;"!$I$2:$x$40"),('Partner-period(er)'!$A271+14),FALSE)</f>
        <v>0</v>
      </c>
      <c r="N271" s="256">
        <f ca="1">HLOOKUP($B271,INDIRECT(N$1&amp;"!$I$2:$x$40"),('Partner-period(er)'!$A271+14),FALSE)</f>
        <v>0</v>
      </c>
      <c r="O271" s="367">
        <f ca="1">HLOOKUP($B271,INDIRECT(O$1&amp;"!$I$2:$x$40"),('Partner-period(er)'!$A271+14),FALSE)</f>
        <v>0</v>
      </c>
      <c r="P271" s="367">
        <f ca="1">HLOOKUP($B271,INDIRECT(P$1&amp;"!$I$2:$x$40"),('Partner-period(er)'!$A271+14),FALSE)</f>
        <v>0</v>
      </c>
      <c r="Q271" s="367">
        <f ca="1">HLOOKUP($B271,INDIRECT(Q$1&amp;"!$I$2:$x$40"),('Partner-period(er)'!$A271+14),FALSE)</f>
        <v>0</v>
      </c>
      <c r="R271" s="367">
        <f ca="1">HLOOKUP($B271,INDIRECT(R$1&amp;"!$I$2:$x$40"),('Partner-period(er)'!$A271+14),FALSE)</f>
        <v>0</v>
      </c>
      <c r="S271" s="367">
        <f ca="1">HLOOKUP($B271,INDIRECT(S$1&amp;"!$I$2:$x$40"),('Partner-period(er)'!$A271+14),FALSE)</f>
        <v>0</v>
      </c>
      <c r="T271" s="367">
        <f ca="1">HLOOKUP($B271,INDIRECT(T$1&amp;"!$I$2:$x$40"),('Partner-period(er)'!$A271+14),FALSE)</f>
        <v>0</v>
      </c>
      <c r="U271" s="367">
        <f ca="1">HLOOKUP($B271,INDIRECT(U$1&amp;"!$I$2:$x$40"),('Partner-period(er)'!$A271+14),FALSE)</f>
        <v>0</v>
      </c>
      <c r="V271" s="367">
        <f ca="1">HLOOKUP($B271,INDIRECT(V$1&amp;"!$I$2:$x$40"),('Partner-period(er)'!$A271+14),FALSE)</f>
        <v>0</v>
      </c>
      <c r="W271" s="367">
        <f ca="1">HLOOKUP($B271,INDIRECT(W$1&amp;"!$I$2:$x$40"),('Partner-period(er)'!$A271+14),FALSE)</f>
        <v>0</v>
      </c>
      <c r="X271" s="368">
        <f ca="1">HLOOKUP($B271,INDIRECT(X$1&amp;"!$I$2:$x$40"),('Partner-period(er)'!$A271+14),FALSE)</f>
        <v>0</v>
      </c>
      <c r="Z271" s="15">
        <f t="shared" ca="1" si="142"/>
        <v>0</v>
      </c>
      <c r="AA271" s="11">
        <f ca="1">SUM($J271:K271)</f>
        <v>0</v>
      </c>
      <c r="AB271" s="11">
        <f ca="1">SUM($J271:L271)</f>
        <v>0</v>
      </c>
      <c r="AC271" s="11">
        <f ca="1">SUM($J271:M271)</f>
        <v>0</v>
      </c>
      <c r="AD271" s="11">
        <f ca="1">SUM($J271:N271)</f>
        <v>0</v>
      </c>
      <c r="AE271" s="11">
        <f ca="1">SUM($J271:O271)</f>
        <v>0</v>
      </c>
      <c r="AF271" s="11">
        <f ca="1">SUM($J271:P271)</f>
        <v>0</v>
      </c>
      <c r="AG271" s="11">
        <f ca="1">SUM($J271:Q271)</f>
        <v>0</v>
      </c>
      <c r="AH271" s="11">
        <f ca="1">SUM($J271:R271)</f>
        <v>0</v>
      </c>
      <c r="AI271" s="11">
        <f ca="1">SUM($J271:S271)</f>
        <v>0</v>
      </c>
      <c r="AJ271" s="11">
        <f ca="1">SUM($J271:T271)</f>
        <v>0</v>
      </c>
      <c r="AK271" s="11">
        <f ca="1">SUM($J271:U271)</f>
        <v>0</v>
      </c>
      <c r="AL271" s="11">
        <f ca="1">SUM($J271:V271)</f>
        <v>0</v>
      </c>
      <c r="AM271" s="11">
        <f ca="1">SUM($J271:W271)</f>
        <v>0</v>
      </c>
      <c r="AN271" s="19">
        <f ca="1">SUM($J271:X271)</f>
        <v>0</v>
      </c>
      <c r="AO271" s="12"/>
      <c r="AP271" s="11"/>
      <c r="AQ271" s="11"/>
      <c r="AR271" s="11"/>
      <c r="AS271" s="11"/>
      <c r="AT271" s="11"/>
      <c r="AU271" s="11"/>
      <c r="AV271" s="11"/>
      <c r="AW271" s="11"/>
      <c r="AX271" s="11"/>
      <c r="AY271" s="11"/>
      <c r="AZ271" s="11"/>
      <c r="BA271" s="11"/>
      <c r="BB271" s="11"/>
      <c r="BC271" s="11"/>
      <c r="BD271" s="11"/>
    </row>
    <row r="272" spans="1:56" ht="18" customHeight="1" thickTop="1" x14ac:dyDescent="0.25">
      <c r="A272" s="24">
        <v>18</v>
      </c>
      <c r="B272" s="24">
        <f t="shared" si="138"/>
        <v>6</v>
      </c>
      <c r="C272" s="38">
        <f>'Budget &amp; Total'!B$41</f>
        <v>0</v>
      </c>
      <c r="D272" s="9"/>
      <c r="E272" s="9"/>
      <c r="F272" s="4"/>
      <c r="G272" s="242"/>
      <c r="H272" s="454">
        <f t="shared" ca="1" si="139"/>
        <v>0</v>
      </c>
      <c r="I272" s="72"/>
      <c r="J272" s="159">
        <f ca="1">HLOOKUP($B272,INDIRECT(J$1&amp;"!$I$2:$x$40"),('Partner-period(er)'!$A272+14),FALSE)</f>
        <v>0</v>
      </c>
      <c r="K272" s="57">
        <f ca="1">HLOOKUP($B272,INDIRECT(K$1&amp;"!$I$2:$x$40"),('Partner-period(er)'!$A272+14),FALSE)</f>
        <v>0</v>
      </c>
      <c r="L272" s="57">
        <f ca="1">HLOOKUP($B272,INDIRECT(L$1&amp;"!$I$2:$x$40"),('Partner-period(er)'!$A272+14),FALSE)</f>
        <v>0</v>
      </c>
      <c r="M272" s="57">
        <f ca="1">HLOOKUP($B272,INDIRECT(M$1&amp;"!$I$2:$x$40"),('Partner-period(er)'!$A272+14),FALSE)</f>
        <v>0</v>
      </c>
      <c r="N272" s="57">
        <f ca="1">HLOOKUP($B272,INDIRECT(N$1&amp;"!$I$2:$x$40"),('Partner-period(er)'!$A272+14),FALSE)</f>
        <v>0</v>
      </c>
      <c r="O272" s="9">
        <f ca="1">HLOOKUP($B272,INDIRECT(O$1&amp;"!$I$2:$x$40"),('Partner-period(er)'!$A272+14),FALSE)</f>
        <v>0</v>
      </c>
      <c r="P272" s="9">
        <f ca="1">HLOOKUP($B272,INDIRECT(P$1&amp;"!$I$2:$x$40"),('Partner-period(er)'!$A272+14),FALSE)</f>
        <v>0</v>
      </c>
      <c r="Q272" s="9">
        <f ca="1">HLOOKUP($B272,INDIRECT(Q$1&amp;"!$I$2:$x$40"),('Partner-period(er)'!$A272+14),FALSE)</f>
        <v>0</v>
      </c>
      <c r="R272" s="9">
        <f ca="1">HLOOKUP($B272,INDIRECT(R$1&amp;"!$I$2:$x$40"),('Partner-period(er)'!$A272+14),FALSE)</f>
        <v>0</v>
      </c>
      <c r="S272" s="9">
        <f ca="1">HLOOKUP($B272,INDIRECT(S$1&amp;"!$I$2:$x$40"),('Partner-period(er)'!$A272+14),FALSE)</f>
        <v>0</v>
      </c>
      <c r="T272" s="9">
        <f ca="1">HLOOKUP($B272,INDIRECT(T$1&amp;"!$I$2:$x$40"),('Partner-period(er)'!$A272+14),FALSE)</f>
        <v>0</v>
      </c>
      <c r="U272" s="9">
        <f ca="1">HLOOKUP($B272,INDIRECT(U$1&amp;"!$I$2:$x$40"),('Partner-period(er)'!$A272+14),FALSE)</f>
        <v>0</v>
      </c>
      <c r="V272" s="9">
        <f ca="1">HLOOKUP($B272,INDIRECT(V$1&amp;"!$I$2:$x$40"),('Partner-period(er)'!$A272+14),FALSE)</f>
        <v>0</v>
      </c>
      <c r="W272" s="9">
        <f ca="1">HLOOKUP($B272,INDIRECT(W$1&amp;"!$I$2:$x$40"),('Partner-period(er)'!$A272+14),FALSE)</f>
        <v>0</v>
      </c>
      <c r="X272" s="109">
        <f ca="1">HLOOKUP($B272,INDIRECT(X$1&amp;"!$I$2:$x$40"),('Partner-period(er)'!$A272+14),FALSE)</f>
        <v>0</v>
      </c>
      <c r="Z272" s="15"/>
      <c r="AA272" s="11"/>
      <c r="AB272" s="11"/>
      <c r="AC272" s="11"/>
      <c r="AD272" s="11"/>
      <c r="AE272" s="11"/>
      <c r="AF272" s="11"/>
      <c r="AG272" s="11"/>
      <c r="AH272" s="11"/>
      <c r="AI272" s="11"/>
      <c r="AJ272" s="11"/>
      <c r="AK272" s="11"/>
      <c r="AL272" s="11"/>
      <c r="AM272" s="11"/>
      <c r="AN272" s="19"/>
      <c r="AO272" s="12"/>
      <c r="AP272" s="11"/>
      <c r="AQ272" s="11"/>
      <c r="AR272" s="11"/>
      <c r="AS272" s="11"/>
      <c r="AT272" s="11"/>
      <c r="AU272" s="11"/>
      <c r="AV272" s="11"/>
      <c r="AW272" s="11"/>
      <c r="AX272" s="11"/>
      <c r="AY272" s="11"/>
      <c r="AZ272" s="11"/>
      <c r="BA272" s="11"/>
      <c r="BB272" s="11"/>
      <c r="BC272" s="11"/>
      <c r="BD272" s="11"/>
    </row>
    <row r="273" spans="1:56" x14ac:dyDescent="0.25">
      <c r="A273" s="24">
        <v>19</v>
      </c>
      <c r="B273" s="24">
        <f t="shared" si="138"/>
        <v>6</v>
      </c>
      <c r="C273" s="73"/>
      <c r="D273" s="9" t="str">
        <f>Data!B$26</f>
        <v>Beregnet tilskud</v>
      </c>
      <c r="E273" s="9"/>
      <c r="F273" s="67">
        <f>HLOOKUP(B272,'Budget &amp; Total'!B:CI,42,FALSE)</f>
        <v>0</v>
      </c>
      <c r="G273" s="244"/>
      <c r="H273" s="454">
        <f t="shared" ca="1" si="139"/>
        <v>0</v>
      </c>
      <c r="I273" s="72"/>
      <c r="J273" s="159">
        <f ca="1">HLOOKUP($B273,INDIRECT(J$1&amp;"!$I$2:$x$40"),('Partner-period(er)'!$A273+14),FALSE)</f>
        <v>0</v>
      </c>
      <c r="K273" s="57">
        <f ca="1">HLOOKUP($B273,INDIRECT(K$1&amp;"!$I$2:$x$40"),('Partner-period(er)'!$A273+14),FALSE)</f>
        <v>0</v>
      </c>
      <c r="L273" s="57">
        <f ca="1">HLOOKUP($B273,INDIRECT(L$1&amp;"!$I$2:$x$40"),('Partner-period(er)'!$A273+14),FALSE)</f>
        <v>0</v>
      </c>
      <c r="M273" s="57">
        <f ca="1">HLOOKUP($B273,INDIRECT(M$1&amp;"!$I$2:$x$40"),('Partner-period(er)'!$A273+14),FALSE)</f>
        <v>0</v>
      </c>
      <c r="N273" s="57">
        <f ca="1">HLOOKUP($B273,INDIRECT(N$1&amp;"!$I$2:$x$40"),('Partner-period(er)'!$A273+14),FALSE)</f>
        <v>0</v>
      </c>
      <c r="O273" s="9">
        <f ca="1">HLOOKUP($B273,INDIRECT(O$1&amp;"!$I$2:$x$40"),('Partner-period(er)'!$A273+14),FALSE)</f>
        <v>0</v>
      </c>
      <c r="P273" s="9">
        <f ca="1">HLOOKUP($B273,INDIRECT(P$1&amp;"!$I$2:$x$40"),('Partner-period(er)'!$A273+14),FALSE)</f>
        <v>0</v>
      </c>
      <c r="Q273" s="9">
        <f ca="1">HLOOKUP($B273,INDIRECT(Q$1&amp;"!$I$2:$x$40"),('Partner-period(er)'!$A273+14),FALSE)</f>
        <v>0</v>
      </c>
      <c r="R273" s="9">
        <f ca="1">HLOOKUP($B273,INDIRECT(R$1&amp;"!$I$2:$x$40"),('Partner-period(er)'!$A273+14),FALSE)</f>
        <v>0</v>
      </c>
      <c r="S273" s="9">
        <f ca="1">HLOOKUP($B273,INDIRECT(S$1&amp;"!$I$2:$x$40"),('Partner-period(er)'!$A273+14),FALSE)</f>
        <v>0</v>
      </c>
      <c r="T273" s="9">
        <f ca="1">HLOOKUP($B273,INDIRECT(T$1&amp;"!$I$2:$x$40"),('Partner-period(er)'!$A273+14),FALSE)</f>
        <v>0</v>
      </c>
      <c r="U273" s="9">
        <f ca="1">HLOOKUP($B273,INDIRECT(U$1&amp;"!$I$2:$x$40"),('Partner-period(er)'!$A273+14),FALSE)</f>
        <v>0</v>
      </c>
      <c r="V273" s="9">
        <f ca="1">HLOOKUP($B273,INDIRECT(V$1&amp;"!$I$2:$x$40"),('Partner-period(er)'!$A273+14),FALSE)</f>
        <v>0</v>
      </c>
      <c r="W273" s="9">
        <f ca="1">HLOOKUP($B273,INDIRECT(W$1&amp;"!$I$2:$x$40"),('Partner-period(er)'!$A273+14),FALSE)</f>
        <v>0</v>
      </c>
      <c r="X273" s="109">
        <f ca="1">HLOOKUP($B273,INDIRECT(X$1&amp;"!$I$2:$x$40"),('Partner-period(er)'!$A273+14),FALSE)</f>
        <v>0</v>
      </c>
      <c r="Z273" s="15"/>
      <c r="AA273" s="11"/>
      <c r="AB273" s="11"/>
      <c r="AC273" s="11"/>
      <c r="AD273" s="11"/>
      <c r="AE273" s="11"/>
      <c r="AF273" s="11"/>
      <c r="AG273" s="11"/>
      <c r="AH273" s="11"/>
      <c r="AI273" s="11"/>
      <c r="AJ273" s="11"/>
      <c r="AK273" s="11"/>
      <c r="AL273" s="11"/>
      <c r="AM273" s="11"/>
      <c r="AN273" s="19"/>
      <c r="AO273" s="12"/>
      <c r="AP273" s="11"/>
      <c r="AQ273" s="11"/>
      <c r="AR273" s="11"/>
      <c r="AS273" s="11"/>
      <c r="AT273" s="11"/>
      <c r="AU273" s="11"/>
      <c r="AV273" s="11"/>
      <c r="AW273" s="11"/>
      <c r="AX273" s="11"/>
      <c r="AY273" s="11"/>
      <c r="AZ273" s="11"/>
      <c r="BA273" s="11"/>
      <c r="BB273" s="11"/>
      <c r="BC273" s="11"/>
      <c r="BD273" s="11"/>
    </row>
    <row r="274" spans="1:56" x14ac:dyDescent="0.25">
      <c r="A274" s="24">
        <v>20</v>
      </c>
      <c r="B274" s="24">
        <f t="shared" si="138"/>
        <v>6</v>
      </c>
      <c r="C274" s="73"/>
      <c r="D274" s="9" t="str">
        <f>Data!B$27</f>
        <v>Forudbetalt tilskud (efter aftale)</v>
      </c>
      <c r="E274" s="27"/>
      <c r="F274" s="4"/>
      <c r="G274" s="242"/>
      <c r="H274" s="454">
        <f t="shared" ca="1" si="139"/>
        <v>0</v>
      </c>
      <c r="I274" s="72"/>
      <c r="J274" s="159">
        <f ca="1">HLOOKUP($B274,INDIRECT(J$1&amp;"!$I$2:$x$40"),('Partner-period(er)'!$A274+14),FALSE)</f>
        <v>0</v>
      </c>
      <c r="K274" s="57">
        <f ca="1">HLOOKUP($B274,INDIRECT(K$1&amp;"!$I$2:$x$40"),('Partner-period(er)'!$A274+14),FALSE)</f>
        <v>0</v>
      </c>
      <c r="L274" s="57">
        <f ca="1">HLOOKUP($B274,INDIRECT(L$1&amp;"!$I$2:$x$40"),('Partner-period(er)'!$A274+14),FALSE)</f>
        <v>0</v>
      </c>
      <c r="M274" s="57">
        <f ca="1">HLOOKUP($B274,INDIRECT(M$1&amp;"!$I$2:$x$40"),('Partner-period(er)'!$A274+14),FALSE)</f>
        <v>0</v>
      </c>
      <c r="N274" s="57">
        <f ca="1">HLOOKUP($B274,INDIRECT(N$1&amp;"!$I$2:$x$40"),('Partner-period(er)'!$A274+14),FALSE)</f>
        <v>0</v>
      </c>
      <c r="O274" s="9">
        <f ca="1">HLOOKUP($B274,INDIRECT(O$1&amp;"!$I$2:$x$40"),('Partner-period(er)'!$A274+14),FALSE)</f>
        <v>0</v>
      </c>
      <c r="P274" s="9">
        <f ca="1">HLOOKUP($B274,INDIRECT(P$1&amp;"!$I$2:$x$40"),('Partner-period(er)'!$A274+14),FALSE)</f>
        <v>0</v>
      </c>
      <c r="Q274" s="9">
        <f ca="1">HLOOKUP($B274,INDIRECT(Q$1&amp;"!$I$2:$x$40"),('Partner-period(er)'!$A274+14),FALSE)</f>
        <v>0</v>
      </c>
      <c r="R274" s="9">
        <f ca="1">HLOOKUP($B274,INDIRECT(R$1&amp;"!$I$2:$x$40"),('Partner-period(er)'!$A274+14),FALSE)</f>
        <v>0</v>
      </c>
      <c r="S274" s="9">
        <f ca="1">HLOOKUP($B274,INDIRECT(S$1&amp;"!$I$2:$x$40"),('Partner-period(er)'!$A274+14),FALSE)</f>
        <v>0</v>
      </c>
      <c r="T274" s="9">
        <f ca="1">HLOOKUP($B274,INDIRECT(T$1&amp;"!$I$2:$x$40"),('Partner-period(er)'!$A274+14),FALSE)</f>
        <v>0</v>
      </c>
      <c r="U274" s="9">
        <f ca="1">HLOOKUP($B274,INDIRECT(U$1&amp;"!$I$2:$x$40"),('Partner-period(er)'!$A274+14),FALSE)</f>
        <v>0</v>
      </c>
      <c r="V274" s="9">
        <f ca="1">HLOOKUP($B274,INDIRECT(V$1&amp;"!$I$2:$x$40"),('Partner-period(er)'!$A274+14),FALSE)</f>
        <v>0</v>
      </c>
      <c r="W274" s="9">
        <f ca="1">HLOOKUP($B274,INDIRECT(W$1&amp;"!$I$2:$x$40"),('Partner-period(er)'!$A274+14),FALSE)</f>
        <v>0</v>
      </c>
      <c r="X274" s="109">
        <f ca="1">HLOOKUP($B274,INDIRECT(X$1&amp;"!$I$2:$x$40"),('Partner-period(er)'!$A274+14),FALSE)</f>
        <v>0</v>
      </c>
      <c r="Z274" s="15"/>
      <c r="AA274" s="11"/>
      <c r="AB274" s="11"/>
      <c r="AC274" s="11"/>
      <c r="AD274" s="11"/>
      <c r="AE274" s="11"/>
      <c r="AF274" s="11"/>
      <c r="AG274" s="11"/>
      <c r="AH274" s="11"/>
      <c r="AI274" s="11"/>
      <c r="AJ274" s="11"/>
      <c r="AK274" s="11"/>
      <c r="AL274" s="11"/>
      <c r="AM274" s="11"/>
      <c r="AN274" s="19"/>
      <c r="AO274" s="12"/>
      <c r="AP274" s="11"/>
      <c r="AQ274" s="11"/>
      <c r="AR274" s="11"/>
      <c r="AS274" s="11"/>
      <c r="AT274" s="11"/>
      <c r="AU274" s="11"/>
      <c r="AV274" s="11"/>
      <c r="AW274" s="11"/>
      <c r="AX274" s="11"/>
      <c r="AY274" s="11"/>
      <c r="AZ274" s="11"/>
      <c r="BA274" s="11"/>
      <c r="BB274" s="11"/>
      <c r="BC274" s="11"/>
      <c r="BD274" s="11"/>
    </row>
    <row r="275" spans="1:56" x14ac:dyDescent="0.25">
      <c r="A275" s="24">
        <v>21</v>
      </c>
      <c r="B275" s="24">
        <f t="shared" si="138"/>
        <v>6</v>
      </c>
      <c r="C275" s="39"/>
      <c r="D275" s="9" t="str">
        <f>Data!B$28</f>
        <v>Justering for timepris inklusiv overhead</v>
      </c>
      <c r="E275" s="27"/>
      <c r="F275" s="4"/>
      <c r="G275" s="242"/>
      <c r="H275" s="454">
        <f t="shared" ca="1" si="139"/>
        <v>0</v>
      </c>
      <c r="I275" s="72"/>
      <c r="J275" s="159">
        <f t="shared" ref="J275:X275" ca="1" si="143">(J285+J292)*(1+$F260)*$F273</f>
        <v>0</v>
      </c>
      <c r="K275" s="57">
        <f t="shared" ca="1" si="143"/>
        <v>0</v>
      </c>
      <c r="L275" s="57">
        <f t="shared" ca="1" si="143"/>
        <v>0</v>
      </c>
      <c r="M275" s="57">
        <f t="shared" ca="1" si="143"/>
        <v>0</v>
      </c>
      <c r="N275" s="57">
        <f t="shared" ca="1" si="143"/>
        <v>0</v>
      </c>
      <c r="O275" s="57">
        <f t="shared" ca="1" si="143"/>
        <v>0</v>
      </c>
      <c r="P275" s="57">
        <f t="shared" ca="1" si="143"/>
        <v>0</v>
      </c>
      <c r="Q275" s="57">
        <f t="shared" ca="1" si="143"/>
        <v>0</v>
      </c>
      <c r="R275" s="57">
        <f t="shared" ca="1" si="143"/>
        <v>0</v>
      </c>
      <c r="S275" s="57">
        <f t="shared" ca="1" si="143"/>
        <v>0</v>
      </c>
      <c r="T275" s="57">
        <f t="shared" ca="1" si="143"/>
        <v>0</v>
      </c>
      <c r="U275" s="57">
        <f t="shared" ca="1" si="143"/>
        <v>0</v>
      </c>
      <c r="V275" s="57">
        <f t="shared" ca="1" si="143"/>
        <v>0</v>
      </c>
      <c r="W275" s="57">
        <f t="shared" ca="1" si="143"/>
        <v>0</v>
      </c>
      <c r="X275" s="360">
        <f t="shared" ca="1" si="143"/>
        <v>0</v>
      </c>
      <c r="Z275" s="15"/>
      <c r="AA275" s="11"/>
      <c r="AB275" s="11"/>
      <c r="AC275" s="11"/>
      <c r="AD275" s="11"/>
      <c r="AE275" s="11"/>
      <c r="AF275" s="11"/>
      <c r="AG275" s="11"/>
      <c r="AH275" s="11"/>
      <c r="AI275" s="11"/>
      <c r="AJ275" s="11"/>
      <c r="AK275" s="11"/>
      <c r="AL275" s="11"/>
      <c r="AM275" s="11"/>
      <c r="AN275" s="19"/>
      <c r="AO275" s="12"/>
      <c r="AP275" s="11"/>
      <c r="AQ275" s="11"/>
      <c r="AR275" s="11"/>
      <c r="AS275" s="11"/>
      <c r="AT275" s="11"/>
      <c r="AU275" s="11"/>
      <c r="AV275" s="11"/>
      <c r="AW275" s="11"/>
      <c r="AX275" s="11"/>
      <c r="AY275" s="11"/>
      <c r="AZ275" s="11"/>
      <c r="BA275" s="11"/>
      <c r="BB275" s="11"/>
      <c r="BC275" s="11"/>
      <c r="BD275" s="11"/>
    </row>
    <row r="276" spans="1:56" x14ac:dyDescent="0.25">
      <c r="A276" s="24">
        <v>23</v>
      </c>
      <c r="B276" s="24">
        <f t="shared" si="138"/>
        <v>6</v>
      </c>
      <c r="C276" s="39"/>
      <c r="D276" s="9" t="str">
        <f>Data!B$29</f>
        <v>Justering for budgetoverskridelse</v>
      </c>
      <c r="E276" s="27"/>
      <c r="F276" s="4"/>
      <c r="G276" s="243"/>
      <c r="H276" s="454">
        <f t="shared" ca="1" si="139"/>
        <v>0</v>
      </c>
      <c r="I276" s="72"/>
      <c r="J276" s="153">
        <f t="shared" ref="J276:X276" ca="1" si="144">-AP276*$F273</f>
        <v>0</v>
      </c>
      <c r="K276" s="58">
        <f t="shared" ca="1" si="144"/>
        <v>0</v>
      </c>
      <c r="L276" s="58">
        <f t="shared" ca="1" si="144"/>
        <v>0</v>
      </c>
      <c r="M276" s="58">
        <f t="shared" ca="1" si="144"/>
        <v>0</v>
      </c>
      <c r="N276" s="58">
        <f t="shared" ca="1" si="144"/>
        <v>0</v>
      </c>
      <c r="O276" s="41">
        <f t="shared" ca="1" si="144"/>
        <v>0</v>
      </c>
      <c r="P276" s="41">
        <f t="shared" ca="1" si="144"/>
        <v>0</v>
      </c>
      <c r="Q276" s="41">
        <f t="shared" ca="1" si="144"/>
        <v>0</v>
      </c>
      <c r="R276" s="41">
        <f t="shared" ca="1" si="144"/>
        <v>0</v>
      </c>
      <c r="S276" s="41">
        <f t="shared" ca="1" si="144"/>
        <v>0</v>
      </c>
      <c r="T276" s="41">
        <f t="shared" ca="1" si="144"/>
        <v>0</v>
      </c>
      <c r="U276" s="41">
        <f t="shared" ca="1" si="144"/>
        <v>0</v>
      </c>
      <c r="V276" s="41">
        <f t="shared" ca="1" si="144"/>
        <v>0</v>
      </c>
      <c r="W276" s="41">
        <f t="shared" ca="1" si="144"/>
        <v>0</v>
      </c>
      <c r="X276" s="363">
        <f t="shared" ca="1" si="144"/>
        <v>0</v>
      </c>
      <c r="Z276" s="15"/>
      <c r="AA276" s="11"/>
      <c r="AB276" s="11"/>
      <c r="AC276" s="11"/>
      <c r="AD276" s="11"/>
      <c r="AE276" s="11"/>
      <c r="AF276" s="11"/>
      <c r="AG276" s="11"/>
      <c r="AH276" s="11"/>
      <c r="AI276" s="11"/>
      <c r="AJ276" s="11"/>
      <c r="AK276" s="11"/>
      <c r="AL276" s="11"/>
      <c r="AM276" s="11"/>
      <c r="AN276" s="19"/>
      <c r="AO276" s="12"/>
      <c r="AP276" s="11">
        <f ca="1">SUM(AP261:AP269)</f>
        <v>0</v>
      </c>
      <c r="AQ276" s="11">
        <f t="shared" ref="AQ276:BD276" ca="1" si="145">SUM(AQ261:AQ269)</f>
        <v>0</v>
      </c>
      <c r="AR276" s="11">
        <f t="shared" ca="1" si="145"/>
        <v>0</v>
      </c>
      <c r="AS276" s="11">
        <f t="shared" ca="1" si="145"/>
        <v>0</v>
      </c>
      <c r="AT276" s="11">
        <f t="shared" ca="1" si="145"/>
        <v>0</v>
      </c>
      <c r="AU276" s="11">
        <f t="shared" ca="1" si="145"/>
        <v>0</v>
      </c>
      <c r="AV276" s="11">
        <f t="shared" ca="1" si="145"/>
        <v>0</v>
      </c>
      <c r="AW276" s="11">
        <f t="shared" ca="1" si="145"/>
        <v>0</v>
      </c>
      <c r="AX276" s="11">
        <f t="shared" ca="1" si="145"/>
        <v>0</v>
      </c>
      <c r="AY276" s="11">
        <f t="shared" ca="1" si="145"/>
        <v>0</v>
      </c>
      <c r="AZ276" s="11">
        <f t="shared" ca="1" si="145"/>
        <v>0</v>
      </c>
      <c r="BA276" s="11">
        <f t="shared" ca="1" si="145"/>
        <v>0</v>
      </c>
      <c r="BB276" s="11">
        <f t="shared" ca="1" si="145"/>
        <v>0</v>
      </c>
      <c r="BC276" s="11">
        <f t="shared" ca="1" si="145"/>
        <v>0</v>
      </c>
      <c r="BD276" s="11">
        <f t="shared" ca="1" si="145"/>
        <v>0</v>
      </c>
    </row>
    <row r="277" spans="1:56" x14ac:dyDescent="0.25">
      <c r="A277" s="24">
        <v>24</v>
      </c>
      <c r="B277" s="24">
        <f t="shared" si="138"/>
        <v>6</v>
      </c>
      <c r="C277" s="411"/>
      <c r="D277" s="136" t="str">
        <f>Data!B$30</f>
        <v>Tilskud total / til faktura</v>
      </c>
      <c r="E277" s="136"/>
      <c r="F277" s="260"/>
      <c r="G277" s="408">
        <f>HLOOKUP(B273,'Budget &amp; Total'!$1:$45,43,FALSE)</f>
        <v>0</v>
      </c>
      <c r="H277" s="458">
        <f t="shared" ca="1" si="139"/>
        <v>0</v>
      </c>
      <c r="I277" s="79"/>
      <c r="J277" s="258">
        <f t="shared" ref="J277:X277" ca="1" si="146">SUM(J273:J276)</f>
        <v>0</v>
      </c>
      <c r="K277" s="259">
        <f t="shared" ca="1" si="146"/>
        <v>0</v>
      </c>
      <c r="L277" s="259">
        <f t="shared" ca="1" si="146"/>
        <v>0</v>
      </c>
      <c r="M277" s="259">
        <f t="shared" ca="1" si="146"/>
        <v>0</v>
      </c>
      <c r="N277" s="259">
        <f t="shared" ca="1" si="146"/>
        <v>0</v>
      </c>
      <c r="O277" s="136">
        <f t="shared" ca="1" si="146"/>
        <v>0</v>
      </c>
      <c r="P277" s="136">
        <f t="shared" ca="1" si="146"/>
        <v>0</v>
      </c>
      <c r="Q277" s="136">
        <f t="shared" ca="1" si="146"/>
        <v>0</v>
      </c>
      <c r="R277" s="136">
        <f t="shared" ca="1" si="146"/>
        <v>0</v>
      </c>
      <c r="S277" s="136">
        <f t="shared" ca="1" si="146"/>
        <v>0</v>
      </c>
      <c r="T277" s="136">
        <f t="shared" ca="1" si="146"/>
        <v>0</v>
      </c>
      <c r="U277" s="136">
        <f t="shared" ca="1" si="146"/>
        <v>0</v>
      </c>
      <c r="V277" s="136">
        <f t="shared" ca="1" si="146"/>
        <v>0</v>
      </c>
      <c r="W277" s="136">
        <f t="shared" ca="1" si="146"/>
        <v>0</v>
      </c>
      <c r="X277" s="369">
        <f t="shared" ca="1" si="146"/>
        <v>0</v>
      </c>
      <c r="Z277" s="15"/>
      <c r="AA277" s="11"/>
      <c r="AB277" s="11"/>
      <c r="AC277" s="11"/>
      <c r="AD277" s="11"/>
      <c r="AE277" s="11"/>
      <c r="AF277" s="11"/>
      <c r="AG277" s="11"/>
      <c r="AH277" s="11"/>
      <c r="AI277" s="11"/>
      <c r="AJ277" s="11"/>
      <c r="AK277" s="11"/>
      <c r="AL277" s="11"/>
      <c r="AM277" s="11"/>
      <c r="AN277" s="19"/>
      <c r="AO277" s="12"/>
      <c r="AP277" s="11"/>
      <c r="AQ277" s="11"/>
      <c r="AR277" s="11"/>
      <c r="AS277" s="11"/>
      <c r="AT277" s="11"/>
      <c r="AU277" s="11"/>
      <c r="AV277" s="11"/>
      <c r="AW277" s="11"/>
      <c r="AX277" s="11"/>
      <c r="AY277" s="11"/>
      <c r="AZ277" s="11"/>
      <c r="BA277" s="11"/>
      <c r="BB277" s="11"/>
      <c r="BC277" s="11"/>
      <c r="BD277" s="11"/>
    </row>
    <row r="278" spans="1:56" x14ac:dyDescent="0.25">
      <c r="A278" s="24">
        <v>24</v>
      </c>
      <c r="B278" s="24">
        <f t="shared" si="138"/>
        <v>6</v>
      </c>
      <c r="C278" s="74"/>
      <c r="D278" s="33" t="str">
        <f>Data!B$31</f>
        <v>Anden finansiering</v>
      </c>
      <c r="E278" s="33"/>
      <c r="F278" s="264"/>
      <c r="G278" s="409">
        <f>HLOOKUP(B278,'Budget &amp; Total'!$1:$45,44,FALSE)</f>
        <v>0</v>
      </c>
      <c r="H278" s="459">
        <f t="shared" ca="1" si="139"/>
        <v>0</v>
      </c>
      <c r="I278" s="79"/>
      <c r="J278" s="262">
        <f ca="1">HLOOKUP($B277,INDIRECT(J$1&amp;"!$I$2:$x$40"),('Partner-period(er)'!$A278+14),FALSE)</f>
        <v>0</v>
      </c>
      <c r="K278" s="263">
        <f ca="1">HLOOKUP($B277,INDIRECT(K$1&amp;"!$I$2:$x$40"),('Partner-period(er)'!$A278+14),FALSE)</f>
        <v>0</v>
      </c>
      <c r="L278" s="263">
        <f ca="1">HLOOKUP($B277,INDIRECT(L$1&amp;"!$I$2:$x$40"),('Partner-period(er)'!$A278+14),FALSE)</f>
        <v>0</v>
      </c>
      <c r="M278" s="263">
        <f ca="1">HLOOKUP($B277,INDIRECT(M$1&amp;"!$I$2:$x$40"),('Partner-period(er)'!$A278+14),FALSE)</f>
        <v>0</v>
      </c>
      <c r="N278" s="263">
        <f ca="1">HLOOKUP($B277,INDIRECT(N$1&amp;"!$I$2:$x$40"),('Partner-period(er)'!$A278+14),FALSE)</f>
        <v>0</v>
      </c>
      <c r="O278" s="33">
        <f ca="1">HLOOKUP($B277,INDIRECT(O$1&amp;"!$I$2:$x$40"),('Partner-period(er)'!$A278+14),FALSE)</f>
        <v>0</v>
      </c>
      <c r="P278" s="33">
        <f ca="1">HLOOKUP($B277,INDIRECT(P$1&amp;"!$I$2:$x$40"),('Partner-period(er)'!$A278+14),FALSE)</f>
        <v>0</v>
      </c>
      <c r="Q278" s="33">
        <f ca="1">HLOOKUP($B277,INDIRECT(Q$1&amp;"!$I$2:$x$40"),('Partner-period(er)'!$A278+14),FALSE)</f>
        <v>0</v>
      </c>
      <c r="R278" s="33">
        <f ca="1">HLOOKUP($B277,INDIRECT(R$1&amp;"!$I$2:$x$40"),('Partner-period(er)'!$A278+14),FALSE)</f>
        <v>0</v>
      </c>
      <c r="S278" s="33">
        <f ca="1">HLOOKUP($B277,INDIRECT(S$1&amp;"!$I$2:$x$40"),('Partner-period(er)'!$A278+14),FALSE)</f>
        <v>0</v>
      </c>
      <c r="T278" s="33">
        <f ca="1">HLOOKUP($B277,INDIRECT(T$1&amp;"!$I$2:$x$40"),('Partner-period(er)'!$A278+14),FALSE)</f>
        <v>0</v>
      </c>
      <c r="U278" s="33">
        <f ca="1">HLOOKUP($B277,INDIRECT(U$1&amp;"!$I$2:$x$40"),('Partner-period(er)'!$A278+14),FALSE)</f>
        <v>0</v>
      </c>
      <c r="V278" s="33">
        <f ca="1">HLOOKUP($B277,INDIRECT(V$1&amp;"!$I$2:$x$40"),('Partner-period(er)'!$A278+14),FALSE)</f>
        <v>0</v>
      </c>
      <c r="W278" s="33">
        <f ca="1">HLOOKUP($B277,INDIRECT(W$1&amp;"!$I$2:$x$40"),('Partner-period(er)'!$A278+14),FALSE)</f>
        <v>0</v>
      </c>
      <c r="X278" s="370">
        <f ca="1">HLOOKUP($B277,INDIRECT(X$1&amp;"!$I$2:$x$40"),('Partner-period(er)'!$A278+14),FALSE)</f>
        <v>0</v>
      </c>
      <c r="Z278" s="15"/>
      <c r="AA278" s="11"/>
      <c r="AB278" s="11"/>
      <c r="AC278" s="11"/>
      <c r="AD278" s="11"/>
      <c r="AE278" s="11"/>
      <c r="AF278" s="11"/>
      <c r="AG278" s="11"/>
      <c r="AH278" s="11"/>
      <c r="AI278" s="11"/>
      <c r="AJ278" s="11"/>
      <c r="AK278" s="11"/>
      <c r="AL278" s="11"/>
      <c r="AM278" s="11"/>
      <c r="AN278" s="19"/>
      <c r="AO278" s="12"/>
      <c r="AP278" s="11"/>
      <c r="AQ278" s="11"/>
      <c r="AR278" s="11"/>
      <c r="AS278" s="11"/>
      <c r="AT278" s="11"/>
      <c r="AU278" s="11"/>
      <c r="AV278" s="11"/>
      <c r="AW278" s="11"/>
      <c r="AX278" s="11"/>
      <c r="AY278" s="11"/>
      <c r="AZ278" s="11"/>
      <c r="BA278" s="11"/>
      <c r="BB278" s="11"/>
      <c r="BC278" s="11"/>
      <c r="BD278" s="11"/>
    </row>
    <row r="279" spans="1:56" ht="13.8" thickBot="1" x14ac:dyDescent="0.3">
      <c r="A279" s="24">
        <v>26</v>
      </c>
      <c r="B279" s="24">
        <f t="shared" si="138"/>
        <v>6</v>
      </c>
      <c r="C279" s="265"/>
      <c r="D279" s="34" t="str">
        <f>Data!B$32</f>
        <v>Egenfinansiering</v>
      </c>
      <c r="E279" s="34"/>
      <c r="F279" s="65"/>
      <c r="G279" s="410">
        <f>HLOOKUP(B279,'Budget &amp; Total'!$1:$45,45,FALSE)</f>
        <v>0</v>
      </c>
      <c r="H279" s="460">
        <f t="shared" ca="1" si="139"/>
        <v>0</v>
      </c>
      <c r="I279" s="79"/>
      <c r="J279" s="267">
        <f t="shared" ref="J279:X279" ca="1" si="147">J271-J277-J278</f>
        <v>0</v>
      </c>
      <c r="K279" s="63">
        <f t="shared" ca="1" si="147"/>
        <v>0</v>
      </c>
      <c r="L279" s="63">
        <f t="shared" ca="1" si="147"/>
        <v>0</v>
      </c>
      <c r="M279" s="63">
        <f t="shared" ca="1" si="147"/>
        <v>0</v>
      </c>
      <c r="N279" s="63">
        <f t="shared" ca="1" si="147"/>
        <v>0</v>
      </c>
      <c r="O279" s="34">
        <f t="shared" ca="1" si="147"/>
        <v>0</v>
      </c>
      <c r="P279" s="34">
        <f t="shared" ca="1" si="147"/>
        <v>0</v>
      </c>
      <c r="Q279" s="34">
        <f t="shared" ca="1" si="147"/>
        <v>0</v>
      </c>
      <c r="R279" s="34">
        <f t="shared" ca="1" si="147"/>
        <v>0</v>
      </c>
      <c r="S279" s="34">
        <f t="shared" ca="1" si="147"/>
        <v>0</v>
      </c>
      <c r="T279" s="34">
        <f t="shared" ca="1" si="147"/>
        <v>0</v>
      </c>
      <c r="U279" s="34">
        <f t="shared" ca="1" si="147"/>
        <v>0</v>
      </c>
      <c r="V279" s="34">
        <f t="shared" ca="1" si="147"/>
        <v>0</v>
      </c>
      <c r="W279" s="34">
        <f t="shared" ca="1" si="147"/>
        <v>0</v>
      </c>
      <c r="X279" s="371">
        <f t="shared" ca="1" si="147"/>
        <v>0</v>
      </c>
      <c r="Z279" s="16"/>
      <c r="AA279" s="17"/>
      <c r="AB279" s="17"/>
      <c r="AC279" s="17"/>
      <c r="AD279" s="17"/>
      <c r="AE279" s="17"/>
      <c r="AF279" s="17"/>
      <c r="AG279" s="17"/>
      <c r="AH279" s="17"/>
      <c r="AI279" s="17"/>
      <c r="AJ279" s="17"/>
      <c r="AK279" s="17"/>
      <c r="AL279" s="17"/>
      <c r="AM279" s="17"/>
      <c r="AN279" s="20"/>
      <c r="AO279" s="12"/>
      <c r="AP279" s="11"/>
      <c r="AQ279" s="11"/>
      <c r="AR279" s="11"/>
      <c r="AS279" s="11"/>
      <c r="AT279" s="11"/>
      <c r="AU279" s="11"/>
      <c r="AV279" s="11"/>
      <c r="AW279" s="11"/>
      <c r="AX279" s="11"/>
      <c r="AY279" s="11"/>
      <c r="AZ279" s="11"/>
      <c r="BA279" s="11"/>
      <c r="BB279" s="11"/>
      <c r="BC279" s="11"/>
      <c r="BD279" s="11"/>
    </row>
    <row r="280" spans="1:56" ht="19.5" customHeight="1" x14ac:dyDescent="0.25">
      <c r="A280" s="24">
        <v>29</v>
      </c>
      <c r="C280" s="88" t="str">
        <f>Data!$B$95</f>
        <v>Kontrol for overskridelse af timepriser</v>
      </c>
      <c r="D280" s="60"/>
      <c r="E280" s="60"/>
      <c r="F280" s="4"/>
      <c r="G280" s="59"/>
      <c r="H280" s="59"/>
      <c r="I280" s="59"/>
      <c r="J280" s="9"/>
      <c r="K280" s="9"/>
      <c r="L280" s="9"/>
      <c r="M280" s="9"/>
      <c r="N280" s="9"/>
      <c r="O280" s="9"/>
      <c r="P280" s="9"/>
      <c r="Q280" s="9"/>
      <c r="R280" s="9"/>
      <c r="S280" s="9"/>
      <c r="T280" s="9"/>
      <c r="U280" s="9"/>
      <c r="V280" s="9"/>
      <c r="W280" s="9"/>
      <c r="X280" s="109"/>
    </row>
    <row r="281" spans="1:56" ht="13.5" customHeight="1" x14ac:dyDescent="0.25">
      <c r="A281" s="24">
        <v>30</v>
      </c>
      <c r="C281" s="178" t="s">
        <v>36</v>
      </c>
      <c r="D281" s="82"/>
      <c r="E281" s="179"/>
      <c r="F281" s="201" t="s">
        <v>35</v>
      </c>
      <c r="G281" s="82"/>
      <c r="H281" s="180"/>
      <c r="I281" s="180"/>
      <c r="J281" s="181">
        <f ca="1">J255</f>
        <v>0</v>
      </c>
      <c r="K281" s="182">
        <f t="shared" ref="K281:X281" ca="1" si="148">K255+J281</f>
        <v>0</v>
      </c>
      <c r="L281" s="182">
        <f t="shared" ca="1" si="148"/>
        <v>0</v>
      </c>
      <c r="M281" s="182">
        <f t="shared" ca="1" si="148"/>
        <v>0</v>
      </c>
      <c r="N281" s="182">
        <f t="shared" ca="1" si="148"/>
        <v>0</v>
      </c>
      <c r="O281" s="182">
        <f t="shared" ca="1" si="148"/>
        <v>0</v>
      </c>
      <c r="P281" s="182">
        <f t="shared" ca="1" si="148"/>
        <v>0</v>
      </c>
      <c r="Q281" s="182">
        <f t="shared" ca="1" si="148"/>
        <v>0</v>
      </c>
      <c r="R281" s="182">
        <f t="shared" ca="1" si="148"/>
        <v>0</v>
      </c>
      <c r="S281" s="182">
        <f t="shared" ca="1" si="148"/>
        <v>0</v>
      </c>
      <c r="T281" s="182">
        <f t="shared" ca="1" si="148"/>
        <v>0</v>
      </c>
      <c r="U281" s="182">
        <f t="shared" ca="1" si="148"/>
        <v>0</v>
      </c>
      <c r="V281" s="182">
        <f t="shared" ca="1" si="148"/>
        <v>0</v>
      </c>
      <c r="W281" s="182">
        <f t="shared" ca="1" si="148"/>
        <v>0</v>
      </c>
      <c r="X281" s="183">
        <f t="shared" ca="1" si="148"/>
        <v>0</v>
      </c>
    </row>
    <row r="282" spans="1:56" ht="13.5" customHeight="1" x14ac:dyDescent="0.25">
      <c r="A282" s="24">
        <v>31</v>
      </c>
      <c r="C282" s="184"/>
      <c r="D282" s="6"/>
      <c r="E282" s="185"/>
      <c r="F282" s="202" t="s">
        <v>37</v>
      </c>
      <c r="G282" s="6"/>
      <c r="H282" s="6"/>
      <c r="I282" s="6"/>
      <c r="J282" s="186">
        <f ca="1">J258</f>
        <v>0</v>
      </c>
      <c r="K282" s="187">
        <f t="shared" ref="K282:X282" ca="1" si="149">K258+J282</f>
        <v>0</v>
      </c>
      <c r="L282" s="187">
        <f t="shared" ca="1" si="149"/>
        <v>0</v>
      </c>
      <c r="M282" s="187">
        <f t="shared" ca="1" si="149"/>
        <v>0</v>
      </c>
      <c r="N282" s="187">
        <f t="shared" ca="1" si="149"/>
        <v>0</v>
      </c>
      <c r="O282" s="187">
        <f t="shared" ca="1" si="149"/>
        <v>0</v>
      </c>
      <c r="P282" s="187">
        <f t="shared" ca="1" si="149"/>
        <v>0</v>
      </c>
      <c r="Q282" s="187">
        <f t="shared" ca="1" si="149"/>
        <v>0</v>
      </c>
      <c r="R282" s="187">
        <f t="shared" ca="1" si="149"/>
        <v>0</v>
      </c>
      <c r="S282" s="187">
        <f t="shared" ca="1" si="149"/>
        <v>0</v>
      </c>
      <c r="T282" s="187">
        <f t="shared" ca="1" si="149"/>
        <v>0</v>
      </c>
      <c r="U282" s="187">
        <f t="shared" ca="1" si="149"/>
        <v>0</v>
      </c>
      <c r="V282" s="187">
        <f t="shared" ca="1" si="149"/>
        <v>0</v>
      </c>
      <c r="W282" s="187">
        <f t="shared" ca="1" si="149"/>
        <v>0</v>
      </c>
      <c r="X282" s="188">
        <f t="shared" ca="1" si="149"/>
        <v>0</v>
      </c>
    </row>
    <row r="283" spans="1:56" ht="13.5" customHeight="1" x14ac:dyDescent="0.25">
      <c r="A283" s="24">
        <v>32</v>
      </c>
      <c r="C283" s="189"/>
      <c r="D283" s="6"/>
      <c r="E283" s="6"/>
      <c r="F283" s="203" t="s">
        <v>100</v>
      </c>
      <c r="G283" s="6"/>
      <c r="H283" s="190"/>
      <c r="I283" s="190"/>
      <c r="J283" s="191">
        <f t="shared" ref="J283:X283" ca="1" si="150">J281*$F258</f>
        <v>0</v>
      </c>
      <c r="K283" s="192">
        <f t="shared" ca="1" si="150"/>
        <v>0</v>
      </c>
      <c r="L283" s="192">
        <f t="shared" ca="1" si="150"/>
        <v>0</v>
      </c>
      <c r="M283" s="192">
        <f t="shared" ca="1" si="150"/>
        <v>0</v>
      </c>
      <c r="N283" s="192">
        <f t="shared" ca="1" si="150"/>
        <v>0</v>
      </c>
      <c r="O283" s="192">
        <f t="shared" ca="1" si="150"/>
        <v>0</v>
      </c>
      <c r="P283" s="192">
        <f t="shared" ca="1" si="150"/>
        <v>0</v>
      </c>
      <c r="Q283" s="192">
        <f t="shared" ca="1" si="150"/>
        <v>0</v>
      </c>
      <c r="R283" s="192">
        <f t="shared" ca="1" si="150"/>
        <v>0</v>
      </c>
      <c r="S283" s="192">
        <f t="shared" ca="1" si="150"/>
        <v>0</v>
      </c>
      <c r="T283" s="192">
        <f t="shared" ca="1" si="150"/>
        <v>0</v>
      </c>
      <c r="U283" s="192">
        <f t="shared" ca="1" si="150"/>
        <v>0</v>
      </c>
      <c r="V283" s="192">
        <f t="shared" ca="1" si="150"/>
        <v>0</v>
      </c>
      <c r="W283" s="192">
        <f t="shared" ca="1" si="150"/>
        <v>0</v>
      </c>
      <c r="X283" s="193">
        <f t="shared" ca="1" si="150"/>
        <v>0</v>
      </c>
    </row>
    <row r="284" spans="1:56" ht="13.5" customHeight="1" x14ac:dyDescent="0.25">
      <c r="A284" s="24">
        <v>33</v>
      </c>
      <c r="C284" s="189"/>
      <c r="D284" s="6"/>
      <c r="E284" s="185"/>
      <c r="F284" s="202" t="s">
        <v>99</v>
      </c>
      <c r="G284" s="6"/>
      <c r="H284" s="194"/>
      <c r="I284" s="194"/>
      <c r="J284" s="191">
        <f ca="1">MIN(J282:J283)</f>
        <v>0</v>
      </c>
      <c r="K284" s="192">
        <f t="shared" ref="K284:X284" ca="1" si="151">MIN(K282:K283)-MIN(J282:J283)</f>
        <v>0</v>
      </c>
      <c r="L284" s="192">
        <f t="shared" ca="1" si="151"/>
        <v>0</v>
      </c>
      <c r="M284" s="192">
        <f t="shared" ca="1" si="151"/>
        <v>0</v>
      </c>
      <c r="N284" s="192">
        <f t="shared" ca="1" si="151"/>
        <v>0</v>
      </c>
      <c r="O284" s="192">
        <f t="shared" ca="1" si="151"/>
        <v>0</v>
      </c>
      <c r="P284" s="192">
        <f t="shared" ca="1" si="151"/>
        <v>0</v>
      </c>
      <c r="Q284" s="192">
        <f t="shared" ca="1" si="151"/>
        <v>0</v>
      </c>
      <c r="R284" s="192">
        <f t="shared" ca="1" si="151"/>
        <v>0</v>
      </c>
      <c r="S284" s="192">
        <f t="shared" ca="1" si="151"/>
        <v>0</v>
      </c>
      <c r="T284" s="192">
        <f t="shared" ca="1" si="151"/>
        <v>0</v>
      </c>
      <c r="U284" s="192">
        <f t="shared" ca="1" si="151"/>
        <v>0</v>
      </c>
      <c r="V284" s="192">
        <f t="shared" ca="1" si="151"/>
        <v>0</v>
      </c>
      <c r="W284" s="192">
        <f t="shared" ca="1" si="151"/>
        <v>0</v>
      </c>
      <c r="X284" s="193">
        <f t="shared" ca="1" si="151"/>
        <v>0</v>
      </c>
      <c r="AO284" s="12"/>
      <c r="AP284" s="11"/>
      <c r="AQ284" s="11"/>
      <c r="AR284" s="11"/>
      <c r="AS284" s="11"/>
      <c r="AT284" s="11"/>
      <c r="AU284" s="11"/>
      <c r="AV284" s="11"/>
      <c r="AW284" s="11"/>
      <c r="AX284" s="11"/>
      <c r="AY284" s="11"/>
      <c r="AZ284" s="11"/>
      <c r="BA284" s="11"/>
      <c r="BB284" s="11"/>
      <c r="BC284" s="11"/>
    </row>
    <row r="285" spans="1:56" ht="13.5" customHeight="1" x14ac:dyDescent="0.25">
      <c r="A285" s="24">
        <v>34</v>
      </c>
      <c r="C285" s="189"/>
      <c r="D285" s="6"/>
      <c r="E285" s="185"/>
      <c r="F285" s="202" t="s">
        <v>94</v>
      </c>
      <c r="G285" s="6"/>
      <c r="H285" s="190"/>
      <c r="I285" s="190"/>
      <c r="J285" s="191">
        <f t="shared" ref="J285:X285" ca="1" si="152">J284-J258</f>
        <v>0</v>
      </c>
      <c r="K285" s="192">
        <f t="shared" ca="1" si="152"/>
        <v>0</v>
      </c>
      <c r="L285" s="192">
        <f t="shared" ca="1" si="152"/>
        <v>0</v>
      </c>
      <c r="M285" s="192">
        <f t="shared" ca="1" si="152"/>
        <v>0</v>
      </c>
      <c r="N285" s="192">
        <f t="shared" ca="1" si="152"/>
        <v>0</v>
      </c>
      <c r="O285" s="192">
        <f t="shared" ca="1" si="152"/>
        <v>0</v>
      </c>
      <c r="P285" s="192">
        <f t="shared" ca="1" si="152"/>
        <v>0</v>
      </c>
      <c r="Q285" s="192">
        <f t="shared" ca="1" si="152"/>
        <v>0</v>
      </c>
      <c r="R285" s="192">
        <f t="shared" ca="1" si="152"/>
        <v>0</v>
      </c>
      <c r="S285" s="192">
        <f t="shared" ca="1" si="152"/>
        <v>0</v>
      </c>
      <c r="T285" s="192">
        <f t="shared" ca="1" si="152"/>
        <v>0</v>
      </c>
      <c r="U285" s="192">
        <f t="shared" ca="1" si="152"/>
        <v>0</v>
      </c>
      <c r="V285" s="192">
        <f t="shared" ca="1" si="152"/>
        <v>0</v>
      </c>
      <c r="W285" s="192">
        <f t="shared" ca="1" si="152"/>
        <v>0</v>
      </c>
      <c r="X285" s="193">
        <f t="shared" ca="1" si="152"/>
        <v>0</v>
      </c>
    </row>
    <row r="286" spans="1:56" ht="13.5" customHeight="1" x14ac:dyDescent="0.25">
      <c r="A286" s="24">
        <v>35</v>
      </c>
      <c r="C286" s="189"/>
      <c r="D286" s="6"/>
      <c r="E286" s="185"/>
      <c r="F286" s="202" t="s">
        <v>95</v>
      </c>
      <c r="G286" s="6"/>
      <c r="H286" s="190"/>
      <c r="I286" s="190"/>
      <c r="J286" s="191">
        <f ca="1">-J285</f>
        <v>0</v>
      </c>
      <c r="K286" s="192">
        <f ca="1">-SUM($J285:K285)</f>
        <v>0</v>
      </c>
      <c r="L286" s="192">
        <f ca="1">-SUM($J285:L285)</f>
        <v>0</v>
      </c>
      <c r="M286" s="192">
        <f ca="1">-SUM($J285:M285)</f>
        <v>0</v>
      </c>
      <c r="N286" s="192">
        <f ca="1">-SUM($J285:N285)</f>
        <v>0</v>
      </c>
      <c r="O286" s="192">
        <f ca="1">-SUM($J285:O285)</f>
        <v>0</v>
      </c>
      <c r="P286" s="192">
        <f ca="1">-SUM($J285:P285)</f>
        <v>0</v>
      </c>
      <c r="Q286" s="192">
        <f ca="1">-SUM($J285:Q285)</f>
        <v>0</v>
      </c>
      <c r="R286" s="192">
        <f ca="1">-SUM($J285:R285)</f>
        <v>0</v>
      </c>
      <c r="S286" s="192">
        <f ca="1">-SUM($J285:S285)</f>
        <v>0</v>
      </c>
      <c r="T286" s="192">
        <f ca="1">-SUM($J285:T285)</f>
        <v>0</v>
      </c>
      <c r="U286" s="192">
        <f ca="1">-SUM($J285:U285)</f>
        <v>0</v>
      </c>
      <c r="V286" s="192">
        <f ca="1">-SUM($J285:V285)</f>
        <v>0</v>
      </c>
      <c r="W286" s="192">
        <f ca="1">-SUM($J285:W285)</f>
        <v>0</v>
      </c>
      <c r="X286" s="193">
        <f ca="1">-SUM($J285:X285)</f>
        <v>0</v>
      </c>
    </row>
    <row r="287" spans="1:56" ht="1.5" customHeight="1" x14ac:dyDescent="0.25">
      <c r="C287" s="195"/>
      <c r="D287" s="196"/>
      <c r="E287" s="196"/>
      <c r="F287" s="204"/>
      <c r="G287" s="196"/>
      <c r="H287" s="196"/>
      <c r="I287" s="196"/>
      <c r="J287" s="186"/>
      <c r="K287" s="187"/>
      <c r="L287" s="187"/>
      <c r="M287" s="187">
        <f ca="1">IF(M255&gt;0,(M283-SUM($J284:L284))/M255,0)</f>
        <v>0</v>
      </c>
      <c r="N287" s="187">
        <f ca="1">IF(N255&gt;0,(N283-SUM($J284:M284))/N255,0)</f>
        <v>0</v>
      </c>
      <c r="O287" s="187">
        <f ca="1">IF(O255&gt;0,(O283-SUM($J284:N284))/O255,0)</f>
        <v>0</v>
      </c>
      <c r="P287" s="187">
        <f ca="1">IF(P255&gt;0,(P283-SUM($J284:O284))/P255,0)</f>
        <v>0</v>
      </c>
      <c r="Q287" s="187">
        <f ca="1">IF(Q255&gt;0,(Q283-SUM($J284:P284))/Q255,0)</f>
        <v>0</v>
      </c>
      <c r="R287" s="187">
        <f ca="1">IF(R255&gt;0,(R283-SUM($J284:Q284))/R255,0)</f>
        <v>0</v>
      </c>
      <c r="S287" s="187">
        <f ca="1">IF(S255&gt;0,(S283-SUM($J284:R284))/S255,0)</f>
        <v>0</v>
      </c>
      <c r="T287" s="187">
        <f ca="1">IF(T255&gt;0,(T283-SUM($J284:S284))/T255,0)</f>
        <v>0</v>
      </c>
      <c r="U287" s="187">
        <f ca="1">IF(U255&gt;0,(U283-SUM($J284:T284))/U255,0)</f>
        <v>0</v>
      </c>
      <c r="V287" s="187">
        <f ca="1">IF(V255&gt;0,(V283-SUM($J284:U284))/V255,0)</f>
        <v>0</v>
      </c>
      <c r="W287" s="187">
        <f ca="1">IF(W255&gt;0,(W283-SUM($J284:V284))/W255,0)</f>
        <v>0</v>
      </c>
      <c r="X287" s="188">
        <f ca="1">IF(X255&gt;0,(X283-SUM($J284:W284))/X255,0)</f>
        <v>0</v>
      </c>
    </row>
    <row r="288" spans="1:56" ht="13.5" customHeight="1" x14ac:dyDescent="0.25">
      <c r="A288" s="24">
        <v>36</v>
      </c>
      <c r="C288" s="189" t="s">
        <v>40</v>
      </c>
      <c r="D288" s="6"/>
      <c r="E288" s="185"/>
      <c r="F288" s="202" t="s">
        <v>35</v>
      </c>
      <c r="G288" s="6"/>
      <c r="H288" s="6"/>
      <c r="I288" s="6"/>
      <c r="J288" s="191">
        <f ca="1">J256</f>
        <v>0</v>
      </c>
      <c r="K288" s="192">
        <f t="shared" ref="K288:X288" ca="1" si="153">K256+J288</f>
        <v>0</v>
      </c>
      <c r="L288" s="192">
        <f t="shared" ca="1" si="153"/>
        <v>0</v>
      </c>
      <c r="M288" s="192">
        <f t="shared" ca="1" si="153"/>
        <v>0</v>
      </c>
      <c r="N288" s="192">
        <f t="shared" ca="1" si="153"/>
        <v>0</v>
      </c>
      <c r="O288" s="192">
        <f t="shared" ca="1" si="153"/>
        <v>0</v>
      </c>
      <c r="P288" s="192">
        <f t="shared" ca="1" si="153"/>
        <v>0</v>
      </c>
      <c r="Q288" s="192">
        <f t="shared" ca="1" si="153"/>
        <v>0</v>
      </c>
      <c r="R288" s="192">
        <f t="shared" ca="1" si="153"/>
        <v>0</v>
      </c>
      <c r="S288" s="192">
        <f t="shared" ca="1" si="153"/>
        <v>0</v>
      </c>
      <c r="T288" s="192">
        <f t="shared" ca="1" si="153"/>
        <v>0</v>
      </c>
      <c r="U288" s="192">
        <f t="shared" ca="1" si="153"/>
        <v>0</v>
      </c>
      <c r="V288" s="192">
        <f t="shared" ca="1" si="153"/>
        <v>0</v>
      </c>
      <c r="W288" s="192">
        <f t="shared" ca="1" si="153"/>
        <v>0</v>
      </c>
      <c r="X288" s="193">
        <f t="shared" ca="1" si="153"/>
        <v>0</v>
      </c>
    </row>
    <row r="289" spans="1:56" ht="13.5" customHeight="1" x14ac:dyDescent="0.25">
      <c r="A289" s="24">
        <v>37</v>
      </c>
      <c r="C289" s="189"/>
      <c r="D289" s="6"/>
      <c r="E289" s="185"/>
      <c r="F289" s="202" t="s">
        <v>37</v>
      </c>
      <c r="G289" s="6"/>
      <c r="H289" s="6"/>
      <c r="I289" s="6"/>
      <c r="J289" s="191">
        <f ca="1">J259</f>
        <v>0</v>
      </c>
      <c r="K289" s="192">
        <f t="shared" ref="K289:X289" ca="1" si="154">K259+J289</f>
        <v>0</v>
      </c>
      <c r="L289" s="192">
        <f t="shared" ca="1" si="154"/>
        <v>0</v>
      </c>
      <c r="M289" s="192">
        <f t="shared" ca="1" si="154"/>
        <v>0</v>
      </c>
      <c r="N289" s="192">
        <f t="shared" ca="1" si="154"/>
        <v>0</v>
      </c>
      <c r="O289" s="192">
        <f t="shared" ca="1" si="154"/>
        <v>0</v>
      </c>
      <c r="P289" s="192">
        <f t="shared" ca="1" si="154"/>
        <v>0</v>
      </c>
      <c r="Q289" s="192">
        <f t="shared" ca="1" si="154"/>
        <v>0</v>
      </c>
      <c r="R289" s="192">
        <f t="shared" ca="1" si="154"/>
        <v>0</v>
      </c>
      <c r="S289" s="192">
        <f t="shared" ca="1" si="154"/>
        <v>0</v>
      </c>
      <c r="T289" s="192">
        <f t="shared" ca="1" si="154"/>
        <v>0</v>
      </c>
      <c r="U289" s="192">
        <f t="shared" ca="1" si="154"/>
        <v>0</v>
      </c>
      <c r="V289" s="192">
        <f t="shared" ca="1" si="154"/>
        <v>0</v>
      </c>
      <c r="W289" s="192">
        <f t="shared" ca="1" si="154"/>
        <v>0</v>
      </c>
      <c r="X289" s="193">
        <f t="shared" ca="1" si="154"/>
        <v>0</v>
      </c>
    </row>
    <row r="290" spans="1:56" ht="13.5" customHeight="1" x14ac:dyDescent="0.25">
      <c r="A290" s="24">
        <v>38</v>
      </c>
      <c r="C290" s="197"/>
      <c r="D290" s="6"/>
      <c r="E290" s="6"/>
      <c r="F290" s="203" t="s">
        <v>100</v>
      </c>
      <c r="G290" s="6"/>
      <c r="H290" s="6"/>
      <c r="I290" s="6"/>
      <c r="J290" s="191">
        <f t="shared" ref="J290:X290" ca="1" si="155">J288*$F259</f>
        <v>0</v>
      </c>
      <c r="K290" s="192">
        <f t="shared" ca="1" si="155"/>
        <v>0</v>
      </c>
      <c r="L290" s="192">
        <f t="shared" ca="1" si="155"/>
        <v>0</v>
      </c>
      <c r="M290" s="192">
        <f t="shared" ca="1" si="155"/>
        <v>0</v>
      </c>
      <c r="N290" s="192">
        <f t="shared" ca="1" si="155"/>
        <v>0</v>
      </c>
      <c r="O290" s="192">
        <f t="shared" ca="1" si="155"/>
        <v>0</v>
      </c>
      <c r="P290" s="192">
        <f t="shared" ca="1" si="155"/>
        <v>0</v>
      </c>
      <c r="Q290" s="192">
        <f t="shared" ca="1" si="155"/>
        <v>0</v>
      </c>
      <c r="R290" s="192">
        <f t="shared" ca="1" si="155"/>
        <v>0</v>
      </c>
      <c r="S290" s="192">
        <f t="shared" ca="1" si="155"/>
        <v>0</v>
      </c>
      <c r="T290" s="192">
        <f t="shared" ca="1" si="155"/>
        <v>0</v>
      </c>
      <c r="U290" s="192">
        <f t="shared" ca="1" si="155"/>
        <v>0</v>
      </c>
      <c r="V290" s="192">
        <f t="shared" ca="1" si="155"/>
        <v>0</v>
      </c>
      <c r="W290" s="192">
        <f t="shared" ca="1" si="155"/>
        <v>0</v>
      </c>
      <c r="X290" s="193">
        <f t="shared" ca="1" si="155"/>
        <v>0</v>
      </c>
    </row>
    <row r="291" spans="1:56" ht="13.5" customHeight="1" x14ac:dyDescent="0.25">
      <c r="A291" s="24">
        <v>39</v>
      </c>
      <c r="C291" s="189"/>
      <c r="D291" s="6"/>
      <c r="E291" s="185"/>
      <c r="F291" s="202" t="s">
        <v>99</v>
      </c>
      <c r="G291" s="6"/>
      <c r="H291" s="6"/>
      <c r="I291" s="6"/>
      <c r="J291" s="191">
        <f ca="1">MIN(J289:J290)</f>
        <v>0</v>
      </c>
      <c r="K291" s="192">
        <f t="shared" ref="K291:X291" ca="1" si="156">MIN(K289:K290)-MIN(J289:J290)</f>
        <v>0</v>
      </c>
      <c r="L291" s="192">
        <f t="shared" ca="1" si="156"/>
        <v>0</v>
      </c>
      <c r="M291" s="192">
        <f t="shared" ca="1" si="156"/>
        <v>0</v>
      </c>
      <c r="N291" s="192">
        <f t="shared" ca="1" si="156"/>
        <v>0</v>
      </c>
      <c r="O291" s="192">
        <f t="shared" ca="1" si="156"/>
        <v>0</v>
      </c>
      <c r="P291" s="192">
        <f t="shared" ca="1" si="156"/>
        <v>0</v>
      </c>
      <c r="Q291" s="192">
        <f t="shared" ca="1" si="156"/>
        <v>0</v>
      </c>
      <c r="R291" s="192">
        <f t="shared" ca="1" si="156"/>
        <v>0</v>
      </c>
      <c r="S291" s="192">
        <f t="shared" ca="1" si="156"/>
        <v>0</v>
      </c>
      <c r="T291" s="192">
        <f t="shared" ca="1" si="156"/>
        <v>0</v>
      </c>
      <c r="U291" s="192">
        <f t="shared" ca="1" si="156"/>
        <v>0</v>
      </c>
      <c r="V291" s="192">
        <f t="shared" ca="1" si="156"/>
        <v>0</v>
      </c>
      <c r="W291" s="192">
        <f t="shared" ca="1" si="156"/>
        <v>0</v>
      </c>
      <c r="X291" s="193">
        <f t="shared" ca="1" si="156"/>
        <v>0</v>
      </c>
    </row>
    <row r="292" spans="1:56" ht="13.5" customHeight="1" x14ac:dyDescent="0.25">
      <c r="A292" s="24">
        <v>40</v>
      </c>
      <c r="C292" s="189"/>
      <c r="D292" s="6"/>
      <c r="E292" s="185"/>
      <c r="F292" s="202" t="s">
        <v>94</v>
      </c>
      <c r="G292" s="6"/>
      <c r="H292" s="6"/>
      <c r="I292" s="6"/>
      <c r="J292" s="191">
        <f t="shared" ref="J292:X292" ca="1" si="157">J291-J259</f>
        <v>0</v>
      </c>
      <c r="K292" s="192">
        <f t="shared" ca="1" si="157"/>
        <v>0</v>
      </c>
      <c r="L292" s="192">
        <f t="shared" ca="1" si="157"/>
        <v>0</v>
      </c>
      <c r="M292" s="192">
        <f t="shared" ca="1" si="157"/>
        <v>0</v>
      </c>
      <c r="N292" s="192">
        <f t="shared" ca="1" si="157"/>
        <v>0</v>
      </c>
      <c r="O292" s="192">
        <f t="shared" ca="1" si="157"/>
        <v>0</v>
      </c>
      <c r="P292" s="192">
        <f t="shared" ca="1" si="157"/>
        <v>0</v>
      </c>
      <c r="Q292" s="192">
        <f t="shared" ca="1" si="157"/>
        <v>0</v>
      </c>
      <c r="R292" s="192">
        <f t="shared" ca="1" si="157"/>
        <v>0</v>
      </c>
      <c r="S292" s="192">
        <f t="shared" ca="1" si="157"/>
        <v>0</v>
      </c>
      <c r="T292" s="192">
        <f t="shared" ca="1" si="157"/>
        <v>0</v>
      </c>
      <c r="U292" s="192">
        <f t="shared" ca="1" si="157"/>
        <v>0</v>
      </c>
      <c r="V292" s="192">
        <f t="shared" ca="1" si="157"/>
        <v>0</v>
      </c>
      <c r="W292" s="192">
        <f t="shared" ca="1" si="157"/>
        <v>0</v>
      </c>
      <c r="X292" s="193">
        <f t="shared" ca="1" si="157"/>
        <v>0</v>
      </c>
    </row>
    <row r="293" spans="1:56" ht="13.5" customHeight="1" x14ac:dyDescent="0.25">
      <c r="A293" s="24">
        <v>41</v>
      </c>
      <c r="C293" s="189"/>
      <c r="D293" s="6"/>
      <c r="E293" s="185"/>
      <c r="F293" s="202" t="s">
        <v>95</v>
      </c>
      <c r="G293" s="6"/>
      <c r="H293" s="6"/>
      <c r="I293" s="6"/>
      <c r="J293" s="191">
        <f ca="1">-J292</f>
        <v>0</v>
      </c>
      <c r="K293" s="192">
        <f ca="1">-SUM($J292:K292)</f>
        <v>0</v>
      </c>
      <c r="L293" s="192">
        <f ca="1">-SUM($J292:L292)</f>
        <v>0</v>
      </c>
      <c r="M293" s="192">
        <f ca="1">-SUM($J292:M292)</f>
        <v>0</v>
      </c>
      <c r="N293" s="192">
        <f ca="1">-SUM($J292:N292)</f>
        <v>0</v>
      </c>
      <c r="O293" s="192">
        <f ca="1">-SUM($J292:O292)</f>
        <v>0</v>
      </c>
      <c r="P293" s="192">
        <f ca="1">-SUM($J292:P292)</f>
        <v>0</v>
      </c>
      <c r="Q293" s="192">
        <f ca="1">-SUM($J292:Q292)</f>
        <v>0</v>
      </c>
      <c r="R293" s="192">
        <f ca="1">-SUM($J292:R292)</f>
        <v>0</v>
      </c>
      <c r="S293" s="192">
        <f ca="1">-SUM($J292:S292)</f>
        <v>0</v>
      </c>
      <c r="T293" s="192">
        <f ca="1">-SUM($J292:T292)</f>
        <v>0</v>
      </c>
      <c r="U293" s="192">
        <f ca="1">-SUM($J292:U292)</f>
        <v>0</v>
      </c>
      <c r="V293" s="192">
        <f ca="1">-SUM($J292:V292)</f>
        <v>0</v>
      </c>
      <c r="W293" s="192">
        <f ca="1">-SUM($J292:W292)</f>
        <v>0</v>
      </c>
      <c r="X293" s="193">
        <f ca="1">-SUM($J292:X292)</f>
        <v>0</v>
      </c>
    </row>
    <row r="294" spans="1:56" ht="13.5" customHeight="1" x14ac:dyDescent="0.25">
      <c r="A294" s="24">
        <v>42</v>
      </c>
      <c r="B294" s="154"/>
      <c r="C294" s="178" t="s">
        <v>65</v>
      </c>
      <c r="D294" s="82"/>
      <c r="E294" s="82"/>
      <c r="F294" s="205" t="s">
        <v>58</v>
      </c>
      <c r="G294" s="82"/>
      <c r="H294" s="82"/>
      <c r="I294" s="82"/>
      <c r="J294" s="198">
        <f t="shared" ref="J294:X294" ca="1" si="158">(J292+J285)*$F260</f>
        <v>0</v>
      </c>
      <c r="K294" s="199">
        <f t="shared" ca="1" si="158"/>
        <v>0</v>
      </c>
      <c r="L294" s="199">
        <f t="shared" ca="1" si="158"/>
        <v>0</v>
      </c>
      <c r="M294" s="199">
        <f t="shared" ca="1" si="158"/>
        <v>0</v>
      </c>
      <c r="N294" s="199">
        <f t="shared" ca="1" si="158"/>
        <v>0</v>
      </c>
      <c r="O294" s="199">
        <f t="shared" ca="1" si="158"/>
        <v>0</v>
      </c>
      <c r="P294" s="199">
        <f t="shared" ca="1" si="158"/>
        <v>0</v>
      </c>
      <c r="Q294" s="199">
        <f t="shared" ca="1" si="158"/>
        <v>0</v>
      </c>
      <c r="R294" s="199">
        <f t="shared" ca="1" si="158"/>
        <v>0</v>
      </c>
      <c r="S294" s="199">
        <f t="shared" ca="1" si="158"/>
        <v>0</v>
      </c>
      <c r="T294" s="199">
        <f t="shared" ca="1" si="158"/>
        <v>0</v>
      </c>
      <c r="U294" s="199">
        <f t="shared" ca="1" si="158"/>
        <v>0</v>
      </c>
      <c r="V294" s="199">
        <f t="shared" ca="1" si="158"/>
        <v>0</v>
      </c>
      <c r="W294" s="199">
        <f t="shared" ca="1" si="158"/>
        <v>0</v>
      </c>
      <c r="X294" s="200">
        <f t="shared" ca="1" si="158"/>
        <v>0</v>
      </c>
    </row>
    <row r="295" spans="1:56" ht="13.5" customHeight="1" x14ac:dyDescent="0.25">
      <c r="A295" s="24">
        <v>43</v>
      </c>
      <c r="C295" s="189"/>
      <c r="D295" s="6"/>
      <c r="E295" s="6"/>
      <c r="F295" s="202" t="str">
        <f>Data!B$99</f>
        <v>Støttet overhead</v>
      </c>
      <c r="G295" s="6"/>
      <c r="H295" s="6"/>
      <c r="I295" s="6"/>
      <c r="J295" s="191">
        <f t="shared" ref="J295:X295" ca="1" si="159">(J291+J284)*$F260</f>
        <v>0</v>
      </c>
      <c r="K295" s="192">
        <f t="shared" ca="1" si="159"/>
        <v>0</v>
      </c>
      <c r="L295" s="192">
        <f t="shared" ca="1" si="159"/>
        <v>0</v>
      </c>
      <c r="M295" s="192">
        <f t="shared" ca="1" si="159"/>
        <v>0</v>
      </c>
      <c r="N295" s="192">
        <f t="shared" ca="1" si="159"/>
        <v>0</v>
      </c>
      <c r="O295" s="192">
        <f t="shared" ca="1" si="159"/>
        <v>0</v>
      </c>
      <c r="P295" s="192">
        <f t="shared" ca="1" si="159"/>
        <v>0</v>
      </c>
      <c r="Q295" s="192">
        <f t="shared" ca="1" si="159"/>
        <v>0</v>
      </c>
      <c r="R295" s="192">
        <f t="shared" ca="1" si="159"/>
        <v>0</v>
      </c>
      <c r="S295" s="192">
        <f t="shared" ca="1" si="159"/>
        <v>0</v>
      </c>
      <c r="T295" s="192">
        <f t="shared" ca="1" si="159"/>
        <v>0</v>
      </c>
      <c r="U295" s="192">
        <f t="shared" ca="1" si="159"/>
        <v>0</v>
      </c>
      <c r="V295" s="192">
        <f t="shared" ca="1" si="159"/>
        <v>0</v>
      </c>
      <c r="W295" s="192">
        <f t="shared" ca="1" si="159"/>
        <v>0</v>
      </c>
      <c r="X295" s="193">
        <f t="shared" ca="1" si="159"/>
        <v>0</v>
      </c>
    </row>
    <row r="296" spans="1:56" ht="13.5" customHeight="1" x14ac:dyDescent="0.25">
      <c r="C296" s="178" t="s">
        <v>101</v>
      </c>
      <c r="D296" s="82"/>
      <c r="E296" s="82"/>
      <c r="F296" s="201" t="str">
        <f>Data!B$33</f>
        <v>Udbetalingsloft</v>
      </c>
      <c r="G296" s="82"/>
      <c r="H296" s="82"/>
      <c r="I296" s="82"/>
      <c r="J296" s="198">
        <f t="shared" ref="J296:X296" ca="1" si="160">(J283+J290)*(1+$F260)*$F273</f>
        <v>0</v>
      </c>
      <c r="K296" s="199">
        <f t="shared" ca="1" si="160"/>
        <v>0</v>
      </c>
      <c r="L296" s="199">
        <f t="shared" ca="1" si="160"/>
        <v>0</v>
      </c>
      <c r="M296" s="199">
        <f t="shared" ca="1" si="160"/>
        <v>0</v>
      </c>
      <c r="N296" s="199">
        <f t="shared" ca="1" si="160"/>
        <v>0</v>
      </c>
      <c r="O296" s="199">
        <f t="shared" ca="1" si="160"/>
        <v>0</v>
      </c>
      <c r="P296" s="199">
        <f t="shared" ca="1" si="160"/>
        <v>0</v>
      </c>
      <c r="Q296" s="199">
        <f t="shared" ca="1" si="160"/>
        <v>0</v>
      </c>
      <c r="R296" s="199">
        <f t="shared" ca="1" si="160"/>
        <v>0</v>
      </c>
      <c r="S296" s="199">
        <f t="shared" ca="1" si="160"/>
        <v>0</v>
      </c>
      <c r="T296" s="199">
        <f t="shared" ca="1" si="160"/>
        <v>0</v>
      </c>
      <c r="U296" s="199">
        <f t="shared" ca="1" si="160"/>
        <v>0</v>
      </c>
      <c r="V296" s="199">
        <f t="shared" ca="1" si="160"/>
        <v>0</v>
      </c>
      <c r="W296" s="199">
        <f t="shared" ca="1" si="160"/>
        <v>0</v>
      </c>
      <c r="X296" s="200">
        <f t="shared" ca="1" si="160"/>
        <v>0</v>
      </c>
    </row>
    <row r="297" spans="1:56" ht="13.5" customHeight="1" x14ac:dyDescent="0.25">
      <c r="C297" s="189"/>
      <c r="D297" s="6"/>
      <c r="E297" s="6"/>
      <c r="F297" s="202" t="str">
        <f>Data!B$34</f>
        <v>Til/fra pulje</v>
      </c>
      <c r="G297" s="6"/>
      <c r="H297" s="6"/>
      <c r="I297" s="6"/>
      <c r="J297" s="191">
        <f t="shared" ref="J297:X297" ca="1" si="161">(J285+J292)*(1+$F260)*$F273</f>
        <v>0</v>
      </c>
      <c r="K297" s="192">
        <f t="shared" ca="1" si="161"/>
        <v>0</v>
      </c>
      <c r="L297" s="192">
        <f t="shared" ca="1" si="161"/>
        <v>0</v>
      </c>
      <c r="M297" s="192">
        <f t="shared" ca="1" si="161"/>
        <v>0</v>
      </c>
      <c r="N297" s="192">
        <f t="shared" ca="1" si="161"/>
        <v>0</v>
      </c>
      <c r="O297" s="192">
        <f t="shared" ca="1" si="161"/>
        <v>0</v>
      </c>
      <c r="P297" s="192">
        <f t="shared" ca="1" si="161"/>
        <v>0</v>
      </c>
      <c r="Q297" s="192">
        <f t="shared" ca="1" si="161"/>
        <v>0</v>
      </c>
      <c r="R297" s="192">
        <f t="shared" ca="1" si="161"/>
        <v>0</v>
      </c>
      <c r="S297" s="192">
        <f t="shared" ca="1" si="161"/>
        <v>0</v>
      </c>
      <c r="T297" s="192">
        <f t="shared" ca="1" si="161"/>
        <v>0</v>
      </c>
      <c r="U297" s="192">
        <f t="shared" ca="1" si="161"/>
        <v>0</v>
      </c>
      <c r="V297" s="192">
        <f t="shared" ca="1" si="161"/>
        <v>0</v>
      </c>
      <c r="W297" s="192">
        <f t="shared" ca="1" si="161"/>
        <v>0</v>
      </c>
      <c r="X297" s="193">
        <f t="shared" ca="1" si="161"/>
        <v>0</v>
      </c>
    </row>
    <row r="298" spans="1:56" ht="15" customHeight="1" x14ac:dyDescent="0.25">
      <c r="C298" s="195"/>
      <c r="D298" s="196"/>
      <c r="E298" s="196"/>
      <c r="F298" s="204" t="str">
        <f>Data!B$35</f>
        <v>Pulje for tilbageholdt tilskud</v>
      </c>
      <c r="G298" s="196"/>
      <c r="H298" s="196"/>
      <c r="I298" s="196"/>
      <c r="J298" s="186">
        <f t="shared" ref="J298:X298" ca="1" si="162">(J286+J293)*(1+$F260)*$F273</f>
        <v>0</v>
      </c>
      <c r="K298" s="187">
        <f t="shared" ca="1" si="162"/>
        <v>0</v>
      </c>
      <c r="L298" s="187">
        <f t="shared" ca="1" si="162"/>
        <v>0</v>
      </c>
      <c r="M298" s="187">
        <f t="shared" ca="1" si="162"/>
        <v>0</v>
      </c>
      <c r="N298" s="187">
        <f t="shared" ca="1" si="162"/>
        <v>0</v>
      </c>
      <c r="O298" s="187">
        <f t="shared" ca="1" si="162"/>
        <v>0</v>
      </c>
      <c r="P298" s="187">
        <f t="shared" ca="1" si="162"/>
        <v>0</v>
      </c>
      <c r="Q298" s="187">
        <f t="shared" ca="1" si="162"/>
        <v>0</v>
      </c>
      <c r="R298" s="187">
        <f t="shared" ca="1" si="162"/>
        <v>0</v>
      </c>
      <c r="S298" s="187">
        <f t="shared" ca="1" si="162"/>
        <v>0</v>
      </c>
      <c r="T298" s="187">
        <f t="shared" ca="1" si="162"/>
        <v>0</v>
      </c>
      <c r="U298" s="187">
        <f t="shared" ca="1" si="162"/>
        <v>0</v>
      </c>
      <c r="V298" s="187">
        <f t="shared" ca="1" si="162"/>
        <v>0</v>
      </c>
      <c r="W298" s="187">
        <f t="shared" ca="1" si="162"/>
        <v>0</v>
      </c>
      <c r="X298" s="188">
        <f t="shared" ca="1" si="162"/>
        <v>0</v>
      </c>
    </row>
    <row r="299" spans="1:56" ht="12.75" customHeight="1" x14ac:dyDescent="0.25">
      <c r="C299" s="482" t="s">
        <v>229</v>
      </c>
      <c r="D299" s="483"/>
      <c r="E299" s="483"/>
      <c r="F299" s="483"/>
      <c r="G299" s="483"/>
      <c r="H299" s="483"/>
      <c r="I299" s="483"/>
      <c r="J299" s="484">
        <f ca="1">J274</f>
        <v>0</v>
      </c>
      <c r="K299" s="485">
        <f ca="1">SUM($J274:K274)</f>
        <v>0</v>
      </c>
      <c r="L299" s="485">
        <f ca="1">SUM($J274:L274)</f>
        <v>0</v>
      </c>
      <c r="M299" s="485">
        <f ca="1">SUM($J274:M274)</f>
        <v>0</v>
      </c>
      <c r="N299" s="485">
        <f ca="1">SUM($J274:N274)</f>
        <v>0</v>
      </c>
      <c r="O299" s="485">
        <f ca="1">SUM($J274:O274)</f>
        <v>0</v>
      </c>
      <c r="P299" s="485">
        <f ca="1">SUM($J274:P274)</f>
        <v>0</v>
      </c>
      <c r="Q299" s="485">
        <f ca="1">SUM($J274:Q274)</f>
        <v>0</v>
      </c>
      <c r="R299" s="485">
        <f ca="1">SUM($J274:R274)</f>
        <v>0</v>
      </c>
      <c r="S299" s="485">
        <f ca="1">SUM($J274:S274)</f>
        <v>0</v>
      </c>
      <c r="T299" s="485">
        <f ca="1">SUM($J274:T274)</f>
        <v>0</v>
      </c>
      <c r="U299" s="485">
        <f ca="1">SUM($J274:U274)</f>
        <v>0</v>
      </c>
      <c r="V299" s="485">
        <f ca="1">SUM($J274:V274)</f>
        <v>0</v>
      </c>
      <c r="W299" s="485">
        <f ca="1">SUM($J274:W274)</f>
        <v>0</v>
      </c>
      <c r="X299" s="486">
        <f ca="1">SUM($J274:X274)</f>
        <v>0</v>
      </c>
    </row>
    <row r="300" spans="1:56" ht="1.5" customHeight="1" x14ac:dyDescent="0.25">
      <c r="J300" s="155"/>
      <c r="M300" s="1"/>
      <c r="N300" s="1"/>
      <c r="O300" s="1"/>
      <c r="P300" s="1"/>
      <c r="Q300" s="1"/>
      <c r="R300" s="1"/>
      <c r="S300" s="1"/>
      <c r="T300" s="1"/>
      <c r="U300" s="1"/>
      <c r="V300" s="1"/>
      <c r="W300" s="1"/>
      <c r="X300" s="1"/>
    </row>
    <row r="301" spans="1:56" ht="11.25" customHeight="1" x14ac:dyDescent="0.25">
      <c r="M301" s="1"/>
      <c r="N301" s="1"/>
      <c r="O301" s="1"/>
      <c r="P301" s="1"/>
      <c r="Q301" s="1"/>
      <c r="R301" s="1"/>
      <c r="S301" s="1"/>
      <c r="T301" s="1"/>
      <c r="U301" s="1"/>
      <c r="V301" s="1"/>
      <c r="W301" s="1"/>
      <c r="X301" s="1"/>
    </row>
    <row r="302" spans="1:56" x14ac:dyDescent="0.25">
      <c r="B302" s="10"/>
      <c r="C302" s="268" t="str">
        <f>Data!B$53</f>
        <v>Virksomhed</v>
      </c>
      <c r="D302" s="81"/>
      <c r="E302" s="403">
        <f>HLOOKUP(B303,'Budget &amp; Total'!A:CI,6,FALSE)</f>
        <v>0</v>
      </c>
      <c r="F302" s="925">
        <f>HLOOKUP(B303,'Budget &amp; Total'!A:CI,5,FALSE)</f>
        <v>0</v>
      </c>
      <c r="G302" s="925"/>
      <c r="H302" s="925"/>
      <c r="I302" s="81"/>
      <c r="J302" s="82" t="str">
        <f t="shared" ref="J302:X302" ca="1" si="163">J$1</f>
        <v>P1</v>
      </c>
      <c r="K302" s="82" t="str">
        <f t="shared" ca="1" si="163"/>
        <v>P2</v>
      </c>
      <c r="L302" s="82" t="str">
        <f t="shared" ca="1" si="163"/>
        <v>P3</v>
      </c>
      <c r="M302" s="82" t="str">
        <f t="shared" ca="1" si="163"/>
        <v>P4</v>
      </c>
      <c r="N302" s="82" t="str">
        <f t="shared" ca="1" si="163"/>
        <v>P5</v>
      </c>
      <c r="O302" s="82" t="str">
        <f t="shared" ca="1" si="163"/>
        <v>P6</v>
      </c>
      <c r="P302" s="82" t="str">
        <f t="shared" ca="1" si="163"/>
        <v>P7</v>
      </c>
      <c r="Q302" s="82" t="str">
        <f t="shared" ca="1" si="163"/>
        <v>P8</v>
      </c>
      <c r="R302" s="82" t="str">
        <f t="shared" ca="1" si="163"/>
        <v>P9</v>
      </c>
      <c r="S302" s="82" t="str">
        <f t="shared" ca="1" si="163"/>
        <v>P10</v>
      </c>
      <c r="T302" s="82" t="str">
        <f t="shared" ca="1" si="163"/>
        <v>P11</v>
      </c>
      <c r="U302" s="82" t="str">
        <f t="shared" ca="1" si="163"/>
        <v>P12</v>
      </c>
      <c r="V302" s="82" t="str">
        <f t="shared" ca="1" si="163"/>
        <v>P13</v>
      </c>
      <c r="W302" s="82" t="str">
        <f t="shared" ca="1" si="163"/>
        <v>P14</v>
      </c>
      <c r="X302" s="83" t="str">
        <f t="shared" ca="1" si="163"/>
        <v>P15</v>
      </c>
      <c r="Z302" s="1"/>
      <c r="AA302" s="1"/>
      <c r="AB302" s="1"/>
      <c r="AC302" s="1"/>
      <c r="AD302" s="1"/>
      <c r="AE302" s="1"/>
      <c r="AF302" s="1"/>
      <c r="AG302" s="1"/>
      <c r="AH302" s="1"/>
      <c r="AI302" s="1"/>
      <c r="AJ302" s="1"/>
      <c r="AK302" s="1"/>
      <c r="AL302" s="1"/>
      <c r="AM302" s="1"/>
      <c r="AN302" s="1"/>
      <c r="AO302" s="1"/>
      <c r="AX302" s="1"/>
      <c r="AY302" s="1"/>
      <c r="AZ302" s="1"/>
      <c r="BA302" s="1"/>
      <c r="BB302" s="1"/>
      <c r="BC302" s="1"/>
      <c r="BD302" s="1"/>
    </row>
    <row r="303" spans="1:56" ht="18.75" customHeight="1" x14ac:dyDescent="0.25">
      <c r="B303" s="293">
        <f>B253+1</f>
        <v>7</v>
      </c>
      <c r="C303" s="84" t="str">
        <f>Data!B$52</f>
        <v>Projekt</v>
      </c>
      <c r="D303" s="26"/>
      <c r="E303" s="296">
        <f>'Budget &amp; Total'!$C$5</f>
        <v>0</v>
      </c>
      <c r="F303" s="924">
        <f>'Budget &amp; Total'!$C$8</f>
        <v>0</v>
      </c>
      <c r="G303" s="924"/>
      <c r="H303" s="924"/>
      <c r="I303" s="85"/>
      <c r="J303" s="86">
        <f ca="1">INDIRECT(J$1&amp;"!d$5")</f>
        <v>0</v>
      </c>
      <c r="K303" s="86">
        <f ca="1">INDIRECT(K$1&amp;"!d$5")</f>
        <v>1</v>
      </c>
      <c r="L303" s="6"/>
      <c r="M303" s="6"/>
      <c r="N303" s="6"/>
      <c r="O303" s="6"/>
      <c r="P303" s="6"/>
      <c r="Q303" s="6"/>
      <c r="R303" s="6"/>
      <c r="S303" s="6"/>
      <c r="T303" s="6"/>
      <c r="U303" s="6"/>
      <c r="V303" s="6"/>
      <c r="W303" s="6"/>
      <c r="X303" s="481"/>
      <c r="Z303">
        <v>1</v>
      </c>
      <c r="AA303">
        <v>2</v>
      </c>
      <c r="AB303">
        <v>3</v>
      </c>
      <c r="AC303">
        <v>4</v>
      </c>
      <c r="AD303">
        <v>5</v>
      </c>
      <c r="AE303">
        <v>6</v>
      </c>
      <c r="AF303">
        <v>7</v>
      </c>
      <c r="AG303">
        <v>8</v>
      </c>
      <c r="AH303">
        <v>9</v>
      </c>
      <c r="AI303">
        <v>10</v>
      </c>
      <c r="AJ303">
        <v>11</v>
      </c>
      <c r="AK303">
        <v>12</v>
      </c>
      <c r="AL303">
        <v>13</v>
      </c>
      <c r="AM303">
        <v>14</v>
      </c>
      <c r="AN303">
        <v>15</v>
      </c>
    </row>
    <row r="304" spans="1:56" ht="13.8" thickBot="1" x14ac:dyDescent="0.3">
      <c r="B304" s="24">
        <f>B303</f>
        <v>7</v>
      </c>
      <c r="C304" s="87"/>
      <c r="D304" s="26"/>
      <c r="E304" s="26"/>
      <c r="F304" s="26"/>
      <c r="G304" s="448" t="s">
        <v>5</v>
      </c>
      <c r="H304" s="449">
        <f>Data!B303</f>
        <v>0</v>
      </c>
      <c r="I304" s="6"/>
      <c r="J304" s="86">
        <f ca="1">INDIRECT(J$1&amp;"!f$5")</f>
        <v>0</v>
      </c>
      <c r="K304" s="86">
        <f ca="1">INDIRECT(K$1&amp;"!f$5")</f>
        <v>0</v>
      </c>
      <c r="L304" s="6"/>
      <c r="M304" s="6"/>
      <c r="N304" s="6"/>
      <c r="O304" s="6"/>
      <c r="P304" s="6"/>
      <c r="Q304" s="6"/>
      <c r="R304" s="6"/>
      <c r="S304" s="6"/>
      <c r="T304" s="6"/>
      <c r="U304" s="6"/>
      <c r="V304" s="6"/>
      <c r="W304" s="6"/>
      <c r="X304" s="481"/>
      <c r="Z304" s="1">
        <f t="shared" ref="Z304:AN304" ca="1" si="164">J304+20</f>
        <v>20</v>
      </c>
      <c r="AA304" s="1">
        <f t="shared" ca="1" si="164"/>
        <v>20</v>
      </c>
      <c r="AB304" s="1">
        <f t="shared" si="164"/>
        <v>20</v>
      </c>
      <c r="AC304" s="1">
        <f t="shared" si="164"/>
        <v>20</v>
      </c>
      <c r="AD304" s="1">
        <f t="shared" si="164"/>
        <v>20</v>
      </c>
      <c r="AE304" s="1">
        <f t="shared" si="164"/>
        <v>20</v>
      </c>
      <c r="AF304" s="1">
        <f t="shared" si="164"/>
        <v>20</v>
      </c>
      <c r="AG304" s="1">
        <f t="shared" si="164"/>
        <v>20</v>
      </c>
      <c r="AH304" s="1">
        <f t="shared" si="164"/>
        <v>20</v>
      </c>
      <c r="AI304" s="1">
        <f t="shared" si="164"/>
        <v>20</v>
      </c>
      <c r="AJ304" s="1">
        <f t="shared" si="164"/>
        <v>20</v>
      </c>
      <c r="AK304" s="1">
        <f t="shared" si="164"/>
        <v>20</v>
      </c>
      <c r="AL304" s="1">
        <f t="shared" si="164"/>
        <v>20</v>
      </c>
      <c r="AM304" s="1">
        <f t="shared" si="164"/>
        <v>20</v>
      </c>
      <c r="AN304" s="1">
        <f t="shared" si="164"/>
        <v>20</v>
      </c>
    </row>
    <row r="305" spans="1:56" x14ac:dyDescent="0.25">
      <c r="A305" s="24">
        <v>1</v>
      </c>
      <c r="B305" s="24">
        <f t="shared" ref="B305:B329" si="165">B304</f>
        <v>7</v>
      </c>
      <c r="C305" s="36" t="str">
        <f>Data!B$24</f>
        <v>Timer</v>
      </c>
      <c r="D305" s="68" t="str">
        <f>Data!B$13</f>
        <v>Interne timer</v>
      </c>
      <c r="E305" s="68"/>
      <c r="F305" s="37"/>
      <c r="G305" s="241">
        <f>HLOOKUP(B305,'Budget &amp; Total'!$1:$45,(20),FALSE)</f>
        <v>0</v>
      </c>
      <c r="H305" s="452">
        <f ca="1">SUM(J305:X305)</f>
        <v>0</v>
      </c>
      <c r="I305" s="72"/>
      <c r="J305" s="152">
        <f ca="1">HLOOKUP($B305,INDIRECT(J$1&amp;"!$I$2:$x$40"),('Partner-period(er)'!$A305+14),FALSE)</f>
        <v>0</v>
      </c>
      <c r="K305" s="69">
        <f ca="1">HLOOKUP($B305,INDIRECT(K$1&amp;"!$I$2:$x$40"),('Partner-period(er)'!$A305+14),FALSE)</f>
        <v>0</v>
      </c>
      <c r="L305" s="69">
        <f ca="1">HLOOKUP($B305,INDIRECT(L$1&amp;"!$I$2:$x$40"),('Partner-period(er)'!$A305+14),FALSE)</f>
        <v>0</v>
      </c>
      <c r="M305" s="69">
        <f ca="1">HLOOKUP($B305,INDIRECT(M$1&amp;"!$I$2:$x$40"),('Partner-period(er)'!$A305+14),FALSE)</f>
        <v>0</v>
      </c>
      <c r="N305" s="69">
        <f ca="1">HLOOKUP($B305,INDIRECT(N$1&amp;"!$I$2:$x$40"),('Partner-period(er)'!$A305+14),FALSE)</f>
        <v>0</v>
      </c>
      <c r="O305" s="68">
        <f ca="1">HLOOKUP($B305,INDIRECT(O$1&amp;"!$I$2:$x$40"),('Partner-period(er)'!$A305+14),FALSE)</f>
        <v>0</v>
      </c>
      <c r="P305" s="68">
        <f ca="1">HLOOKUP($B305,INDIRECT(P$1&amp;"!$I$2:$x$40"),('Partner-period(er)'!$A305+14),FALSE)</f>
        <v>0</v>
      </c>
      <c r="Q305" s="68">
        <f ca="1">HLOOKUP($B305,INDIRECT(Q$1&amp;"!$I$2:$x$40"),('Partner-period(er)'!$A305+14),FALSE)</f>
        <v>0</v>
      </c>
      <c r="R305" s="68">
        <f ca="1">HLOOKUP($B305,INDIRECT(R$1&amp;"!$I$2:$x$40"),('Partner-period(er)'!$A305+14),FALSE)</f>
        <v>0</v>
      </c>
      <c r="S305" s="68">
        <f ca="1">HLOOKUP($B305,INDIRECT(S$1&amp;"!$I$2:$x$40"),('Partner-period(er)'!$A305+14),FALSE)</f>
        <v>0</v>
      </c>
      <c r="T305" s="68">
        <f ca="1">HLOOKUP($B305,INDIRECT(T$1&amp;"!$I$2:$x$40"),('Partner-period(er)'!$A305+14),FALSE)</f>
        <v>0</v>
      </c>
      <c r="U305" s="68">
        <f ca="1">HLOOKUP($B305,INDIRECT(U$1&amp;"!$I$2:$x$40"),('Partner-period(er)'!$A305+14),FALSE)</f>
        <v>0</v>
      </c>
      <c r="V305" s="68">
        <f ca="1">HLOOKUP($B305,INDIRECT(V$1&amp;"!$I$2:$x$40"),('Partner-period(er)'!$A305+14),FALSE)</f>
        <v>0</v>
      </c>
      <c r="W305" s="68">
        <f ca="1">HLOOKUP($B305,INDIRECT(W$1&amp;"!$I$2:$x$40"),('Partner-period(er)'!$A305+14),FALSE)</f>
        <v>0</v>
      </c>
      <c r="X305" s="362">
        <f ca="1">HLOOKUP($B305,INDIRECT(X$1&amp;"!$I$2:$x$40"),('Partner-period(er)'!$A305+14),FALSE)</f>
        <v>0</v>
      </c>
      <c r="Z305" s="13">
        <f ca="1">J305</f>
        <v>0</v>
      </c>
      <c r="AA305" s="14">
        <f ca="1">SUM($J305:K305)</f>
        <v>0</v>
      </c>
      <c r="AB305" s="14">
        <f ca="1">SUM($J305:L305)</f>
        <v>0</v>
      </c>
      <c r="AC305" s="14">
        <f ca="1">SUM($J305:M305)</f>
        <v>0</v>
      </c>
      <c r="AD305" s="14">
        <f ca="1">SUM($J305:N305)</f>
        <v>0</v>
      </c>
      <c r="AE305" s="14">
        <f ca="1">SUM($J305:O305)</f>
        <v>0</v>
      </c>
      <c r="AF305" s="14">
        <f ca="1">SUM($J305:P305)</f>
        <v>0</v>
      </c>
      <c r="AG305" s="14">
        <f ca="1">SUM($J305:Q305)</f>
        <v>0</v>
      </c>
      <c r="AH305" s="14">
        <f ca="1">SUM($J305:R305)</f>
        <v>0</v>
      </c>
      <c r="AI305" s="14">
        <f ca="1">SUM($J305:S305)</f>
        <v>0</v>
      </c>
      <c r="AJ305" s="14">
        <f ca="1">SUM($J305:T305)</f>
        <v>0</v>
      </c>
      <c r="AK305" s="14">
        <f ca="1">SUM($J305:U305)</f>
        <v>0</v>
      </c>
      <c r="AL305" s="14">
        <f ca="1">SUM($J305:V305)</f>
        <v>0</v>
      </c>
      <c r="AM305" s="14">
        <f ca="1">SUM($J305:W305)</f>
        <v>0</v>
      </c>
      <c r="AN305" s="18">
        <f ca="1">SUM($J305:X305)</f>
        <v>0</v>
      </c>
      <c r="AO305" s="12"/>
      <c r="AP305" s="11"/>
      <c r="AQ305" s="11"/>
      <c r="AR305" s="11"/>
      <c r="AS305" s="11"/>
      <c r="AT305" s="11"/>
    </row>
    <row r="306" spans="1:56" x14ac:dyDescent="0.25">
      <c r="A306" s="24">
        <v>2</v>
      </c>
      <c r="B306" s="24">
        <f t="shared" si="165"/>
        <v>7</v>
      </c>
      <c r="C306" s="443">
        <f>Data!L302</f>
        <v>0</v>
      </c>
      <c r="D306" s="9" t="str">
        <f>Data!B$14</f>
        <v>Teknisk/adm timer</v>
      </c>
      <c r="E306" s="9"/>
      <c r="F306" s="4"/>
      <c r="G306" s="242">
        <f>HLOOKUP(B306,'Budget &amp; Total'!$1:$45,(21),FALSE)</f>
        <v>0</v>
      </c>
      <c r="H306" s="453">
        <f t="shared" ref="H306:H329" ca="1" si="166">SUM(J306:X306)</f>
        <v>0</v>
      </c>
      <c r="I306" s="72"/>
      <c r="J306" s="153">
        <f ca="1">HLOOKUP($B306,INDIRECT(J$1&amp;"!$I$2:$x$40"),('Partner-period(er)'!$A306+14),FALSE)</f>
        <v>0</v>
      </c>
      <c r="K306" s="58">
        <f ca="1">HLOOKUP($B306,INDIRECT(K$1&amp;"!$I$2:$x$40"),('Partner-period(er)'!$A306+14),FALSE)</f>
        <v>0</v>
      </c>
      <c r="L306" s="58">
        <f ca="1">HLOOKUP($B306,INDIRECT(L$1&amp;"!$I$2:$x$40"),('Partner-period(er)'!$A306+14),FALSE)</f>
        <v>0</v>
      </c>
      <c r="M306" s="58">
        <f ca="1">HLOOKUP($B306,INDIRECT(M$1&amp;"!$I$2:$x$40"),('Partner-period(er)'!$A306+14),FALSE)</f>
        <v>0</v>
      </c>
      <c r="N306" s="58">
        <f ca="1">HLOOKUP($B306,INDIRECT(N$1&amp;"!$I$2:$x$40"),('Partner-period(er)'!$A306+14),FALSE)</f>
        <v>0</v>
      </c>
      <c r="O306" s="41">
        <f ca="1">HLOOKUP($B306,INDIRECT(O$1&amp;"!$I$2:$x$40"),('Partner-period(er)'!$A306+14),FALSE)</f>
        <v>0</v>
      </c>
      <c r="P306" s="41">
        <f ca="1">HLOOKUP($B306,INDIRECT(P$1&amp;"!$I$2:$x$40"),('Partner-period(er)'!$A306+14),FALSE)</f>
        <v>0</v>
      </c>
      <c r="Q306" s="41">
        <f ca="1">HLOOKUP($B306,INDIRECT(Q$1&amp;"!$I$2:$x$40"),('Partner-period(er)'!$A306+14),FALSE)</f>
        <v>0</v>
      </c>
      <c r="R306" s="41">
        <f ca="1">HLOOKUP($B306,INDIRECT(R$1&amp;"!$I$2:$x$40"),('Partner-period(er)'!$A306+14),FALSE)</f>
        <v>0</v>
      </c>
      <c r="S306" s="41">
        <f ca="1">HLOOKUP($B306,INDIRECT(S$1&amp;"!$I$2:$x$40"),('Partner-period(er)'!$A306+14),FALSE)</f>
        <v>0</v>
      </c>
      <c r="T306" s="41">
        <f ca="1">HLOOKUP($B306,INDIRECT(T$1&amp;"!$I$2:$x$40"),('Partner-period(er)'!$A306+14),FALSE)</f>
        <v>0</v>
      </c>
      <c r="U306" s="41">
        <f ca="1">HLOOKUP($B306,INDIRECT(U$1&amp;"!$I$2:$x$40"),('Partner-period(er)'!$A306+14),FALSE)</f>
        <v>0</v>
      </c>
      <c r="V306" s="41">
        <f ca="1">HLOOKUP($B306,INDIRECT(V$1&amp;"!$I$2:$x$40"),('Partner-period(er)'!$A306+14),FALSE)</f>
        <v>0</v>
      </c>
      <c r="W306" s="41">
        <f ca="1">HLOOKUP($B306,INDIRECT(W$1&amp;"!$I$2:$x$40"),('Partner-period(er)'!$A306+14),FALSE)</f>
        <v>0</v>
      </c>
      <c r="X306" s="363">
        <f ca="1">HLOOKUP($B306,INDIRECT(X$1&amp;"!$I$2:$x$40"),('Partner-period(er)'!$A306+14),FALSE)</f>
        <v>0</v>
      </c>
      <c r="Z306" s="15">
        <f ca="1">J306</f>
        <v>0</v>
      </c>
      <c r="AA306" s="11">
        <f ca="1">SUM($J306:K306)</f>
        <v>0</v>
      </c>
      <c r="AB306" s="11">
        <f ca="1">SUM($J306:L306)</f>
        <v>0</v>
      </c>
      <c r="AC306" s="11">
        <f ca="1">SUM($J306:M306)</f>
        <v>0</v>
      </c>
      <c r="AD306" s="11">
        <f ca="1">SUM($J306:N306)</f>
        <v>0</v>
      </c>
      <c r="AE306" s="11">
        <f ca="1">SUM($J306:O306)</f>
        <v>0</v>
      </c>
      <c r="AF306" s="11">
        <f ca="1">SUM($J306:P306)</f>
        <v>0</v>
      </c>
      <c r="AG306" s="11">
        <f ca="1">SUM($J306:Q306)</f>
        <v>0</v>
      </c>
      <c r="AH306" s="11">
        <f ca="1">SUM($J306:R306)</f>
        <v>0</v>
      </c>
      <c r="AI306" s="11">
        <f ca="1">SUM($J306:S306)</f>
        <v>0</v>
      </c>
      <c r="AJ306" s="11">
        <f ca="1">SUM($J306:T306)</f>
        <v>0</v>
      </c>
      <c r="AK306" s="11">
        <f ca="1">SUM($J306:U306)</f>
        <v>0</v>
      </c>
      <c r="AL306" s="11">
        <f ca="1">SUM($J306:V306)</f>
        <v>0</v>
      </c>
      <c r="AM306" s="11">
        <f ca="1">SUM($J306:W306)</f>
        <v>0</v>
      </c>
      <c r="AN306" s="19">
        <f ca="1">SUM($J306:X306)</f>
        <v>0</v>
      </c>
      <c r="AO306" s="12"/>
      <c r="AP306" s="11"/>
      <c r="AQ306" s="11"/>
      <c r="AR306" s="11"/>
      <c r="AS306" s="11"/>
      <c r="AT306" s="11"/>
    </row>
    <row r="307" spans="1:56" x14ac:dyDescent="0.25">
      <c r="A307" s="24">
        <v>3</v>
      </c>
      <c r="B307" s="24">
        <f t="shared" si="165"/>
        <v>7</v>
      </c>
      <c r="C307" s="36" t="str">
        <f>Data!B$5</f>
        <v>Personaleudgifter</v>
      </c>
      <c r="D307" s="37"/>
      <c r="E307" s="37"/>
      <c r="F307" s="37"/>
      <c r="G307" s="241"/>
      <c r="H307" s="454">
        <f t="shared" ca="1" si="166"/>
        <v>0</v>
      </c>
      <c r="I307" s="72"/>
      <c r="J307" s="159">
        <f ca="1">HLOOKUP($B307,INDIRECT(J$1&amp;"!$I$2:$x$40"),('Partner-period(er)'!$A307+14),FALSE)</f>
        <v>0</v>
      </c>
      <c r="K307" s="57">
        <f ca="1">HLOOKUP($B307,INDIRECT(K$1&amp;"!$I$2:$x$40"),('Partner-period(er)'!$A307+14),FALSE)</f>
        <v>0</v>
      </c>
      <c r="L307" s="57">
        <f ca="1">HLOOKUP($B307,INDIRECT(L$1&amp;"!$I$2:$x$40"),('Partner-period(er)'!$A307+14),FALSE)</f>
        <v>0</v>
      </c>
      <c r="M307" s="57">
        <f ca="1">HLOOKUP($B307,INDIRECT(M$1&amp;"!$I$2:$x$40"),('Partner-period(er)'!$A307+14),FALSE)</f>
        <v>0</v>
      </c>
      <c r="N307" s="57">
        <f ca="1">HLOOKUP($B307,INDIRECT(N$1&amp;"!$I$2:$x$40"),('Partner-period(er)'!$A307+14),FALSE)</f>
        <v>0</v>
      </c>
      <c r="O307" s="9">
        <f ca="1">HLOOKUP($B307,INDIRECT(O$1&amp;"!$I$2:$x$40"),('Partner-period(er)'!$A307+14),FALSE)</f>
        <v>0</v>
      </c>
      <c r="P307" s="9">
        <f ca="1">HLOOKUP($B307,INDIRECT(P$1&amp;"!$I$2:$x$40"),('Partner-period(er)'!$A307+14),FALSE)</f>
        <v>0</v>
      </c>
      <c r="Q307" s="9">
        <f ca="1">HLOOKUP($B307,INDIRECT(Q$1&amp;"!$I$2:$x$40"),('Partner-period(er)'!$A307+14),FALSE)</f>
        <v>0</v>
      </c>
      <c r="R307" s="9">
        <f ca="1">HLOOKUP($B307,INDIRECT(R$1&amp;"!$I$2:$x$40"),('Partner-period(er)'!$A307+14),FALSE)</f>
        <v>0</v>
      </c>
      <c r="S307" s="9">
        <f ca="1">HLOOKUP($B307,INDIRECT(S$1&amp;"!$I$2:$x$40"),('Partner-period(er)'!$A307+14),FALSE)</f>
        <v>0</v>
      </c>
      <c r="T307" s="9">
        <f ca="1">HLOOKUP($B307,INDIRECT(T$1&amp;"!$I$2:$x$40"),('Partner-period(er)'!$A307+14),FALSE)</f>
        <v>0</v>
      </c>
      <c r="U307" s="9">
        <f ca="1">HLOOKUP($B307,INDIRECT(U$1&amp;"!$I$2:$x$40"),('Partner-period(er)'!$A307+14),FALSE)</f>
        <v>0</v>
      </c>
      <c r="V307" s="9">
        <f ca="1">HLOOKUP($B307,INDIRECT(V$1&amp;"!$I$2:$x$40"),('Partner-period(er)'!$A307+14),FALSE)</f>
        <v>0</v>
      </c>
      <c r="W307" s="9">
        <f ca="1">HLOOKUP($B307,INDIRECT(W$1&amp;"!$I$2:$x$40"),('Partner-period(er)'!$A307+14),FALSE)</f>
        <v>0</v>
      </c>
      <c r="X307" s="109">
        <f ca="1">HLOOKUP($B307,INDIRECT(X$1&amp;"!$I$2:$x$40"),('Partner-period(er)'!$A307+14),FALSE)</f>
        <v>0</v>
      </c>
      <c r="Z307" s="15">
        <f ca="1">J307</f>
        <v>0</v>
      </c>
      <c r="AA307" s="11">
        <f ca="1">SUM($J307:K307)</f>
        <v>0</v>
      </c>
      <c r="AB307" s="11">
        <f ca="1">SUM($J307:L307)</f>
        <v>0</v>
      </c>
      <c r="AC307" s="11">
        <f ca="1">SUM($J307:M307)</f>
        <v>0</v>
      </c>
      <c r="AD307" s="11">
        <f ca="1">SUM($J307:N307)</f>
        <v>0</v>
      </c>
      <c r="AE307" s="11">
        <f ca="1">SUM($J307:O307)</f>
        <v>0</v>
      </c>
      <c r="AF307" s="11">
        <f ca="1">SUM($J307:P307)</f>
        <v>0</v>
      </c>
      <c r="AG307" s="11">
        <f ca="1">SUM($J307:Q307)</f>
        <v>0</v>
      </c>
      <c r="AH307" s="11">
        <f ca="1">SUM($J307:R307)</f>
        <v>0</v>
      </c>
      <c r="AI307" s="11">
        <f ca="1">SUM($J307:S307)</f>
        <v>0</v>
      </c>
      <c r="AJ307" s="11">
        <f ca="1">SUM($J307:T307)</f>
        <v>0</v>
      </c>
      <c r="AK307" s="11">
        <f ca="1">SUM($J307:U307)</f>
        <v>0</v>
      </c>
      <c r="AL307" s="11">
        <f ca="1">SUM($J307:V307)</f>
        <v>0</v>
      </c>
      <c r="AM307" s="11">
        <f ca="1">SUM($J307:W307)</f>
        <v>0</v>
      </c>
      <c r="AN307" s="19">
        <f ca="1">SUM($J307:X307)</f>
        <v>0</v>
      </c>
      <c r="AO307" s="12"/>
      <c r="AP307" s="11"/>
      <c r="AQ307" s="11"/>
      <c r="AR307" s="11"/>
      <c r="AS307" s="11"/>
      <c r="AT307" s="11"/>
    </row>
    <row r="308" spans="1:56" x14ac:dyDescent="0.25">
      <c r="A308" s="24">
        <v>4</v>
      </c>
      <c r="B308" s="24">
        <f t="shared" si="165"/>
        <v>7</v>
      </c>
      <c r="C308" s="43"/>
      <c r="D308" s="9" t="str">
        <f>Data!B$15</f>
        <v>Interen løn</v>
      </c>
      <c r="E308" s="9"/>
      <c r="F308" s="66">
        <f>HLOOKUP(B308,'Budget &amp; Total'!B:CI,50,FALSE)</f>
        <v>0</v>
      </c>
      <c r="G308" s="242">
        <f>HLOOKUP(B308,'Budget &amp; Total'!$1:$45,(24),FALSE)</f>
        <v>0</v>
      </c>
      <c r="H308" s="454">
        <f t="shared" ca="1" si="166"/>
        <v>0</v>
      </c>
      <c r="I308" s="72"/>
      <c r="J308" s="159">
        <f ca="1">HLOOKUP($B308,INDIRECT(J$1&amp;"!$I$2:$x$40"),('Partner-period(er)'!$A308+14),FALSE)</f>
        <v>0</v>
      </c>
      <c r="K308" s="57">
        <f ca="1">HLOOKUP($B308,INDIRECT(K$1&amp;"!$I$2:$x$40"),('Partner-period(er)'!$A308+14),FALSE)</f>
        <v>0</v>
      </c>
      <c r="L308" s="57">
        <f ca="1">HLOOKUP($B308,INDIRECT(L$1&amp;"!$I$2:$x$40"),('Partner-period(er)'!$A308+14),FALSE)</f>
        <v>0</v>
      </c>
      <c r="M308" s="57">
        <f ca="1">HLOOKUP($B308,INDIRECT(M$1&amp;"!$I$2:$x$40"),('Partner-period(er)'!$A308+14),FALSE)</f>
        <v>0</v>
      </c>
      <c r="N308" s="57">
        <f ca="1">HLOOKUP($B308,INDIRECT(N$1&amp;"!$I$2:$x$40"),('Partner-period(er)'!$A308+14),FALSE)</f>
        <v>0</v>
      </c>
      <c r="O308" s="9">
        <f ca="1">HLOOKUP($B308,INDIRECT(O$1&amp;"!$I$2:$x$40"),('Partner-period(er)'!$A308+14),FALSE)</f>
        <v>0</v>
      </c>
      <c r="P308" s="9">
        <f ca="1">HLOOKUP($B308,INDIRECT(P$1&amp;"!$I$2:$x$40"),('Partner-period(er)'!$A308+14),FALSE)</f>
        <v>0</v>
      </c>
      <c r="Q308" s="9">
        <f ca="1">HLOOKUP($B308,INDIRECT(Q$1&amp;"!$I$2:$x$40"),('Partner-period(er)'!$A308+14),FALSE)</f>
        <v>0</v>
      </c>
      <c r="R308" s="9">
        <f ca="1">HLOOKUP($B308,INDIRECT(R$1&amp;"!$I$2:$x$40"),('Partner-period(er)'!$A308+14),FALSE)</f>
        <v>0</v>
      </c>
      <c r="S308" s="9">
        <f ca="1">HLOOKUP($B308,INDIRECT(S$1&amp;"!$I$2:$x$40"),('Partner-period(er)'!$A308+14),FALSE)</f>
        <v>0</v>
      </c>
      <c r="T308" s="9">
        <f ca="1">HLOOKUP($B308,INDIRECT(T$1&amp;"!$I$2:$x$40"),('Partner-period(er)'!$A308+14),FALSE)</f>
        <v>0</v>
      </c>
      <c r="U308" s="9">
        <f ca="1">HLOOKUP($B308,INDIRECT(U$1&amp;"!$I$2:$x$40"),('Partner-period(er)'!$A308+14),FALSE)</f>
        <v>0</v>
      </c>
      <c r="V308" s="9">
        <f ca="1">HLOOKUP($B308,INDIRECT(V$1&amp;"!$I$2:$x$40"),('Partner-period(er)'!$A308+14),FALSE)</f>
        <v>0</v>
      </c>
      <c r="W308" s="9">
        <f ca="1">HLOOKUP($B308,INDIRECT(W$1&amp;"!$I$2:$x$40"),('Partner-period(er)'!$A308+14),FALSE)</f>
        <v>0</v>
      </c>
      <c r="X308" s="109">
        <f ca="1">HLOOKUP($B308,INDIRECT(X$1&amp;"!$I$2:$x$40"),('Partner-period(er)'!$A308+14),FALSE)</f>
        <v>0</v>
      </c>
      <c r="Z308" s="21">
        <f ca="1">J334</f>
        <v>0</v>
      </c>
      <c r="AA308" s="22">
        <f ca="1">SUM($J334:K334)</f>
        <v>0</v>
      </c>
      <c r="AB308" s="22">
        <f ca="1">SUM($J334:L334)</f>
        <v>0</v>
      </c>
      <c r="AC308" s="22">
        <f ca="1">SUM($J334:M334)</f>
        <v>0</v>
      </c>
      <c r="AD308" s="22">
        <f ca="1">SUM($J334:N334)</f>
        <v>0</v>
      </c>
      <c r="AE308" s="22">
        <f ca="1">SUM($J334:O334)</f>
        <v>0</v>
      </c>
      <c r="AF308" s="22">
        <f ca="1">SUM($J334:P334)</f>
        <v>0</v>
      </c>
      <c r="AG308" s="22">
        <f ca="1">SUM($J334:Q334)</f>
        <v>0</v>
      </c>
      <c r="AH308" s="22">
        <f ca="1">SUM($J334:R334)</f>
        <v>0</v>
      </c>
      <c r="AI308" s="22">
        <f ca="1">SUM($J334:S334)</f>
        <v>0</v>
      </c>
      <c r="AJ308" s="22">
        <f ca="1">SUM($J334:T334)</f>
        <v>0</v>
      </c>
      <c r="AK308" s="22">
        <f ca="1">SUM($J334:U334)</f>
        <v>0</v>
      </c>
      <c r="AL308" s="22">
        <f ca="1">SUM($J334:V334)</f>
        <v>0</v>
      </c>
      <c r="AM308" s="22">
        <f ca="1">SUM($J334:W334)</f>
        <v>0</v>
      </c>
      <c r="AN308" s="23">
        <f ca="1">SUM($J334:X334)</f>
        <v>0</v>
      </c>
      <c r="AO308" s="12"/>
      <c r="AP308" s="11">
        <f ca="1">IF(Data!$H$2="ja",IF(Z308&gt;$G308,Z308-$G308,0),0)</f>
        <v>0</v>
      </c>
      <c r="AQ308" s="11">
        <f ca="1">IF(Data!$H$2="ja",IF(AA308&gt;$G308,AA308-$G308-SUM($AP308:AP308),0),0)</f>
        <v>0</v>
      </c>
      <c r="AR308" s="11">
        <f ca="1">IF(Data!$H$2="ja",IF(AB308&gt;$G308,AB308-$G308-SUM($AP308:AQ308),0),0)</f>
        <v>0</v>
      </c>
      <c r="AS308" s="11">
        <f ca="1">IF(Data!$H$2="ja",IF(AC308&gt;$G308,AC308-$G308-SUM($AP308:AR308),0),0)</f>
        <v>0</v>
      </c>
      <c r="AT308" s="11">
        <f ca="1">IF(Data!$H$2="ja",IF(AD308&gt;$G308,AD308-$G308-SUM($AP308:AS308),0),0)</f>
        <v>0</v>
      </c>
      <c r="AU308" s="11">
        <f ca="1">IF(Data!$H$2="ja",IF(AE308&gt;$G308,AE308-$G308-SUM($AP308:AT308),0),0)</f>
        <v>0</v>
      </c>
      <c r="AV308" s="11">
        <f ca="1">IF(Data!$H$2="ja",IF(AF308&gt;$G308,AF308-$G308-SUM($AP308:AU308),0),0)</f>
        <v>0</v>
      </c>
      <c r="AW308" s="11">
        <f ca="1">IF(Data!$H$2="ja",IF(AG308&gt;$G308,AG308-$G308-SUM($AP308:AV308),0),0)</f>
        <v>0</v>
      </c>
      <c r="AX308" s="11">
        <f ca="1">IF(Data!$H$2="ja",IF(AH308&gt;$G308,AH308-$G308-SUM($AP308:AW308),0),0)</f>
        <v>0</v>
      </c>
      <c r="AY308" s="11">
        <f ca="1">IF(Data!$H$2="ja",IF(AI308&gt;$G308,AI308-$G308-SUM($AP308:AX308),0),0)</f>
        <v>0</v>
      </c>
      <c r="AZ308" s="11">
        <f ca="1">IF(Data!$H$2="ja",IF(AJ308&gt;$G308,AJ308-$G308-SUM($AP308:AY308),0),0)</f>
        <v>0</v>
      </c>
      <c r="BA308" s="11">
        <f ca="1">IF(Data!$H$2="ja",IF(AK308&gt;$G308,AK308-$G308-SUM($AP308:AZ308),0),0)</f>
        <v>0</v>
      </c>
      <c r="BB308" s="11">
        <f ca="1">IF(Data!$H$2="ja",IF(AL308&gt;$G308,AL308-$G308-SUM($AP308:BA308),0),0)</f>
        <v>0</v>
      </c>
      <c r="BC308" s="11">
        <f ca="1">IF(Data!$H$2="ja",IF(AM308&gt;$G308,AM308-$G308-SUM($AP308:BB308),0),0)</f>
        <v>0</v>
      </c>
      <c r="BD308" s="11">
        <f ca="1">IF(Data!$H$2="ja",IF(AN308&gt;$G308,AN308-$G308-SUM($AP308:BC308),0),0)</f>
        <v>0</v>
      </c>
    </row>
    <row r="309" spans="1:56" x14ac:dyDescent="0.25">
      <c r="A309" s="24">
        <v>5</v>
      </c>
      <c r="B309" s="24">
        <f t="shared" si="165"/>
        <v>7</v>
      </c>
      <c r="C309" s="39"/>
      <c r="D309" s="9" t="str">
        <f>Data!B$16</f>
        <v>Teknisk/adm løn</v>
      </c>
      <c r="E309" s="9"/>
      <c r="F309" s="66">
        <f>HLOOKUP(B308,'Budget &amp; Total'!B:CI,51,FALSE)</f>
        <v>0</v>
      </c>
      <c r="G309" s="242">
        <f>HLOOKUP(B309,'Budget &amp; Total'!$1:$45,(25),FALSE)</f>
        <v>0</v>
      </c>
      <c r="H309" s="454">
        <f t="shared" ca="1" si="166"/>
        <v>0</v>
      </c>
      <c r="I309" s="72"/>
      <c r="J309" s="159">
        <f ca="1">HLOOKUP($B309,INDIRECT(J$1&amp;"!$I$2:$x$40"),('Partner-period(er)'!$A309+14),FALSE)</f>
        <v>0</v>
      </c>
      <c r="K309" s="57">
        <f ca="1">HLOOKUP($B309,INDIRECT(K$1&amp;"!$I$2:$x$40"),('Partner-period(er)'!$A309+14),FALSE)</f>
        <v>0</v>
      </c>
      <c r="L309" s="57">
        <f ca="1">HLOOKUP($B309,INDIRECT(L$1&amp;"!$I$2:$x$40"),('Partner-period(er)'!$A309+14),FALSE)</f>
        <v>0</v>
      </c>
      <c r="M309" s="57">
        <f ca="1">HLOOKUP($B309,INDIRECT(M$1&amp;"!$I$2:$x$40"),('Partner-period(er)'!$A309+14),FALSE)</f>
        <v>0</v>
      </c>
      <c r="N309" s="57">
        <f ca="1">HLOOKUP($B309,INDIRECT(N$1&amp;"!$I$2:$x$40"),('Partner-period(er)'!$A309+14),FALSE)</f>
        <v>0</v>
      </c>
      <c r="O309" s="9">
        <f ca="1">HLOOKUP($B309,INDIRECT(O$1&amp;"!$I$2:$x$40"),('Partner-period(er)'!$A309+14),FALSE)</f>
        <v>0</v>
      </c>
      <c r="P309" s="9">
        <f ca="1">HLOOKUP($B309,INDIRECT(P$1&amp;"!$I$2:$x$40"),('Partner-period(er)'!$A309+14),FALSE)</f>
        <v>0</v>
      </c>
      <c r="Q309" s="9">
        <f ca="1">HLOOKUP($B309,INDIRECT(Q$1&amp;"!$I$2:$x$40"),('Partner-period(er)'!$A309+14),FALSE)</f>
        <v>0</v>
      </c>
      <c r="R309" s="9">
        <f ca="1">HLOOKUP($B309,INDIRECT(R$1&amp;"!$I$2:$x$40"),('Partner-period(er)'!$A309+14),FALSE)</f>
        <v>0</v>
      </c>
      <c r="S309" s="9">
        <f ca="1">HLOOKUP($B309,INDIRECT(S$1&amp;"!$I$2:$x$40"),('Partner-period(er)'!$A309+14),FALSE)</f>
        <v>0</v>
      </c>
      <c r="T309" s="9">
        <f ca="1">HLOOKUP($B309,INDIRECT(T$1&amp;"!$I$2:$x$40"),('Partner-period(er)'!$A309+14),FALSE)</f>
        <v>0</v>
      </c>
      <c r="U309" s="9">
        <f ca="1">HLOOKUP($B309,INDIRECT(U$1&amp;"!$I$2:$x$40"),('Partner-period(er)'!$A309+14),FALSE)</f>
        <v>0</v>
      </c>
      <c r="V309" s="9">
        <f ca="1">HLOOKUP($B309,INDIRECT(V$1&amp;"!$I$2:$x$40"),('Partner-period(er)'!$A309+14),FALSE)</f>
        <v>0</v>
      </c>
      <c r="W309" s="9">
        <f ca="1">HLOOKUP($B309,INDIRECT(W$1&amp;"!$I$2:$x$40"),('Partner-period(er)'!$A309+14),FALSE)</f>
        <v>0</v>
      </c>
      <c r="X309" s="109">
        <f ca="1">HLOOKUP($B309,INDIRECT(X$1&amp;"!$I$2:$x$40"),('Partner-period(er)'!$A309+14),FALSE)</f>
        <v>0</v>
      </c>
      <c r="Z309" s="21">
        <f ca="1">J341</f>
        <v>0</v>
      </c>
      <c r="AA309" s="22">
        <f ca="1">SUM($J341:K341)</f>
        <v>0</v>
      </c>
      <c r="AB309" s="22">
        <f ca="1">SUM($J341:L341)</f>
        <v>0</v>
      </c>
      <c r="AC309" s="22">
        <f ca="1">SUM($J341:M341)</f>
        <v>0</v>
      </c>
      <c r="AD309" s="22">
        <f ca="1">SUM($J341:N341)</f>
        <v>0</v>
      </c>
      <c r="AE309" s="22">
        <f ca="1">SUM($J341:O341)</f>
        <v>0</v>
      </c>
      <c r="AF309" s="22">
        <f ca="1">SUM($J341:P341)</f>
        <v>0</v>
      </c>
      <c r="AG309" s="22">
        <f ca="1">SUM($J341:Q341)</f>
        <v>0</v>
      </c>
      <c r="AH309" s="22">
        <f ca="1">SUM($J341:R341)</f>
        <v>0</v>
      </c>
      <c r="AI309" s="22">
        <f ca="1">SUM($J341:S341)</f>
        <v>0</v>
      </c>
      <c r="AJ309" s="22">
        <f ca="1">SUM($J341:T341)</f>
        <v>0</v>
      </c>
      <c r="AK309" s="22">
        <f ca="1">SUM($J341:U341)</f>
        <v>0</v>
      </c>
      <c r="AL309" s="22">
        <f ca="1">SUM($J341:V341)</f>
        <v>0</v>
      </c>
      <c r="AM309" s="22">
        <f ca="1">SUM($J341:W341)</f>
        <v>0</v>
      </c>
      <c r="AN309" s="22">
        <f ca="1">SUM($J341:X341)</f>
        <v>0</v>
      </c>
      <c r="AO309" s="12"/>
      <c r="AP309" s="11">
        <f ca="1">IF(Data!$H$2="ja",IF(Z309&gt;$G309,Z309-$G309,0),0)</f>
        <v>0</v>
      </c>
      <c r="AQ309" s="11">
        <f ca="1">IF(Data!$H$2="ja",IF(AA309&gt;$G309,AA309-$G309-SUM($AP309:AP309),0),0)</f>
        <v>0</v>
      </c>
      <c r="AR309" s="11">
        <f ca="1">IF(Data!$H$2="ja",IF(AB309&gt;$G309,AB309-$G309-SUM($AP309:AQ309),0),0)</f>
        <v>0</v>
      </c>
      <c r="AS309" s="11">
        <f ca="1">IF(Data!$H$2="ja",IF(AC309&gt;$G309,AC309-$G309-SUM($AP309:AR309),0),0)</f>
        <v>0</v>
      </c>
      <c r="AT309" s="11">
        <f ca="1">IF(Data!$H$2="ja",IF(AD309&gt;$G309,AD309-$G309-SUM($AP309:AS309),0),0)</f>
        <v>0</v>
      </c>
      <c r="AU309" s="11">
        <f ca="1">IF(Data!$H$2="ja",IF(AE309&gt;$G309,AE309-$G309-SUM($AP309:AT309),0),0)</f>
        <v>0</v>
      </c>
      <c r="AV309" s="11">
        <f ca="1">IF(Data!$H$2="ja",IF(AF309&gt;$G309,AF309-$G309-SUM($AP309:AU309),0),0)</f>
        <v>0</v>
      </c>
      <c r="AW309" s="11">
        <f ca="1">IF(Data!$H$2="ja",IF(AG309&gt;$G309,AG309-$G309-SUM($AP309:AV309),0),0)</f>
        <v>0</v>
      </c>
      <c r="AX309" s="11">
        <f ca="1">IF(Data!$H$2="ja",IF(AH309&gt;$G309,AH309-$G309-SUM($AP309:AW309),0),0)</f>
        <v>0</v>
      </c>
      <c r="AY309" s="11">
        <f ca="1">IF(Data!$H$2="ja",IF(AI309&gt;$G309,AI309-$G309-SUM($AP309:AX309),0),0)</f>
        <v>0</v>
      </c>
      <c r="AZ309" s="11">
        <f ca="1">IF(Data!$H$2="ja",IF(AJ309&gt;$G309,AJ309-$G309-SUM($AP309:AY309),0),0)</f>
        <v>0</v>
      </c>
      <c r="BA309" s="11">
        <f ca="1">IF(Data!$H$2="ja",IF(AK309&gt;$G309,AK309-$G309-SUM($AP309:AZ309),0),0)</f>
        <v>0</v>
      </c>
      <c r="BB309" s="11">
        <f ca="1">IF(Data!$H$2="ja",IF(AL309&gt;$G309,AL309-$G309-SUM($AP309:BA309),0),0)</f>
        <v>0</v>
      </c>
      <c r="BC309" s="11">
        <f ca="1">IF(Data!$H$2="ja",IF(AM309&gt;$G309,AM309-$G309-SUM($AP309:BB309),0),0)</f>
        <v>0</v>
      </c>
      <c r="BD309" s="11">
        <f ca="1">IF(Data!$H$2="ja",IF(AN309&gt;$G309,AN309-$G309-SUM($AP309:BC309),0),0)</f>
        <v>0</v>
      </c>
    </row>
    <row r="310" spans="1:56" x14ac:dyDescent="0.25">
      <c r="A310" s="24">
        <v>6</v>
      </c>
      <c r="B310" s="24">
        <f t="shared" si="165"/>
        <v>7</v>
      </c>
      <c r="C310" s="40"/>
      <c r="D310" s="41" t="str">
        <f>Data!B$17</f>
        <v>Overhead løn</v>
      </c>
      <c r="E310" s="41"/>
      <c r="F310" s="70">
        <f>HLOOKUP(B308,'Budget &amp; Total'!B:CI,26,FALSE)</f>
        <v>0</v>
      </c>
      <c r="G310" s="243">
        <f>HLOOKUP(B310,'Budget &amp; Total'!$1:$45,(27),FALSE)</f>
        <v>0</v>
      </c>
      <c r="H310" s="453">
        <f t="shared" ca="1" si="166"/>
        <v>0</v>
      </c>
      <c r="I310" s="72"/>
      <c r="J310" s="159">
        <f ca="1">HLOOKUP($B310,INDIRECT(J$1&amp;"!$I$2:$x$40"),('Partner-period(er)'!$A310+14),FALSE)</f>
        <v>0</v>
      </c>
      <c r="K310" s="57">
        <f ca="1">HLOOKUP($B310,INDIRECT(K$1&amp;"!$I$2:$x$40"),('Partner-period(er)'!$A310+14),FALSE)</f>
        <v>0</v>
      </c>
      <c r="L310" s="57">
        <f ca="1">HLOOKUP($B310,INDIRECT(L$1&amp;"!$I$2:$x$40"),('Partner-period(er)'!$A310+14),FALSE)</f>
        <v>0</v>
      </c>
      <c r="M310" s="57">
        <f ca="1">HLOOKUP($B310,INDIRECT(M$1&amp;"!$I$2:$x$40"),('Partner-period(er)'!$A310+14),FALSE)</f>
        <v>0</v>
      </c>
      <c r="N310" s="57">
        <f ca="1">HLOOKUP($B310,INDIRECT(N$1&amp;"!$I$2:$x$40"),('Partner-period(er)'!$A310+14),FALSE)</f>
        <v>0</v>
      </c>
      <c r="O310" s="9">
        <f ca="1">HLOOKUP($B310,INDIRECT(O$1&amp;"!$I$2:$x$40"),('Partner-period(er)'!$A310+14),FALSE)</f>
        <v>0</v>
      </c>
      <c r="P310" s="9">
        <f ca="1">HLOOKUP($B310,INDIRECT(P$1&amp;"!$I$2:$x$40"),('Partner-period(er)'!$A310+14),FALSE)</f>
        <v>0</v>
      </c>
      <c r="Q310" s="9">
        <f ca="1">HLOOKUP($B310,INDIRECT(Q$1&amp;"!$I$2:$x$40"),('Partner-period(er)'!$A310+14),FALSE)</f>
        <v>0</v>
      </c>
      <c r="R310" s="9">
        <f ca="1">HLOOKUP($B310,INDIRECT(R$1&amp;"!$I$2:$x$40"),('Partner-period(er)'!$A310+14),FALSE)</f>
        <v>0</v>
      </c>
      <c r="S310" s="9">
        <f ca="1">HLOOKUP($B310,INDIRECT(S$1&amp;"!$I$2:$x$40"),('Partner-period(er)'!$A310+14),FALSE)</f>
        <v>0</v>
      </c>
      <c r="T310" s="9">
        <f ca="1">HLOOKUP($B310,INDIRECT(T$1&amp;"!$I$2:$x$40"),('Partner-period(er)'!$A310+14),FALSE)</f>
        <v>0</v>
      </c>
      <c r="U310" s="9">
        <f ca="1">HLOOKUP($B310,INDIRECT(U$1&amp;"!$I$2:$x$40"),('Partner-period(er)'!$A310+14),FALSE)</f>
        <v>0</v>
      </c>
      <c r="V310" s="9">
        <f ca="1">HLOOKUP($B310,INDIRECT(V$1&amp;"!$I$2:$x$40"),('Partner-period(er)'!$A310+14),FALSE)</f>
        <v>0</v>
      </c>
      <c r="W310" s="9">
        <f ca="1">HLOOKUP($B310,INDIRECT(W$1&amp;"!$I$2:$x$40"),('Partner-period(er)'!$A310+14),FALSE)</f>
        <v>0</v>
      </c>
      <c r="X310" s="109">
        <f ca="1">HLOOKUP($B310,INDIRECT(X$1&amp;"!$I$2:$x$40"),('Partner-period(er)'!$A310+14),FALSE)</f>
        <v>0</v>
      </c>
      <c r="Z310" s="21">
        <f ca="1">J310+J344</f>
        <v>0</v>
      </c>
      <c r="AA310" s="22">
        <f ca="1">SUM($J344:K344)+SUM($J310:K310)</f>
        <v>0</v>
      </c>
      <c r="AB310" s="22">
        <f ca="1">SUM($J344:L344)+SUM($J310:L310)</f>
        <v>0</v>
      </c>
      <c r="AC310" s="22">
        <f ca="1">SUM($J344:M344)+SUM($J310:M310)</f>
        <v>0</v>
      </c>
      <c r="AD310" s="22">
        <f ca="1">SUM($J344:N344)+SUM($J310:N310)</f>
        <v>0</v>
      </c>
      <c r="AE310" s="22">
        <f ca="1">SUM($J344:O344)+SUM($J310:O310)</f>
        <v>0</v>
      </c>
      <c r="AF310" s="22">
        <f ca="1">SUM($J344:P344)+SUM($J310:P310)</f>
        <v>0</v>
      </c>
      <c r="AG310" s="22">
        <f ca="1">SUM($J344:Q344)+SUM($J310:Q310)</f>
        <v>0</v>
      </c>
      <c r="AH310" s="22">
        <f ca="1">SUM($J344:R344)+SUM($J310:R310)</f>
        <v>0</v>
      </c>
      <c r="AI310" s="22">
        <f ca="1">SUM($J344:S344)+SUM($J310:S310)</f>
        <v>0</v>
      </c>
      <c r="AJ310" s="22">
        <f ca="1">SUM($J344:T344)+SUM($J310:T310)</f>
        <v>0</v>
      </c>
      <c r="AK310" s="22">
        <f ca="1">SUM($J344:U344)+SUM($J310:U310)</f>
        <v>0</v>
      </c>
      <c r="AL310" s="22">
        <f ca="1">SUM($J344:V344)+SUM($J310:V310)</f>
        <v>0</v>
      </c>
      <c r="AM310" s="22">
        <f ca="1">SUM($J344:W344)+SUM($J310:W310)</f>
        <v>0</v>
      </c>
      <c r="AN310" s="22">
        <f ca="1">SUM($J344:X344)+SUM($J310:X310)</f>
        <v>0</v>
      </c>
      <c r="AO310" s="12"/>
      <c r="AP310" s="11">
        <f ca="1">IF(Data!$H$2="ja",IF(Z310&gt;$G310,Z310-$G310,0),0)</f>
        <v>0</v>
      </c>
      <c r="AQ310" s="11">
        <f ca="1">IF(Data!$H$2="ja",IF(AA310&gt;$G310,AA310-$G310-SUM($AP310:AP310),0),0)</f>
        <v>0</v>
      </c>
      <c r="AR310" s="11">
        <f ca="1">IF(Data!$H$2="ja",IF(AB310&gt;$G310,AB310-$G310-SUM($AP310:AQ310),0),0)</f>
        <v>0</v>
      </c>
      <c r="AS310" s="11">
        <f ca="1">IF(Data!$H$2="ja",IF(AC310&gt;$G310,AC310-$G310-SUM($AP310:AR310),0),0)</f>
        <v>0</v>
      </c>
      <c r="AT310" s="11">
        <f ca="1">IF(Data!$H$2="ja",IF(AD310&gt;$G310,AD310-$G310-SUM($AP310:AS310),0),0)</f>
        <v>0</v>
      </c>
      <c r="AU310" s="11">
        <f ca="1">IF(Data!$H$2="ja",IF(AE310&gt;$G310,AE310-$G310-SUM($AP310:AT310),0),0)</f>
        <v>0</v>
      </c>
      <c r="AV310" s="11">
        <f ca="1">IF(Data!$H$2="ja",IF(AF310&gt;$G310,AF310-$G310-SUM($AP310:AU310),0),0)</f>
        <v>0</v>
      </c>
      <c r="AW310" s="11">
        <f ca="1">IF(Data!$H$2="ja",IF(AG310&gt;$G310,AG310-$G310-SUM($AP310:AV310),0),0)</f>
        <v>0</v>
      </c>
      <c r="AX310" s="11">
        <f ca="1">IF(Data!$H$2="ja",IF(AH310&gt;$G310,AH310-$G310-SUM($AP310:AW310),0),0)</f>
        <v>0</v>
      </c>
      <c r="AY310" s="11">
        <f ca="1">IF(Data!$H$2="ja",IF(AI310&gt;$G310,AI310-$G310-SUM($AP310:AX310),0),0)</f>
        <v>0</v>
      </c>
      <c r="AZ310" s="11">
        <f ca="1">IF(Data!$H$2="ja",IF(AJ310&gt;$G310,AJ310-$G310-SUM($AP310:AY310),0),0)</f>
        <v>0</v>
      </c>
      <c r="BA310" s="11">
        <f ca="1">IF(Data!$H$2="ja",IF(AK310&gt;$G310,AK310-$G310-SUM($AP310:AZ310),0),0)</f>
        <v>0</v>
      </c>
      <c r="BB310" s="11">
        <f ca="1">IF(Data!$H$2="ja",IF(AL310&gt;$G310,AL310-$G310-SUM($AP310:BA310),0),0)</f>
        <v>0</v>
      </c>
      <c r="BC310" s="11">
        <f ca="1">IF(Data!$H$2="ja",IF(AM310&gt;$G310,AM310-$G310-SUM($AP310:BB310),0),0)</f>
        <v>0</v>
      </c>
      <c r="BD310" s="11">
        <f ca="1">IF(Data!$H$2="ja",IF(AN310&gt;$G310,AN310-$G310-SUM($AP310:BC310),0),0)</f>
        <v>0</v>
      </c>
    </row>
    <row r="311" spans="1:56" x14ac:dyDescent="0.25">
      <c r="A311" s="24">
        <v>7</v>
      </c>
      <c r="B311" s="24">
        <f t="shared" si="165"/>
        <v>7</v>
      </c>
      <c r="C311" s="62"/>
      <c r="D311" s="34" t="str">
        <f>Data!B$39</f>
        <v>Lønomkostninger total</v>
      </c>
      <c r="E311" s="34"/>
      <c r="F311" s="53"/>
      <c r="G311" s="242">
        <f>HLOOKUP(B311,'Budget &amp; Total'!$1:$45,(28),FALSE)</f>
        <v>0</v>
      </c>
      <c r="H311" s="455">
        <f t="shared" ca="1" si="166"/>
        <v>0</v>
      </c>
      <c r="I311" s="79"/>
      <c r="J311" s="209">
        <f ca="1">HLOOKUP($B311,INDIRECT(J$1&amp;"!$I$2:$x$40"),('Partner-period(er)'!$A311+14),FALSE)</f>
        <v>0</v>
      </c>
      <c r="K311" s="61">
        <f ca="1">HLOOKUP($B311,INDIRECT(K$1&amp;"!$I$2:$x$40"),('Partner-period(er)'!$A311+14),FALSE)</f>
        <v>0</v>
      </c>
      <c r="L311" s="210">
        <f ca="1">HLOOKUP($B311,INDIRECT(L$1&amp;"!$I$2:$x$40"),('Partner-period(er)'!$A311+14),FALSE)</f>
        <v>0</v>
      </c>
      <c r="M311" s="210">
        <f ca="1">HLOOKUP($B311,INDIRECT(M$1&amp;"!$I$2:$x$40"),('Partner-period(er)'!$A311+14),FALSE)</f>
        <v>0</v>
      </c>
      <c r="N311" s="210">
        <f ca="1">HLOOKUP($B311,INDIRECT(N$1&amp;"!$I$2:$x$40"),('Partner-period(er)'!$A311+14),FALSE)</f>
        <v>0</v>
      </c>
      <c r="O311" s="364">
        <f ca="1">HLOOKUP($B311,INDIRECT(O$1&amp;"!$I$2:$x$40"),('Partner-period(er)'!$A311+14),FALSE)</f>
        <v>0</v>
      </c>
      <c r="P311" s="364">
        <f ca="1">HLOOKUP($B311,INDIRECT(P$1&amp;"!$I$2:$x$40"),('Partner-period(er)'!$A311+14),FALSE)</f>
        <v>0</v>
      </c>
      <c r="Q311" s="364">
        <f ca="1">HLOOKUP($B311,INDIRECT(Q$1&amp;"!$I$2:$x$40"),('Partner-period(er)'!$A311+14),FALSE)</f>
        <v>0</v>
      </c>
      <c r="R311" s="364">
        <f ca="1">HLOOKUP($B311,INDIRECT(R$1&amp;"!$I$2:$x$40"),('Partner-period(er)'!$A311+14),FALSE)</f>
        <v>0</v>
      </c>
      <c r="S311" s="364">
        <f ca="1">HLOOKUP($B311,INDIRECT(S$1&amp;"!$I$2:$x$40"),('Partner-period(er)'!$A311+14),FALSE)</f>
        <v>0</v>
      </c>
      <c r="T311" s="364">
        <f ca="1">HLOOKUP($B311,INDIRECT(T$1&amp;"!$I$2:$x$40"),('Partner-period(er)'!$A311+14),FALSE)</f>
        <v>0</v>
      </c>
      <c r="U311" s="364">
        <f ca="1">HLOOKUP($B311,INDIRECT(U$1&amp;"!$I$2:$x$40"),('Partner-period(er)'!$A311+14),FALSE)</f>
        <v>0</v>
      </c>
      <c r="V311" s="364">
        <f ca="1">HLOOKUP($B311,INDIRECT(V$1&amp;"!$I$2:$x$40"),('Partner-period(er)'!$A311+14),FALSE)</f>
        <v>0</v>
      </c>
      <c r="W311" s="364">
        <f ca="1">HLOOKUP($B311,INDIRECT(W$1&amp;"!$I$2:$x$40"),('Partner-period(er)'!$A311+14),FALSE)</f>
        <v>0</v>
      </c>
      <c r="X311" s="365">
        <f ca="1">HLOOKUP($B311,INDIRECT(X$1&amp;"!$I$2:$x$40"),('Partner-period(er)'!$A311+14),FALSE)</f>
        <v>0</v>
      </c>
      <c r="Z311" s="15">
        <f t="shared" ref="Z311:AN311" ca="1" si="167">SUM(Z308:Z310)</f>
        <v>0</v>
      </c>
      <c r="AA311" s="11">
        <f t="shared" ca="1" si="167"/>
        <v>0</v>
      </c>
      <c r="AB311" s="11">
        <f t="shared" ca="1" si="167"/>
        <v>0</v>
      </c>
      <c r="AC311" s="11">
        <f t="shared" ca="1" si="167"/>
        <v>0</v>
      </c>
      <c r="AD311" s="11">
        <f t="shared" ca="1" si="167"/>
        <v>0</v>
      </c>
      <c r="AE311" s="11">
        <f t="shared" ca="1" si="167"/>
        <v>0</v>
      </c>
      <c r="AF311" s="11">
        <f t="shared" ca="1" si="167"/>
        <v>0</v>
      </c>
      <c r="AG311" s="11">
        <f t="shared" ca="1" si="167"/>
        <v>0</v>
      </c>
      <c r="AH311" s="11">
        <f t="shared" ca="1" si="167"/>
        <v>0</v>
      </c>
      <c r="AI311" s="11">
        <f t="shared" ca="1" si="167"/>
        <v>0</v>
      </c>
      <c r="AJ311" s="11">
        <f t="shared" ca="1" si="167"/>
        <v>0</v>
      </c>
      <c r="AK311" s="11">
        <f t="shared" ca="1" si="167"/>
        <v>0</v>
      </c>
      <c r="AL311" s="11">
        <f t="shared" ca="1" si="167"/>
        <v>0</v>
      </c>
      <c r="AM311" s="11">
        <f t="shared" ca="1" si="167"/>
        <v>0</v>
      </c>
      <c r="AN311" s="19">
        <f t="shared" ca="1" si="167"/>
        <v>0</v>
      </c>
      <c r="AO311" s="12"/>
      <c r="AP311" s="11">
        <f t="shared" ref="AP311:BD311" ca="1" si="168">SUM(AP308:AP310)</f>
        <v>0</v>
      </c>
      <c r="AQ311" s="11">
        <f t="shared" ca="1" si="168"/>
        <v>0</v>
      </c>
      <c r="AR311" s="11">
        <f t="shared" ca="1" si="168"/>
        <v>0</v>
      </c>
      <c r="AS311" s="11">
        <f t="shared" ca="1" si="168"/>
        <v>0</v>
      </c>
      <c r="AT311" s="11">
        <f t="shared" ca="1" si="168"/>
        <v>0</v>
      </c>
      <c r="AU311" s="11">
        <f t="shared" ca="1" si="168"/>
        <v>0</v>
      </c>
      <c r="AV311" s="11">
        <f t="shared" ca="1" si="168"/>
        <v>0</v>
      </c>
      <c r="AW311" s="11">
        <f t="shared" ca="1" si="168"/>
        <v>0</v>
      </c>
      <c r="AX311" s="11">
        <f t="shared" ca="1" si="168"/>
        <v>0</v>
      </c>
      <c r="AY311" s="11">
        <f t="shared" ca="1" si="168"/>
        <v>0</v>
      </c>
      <c r="AZ311" s="11">
        <f t="shared" ca="1" si="168"/>
        <v>0</v>
      </c>
      <c r="BA311" s="11">
        <f t="shared" ca="1" si="168"/>
        <v>0</v>
      </c>
      <c r="BB311" s="11">
        <f t="shared" ca="1" si="168"/>
        <v>0</v>
      </c>
      <c r="BC311" s="11">
        <f t="shared" ca="1" si="168"/>
        <v>0</v>
      </c>
      <c r="BD311" s="11">
        <f t="shared" ca="1" si="168"/>
        <v>0</v>
      </c>
    </row>
    <row r="312" spans="1:56" x14ac:dyDescent="0.25">
      <c r="B312" s="24">
        <f t="shared" si="165"/>
        <v>7</v>
      </c>
      <c r="C312" s="38" t="str">
        <f>Data!B$18</f>
        <v>Andre omkostninger</v>
      </c>
      <c r="D312" s="9"/>
      <c r="E312" s="9"/>
      <c r="F312" s="4"/>
      <c r="G312" s="241"/>
      <c r="H312" s="454">
        <f t="shared" ca="1" si="166"/>
        <v>0</v>
      </c>
      <c r="I312" s="72"/>
      <c r="J312" s="159">
        <f ca="1">HLOOKUP($B312,INDIRECT(J$1&amp;"!$I$2:$x$40"),('Partner-period(er)'!$A312+14),FALSE)</f>
        <v>0</v>
      </c>
      <c r="K312" s="57">
        <f ca="1">HLOOKUP($B312,INDIRECT(K$1&amp;"!$I$2:$x$40"),('Partner-period(er)'!$A312+14),FALSE)</f>
        <v>0</v>
      </c>
      <c r="L312" s="57">
        <f ca="1">HLOOKUP($B312,INDIRECT(L$1&amp;"!$I$2:$x$40"),('Partner-period(er)'!$A312+14),FALSE)</f>
        <v>0</v>
      </c>
      <c r="M312" s="57">
        <f ca="1">HLOOKUP($B312,INDIRECT(M$1&amp;"!$I$2:$x$40"),('Partner-period(er)'!$A312+14),FALSE)</f>
        <v>0</v>
      </c>
      <c r="N312" s="57">
        <f ca="1">HLOOKUP($B312,INDIRECT(N$1&amp;"!$I$2:$x$40"),('Partner-period(er)'!$A312+14),FALSE)</f>
        <v>0</v>
      </c>
      <c r="O312" s="9">
        <f ca="1">HLOOKUP($B312,INDIRECT(O$1&amp;"!$I$2:$x$40"),('Partner-period(er)'!$A312+14),FALSE)</f>
        <v>0</v>
      </c>
      <c r="P312" s="9">
        <f ca="1">HLOOKUP($B312,INDIRECT(P$1&amp;"!$I$2:$x$40"),('Partner-period(er)'!$A312+14),FALSE)</f>
        <v>0</v>
      </c>
      <c r="Q312" s="9">
        <f ca="1">HLOOKUP($B312,INDIRECT(Q$1&amp;"!$I$2:$x$40"),('Partner-period(er)'!$A312+14),FALSE)</f>
        <v>0</v>
      </c>
      <c r="R312" s="9">
        <f ca="1">HLOOKUP($B312,INDIRECT(R$1&amp;"!$I$2:$x$40"),('Partner-period(er)'!$A312+14),FALSE)</f>
        <v>0</v>
      </c>
      <c r="S312" s="9">
        <f ca="1">HLOOKUP($B312,INDIRECT(S$1&amp;"!$I$2:$x$40"),('Partner-period(er)'!$A312+14),FALSE)</f>
        <v>0</v>
      </c>
      <c r="T312" s="9">
        <f ca="1">HLOOKUP($B312,INDIRECT(T$1&amp;"!$I$2:$x$40"),('Partner-period(er)'!$A312+14),FALSE)</f>
        <v>0</v>
      </c>
      <c r="U312" s="9">
        <f ca="1">HLOOKUP($B312,INDIRECT(U$1&amp;"!$I$2:$x$40"),('Partner-period(er)'!$A312+14),FALSE)</f>
        <v>0</v>
      </c>
      <c r="V312" s="9">
        <f ca="1">HLOOKUP($B312,INDIRECT(V$1&amp;"!$I$2:$x$40"),('Partner-period(er)'!$A312+14),FALSE)</f>
        <v>0</v>
      </c>
      <c r="W312" s="9">
        <f ca="1">HLOOKUP($B312,INDIRECT(W$1&amp;"!$I$2:$x$40"),('Partner-period(er)'!$A312+14),FALSE)</f>
        <v>0</v>
      </c>
      <c r="X312" s="109">
        <f ca="1">HLOOKUP($B312,INDIRECT(X$1&amp;"!$I$2:$x$40"),('Partner-period(er)'!$A312+14),FALSE)</f>
        <v>0</v>
      </c>
      <c r="Z312" s="15"/>
      <c r="AA312" s="11"/>
      <c r="AB312" s="11"/>
      <c r="AC312" s="11"/>
      <c r="AD312" s="11"/>
      <c r="AE312" s="11"/>
      <c r="AF312" s="11"/>
      <c r="AG312" s="11"/>
      <c r="AH312" s="11"/>
      <c r="AI312" s="11"/>
      <c r="AJ312" s="11"/>
      <c r="AK312" s="11"/>
      <c r="AL312" s="11"/>
      <c r="AM312" s="11"/>
      <c r="AN312" s="19"/>
      <c r="AO312" s="12"/>
      <c r="AP312" s="11"/>
      <c r="AQ312" s="11"/>
      <c r="AR312" s="11"/>
      <c r="AS312" s="11"/>
      <c r="AT312" s="11"/>
      <c r="AU312" s="11"/>
      <c r="AV312" s="11"/>
      <c r="AW312" s="11"/>
      <c r="AX312" s="11"/>
      <c r="AY312" s="11"/>
      <c r="AZ312" s="11"/>
      <c r="BA312" s="11"/>
      <c r="BB312" s="11"/>
      <c r="BC312" s="11"/>
      <c r="BD312" s="11"/>
    </row>
    <row r="313" spans="1:56" x14ac:dyDescent="0.25">
      <c r="A313" s="24">
        <v>9</v>
      </c>
      <c r="B313" s="24">
        <f t="shared" si="165"/>
        <v>7</v>
      </c>
      <c r="C313" s="39"/>
      <c r="D313" s="9" t="str">
        <f>Data!B$6</f>
        <v>Instrumenter og udstyr</v>
      </c>
      <c r="E313" s="9"/>
      <c r="F313" s="4"/>
      <c r="G313" s="242">
        <f>HLOOKUP(B313,'Budget &amp; Total'!$1:$45,(30),FALSE)</f>
        <v>0</v>
      </c>
      <c r="H313" s="454">
        <f t="shared" ca="1" si="166"/>
        <v>0</v>
      </c>
      <c r="I313" s="72"/>
      <c r="J313" s="159">
        <f ca="1">HLOOKUP($B313,INDIRECT(J$1&amp;"!$I$2:$x$40"),('Partner-period(er)'!$A313+14),FALSE)</f>
        <v>0</v>
      </c>
      <c r="K313" s="57">
        <f ca="1">HLOOKUP($B313,INDIRECT(K$1&amp;"!$I$2:$x$40"),('Partner-period(er)'!$A313+14),FALSE)</f>
        <v>0</v>
      </c>
      <c r="L313" s="57">
        <f ca="1">HLOOKUP($B313,INDIRECT(L$1&amp;"!$I$2:$x$40"),('Partner-period(er)'!$A313+14),FALSE)</f>
        <v>0</v>
      </c>
      <c r="M313" s="57">
        <f ca="1">HLOOKUP($B313,INDIRECT(M$1&amp;"!$I$2:$x$40"),('Partner-period(er)'!$A313+14),FALSE)</f>
        <v>0</v>
      </c>
      <c r="N313" s="57">
        <f ca="1">HLOOKUP($B313,INDIRECT(N$1&amp;"!$I$2:$x$40"),('Partner-period(er)'!$A313+14),FALSE)</f>
        <v>0</v>
      </c>
      <c r="O313" s="9">
        <f ca="1">HLOOKUP($B313,INDIRECT(O$1&amp;"!$I$2:$x$40"),('Partner-period(er)'!$A313+14),FALSE)</f>
        <v>0</v>
      </c>
      <c r="P313" s="9">
        <f ca="1">HLOOKUP($B313,INDIRECT(P$1&amp;"!$I$2:$x$40"),('Partner-period(er)'!$A313+14),FALSE)</f>
        <v>0</v>
      </c>
      <c r="Q313" s="9">
        <f ca="1">HLOOKUP($B313,INDIRECT(Q$1&amp;"!$I$2:$x$40"),('Partner-period(er)'!$A313+14),FALSE)</f>
        <v>0</v>
      </c>
      <c r="R313" s="9">
        <f ca="1">HLOOKUP($B313,INDIRECT(R$1&amp;"!$I$2:$x$40"),('Partner-period(er)'!$A313+14),FALSE)</f>
        <v>0</v>
      </c>
      <c r="S313" s="9">
        <f ca="1">HLOOKUP($B313,INDIRECT(S$1&amp;"!$I$2:$x$40"),('Partner-period(er)'!$A313+14),FALSE)</f>
        <v>0</v>
      </c>
      <c r="T313" s="9">
        <f ca="1">HLOOKUP($B313,INDIRECT(T$1&amp;"!$I$2:$x$40"),('Partner-period(er)'!$A313+14),FALSE)</f>
        <v>0</v>
      </c>
      <c r="U313" s="9">
        <f ca="1">HLOOKUP($B313,INDIRECT(U$1&amp;"!$I$2:$x$40"),('Partner-period(er)'!$A313+14),FALSE)</f>
        <v>0</v>
      </c>
      <c r="V313" s="9">
        <f ca="1">HLOOKUP($B313,INDIRECT(V$1&amp;"!$I$2:$x$40"),('Partner-period(er)'!$A313+14),FALSE)</f>
        <v>0</v>
      </c>
      <c r="W313" s="9">
        <f ca="1">HLOOKUP($B313,INDIRECT(W$1&amp;"!$I$2:$x$40"),('Partner-period(er)'!$A313+14),FALSE)</f>
        <v>0</v>
      </c>
      <c r="X313" s="109">
        <f ca="1">HLOOKUP($B313,INDIRECT(X$1&amp;"!$I$2:$x$40"),('Partner-period(er)'!$A313+14),FALSE)</f>
        <v>0</v>
      </c>
      <c r="Z313" s="15">
        <f t="shared" ref="Z313:Z321" ca="1" si="169">J313</f>
        <v>0</v>
      </c>
      <c r="AA313" s="11">
        <f ca="1">SUM($J313:K313)</f>
        <v>0</v>
      </c>
      <c r="AB313" s="11">
        <f ca="1">SUM($J313:L313)</f>
        <v>0</v>
      </c>
      <c r="AC313" s="11">
        <f ca="1">SUM($J313:M313)</f>
        <v>0</v>
      </c>
      <c r="AD313" s="11">
        <f ca="1">SUM($J313:N313)</f>
        <v>0</v>
      </c>
      <c r="AE313" s="11">
        <f ca="1">SUM($J313:O313)</f>
        <v>0</v>
      </c>
      <c r="AF313" s="11">
        <f ca="1">SUM($J313:P313)</f>
        <v>0</v>
      </c>
      <c r="AG313" s="11">
        <f ca="1">SUM($J313:Q313)</f>
        <v>0</v>
      </c>
      <c r="AH313" s="11">
        <f ca="1">SUM($J313:R313)</f>
        <v>0</v>
      </c>
      <c r="AI313" s="11">
        <f ca="1">SUM($J313:S313)</f>
        <v>0</v>
      </c>
      <c r="AJ313" s="11">
        <f ca="1">SUM($J313:T313)</f>
        <v>0</v>
      </c>
      <c r="AK313" s="11">
        <f ca="1">SUM($J313:U313)</f>
        <v>0</v>
      </c>
      <c r="AL313" s="11">
        <f ca="1">SUM($J313:V313)</f>
        <v>0</v>
      </c>
      <c r="AM313" s="11">
        <f ca="1">SUM($J313:W313)</f>
        <v>0</v>
      </c>
      <c r="AN313" s="19">
        <f ca="1">SUM($J313:X313)</f>
        <v>0</v>
      </c>
      <c r="AO313" s="12"/>
      <c r="AP313" s="11">
        <f ca="1">IF(Data!$H$2="ja",IF(Z313&gt;$G313,Z313-$G313,0),0)</f>
        <v>0</v>
      </c>
      <c r="AQ313" s="11">
        <f ca="1">IF(Data!$H$2="ja",IF(AA313&gt;$G313,AA313-$G313-SUM($AP313:AP313),0),0)</f>
        <v>0</v>
      </c>
      <c r="AR313" s="11">
        <f ca="1">IF(Data!$H$2="ja",IF(AB313&gt;$G313,AB313-$G313-SUM($AP313:AQ313),0),0)</f>
        <v>0</v>
      </c>
      <c r="AS313" s="11">
        <f ca="1">IF(Data!$H$2="ja",IF(AC313&gt;$G313,AC313-$G313-SUM($AP313:AR313),0),0)</f>
        <v>0</v>
      </c>
      <c r="AT313" s="11">
        <f ca="1">IF(Data!$H$2="ja",IF(AD313&gt;$G313,AD313-$G313-SUM($AP313:AS313),0),0)</f>
        <v>0</v>
      </c>
      <c r="AU313" s="11">
        <f ca="1">IF(Data!$H$2="ja",IF(AE313&gt;$G313,AE313-$G313-SUM($AP313:AT313),0),0)</f>
        <v>0</v>
      </c>
      <c r="AV313" s="11">
        <f ca="1">IF(Data!$H$2="ja",IF(AF313&gt;$G313,AF313-$G313-SUM($AP313:AU313),0),0)</f>
        <v>0</v>
      </c>
      <c r="AW313" s="11">
        <f ca="1">IF(Data!$H$2="ja",IF(AG313&gt;$G313,AG313-$G313-SUM($AP313:AV313),0),0)</f>
        <v>0</v>
      </c>
      <c r="AX313" s="11">
        <f ca="1">IF(Data!$H$2="ja",IF(AH313&gt;$G313,AH313-$G313-SUM($AP313:AW313),0),0)</f>
        <v>0</v>
      </c>
      <c r="AY313" s="11">
        <f ca="1">IF(Data!$H$2="ja",IF(AI313&gt;$G313,AI313-$G313-SUM($AP313:AX313),0),0)</f>
        <v>0</v>
      </c>
      <c r="AZ313" s="11">
        <f ca="1">IF(Data!$H$2="ja",IF(AJ313&gt;$G313,AJ313-$G313-SUM($AP313:AY313),0),0)</f>
        <v>0</v>
      </c>
      <c r="BA313" s="11">
        <f ca="1">IF(Data!$H$2="ja",IF(AK313&gt;$G313,AK313-$G313-SUM($AP313:AZ313),0),0)</f>
        <v>0</v>
      </c>
      <c r="BB313" s="11">
        <f ca="1">IF(Data!$H$2="ja",IF(AL313&gt;$G313,AL313-$G313-SUM($AP313:BA313),0),0)</f>
        <v>0</v>
      </c>
      <c r="BC313" s="11">
        <f ca="1">IF(Data!$H$2="ja",IF(AM313&gt;$G313,AM313-$G313-SUM($AP313:BB313),0),0)</f>
        <v>0</v>
      </c>
      <c r="BD313" s="11">
        <f ca="1">IF(Data!$H$2="ja",IF(AN313&gt;$G313,AN313-$G313-SUM($AP313:BC313),0),0)</f>
        <v>0</v>
      </c>
    </row>
    <row r="314" spans="1:56" x14ac:dyDescent="0.25">
      <c r="A314" s="24">
        <v>10</v>
      </c>
      <c r="B314" s="24">
        <f t="shared" si="165"/>
        <v>7</v>
      </c>
      <c r="C314" s="39"/>
      <c r="D314" s="9" t="str">
        <f>Data!B$7</f>
        <v>Bygninger og jord</v>
      </c>
      <c r="E314" s="9"/>
      <c r="F314" s="4"/>
      <c r="G314" s="242">
        <f>HLOOKUP(B314,'Budget &amp; Total'!$1:$45,(31),FALSE)</f>
        <v>0</v>
      </c>
      <c r="H314" s="454">
        <f t="shared" ca="1" si="166"/>
        <v>0</v>
      </c>
      <c r="I314" s="72"/>
      <c r="J314" s="159">
        <f ca="1">HLOOKUP($B314,INDIRECT(J$1&amp;"!$I$2:$x$40"),('Partner-period(er)'!$A314+14),FALSE)</f>
        <v>0</v>
      </c>
      <c r="K314" s="57">
        <f ca="1">HLOOKUP($B314,INDIRECT(K$1&amp;"!$I$2:$x$40"),('Partner-period(er)'!$A314+14),FALSE)</f>
        <v>0</v>
      </c>
      <c r="L314" s="57">
        <f ca="1">HLOOKUP($B314,INDIRECT(L$1&amp;"!$I$2:$x$40"),('Partner-period(er)'!$A314+14),FALSE)</f>
        <v>0</v>
      </c>
      <c r="M314" s="57">
        <f ca="1">HLOOKUP($B314,INDIRECT(M$1&amp;"!$I$2:$x$40"),('Partner-period(er)'!$A314+14),FALSE)</f>
        <v>0</v>
      </c>
      <c r="N314" s="57">
        <f ca="1">HLOOKUP($B314,INDIRECT(N$1&amp;"!$I$2:$x$40"),('Partner-period(er)'!$A314+14),FALSE)</f>
        <v>0</v>
      </c>
      <c r="O314" s="9">
        <f ca="1">HLOOKUP($B314,INDIRECT(O$1&amp;"!$I$2:$x$40"),('Partner-period(er)'!$A314+14),FALSE)</f>
        <v>0</v>
      </c>
      <c r="P314" s="9">
        <f ca="1">HLOOKUP($B314,INDIRECT(P$1&amp;"!$I$2:$x$40"),('Partner-period(er)'!$A314+14),FALSE)</f>
        <v>0</v>
      </c>
      <c r="Q314" s="9">
        <f ca="1">HLOOKUP($B314,INDIRECT(Q$1&amp;"!$I$2:$x$40"),('Partner-period(er)'!$A314+14),FALSE)</f>
        <v>0</v>
      </c>
      <c r="R314" s="9">
        <f ca="1">HLOOKUP($B314,INDIRECT(R$1&amp;"!$I$2:$x$40"),('Partner-period(er)'!$A314+14),FALSE)</f>
        <v>0</v>
      </c>
      <c r="S314" s="9">
        <f ca="1">HLOOKUP($B314,INDIRECT(S$1&amp;"!$I$2:$x$40"),('Partner-period(er)'!$A314+14),FALSE)</f>
        <v>0</v>
      </c>
      <c r="T314" s="9">
        <f ca="1">HLOOKUP($B314,INDIRECT(T$1&amp;"!$I$2:$x$40"),('Partner-period(er)'!$A314+14),FALSE)</f>
        <v>0</v>
      </c>
      <c r="U314" s="9">
        <f ca="1">HLOOKUP($B314,INDIRECT(U$1&amp;"!$I$2:$x$40"),('Partner-period(er)'!$A314+14),FALSE)</f>
        <v>0</v>
      </c>
      <c r="V314" s="9">
        <f ca="1">HLOOKUP($B314,INDIRECT(V$1&amp;"!$I$2:$x$40"),('Partner-period(er)'!$A314+14),FALSE)</f>
        <v>0</v>
      </c>
      <c r="W314" s="9">
        <f ca="1">HLOOKUP($B314,INDIRECT(W$1&amp;"!$I$2:$x$40"),('Partner-period(er)'!$A314+14),FALSE)</f>
        <v>0</v>
      </c>
      <c r="X314" s="109">
        <f ca="1">HLOOKUP($B314,INDIRECT(X$1&amp;"!$I$2:$x$40"),('Partner-period(er)'!$A314+14),FALSE)</f>
        <v>0</v>
      </c>
      <c r="Z314" s="15">
        <f t="shared" ca="1" si="169"/>
        <v>0</v>
      </c>
      <c r="AA314" s="11">
        <f ca="1">SUM($J314:K314)</f>
        <v>0</v>
      </c>
      <c r="AB314" s="11">
        <f ca="1">SUM($J314:L314)</f>
        <v>0</v>
      </c>
      <c r="AC314" s="11">
        <f ca="1">SUM($J314:M314)</f>
        <v>0</v>
      </c>
      <c r="AD314" s="11">
        <f ca="1">SUM($J314:N314)</f>
        <v>0</v>
      </c>
      <c r="AE314" s="11">
        <f ca="1">SUM($J314:O314)</f>
        <v>0</v>
      </c>
      <c r="AF314" s="11">
        <f ca="1">SUM($J314:P314)</f>
        <v>0</v>
      </c>
      <c r="AG314" s="11">
        <f ca="1">SUM($J314:Q314)</f>
        <v>0</v>
      </c>
      <c r="AH314" s="11">
        <f ca="1">SUM($J314:R314)</f>
        <v>0</v>
      </c>
      <c r="AI314" s="11">
        <f ca="1">SUM($J314:S314)</f>
        <v>0</v>
      </c>
      <c r="AJ314" s="11">
        <f ca="1">SUM($J314:T314)</f>
        <v>0</v>
      </c>
      <c r="AK314" s="11">
        <f ca="1">SUM($J314:U314)</f>
        <v>0</v>
      </c>
      <c r="AL314" s="11">
        <f ca="1">SUM($J314:V314)</f>
        <v>0</v>
      </c>
      <c r="AM314" s="11">
        <f ca="1">SUM($J314:W314)</f>
        <v>0</v>
      </c>
      <c r="AN314" s="19">
        <f ca="1">SUM($J314:X314)</f>
        <v>0</v>
      </c>
      <c r="AO314" s="12"/>
      <c r="AP314" s="11">
        <f ca="1">IF(Data!$H$2="ja",IF(Z314&gt;$G314,Z314-$G314,0),0)</f>
        <v>0</v>
      </c>
      <c r="AQ314" s="11">
        <f ca="1">IF(Data!$H$2="ja",IF(AA314&gt;$G314,AA314-$G314-SUM($AP314:AP314),0),0)</f>
        <v>0</v>
      </c>
      <c r="AR314" s="11">
        <f ca="1">IF(Data!$H$2="ja",IF(AB314&gt;$G314,AB314-$G314-SUM($AP314:AQ314),0),0)</f>
        <v>0</v>
      </c>
      <c r="AS314" s="11">
        <f ca="1">IF(Data!$H$2="ja",IF(AC314&gt;$G314,AC314-$G314-SUM($AP314:AR314),0),0)</f>
        <v>0</v>
      </c>
      <c r="AT314" s="11">
        <f ca="1">IF(Data!$H$2="ja",IF(AD314&gt;$G314,AD314-$G314-SUM($AP314:AS314),0),0)</f>
        <v>0</v>
      </c>
      <c r="AU314" s="11">
        <f ca="1">IF(Data!$H$2="ja",IF(AE314&gt;$G314,AE314-$G314-SUM($AP314:AT314),0),0)</f>
        <v>0</v>
      </c>
      <c r="AV314" s="11">
        <f ca="1">IF(Data!$H$2="ja",IF(AF314&gt;$G314,AF314-$G314-SUM($AP314:AU314),0),0)</f>
        <v>0</v>
      </c>
      <c r="AW314" s="11">
        <f ca="1">IF(Data!$H$2="ja",IF(AG314&gt;$G314,AG314-$G314-SUM($AP314:AV314),0),0)</f>
        <v>0</v>
      </c>
      <c r="AX314" s="11">
        <f ca="1">IF(Data!$H$2="ja",IF(AH314&gt;$G314,AH314-$G314-SUM($AP314:AW314),0),0)</f>
        <v>0</v>
      </c>
      <c r="AY314" s="11">
        <f ca="1">IF(Data!$H$2="ja",IF(AI314&gt;$G314,AI314-$G314-SUM($AP314:AX314),0),0)</f>
        <v>0</v>
      </c>
      <c r="AZ314" s="11">
        <f ca="1">IF(Data!$H$2="ja",IF(AJ314&gt;$G314,AJ314-$G314-SUM($AP314:AY314),0),0)</f>
        <v>0</v>
      </c>
      <c r="BA314" s="11">
        <f ca="1">IF(Data!$H$2="ja",IF(AK314&gt;$G314,AK314-$G314-SUM($AP314:AZ314),0),0)</f>
        <v>0</v>
      </c>
      <c r="BB314" s="11">
        <f ca="1">IF(Data!$H$2="ja",IF(AL314&gt;$G314,AL314-$G314-SUM($AP314:BA314),0),0)</f>
        <v>0</v>
      </c>
      <c r="BC314" s="11">
        <f ca="1">IF(Data!$H$2="ja",IF(AM314&gt;$G314,AM314-$G314-SUM($AP314:BB314),0),0)</f>
        <v>0</v>
      </c>
      <c r="BD314" s="11">
        <f ca="1">IF(Data!$H$2="ja",IF(AN314&gt;$G314,AN314-$G314-SUM($AP314:BC314),0),0)</f>
        <v>0</v>
      </c>
    </row>
    <row r="315" spans="1:56" x14ac:dyDescent="0.25">
      <c r="A315" s="24">
        <v>11</v>
      </c>
      <c r="B315" s="24">
        <f t="shared" si="165"/>
        <v>7</v>
      </c>
      <c r="C315" s="39"/>
      <c r="D315" s="9" t="str">
        <f>Data!B$8</f>
        <v>Andre driftsudgifter, herunder materialer</v>
      </c>
      <c r="E315" s="9"/>
      <c r="F315" s="4"/>
      <c r="G315" s="242">
        <f>HLOOKUP(B315,'Budget &amp; Total'!$1:$45,(32),FALSE)</f>
        <v>0</v>
      </c>
      <c r="H315" s="454">
        <f t="shared" ca="1" si="166"/>
        <v>0</v>
      </c>
      <c r="I315" s="72"/>
      <c r="J315" s="159">
        <f ca="1">HLOOKUP($B315,INDIRECT(J$1&amp;"!$I$2:$x$40"),('Partner-period(er)'!$A315+14),FALSE)</f>
        <v>0</v>
      </c>
      <c r="K315" s="57">
        <f ca="1">HLOOKUP($B315,INDIRECT(K$1&amp;"!$I$2:$x$40"),('Partner-period(er)'!$A315+14),FALSE)</f>
        <v>0</v>
      </c>
      <c r="L315" s="57">
        <f ca="1">HLOOKUP($B315,INDIRECT(L$1&amp;"!$I$2:$x$40"),('Partner-period(er)'!$A315+14),FALSE)</f>
        <v>0</v>
      </c>
      <c r="M315" s="57">
        <f ca="1">HLOOKUP($B315,INDIRECT(M$1&amp;"!$I$2:$x$40"),('Partner-period(er)'!$A315+14),FALSE)</f>
        <v>0</v>
      </c>
      <c r="N315" s="57">
        <f ca="1">HLOOKUP($B315,INDIRECT(N$1&amp;"!$I$2:$x$40"),('Partner-period(er)'!$A315+14),FALSE)</f>
        <v>0</v>
      </c>
      <c r="O315" s="9">
        <f ca="1">HLOOKUP($B315,INDIRECT(O$1&amp;"!$I$2:$x$40"),('Partner-period(er)'!$A315+14),FALSE)</f>
        <v>0</v>
      </c>
      <c r="P315" s="9">
        <f ca="1">HLOOKUP($B315,INDIRECT(P$1&amp;"!$I$2:$x$40"),('Partner-period(er)'!$A315+14),FALSE)</f>
        <v>0</v>
      </c>
      <c r="Q315" s="9">
        <f ca="1">HLOOKUP($B315,INDIRECT(Q$1&amp;"!$I$2:$x$40"),('Partner-period(er)'!$A315+14),FALSE)</f>
        <v>0</v>
      </c>
      <c r="R315" s="9">
        <f ca="1">HLOOKUP($B315,INDIRECT(R$1&amp;"!$I$2:$x$40"),('Partner-period(er)'!$A315+14),FALSE)</f>
        <v>0</v>
      </c>
      <c r="S315" s="9">
        <f ca="1">HLOOKUP($B315,INDIRECT(S$1&amp;"!$I$2:$x$40"),('Partner-period(er)'!$A315+14),FALSE)</f>
        <v>0</v>
      </c>
      <c r="T315" s="9">
        <f ca="1">HLOOKUP($B315,INDIRECT(T$1&amp;"!$I$2:$x$40"),('Partner-period(er)'!$A315+14),FALSE)</f>
        <v>0</v>
      </c>
      <c r="U315" s="9">
        <f ca="1">HLOOKUP($B315,INDIRECT(U$1&amp;"!$I$2:$x$40"),('Partner-period(er)'!$A315+14),FALSE)</f>
        <v>0</v>
      </c>
      <c r="V315" s="9">
        <f ca="1">HLOOKUP($B315,INDIRECT(V$1&amp;"!$I$2:$x$40"),('Partner-period(er)'!$A315+14),FALSE)</f>
        <v>0</v>
      </c>
      <c r="W315" s="9">
        <f ca="1">HLOOKUP($B315,INDIRECT(W$1&amp;"!$I$2:$x$40"),('Partner-period(er)'!$A315+14),FALSE)</f>
        <v>0</v>
      </c>
      <c r="X315" s="109">
        <f ca="1">HLOOKUP($B315,INDIRECT(X$1&amp;"!$I$2:$x$40"),('Partner-period(er)'!$A315+14),FALSE)</f>
        <v>0</v>
      </c>
      <c r="Z315" s="15">
        <f t="shared" ca="1" si="169"/>
        <v>0</v>
      </c>
      <c r="AA315" s="11">
        <f ca="1">SUM($J315:K315)</f>
        <v>0</v>
      </c>
      <c r="AB315" s="11">
        <f ca="1">SUM($J315:L315)</f>
        <v>0</v>
      </c>
      <c r="AC315" s="11">
        <f ca="1">SUM($J315:M315)</f>
        <v>0</v>
      </c>
      <c r="AD315" s="11">
        <f ca="1">SUM($J315:N315)</f>
        <v>0</v>
      </c>
      <c r="AE315" s="11">
        <f ca="1">SUM($J315:O315)</f>
        <v>0</v>
      </c>
      <c r="AF315" s="11">
        <f ca="1">SUM($J315:P315)</f>
        <v>0</v>
      </c>
      <c r="AG315" s="11">
        <f ca="1">SUM($J315:Q315)</f>
        <v>0</v>
      </c>
      <c r="AH315" s="11">
        <f ca="1">SUM($J315:R315)</f>
        <v>0</v>
      </c>
      <c r="AI315" s="11">
        <f ca="1">SUM($J315:S315)</f>
        <v>0</v>
      </c>
      <c r="AJ315" s="11">
        <f ca="1">SUM($J315:T315)</f>
        <v>0</v>
      </c>
      <c r="AK315" s="11">
        <f ca="1">SUM($J315:U315)</f>
        <v>0</v>
      </c>
      <c r="AL315" s="11">
        <f ca="1">SUM($J315:V315)</f>
        <v>0</v>
      </c>
      <c r="AM315" s="11">
        <f ca="1">SUM($J315:W315)</f>
        <v>0</v>
      </c>
      <c r="AN315" s="19">
        <f ca="1">SUM($J315:X315)</f>
        <v>0</v>
      </c>
      <c r="AO315" s="12"/>
      <c r="AP315" s="11">
        <f ca="1">IF(Data!$H$2="ja",IF(Z315&gt;$G315,Z315-$G315,0),0)</f>
        <v>0</v>
      </c>
      <c r="AQ315" s="11">
        <f ca="1">IF(Data!$H$2="ja",IF(AA315&gt;$G315,AA315-$G315-SUM($AP315:AP315),0),0)</f>
        <v>0</v>
      </c>
      <c r="AR315" s="11">
        <f ca="1">IF(Data!$H$2="ja",IF(AB315&gt;$G315,AB315-$G315-SUM($AP315:AQ315),0),0)</f>
        <v>0</v>
      </c>
      <c r="AS315" s="11">
        <f ca="1">IF(Data!$H$2="ja",IF(AC315&gt;$G315,AC315-$G315-SUM($AP315:AR315),0),0)</f>
        <v>0</v>
      </c>
      <c r="AT315" s="11">
        <f ca="1">IF(Data!$H$2="ja",IF(AD315&gt;$G315,AD315-$G315-SUM($AP315:AS315),0),0)</f>
        <v>0</v>
      </c>
      <c r="AU315" s="11">
        <f ca="1">IF(Data!$H$2="ja",IF(AE315&gt;$G315,AE315-$G315-SUM($AP315:AT315),0),0)</f>
        <v>0</v>
      </c>
      <c r="AV315" s="11">
        <f ca="1">IF(Data!$H$2="ja",IF(AF315&gt;$G315,AF315-$G315-SUM($AP315:AU315),0),0)</f>
        <v>0</v>
      </c>
      <c r="AW315" s="11">
        <f ca="1">IF(Data!$H$2="ja",IF(AG315&gt;$G315,AG315-$G315-SUM($AP315:AV315),0),0)</f>
        <v>0</v>
      </c>
      <c r="AX315" s="11">
        <f ca="1">IF(Data!$H$2="ja",IF(AH315&gt;$G315,AH315-$G315-SUM($AP315:AW315),0),0)</f>
        <v>0</v>
      </c>
      <c r="AY315" s="11">
        <f ca="1">IF(Data!$H$2="ja",IF(AI315&gt;$G315,AI315-$G315-SUM($AP315:AX315),0),0)</f>
        <v>0</v>
      </c>
      <c r="AZ315" s="11">
        <f ca="1">IF(Data!$H$2="ja",IF(AJ315&gt;$G315,AJ315-$G315-SUM($AP315:AY315),0),0)</f>
        <v>0</v>
      </c>
      <c r="BA315" s="11">
        <f ca="1">IF(Data!$H$2="ja",IF(AK315&gt;$G315,AK315-$G315-SUM($AP315:AZ315),0),0)</f>
        <v>0</v>
      </c>
      <c r="BB315" s="11">
        <f ca="1">IF(Data!$H$2="ja",IF(AL315&gt;$G315,AL315-$G315-SUM($AP315:BA315),0),0)</f>
        <v>0</v>
      </c>
      <c r="BC315" s="11">
        <f ca="1">IF(Data!$H$2="ja",IF(AM315&gt;$G315,AM315-$G315-SUM($AP315:BB315),0),0)</f>
        <v>0</v>
      </c>
      <c r="BD315" s="11">
        <f ca="1">IF(Data!$H$2="ja",IF(AN315&gt;$G315,AN315-$G315-SUM($AP315:BC315),0),0)</f>
        <v>0</v>
      </c>
    </row>
    <row r="316" spans="1:56" x14ac:dyDescent="0.25">
      <c r="A316" s="24">
        <v>12</v>
      </c>
      <c r="B316" s="24">
        <f t="shared" si="165"/>
        <v>7</v>
      </c>
      <c r="C316" s="39"/>
      <c r="D316" s="9" t="str">
        <f>Data!B$9</f>
        <v>Konsulentydelser ved køb fra ekstern leverandør</v>
      </c>
      <c r="E316" s="9"/>
      <c r="F316" s="4"/>
      <c r="G316" s="242">
        <f>HLOOKUP(B316,'Budget &amp; Total'!$1:$45,(33),FALSE)</f>
        <v>0</v>
      </c>
      <c r="H316" s="454">
        <f t="shared" ca="1" si="166"/>
        <v>0</v>
      </c>
      <c r="I316" s="72"/>
      <c r="J316" s="159">
        <f ca="1">HLOOKUP($B316,INDIRECT(J$1&amp;"!$I$2:$x$40"),('Partner-period(er)'!$A316+14),FALSE)</f>
        <v>0</v>
      </c>
      <c r="K316" s="57">
        <f ca="1">HLOOKUP($B316,INDIRECT(K$1&amp;"!$I$2:$x$40"),('Partner-period(er)'!$A316+14),FALSE)</f>
        <v>0</v>
      </c>
      <c r="L316" s="57">
        <f ca="1">HLOOKUP($B316,INDIRECT(L$1&amp;"!$I$2:$x$40"),('Partner-period(er)'!$A316+14),FALSE)</f>
        <v>0</v>
      </c>
      <c r="M316" s="57">
        <f ca="1">HLOOKUP($B316,INDIRECT(M$1&amp;"!$I$2:$x$40"),('Partner-period(er)'!$A316+14),FALSE)</f>
        <v>0</v>
      </c>
      <c r="N316" s="57">
        <f ca="1">HLOOKUP($B316,INDIRECT(N$1&amp;"!$I$2:$x$40"),('Partner-period(er)'!$A316+14),FALSE)</f>
        <v>0</v>
      </c>
      <c r="O316" s="9">
        <f ca="1">HLOOKUP($B316,INDIRECT(O$1&amp;"!$I$2:$x$40"),('Partner-period(er)'!$A316+14),FALSE)</f>
        <v>0</v>
      </c>
      <c r="P316" s="9">
        <f ca="1">HLOOKUP($B316,INDIRECT(P$1&amp;"!$I$2:$x$40"),('Partner-period(er)'!$A316+14),FALSE)</f>
        <v>0</v>
      </c>
      <c r="Q316" s="9">
        <f ca="1">HLOOKUP($B316,INDIRECT(Q$1&amp;"!$I$2:$x$40"),('Partner-period(er)'!$A316+14),FALSE)</f>
        <v>0</v>
      </c>
      <c r="R316" s="9">
        <f ca="1">HLOOKUP($B316,INDIRECT(R$1&amp;"!$I$2:$x$40"),('Partner-period(er)'!$A316+14),FALSE)</f>
        <v>0</v>
      </c>
      <c r="S316" s="9">
        <f ca="1">HLOOKUP($B316,INDIRECT(S$1&amp;"!$I$2:$x$40"),('Partner-period(er)'!$A316+14),FALSE)</f>
        <v>0</v>
      </c>
      <c r="T316" s="9">
        <f ca="1">HLOOKUP($B316,INDIRECT(T$1&amp;"!$I$2:$x$40"),('Partner-period(er)'!$A316+14),FALSE)</f>
        <v>0</v>
      </c>
      <c r="U316" s="9">
        <f ca="1">HLOOKUP($B316,INDIRECT(U$1&amp;"!$I$2:$x$40"),('Partner-period(er)'!$A316+14),FALSE)</f>
        <v>0</v>
      </c>
      <c r="V316" s="9">
        <f ca="1">HLOOKUP($B316,INDIRECT(V$1&amp;"!$I$2:$x$40"),('Partner-period(er)'!$A316+14),FALSE)</f>
        <v>0</v>
      </c>
      <c r="W316" s="9">
        <f ca="1">HLOOKUP($B316,INDIRECT(W$1&amp;"!$I$2:$x$40"),('Partner-period(er)'!$A316+14),FALSE)</f>
        <v>0</v>
      </c>
      <c r="X316" s="109">
        <f ca="1">HLOOKUP($B316,INDIRECT(X$1&amp;"!$I$2:$x$40"),('Partner-period(er)'!$A316+14),FALSE)</f>
        <v>0</v>
      </c>
      <c r="Z316" s="15">
        <f t="shared" ca="1" si="169"/>
        <v>0</v>
      </c>
      <c r="AA316" s="11">
        <f ca="1">SUM($J316:K316)</f>
        <v>0</v>
      </c>
      <c r="AB316" s="11">
        <f ca="1">SUM($J316:L316)</f>
        <v>0</v>
      </c>
      <c r="AC316" s="11">
        <f ca="1">SUM($J316:M316)</f>
        <v>0</v>
      </c>
      <c r="AD316" s="11">
        <f ca="1">SUM($J316:N316)</f>
        <v>0</v>
      </c>
      <c r="AE316" s="11">
        <f ca="1">SUM($J316:O316)</f>
        <v>0</v>
      </c>
      <c r="AF316" s="11">
        <f ca="1">SUM($J316:P316)</f>
        <v>0</v>
      </c>
      <c r="AG316" s="11">
        <f ca="1">SUM($J316:Q316)</f>
        <v>0</v>
      </c>
      <c r="AH316" s="11">
        <f ca="1">SUM($J316:R316)</f>
        <v>0</v>
      </c>
      <c r="AI316" s="11">
        <f ca="1">SUM($J316:S316)</f>
        <v>0</v>
      </c>
      <c r="AJ316" s="11">
        <f ca="1">SUM($J316:T316)</f>
        <v>0</v>
      </c>
      <c r="AK316" s="11">
        <f ca="1">SUM($J316:U316)</f>
        <v>0</v>
      </c>
      <c r="AL316" s="11">
        <f ca="1">SUM($J316:V316)</f>
        <v>0</v>
      </c>
      <c r="AM316" s="11">
        <f ca="1">SUM($J316:W316)</f>
        <v>0</v>
      </c>
      <c r="AN316" s="19">
        <f ca="1">SUM($J316:X316)</f>
        <v>0</v>
      </c>
      <c r="AO316" s="12"/>
      <c r="AP316" s="11">
        <f ca="1">IF(Data!$H$2="ja",IF(Z316&gt;$G316,Z316-$G316,0),0)</f>
        <v>0</v>
      </c>
      <c r="AQ316" s="11">
        <f ca="1">IF(Data!$H$2="ja",IF(AA316&gt;$G316,AA316-$G316-SUM($AP316:AP316),0),0)</f>
        <v>0</v>
      </c>
      <c r="AR316" s="11">
        <f ca="1">IF(Data!$H$2="ja",IF(AB316&gt;$G316,AB316-$G316-SUM($AP316:AQ316),0),0)</f>
        <v>0</v>
      </c>
      <c r="AS316" s="11">
        <f ca="1">IF(Data!$H$2="ja",IF(AC316&gt;$G316,AC316-$G316-SUM($AP316:AR316),0),0)</f>
        <v>0</v>
      </c>
      <c r="AT316" s="11">
        <f ca="1">IF(Data!$H$2="ja",IF(AD316&gt;$G316,AD316-$G316-SUM($AP316:AS316),0),0)</f>
        <v>0</v>
      </c>
      <c r="AU316" s="11">
        <f ca="1">IF(Data!$H$2="ja",IF(AE316&gt;$G316,AE316-$G316-SUM($AP316:AT316),0),0)</f>
        <v>0</v>
      </c>
      <c r="AV316" s="11">
        <f ca="1">IF(Data!$H$2="ja",IF(AF316&gt;$G316,AF316-$G316-SUM($AP316:AU316),0),0)</f>
        <v>0</v>
      </c>
      <c r="AW316" s="11">
        <f ca="1">IF(Data!$H$2="ja",IF(AG316&gt;$G316,AG316-$G316-SUM($AP316:AV316),0),0)</f>
        <v>0</v>
      </c>
      <c r="AX316" s="11">
        <f ca="1">IF(Data!$H$2="ja",IF(AH316&gt;$G316,AH316-$G316-SUM($AP316:AW316),0),0)</f>
        <v>0</v>
      </c>
      <c r="AY316" s="11">
        <f ca="1">IF(Data!$H$2="ja",IF(AI316&gt;$G316,AI316-$G316-SUM($AP316:AX316),0),0)</f>
        <v>0</v>
      </c>
      <c r="AZ316" s="11">
        <f ca="1">IF(Data!$H$2="ja",IF(AJ316&gt;$G316,AJ316-$G316-SUM($AP316:AY316),0),0)</f>
        <v>0</v>
      </c>
      <c r="BA316" s="11">
        <f ca="1">IF(Data!$H$2="ja",IF(AK316&gt;$G316,AK316-$G316-SUM($AP316:AZ316),0),0)</f>
        <v>0</v>
      </c>
      <c r="BB316" s="11">
        <f ca="1">IF(Data!$H$2="ja",IF(AL316&gt;$G316,AL316-$G316-SUM($AP316:BA316),0),0)</f>
        <v>0</v>
      </c>
      <c r="BC316" s="11">
        <f ca="1">IF(Data!$H$2="ja",IF(AM316&gt;$G316,AM316-$G316-SUM($AP316:BB316),0),0)</f>
        <v>0</v>
      </c>
      <c r="BD316" s="11">
        <f ca="1">IF(Data!$H$2="ja",IF(AN316&gt;$G316,AN316-$G316-SUM($AP316:BC316),0),0)</f>
        <v>0</v>
      </c>
    </row>
    <row r="317" spans="1:56" x14ac:dyDescent="0.25">
      <c r="A317" s="24">
        <v>13</v>
      </c>
      <c r="B317" s="24">
        <f t="shared" si="165"/>
        <v>7</v>
      </c>
      <c r="C317" s="39"/>
      <c r="D317" s="9" t="str">
        <f>Data!B$10</f>
        <v>Indtægter (negative tal)</v>
      </c>
      <c r="E317" s="9"/>
      <c r="F317" s="4"/>
      <c r="G317" s="242">
        <f>HLOOKUP(B317,'Budget &amp; Total'!$1:$45,(34),FALSE)</f>
        <v>0</v>
      </c>
      <c r="H317" s="454">
        <f t="shared" ca="1" si="166"/>
        <v>0</v>
      </c>
      <c r="I317" s="72"/>
      <c r="J317" s="159">
        <f ca="1">HLOOKUP($B317,INDIRECT(J$1&amp;"!$I$2:$x$40"),('Partner-period(er)'!$A317+14),FALSE)</f>
        <v>0</v>
      </c>
      <c r="K317" s="57">
        <f ca="1">HLOOKUP($B317,INDIRECT(K$1&amp;"!$I$2:$x$40"),('Partner-period(er)'!$A317+14),FALSE)</f>
        <v>0</v>
      </c>
      <c r="L317" s="57">
        <f ca="1">HLOOKUP($B317,INDIRECT(L$1&amp;"!$I$2:$x$40"),('Partner-period(er)'!$A317+14),FALSE)</f>
        <v>0</v>
      </c>
      <c r="M317" s="57">
        <f ca="1">HLOOKUP($B317,INDIRECT(M$1&amp;"!$I$2:$x$40"),('Partner-period(er)'!$A317+14),FALSE)</f>
        <v>0</v>
      </c>
      <c r="N317" s="57">
        <f ca="1">HLOOKUP($B317,INDIRECT(N$1&amp;"!$I$2:$x$40"),('Partner-period(er)'!$A317+14),FALSE)</f>
        <v>0</v>
      </c>
      <c r="O317" s="9">
        <f ca="1">HLOOKUP($B317,INDIRECT(O$1&amp;"!$I$2:$x$40"),('Partner-period(er)'!$A317+14),FALSE)</f>
        <v>0</v>
      </c>
      <c r="P317" s="9">
        <f ca="1">HLOOKUP($B317,INDIRECT(P$1&amp;"!$I$2:$x$40"),('Partner-period(er)'!$A317+14),FALSE)</f>
        <v>0</v>
      </c>
      <c r="Q317" s="9">
        <f ca="1">HLOOKUP($B317,INDIRECT(Q$1&amp;"!$I$2:$x$40"),('Partner-period(er)'!$A317+14),FALSE)</f>
        <v>0</v>
      </c>
      <c r="R317" s="9">
        <f ca="1">HLOOKUP($B317,INDIRECT(R$1&amp;"!$I$2:$x$40"),('Partner-period(er)'!$A317+14),FALSE)</f>
        <v>0</v>
      </c>
      <c r="S317" s="9">
        <f ca="1">HLOOKUP($B317,INDIRECT(S$1&amp;"!$I$2:$x$40"),('Partner-period(er)'!$A317+14),FALSE)</f>
        <v>0</v>
      </c>
      <c r="T317" s="9">
        <f ca="1">HLOOKUP($B317,INDIRECT(T$1&amp;"!$I$2:$x$40"),('Partner-period(er)'!$A317+14),FALSE)</f>
        <v>0</v>
      </c>
      <c r="U317" s="9">
        <f ca="1">HLOOKUP($B317,INDIRECT(U$1&amp;"!$I$2:$x$40"),('Partner-period(er)'!$A317+14),FALSE)</f>
        <v>0</v>
      </c>
      <c r="V317" s="9">
        <f ca="1">HLOOKUP($B317,INDIRECT(V$1&amp;"!$I$2:$x$40"),('Partner-period(er)'!$A317+14),FALSE)</f>
        <v>0</v>
      </c>
      <c r="W317" s="9">
        <f ca="1">HLOOKUP($B317,INDIRECT(W$1&amp;"!$I$2:$x$40"),('Partner-period(er)'!$A317+14),FALSE)</f>
        <v>0</v>
      </c>
      <c r="X317" s="109">
        <f ca="1">HLOOKUP($B317,INDIRECT(X$1&amp;"!$I$2:$x$40"),('Partner-period(er)'!$A317+14),FALSE)</f>
        <v>0</v>
      </c>
      <c r="Z317" s="15">
        <f t="shared" ca="1" si="169"/>
        <v>0</v>
      </c>
      <c r="AA317" s="11">
        <f ca="1">SUM($J317:K317)</f>
        <v>0</v>
      </c>
      <c r="AB317" s="11">
        <f ca="1">SUM($J317:L317)</f>
        <v>0</v>
      </c>
      <c r="AC317" s="11">
        <f ca="1">SUM($J317:M317)</f>
        <v>0</v>
      </c>
      <c r="AD317" s="11">
        <f ca="1">SUM($J317:N317)</f>
        <v>0</v>
      </c>
      <c r="AE317" s="11">
        <f ca="1">SUM($J317:O317)</f>
        <v>0</v>
      </c>
      <c r="AF317" s="11">
        <f ca="1">SUM($J317:P317)</f>
        <v>0</v>
      </c>
      <c r="AG317" s="11">
        <f ca="1">SUM($J317:Q317)</f>
        <v>0</v>
      </c>
      <c r="AH317" s="11">
        <f ca="1">SUM($J317:R317)</f>
        <v>0</v>
      </c>
      <c r="AI317" s="11">
        <f ca="1">SUM($J317:S317)</f>
        <v>0</v>
      </c>
      <c r="AJ317" s="11">
        <f ca="1">SUM($J317:T317)</f>
        <v>0</v>
      </c>
      <c r="AK317" s="11">
        <f ca="1">SUM($J317:U317)</f>
        <v>0</v>
      </c>
      <c r="AL317" s="11">
        <f ca="1">SUM($J317:V317)</f>
        <v>0</v>
      </c>
      <c r="AM317" s="11">
        <f ca="1">SUM($J317:W317)</f>
        <v>0</v>
      </c>
      <c r="AN317" s="19">
        <f ca="1">SUM($J317:X317)</f>
        <v>0</v>
      </c>
      <c r="AO317" s="12"/>
      <c r="AP317" s="11"/>
      <c r="AQ317" s="11"/>
      <c r="AR317" s="11"/>
      <c r="AS317" s="11"/>
      <c r="AT317" s="11"/>
      <c r="AU317" s="11"/>
      <c r="AV317" s="11"/>
      <c r="AW317" s="11"/>
      <c r="AX317" s="11"/>
      <c r="AY317" s="11"/>
      <c r="AZ317" s="11"/>
      <c r="BA317" s="11"/>
      <c r="BB317" s="11"/>
      <c r="BC317" s="11"/>
      <c r="BD317" s="11"/>
    </row>
    <row r="318" spans="1:56" x14ac:dyDescent="0.25">
      <c r="A318" s="24">
        <v>14</v>
      </c>
      <c r="B318" s="24">
        <f t="shared" si="165"/>
        <v>7</v>
      </c>
      <c r="C318" s="39"/>
      <c r="D318" s="9" t="str">
        <f>Data!B$11</f>
        <v>Andet, herunder rejser og formidling</v>
      </c>
      <c r="E318" s="9"/>
      <c r="F318" s="4"/>
      <c r="G318" s="242">
        <f>HLOOKUP(B318,'Budget &amp; Total'!$1:$45,(35),FALSE)</f>
        <v>0</v>
      </c>
      <c r="H318" s="454">
        <f t="shared" ca="1" si="166"/>
        <v>0</v>
      </c>
      <c r="I318" s="72"/>
      <c r="J318" s="159">
        <f ca="1">HLOOKUP($B318,INDIRECT(J$1&amp;"!$I$2:$x$40"),('Partner-period(er)'!$A318+14),FALSE)</f>
        <v>0</v>
      </c>
      <c r="K318" s="57">
        <f ca="1">HLOOKUP($B318,INDIRECT(K$1&amp;"!$I$2:$x$40"),('Partner-period(er)'!$A318+14),FALSE)</f>
        <v>0</v>
      </c>
      <c r="L318" s="57">
        <f ca="1">HLOOKUP($B318,INDIRECT(L$1&amp;"!$I$2:$x$40"),('Partner-period(er)'!$A318+14),FALSE)</f>
        <v>0</v>
      </c>
      <c r="M318" s="57">
        <f ca="1">HLOOKUP($B318,INDIRECT(M$1&amp;"!$I$2:$x$40"),('Partner-period(er)'!$A318+14),FALSE)</f>
        <v>0</v>
      </c>
      <c r="N318" s="57">
        <f ca="1">HLOOKUP($B318,INDIRECT(N$1&amp;"!$I$2:$x$40"),('Partner-period(er)'!$A318+14),FALSE)</f>
        <v>0</v>
      </c>
      <c r="O318" s="9">
        <f ca="1">HLOOKUP($B318,INDIRECT(O$1&amp;"!$I$2:$x$40"),('Partner-period(er)'!$A318+14),FALSE)</f>
        <v>0</v>
      </c>
      <c r="P318" s="9">
        <f ca="1">HLOOKUP($B318,INDIRECT(P$1&amp;"!$I$2:$x$40"),('Partner-period(er)'!$A318+14),FALSE)</f>
        <v>0</v>
      </c>
      <c r="Q318" s="9">
        <f ca="1">HLOOKUP($B318,INDIRECT(Q$1&amp;"!$I$2:$x$40"),('Partner-period(er)'!$A318+14),FALSE)</f>
        <v>0</v>
      </c>
      <c r="R318" s="9">
        <f ca="1">HLOOKUP($B318,INDIRECT(R$1&amp;"!$I$2:$x$40"),('Partner-period(er)'!$A318+14),FALSE)</f>
        <v>0</v>
      </c>
      <c r="S318" s="9">
        <f ca="1">HLOOKUP($B318,INDIRECT(S$1&amp;"!$I$2:$x$40"),('Partner-period(er)'!$A318+14),FALSE)</f>
        <v>0</v>
      </c>
      <c r="T318" s="9">
        <f ca="1">HLOOKUP($B318,INDIRECT(T$1&amp;"!$I$2:$x$40"),('Partner-period(er)'!$A318+14),FALSE)</f>
        <v>0</v>
      </c>
      <c r="U318" s="9">
        <f ca="1">HLOOKUP($B318,INDIRECT(U$1&amp;"!$I$2:$x$40"),('Partner-period(er)'!$A318+14),FALSE)</f>
        <v>0</v>
      </c>
      <c r="V318" s="9">
        <f ca="1">HLOOKUP($B318,INDIRECT(V$1&amp;"!$I$2:$x$40"),('Partner-period(er)'!$A318+14),FALSE)</f>
        <v>0</v>
      </c>
      <c r="W318" s="9">
        <f ca="1">HLOOKUP($B318,INDIRECT(W$1&amp;"!$I$2:$x$40"),('Partner-period(er)'!$A318+14),FALSE)</f>
        <v>0</v>
      </c>
      <c r="X318" s="109">
        <f ca="1">HLOOKUP($B318,INDIRECT(X$1&amp;"!$I$2:$x$40"),('Partner-period(er)'!$A318+14),FALSE)</f>
        <v>0</v>
      </c>
      <c r="Z318" s="15">
        <f t="shared" ca="1" si="169"/>
        <v>0</v>
      </c>
      <c r="AA318" s="11">
        <f ca="1">SUM($J318:K318)</f>
        <v>0</v>
      </c>
      <c r="AB318" s="11">
        <f ca="1">SUM($J318:L318)</f>
        <v>0</v>
      </c>
      <c r="AC318" s="11">
        <f ca="1">SUM($J318:M318)</f>
        <v>0</v>
      </c>
      <c r="AD318" s="11">
        <f ca="1">SUM($J318:N318)</f>
        <v>0</v>
      </c>
      <c r="AE318" s="11">
        <f ca="1">SUM($J318:O318)</f>
        <v>0</v>
      </c>
      <c r="AF318" s="11">
        <f ca="1">SUM($J318:P318)</f>
        <v>0</v>
      </c>
      <c r="AG318" s="11">
        <f ca="1">SUM($J318:Q318)</f>
        <v>0</v>
      </c>
      <c r="AH318" s="11">
        <f ca="1">SUM($J318:R318)</f>
        <v>0</v>
      </c>
      <c r="AI318" s="11">
        <f ca="1">SUM($J318:S318)</f>
        <v>0</v>
      </c>
      <c r="AJ318" s="11">
        <f ca="1">SUM($J318:T318)</f>
        <v>0</v>
      </c>
      <c r="AK318" s="11">
        <f ca="1">SUM($J318:U318)</f>
        <v>0</v>
      </c>
      <c r="AL318" s="11">
        <f ca="1">SUM($J318:V318)</f>
        <v>0</v>
      </c>
      <c r="AM318" s="11">
        <f ca="1">SUM($J318:W318)</f>
        <v>0</v>
      </c>
      <c r="AN318" s="19">
        <f ca="1">SUM($J318:X318)</f>
        <v>0</v>
      </c>
      <c r="AO318" s="12"/>
      <c r="AP318" s="11">
        <f ca="1">IF(Data!$H$2="ja",IF(Z318&gt;$G318,Z318-$G318,0),0)</f>
        <v>0</v>
      </c>
      <c r="AQ318" s="11">
        <f ca="1">IF(Data!$H$2="ja",IF(AA318&gt;$G318,AA318-$G318-SUM($AP318:AP318),0),0)</f>
        <v>0</v>
      </c>
      <c r="AR318" s="11">
        <f ca="1">IF(Data!$H$2="ja",IF(AB318&gt;$G318,AB318-$G318-SUM($AP318:AQ318),0),0)</f>
        <v>0</v>
      </c>
      <c r="AS318" s="11">
        <f ca="1">IF(Data!$H$2="ja",IF(AC318&gt;$G318,AC318-$G318-SUM($AP318:AR318),0),0)</f>
        <v>0</v>
      </c>
      <c r="AT318" s="11">
        <f ca="1">IF(Data!$H$2="ja",IF(AD318&gt;$G318,AD318-$G318-SUM($AP318:AS318),0),0)</f>
        <v>0</v>
      </c>
      <c r="AU318" s="11">
        <f ca="1">IF(Data!$H$2="ja",IF(AE318&gt;$G318,AE318-$G318-SUM($AP318:AT318),0),0)</f>
        <v>0</v>
      </c>
      <c r="AV318" s="11">
        <f ca="1">IF(Data!$H$2="ja",IF(AF318&gt;$G318,AF318-$G318-SUM($AP318:AU318),0),0)</f>
        <v>0</v>
      </c>
      <c r="AW318" s="11">
        <f ca="1">IF(Data!$H$2="ja",IF(AG318&gt;$G318,AG318-$G318-SUM($AP318:AV318),0),0)</f>
        <v>0</v>
      </c>
      <c r="AX318" s="11">
        <f ca="1">IF(Data!$H$2="ja",IF(AH318&gt;$G318,AH318-$G318-SUM($AP318:AW318),0),0)</f>
        <v>0</v>
      </c>
      <c r="AY318" s="11">
        <f ca="1">IF(Data!$H$2="ja",IF(AI318&gt;$G318,AI318-$G318-SUM($AP318:AX318),0),0)</f>
        <v>0</v>
      </c>
      <c r="AZ318" s="11">
        <f ca="1">IF(Data!$H$2="ja",IF(AJ318&gt;$G318,AJ318-$G318-SUM($AP318:AY318),0),0)</f>
        <v>0</v>
      </c>
      <c r="BA318" s="11">
        <f ca="1">IF(Data!$H$2="ja",IF(AK318&gt;$G318,AK318-$G318-SUM($AP318:AZ318),0),0)</f>
        <v>0</v>
      </c>
      <c r="BB318" s="11">
        <f ca="1">IF(Data!$H$2="ja",IF(AL318&gt;$G318,AL318-$G318-SUM($AP318:BA318),0),0)</f>
        <v>0</v>
      </c>
      <c r="BC318" s="11">
        <f ca="1">IF(Data!$H$2="ja",IF(AM318&gt;$G318,AM318-$G318-SUM($AP318:BB318),0),0)</f>
        <v>0</v>
      </c>
      <c r="BD318" s="11">
        <f ca="1">IF(Data!$H$2="ja",IF(AN318&gt;$G318,AN318-$G318-SUM($AP318:BC318),0),0)</f>
        <v>0</v>
      </c>
    </row>
    <row r="319" spans="1:56" x14ac:dyDescent="0.25">
      <c r="A319" s="24">
        <v>15</v>
      </c>
      <c r="B319" s="24">
        <f t="shared" si="165"/>
        <v>7</v>
      </c>
      <c r="C319" s="39"/>
      <c r="D319" s="9" t="str">
        <f>Data!B$12</f>
        <v>Overheadomkostninger</v>
      </c>
      <c r="E319" s="9"/>
      <c r="F319" s="4"/>
      <c r="G319" s="243">
        <f>HLOOKUP(B319,'Budget &amp; Total'!$1:$45,(37),FALSE)</f>
        <v>0</v>
      </c>
      <c r="H319" s="454">
        <f t="shared" ca="1" si="166"/>
        <v>0</v>
      </c>
      <c r="I319" s="72"/>
      <c r="J319" s="159">
        <f ca="1">HLOOKUP($B319,INDIRECT(J$1&amp;"!$I$2:$x$40"),('Partner-period(er)'!$A319+14),FALSE)</f>
        <v>0</v>
      </c>
      <c r="K319" s="57">
        <f ca="1">HLOOKUP($B319,INDIRECT(K$1&amp;"!$I$2:$x$40"),('Partner-period(er)'!$A319+14),FALSE)</f>
        <v>0</v>
      </c>
      <c r="L319" s="57">
        <f ca="1">HLOOKUP($B319,INDIRECT(L$1&amp;"!$I$2:$x$40"),('Partner-period(er)'!$A319+14),FALSE)</f>
        <v>0</v>
      </c>
      <c r="M319" s="57">
        <f ca="1">HLOOKUP($B319,INDIRECT(M$1&amp;"!$I$2:$x$40"),('Partner-period(er)'!$A319+14),FALSE)</f>
        <v>0</v>
      </c>
      <c r="N319" s="57">
        <f ca="1">HLOOKUP($B319,INDIRECT(N$1&amp;"!$I$2:$x$40"),('Partner-period(er)'!$A319+14),FALSE)</f>
        <v>0</v>
      </c>
      <c r="O319" s="9">
        <f ca="1">HLOOKUP($B319,INDIRECT(O$1&amp;"!$I$2:$x$40"),('Partner-period(er)'!$A319+14),FALSE)</f>
        <v>0</v>
      </c>
      <c r="P319" s="9">
        <f ca="1">HLOOKUP($B319,INDIRECT(P$1&amp;"!$I$2:$x$40"),('Partner-period(er)'!$A319+14),FALSE)</f>
        <v>0</v>
      </c>
      <c r="Q319" s="9">
        <f ca="1">HLOOKUP($B319,INDIRECT(Q$1&amp;"!$I$2:$x$40"),('Partner-period(er)'!$A319+14),FALSE)</f>
        <v>0</v>
      </c>
      <c r="R319" s="9">
        <f ca="1">HLOOKUP($B319,INDIRECT(R$1&amp;"!$I$2:$x$40"),('Partner-period(er)'!$A319+14),FALSE)</f>
        <v>0</v>
      </c>
      <c r="S319" s="9">
        <f ca="1">HLOOKUP($B319,INDIRECT(S$1&amp;"!$I$2:$x$40"),('Partner-period(er)'!$A319+14),FALSE)</f>
        <v>0</v>
      </c>
      <c r="T319" s="9">
        <f ca="1">HLOOKUP($B319,INDIRECT(T$1&amp;"!$I$2:$x$40"),('Partner-period(er)'!$A319+14),FALSE)</f>
        <v>0</v>
      </c>
      <c r="U319" s="9">
        <f ca="1">HLOOKUP($B319,INDIRECT(U$1&amp;"!$I$2:$x$40"),('Partner-period(er)'!$A319+14),FALSE)</f>
        <v>0</v>
      </c>
      <c r="V319" s="9">
        <f ca="1">HLOOKUP($B319,INDIRECT(V$1&amp;"!$I$2:$x$40"),('Partner-period(er)'!$A319+14),FALSE)</f>
        <v>0</v>
      </c>
      <c r="W319" s="9">
        <f ca="1">HLOOKUP($B319,INDIRECT(W$1&amp;"!$I$2:$x$40"),('Partner-period(er)'!$A319+14),FALSE)</f>
        <v>0</v>
      </c>
      <c r="X319" s="109">
        <f ca="1">HLOOKUP($B319,INDIRECT(X$1&amp;"!$I$2:$x$40"),('Partner-period(er)'!$A319+14),FALSE)</f>
        <v>0</v>
      </c>
      <c r="Z319" s="15">
        <f t="shared" ca="1" si="169"/>
        <v>0</v>
      </c>
      <c r="AA319" s="11">
        <f ca="1">SUM($J319:K319)</f>
        <v>0</v>
      </c>
      <c r="AB319" s="11">
        <f ca="1">SUM($J319:L319)</f>
        <v>0</v>
      </c>
      <c r="AC319" s="11">
        <f ca="1">SUM($J319:M319)</f>
        <v>0</v>
      </c>
      <c r="AD319" s="11">
        <f ca="1">SUM($J319:N319)</f>
        <v>0</v>
      </c>
      <c r="AE319" s="11">
        <f ca="1">SUM($J319:O319)</f>
        <v>0</v>
      </c>
      <c r="AF319" s="11">
        <f ca="1">SUM($J319:P319)</f>
        <v>0</v>
      </c>
      <c r="AG319" s="11">
        <f ca="1">SUM($J319:Q319)</f>
        <v>0</v>
      </c>
      <c r="AH319" s="11">
        <f ca="1">SUM($J319:R319)</f>
        <v>0</v>
      </c>
      <c r="AI319" s="11">
        <f ca="1">SUM($J319:S319)</f>
        <v>0</v>
      </c>
      <c r="AJ319" s="11">
        <f ca="1">SUM($J319:T319)</f>
        <v>0</v>
      </c>
      <c r="AK319" s="11">
        <f ca="1">SUM($J319:U319)</f>
        <v>0</v>
      </c>
      <c r="AL319" s="11">
        <f ca="1">SUM($J319:V319)</f>
        <v>0</v>
      </c>
      <c r="AM319" s="11">
        <f ca="1">SUM($J319:W319)</f>
        <v>0</v>
      </c>
      <c r="AN319" s="19">
        <f ca="1">SUM($J319:X319)</f>
        <v>0</v>
      </c>
      <c r="AO319" s="12"/>
      <c r="AP319" s="11">
        <f ca="1">IF(Data!$H$2="ja",IF(Z319&gt;$G319,Z319-$G319,0),0)</f>
        <v>0</v>
      </c>
      <c r="AQ319" s="11">
        <f ca="1">IF(Data!$H$2="ja",IF(AA319&gt;$G319,AA319-$G319-SUM($AP319:AP319),0),0)</f>
        <v>0</v>
      </c>
      <c r="AR319" s="11">
        <f ca="1">IF(Data!$H$2="ja",IF(AB319&gt;$G319,AB319-$G319-SUM($AP319:AQ319),0),0)</f>
        <v>0</v>
      </c>
      <c r="AS319" s="11">
        <f ca="1">IF(Data!$H$2="ja",IF(AC319&gt;$G319,AC319-$G319-SUM($AP319:AR319),0),0)</f>
        <v>0</v>
      </c>
      <c r="AT319" s="11">
        <f ca="1">IF(Data!$H$2="ja",IF(AD319&gt;$G319,AD319-$G319-SUM($AP319:AS319),0),0)</f>
        <v>0</v>
      </c>
      <c r="AU319" s="11">
        <f ca="1">IF(Data!$H$2="ja",IF(AE319&gt;$G319,AE319-$G319-SUM($AP319:AT319),0),0)</f>
        <v>0</v>
      </c>
      <c r="AV319" s="11">
        <f ca="1">IF(Data!$H$2="ja",IF(AF319&gt;$G319,AF319-$G319-SUM($AP319:AU319),0),0)</f>
        <v>0</v>
      </c>
      <c r="AW319" s="11">
        <f ca="1">IF(Data!$H$2="ja",IF(AG319&gt;$G319,AG319-$G319-SUM($AP319:AV319),0),0)</f>
        <v>0</v>
      </c>
      <c r="AX319" s="11">
        <f ca="1">IF(Data!$H$2="ja",IF(AH319&gt;$G319,AH319-$G319-SUM($AP319:AW319),0),0)</f>
        <v>0</v>
      </c>
      <c r="AY319" s="11">
        <f ca="1">IF(Data!$H$2="ja",IF(AI319&gt;$G319,AI319-$G319-SUM($AP319:AX319),0),0)</f>
        <v>0</v>
      </c>
      <c r="AZ319" s="11">
        <f ca="1">IF(Data!$H$2="ja",IF(AJ319&gt;$G319,AJ319-$G319-SUM($AP319:AY319),0),0)</f>
        <v>0</v>
      </c>
      <c r="BA319" s="11">
        <f ca="1">IF(Data!$H$2="ja",IF(AK319&gt;$G319,AK319-$G319-SUM($AP319:AZ319),0),0)</f>
        <v>0</v>
      </c>
      <c r="BB319" s="11">
        <f ca="1">IF(Data!$H$2="ja",IF(AL319&gt;$G319,AL319-$G319-SUM($AP319:BA319),0),0)</f>
        <v>0</v>
      </c>
      <c r="BC319" s="11">
        <f ca="1">IF(Data!$H$2="ja",IF(AM319&gt;$G319,AM319-$G319-SUM($AP319:BB319),0),0)</f>
        <v>0</v>
      </c>
      <c r="BD319" s="11">
        <f ca="1">IF(Data!$H$2="ja",IF(AN319&gt;$G319,AN319-$G319-SUM($AP319:BC319),0),0)</f>
        <v>0</v>
      </c>
    </row>
    <row r="320" spans="1:56" x14ac:dyDescent="0.25">
      <c r="A320" s="24">
        <v>16</v>
      </c>
      <c r="B320" s="24">
        <f t="shared" si="165"/>
        <v>7</v>
      </c>
      <c r="C320" s="35"/>
      <c r="D320" s="32" t="str">
        <f>Data!B$19</f>
        <v>Andre omkostninger total</v>
      </c>
      <c r="E320" s="32"/>
      <c r="F320" s="71"/>
      <c r="G320" s="242">
        <f>HLOOKUP(B320,'Budget &amp; Total'!$1:$45,(19+A320),FALSE)</f>
        <v>0</v>
      </c>
      <c r="H320" s="456">
        <f t="shared" ca="1" si="166"/>
        <v>0</v>
      </c>
      <c r="I320" s="72"/>
      <c r="J320" s="209">
        <f ca="1">HLOOKUP($B320,INDIRECT(J$1&amp;"!$I$2:$x$40"),('Partner-period(er)'!$A320+14),FALSE)</f>
        <v>0</v>
      </c>
      <c r="K320" s="61">
        <f ca="1">HLOOKUP($B320,INDIRECT(K$1&amp;"!$I$2:$x$40"),('Partner-period(er)'!$A320+14),FALSE)</f>
        <v>0</v>
      </c>
      <c r="L320" s="61">
        <f ca="1">HLOOKUP($B320,INDIRECT(L$1&amp;"!$I$2:$x$40"),('Partner-period(er)'!$A320+14),FALSE)</f>
        <v>0</v>
      </c>
      <c r="M320" s="61">
        <f ca="1">HLOOKUP($B320,INDIRECT(M$1&amp;"!$I$2:$x$40"),('Partner-period(er)'!$A320+14),FALSE)</f>
        <v>0</v>
      </c>
      <c r="N320" s="61">
        <f ca="1">HLOOKUP($B320,INDIRECT(N$1&amp;"!$I$2:$x$40"),('Partner-period(er)'!$A320+14),FALSE)</f>
        <v>0</v>
      </c>
      <c r="O320" s="32">
        <f ca="1">HLOOKUP($B320,INDIRECT(O$1&amp;"!$I$2:$x$40"),('Partner-period(er)'!$A320+14),FALSE)</f>
        <v>0</v>
      </c>
      <c r="P320" s="32">
        <f ca="1">HLOOKUP($B320,INDIRECT(P$1&amp;"!$I$2:$x$40"),('Partner-period(er)'!$A320+14),FALSE)</f>
        <v>0</v>
      </c>
      <c r="Q320" s="32">
        <f ca="1">HLOOKUP($B320,INDIRECT(Q$1&amp;"!$I$2:$x$40"),('Partner-period(er)'!$A320+14),FALSE)</f>
        <v>0</v>
      </c>
      <c r="R320" s="32">
        <f ca="1">HLOOKUP($B320,INDIRECT(R$1&amp;"!$I$2:$x$40"),('Partner-period(er)'!$A320+14),FALSE)</f>
        <v>0</v>
      </c>
      <c r="S320" s="32">
        <f ca="1">HLOOKUP($B320,INDIRECT(S$1&amp;"!$I$2:$x$40"),('Partner-period(er)'!$A320+14),FALSE)</f>
        <v>0</v>
      </c>
      <c r="T320" s="32">
        <f ca="1">HLOOKUP($B320,INDIRECT(T$1&amp;"!$I$2:$x$40"),('Partner-period(er)'!$A320+14),FALSE)</f>
        <v>0</v>
      </c>
      <c r="U320" s="32">
        <f ca="1">HLOOKUP($B320,INDIRECT(U$1&amp;"!$I$2:$x$40"),('Partner-period(er)'!$A320+14),FALSE)</f>
        <v>0</v>
      </c>
      <c r="V320" s="32">
        <f ca="1">HLOOKUP($B320,INDIRECT(V$1&amp;"!$I$2:$x$40"),('Partner-period(er)'!$A320+14),FALSE)</f>
        <v>0</v>
      </c>
      <c r="W320" s="32">
        <f ca="1">HLOOKUP($B320,INDIRECT(W$1&amp;"!$I$2:$x$40"),('Partner-period(er)'!$A320+14),FALSE)</f>
        <v>0</v>
      </c>
      <c r="X320" s="366">
        <f ca="1">HLOOKUP($B320,INDIRECT(X$1&amp;"!$I$2:$x$40"),('Partner-period(er)'!$A320+14),FALSE)</f>
        <v>0</v>
      </c>
      <c r="Z320" s="15">
        <f t="shared" ca="1" si="169"/>
        <v>0</v>
      </c>
      <c r="AA320" s="11">
        <f ca="1">SUM($J320:K320)</f>
        <v>0</v>
      </c>
      <c r="AB320" s="11">
        <f ca="1">SUM($J320:L320)</f>
        <v>0</v>
      </c>
      <c r="AC320" s="11">
        <f ca="1">SUM($J320:M320)</f>
        <v>0</v>
      </c>
      <c r="AD320" s="11">
        <f ca="1">SUM($J320:N320)</f>
        <v>0</v>
      </c>
      <c r="AE320" s="11">
        <f ca="1">SUM($J320:O320)</f>
        <v>0</v>
      </c>
      <c r="AF320" s="11">
        <f ca="1">SUM($J320:P320)</f>
        <v>0</v>
      </c>
      <c r="AG320" s="11">
        <f ca="1">SUM($J320:Q320)</f>
        <v>0</v>
      </c>
      <c r="AH320" s="11">
        <f ca="1">SUM($J320:R320)</f>
        <v>0</v>
      </c>
      <c r="AI320" s="11">
        <f ca="1">SUM($J320:S320)</f>
        <v>0</v>
      </c>
      <c r="AJ320" s="11">
        <f ca="1">SUM($J320:T320)</f>
        <v>0</v>
      </c>
      <c r="AK320" s="11">
        <f ca="1">SUM($J320:U320)</f>
        <v>0</v>
      </c>
      <c r="AL320" s="11">
        <f ca="1">SUM($J320:V320)</f>
        <v>0</v>
      </c>
      <c r="AM320" s="11">
        <f ca="1">SUM($J320:W320)</f>
        <v>0</v>
      </c>
      <c r="AN320" s="19">
        <f ca="1">SUM($J320:X320)</f>
        <v>0</v>
      </c>
      <c r="AO320" s="12"/>
      <c r="AP320" s="11"/>
      <c r="AQ320" s="11"/>
      <c r="AR320" s="11"/>
      <c r="AS320" s="11"/>
      <c r="AT320" s="11"/>
      <c r="AU320" s="11"/>
      <c r="AV320" s="11"/>
      <c r="AW320" s="11"/>
      <c r="AX320" s="11"/>
      <c r="AY320" s="11"/>
      <c r="AZ320" s="11"/>
      <c r="BA320" s="11"/>
      <c r="BB320" s="11"/>
      <c r="BC320" s="11"/>
      <c r="BD320" s="11"/>
    </row>
    <row r="321" spans="1:56" ht="18" customHeight="1" thickBot="1" x14ac:dyDescent="0.3">
      <c r="A321" s="24">
        <v>17</v>
      </c>
      <c r="B321" s="24">
        <f t="shared" si="165"/>
        <v>7</v>
      </c>
      <c r="C321" s="250" t="str">
        <f>Data!B$55</f>
        <v>Totale omkostninger</v>
      </c>
      <c r="D321" s="251"/>
      <c r="E321" s="251"/>
      <c r="F321" s="252"/>
      <c r="G321" s="253">
        <f>HLOOKUP(B321,'Budget &amp; Total'!$1:$45,(38),FALSE)</f>
        <v>0</v>
      </c>
      <c r="H321" s="457">
        <f t="shared" ca="1" si="166"/>
        <v>0</v>
      </c>
      <c r="I321" s="80"/>
      <c r="J321" s="255">
        <f ca="1">HLOOKUP($B321,INDIRECT(J$1&amp;"!$I$2:$x$40"),('Partner-period(er)'!$A321+14),FALSE)</f>
        <v>0</v>
      </c>
      <c r="K321" s="256">
        <f ca="1">HLOOKUP($B321,INDIRECT(K$1&amp;"!$I$2:$x$40"),('Partner-period(er)'!$A321+14),FALSE)</f>
        <v>0</v>
      </c>
      <c r="L321" s="256">
        <f ca="1">HLOOKUP($B321,INDIRECT(L$1&amp;"!$I$2:$x$40"),('Partner-period(er)'!$A321+14),FALSE)</f>
        <v>0</v>
      </c>
      <c r="M321" s="256">
        <f ca="1">HLOOKUP($B321,INDIRECT(M$1&amp;"!$I$2:$x$40"),('Partner-period(er)'!$A321+14),FALSE)</f>
        <v>0</v>
      </c>
      <c r="N321" s="256">
        <f ca="1">HLOOKUP($B321,INDIRECT(N$1&amp;"!$I$2:$x$40"),('Partner-period(er)'!$A321+14),FALSE)</f>
        <v>0</v>
      </c>
      <c r="O321" s="367">
        <f ca="1">HLOOKUP($B321,INDIRECT(O$1&amp;"!$I$2:$x$40"),('Partner-period(er)'!$A321+14),FALSE)</f>
        <v>0</v>
      </c>
      <c r="P321" s="367">
        <f ca="1">HLOOKUP($B321,INDIRECT(P$1&amp;"!$I$2:$x$40"),('Partner-period(er)'!$A321+14),FALSE)</f>
        <v>0</v>
      </c>
      <c r="Q321" s="367">
        <f ca="1">HLOOKUP($B321,INDIRECT(Q$1&amp;"!$I$2:$x$40"),('Partner-period(er)'!$A321+14),FALSE)</f>
        <v>0</v>
      </c>
      <c r="R321" s="367">
        <f ca="1">HLOOKUP($B321,INDIRECT(R$1&amp;"!$I$2:$x$40"),('Partner-period(er)'!$A321+14),FALSE)</f>
        <v>0</v>
      </c>
      <c r="S321" s="367">
        <f ca="1">HLOOKUP($B321,INDIRECT(S$1&amp;"!$I$2:$x$40"),('Partner-period(er)'!$A321+14),FALSE)</f>
        <v>0</v>
      </c>
      <c r="T321" s="367">
        <f ca="1">HLOOKUP($B321,INDIRECT(T$1&amp;"!$I$2:$x$40"),('Partner-period(er)'!$A321+14),FALSE)</f>
        <v>0</v>
      </c>
      <c r="U321" s="367">
        <f ca="1">HLOOKUP($B321,INDIRECT(U$1&amp;"!$I$2:$x$40"),('Partner-period(er)'!$A321+14),FALSE)</f>
        <v>0</v>
      </c>
      <c r="V321" s="367">
        <f ca="1">HLOOKUP($B321,INDIRECT(V$1&amp;"!$I$2:$x$40"),('Partner-period(er)'!$A321+14),FALSE)</f>
        <v>0</v>
      </c>
      <c r="W321" s="367">
        <f ca="1">HLOOKUP($B321,INDIRECT(W$1&amp;"!$I$2:$x$40"),('Partner-period(er)'!$A321+14),FALSE)</f>
        <v>0</v>
      </c>
      <c r="X321" s="368">
        <f ca="1">HLOOKUP($B321,INDIRECT(X$1&amp;"!$I$2:$x$40"),('Partner-period(er)'!$A321+14),FALSE)</f>
        <v>0</v>
      </c>
      <c r="Z321" s="15">
        <f t="shared" ca="1" si="169"/>
        <v>0</v>
      </c>
      <c r="AA321" s="11">
        <f ca="1">SUM($J321:K321)</f>
        <v>0</v>
      </c>
      <c r="AB321" s="11">
        <f ca="1">SUM($J321:L321)</f>
        <v>0</v>
      </c>
      <c r="AC321" s="11">
        <f ca="1">SUM($J321:M321)</f>
        <v>0</v>
      </c>
      <c r="AD321" s="11">
        <f ca="1">SUM($J321:N321)</f>
        <v>0</v>
      </c>
      <c r="AE321" s="11">
        <f ca="1">SUM($J321:O321)</f>
        <v>0</v>
      </c>
      <c r="AF321" s="11">
        <f ca="1">SUM($J321:P321)</f>
        <v>0</v>
      </c>
      <c r="AG321" s="11">
        <f ca="1">SUM($J321:Q321)</f>
        <v>0</v>
      </c>
      <c r="AH321" s="11">
        <f ca="1">SUM($J321:R321)</f>
        <v>0</v>
      </c>
      <c r="AI321" s="11">
        <f ca="1">SUM($J321:S321)</f>
        <v>0</v>
      </c>
      <c r="AJ321" s="11">
        <f ca="1">SUM($J321:T321)</f>
        <v>0</v>
      </c>
      <c r="AK321" s="11">
        <f ca="1">SUM($J321:U321)</f>
        <v>0</v>
      </c>
      <c r="AL321" s="11">
        <f ca="1">SUM($J321:V321)</f>
        <v>0</v>
      </c>
      <c r="AM321" s="11">
        <f ca="1">SUM($J321:W321)</f>
        <v>0</v>
      </c>
      <c r="AN321" s="19">
        <f ca="1">SUM($J321:X321)</f>
        <v>0</v>
      </c>
      <c r="AO321" s="12"/>
      <c r="AP321" s="11"/>
      <c r="AQ321" s="11"/>
      <c r="AR321" s="11"/>
      <c r="AS321" s="11"/>
      <c r="AT321" s="11"/>
      <c r="AU321" s="11"/>
      <c r="AV321" s="11"/>
      <c r="AW321" s="11"/>
      <c r="AX321" s="11"/>
      <c r="AY321" s="11"/>
      <c r="AZ321" s="11"/>
      <c r="BA321" s="11"/>
      <c r="BB321" s="11"/>
      <c r="BC321" s="11"/>
      <c r="BD321" s="11"/>
    </row>
    <row r="322" spans="1:56" ht="18" customHeight="1" thickTop="1" x14ac:dyDescent="0.25">
      <c r="A322" s="24">
        <v>18</v>
      </c>
      <c r="B322" s="24">
        <f t="shared" si="165"/>
        <v>7</v>
      </c>
      <c r="C322" s="38">
        <f>'Budget &amp; Total'!B$41</f>
        <v>0</v>
      </c>
      <c r="D322" s="9"/>
      <c r="E322" s="9"/>
      <c r="F322" s="4"/>
      <c r="G322" s="242"/>
      <c r="H322" s="454">
        <f t="shared" ca="1" si="166"/>
        <v>0</v>
      </c>
      <c r="I322" s="72"/>
      <c r="J322" s="159">
        <f ca="1">HLOOKUP($B322,INDIRECT(J$1&amp;"!$I$2:$x$40"),('Partner-period(er)'!$A322+14),FALSE)</f>
        <v>0</v>
      </c>
      <c r="K322" s="57">
        <f ca="1">HLOOKUP($B322,INDIRECT(K$1&amp;"!$I$2:$x$40"),('Partner-period(er)'!$A322+14),FALSE)</f>
        <v>0</v>
      </c>
      <c r="L322" s="57">
        <f ca="1">HLOOKUP($B322,INDIRECT(L$1&amp;"!$I$2:$x$40"),('Partner-period(er)'!$A322+14),FALSE)</f>
        <v>0</v>
      </c>
      <c r="M322" s="57">
        <f ca="1">HLOOKUP($B322,INDIRECT(M$1&amp;"!$I$2:$x$40"),('Partner-period(er)'!$A322+14),FALSE)</f>
        <v>0</v>
      </c>
      <c r="N322" s="57">
        <f ca="1">HLOOKUP($B322,INDIRECT(N$1&amp;"!$I$2:$x$40"),('Partner-period(er)'!$A322+14),FALSE)</f>
        <v>0</v>
      </c>
      <c r="O322" s="9">
        <f ca="1">HLOOKUP($B322,INDIRECT(O$1&amp;"!$I$2:$x$40"),('Partner-period(er)'!$A322+14),FALSE)</f>
        <v>0</v>
      </c>
      <c r="P322" s="9">
        <f ca="1">HLOOKUP($B322,INDIRECT(P$1&amp;"!$I$2:$x$40"),('Partner-period(er)'!$A322+14),FALSE)</f>
        <v>0</v>
      </c>
      <c r="Q322" s="9">
        <f ca="1">HLOOKUP($B322,INDIRECT(Q$1&amp;"!$I$2:$x$40"),('Partner-period(er)'!$A322+14),FALSE)</f>
        <v>0</v>
      </c>
      <c r="R322" s="9">
        <f ca="1">HLOOKUP($B322,INDIRECT(R$1&amp;"!$I$2:$x$40"),('Partner-period(er)'!$A322+14),FALSE)</f>
        <v>0</v>
      </c>
      <c r="S322" s="9">
        <f ca="1">HLOOKUP($B322,INDIRECT(S$1&amp;"!$I$2:$x$40"),('Partner-period(er)'!$A322+14),FALSE)</f>
        <v>0</v>
      </c>
      <c r="T322" s="9">
        <f ca="1">HLOOKUP($B322,INDIRECT(T$1&amp;"!$I$2:$x$40"),('Partner-period(er)'!$A322+14),FALSE)</f>
        <v>0</v>
      </c>
      <c r="U322" s="9">
        <f ca="1">HLOOKUP($B322,INDIRECT(U$1&amp;"!$I$2:$x$40"),('Partner-period(er)'!$A322+14),FALSE)</f>
        <v>0</v>
      </c>
      <c r="V322" s="9">
        <f ca="1">HLOOKUP($B322,INDIRECT(V$1&amp;"!$I$2:$x$40"),('Partner-period(er)'!$A322+14),FALSE)</f>
        <v>0</v>
      </c>
      <c r="W322" s="9">
        <f ca="1">HLOOKUP($B322,INDIRECT(W$1&amp;"!$I$2:$x$40"),('Partner-period(er)'!$A322+14),FALSE)</f>
        <v>0</v>
      </c>
      <c r="X322" s="109">
        <f ca="1">HLOOKUP($B322,INDIRECT(X$1&amp;"!$I$2:$x$40"),('Partner-period(er)'!$A322+14),FALSE)</f>
        <v>0</v>
      </c>
      <c r="Z322" s="15"/>
      <c r="AA322" s="11"/>
      <c r="AB322" s="11"/>
      <c r="AC322" s="11"/>
      <c r="AD322" s="11"/>
      <c r="AE322" s="11"/>
      <c r="AF322" s="11"/>
      <c r="AG322" s="11"/>
      <c r="AH322" s="11"/>
      <c r="AI322" s="11"/>
      <c r="AJ322" s="11"/>
      <c r="AK322" s="11"/>
      <c r="AL322" s="11"/>
      <c r="AM322" s="11"/>
      <c r="AN322" s="19"/>
      <c r="AO322" s="12"/>
      <c r="AP322" s="11"/>
      <c r="AQ322" s="11"/>
      <c r="AR322" s="11"/>
      <c r="AS322" s="11"/>
      <c r="AT322" s="11"/>
      <c r="AU322" s="11"/>
      <c r="AV322" s="11"/>
      <c r="AW322" s="11"/>
      <c r="AX322" s="11"/>
      <c r="AY322" s="11"/>
      <c r="AZ322" s="11"/>
      <c r="BA322" s="11"/>
      <c r="BB322" s="11"/>
      <c r="BC322" s="11"/>
      <c r="BD322" s="11"/>
    </row>
    <row r="323" spans="1:56" x14ac:dyDescent="0.25">
      <c r="A323" s="24">
        <v>19</v>
      </c>
      <c r="B323" s="24">
        <f t="shared" si="165"/>
        <v>7</v>
      </c>
      <c r="C323" s="73"/>
      <c r="D323" s="9" t="str">
        <f>Data!B$26</f>
        <v>Beregnet tilskud</v>
      </c>
      <c r="E323" s="9"/>
      <c r="F323" s="67">
        <f>HLOOKUP(B322,'Budget &amp; Total'!B:CI,42,FALSE)</f>
        <v>0</v>
      </c>
      <c r="G323" s="244"/>
      <c r="H323" s="454">
        <f t="shared" ca="1" si="166"/>
        <v>0</v>
      </c>
      <c r="I323" s="72"/>
      <c r="J323" s="159">
        <f ca="1">HLOOKUP($B323,INDIRECT(J$1&amp;"!$I$2:$x$40"),('Partner-period(er)'!$A323+14),FALSE)</f>
        <v>0</v>
      </c>
      <c r="K323" s="57">
        <f ca="1">HLOOKUP($B323,INDIRECT(K$1&amp;"!$I$2:$x$40"),('Partner-period(er)'!$A323+14),FALSE)</f>
        <v>0</v>
      </c>
      <c r="L323" s="57">
        <f ca="1">HLOOKUP($B323,INDIRECT(L$1&amp;"!$I$2:$x$40"),('Partner-period(er)'!$A323+14),FALSE)</f>
        <v>0</v>
      </c>
      <c r="M323" s="57">
        <f ca="1">HLOOKUP($B323,INDIRECT(M$1&amp;"!$I$2:$x$40"),('Partner-period(er)'!$A323+14),FALSE)</f>
        <v>0</v>
      </c>
      <c r="N323" s="57">
        <f ca="1">HLOOKUP($B323,INDIRECT(N$1&amp;"!$I$2:$x$40"),('Partner-period(er)'!$A323+14),FALSE)</f>
        <v>0</v>
      </c>
      <c r="O323" s="9">
        <f ca="1">HLOOKUP($B323,INDIRECT(O$1&amp;"!$I$2:$x$40"),('Partner-period(er)'!$A323+14),FALSE)</f>
        <v>0</v>
      </c>
      <c r="P323" s="9">
        <f ca="1">HLOOKUP($B323,INDIRECT(P$1&amp;"!$I$2:$x$40"),('Partner-period(er)'!$A323+14),FALSE)</f>
        <v>0</v>
      </c>
      <c r="Q323" s="9">
        <f ca="1">HLOOKUP($B323,INDIRECT(Q$1&amp;"!$I$2:$x$40"),('Partner-period(er)'!$A323+14),FALSE)</f>
        <v>0</v>
      </c>
      <c r="R323" s="9">
        <f ca="1">HLOOKUP($B323,INDIRECT(R$1&amp;"!$I$2:$x$40"),('Partner-period(er)'!$A323+14),FALSE)</f>
        <v>0</v>
      </c>
      <c r="S323" s="9">
        <f ca="1">HLOOKUP($B323,INDIRECT(S$1&amp;"!$I$2:$x$40"),('Partner-period(er)'!$A323+14),FALSE)</f>
        <v>0</v>
      </c>
      <c r="T323" s="9">
        <f ca="1">HLOOKUP($B323,INDIRECT(T$1&amp;"!$I$2:$x$40"),('Partner-period(er)'!$A323+14),FALSE)</f>
        <v>0</v>
      </c>
      <c r="U323" s="9">
        <f ca="1">HLOOKUP($B323,INDIRECT(U$1&amp;"!$I$2:$x$40"),('Partner-period(er)'!$A323+14),FALSE)</f>
        <v>0</v>
      </c>
      <c r="V323" s="9">
        <f ca="1">HLOOKUP($B323,INDIRECT(V$1&amp;"!$I$2:$x$40"),('Partner-period(er)'!$A323+14),FALSE)</f>
        <v>0</v>
      </c>
      <c r="W323" s="9">
        <f ca="1">HLOOKUP($B323,INDIRECT(W$1&amp;"!$I$2:$x$40"),('Partner-period(er)'!$A323+14),FALSE)</f>
        <v>0</v>
      </c>
      <c r="X323" s="109">
        <f ca="1">HLOOKUP($B323,INDIRECT(X$1&amp;"!$I$2:$x$40"),('Partner-period(er)'!$A323+14),FALSE)</f>
        <v>0</v>
      </c>
      <c r="Z323" s="15"/>
      <c r="AA323" s="11"/>
      <c r="AB323" s="11"/>
      <c r="AC323" s="11"/>
      <c r="AD323" s="11"/>
      <c r="AE323" s="11"/>
      <c r="AF323" s="11"/>
      <c r="AG323" s="11"/>
      <c r="AH323" s="11"/>
      <c r="AI323" s="11"/>
      <c r="AJ323" s="11"/>
      <c r="AK323" s="11"/>
      <c r="AL323" s="11"/>
      <c r="AM323" s="11"/>
      <c r="AN323" s="19"/>
      <c r="AO323" s="12"/>
      <c r="AP323" s="11"/>
      <c r="AQ323" s="11"/>
      <c r="AR323" s="11"/>
      <c r="AS323" s="11"/>
      <c r="AT323" s="11"/>
      <c r="AU323" s="11"/>
      <c r="AV323" s="11"/>
      <c r="AW323" s="11"/>
      <c r="AX323" s="11"/>
      <c r="AY323" s="11"/>
      <c r="AZ323" s="11"/>
      <c r="BA323" s="11"/>
      <c r="BB323" s="11"/>
      <c r="BC323" s="11"/>
      <c r="BD323" s="11"/>
    </row>
    <row r="324" spans="1:56" x14ac:dyDescent="0.25">
      <c r="A324" s="24">
        <v>20</v>
      </c>
      <c r="B324" s="24">
        <f t="shared" si="165"/>
        <v>7</v>
      </c>
      <c r="C324" s="73"/>
      <c r="D324" s="9" t="str">
        <f>Data!B$27</f>
        <v>Forudbetalt tilskud (efter aftale)</v>
      </c>
      <c r="E324" s="27"/>
      <c r="F324" s="4"/>
      <c r="G324" s="242"/>
      <c r="H324" s="454">
        <f t="shared" ca="1" si="166"/>
        <v>0</v>
      </c>
      <c r="I324" s="72"/>
      <c r="J324" s="159">
        <f ca="1">HLOOKUP($B324,INDIRECT(J$1&amp;"!$I$2:$x$40"),('Partner-period(er)'!$A324+14),FALSE)</f>
        <v>0</v>
      </c>
      <c r="K324" s="57">
        <f ca="1">HLOOKUP($B324,INDIRECT(K$1&amp;"!$I$2:$x$40"),('Partner-period(er)'!$A324+14),FALSE)</f>
        <v>0</v>
      </c>
      <c r="L324" s="57">
        <f ca="1">HLOOKUP($B324,INDIRECT(L$1&amp;"!$I$2:$x$40"),('Partner-period(er)'!$A324+14),FALSE)</f>
        <v>0</v>
      </c>
      <c r="M324" s="57">
        <f ca="1">HLOOKUP($B324,INDIRECT(M$1&amp;"!$I$2:$x$40"),('Partner-period(er)'!$A324+14),FALSE)</f>
        <v>0</v>
      </c>
      <c r="N324" s="57">
        <f ca="1">HLOOKUP($B324,INDIRECT(N$1&amp;"!$I$2:$x$40"),('Partner-period(er)'!$A324+14),FALSE)</f>
        <v>0</v>
      </c>
      <c r="O324" s="9">
        <f ca="1">HLOOKUP($B324,INDIRECT(O$1&amp;"!$I$2:$x$40"),('Partner-period(er)'!$A324+14),FALSE)</f>
        <v>0</v>
      </c>
      <c r="P324" s="9">
        <f ca="1">HLOOKUP($B324,INDIRECT(P$1&amp;"!$I$2:$x$40"),('Partner-period(er)'!$A324+14),FALSE)</f>
        <v>0</v>
      </c>
      <c r="Q324" s="9">
        <f ca="1">HLOOKUP($B324,INDIRECT(Q$1&amp;"!$I$2:$x$40"),('Partner-period(er)'!$A324+14),FALSE)</f>
        <v>0</v>
      </c>
      <c r="R324" s="9">
        <f ca="1">HLOOKUP($B324,INDIRECT(R$1&amp;"!$I$2:$x$40"),('Partner-period(er)'!$A324+14),FALSE)</f>
        <v>0</v>
      </c>
      <c r="S324" s="9">
        <f ca="1">HLOOKUP($B324,INDIRECT(S$1&amp;"!$I$2:$x$40"),('Partner-period(er)'!$A324+14),FALSE)</f>
        <v>0</v>
      </c>
      <c r="T324" s="9">
        <f ca="1">HLOOKUP($B324,INDIRECT(T$1&amp;"!$I$2:$x$40"),('Partner-period(er)'!$A324+14),FALSE)</f>
        <v>0</v>
      </c>
      <c r="U324" s="9">
        <f ca="1">HLOOKUP($B324,INDIRECT(U$1&amp;"!$I$2:$x$40"),('Partner-period(er)'!$A324+14),FALSE)</f>
        <v>0</v>
      </c>
      <c r="V324" s="9">
        <f ca="1">HLOOKUP($B324,INDIRECT(V$1&amp;"!$I$2:$x$40"),('Partner-period(er)'!$A324+14),FALSE)</f>
        <v>0</v>
      </c>
      <c r="W324" s="9">
        <f ca="1">HLOOKUP($B324,INDIRECT(W$1&amp;"!$I$2:$x$40"),('Partner-period(er)'!$A324+14),FALSE)</f>
        <v>0</v>
      </c>
      <c r="X324" s="109">
        <f ca="1">HLOOKUP($B324,INDIRECT(X$1&amp;"!$I$2:$x$40"),('Partner-period(er)'!$A324+14),FALSE)</f>
        <v>0</v>
      </c>
      <c r="Z324" s="15"/>
      <c r="AA324" s="11"/>
      <c r="AB324" s="11"/>
      <c r="AC324" s="11"/>
      <c r="AD324" s="11"/>
      <c r="AE324" s="11"/>
      <c r="AF324" s="11"/>
      <c r="AG324" s="11"/>
      <c r="AH324" s="11"/>
      <c r="AI324" s="11"/>
      <c r="AJ324" s="11"/>
      <c r="AK324" s="11"/>
      <c r="AL324" s="11"/>
      <c r="AM324" s="11"/>
      <c r="AN324" s="19"/>
      <c r="AO324" s="12"/>
      <c r="AP324" s="11"/>
      <c r="AQ324" s="11"/>
      <c r="AR324" s="11"/>
      <c r="AS324" s="11"/>
      <c r="AT324" s="11"/>
      <c r="AU324" s="11"/>
      <c r="AV324" s="11"/>
      <c r="AW324" s="11"/>
      <c r="AX324" s="11"/>
      <c r="AY324" s="11"/>
      <c r="AZ324" s="11"/>
      <c r="BA324" s="11"/>
      <c r="BB324" s="11"/>
      <c r="BC324" s="11"/>
      <c r="BD324" s="11"/>
    </row>
    <row r="325" spans="1:56" x14ac:dyDescent="0.25">
      <c r="A325" s="24">
        <v>21</v>
      </c>
      <c r="B325" s="24">
        <f t="shared" si="165"/>
        <v>7</v>
      </c>
      <c r="C325" s="39"/>
      <c r="D325" s="9" t="str">
        <f>Data!B$28</f>
        <v>Justering for timepris inklusiv overhead</v>
      </c>
      <c r="E325" s="27"/>
      <c r="F325" s="4"/>
      <c r="G325" s="242"/>
      <c r="H325" s="454">
        <f t="shared" ca="1" si="166"/>
        <v>0</v>
      </c>
      <c r="I325" s="72"/>
      <c r="J325" s="159">
        <f t="shared" ref="J325:X325" ca="1" si="170">(J335+J342)*(1+$F310)*$F323</f>
        <v>0</v>
      </c>
      <c r="K325" s="57">
        <f t="shared" ca="1" si="170"/>
        <v>0</v>
      </c>
      <c r="L325" s="57">
        <f t="shared" ca="1" si="170"/>
        <v>0</v>
      </c>
      <c r="M325" s="57">
        <f t="shared" ca="1" si="170"/>
        <v>0</v>
      </c>
      <c r="N325" s="57">
        <f t="shared" ca="1" si="170"/>
        <v>0</v>
      </c>
      <c r="O325" s="57">
        <f t="shared" ca="1" si="170"/>
        <v>0</v>
      </c>
      <c r="P325" s="57">
        <f t="shared" ca="1" si="170"/>
        <v>0</v>
      </c>
      <c r="Q325" s="57">
        <f t="shared" ca="1" si="170"/>
        <v>0</v>
      </c>
      <c r="R325" s="57">
        <f t="shared" ca="1" si="170"/>
        <v>0</v>
      </c>
      <c r="S325" s="57">
        <f t="shared" ca="1" si="170"/>
        <v>0</v>
      </c>
      <c r="T325" s="57">
        <f t="shared" ca="1" si="170"/>
        <v>0</v>
      </c>
      <c r="U325" s="57">
        <f t="shared" ca="1" si="170"/>
        <v>0</v>
      </c>
      <c r="V325" s="57">
        <f t="shared" ca="1" si="170"/>
        <v>0</v>
      </c>
      <c r="W325" s="57">
        <f t="shared" ca="1" si="170"/>
        <v>0</v>
      </c>
      <c r="X325" s="360">
        <f t="shared" ca="1" si="170"/>
        <v>0</v>
      </c>
      <c r="Z325" s="15"/>
      <c r="AA325" s="11"/>
      <c r="AB325" s="11"/>
      <c r="AC325" s="11"/>
      <c r="AD325" s="11"/>
      <c r="AE325" s="11"/>
      <c r="AF325" s="11"/>
      <c r="AG325" s="11"/>
      <c r="AH325" s="11"/>
      <c r="AI325" s="11"/>
      <c r="AJ325" s="11"/>
      <c r="AK325" s="11"/>
      <c r="AL325" s="11"/>
      <c r="AM325" s="11"/>
      <c r="AN325" s="19"/>
      <c r="AO325" s="12"/>
      <c r="AP325" s="11"/>
      <c r="AQ325" s="11"/>
      <c r="AR325" s="11"/>
      <c r="AS325" s="11"/>
      <c r="AT325" s="11"/>
      <c r="AU325" s="11"/>
      <c r="AV325" s="11"/>
      <c r="AW325" s="11"/>
      <c r="AX325" s="11"/>
      <c r="AY325" s="11"/>
      <c r="AZ325" s="11"/>
      <c r="BA325" s="11"/>
      <c r="BB325" s="11"/>
      <c r="BC325" s="11"/>
      <c r="BD325" s="11"/>
    </row>
    <row r="326" spans="1:56" x14ac:dyDescent="0.25">
      <c r="A326" s="24">
        <v>23</v>
      </c>
      <c r="B326" s="24">
        <f t="shared" si="165"/>
        <v>7</v>
      </c>
      <c r="C326" s="39"/>
      <c r="D326" s="9" t="str">
        <f>Data!B$29</f>
        <v>Justering for budgetoverskridelse</v>
      </c>
      <c r="E326" s="27"/>
      <c r="F326" s="4"/>
      <c r="G326" s="243"/>
      <c r="H326" s="454">
        <f t="shared" ca="1" si="166"/>
        <v>0</v>
      </c>
      <c r="I326" s="72"/>
      <c r="J326" s="153">
        <f t="shared" ref="J326:X326" ca="1" si="171">-AP326*$F323</f>
        <v>0</v>
      </c>
      <c r="K326" s="58">
        <f t="shared" ca="1" si="171"/>
        <v>0</v>
      </c>
      <c r="L326" s="58">
        <f t="shared" ca="1" si="171"/>
        <v>0</v>
      </c>
      <c r="M326" s="58">
        <f t="shared" ca="1" si="171"/>
        <v>0</v>
      </c>
      <c r="N326" s="58">
        <f t="shared" ca="1" si="171"/>
        <v>0</v>
      </c>
      <c r="O326" s="41">
        <f t="shared" ca="1" si="171"/>
        <v>0</v>
      </c>
      <c r="P326" s="41">
        <f t="shared" ca="1" si="171"/>
        <v>0</v>
      </c>
      <c r="Q326" s="41">
        <f t="shared" ca="1" si="171"/>
        <v>0</v>
      </c>
      <c r="R326" s="41">
        <f t="shared" ca="1" si="171"/>
        <v>0</v>
      </c>
      <c r="S326" s="41">
        <f t="shared" ca="1" si="171"/>
        <v>0</v>
      </c>
      <c r="T326" s="41">
        <f t="shared" ca="1" si="171"/>
        <v>0</v>
      </c>
      <c r="U326" s="41">
        <f t="shared" ca="1" si="171"/>
        <v>0</v>
      </c>
      <c r="V326" s="41">
        <f t="shared" ca="1" si="171"/>
        <v>0</v>
      </c>
      <c r="W326" s="41">
        <f t="shared" ca="1" si="171"/>
        <v>0</v>
      </c>
      <c r="X326" s="363">
        <f t="shared" ca="1" si="171"/>
        <v>0</v>
      </c>
      <c r="Z326" s="15"/>
      <c r="AA326" s="11"/>
      <c r="AB326" s="11"/>
      <c r="AC326" s="11"/>
      <c r="AD326" s="11"/>
      <c r="AE326" s="11"/>
      <c r="AF326" s="11"/>
      <c r="AG326" s="11"/>
      <c r="AH326" s="11"/>
      <c r="AI326" s="11"/>
      <c r="AJ326" s="11"/>
      <c r="AK326" s="11"/>
      <c r="AL326" s="11"/>
      <c r="AM326" s="11"/>
      <c r="AN326" s="19"/>
      <c r="AO326" s="12"/>
      <c r="AP326" s="11">
        <f ca="1">SUM(AP311:AP319)</f>
        <v>0</v>
      </c>
      <c r="AQ326" s="11">
        <f t="shared" ref="AQ326:BD326" ca="1" si="172">SUM(AQ311:AQ319)</f>
        <v>0</v>
      </c>
      <c r="AR326" s="11">
        <f t="shared" ca="1" si="172"/>
        <v>0</v>
      </c>
      <c r="AS326" s="11">
        <f t="shared" ca="1" si="172"/>
        <v>0</v>
      </c>
      <c r="AT326" s="11">
        <f t="shared" ca="1" si="172"/>
        <v>0</v>
      </c>
      <c r="AU326" s="11">
        <f t="shared" ca="1" si="172"/>
        <v>0</v>
      </c>
      <c r="AV326" s="11">
        <f t="shared" ca="1" si="172"/>
        <v>0</v>
      </c>
      <c r="AW326" s="11">
        <f t="shared" ca="1" si="172"/>
        <v>0</v>
      </c>
      <c r="AX326" s="11">
        <f t="shared" ca="1" si="172"/>
        <v>0</v>
      </c>
      <c r="AY326" s="11">
        <f t="shared" ca="1" si="172"/>
        <v>0</v>
      </c>
      <c r="AZ326" s="11">
        <f t="shared" ca="1" si="172"/>
        <v>0</v>
      </c>
      <c r="BA326" s="11">
        <f t="shared" ca="1" si="172"/>
        <v>0</v>
      </c>
      <c r="BB326" s="11">
        <f t="shared" ca="1" si="172"/>
        <v>0</v>
      </c>
      <c r="BC326" s="11">
        <f t="shared" ca="1" si="172"/>
        <v>0</v>
      </c>
      <c r="BD326" s="11">
        <f t="shared" ca="1" si="172"/>
        <v>0</v>
      </c>
    </row>
    <row r="327" spans="1:56" x14ac:dyDescent="0.25">
      <c r="A327" s="24">
        <v>24</v>
      </c>
      <c r="B327" s="24">
        <f t="shared" si="165"/>
        <v>7</v>
      </c>
      <c r="C327" s="411"/>
      <c r="D327" s="136" t="str">
        <f>Data!B$30</f>
        <v>Tilskud total / til faktura</v>
      </c>
      <c r="E327" s="136"/>
      <c r="F327" s="260"/>
      <c r="G327" s="408">
        <f>HLOOKUP(B323,'Budget &amp; Total'!$1:$45,43,FALSE)</f>
        <v>0</v>
      </c>
      <c r="H327" s="458">
        <f t="shared" ca="1" si="166"/>
        <v>0</v>
      </c>
      <c r="I327" s="79"/>
      <c r="J327" s="258">
        <f t="shared" ref="J327:X327" ca="1" si="173">SUM(J323:J326)</f>
        <v>0</v>
      </c>
      <c r="K327" s="259">
        <f t="shared" ca="1" si="173"/>
        <v>0</v>
      </c>
      <c r="L327" s="259">
        <f t="shared" ca="1" si="173"/>
        <v>0</v>
      </c>
      <c r="M327" s="259">
        <f t="shared" ca="1" si="173"/>
        <v>0</v>
      </c>
      <c r="N327" s="259">
        <f t="shared" ca="1" si="173"/>
        <v>0</v>
      </c>
      <c r="O327" s="136">
        <f t="shared" ca="1" si="173"/>
        <v>0</v>
      </c>
      <c r="P327" s="136">
        <f t="shared" ca="1" si="173"/>
        <v>0</v>
      </c>
      <c r="Q327" s="136">
        <f t="shared" ca="1" si="173"/>
        <v>0</v>
      </c>
      <c r="R327" s="136">
        <f t="shared" ca="1" si="173"/>
        <v>0</v>
      </c>
      <c r="S327" s="136">
        <f t="shared" ca="1" si="173"/>
        <v>0</v>
      </c>
      <c r="T327" s="136">
        <f t="shared" ca="1" si="173"/>
        <v>0</v>
      </c>
      <c r="U327" s="136">
        <f t="shared" ca="1" si="173"/>
        <v>0</v>
      </c>
      <c r="V327" s="136">
        <f t="shared" ca="1" si="173"/>
        <v>0</v>
      </c>
      <c r="W327" s="136">
        <f t="shared" ca="1" si="173"/>
        <v>0</v>
      </c>
      <c r="X327" s="369">
        <f t="shared" ca="1" si="173"/>
        <v>0</v>
      </c>
      <c r="Z327" s="15"/>
      <c r="AA327" s="11"/>
      <c r="AB327" s="11"/>
      <c r="AC327" s="11"/>
      <c r="AD327" s="11"/>
      <c r="AE327" s="11"/>
      <c r="AF327" s="11"/>
      <c r="AG327" s="11"/>
      <c r="AH327" s="11"/>
      <c r="AI327" s="11"/>
      <c r="AJ327" s="11"/>
      <c r="AK327" s="11"/>
      <c r="AL327" s="11"/>
      <c r="AM327" s="11"/>
      <c r="AN327" s="19"/>
      <c r="AO327" s="12"/>
      <c r="AP327" s="11"/>
      <c r="AQ327" s="11"/>
      <c r="AR327" s="11"/>
      <c r="AS327" s="11"/>
      <c r="AT327" s="11"/>
      <c r="AU327" s="11"/>
      <c r="AV327" s="11"/>
      <c r="AW327" s="11"/>
      <c r="AX327" s="11"/>
      <c r="AY327" s="11"/>
      <c r="AZ327" s="11"/>
      <c r="BA327" s="11"/>
      <c r="BB327" s="11"/>
      <c r="BC327" s="11"/>
      <c r="BD327" s="11"/>
    </row>
    <row r="328" spans="1:56" x14ac:dyDescent="0.25">
      <c r="A328" s="24">
        <v>24</v>
      </c>
      <c r="B328" s="24">
        <f t="shared" si="165"/>
        <v>7</v>
      </c>
      <c r="C328" s="74"/>
      <c r="D328" s="33" t="str">
        <f>Data!B$31</f>
        <v>Anden finansiering</v>
      </c>
      <c r="E328" s="33"/>
      <c r="F328" s="264"/>
      <c r="G328" s="409">
        <f>HLOOKUP(B328,'Budget &amp; Total'!$1:$45,44,FALSE)</f>
        <v>0</v>
      </c>
      <c r="H328" s="459">
        <f t="shared" ca="1" si="166"/>
        <v>0</v>
      </c>
      <c r="I328" s="79"/>
      <c r="J328" s="262">
        <f ca="1">HLOOKUP($B327,INDIRECT(J$1&amp;"!$I$2:$x$40"),('Partner-period(er)'!$A328+14),FALSE)</f>
        <v>0</v>
      </c>
      <c r="K328" s="263">
        <f ca="1">HLOOKUP($B327,INDIRECT(K$1&amp;"!$I$2:$x$40"),('Partner-period(er)'!$A328+14),FALSE)</f>
        <v>0</v>
      </c>
      <c r="L328" s="263">
        <f ca="1">HLOOKUP($B327,INDIRECT(L$1&amp;"!$I$2:$x$40"),('Partner-period(er)'!$A328+14),FALSE)</f>
        <v>0</v>
      </c>
      <c r="M328" s="263">
        <f ca="1">HLOOKUP($B327,INDIRECT(M$1&amp;"!$I$2:$x$40"),('Partner-period(er)'!$A328+14),FALSE)</f>
        <v>0</v>
      </c>
      <c r="N328" s="263">
        <f ca="1">HLOOKUP($B327,INDIRECT(N$1&amp;"!$I$2:$x$40"),('Partner-period(er)'!$A328+14),FALSE)</f>
        <v>0</v>
      </c>
      <c r="O328" s="33">
        <f ca="1">HLOOKUP($B327,INDIRECT(O$1&amp;"!$I$2:$x$40"),('Partner-period(er)'!$A328+14),FALSE)</f>
        <v>0</v>
      </c>
      <c r="P328" s="33">
        <f ca="1">HLOOKUP($B327,INDIRECT(P$1&amp;"!$I$2:$x$40"),('Partner-period(er)'!$A328+14),FALSE)</f>
        <v>0</v>
      </c>
      <c r="Q328" s="33">
        <f ca="1">HLOOKUP($B327,INDIRECT(Q$1&amp;"!$I$2:$x$40"),('Partner-period(er)'!$A328+14),FALSE)</f>
        <v>0</v>
      </c>
      <c r="R328" s="33">
        <f ca="1">HLOOKUP($B327,INDIRECT(R$1&amp;"!$I$2:$x$40"),('Partner-period(er)'!$A328+14),FALSE)</f>
        <v>0</v>
      </c>
      <c r="S328" s="33">
        <f ca="1">HLOOKUP($B327,INDIRECT(S$1&amp;"!$I$2:$x$40"),('Partner-period(er)'!$A328+14),FALSE)</f>
        <v>0</v>
      </c>
      <c r="T328" s="33">
        <f ca="1">HLOOKUP($B327,INDIRECT(T$1&amp;"!$I$2:$x$40"),('Partner-period(er)'!$A328+14),FALSE)</f>
        <v>0</v>
      </c>
      <c r="U328" s="33">
        <f ca="1">HLOOKUP($B327,INDIRECT(U$1&amp;"!$I$2:$x$40"),('Partner-period(er)'!$A328+14),FALSE)</f>
        <v>0</v>
      </c>
      <c r="V328" s="33">
        <f ca="1">HLOOKUP($B327,INDIRECT(V$1&amp;"!$I$2:$x$40"),('Partner-period(er)'!$A328+14),FALSE)</f>
        <v>0</v>
      </c>
      <c r="W328" s="33">
        <f ca="1">HLOOKUP($B327,INDIRECT(W$1&amp;"!$I$2:$x$40"),('Partner-period(er)'!$A328+14),FALSE)</f>
        <v>0</v>
      </c>
      <c r="X328" s="370">
        <f ca="1">HLOOKUP($B327,INDIRECT(X$1&amp;"!$I$2:$x$40"),('Partner-period(er)'!$A328+14),FALSE)</f>
        <v>0</v>
      </c>
      <c r="Z328" s="15"/>
      <c r="AA328" s="11"/>
      <c r="AB328" s="11"/>
      <c r="AC328" s="11"/>
      <c r="AD328" s="11"/>
      <c r="AE328" s="11"/>
      <c r="AF328" s="11"/>
      <c r="AG328" s="11"/>
      <c r="AH328" s="11"/>
      <c r="AI328" s="11"/>
      <c r="AJ328" s="11"/>
      <c r="AK328" s="11"/>
      <c r="AL328" s="11"/>
      <c r="AM328" s="11"/>
      <c r="AN328" s="19"/>
      <c r="AO328" s="12"/>
      <c r="AP328" s="11"/>
      <c r="AQ328" s="11"/>
      <c r="AR328" s="11"/>
      <c r="AS328" s="11"/>
      <c r="AT328" s="11"/>
      <c r="AU328" s="11"/>
      <c r="AV328" s="11"/>
      <c r="AW328" s="11"/>
      <c r="AX328" s="11"/>
      <c r="AY328" s="11"/>
      <c r="AZ328" s="11"/>
      <c r="BA328" s="11"/>
      <c r="BB328" s="11"/>
      <c r="BC328" s="11"/>
      <c r="BD328" s="11"/>
    </row>
    <row r="329" spans="1:56" ht="13.8" thickBot="1" x14ac:dyDescent="0.3">
      <c r="A329" s="24">
        <v>26</v>
      </c>
      <c r="B329" s="24">
        <f t="shared" si="165"/>
        <v>7</v>
      </c>
      <c r="C329" s="265"/>
      <c r="D329" s="34" t="str">
        <f>Data!B$32</f>
        <v>Egenfinansiering</v>
      </c>
      <c r="E329" s="34"/>
      <c r="F329" s="65"/>
      <c r="G329" s="410">
        <f>HLOOKUP(B329,'Budget &amp; Total'!$1:$45,45,FALSE)</f>
        <v>0</v>
      </c>
      <c r="H329" s="460">
        <f t="shared" ca="1" si="166"/>
        <v>0</v>
      </c>
      <c r="I329" s="79"/>
      <c r="J329" s="267">
        <f t="shared" ref="J329:X329" ca="1" si="174">J321-J327-J328</f>
        <v>0</v>
      </c>
      <c r="K329" s="63">
        <f t="shared" ca="1" si="174"/>
        <v>0</v>
      </c>
      <c r="L329" s="63">
        <f t="shared" ca="1" si="174"/>
        <v>0</v>
      </c>
      <c r="M329" s="63">
        <f t="shared" ca="1" si="174"/>
        <v>0</v>
      </c>
      <c r="N329" s="63">
        <f t="shared" ca="1" si="174"/>
        <v>0</v>
      </c>
      <c r="O329" s="34">
        <f t="shared" ca="1" si="174"/>
        <v>0</v>
      </c>
      <c r="P329" s="34">
        <f t="shared" ca="1" si="174"/>
        <v>0</v>
      </c>
      <c r="Q329" s="34">
        <f t="shared" ca="1" si="174"/>
        <v>0</v>
      </c>
      <c r="R329" s="34">
        <f t="shared" ca="1" si="174"/>
        <v>0</v>
      </c>
      <c r="S329" s="34">
        <f t="shared" ca="1" si="174"/>
        <v>0</v>
      </c>
      <c r="T329" s="34">
        <f t="shared" ca="1" si="174"/>
        <v>0</v>
      </c>
      <c r="U329" s="34">
        <f t="shared" ca="1" si="174"/>
        <v>0</v>
      </c>
      <c r="V329" s="34">
        <f t="shared" ca="1" si="174"/>
        <v>0</v>
      </c>
      <c r="W329" s="34">
        <f t="shared" ca="1" si="174"/>
        <v>0</v>
      </c>
      <c r="X329" s="371">
        <f t="shared" ca="1" si="174"/>
        <v>0</v>
      </c>
      <c r="Z329" s="16"/>
      <c r="AA329" s="17"/>
      <c r="AB329" s="17"/>
      <c r="AC329" s="17"/>
      <c r="AD329" s="17"/>
      <c r="AE329" s="17"/>
      <c r="AF329" s="17"/>
      <c r="AG329" s="17"/>
      <c r="AH329" s="17"/>
      <c r="AI329" s="17"/>
      <c r="AJ329" s="17"/>
      <c r="AK329" s="17"/>
      <c r="AL329" s="17"/>
      <c r="AM329" s="17"/>
      <c r="AN329" s="20"/>
      <c r="AO329" s="12"/>
      <c r="AP329" s="11"/>
      <c r="AQ329" s="11"/>
      <c r="AR329" s="11"/>
      <c r="AS329" s="11"/>
      <c r="AT329" s="11"/>
      <c r="AU329" s="11"/>
      <c r="AV329" s="11"/>
      <c r="AW329" s="11"/>
      <c r="AX329" s="11"/>
      <c r="AY329" s="11"/>
      <c r="AZ329" s="11"/>
      <c r="BA329" s="11"/>
      <c r="BB329" s="11"/>
      <c r="BC329" s="11"/>
      <c r="BD329" s="11"/>
    </row>
    <row r="330" spans="1:56" ht="19.5" customHeight="1" x14ac:dyDescent="0.25">
      <c r="A330" s="24">
        <v>29</v>
      </c>
      <c r="C330" s="88" t="str">
        <f>Data!$B$95</f>
        <v>Kontrol for overskridelse af timepriser</v>
      </c>
      <c r="D330" s="60"/>
      <c r="E330" s="60"/>
      <c r="F330" s="4"/>
      <c r="G330" s="59"/>
      <c r="H330" s="59"/>
      <c r="I330" s="59"/>
      <c r="J330" s="9"/>
      <c r="K330" s="9"/>
      <c r="L330" s="9"/>
      <c r="M330" s="9"/>
      <c r="N330" s="9"/>
      <c r="O330" s="9"/>
      <c r="P330" s="9"/>
      <c r="Q330" s="9"/>
      <c r="R330" s="9"/>
      <c r="S330" s="9"/>
      <c r="T330" s="9"/>
      <c r="U330" s="9"/>
      <c r="V330" s="9"/>
      <c r="W330" s="9"/>
      <c r="X330" s="109"/>
    </row>
    <row r="331" spans="1:56" ht="13.5" customHeight="1" x14ac:dyDescent="0.25">
      <c r="A331" s="24">
        <v>30</v>
      </c>
      <c r="C331" s="178" t="s">
        <v>36</v>
      </c>
      <c r="D331" s="82"/>
      <c r="E331" s="179"/>
      <c r="F331" s="201" t="s">
        <v>35</v>
      </c>
      <c r="G331" s="82"/>
      <c r="H331" s="180"/>
      <c r="I331" s="180"/>
      <c r="J331" s="181">
        <f ca="1">J305</f>
        <v>0</v>
      </c>
      <c r="K331" s="182">
        <f t="shared" ref="K331:X331" ca="1" si="175">K305+J331</f>
        <v>0</v>
      </c>
      <c r="L331" s="182">
        <f t="shared" ca="1" si="175"/>
        <v>0</v>
      </c>
      <c r="M331" s="182">
        <f t="shared" ca="1" si="175"/>
        <v>0</v>
      </c>
      <c r="N331" s="182">
        <f t="shared" ca="1" si="175"/>
        <v>0</v>
      </c>
      <c r="O331" s="182">
        <f t="shared" ca="1" si="175"/>
        <v>0</v>
      </c>
      <c r="P331" s="182">
        <f t="shared" ca="1" si="175"/>
        <v>0</v>
      </c>
      <c r="Q331" s="182">
        <f t="shared" ca="1" si="175"/>
        <v>0</v>
      </c>
      <c r="R331" s="182">
        <f t="shared" ca="1" si="175"/>
        <v>0</v>
      </c>
      <c r="S331" s="182">
        <f t="shared" ca="1" si="175"/>
        <v>0</v>
      </c>
      <c r="T331" s="182">
        <f t="shared" ca="1" si="175"/>
        <v>0</v>
      </c>
      <c r="U331" s="182">
        <f t="shared" ca="1" si="175"/>
        <v>0</v>
      </c>
      <c r="V331" s="182">
        <f t="shared" ca="1" si="175"/>
        <v>0</v>
      </c>
      <c r="W331" s="182">
        <f t="shared" ca="1" si="175"/>
        <v>0</v>
      </c>
      <c r="X331" s="183">
        <f t="shared" ca="1" si="175"/>
        <v>0</v>
      </c>
    </row>
    <row r="332" spans="1:56" ht="13.5" customHeight="1" x14ac:dyDescent="0.25">
      <c r="A332" s="24">
        <v>31</v>
      </c>
      <c r="C332" s="184"/>
      <c r="D332" s="6"/>
      <c r="E332" s="185"/>
      <c r="F332" s="202" t="s">
        <v>37</v>
      </c>
      <c r="G332" s="6"/>
      <c r="H332" s="6"/>
      <c r="I332" s="6"/>
      <c r="J332" s="186">
        <f ca="1">J308</f>
        <v>0</v>
      </c>
      <c r="K332" s="187">
        <f t="shared" ref="K332:X332" ca="1" si="176">K308+J332</f>
        <v>0</v>
      </c>
      <c r="L332" s="187">
        <f t="shared" ca="1" si="176"/>
        <v>0</v>
      </c>
      <c r="M332" s="187">
        <f t="shared" ca="1" si="176"/>
        <v>0</v>
      </c>
      <c r="N332" s="187">
        <f t="shared" ca="1" si="176"/>
        <v>0</v>
      </c>
      <c r="O332" s="187">
        <f t="shared" ca="1" si="176"/>
        <v>0</v>
      </c>
      <c r="P332" s="187">
        <f t="shared" ca="1" si="176"/>
        <v>0</v>
      </c>
      <c r="Q332" s="187">
        <f t="shared" ca="1" si="176"/>
        <v>0</v>
      </c>
      <c r="R332" s="187">
        <f t="shared" ca="1" si="176"/>
        <v>0</v>
      </c>
      <c r="S332" s="187">
        <f t="shared" ca="1" si="176"/>
        <v>0</v>
      </c>
      <c r="T332" s="187">
        <f t="shared" ca="1" si="176"/>
        <v>0</v>
      </c>
      <c r="U332" s="187">
        <f t="shared" ca="1" si="176"/>
        <v>0</v>
      </c>
      <c r="V332" s="187">
        <f t="shared" ca="1" si="176"/>
        <v>0</v>
      </c>
      <c r="W332" s="187">
        <f t="shared" ca="1" si="176"/>
        <v>0</v>
      </c>
      <c r="X332" s="188">
        <f t="shared" ca="1" si="176"/>
        <v>0</v>
      </c>
    </row>
    <row r="333" spans="1:56" ht="13.5" customHeight="1" x14ac:dyDescent="0.25">
      <c r="A333" s="24">
        <v>32</v>
      </c>
      <c r="C333" s="189"/>
      <c r="D333" s="6"/>
      <c r="E333" s="6"/>
      <c r="F333" s="203" t="s">
        <v>100</v>
      </c>
      <c r="G333" s="6"/>
      <c r="H333" s="190"/>
      <c r="I333" s="190"/>
      <c r="J333" s="191">
        <f t="shared" ref="J333:X333" ca="1" si="177">J331*$F308</f>
        <v>0</v>
      </c>
      <c r="K333" s="192">
        <f t="shared" ca="1" si="177"/>
        <v>0</v>
      </c>
      <c r="L333" s="192">
        <f t="shared" ca="1" si="177"/>
        <v>0</v>
      </c>
      <c r="M333" s="192">
        <f t="shared" ca="1" si="177"/>
        <v>0</v>
      </c>
      <c r="N333" s="192">
        <f t="shared" ca="1" si="177"/>
        <v>0</v>
      </c>
      <c r="O333" s="192">
        <f t="shared" ca="1" si="177"/>
        <v>0</v>
      </c>
      <c r="P333" s="192">
        <f t="shared" ca="1" si="177"/>
        <v>0</v>
      </c>
      <c r="Q333" s="192">
        <f t="shared" ca="1" si="177"/>
        <v>0</v>
      </c>
      <c r="R333" s="192">
        <f t="shared" ca="1" si="177"/>
        <v>0</v>
      </c>
      <c r="S333" s="192">
        <f t="shared" ca="1" si="177"/>
        <v>0</v>
      </c>
      <c r="T333" s="192">
        <f t="shared" ca="1" si="177"/>
        <v>0</v>
      </c>
      <c r="U333" s="192">
        <f t="shared" ca="1" si="177"/>
        <v>0</v>
      </c>
      <c r="V333" s="192">
        <f t="shared" ca="1" si="177"/>
        <v>0</v>
      </c>
      <c r="W333" s="192">
        <f t="shared" ca="1" si="177"/>
        <v>0</v>
      </c>
      <c r="X333" s="193">
        <f t="shared" ca="1" si="177"/>
        <v>0</v>
      </c>
    </row>
    <row r="334" spans="1:56" ht="13.5" customHeight="1" x14ac:dyDescent="0.25">
      <c r="A334" s="24">
        <v>33</v>
      </c>
      <c r="C334" s="189"/>
      <c r="D334" s="6"/>
      <c r="E334" s="185"/>
      <c r="F334" s="202" t="s">
        <v>99</v>
      </c>
      <c r="G334" s="6"/>
      <c r="H334" s="194"/>
      <c r="I334" s="194"/>
      <c r="J334" s="191">
        <f ca="1">MIN(J332:J333)</f>
        <v>0</v>
      </c>
      <c r="K334" s="192">
        <f t="shared" ref="K334:X334" ca="1" si="178">MIN(K332:K333)-MIN(J332:J333)</f>
        <v>0</v>
      </c>
      <c r="L334" s="192">
        <f t="shared" ca="1" si="178"/>
        <v>0</v>
      </c>
      <c r="M334" s="192">
        <f t="shared" ca="1" si="178"/>
        <v>0</v>
      </c>
      <c r="N334" s="192">
        <f t="shared" ca="1" si="178"/>
        <v>0</v>
      </c>
      <c r="O334" s="192">
        <f t="shared" ca="1" si="178"/>
        <v>0</v>
      </c>
      <c r="P334" s="192">
        <f t="shared" ca="1" si="178"/>
        <v>0</v>
      </c>
      <c r="Q334" s="192">
        <f t="shared" ca="1" si="178"/>
        <v>0</v>
      </c>
      <c r="R334" s="192">
        <f t="shared" ca="1" si="178"/>
        <v>0</v>
      </c>
      <c r="S334" s="192">
        <f t="shared" ca="1" si="178"/>
        <v>0</v>
      </c>
      <c r="T334" s="192">
        <f t="shared" ca="1" si="178"/>
        <v>0</v>
      </c>
      <c r="U334" s="192">
        <f t="shared" ca="1" si="178"/>
        <v>0</v>
      </c>
      <c r="V334" s="192">
        <f t="shared" ca="1" si="178"/>
        <v>0</v>
      </c>
      <c r="W334" s="192">
        <f t="shared" ca="1" si="178"/>
        <v>0</v>
      </c>
      <c r="X334" s="193">
        <f t="shared" ca="1" si="178"/>
        <v>0</v>
      </c>
      <c r="AO334" s="12"/>
      <c r="AP334" s="11"/>
      <c r="AQ334" s="11"/>
      <c r="AR334" s="11"/>
      <c r="AS334" s="11"/>
      <c r="AT334" s="11"/>
      <c r="AU334" s="11"/>
      <c r="AV334" s="11"/>
      <c r="AW334" s="11"/>
      <c r="AX334" s="11"/>
      <c r="AY334" s="11"/>
      <c r="AZ334" s="11"/>
      <c r="BA334" s="11"/>
      <c r="BB334" s="11"/>
      <c r="BC334" s="11"/>
    </row>
    <row r="335" spans="1:56" ht="13.5" customHeight="1" x14ac:dyDescent="0.25">
      <c r="A335" s="24">
        <v>34</v>
      </c>
      <c r="C335" s="189"/>
      <c r="D335" s="6"/>
      <c r="E335" s="185"/>
      <c r="F335" s="202" t="s">
        <v>94</v>
      </c>
      <c r="G335" s="6"/>
      <c r="H335" s="190"/>
      <c r="I335" s="190"/>
      <c r="J335" s="191">
        <f t="shared" ref="J335:X335" ca="1" si="179">J334-J308</f>
        <v>0</v>
      </c>
      <c r="K335" s="192">
        <f t="shared" ca="1" si="179"/>
        <v>0</v>
      </c>
      <c r="L335" s="192">
        <f t="shared" ca="1" si="179"/>
        <v>0</v>
      </c>
      <c r="M335" s="192">
        <f t="shared" ca="1" si="179"/>
        <v>0</v>
      </c>
      <c r="N335" s="192">
        <f t="shared" ca="1" si="179"/>
        <v>0</v>
      </c>
      <c r="O335" s="192">
        <f t="shared" ca="1" si="179"/>
        <v>0</v>
      </c>
      <c r="P335" s="192">
        <f t="shared" ca="1" si="179"/>
        <v>0</v>
      </c>
      <c r="Q335" s="192">
        <f t="shared" ca="1" si="179"/>
        <v>0</v>
      </c>
      <c r="R335" s="192">
        <f t="shared" ca="1" si="179"/>
        <v>0</v>
      </c>
      <c r="S335" s="192">
        <f t="shared" ca="1" si="179"/>
        <v>0</v>
      </c>
      <c r="T335" s="192">
        <f t="shared" ca="1" si="179"/>
        <v>0</v>
      </c>
      <c r="U335" s="192">
        <f t="shared" ca="1" si="179"/>
        <v>0</v>
      </c>
      <c r="V335" s="192">
        <f t="shared" ca="1" si="179"/>
        <v>0</v>
      </c>
      <c r="W335" s="192">
        <f t="shared" ca="1" si="179"/>
        <v>0</v>
      </c>
      <c r="X335" s="193">
        <f t="shared" ca="1" si="179"/>
        <v>0</v>
      </c>
    </row>
    <row r="336" spans="1:56" ht="13.5" customHeight="1" x14ac:dyDescent="0.25">
      <c r="A336" s="24">
        <v>35</v>
      </c>
      <c r="C336" s="189"/>
      <c r="D336" s="6"/>
      <c r="E336" s="185"/>
      <c r="F336" s="202" t="s">
        <v>95</v>
      </c>
      <c r="G336" s="6"/>
      <c r="H336" s="190"/>
      <c r="I336" s="190"/>
      <c r="J336" s="191">
        <f ca="1">-J335</f>
        <v>0</v>
      </c>
      <c r="K336" s="192">
        <f ca="1">-SUM($J335:K335)</f>
        <v>0</v>
      </c>
      <c r="L336" s="192">
        <f ca="1">-SUM($J335:L335)</f>
        <v>0</v>
      </c>
      <c r="M336" s="192">
        <f ca="1">-SUM($J335:M335)</f>
        <v>0</v>
      </c>
      <c r="N336" s="192">
        <f ca="1">-SUM($J335:N335)</f>
        <v>0</v>
      </c>
      <c r="O336" s="192">
        <f ca="1">-SUM($J335:O335)</f>
        <v>0</v>
      </c>
      <c r="P336" s="192">
        <f ca="1">-SUM($J335:P335)</f>
        <v>0</v>
      </c>
      <c r="Q336" s="192">
        <f ca="1">-SUM($J335:Q335)</f>
        <v>0</v>
      </c>
      <c r="R336" s="192">
        <f ca="1">-SUM($J335:R335)</f>
        <v>0</v>
      </c>
      <c r="S336" s="192">
        <f ca="1">-SUM($J335:S335)</f>
        <v>0</v>
      </c>
      <c r="T336" s="192">
        <f ca="1">-SUM($J335:T335)</f>
        <v>0</v>
      </c>
      <c r="U336" s="192">
        <f ca="1">-SUM($J335:U335)</f>
        <v>0</v>
      </c>
      <c r="V336" s="192">
        <f ca="1">-SUM($J335:V335)</f>
        <v>0</v>
      </c>
      <c r="W336" s="192">
        <f ca="1">-SUM($J335:W335)</f>
        <v>0</v>
      </c>
      <c r="X336" s="193">
        <f ca="1">-SUM($J335:X335)</f>
        <v>0</v>
      </c>
    </row>
    <row r="337" spans="1:56" ht="1.5" customHeight="1" x14ac:dyDescent="0.25">
      <c r="C337" s="195"/>
      <c r="D337" s="196"/>
      <c r="E337" s="196"/>
      <c r="F337" s="204"/>
      <c r="G337" s="196"/>
      <c r="H337" s="196"/>
      <c r="I337" s="196"/>
      <c r="J337" s="186"/>
      <c r="K337" s="187"/>
      <c r="L337" s="187"/>
      <c r="M337" s="187">
        <f ca="1">IF(M305&gt;0,(M333-SUM($J334:L334))/M305,0)</f>
        <v>0</v>
      </c>
      <c r="N337" s="187">
        <f ca="1">IF(N305&gt;0,(N333-SUM($J334:M334))/N305,0)</f>
        <v>0</v>
      </c>
      <c r="O337" s="187">
        <f ca="1">IF(O305&gt;0,(O333-SUM($J334:N334))/O305,0)</f>
        <v>0</v>
      </c>
      <c r="P337" s="187">
        <f ca="1">IF(P305&gt;0,(P333-SUM($J334:O334))/P305,0)</f>
        <v>0</v>
      </c>
      <c r="Q337" s="187">
        <f ca="1">IF(Q305&gt;0,(Q333-SUM($J334:P334))/Q305,0)</f>
        <v>0</v>
      </c>
      <c r="R337" s="187">
        <f ca="1">IF(R305&gt;0,(R333-SUM($J334:Q334))/R305,0)</f>
        <v>0</v>
      </c>
      <c r="S337" s="187">
        <f ca="1">IF(S305&gt;0,(S333-SUM($J334:R334))/S305,0)</f>
        <v>0</v>
      </c>
      <c r="T337" s="187">
        <f ca="1">IF(T305&gt;0,(T333-SUM($J334:S334))/T305,0)</f>
        <v>0</v>
      </c>
      <c r="U337" s="187">
        <f ca="1">IF(U305&gt;0,(U333-SUM($J334:T334))/U305,0)</f>
        <v>0</v>
      </c>
      <c r="V337" s="187">
        <f ca="1">IF(V305&gt;0,(V333-SUM($J334:U334))/V305,0)</f>
        <v>0</v>
      </c>
      <c r="W337" s="187">
        <f ca="1">IF(W305&gt;0,(W333-SUM($J334:V334))/W305,0)</f>
        <v>0</v>
      </c>
      <c r="X337" s="188">
        <f ca="1">IF(X305&gt;0,(X333-SUM($J334:W334))/X305,0)</f>
        <v>0</v>
      </c>
    </row>
    <row r="338" spans="1:56" ht="13.5" customHeight="1" x14ac:dyDescent="0.25">
      <c r="A338" s="24">
        <v>36</v>
      </c>
      <c r="C338" s="189" t="s">
        <v>40</v>
      </c>
      <c r="D338" s="6"/>
      <c r="E338" s="185"/>
      <c r="F338" s="202" t="s">
        <v>35</v>
      </c>
      <c r="G338" s="6"/>
      <c r="H338" s="6"/>
      <c r="I338" s="6"/>
      <c r="J338" s="191">
        <f ca="1">J306</f>
        <v>0</v>
      </c>
      <c r="K338" s="192">
        <f t="shared" ref="K338:X338" ca="1" si="180">K306+J338</f>
        <v>0</v>
      </c>
      <c r="L338" s="192">
        <f t="shared" ca="1" si="180"/>
        <v>0</v>
      </c>
      <c r="M338" s="192">
        <f t="shared" ca="1" si="180"/>
        <v>0</v>
      </c>
      <c r="N338" s="192">
        <f t="shared" ca="1" si="180"/>
        <v>0</v>
      </c>
      <c r="O338" s="192">
        <f t="shared" ca="1" si="180"/>
        <v>0</v>
      </c>
      <c r="P338" s="192">
        <f t="shared" ca="1" si="180"/>
        <v>0</v>
      </c>
      <c r="Q338" s="192">
        <f t="shared" ca="1" si="180"/>
        <v>0</v>
      </c>
      <c r="R338" s="192">
        <f t="shared" ca="1" si="180"/>
        <v>0</v>
      </c>
      <c r="S338" s="192">
        <f t="shared" ca="1" si="180"/>
        <v>0</v>
      </c>
      <c r="T338" s="192">
        <f t="shared" ca="1" si="180"/>
        <v>0</v>
      </c>
      <c r="U338" s="192">
        <f t="shared" ca="1" si="180"/>
        <v>0</v>
      </c>
      <c r="V338" s="192">
        <f t="shared" ca="1" si="180"/>
        <v>0</v>
      </c>
      <c r="W338" s="192">
        <f t="shared" ca="1" si="180"/>
        <v>0</v>
      </c>
      <c r="X338" s="193">
        <f t="shared" ca="1" si="180"/>
        <v>0</v>
      </c>
    </row>
    <row r="339" spans="1:56" ht="13.5" customHeight="1" x14ac:dyDescent="0.25">
      <c r="A339" s="24">
        <v>37</v>
      </c>
      <c r="C339" s="189"/>
      <c r="D339" s="6"/>
      <c r="E339" s="185"/>
      <c r="F339" s="202" t="s">
        <v>37</v>
      </c>
      <c r="G339" s="6"/>
      <c r="H339" s="6"/>
      <c r="I339" s="6"/>
      <c r="J339" s="191">
        <f ca="1">J309</f>
        <v>0</v>
      </c>
      <c r="K339" s="192">
        <f t="shared" ref="K339:X339" ca="1" si="181">K309+J339</f>
        <v>0</v>
      </c>
      <c r="L339" s="192">
        <f t="shared" ca="1" si="181"/>
        <v>0</v>
      </c>
      <c r="M339" s="192">
        <f t="shared" ca="1" si="181"/>
        <v>0</v>
      </c>
      <c r="N339" s="192">
        <f t="shared" ca="1" si="181"/>
        <v>0</v>
      </c>
      <c r="O339" s="192">
        <f t="shared" ca="1" si="181"/>
        <v>0</v>
      </c>
      <c r="P339" s="192">
        <f t="shared" ca="1" si="181"/>
        <v>0</v>
      </c>
      <c r="Q339" s="192">
        <f t="shared" ca="1" si="181"/>
        <v>0</v>
      </c>
      <c r="R339" s="192">
        <f t="shared" ca="1" si="181"/>
        <v>0</v>
      </c>
      <c r="S339" s="192">
        <f t="shared" ca="1" si="181"/>
        <v>0</v>
      </c>
      <c r="T339" s="192">
        <f t="shared" ca="1" si="181"/>
        <v>0</v>
      </c>
      <c r="U339" s="192">
        <f t="shared" ca="1" si="181"/>
        <v>0</v>
      </c>
      <c r="V339" s="192">
        <f t="shared" ca="1" si="181"/>
        <v>0</v>
      </c>
      <c r="W339" s="192">
        <f t="shared" ca="1" si="181"/>
        <v>0</v>
      </c>
      <c r="X339" s="193">
        <f t="shared" ca="1" si="181"/>
        <v>0</v>
      </c>
    </row>
    <row r="340" spans="1:56" ht="13.5" customHeight="1" x14ac:dyDescent="0.25">
      <c r="A340" s="24">
        <v>38</v>
      </c>
      <c r="C340" s="197"/>
      <c r="D340" s="6"/>
      <c r="E340" s="6"/>
      <c r="F340" s="203" t="s">
        <v>100</v>
      </c>
      <c r="G340" s="6"/>
      <c r="H340" s="6"/>
      <c r="I340" s="6"/>
      <c r="J340" s="191">
        <f t="shared" ref="J340:X340" ca="1" si="182">J338*$F309</f>
        <v>0</v>
      </c>
      <c r="K340" s="192">
        <f t="shared" ca="1" si="182"/>
        <v>0</v>
      </c>
      <c r="L340" s="192">
        <f t="shared" ca="1" si="182"/>
        <v>0</v>
      </c>
      <c r="M340" s="192">
        <f t="shared" ca="1" si="182"/>
        <v>0</v>
      </c>
      <c r="N340" s="192">
        <f t="shared" ca="1" si="182"/>
        <v>0</v>
      </c>
      <c r="O340" s="192">
        <f t="shared" ca="1" si="182"/>
        <v>0</v>
      </c>
      <c r="P340" s="192">
        <f t="shared" ca="1" si="182"/>
        <v>0</v>
      </c>
      <c r="Q340" s="192">
        <f t="shared" ca="1" si="182"/>
        <v>0</v>
      </c>
      <c r="R340" s="192">
        <f t="shared" ca="1" si="182"/>
        <v>0</v>
      </c>
      <c r="S340" s="192">
        <f t="shared" ca="1" si="182"/>
        <v>0</v>
      </c>
      <c r="T340" s="192">
        <f t="shared" ca="1" si="182"/>
        <v>0</v>
      </c>
      <c r="U340" s="192">
        <f t="shared" ca="1" si="182"/>
        <v>0</v>
      </c>
      <c r="V340" s="192">
        <f t="shared" ca="1" si="182"/>
        <v>0</v>
      </c>
      <c r="W340" s="192">
        <f t="shared" ca="1" si="182"/>
        <v>0</v>
      </c>
      <c r="X340" s="193">
        <f t="shared" ca="1" si="182"/>
        <v>0</v>
      </c>
    </row>
    <row r="341" spans="1:56" ht="13.5" customHeight="1" x14ac:dyDescent="0.25">
      <c r="A341" s="24">
        <v>39</v>
      </c>
      <c r="C341" s="189"/>
      <c r="D341" s="6"/>
      <c r="E341" s="185"/>
      <c r="F341" s="202" t="s">
        <v>99</v>
      </c>
      <c r="G341" s="6"/>
      <c r="H341" s="6"/>
      <c r="I341" s="6"/>
      <c r="J341" s="191">
        <f ca="1">MIN(J339:J340)</f>
        <v>0</v>
      </c>
      <c r="K341" s="192">
        <f t="shared" ref="K341:X341" ca="1" si="183">MIN(K339:K340)-MIN(J339:J340)</f>
        <v>0</v>
      </c>
      <c r="L341" s="192">
        <f t="shared" ca="1" si="183"/>
        <v>0</v>
      </c>
      <c r="M341" s="192">
        <f t="shared" ca="1" si="183"/>
        <v>0</v>
      </c>
      <c r="N341" s="192">
        <f t="shared" ca="1" si="183"/>
        <v>0</v>
      </c>
      <c r="O341" s="192">
        <f t="shared" ca="1" si="183"/>
        <v>0</v>
      </c>
      <c r="P341" s="192">
        <f t="shared" ca="1" si="183"/>
        <v>0</v>
      </c>
      <c r="Q341" s="192">
        <f t="shared" ca="1" si="183"/>
        <v>0</v>
      </c>
      <c r="R341" s="192">
        <f t="shared" ca="1" si="183"/>
        <v>0</v>
      </c>
      <c r="S341" s="192">
        <f t="shared" ca="1" si="183"/>
        <v>0</v>
      </c>
      <c r="T341" s="192">
        <f t="shared" ca="1" si="183"/>
        <v>0</v>
      </c>
      <c r="U341" s="192">
        <f t="shared" ca="1" si="183"/>
        <v>0</v>
      </c>
      <c r="V341" s="192">
        <f t="shared" ca="1" si="183"/>
        <v>0</v>
      </c>
      <c r="W341" s="192">
        <f t="shared" ca="1" si="183"/>
        <v>0</v>
      </c>
      <c r="X341" s="193">
        <f t="shared" ca="1" si="183"/>
        <v>0</v>
      </c>
    </row>
    <row r="342" spans="1:56" ht="13.5" customHeight="1" x14ac:dyDescent="0.25">
      <c r="A342" s="24">
        <v>40</v>
      </c>
      <c r="C342" s="189"/>
      <c r="D342" s="6"/>
      <c r="E342" s="185"/>
      <c r="F342" s="202" t="s">
        <v>94</v>
      </c>
      <c r="G342" s="6"/>
      <c r="H342" s="6"/>
      <c r="I342" s="6"/>
      <c r="J342" s="191">
        <f t="shared" ref="J342:X342" ca="1" si="184">J341-J309</f>
        <v>0</v>
      </c>
      <c r="K342" s="192">
        <f t="shared" ca="1" si="184"/>
        <v>0</v>
      </c>
      <c r="L342" s="192">
        <f t="shared" ca="1" si="184"/>
        <v>0</v>
      </c>
      <c r="M342" s="192">
        <f t="shared" ca="1" si="184"/>
        <v>0</v>
      </c>
      <c r="N342" s="192">
        <f t="shared" ca="1" si="184"/>
        <v>0</v>
      </c>
      <c r="O342" s="192">
        <f t="shared" ca="1" si="184"/>
        <v>0</v>
      </c>
      <c r="P342" s="192">
        <f t="shared" ca="1" si="184"/>
        <v>0</v>
      </c>
      <c r="Q342" s="192">
        <f t="shared" ca="1" si="184"/>
        <v>0</v>
      </c>
      <c r="R342" s="192">
        <f t="shared" ca="1" si="184"/>
        <v>0</v>
      </c>
      <c r="S342" s="192">
        <f t="shared" ca="1" si="184"/>
        <v>0</v>
      </c>
      <c r="T342" s="192">
        <f t="shared" ca="1" si="184"/>
        <v>0</v>
      </c>
      <c r="U342" s="192">
        <f t="shared" ca="1" si="184"/>
        <v>0</v>
      </c>
      <c r="V342" s="192">
        <f t="shared" ca="1" si="184"/>
        <v>0</v>
      </c>
      <c r="W342" s="192">
        <f t="shared" ca="1" si="184"/>
        <v>0</v>
      </c>
      <c r="X342" s="193">
        <f t="shared" ca="1" si="184"/>
        <v>0</v>
      </c>
    </row>
    <row r="343" spans="1:56" ht="13.5" customHeight="1" x14ac:dyDescent="0.25">
      <c r="A343" s="24">
        <v>41</v>
      </c>
      <c r="C343" s="189"/>
      <c r="D343" s="6"/>
      <c r="E343" s="185"/>
      <c r="F343" s="202" t="s">
        <v>95</v>
      </c>
      <c r="G343" s="6"/>
      <c r="H343" s="6"/>
      <c r="I343" s="6"/>
      <c r="J343" s="191">
        <f ca="1">-J342</f>
        <v>0</v>
      </c>
      <c r="K343" s="192">
        <f ca="1">-SUM($J342:K342)</f>
        <v>0</v>
      </c>
      <c r="L343" s="192">
        <f ca="1">-SUM($J342:L342)</f>
        <v>0</v>
      </c>
      <c r="M343" s="192">
        <f ca="1">-SUM($J342:M342)</f>
        <v>0</v>
      </c>
      <c r="N343" s="192">
        <f ca="1">-SUM($J342:N342)</f>
        <v>0</v>
      </c>
      <c r="O343" s="192">
        <f ca="1">-SUM($J342:O342)</f>
        <v>0</v>
      </c>
      <c r="P343" s="192">
        <f ca="1">-SUM($J342:P342)</f>
        <v>0</v>
      </c>
      <c r="Q343" s="192">
        <f ca="1">-SUM($J342:Q342)</f>
        <v>0</v>
      </c>
      <c r="R343" s="192">
        <f ca="1">-SUM($J342:R342)</f>
        <v>0</v>
      </c>
      <c r="S343" s="192">
        <f ca="1">-SUM($J342:S342)</f>
        <v>0</v>
      </c>
      <c r="T343" s="192">
        <f ca="1">-SUM($J342:T342)</f>
        <v>0</v>
      </c>
      <c r="U343" s="192">
        <f ca="1">-SUM($J342:U342)</f>
        <v>0</v>
      </c>
      <c r="V343" s="192">
        <f ca="1">-SUM($J342:V342)</f>
        <v>0</v>
      </c>
      <c r="W343" s="192">
        <f ca="1">-SUM($J342:W342)</f>
        <v>0</v>
      </c>
      <c r="X343" s="193">
        <f ca="1">-SUM($J342:X342)</f>
        <v>0</v>
      </c>
    </row>
    <row r="344" spans="1:56" ht="13.5" customHeight="1" x14ac:dyDescent="0.25">
      <c r="A344" s="24">
        <v>42</v>
      </c>
      <c r="B344" s="154"/>
      <c r="C344" s="178" t="s">
        <v>65</v>
      </c>
      <c r="D344" s="82"/>
      <c r="E344" s="82"/>
      <c r="F344" s="205" t="s">
        <v>58</v>
      </c>
      <c r="G344" s="82"/>
      <c r="H344" s="82"/>
      <c r="I344" s="82"/>
      <c r="J344" s="198">
        <f t="shared" ref="J344:X344" ca="1" si="185">(J342+J335)*$F310</f>
        <v>0</v>
      </c>
      <c r="K344" s="199">
        <f t="shared" ca="1" si="185"/>
        <v>0</v>
      </c>
      <c r="L344" s="199">
        <f t="shared" ca="1" si="185"/>
        <v>0</v>
      </c>
      <c r="M344" s="199">
        <f t="shared" ca="1" si="185"/>
        <v>0</v>
      </c>
      <c r="N344" s="199">
        <f t="shared" ca="1" si="185"/>
        <v>0</v>
      </c>
      <c r="O344" s="199">
        <f t="shared" ca="1" si="185"/>
        <v>0</v>
      </c>
      <c r="P344" s="199">
        <f t="shared" ca="1" si="185"/>
        <v>0</v>
      </c>
      <c r="Q344" s="199">
        <f t="shared" ca="1" si="185"/>
        <v>0</v>
      </c>
      <c r="R344" s="199">
        <f t="shared" ca="1" si="185"/>
        <v>0</v>
      </c>
      <c r="S344" s="199">
        <f t="shared" ca="1" si="185"/>
        <v>0</v>
      </c>
      <c r="T344" s="199">
        <f t="shared" ca="1" si="185"/>
        <v>0</v>
      </c>
      <c r="U344" s="199">
        <f t="shared" ca="1" si="185"/>
        <v>0</v>
      </c>
      <c r="V344" s="199">
        <f t="shared" ca="1" si="185"/>
        <v>0</v>
      </c>
      <c r="W344" s="199">
        <f t="shared" ca="1" si="185"/>
        <v>0</v>
      </c>
      <c r="X344" s="200">
        <f t="shared" ca="1" si="185"/>
        <v>0</v>
      </c>
    </row>
    <row r="345" spans="1:56" ht="13.5" customHeight="1" x14ac:dyDescent="0.25">
      <c r="A345" s="24">
        <v>43</v>
      </c>
      <c r="C345" s="189"/>
      <c r="D345" s="6"/>
      <c r="E345" s="6"/>
      <c r="F345" s="202" t="str">
        <f>Data!B$99</f>
        <v>Støttet overhead</v>
      </c>
      <c r="G345" s="6"/>
      <c r="H345" s="6"/>
      <c r="I345" s="6"/>
      <c r="J345" s="191">
        <f t="shared" ref="J345:X345" ca="1" si="186">(J341+J334)*$F310</f>
        <v>0</v>
      </c>
      <c r="K345" s="192">
        <f t="shared" ca="1" si="186"/>
        <v>0</v>
      </c>
      <c r="L345" s="192">
        <f t="shared" ca="1" si="186"/>
        <v>0</v>
      </c>
      <c r="M345" s="192">
        <f t="shared" ca="1" si="186"/>
        <v>0</v>
      </c>
      <c r="N345" s="192">
        <f t="shared" ca="1" si="186"/>
        <v>0</v>
      </c>
      <c r="O345" s="192">
        <f t="shared" ca="1" si="186"/>
        <v>0</v>
      </c>
      <c r="P345" s="192">
        <f t="shared" ca="1" si="186"/>
        <v>0</v>
      </c>
      <c r="Q345" s="192">
        <f t="shared" ca="1" si="186"/>
        <v>0</v>
      </c>
      <c r="R345" s="192">
        <f t="shared" ca="1" si="186"/>
        <v>0</v>
      </c>
      <c r="S345" s="192">
        <f t="shared" ca="1" si="186"/>
        <v>0</v>
      </c>
      <c r="T345" s="192">
        <f t="shared" ca="1" si="186"/>
        <v>0</v>
      </c>
      <c r="U345" s="192">
        <f t="shared" ca="1" si="186"/>
        <v>0</v>
      </c>
      <c r="V345" s="192">
        <f t="shared" ca="1" si="186"/>
        <v>0</v>
      </c>
      <c r="W345" s="192">
        <f t="shared" ca="1" si="186"/>
        <v>0</v>
      </c>
      <c r="X345" s="193">
        <f t="shared" ca="1" si="186"/>
        <v>0</v>
      </c>
    </row>
    <row r="346" spans="1:56" ht="13.5" customHeight="1" x14ac:dyDescent="0.25">
      <c r="C346" s="178" t="s">
        <v>101</v>
      </c>
      <c r="D346" s="82"/>
      <c r="E346" s="82"/>
      <c r="F346" s="201" t="str">
        <f>Data!B$33</f>
        <v>Udbetalingsloft</v>
      </c>
      <c r="G346" s="82"/>
      <c r="H346" s="82"/>
      <c r="I346" s="82"/>
      <c r="J346" s="198">
        <f t="shared" ref="J346:X346" ca="1" si="187">(J333+J340)*(1+$F310)*$F323</f>
        <v>0</v>
      </c>
      <c r="K346" s="199">
        <f t="shared" ca="1" si="187"/>
        <v>0</v>
      </c>
      <c r="L346" s="199">
        <f t="shared" ca="1" si="187"/>
        <v>0</v>
      </c>
      <c r="M346" s="199">
        <f t="shared" ca="1" si="187"/>
        <v>0</v>
      </c>
      <c r="N346" s="199">
        <f t="shared" ca="1" si="187"/>
        <v>0</v>
      </c>
      <c r="O346" s="199">
        <f t="shared" ca="1" si="187"/>
        <v>0</v>
      </c>
      <c r="P346" s="199">
        <f t="shared" ca="1" si="187"/>
        <v>0</v>
      </c>
      <c r="Q346" s="199">
        <f t="shared" ca="1" si="187"/>
        <v>0</v>
      </c>
      <c r="R346" s="199">
        <f t="shared" ca="1" si="187"/>
        <v>0</v>
      </c>
      <c r="S346" s="199">
        <f t="shared" ca="1" si="187"/>
        <v>0</v>
      </c>
      <c r="T346" s="199">
        <f t="shared" ca="1" si="187"/>
        <v>0</v>
      </c>
      <c r="U346" s="199">
        <f t="shared" ca="1" si="187"/>
        <v>0</v>
      </c>
      <c r="V346" s="199">
        <f t="shared" ca="1" si="187"/>
        <v>0</v>
      </c>
      <c r="W346" s="199">
        <f t="shared" ca="1" si="187"/>
        <v>0</v>
      </c>
      <c r="X346" s="200">
        <f t="shared" ca="1" si="187"/>
        <v>0</v>
      </c>
    </row>
    <row r="347" spans="1:56" ht="13.5" customHeight="1" x14ac:dyDescent="0.25">
      <c r="C347" s="189"/>
      <c r="D347" s="6"/>
      <c r="E347" s="6"/>
      <c r="F347" s="202" t="str">
        <f>Data!B$34</f>
        <v>Til/fra pulje</v>
      </c>
      <c r="G347" s="6"/>
      <c r="H347" s="6"/>
      <c r="I347" s="6"/>
      <c r="J347" s="191">
        <f t="shared" ref="J347:X347" ca="1" si="188">(J335+J342)*(1+$F310)*$F323</f>
        <v>0</v>
      </c>
      <c r="K347" s="192">
        <f t="shared" ca="1" si="188"/>
        <v>0</v>
      </c>
      <c r="L347" s="192">
        <f t="shared" ca="1" si="188"/>
        <v>0</v>
      </c>
      <c r="M347" s="192">
        <f t="shared" ca="1" si="188"/>
        <v>0</v>
      </c>
      <c r="N347" s="192">
        <f t="shared" ca="1" si="188"/>
        <v>0</v>
      </c>
      <c r="O347" s="192">
        <f t="shared" ca="1" si="188"/>
        <v>0</v>
      </c>
      <c r="P347" s="192">
        <f t="shared" ca="1" si="188"/>
        <v>0</v>
      </c>
      <c r="Q347" s="192">
        <f t="shared" ca="1" si="188"/>
        <v>0</v>
      </c>
      <c r="R347" s="192">
        <f t="shared" ca="1" si="188"/>
        <v>0</v>
      </c>
      <c r="S347" s="192">
        <f t="shared" ca="1" si="188"/>
        <v>0</v>
      </c>
      <c r="T347" s="192">
        <f t="shared" ca="1" si="188"/>
        <v>0</v>
      </c>
      <c r="U347" s="192">
        <f t="shared" ca="1" si="188"/>
        <v>0</v>
      </c>
      <c r="V347" s="192">
        <f t="shared" ca="1" si="188"/>
        <v>0</v>
      </c>
      <c r="W347" s="192">
        <f t="shared" ca="1" si="188"/>
        <v>0</v>
      </c>
      <c r="X347" s="193">
        <f t="shared" ca="1" si="188"/>
        <v>0</v>
      </c>
    </row>
    <row r="348" spans="1:56" ht="13.5" customHeight="1" x14ac:dyDescent="0.25">
      <c r="C348" s="195"/>
      <c r="D348" s="196"/>
      <c r="E348" s="196"/>
      <c r="F348" s="204" t="str">
        <f>Data!B$35</f>
        <v>Pulje for tilbageholdt tilskud</v>
      </c>
      <c r="G348" s="196"/>
      <c r="H348" s="196"/>
      <c r="I348" s="196"/>
      <c r="J348" s="186">
        <f t="shared" ref="J348:X348" ca="1" si="189">(J336+J343)*(1+$F310)*$F323</f>
        <v>0</v>
      </c>
      <c r="K348" s="187">
        <f t="shared" ca="1" si="189"/>
        <v>0</v>
      </c>
      <c r="L348" s="187">
        <f t="shared" ca="1" si="189"/>
        <v>0</v>
      </c>
      <c r="M348" s="187">
        <f t="shared" ca="1" si="189"/>
        <v>0</v>
      </c>
      <c r="N348" s="187">
        <f t="shared" ca="1" si="189"/>
        <v>0</v>
      </c>
      <c r="O348" s="187">
        <f t="shared" ca="1" si="189"/>
        <v>0</v>
      </c>
      <c r="P348" s="187">
        <f t="shared" ca="1" si="189"/>
        <v>0</v>
      </c>
      <c r="Q348" s="187">
        <f t="shared" ca="1" si="189"/>
        <v>0</v>
      </c>
      <c r="R348" s="187">
        <f t="shared" ca="1" si="189"/>
        <v>0</v>
      </c>
      <c r="S348" s="187">
        <f t="shared" ca="1" si="189"/>
        <v>0</v>
      </c>
      <c r="T348" s="187">
        <f t="shared" ca="1" si="189"/>
        <v>0</v>
      </c>
      <c r="U348" s="187">
        <f t="shared" ca="1" si="189"/>
        <v>0</v>
      </c>
      <c r="V348" s="187">
        <f t="shared" ca="1" si="189"/>
        <v>0</v>
      </c>
      <c r="W348" s="187">
        <f t="shared" ca="1" si="189"/>
        <v>0</v>
      </c>
      <c r="X348" s="188">
        <f t="shared" ca="1" si="189"/>
        <v>0</v>
      </c>
    </row>
    <row r="349" spans="1:56" ht="13.5" customHeight="1" x14ac:dyDescent="0.25">
      <c r="C349" s="482" t="s">
        <v>229</v>
      </c>
      <c r="D349" s="483"/>
      <c r="E349" s="483"/>
      <c r="F349" s="483"/>
      <c r="G349" s="483"/>
      <c r="H349" s="483"/>
      <c r="I349" s="483"/>
      <c r="J349" s="484">
        <f ca="1">J324</f>
        <v>0</v>
      </c>
      <c r="K349" s="485">
        <f ca="1">SUM($J324:K324)</f>
        <v>0</v>
      </c>
      <c r="L349" s="485">
        <f ca="1">SUM($J324:L324)</f>
        <v>0</v>
      </c>
      <c r="M349" s="485">
        <f ca="1">SUM($J324:M324)</f>
        <v>0</v>
      </c>
      <c r="N349" s="485">
        <f ca="1">SUM($J324:N324)</f>
        <v>0</v>
      </c>
      <c r="O349" s="485">
        <f ca="1">SUM($J324:O324)</f>
        <v>0</v>
      </c>
      <c r="P349" s="485">
        <f ca="1">SUM($J324:P324)</f>
        <v>0</v>
      </c>
      <c r="Q349" s="485">
        <f ca="1">SUM($J324:Q324)</f>
        <v>0</v>
      </c>
      <c r="R349" s="485">
        <f ca="1">SUM($J324:R324)</f>
        <v>0</v>
      </c>
      <c r="S349" s="485">
        <f ca="1">SUM($J324:S324)</f>
        <v>0</v>
      </c>
      <c r="T349" s="485">
        <f ca="1">SUM($J324:T324)</f>
        <v>0</v>
      </c>
      <c r="U349" s="485">
        <f ca="1">SUM($J324:U324)</f>
        <v>0</v>
      </c>
      <c r="V349" s="485">
        <f ca="1">SUM($J324:V324)</f>
        <v>0</v>
      </c>
      <c r="W349" s="485">
        <f ca="1">SUM($J324:W324)</f>
        <v>0</v>
      </c>
      <c r="X349" s="486">
        <f ca="1">SUM($J324:X324)</f>
        <v>0</v>
      </c>
    </row>
    <row r="350" spans="1:56" ht="13.5" customHeight="1" x14ac:dyDescent="0.25">
      <c r="J350" s="155"/>
      <c r="M350" s="1"/>
      <c r="N350" s="1"/>
      <c r="O350" s="1"/>
      <c r="P350" s="1"/>
      <c r="Q350" s="1"/>
      <c r="R350" s="1"/>
      <c r="S350" s="1"/>
      <c r="T350" s="1"/>
      <c r="U350" s="1"/>
      <c r="V350" s="1"/>
      <c r="W350" s="1"/>
      <c r="X350" s="1"/>
    </row>
    <row r="351" spans="1:56" ht="13.5" customHeight="1" x14ac:dyDescent="0.25">
      <c r="M351" s="1"/>
      <c r="N351" s="1"/>
      <c r="O351" s="1"/>
      <c r="P351" s="1"/>
      <c r="Q351" s="1"/>
      <c r="R351" s="1"/>
      <c r="S351" s="1"/>
      <c r="T351" s="1"/>
      <c r="U351" s="1"/>
      <c r="V351" s="1"/>
      <c r="W351" s="1"/>
      <c r="X351" s="1"/>
    </row>
    <row r="352" spans="1:56" x14ac:dyDescent="0.25">
      <c r="B352" s="10"/>
      <c r="C352" s="268" t="str">
        <f>Data!B$53</f>
        <v>Virksomhed</v>
      </c>
      <c r="D352" s="81"/>
      <c r="E352" s="403">
        <f>HLOOKUP(B353,'Budget &amp; Total'!A:CI,6,FALSE)</f>
        <v>0</v>
      </c>
      <c r="F352" s="925">
        <f>HLOOKUP(B353,'Budget &amp; Total'!A:CI,5,FALSE)</f>
        <v>0</v>
      </c>
      <c r="G352" s="925"/>
      <c r="H352" s="925"/>
      <c r="I352" s="81"/>
      <c r="J352" s="82" t="str">
        <f t="shared" ref="J352:X352" ca="1" si="190">J$1</f>
        <v>P1</v>
      </c>
      <c r="K352" s="82" t="str">
        <f t="shared" ca="1" si="190"/>
        <v>P2</v>
      </c>
      <c r="L352" s="82" t="str">
        <f t="shared" ca="1" si="190"/>
        <v>P3</v>
      </c>
      <c r="M352" s="82" t="str">
        <f t="shared" ca="1" si="190"/>
        <v>P4</v>
      </c>
      <c r="N352" s="82" t="str">
        <f t="shared" ca="1" si="190"/>
        <v>P5</v>
      </c>
      <c r="O352" s="82" t="str">
        <f t="shared" ca="1" si="190"/>
        <v>P6</v>
      </c>
      <c r="P352" s="82" t="str">
        <f t="shared" ca="1" si="190"/>
        <v>P7</v>
      </c>
      <c r="Q352" s="82" t="str">
        <f t="shared" ca="1" si="190"/>
        <v>P8</v>
      </c>
      <c r="R352" s="82" t="str">
        <f t="shared" ca="1" si="190"/>
        <v>P9</v>
      </c>
      <c r="S352" s="82" t="str">
        <f t="shared" ca="1" si="190"/>
        <v>P10</v>
      </c>
      <c r="T352" s="82" t="str">
        <f t="shared" ca="1" si="190"/>
        <v>P11</v>
      </c>
      <c r="U352" s="82" t="str">
        <f t="shared" ca="1" si="190"/>
        <v>P12</v>
      </c>
      <c r="V352" s="82" t="str">
        <f t="shared" ca="1" si="190"/>
        <v>P13</v>
      </c>
      <c r="W352" s="82" t="str">
        <f t="shared" ca="1" si="190"/>
        <v>P14</v>
      </c>
      <c r="X352" s="83" t="str">
        <f t="shared" ca="1" si="190"/>
        <v>P15</v>
      </c>
      <c r="Z352" s="1"/>
      <c r="AA352" s="1"/>
      <c r="AB352" s="1"/>
      <c r="AC352" s="1"/>
      <c r="AD352" s="1"/>
      <c r="AE352" s="1"/>
      <c r="AF352" s="1"/>
      <c r="AG352" s="1"/>
      <c r="AH352" s="1"/>
      <c r="AI352" s="1"/>
      <c r="AJ352" s="1"/>
      <c r="AK352" s="1"/>
      <c r="AL352" s="1"/>
      <c r="AM352" s="1"/>
      <c r="AN352" s="1"/>
      <c r="AO352" s="1"/>
      <c r="AX352" s="1"/>
      <c r="AY352" s="1"/>
      <c r="AZ352" s="1"/>
      <c r="BA352" s="1"/>
      <c r="BB352" s="1"/>
      <c r="BC352" s="1"/>
      <c r="BD352" s="1"/>
    </row>
    <row r="353" spans="1:56" ht="18.75" customHeight="1" x14ac:dyDescent="0.25">
      <c r="B353" s="293">
        <f>B303+1</f>
        <v>8</v>
      </c>
      <c r="C353" s="84" t="str">
        <f>Data!B$52</f>
        <v>Projekt</v>
      </c>
      <c r="D353" s="26"/>
      <c r="E353" s="296">
        <f>'Budget &amp; Total'!$C$5</f>
        <v>0</v>
      </c>
      <c r="F353" s="924">
        <f>'Budget &amp; Total'!$C$8</f>
        <v>0</v>
      </c>
      <c r="G353" s="924"/>
      <c r="H353" s="924"/>
      <c r="I353" s="85"/>
      <c r="J353" s="86">
        <f ca="1">INDIRECT(J$1&amp;"!d$5")</f>
        <v>0</v>
      </c>
      <c r="K353" s="86">
        <f ca="1">INDIRECT(K$1&amp;"!d$5")</f>
        <v>1</v>
      </c>
      <c r="L353" s="6"/>
      <c r="M353" s="6"/>
      <c r="N353" s="6"/>
      <c r="O353" s="6"/>
      <c r="P353" s="6"/>
      <c r="Q353" s="6"/>
      <c r="R353" s="6"/>
      <c r="S353" s="6"/>
      <c r="T353" s="6"/>
      <c r="U353" s="6"/>
      <c r="V353" s="6"/>
      <c r="W353" s="6"/>
      <c r="X353" s="481"/>
      <c r="Z353">
        <v>1</v>
      </c>
      <c r="AA353">
        <v>2</v>
      </c>
      <c r="AB353">
        <v>3</v>
      </c>
      <c r="AC353">
        <v>4</v>
      </c>
      <c r="AD353">
        <v>5</v>
      </c>
      <c r="AE353">
        <v>6</v>
      </c>
      <c r="AF353">
        <v>7</v>
      </c>
      <c r="AG353">
        <v>8</v>
      </c>
      <c r="AH353">
        <v>9</v>
      </c>
      <c r="AI353">
        <v>10</v>
      </c>
      <c r="AJ353">
        <v>11</v>
      </c>
      <c r="AK353">
        <v>12</v>
      </c>
      <c r="AL353">
        <v>13</v>
      </c>
      <c r="AM353">
        <v>14</v>
      </c>
      <c r="AN353">
        <v>15</v>
      </c>
    </row>
    <row r="354" spans="1:56" ht="13.8" thickBot="1" x14ac:dyDescent="0.3">
      <c r="B354" s="24">
        <f>B353</f>
        <v>8</v>
      </c>
      <c r="C354" s="87"/>
      <c r="D354" s="26"/>
      <c r="E354" s="26"/>
      <c r="F354" s="26"/>
      <c r="G354" s="448" t="s">
        <v>5</v>
      </c>
      <c r="H354" s="449">
        <f>Data!B353</f>
        <v>0</v>
      </c>
      <c r="I354" s="6"/>
      <c r="J354" s="86">
        <f ca="1">INDIRECT(J$1&amp;"!f$5")</f>
        <v>0</v>
      </c>
      <c r="K354" s="86">
        <f ca="1">INDIRECT(K$1&amp;"!f$5")</f>
        <v>0</v>
      </c>
      <c r="L354" s="6"/>
      <c r="M354" s="6"/>
      <c r="N354" s="6"/>
      <c r="O354" s="6"/>
      <c r="P354" s="6"/>
      <c r="Q354" s="6"/>
      <c r="R354" s="6"/>
      <c r="S354" s="6"/>
      <c r="T354" s="6"/>
      <c r="U354" s="6"/>
      <c r="V354" s="6"/>
      <c r="W354" s="6"/>
      <c r="X354" s="481"/>
      <c r="Z354" s="1">
        <f t="shared" ref="Z354:AN354" ca="1" si="191">J354+20</f>
        <v>20</v>
      </c>
      <c r="AA354" s="1">
        <f t="shared" ca="1" si="191"/>
        <v>20</v>
      </c>
      <c r="AB354" s="1">
        <f t="shared" si="191"/>
        <v>20</v>
      </c>
      <c r="AC354" s="1">
        <f t="shared" si="191"/>
        <v>20</v>
      </c>
      <c r="AD354" s="1">
        <f t="shared" si="191"/>
        <v>20</v>
      </c>
      <c r="AE354" s="1">
        <f t="shared" si="191"/>
        <v>20</v>
      </c>
      <c r="AF354" s="1">
        <f t="shared" si="191"/>
        <v>20</v>
      </c>
      <c r="AG354" s="1">
        <f t="shared" si="191"/>
        <v>20</v>
      </c>
      <c r="AH354" s="1">
        <f t="shared" si="191"/>
        <v>20</v>
      </c>
      <c r="AI354" s="1">
        <f t="shared" si="191"/>
        <v>20</v>
      </c>
      <c r="AJ354" s="1">
        <f t="shared" si="191"/>
        <v>20</v>
      </c>
      <c r="AK354" s="1">
        <f t="shared" si="191"/>
        <v>20</v>
      </c>
      <c r="AL354" s="1">
        <f t="shared" si="191"/>
        <v>20</v>
      </c>
      <c r="AM354" s="1">
        <f t="shared" si="191"/>
        <v>20</v>
      </c>
      <c r="AN354" s="1">
        <f t="shared" si="191"/>
        <v>20</v>
      </c>
    </row>
    <row r="355" spans="1:56" x14ac:dyDescent="0.25">
      <c r="A355" s="24">
        <v>1</v>
      </c>
      <c r="B355" s="24">
        <f t="shared" ref="B355:B379" si="192">B354</f>
        <v>8</v>
      </c>
      <c r="C355" s="36" t="str">
        <f>Data!B$24</f>
        <v>Timer</v>
      </c>
      <c r="D355" s="68" t="str">
        <f>Data!B$13</f>
        <v>Interne timer</v>
      </c>
      <c r="E355" s="68"/>
      <c r="F355" s="37"/>
      <c r="G355" s="241">
        <f>HLOOKUP(B355,'Budget &amp; Total'!$1:$45,(20),FALSE)</f>
        <v>0</v>
      </c>
      <c r="H355" s="452">
        <f ca="1">SUM(J355:X355)</f>
        <v>0</v>
      </c>
      <c r="I355" s="72"/>
      <c r="J355" s="152">
        <f ca="1">HLOOKUP($B355,INDIRECT(J$1&amp;"!$I$2:$x$40"),('Partner-period(er)'!$A355+14),FALSE)</f>
        <v>0</v>
      </c>
      <c r="K355" s="69">
        <f ca="1">HLOOKUP($B355,INDIRECT(K$1&amp;"!$I$2:$x$40"),('Partner-period(er)'!$A355+14),FALSE)</f>
        <v>0</v>
      </c>
      <c r="L355" s="69">
        <f ca="1">HLOOKUP($B355,INDIRECT(L$1&amp;"!$I$2:$x$40"),('Partner-period(er)'!$A355+14),FALSE)</f>
        <v>0</v>
      </c>
      <c r="M355" s="69">
        <f ca="1">HLOOKUP($B355,INDIRECT(M$1&amp;"!$I$2:$x$40"),('Partner-period(er)'!$A355+14),FALSE)</f>
        <v>0</v>
      </c>
      <c r="N355" s="69">
        <f ca="1">HLOOKUP($B355,INDIRECT(N$1&amp;"!$I$2:$x$40"),('Partner-period(er)'!$A355+14),FALSE)</f>
        <v>0</v>
      </c>
      <c r="O355" s="68">
        <f ca="1">HLOOKUP($B355,INDIRECT(O$1&amp;"!$I$2:$x$40"),('Partner-period(er)'!$A355+14),FALSE)</f>
        <v>0</v>
      </c>
      <c r="P355" s="68">
        <f ca="1">HLOOKUP($B355,INDIRECT(P$1&amp;"!$I$2:$x$40"),('Partner-period(er)'!$A355+14),FALSE)</f>
        <v>0</v>
      </c>
      <c r="Q355" s="68">
        <f ca="1">HLOOKUP($B355,INDIRECT(Q$1&amp;"!$I$2:$x$40"),('Partner-period(er)'!$A355+14),FALSE)</f>
        <v>0</v>
      </c>
      <c r="R355" s="68">
        <f ca="1">HLOOKUP($B355,INDIRECT(R$1&amp;"!$I$2:$x$40"),('Partner-period(er)'!$A355+14),FALSE)</f>
        <v>0</v>
      </c>
      <c r="S355" s="68">
        <f ca="1">HLOOKUP($B355,INDIRECT(S$1&amp;"!$I$2:$x$40"),('Partner-period(er)'!$A355+14),FALSE)</f>
        <v>0</v>
      </c>
      <c r="T355" s="68">
        <f ca="1">HLOOKUP($B355,INDIRECT(T$1&amp;"!$I$2:$x$40"),('Partner-period(er)'!$A355+14),FALSE)</f>
        <v>0</v>
      </c>
      <c r="U355" s="68">
        <f ca="1">HLOOKUP($B355,INDIRECT(U$1&amp;"!$I$2:$x$40"),('Partner-period(er)'!$A355+14),FALSE)</f>
        <v>0</v>
      </c>
      <c r="V355" s="68">
        <f ca="1">HLOOKUP($B355,INDIRECT(V$1&amp;"!$I$2:$x$40"),('Partner-period(er)'!$A355+14),FALSE)</f>
        <v>0</v>
      </c>
      <c r="W355" s="68">
        <f ca="1">HLOOKUP($B355,INDIRECT(W$1&amp;"!$I$2:$x$40"),('Partner-period(er)'!$A355+14),FALSE)</f>
        <v>0</v>
      </c>
      <c r="X355" s="362">
        <f ca="1">HLOOKUP($B355,INDIRECT(X$1&amp;"!$I$2:$x$40"),('Partner-period(er)'!$A355+14),FALSE)</f>
        <v>0</v>
      </c>
      <c r="Z355" s="13">
        <f ca="1">J355</f>
        <v>0</v>
      </c>
      <c r="AA355" s="14">
        <f ca="1">SUM($J355:K355)</f>
        <v>0</v>
      </c>
      <c r="AB355" s="14">
        <f ca="1">SUM($J355:L355)</f>
        <v>0</v>
      </c>
      <c r="AC355" s="14">
        <f ca="1">SUM($J355:M355)</f>
        <v>0</v>
      </c>
      <c r="AD355" s="14">
        <f ca="1">SUM($J355:N355)</f>
        <v>0</v>
      </c>
      <c r="AE355" s="14">
        <f ca="1">SUM($J355:O355)</f>
        <v>0</v>
      </c>
      <c r="AF355" s="14">
        <f ca="1">SUM($J355:P355)</f>
        <v>0</v>
      </c>
      <c r="AG355" s="14">
        <f ca="1">SUM($J355:Q355)</f>
        <v>0</v>
      </c>
      <c r="AH355" s="14">
        <f ca="1">SUM($J355:R355)</f>
        <v>0</v>
      </c>
      <c r="AI355" s="14">
        <f ca="1">SUM($J355:S355)</f>
        <v>0</v>
      </c>
      <c r="AJ355" s="14">
        <f ca="1">SUM($J355:T355)</f>
        <v>0</v>
      </c>
      <c r="AK355" s="14">
        <f ca="1">SUM($J355:U355)</f>
        <v>0</v>
      </c>
      <c r="AL355" s="14">
        <f ca="1">SUM($J355:V355)</f>
        <v>0</v>
      </c>
      <c r="AM355" s="14">
        <f ca="1">SUM($J355:W355)</f>
        <v>0</v>
      </c>
      <c r="AN355" s="18">
        <f ca="1">SUM($J355:X355)</f>
        <v>0</v>
      </c>
      <c r="AO355" s="12"/>
      <c r="AP355" s="11"/>
      <c r="AQ355" s="11"/>
      <c r="AR355" s="11"/>
      <c r="AS355" s="11"/>
      <c r="AT355" s="11"/>
    </row>
    <row r="356" spans="1:56" x14ac:dyDescent="0.25">
      <c r="A356" s="24">
        <v>2</v>
      </c>
      <c r="B356" s="24">
        <f t="shared" si="192"/>
        <v>8</v>
      </c>
      <c r="C356" s="443">
        <f>Data!L352</f>
        <v>0</v>
      </c>
      <c r="D356" s="9" t="str">
        <f>Data!B$14</f>
        <v>Teknisk/adm timer</v>
      </c>
      <c r="E356" s="9"/>
      <c r="F356" s="4"/>
      <c r="G356" s="242">
        <f>HLOOKUP(B356,'Budget &amp; Total'!$1:$45,(21),FALSE)</f>
        <v>0</v>
      </c>
      <c r="H356" s="453">
        <f t="shared" ref="H356:H379" ca="1" si="193">SUM(J356:X356)</f>
        <v>0</v>
      </c>
      <c r="I356" s="72"/>
      <c r="J356" s="153">
        <f ca="1">HLOOKUP($B356,INDIRECT(J$1&amp;"!$I$2:$x$40"),('Partner-period(er)'!$A356+14),FALSE)</f>
        <v>0</v>
      </c>
      <c r="K356" s="58">
        <f ca="1">HLOOKUP($B356,INDIRECT(K$1&amp;"!$I$2:$x$40"),('Partner-period(er)'!$A356+14),FALSE)</f>
        <v>0</v>
      </c>
      <c r="L356" s="58">
        <f ca="1">HLOOKUP($B356,INDIRECT(L$1&amp;"!$I$2:$x$40"),('Partner-period(er)'!$A356+14),FALSE)</f>
        <v>0</v>
      </c>
      <c r="M356" s="58">
        <f ca="1">HLOOKUP($B356,INDIRECT(M$1&amp;"!$I$2:$x$40"),('Partner-period(er)'!$A356+14),FALSE)</f>
        <v>0</v>
      </c>
      <c r="N356" s="58">
        <f ca="1">HLOOKUP($B356,INDIRECT(N$1&amp;"!$I$2:$x$40"),('Partner-period(er)'!$A356+14),FALSE)</f>
        <v>0</v>
      </c>
      <c r="O356" s="41">
        <f ca="1">HLOOKUP($B356,INDIRECT(O$1&amp;"!$I$2:$x$40"),('Partner-period(er)'!$A356+14),FALSE)</f>
        <v>0</v>
      </c>
      <c r="P356" s="41">
        <f ca="1">HLOOKUP($B356,INDIRECT(P$1&amp;"!$I$2:$x$40"),('Partner-period(er)'!$A356+14),FALSE)</f>
        <v>0</v>
      </c>
      <c r="Q356" s="41">
        <f ca="1">HLOOKUP($B356,INDIRECT(Q$1&amp;"!$I$2:$x$40"),('Partner-period(er)'!$A356+14),FALSE)</f>
        <v>0</v>
      </c>
      <c r="R356" s="41">
        <f ca="1">HLOOKUP($B356,INDIRECT(R$1&amp;"!$I$2:$x$40"),('Partner-period(er)'!$A356+14),FALSE)</f>
        <v>0</v>
      </c>
      <c r="S356" s="41">
        <f ca="1">HLOOKUP($B356,INDIRECT(S$1&amp;"!$I$2:$x$40"),('Partner-period(er)'!$A356+14),FALSE)</f>
        <v>0</v>
      </c>
      <c r="T356" s="41">
        <f ca="1">HLOOKUP($B356,INDIRECT(T$1&amp;"!$I$2:$x$40"),('Partner-period(er)'!$A356+14),FALSE)</f>
        <v>0</v>
      </c>
      <c r="U356" s="41">
        <f ca="1">HLOOKUP($B356,INDIRECT(U$1&amp;"!$I$2:$x$40"),('Partner-period(er)'!$A356+14),FALSE)</f>
        <v>0</v>
      </c>
      <c r="V356" s="41">
        <f ca="1">HLOOKUP($B356,INDIRECT(V$1&amp;"!$I$2:$x$40"),('Partner-period(er)'!$A356+14),FALSE)</f>
        <v>0</v>
      </c>
      <c r="W356" s="41">
        <f ca="1">HLOOKUP($B356,INDIRECT(W$1&amp;"!$I$2:$x$40"),('Partner-period(er)'!$A356+14),FALSE)</f>
        <v>0</v>
      </c>
      <c r="X356" s="363">
        <f ca="1">HLOOKUP($B356,INDIRECT(X$1&amp;"!$I$2:$x$40"),('Partner-period(er)'!$A356+14),FALSE)</f>
        <v>0</v>
      </c>
      <c r="Z356" s="15">
        <f ca="1">J356</f>
        <v>0</v>
      </c>
      <c r="AA356" s="11">
        <f ca="1">SUM($J356:K356)</f>
        <v>0</v>
      </c>
      <c r="AB356" s="11">
        <f ca="1">SUM($J356:L356)</f>
        <v>0</v>
      </c>
      <c r="AC356" s="11">
        <f ca="1">SUM($J356:M356)</f>
        <v>0</v>
      </c>
      <c r="AD356" s="11">
        <f ca="1">SUM($J356:N356)</f>
        <v>0</v>
      </c>
      <c r="AE356" s="11">
        <f ca="1">SUM($J356:O356)</f>
        <v>0</v>
      </c>
      <c r="AF356" s="11">
        <f ca="1">SUM($J356:P356)</f>
        <v>0</v>
      </c>
      <c r="AG356" s="11">
        <f ca="1">SUM($J356:Q356)</f>
        <v>0</v>
      </c>
      <c r="AH356" s="11">
        <f ca="1">SUM($J356:R356)</f>
        <v>0</v>
      </c>
      <c r="AI356" s="11">
        <f ca="1">SUM($J356:S356)</f>
        <v>0</v>
      </c>
      <c r="AJ356" s="11">
        <f ca="1">SUM($J356:T356)</f>
        <v>0</v>
      </c>
      <c r="AK356" s="11">
        <f ca="1">SUM($J356:U356)</f>
        <v>0</v>
      </c>
      <c r="AL356" s="11">
        <f ca="1">SUM($J356:V356)</f>
        <v>0</v>
      </c>
      <c r="AM356" s="11">
        <f ca="1">SUM($J356:W356)</f>
        <v>0</v>
      </c>
      <c r="AN356" s="19">
        <f ca="1">SUM($J356:X356)</f>
        <v>0</v>
      </c>
      <c r="AO356" s="12"/>
      <c r="AP356" s="11"/>
      <c r="AQ356" s="11"/>
      <c r="AR356" s="11"/>
      <c r="AS356" s="11"/>
      <c r="AT356" s="11"/>
    </row>
    <row r="357" spans="1:56" x14ac:dyDescent="0.25">
      <c r="A357" s="24">
        <v>3</v>
      </c>
      <c r="B357" s="24">
        <f t="shared" si="192"/>
        <v>8</v>
      </c>
      <c r="C357" s="36" t="str">
        <f>Data!B$5</f>
        <v>Personaleudgifter</v>
      </c>
      <c r="D357" s="37"/>
      <c r="E357" s="37"/>
      <c r="F357" s="37"/>
      <c r="G357" s="241"/>
      <c r="H357" s="454">
        <f t="shared" ca="1" si="193"/>
        <v>0</v>
      </c>
      <c r="I357" s="72"/>
      <c r="J357" s="159">
        <f ca="1">HLOOKUP($B357,INDIRECT(J$1&amp;"!$I$2:$x$40"),('Partner-period(er)'!$A357+14),FALSE)</f>
        <v>0</v>
      </c>
      <c r="K357" s="57">
        <f ca="1">HLOOKUP($B357,INDIRECT(K$1&amp;"!$I$2:$x$40"),('Partner-period(er)'!$A357+14),FALSE)</f>
        <v>0</v>
      </c>
      <c r="L357" s="57">
        <f ca="1">HLOOKUP($B357,INDIRECT(L$1&amp;"!$I$2:$x$40"),('Partner-period(er)'!$A357+14),FALSE)</f>
        <v>0</v>
      </c>
      <c r="M357" s="57">
        <f ca="1">HLOOKUP($B357,INDIRECT(M$1&amp;"!$I$2:$x$40"),('Partner-period(er)'!$A357+14),FALSE)</f>
        <v>0</v>
      </c>
      <c r="N357" s="57">
        <f ca="1">HLOOKUP($B357,INDIRECT(N$1&amp;"!$I$2:$x$40"),('Partner-period(er)'!$A357+14),FALSE)</f>
        <v>0</v>
      </c>
      <c r="O357" s="9">
        <f ca="1">HLOOKUP($B357,INDIRECT(O$1&amp;"!$I$2:$x$40"),('Partner-period(er)'!$A357+14),FALSE)</f>
        <v>0</v>
      </c>
      <c r="P357" s="9">
        <f ca="1">HLOOKUP($B357,INDIRECT(P$1&amp;"!$I$2:$x$40"),('Partner-period(er)'!$A357+14),FALSE)</f>
        <v>0</v>
      </c>
      <c r="Q357" s="9">
        <f ca="1">HLOOKUP($B357,INDIRECT(Q$1&amp;"!$I$2:$x$40"),('Partner-period(er)'!$A357+14),FALSE)</f>
        <v>0</v>
      </c>
      <c r="R357" s="9">
        <f ca="1">HLOOKUP($B357,INDIRECT(R$1&amp;"!$I$2:$x$40"),('Partner-period(er)'!$A357+14),FALSE)</f>
        <v>0</v>
      </c>
      <c r="S357" s="9">
        <f ca="1">HLOOKUP($B357,INDIRECT(S$1&amp;"!$I$2:$x$40"),('Partner-period(er)'!$A357+14),FALSE)</f>
        <v>0</v>
      </c>
      <c r="T357" s="9">
        <f ca="1">HLOOKUP($B357,INDIRECT(T$1&amp;"!$I$2:$x$40"),('Partner-period(er)'!$A357+14),FALSE)</f>
        <v>0</v>
      </c>
      <c r="U357" s="9">
        <f ca="1">HLOOKUP($B357,INDIRECT(U$1&amp;"!$I$2:$x$40"),('Partner-period(er)'!$A357+14),FALSE)</f>
        <v>0</v>
      </c>
      <c r="V357" s="9">
        <f ca="1">HLOOKUP($B357,INDIRECT(V$1&amp;"!$I$2:$x$40"),('Partner-period(er)'!$A357+14),FALSE)</f>
        <v>0</v>
      </c>
      <c r="W357" s="9">
        <f ca="1">HLOOKUP($B357,INDIRECT(W$1&amp;"!$I$2:$x$40"),('Partner-period(er)'!$A357+14),FALSE)</f>
        <v>0</v>
      </c>
      <c r="X357" s="109">
        <f ca="1">HLOOKUP($B357,INDIRECT(X$1&amp;"!$I$2:$x$40"),('Partner-period(er)'!$A357+14),FALSE)</f>
        <v>0</v>
      </c>
      <c r="Z357" s="15">
        <f ca="1">J357</f>
        <v>0</v>
      </c>
      <c r="AA357" s="11">
        <f ca="1">SUM($J357:K357)</f>
        <v>0</v>
      </c>
      <c r="AB357" s="11">
        <f ca="1">SUM($J357:L357)</f>
        <v>0</v>
      </c>
      <c r="AC357" s="11">
        <f ca="1">SUM($J357:M357)</f>
        <v>0</v>
      </c>
      <c r="AD357" s="11">
        <f ca="1">SUM($J357:N357)</f>
        <v>0</v>
      </c>
      <c r="AE357" s="11">
        <f ca="1">SUM($J357:O357)</f>
        <v>0</v>
      </c>
      <c r="AF357" s="11">
        <f ca="1">SUM($J357:P357)</f>
        <v>0</v>
      </c>
      <c r="AG357" s="11">
        <f ca="1">SUM($J357:Q357)</f>
        <v>0</v>
      </c>
      <c r="AH357" s="11">
        <f ca="1">SUM($J357:R357)</f>
        <v>0</v>
      </c>
      <c r="AI357" s="11">
        <f ca="1">SUM($J357:S357)</f>
        <v>0</v>
      </c>
      <c r="AJ357" s="11">
        <f ca="1">SUM($J357:T357)</f>
        <v>0</v>
      </c>
      <c r="AK357" s="11">
        <f ca="1">SUM($J357:U357)</f>
        <v>0</v>
      </c>
      <c r="AL357" s="11">
        <f ca="1">SUM($J357:V357)</f>
        <v>0</v>
      </c>
      <c r="AM357" s="11">
        <f ca="1">SUM($J357:W357)</f>
        <v>0</v>
      </c>
      <c r="AN357" s="19">
        <f ca="1">SUM($J357:X357)</f>
        <v>0</v>
      </c>
      <c r="AO357" s="12"/>
      <c r="AP357" s="11"/>
      <c r="AQ357" s="11"/>
      <c r="AR357" s="11"/>
      <c r="AS357" s="11"/>
      <c r="AT357" s="11"/>
    </row>
    <row r="358" spans="1:56" x14ac:dyDescent="0.25">
      <c r="A358" s="24">
        <v>4</v>
      </c>
      <c r="B358" s="24">
        <f t="shared" si="192"/>
        <v>8</v>
      </c>
      <c r="C358" s="43"/>
      <c r="D358" s="9" t="str">
        <f>Data!B$15</f>
        <v>Interen løn</v>
      </c>
      <c r="E358" s="9"/>
      <c r="F358" s="66">
        <f>HLOOKUP(B358,'Budget &amp; Total'!B:CI,50,FALSE)</f>
        <v>0</v>
      </c>
      <c r="G358" s="242">
        <f>HLOOKUP(B358,'Budget &amp; Total'!$1:$45,(24),FALSE)</f>
        <v>0</v>
      </c>
      <c r="H358" s="454">
        <f t="shared" ca="1" si="193"/>
        <v>0</v>
      </c>
      <c r="I358" s="72"/>
      <c r="J358" s="159">
        <f ca="1">HLOOKUP($B358,INDIRECT(J$1&amp;"!$I$2:$x$40"),('Partner-period(er)'!$A358+14),FALSE)</f>
        <v>0</v>
      </c>
      <c r="K358" s="57">
        <f ca="1">HLOOKUP($B358,INDIRECT(K$1&amp;"!$I$2:$x$40"),('Partner-period(er)'!$A358+14),FALSE)</f>
        <v>0</v>
      </c>
      <c r="L358" s="57">
        <f ca="1">HLOOKUP($B358,INDIRECT(L$1&amp;"!$I$2:$x$40"),('Partner-period(er)'!$A358+14),FALSE)</f>
        <v>0</v>
      </c>
      <c r="M358" s="57">
        <f ca="1">HLOOKUP($B358,INDIRECT(M$1&amp;"!$I$2:$x$40"),('Partner-period(er)'!$A358+14),FALSE)</f>
        <v>0</v>
      </c>
      <c r="N358" s="57">
        <f ca="1">HLOOKUP($B358,INDIRECT(N$1&amp;"!$I$2:$x$40"),('Partner-period(er)'!$A358+14),FALSE)</f>
        <v>0</v>
      </c>
      <c r="O358" s="9">
        <f ca="1">HLOOKUP($B358,INDIRECT(O$1&amp;"!$I$2:$x$40"),('Partner-period(er)'!$A358+14),FALSE)</f>
        <v>0</v>
      </c>
      <c r="P358" s="9">
        <f ca="1">HLOOKUP($B358,INDIRECT(P$1&amp;"!$I$2:$x$40"),('Partner-period(er)'!$A358+14),FALSE)</f>
        <v>0</v>
      </c>
      <c r="Q358" s="9">
        <f ca="1">HLOOKUP($B358,INDIRECT(Q$1&amp;"!$I$2:$x$40"),('Partner-period(er)'!$A358+14),FALSE)</f>
        <v>0</v>
      </c>
      <c r="R358" s="9">
        <f ca="1">HLOOKUP($B358,INDIRECT(R$1&amp;"!$I$2:$x$40"),('Partner-period(er)'!$A358+14),FALSE)</f>
        <v>0</v>
      </c>
      <c r="S358" s="9">
        <f ca="1">HLOOKUP($B358,INDIRECT(S$1&amp;"!$I$2:$x$40"),('Partner-period(er)'!$A358+14),FALSE)</f>
        <v>0</v>
      </c>
      <c r="T358" s="9">
        <f ca="1">HLOOKUP($B358,INDIRECT(T$1&amp;"!$I$2:$x$40"),('Partner-period(er)'!$A358+14),FALSE)</f>
        <v>0</v>
      </c>
      <c r="U358" s="9">
        <f ca="1">HLOOKUP($B358,INDIRECT(U$1&amp;"!$I$2:$x$40"),('Partner-period(er)'!$A358+14),FALSE)</f>
        <v>0</v>
      </c>
      <c r="V358" s="9">
        <f ca="1">HLOOKUP($B358,INDIRECT(V$1&amp;"!$I$2:$x$40"),('Partner-period(er)'!$A358+14),FALSE)</f>
        <v>0</v>
      </c>
      <c r="W358" s="9">
        <f ca="1">HLOOKUP($B358,INDIRECT(W$1&amp;"!$I$2:$x$40"),('Partner-period(er)'!$A358+14),FALSE)</f>
        <v>0</v>
      </c>
      <c r="X358" s="109">
        <f ca="1">HLOOKUP($B358,INDIRECT(X$1&amp;"!$I$2:$x$40"),('Partner-period(er)'!$A358+14),FALSE)</f>
        <v>0</v>
      </c>
      <c r="Z358" s="21">
        <f ca="1">J384</f>
        <v>0</v>
      </c>
      <c r="AA358" s="22">
        <f ca="1">SUM($J384:K384)</f>
        <v>0</v>
      </c>
      <c r="AB358" s="22">
        <f ca="1">SUM($J384:L384)</f>
        <v>0</v>
      </c>
      <c r="AC358" s="22">
        <f ca="1">SUM($J384:M384)</f>
        <v>0</v>
      </c>
      <c r="AD358" s="22">
        <f ca="1">SUM($J384:N384)</f>
        <v>0</v>
      </c>
      <c r="AE358" s="22">
        <f ca="1">SUM($J384:O384)</f>
        <v>0</v>
      </c>
      <c r="AF358" s="22">
        <f ca="1">SUM($J384:P384)</f>
        <v>0</v>
      </c>
      <c r="AG358" s="22">
        <f ca="1">SUM($J384:Q384)</f>
        <v>0</v>
      </c>
      <c r="AH358" s="22">
        <f ca="1">SUM($J384:R384)</f>
        <v>0</v>
      </c>
      <c r="AI358" s="22">
        <f ca="1">SUM($J384:S384)</f>
        <v>0</v>
      </c>
      <c r="AJ358" s="22">
        <f ca="1">SUM($J384:T384)</f>
        <v>0</v>
      </c>
      <c r="AK358" s="22">
        <f ca="1">SUM($J384:U384)</f>
        <v>0</v>
      </c>
      <c r="AL358" s="22">
        <f ca="1">SUM($J384:V384)</f>
        <v>0</v>
      </c>
      <c r="AM358" s="22">
        <f ca="1">SUM($J384:W384)</f>
        <v>0</v>
      </c>
      <c r="AN358" s="23">
        <f ca="1">SUM($J384:X384)</f>
        <v>0</v>
      </c>
      <c r="AO358" s="12"/>
      <c r="AP358" s="11">
        <f ca="1">IF(Data!$H$2="ja",IF(Z358&gt;$G358,Z358-$G358,0),0)</f>
        <v>0</v>
      </c>
      <c r="AQ358" s="11">
        <f ca="1">IF(Data!$H$2="ja",IF(AA358&gt;$G358,AA358-$G358-SUM($AP358:AP358),0),0)</f>
        <v>0</v>
      </c>
      <c r="AR358" s="11">
        <f ca="1">IF(Data!$H$2="ja",IF(AB358&gt;$G358,AB358-$G358-SUM($AP358:AQ358),0),0)</f>
        <v>0</v>
      </c>
      <c r="AS358" s="11">
        <f ca="1">IF(Data!$H$2="ja",IF(AC358&gt;$G358,AC358-$G358-SUM($AP358:AR358),0),0)</f>
        <v>0</v>
      </c>
      <c r="AT358" s="11">
        <f ca="1">IF(Data!$H$2="ja",IF(AD358&gt;$G358,AD358-$G358-SUM($AP358:AS358),0),0)</f>
        <v>0</v>
      </c>
      <c r="AU358" s="11">
        <f ca="1">IF(Data!$H$2="ja",IF(AE358&gt;$G358,AE358-$G358-SUM($AP358:AT358),0),0)</f>
        <v>0</v>
      </c>
      <c r="AV358" s="11">
        <f ca="1">IF(Data!$H$2="ja",IF(AF358&gt;$G358,AF358-$G358-SUM($AP358:AU358),0),0)</f>
        <v>0</v>
      </c>
      <c r="AW358" s="11">
        <f ca="1">IF(Data!$H$2="ja",IF(AG358&gt;$G358,AG358-$G358-SUM($AP358:AV358),0),0)</f>
        <v>0</v>
      </c>
      <c r="AX358" s="11">
        <f ca="1">IF(Data!$H$2="ja",IF(AH358&gt;$G358,AH358-$G358-SUM($AP358:AW358),0),0)</f>
        <v>0</v>
      </c>
      <c r="AY358" s="11">
        <f ca="1">IF(Data!$H$2="ja",IF(AI358&gt;$G358,AI358-$G358-SUM($AP358:AX358),0),0)</f>
        <v>0</v>
      </c>
      <c r="AZ358" s="11">
        <f ca="1">IF(Data!$H$2="ja",IF(AJ358&gt;$G358,AJ358-$G358-SUM($AP358:AY358),0),0)</f>
        <v>0</v>
      </c>
      <c r="BA358" s="11">
        <f ca="1">IF(Data!$H$2="ja",IF(AK358&gt;$G358,AK358-$G358-SUM($AP358:AZ358),0),0)</f>
        <v>0</v>
      </c>
      <c r="BB358" s="11">
        <f ca="1">IF(Data!$H$2="ja",IF(AL358&gt;$G358,AL358-$G358-SUM($AP358:BA358),0),0)</f>
        <v>0</v>
      </c>
      <c r="BC358" s="11">
        <f ca="1">IF(Data!$H$2="ja",IF(AM358&gt;$G358,AM358-$G358-SUM($AP358:BB358),0),0)</f>
        <v>0</v>
      </c>
      <c r="BD358" s="11">
        <f ca="1">IF(Data!$H$2="ja",IF(AN358&gt;$G358,AN358-$G358-SUM($AP358:BC358),0),0)</f>
        <v>0</v>
      </c>
    </row>
    <row r="359" spans="1:56" x14ac:dyDescent="0.25">
      <c r="A359" s="24">
        <v>5</v>
      </c>
      <c r="B359" s="24">
        <f t="shared" si="192"/>
        <v>8</v>
      </c>
      <c r="C359" s="39"/>
      <c r="D359" s="9" t="str">
        <f>Data!B$16</f>
        <v>Teknisk/adm løn</v>
      </c>
      <c r="E359" s="9"/>
      <c r="F359" s="66">
        <f>HLOOKUP(B358,'Budget &amp; Total'!B:CI,51,FALSE)</f>
        <v>0</v>
      </c>
      <c r="G359" s="242">
        <f>HLOOKUP(B359,'Budget &amp; Total'!$1:$45,(25),FALSE)</f>
        <v>0</v>
      </c>
      <c r="H359" s="454">
        <f t="shared" ca="1" si="193"/>
        <v>0</v>
      </c>
      <c r="I359" s="72"/>
      <c r="J359" s="159">
        <f ca="1">HLOOKUP($B359,INDIRECT(J$1&amp;"!$I$2:$x$40"),('Partner-period(er)'!$A359+14),FALSE)</f>
        <v>0</v>
      </c>
      <c r="K359" s="57">
        <f ca="1">HLOOKUP($B359,INDIRECT(K$1&amp;"!$I$2:$x$40"),('Partner-period(er)'!$A359+14),FALSE)</f>
        <v>0</v>
      </c>
      <c r="L359" s="57">
        <f ca="1">HLOOKUP($B359,INDIRECT(L$1&amp;"!$I$2:$x$40"),('Partner-period(er)'!$A359+14),FALSE)</f>
        <v>0</v>
      </c>
      <c r="M359" s="57">
        <f ca="1">HLOOKUP($B359,INDIRECT(M$1&amp;"!$I$2:$x$40"),('Partner-period(er)'!$A359+14),FALSE)</f>
        <v>0</v>
      </c>
      <c r="N359" s="57">
        <f ca="1">HLOOKUP($B359,INDIRECT(N$1&amp;"!$I$2:$x$40"),('Partner-period(er)'!$A359+14),FALSE)</f>
        <v>0</v>
      </c>
      <c r="O359" s="9">
        <f ca="1">HLOOKUP($B359,INDIRECT(O$1&amp;"!$I$2:$x$40"),('Partner-period(er)'!$A359+14),FALSE)</f>
        <v>0</v>
      </c>
      <c r="P359" s="9">
        <f ca="1">HLOOKUP($B359,INDIRECT(P$1&amp;"!$I$2:$x$40"),('Partner-period(er)'!$A359+14),FALSE)</f>
        <v>0</v>
      </c>
      <c r="Q359" s="9">
        <f ca="1">HLOOKUP($B359,INDIRECT(Q$1&amp;"!$I$2:$x$40"),('Partner-period(er)'!$A359+14),FALSE)</f>
        <v>0</v>
      </c>
      <c r="R359" s="9">
        <f ca="1">HLOOKUP($B359,INDIRECT(R$1&amp;"!$I$2:$x$40"),('Partner-period(er)'!$A359+14),FALSE)</f>
        <v>0</v>
      </c>
      <c r="S359" s="9">
        <f ca="1">HLOOKUP($B359,INDIRECT(S$1&amp;"!$I$2:$x$40"),('Partner-period(er)'!$A359+14),FALSE)</f>
        <v>0</v>
      </c>
      <c r="T359" s="9">
        <f ca="1">HLOOKUP($B359,INDIRECT(T$1&amp;"!$I$2:$x$40"),('Partner-period(er)'!$A359+14),FALSE)</f>
        <v>0</v>
      </c>
      <c r="U359" s="9">
        <f ca="1">HLOOKUP($B359,INDIRECT(U$1&amp;"!$I$2:$x$40"),('Partner-period(er)'!$A359+14),FALSE)</f>
        <v>0</v>
      </c>
      <c r="V359" s="9">
        <f ca="1">HLOOKUP($B359,INDIRECT(V$1&amp;"!$I$2:$x$40"),('Partner-period(er)'!$A359+14),FALSE)</f>
        <v>0</v>
      </c>
      <c r="W359" s="9">
        <f ca="1">HLOOKUP($B359,INDIRECT(W$1&amp;"!$I$2:$x$40"),('Partner-period(er)'!$A359+14),FALSE)</f>
        <v>0</v>
      </c>
      <c r="X359" s="109">
        <f ca="1">HLOOKUP($B359,INDIRECT(X$1&amp;"!$I$2:$x$40"),('Partner-period(er)'!$A359+14),FALSE)</f>
        <v>0</v>
      </c>
      <c r="Z359" s="21">
        <f ca="1">J391</f>
        <v>0</v>
      </c>
      <c r="AA359" s="22">
        <f ca="1">SUM($J391:K391)</f>
        <v>0</v>
      </c>
      <c r="AB359" s="22">
        <f ca="1">SUM($J391:L391)</f>
        <v>0</v>
      </c>
      <c r="AC359" s="22">
        <f ca="1">SUM($J391:M391)</f>
        <v>0</v>
      </c>
      <c r="AD359" s="22">
        <f ca="1">SUM($J391:N391)</f>
        <v>0</v>
      </c>
      <c r="AE359" s="22">
        <f ca="1">SUM($J391:O391)</f>
        <v>0</v>
      </c>
      <c r="AF359" s="22">
        <f ca="1">SUM($J391:P391)</f>
        <v>0</v>
      </c>
      <c r="AG359" s="22">
        <f ca="1">SUM($J391:Q391)</f>
        <v>0</v>
      </c>
      <c r="AH359" s="22">
        <f ca="1">SUM($J391:R391)</f>
        <v>0</v>
      </c>
      <c r="AI359" s="22">
        <f ca="1">SUM($J391:S391)</f>
        <v>0</v>
      </c>
      <c r="AJ359" s="22">
        <f ca="1">SUM($J391:T391)</f>
        <v>0</v>
      </c>
      <c r="AK359" s="22">
        <f ca="1">SUM($J391:U391)</f>
        <v>0</v>
      </c>
      <c r="AL359" s="22">
        <f ca="1">SUM($J391:V391)</f>
        <v>0</v>
      </c>
      <c r="AM359" s="22">
        <f ca="1">SUM($J391:W391)</f>
        <v>0</v>
      </c>
      <c r="AN359" s="22">
        <f ca="1">SUM($J391:X391)</f>
        <v>0</v>
      </c>
      <c r="AO359" s="12"/>
      <c r="AP359" s="11">
        <f ca="1">IF(Data!$H$2="ja",IF(Z359&gt;$G359,Z359-$G359,0),0)</f>
        <v>0</v>
      </c>
      <c r="AQ359" s="11">
        <f ca="1">IF(Data!$H$2="ja",IF(AA359&gt;$G359,AA359-$G359-SUM($AP359:AP359),0),0)</f>
        <v>0</v>
      </c>
      <c r="AR359" s="11">
        <f ca="1">IF(Data!$H$2="ja",IF(AB359&gt;$G359,AB359-$G359-SUM($AP359:AQ359),0),0)</f>
        <v>0</v>
      </c>
      <c r="AS359" s="11">
        <f ca="1">IF(Data!$H$2="ja",IF(AC359&gt;$G359,AC359-$G359-SUM($AP359:AR359),0),0)</f>
        <v>0</v>
      </c>
      <c r="AT359" s="11">
        <f ca="1">IF(Data!$H$2="ja",IF(AD359&gt;$G359,AD359-$G359-SUM($AP359:AS359),0),0)</f>
        <v>0</v>
      </c>
      <c r="AU359" s="11">
        <f ca="1">IF(Data!$H$2="ja",IF(AE359&gt;$G359,AE359-$G359-SUM($AP359:AT359),0),0)</f>
        <v>0</v>
      </c>
      <c r="AV359" s="11">
        <f ca="1">IF(Data!$H$2="ja",IF(AF359&gt;$G359,AF359-$G359-SUM($AP359:AU359),0),0)</f>
        <v>0</v>
      </c>
      <c r="AW359" s="11">
        <f ca="1">IF(Data!$H$2="ja",IF(AG359&gt;$G359,AG359-$G359-SUM($AP359:AV359),0),0)</f>
        <v>0</v>
      </c>
      <c r="AX359" s="11">
        <f ca="1">IF(Data!$H$2="ja",IF(AH359&gt;$G359,AH359-$G359-SUM($AP359:AW359),0),0)</f>
        <v>0</v>
      </c>
      <c r="AY359" s="11">
        <f ca="1">IF(Data!$H$2="ja",IF(AI359&gt;$G359,AI359-$G359-SUM($AP359:AX359),0),0)</f>
        <v>0</v>
      </c>
      <c r="AZ359" s="11">
        <f ca="1">IF(Data!$H$2="ja",IF(AJ359&gt;$G359,AJ359-$G359-SUM($AP359:AY359),0),0)</f>
        <v>0</v>
      </c>
      <c r="BA359" s="11">
        <f ca="1">IF(Data!$H$2="ja",IF(AK359&gt;$G359,AK359-$G359-SUM($AP359:AZ359),0),0)</f>
        <v>0</v>
      </c>
      <c r="BB359" s="11">
        <f ca="1">IF(Data!$H$2="ja",IF(AL359&gt;$G359,AL359-$G359-SUM($AP359:BA359),0),0)</f>
        <v>0</v>
      </c>
      <c r="BC359" s="11">
        <f ca="1">IF(Data!$H$2="ja",IF(AM359&gt;$G359,AM359-$G359-SUM($AP359:BB359),0),0)</f>
        <v>0</v>
      </c>
      <c r="BD359" s="11">
        <f ca="1">IF(Data!$H$2="ja",IF(AN359&gt;$G359,AN359-$G359-SUM($AP359:BC359),0),0)</f>
        <v>0</v>
      </c>
    </row>
    <row r="360" spans="1:56" x14ac:dyDescent="0.25">
      <c r="A360" s="24">
        <v>6</v>
      </c>
      <c r="B360" s="24">
        <f t="shared" si="192"/>
        <v>8</v>
      </c>
      <c r="C360" s="40"/>
      <c r="D360" s="41" t="str">
        <f>Data!B$17</f>
        <v>Overhead løn</v>
      </c>
      <c r="E360" s="41"/>
      <c r="F360" s="70">
        <f>HLOOKUP(B358,'Budget &amp; Total'!B:CI,26,FALSE)</f>
        <v>0</v>
      </c>
      <c r="G360" s="243">
        <f>HLOOKUP(B360,'Budget &amp; Total'!$1:$45,(27),FALSE)</f>
        <v>0</v>
      </c>
      <c r="H360" s="453">
        <f t="shared" ca="1" si="193"/>
        <v>0</v>
      </c>
      <c r="I360" s="72"/>
      <c r="J360" s="159">
        <f ca="1">HLOOKUP($B360,INDIRECT(J$1&amp;"!$I$2:$x$40"),('Partner-period(er)'!$A360+14),FALSE)</f>
        <v>0</v>
      </c>
      <c r="K360" s="57">
        <f ca="1">HLOOKUP($B360,INDIRECT(K$1&amp;"!$I$2:$x$40"),('Partner-period(er)'!$A360+14),FALSE)</f>
        <v>0</v>
      </c>
      <c r="L360" s="57">
        <f ca="1">HLOOKUP($B360,INDIRECT(L$1&amp;"!$I$2:$x$40"),('Partner-period(er)'!$A360+14),FALSE)</f>
        <v>0</v>
      </c>
      <c r="M360" s="57">
        <f ca="1">HLOOKUP($B360,INDIRECT(M$1&amp;"!$I$2:$x$40"),('Partner-period(er)'!$A360+14),FALSE)</f>
        <v>0</v>
      </c>
      <c r="N360" s="57">
        <f ca="1">HLOOKUP($B360,INDIRECT(N$1&amp;"!$I$2:$x$40"),('Partner-period(er)'!$A360+14),FALSE)</f>
        <v>0</v>
      </c>
      <c r="O360" s="9">
        <f ca="1">HLOOKUP($B360,INDIRECT(O$1&amp;"!$I$2:$x$40"),('Partner-period(er)'!$A360+14),FALSE)</f>
        <v>0</v>
      </c>
      <c r="P360" s="9">
        <f ca="1">HLOOKUP($B360,INDIRECT(P$1&amp;"!$I$2:$x$40"),('Partner-period(er)'!$A360+14),FALSE)</f>
        <v>0</v>
      </c>
      <c r="Q360" s="9">
        <f ca="1">HLOOKUP($B360,INDIRECT(Q$1&amp;"!$I$2:$x$40"),('Partner-period(er)'!$A360+14),FALSE)</f>
        <v>0</v>
      </c>
      <c r="R360" s="9">
        <f ca="1">HLOOKUP($B360,INDIRECT(R$1&amp;"!$I$2:$x$40"),('Partner-period(er)'!$A360+14),FALSE)</f>
        <v>0</v>
      </c>
      <c r="S360" s="9">
        <f ca="1">HLOOKUP($B360,INDIRECT(S$1&amp;"!$I$2:$x$40"),('Partner-period(er)'!$A360+14),FALSE)</f>
        <v>0</v>
      </c>
      <c r="T360" s="9">
        <f ca="1">HLOOKUP($B360,INDIRECT(T$1&amp;"!$I$2:$x$40"),('Partner-period(er)'!$A360+14),FALSE)</f>
        <v>0</v>
      </c>
      <c r="U360" s="9">
        <f ca="1">HLOOKUP($B360,INDIRECT(U$1&amp;"!$I$2:$x$40"),('Partner-period(er)'!$A360+14),FALSE)</f>
        <v>0</v>
      </c>
      <c r="V360" s="9">
        <f ca="1">HLOOKUP($B360,INDIRECT(V$1&amp;"!$I$2:$x$40"),('Partner-period(er)'!$A360+14),FALSE)</f>
        <v>0</v>
      </c>
      <c r="W360" s="9">
        <f ca="1">HLOOKUP($B360,INDIRECT(W$1&amp;"!$I$2:$x$40"),('Partner-period(er)'!$A360+14),FALSE)</f>
        <v>0</v>
      </c>
      <c r="X360" s="109">
        <f ca="1">HLOOKUP($B360,INDIRECT(X$1&amp;"!$I$2:$x$40"),('Partner-period(er)'!$A360+14),FALSE)</f>
        <v>0</v>
      </c>
      <c r="Z360" s="21">
        <f ca="1">J360+J394</f>
        <v>0</v>
      </c>
      <c r="AA360" s="22">
        <f ca="1">SUM($J394:K394)+SUM($J360:K360)</f>
        <v>0</v>
      </c>
      <c r="AB360" s="22">
        <f ca="1">SUM($J394:L394)+SUM($J360:L360)</f>
        <v>0</v>
      </c>
      <c r="AC360" s="22">
        <f ca="1">SUM($J394:M394)+SUM($J360:M360)</f>
        <v>0</v>
      </c>
      <c r="AD360" s="22">
        <f ca="1">SUM($J394:N394)+SUM($J360:N360)</f>
        <v>0</v>
      </c>
      <c r="AE360" s="22">
        <f ca="1">SUM($J394:O394)+SUM($J360:O360)</f>
        <v>0</v>
      </c>
      <c r="AF360" s="22">
        <f ca="1">SUM($J394:P394)+SUM($J360:P360)</f>
        <v>0</v>
      </c>
      <c r="AG360" s="22">
        <f ca="1">SUM($J394:Q394)+SUM($J360:Q360)</f>
        <v>0</v>
      </c>
      <c r="AH360" s="22">
        <f ca="1">SUM($J394:R394)+SUM($J360:R360)</f>
        <v>0</v>
      </c>
      <c r="AI360" s="22">
        <f ca="1">SUM($J394:S394)+SUM($J360:S360)</f>
        <v>0</v>
      </c>
      <c r="AJ360" s="22">
        <f ca="1">SUM($J394:T394)+SUM($J360:T360)</f>
        <v>0</v>
      </c>
      <c r="AK360" s="22">
        <f ca="1">SUM($J394:U394)+SUM($J360:U360)</f>
        <v>0</v>
      </c>
      <c r="AL360" s="22">
        <f ca="1">SUM($J394:V394)+SUM($J360:V360)</f>
        <v>0</v>
      </c>
      <c r="AM360" s="22">
        <f ca="1">SUM($J394:W394)+SUM($J360:W360)</f>
        <v>0</v>
      </c>
      <c r="AN360" s="22">
        <f ca="1">SUM($J394:X394)+SUM($J360:X360)</f>
        <v>0</v>
      </c>
      <c r="AO360" s="12"/>
      <c r="AP360" s="11">
        <f ca="1">IF(Data!$H$2="ja",IF(Z360&gt;$G360,Z360-$G360,0),0)</f>
        <v>0</v>
      </c>
      <c r="AQ360" s="11">
        <f ca="1">IF(Data!$H$2="ja",IF(AA360&gt;$G360,AA360-$G360-SUM($AP360:AP360),0),0)</f>
        <v>0</v>
      </c>
      <c r="AR360" s="11">
        <f ca="1">IF(Data!$H$2="ja",IF(AB360&gt;$G360,AB360-$G360-SUM($AP360:AQ360),0),0)</f>
        <v>0</v>
      </c>
      <c r="AS360" s="11">
        <f ca="1">IF(Data!$H$2="ja",IF(AC360&gt;$G360,AC360-$G360-SUM($AP360:AR360),0),0)</f>
        <v>0</v>
      </c>
      <c r="AT360" s="11">
        <f ca="1">IF(Data!$H$2="ja",IF(AD360&gt;$G360,AD360-$G360-SUM($AP360:AS360),0),0)</f>
        <v>0</v>
      </c>
      <c r="AU360" s="11">
        <f ca="1">IF(Data!$H$2="ja",IF(AE360&gt;$G360,AE360-$G360-SUM($AP360:AT360),0),0)</f>
        <v>0</v>
      </c>
      <c r="AV360" s="11">
        <f ca="1">IF(Data!$H$2="ja",IF(AF360&gt;$G360,AF360-$G360-SUM($AP360:AU360),0),0)</f>
        <v>0</v>
      </c>
      <c r="AW360" s="11">
        <f ca="1">IF(Data!$H$2="ja",IF(AG360&gt;$G360,AG360-$G360-SUM($AP360:AV360),0),0)</f>
        <v>0</v>
      </c>
      <c r="AX360" s="11">
        <f ca="1">IF(Data!$H$2="ja",IF(AH360&gt;$G360,AH360-$G360-SUM($AP360:AW360),0),0)</f>
        <v>0</v>
      </c>
      <c r="AY360" s="11">
        <f ca="1">IF(Data!$H$2="ja",IF(AI360&gt;$G360,AI360-$G360-SUM($AP360:AX360),0),0)</f>
        <v>0</v>
      </c>
      <c r="AZ360" s="11">
        <f ca="1">IF(Data!$H$2="ja",IF(AJ360&gt;$G360,AJ360-$G360-SUM($AP360:AY360),0),0)</f>
        <v>0</v>
      </c>
      <c r="BA360" s="11">
        <f ca="1">IF(Data!$H$2="ja",IF(AK360&gt;$G360,AK360-$G360-SUM($AP360:AZ360),0),0)</f>
        <v>0</v>
      </c>
      <c r="BB360" s="11">
        <f ca="1">IF(Data!$H$2="ja",IF(AL360&gt;$G360,AL360-$G360-SUM($AP360:BA360),0),0)</f>
        <v>0</v>
      </c>
      <c r="BC360" s="11">
        <f ca="1">IF(Data!$H$2="ja",IF(AM360&gt;$G360,AM360-$G360-SUM($AP360:BB360),0),0)</f>
        <v>0</v>
      </c>
      <c r="BD360" s="11">
        <f ca="1">IF(Data!$H$2="ja",IF(AN360&gt;$G360,AN360-$G360-SUM($AP360:BC360),0),0)</f>
        <v>0</v>
      </c>
    </row>
    <row r="361" spans="1:56" x14ac:dyDescent="0.25">
      <c r="A361" s="24">
        <v>7</v>
      </c>
      <c r="B361" s="24">
        <f t="shared" si="192"/>
        <v>8</v>
      </c>
      <c r="C361" s="62"/>
      <c r="D361" s="34" t="str">
        <f>Data!B$39</f>
        <v>Lønomkostninger total</v>
      </c>
      <c r="E361" s="34"/>
      <c r="F361" s="53"/>
      <c r="G361" s="242">
        <f>HLOOKUP(B361,'Budget &amp; Total'!$1:$45,(28),FALSE)</f>
        <v>0</v>
      </c>
      <c r="H361" s="455">
        <f t="shared" ca="1" si="193"/>
        <v>0</v>
      </c>
      <c r="I361" s="79"/>
      <c r="J361" s="209">
        <f ca="1">HLOOKUP($B361,INDIRECT(J$1&amp;"!$I$2:$x$40"),('Partner-period(er)'!$A361+14),FALSE)</f>
        <v>0</v>
      </c>
      <c r="K361" s="61">
        <f ca="1">HLOOKUP($B361,INDIRECT(K$1&amp;"!$I$2:$x$40"),('Partner-period(er)'!$A361+14),FALSE)</f>
        <v>0</v>
      </c>
      <c r="L361" s="210">
        <f ca="1">HLOOKUP($B361,INDIRECT(L$1&amp;"!$I$2:$x$40"),('Partner-period(er)'!$A361+14),FALSE)</f>
        <v>0</v>
      </c>
      <c r="M361" s="210">
        <f ca="1">HLOOKUP($B361,INDIRECT(M$1&amp;"!$I$2:$x$40"),('Partner-period(er)'!$A361+14),FALSE)</f>
        <v>0</v>
      </c>
      <c r="N361" s="210">
        <f ca="1">HLOOKUP($B361,INDIRECT(N$1&amp;"!$I$2:$x$40"),('Partner-period(er)'!$A361+14),FALSE)</f>
        <v>0</v>
      </c>
      <c r="O361" s="364">
        <f ca="1">HLOOKUP($B361,INDIRECT(O$1&amp;"!$I$2:$x$40"),('Partner-period(er)'!$A361+14),FALSE)</f>
        <v>0</v>
      </c>
      <c r="P361" s="364">
        <f ca="1">HLOOKUP($B361,INDIRECT(P$1&amp;"!$I$2:$x$40"),('Partner-period(er)'!$A361+14),FALSE)</f>
        <v>0</v>
      </c>
      <c r="Q361" s="364">
        <f ca="1">HLOOKUP($B361,INDIRECT(Q$1&amp;"!$I$2:$x$40"),('Partner-period(er)'!$A361+14),FALSE)</f>
        <v>0</v>
      </c>
      <c r="R361" s="364">
        <f ca="1">HLOOKUP($B361,INDIRECT(R$1&amp;"!$I$2:$x$40"),('Partner-period(er)'!$A361+14),FALSE)</f>
        <v>0</v>
      </c>
      <c r="S361" s="364">
        <f ca="1">HLOOKUP($B361,INDIRECT(S$1&amp;"!$I$2:$x$40"),('Partner-period(er)'!$A361+14),FALSE)</f>
        <v>0</v>
      </c>
      <c r="T361" s="364">
        <f ca="1">HLOOKUP($B361,INDIRECT(T$1&amp;"!$I$2:$x$40"),('Partner-period(er)'!$A361+14),FALSE)</f>
        <v>0</v>
      </c>
      <c r="U361" s="364">
        <f ca="1">HLOOKUP($B361,INDIRECT(U$1&amp;"!$I$2:$x$40"),('Partner-period(er)'!$A361+14),FALSE)</f>
        <v>0</v>
      </c>
      <c r="V361" s="364">
        <f ca="1">HLOOKUP($B361,INDIRECT(V$1&amp;"!$I$2:$x$40"),('Partner-period(er)'!$A361+14),FALSE)</f>
        <v>0</v>
      </c>
      <c r="W361" s="364">
        <f ca="1">HLOOKUP($B361,INDIRECT(W$1&amp;"!$I$2:$x$40"),('Partner-period(er)'!$A361+14),FALSE)</f>
        <v>0</v>
      </c>
      <c r="X361" s="365">
        <f ca="1">HLOOKUP($B361,INDIRECT(X$1&amp;"!$I$2:$x$40"),('Partner-period(er)'!$A361+14),FALSE)</f>
        <v>0</v>
      </c>
      <c r="Z361" s="15">
        <f t="shared" ref="Z361:AN361" ca="1" si="194">SUM(Z358:Z360)</f>
        <v>0</v>
      </c>
      <c r="AA361" s="11">
        <f t="shared" ca="1" si="194"/>
        <v>0</v>
      </c>
      <c r="AB361" s="11">
        <f t="shared" ca="1" si="194"/>
        <v>0</v>
      </c>
      <c r="AC361" s="11">
        <f t="shared" ca="1" si="194"/>
        <v>0</v>
      </c>
      <c r="AD361" s="11">
        <f t="shared" ca="1" si="194"/>
        <v>0</v>
      </c>
      <c r="AE361" s="11">
        <f t="shared" ca="1" si="194"/>
        <v>0</v>
      </c>
      <c r="AF361" s="11">
        <f t="shared" ca="1" si="194"/>
        <v>0</v>
      </c>
      <c r="AG361" s="11">
        <f t="shared" ca="1" si="194"/>
        <v>0</v>
      </c>
      <c r="AH361" s="11">
        <f t="shared" ca="1" si="194"/>
        <v>0</v>
      </c>
      <c r="AI361" s="11">
        <f t="shared" ca="1" si="194"/>
        <v>0</v>
      </c>
      <c r="AJ361" s="11">
        <f t="shared" ca="1" si="194"/>
        <v>0</v>
      </c>
      <c r="AK361" s="11">
        <f t="shared" ca="1" si="194"/>
        <v>0</v>
      </c>
      <c r="AL361" s="11">
        <f t="shared" ca="1" si="194"/>
        <v>0</v>
      </c>
      <c r="AM361" s="11">
        <f t="shared" ca="1" si="194"/>
        <v>0</v>
      </c>
      <c r="AN361" s="19">
        <f t="shared" ca="1" si="194"/>
        <v>0</v>
      </c>
      <c r="AO361" s="12"/>
      <c r="AP361" s="11">
        <f t="shared" ref="AP361:BD361" ca="1" si="195">SUM(AP358:AP360)</f>
        <v>0</v>
      </c>
      <c r="AQ361" s="11">
        <f t="shared" ca="1" si="195"/>
        <v>0</v>
      </c>
      <c r="AR361" s="11">
        <f t="shared" ca="1" si="195"/>
        <v>0</v>
      </c>
      <c r="AS361" s="11">
        <f t="shared" ca="1" si="195"/>
        <v>0</v>
      </c>
      <c r="AT361" s="11">
        <f t="shared" ca="1" si="195"/>
        <v>0</v>
      </c>
      <c r="AU361" s="11">
        <f t="shared" ca="1" si="195"/>
        <v>0</v>
      </c>
      <c r="AV361" s="11">
        <f t="shared" ca="1" si="195"/>
        <v>0</v>
      </c>
      <c r="AW361" s="11">
        <f t="shared" ca="1" si="195"/>
        <v>0</v>
      </c>
      <c r="AX361" s="11">
        <f t="shared" ca="1" si="195"/>
        <v>0</v>
      </c>
      <c r="AY361" s="11">
        <f t="shared" ca="1" si="195"/>
        <v>0</v>
      </c>
      <c r="AZ361" s="11">
        <f t="shared" ca="1" si="195"/>
        <v>0</v>
      </c>
      <c r="BA361" s="11">
        <f t="shared" ca="1" si="195"/>
        <v>0</v>
      </c>
      <c r="BB361" s="11">
        <f t="shared" ca="1" si="195"/>
        <v>0</v>
      </c>
      <c r="BC361" s="11">
        <f t="shared" ca="1" si="195"/>
        <v>0</v>
      </c>
      <c r="BD361" s="11">
        <f t="shared" ca="1" si="195"/>
        <v>0</v>
      </c>
    </row>
    <row r="362" spans="1:56" x14ac:dyDescent="0.25">
      <c r="B362" s="24">
        <f t="shared" si="192"/>
        <v>8</v>
      </c>
      <c r="C362" s="38" t="str">
        <f>Data!B$18</f>
        <v>Andre omkostninger</v>
      </c>
      <c r="D362" s="9"/>
      <c r="E362" s="9"/>
      <c r="F362" s="4"/>
      <c r="G362" s="241"/>
      <c r="H362" s="454">
        <f t="shared" ca="1" si="193"/>
        <v>0</v>
      </c>
      <c r="I362" s="72"/>
      <c r="J362" s="159">
        <f ca="1">HLOOKUP($B362,INDIRECT(J$1&amp;"!$I$2:$x$40"),('Partner-period(er)'!$A362+14),FALSE)</f>
        <v>0</v>
      </c>
      <c r="K362" s="57">
        <f ca="1">HLOOKUP($B362,INDIRECT(K$1&amp;"!$I$2:$x$40"),('Partner-period(er)'!$A362+14),FALSE)</f>
        <v>0</v>
      </c>
      <c r="L362" s="57">
        <f ca="1">HLOOKUP($B362,INDIRECT(L$1&amp;"!$I$2:$x$40"),('Partner-period(er)'!$A362+14),FALSE)</f>
        <v>0</v>
      </c>
      <c r="M362" s="57">
        <f ca="1">HLOOKUP($B362,INDIRECT(M$1&amp;"!$I$2:$x$40"),('Partner-period(er)'!$A362+14),FALSE)</f>
        <v>0</v>
      </c>
      <c r="N362" s="57">
        <f ca="1">HLOOKUP($B362,INDIRECT(N$1&amp;"!$I$2:$x$40"),('Partner-period(er)'!$A362+14),FALSE)</f>
        <v>0</v>
      </c>
      <c r="O362" s="9">
        <f ca="1">HLOOKUP($B362,INDIRECT(O$1&amp;"!$I$2:$x$40"),('Partner-period(er)'!$A362+14),FALSE)</f>
        <v>0</v>
      </c>
      <c r="P362" s="9">
        <f ca="1">HLOOKUP($B362,INDIRECT(P$1&amp;"!$I$2:$x$40"),('Partner-period(er)'!$A362+14),FALSE)</f>
        <v>0</v>
      </c>
      <c r="Q362" s="9">
        <f ca="1">HLOOKUP($B362,INDIRECT(Q$1&amp;"!$I$2:$x$40"),('Partner-period(er)'!$A362+14),FALSE)</f>
        <v>0</v>
      </c>
      <c r="R362" s="9">
        <f ca="1">HLOOKUP($B362,INDIRECT(R$1&amp;"!$I$2:$x$40"),('Partner-period(er)'!$A362+14),FALSE)</f>
        <v>0</v>
      </c>
      <c r="S362" s="9">
        <f ca="1">HLOOKUP($B362,INDIRECT(S$1&amp;"!$I$2:$x$40"),('Partner-period(er)'!$A362+14),FALSE)</f>
        <v>0</v>
      </c>
      <c r="T362" s="9">
        <f ca="1">HLOOKUP($B362,INDIRECT(T$1&amp;"!$I$2:$x$40"),('Partner-period(er)'!$A362+14),FALSE)</f>
        <v>0</v>
      </c>
      <c r="U362" s="9">
        <f ca="1">HLOOKUP($B362,INDIRECT(U$1&amp;"!$I$2:$x$40"),('Partner-period(er)'!$A362+14),FALSE)</f>
        <v>0</v>
      </c>
      <c r="V362" s="9">
        <f ca="1">HLOOKUP($B362,INDIRECT(V$1&amp;"!$I$2:$x$40"),('Partner-period(er)'!$A362+14),FALSE)</f>
        <v>0</v>
      </c>
      <c r="W362" s="9">
        <f ca="1">HLOOKUP($B362,INDIRECT(W$1&amp;"!$I$2:$x$40"),('Partner-period(er)'!$A362+14),FALSE)</f>
        <v>0</v>
      </c>
      <c r="X362" s="109">
        <f ca="1">HLOOKUP($B362,INDIRECT(X$1&amp;"!$I$2:$x$40"),('Partner-period(er)'!$A362+14),FALSE)</f>
        <v>0</v>
      </c>
      <c r="Z362" s="15"/>
      <c r="AA362" s="11"/>
      <c r="AB362" s="11"/>
      <c r="AC362" s="11"/>
      <c r="AD362" s="11"/>
      <c r="AE362" s="11"/>
      <c r="AF362" s="11"/>
      <c r="AG362" s="11"/>
      <c r="AH362" s="11"/>
      <c r="AI362" s="11"/>
      <c r="AJ362" s="11"/>
      <c r="AK362" s="11"/>
      <c r="AL362" s="11"/>
      <c r="AM362" s="11"/>
      <c r="AN362" s="19"/>
      <c r="AO362" s="12"/>
      <c r="AP362" s="11"/>
      <c r="AQ362" s="11"/>
      <c r="AR362" s="11"/>
      <c r="AS362" s="11"/>
      <c r="AT362" s="11"/>
      <c r="AU362" s="11"/>
      <c r="AV362" s="11"/>
      <c r="AW362" s="11"/>
      <c r="AX362" s="11"/>
      <c r="AY362" s="11"/>
      <c r="AZ362" s="11"/>
      <c r="BA362" s="11"/>
      <c r="BB362" s="11"/>
      <c r="BC362" s="11"/>
      <c r="BD362" s="11"/>
    </row>
    <row r="363" spans="1:56" x14ac:dyDescent="0.25">
      <c r="A363" s="24">
        <v>9</v>
      </c>
      <c r="B363" s="24">
        <f t="shared" si="192"/>
        <v>8</v>
      </c>
      <c r="C363" s="39"/>
      <c r="D363" s="9" t="str">
        <f>Data!B$6</f>
        <v>Instrumenter og udstyr</v>
      </c>
      <c r="E363" s="9"/>
      <c r="F363" s="4"/>
      <c r="G363" s="242">
        <f>HLOOKUP(B363,'Budget &amp; Total'!$1:$45,(30),FALSE)</f>
        <v>0</v>
      </c>
      <c r="H363" s="454">
        <f t="shared" ca="1" si="193"/>
        <v>0</v>
      </c>
      <c r="I363" s="72"/>
      <c r="J363" s="159">
        <f ca="1">HLOOKUP($B363,INDIRECT(J$1&amp;"!$I$2:$x$40"),('Partner-period(er)'!$A363+14),FALSE)</f>
        <v>0</v>
      </c>
      <c r="K363" s="57">
        <f ca="1">HLOOKUP($B363,INDIRECT(K$1&amp;"!$I$2:$x$40"),('Partner-period(er)'!$A363+14),FALSE)</f>
        <v>0</v>
      </c>
      <c r="L363" s="57">
        <f ca="1">HLOOKUP($B363,INDIRECT(L$1&amp;"!$I$2:$x$40"),('Partner-period(er)'!$A363+14),FALSE)</f>
        <v>0</v>
      </c>
      <c r="M363" s="57">
        <f ca="1">HLOOKUP($B363,INDIRECT(M$1&amp;"!$I$2:$x$40"),('Partner-period(er)'!$A363+14),FALSE)</f>
        <v>0</v>
      </c>
      <c r="N363" s="57">
        <f ca="1">HLOOKUP($B363,INDIRECT(N$1&amp;"!$I$2:$x$40"),('Partner-period(er)'!$A363+14),FALSE)</f>
        <v>0</v>
      </c>
      <c r="O363" s="9">
        <f ca="1">HLOOKUP($B363,INDIRECT(O$1&amp;"!$I$2:$x$40"),('Partner-period(er)'!$A363+14),FALSE)</f>
        <v>0</v>
      </c>
      <c r="P363" s="9">
        <f ca="1">HLOOKUP($B363,INDIRECT(P$1&amp;"!$I$2:$x$40"),('Partner-period(er)'!$A363+14),FALSE)</f>
        <v>0</v>
      </c>
      <c r="Q363" s="9">
        <f ca="1">HLOOKUP($B363,INDIRECT(Q$1&amp;"!$I$2:$x$40"),('Partner-period(er)'!$A363+14),FALSE)</f>
        <v>0</v>
      </c>
      <c r="R363" s="9">
        <f ca="1">HLOOKUP($B363,INDIRECT(R$1&amp;"!$I$2:$x$40"),('Partner-period(er)'!$A363+14),FALSE)</f>
        <v>0</v>
      </c>
      <c r="S363" s="9">
        <f ca="1">HLOOKUP($B363,INDIRECT(S$1&amp;"!$I$2:$x$40"),('Partner-period(er)'!$A363+14),FALSE)</f>
        <v>0</v>
      </c>
      <c r="T363" s="9">
        <f ca="1">HLOOKUP($B363,INDIRECT(T$1&amp;"!$I$2:$x$40"),('Partner-period(er)'!$A363+14),FALSE)</f>
        <v>0</v>
      </c>
      <c r="U363" s="9">
        <f ca="1">HLOOKUP($B363,INDIRECT(U$1&amp;"!$I$2:$x$40"),('Partner-period(er)'!$A363+14),FALSE)</f>
        <v>0</v>
      </c>
      <c r="V363" s="9">
        <f ca="1">HLOOKUP($B363,INDIRECT(V$1&amp;"!$I$2:$x$40"),('Partner-period(er)'!$A363+14),FALSE)</f>
        <v>0</v>
      </c>
      <c r="W363" s="9">
        <f ca="1">HLOOKUP($B363,INDIRECT(W$1&amp;"!$I$2:$x$40"),('Partner-period(er)'!$A363+14),FALSE)</f>
        <v>0</v>
      </c>
      <c r="X363" s="109">
        <f ca="1">HLOOKUP($B363,INDIRECT(X$1&amp;"!$I$2:$x$40"),('Partner-period(er)'!$A363+14),FALSE)</f>
        <v>0</v>
      </c>
      <c r="Z363" s="15">
        <f t="shared" ref="Z363:Z371" ca="1" si="196">J363</f>
        <v>0</v>
      </c>
      <c r="AA363" s="11">
        <f ca="1">SUM($J363:K363)</f>
        <v>0</v>
      </c>
      <c r="AB363" s="11">
        <f ca="1">SUM($J363:L363)</f>
        <v>0</v>
      </c>
      <c r="AC363" s="11">
        <f ca="1">SUM($J363:M363)</f>
        <v>0</v>
      </c>
      <c r="AD363" s="11">
        <f ca="1">SUM($J363:N363)</f>
        <v>0</v>
      </c>
      <c r="AE363" s="11">
        <f ca="1">SUM($J363:O363)</f>
        <v>0</v>
      </c>
      <c r="AF363" s="11">
        <f ca="1">SUM($J363:P363)</f>
        <v>0</v>
      </c>
      <c r="AG363" s="11">
        <f ca="1">SUM($J363:Q363)</f>
        <v>0</v>
      </c>
      <c r="AH363" s="11">
        <f ca="1">SUM($J363:R363)</f>
        <v>0</v>
      </c>
      <c r="AI363" s="11">
        <f ca="1">SUM($J363:S363)</f>
        <v>0</v>
      </c>
      <c r="AJ363" s="11">
        <f ca="1">SUM($J363:T363)</f>
        <v>0</v>
      </c>
      <c r="AK363" s="11">
        <f ca="1">SUM($J363:U363)</f>
        <v>0</v>
      </c>
      <c r="AL363" s="11">
        <f ca="1">SUM($J363:V363)</f>
        <v>0</v>
      </c>
      <c r="AM363" s="11">
        <f ca="1">SUM($J363:W363)</f>
        <v>0</v>
      </c>
      <c r="AN363" s="19">
        <f ca="1">SUM($J363:X363)</f>
        <v>0</v>
      </c>
      <c r="AO363" s="12"/>
      <c r="AP363" s="11">
        <f ca="1">IF(Data!$H$2="ja",IF(Z363&gt;$G363,Z363-$G363,0),0)</f>
        <v>0</v>
      </c>
      <c r="AQ363" s="11">
        <f ca="1">IF(Data!$H$2="ja",IF(AA363&gt;$G363,AA363-$G363-SUM($AP363:AP363),0),0)</f>
        <v>0</v>
      </c>
      <c r="AR363" s="11">
        <f ca="1">IF(Data!$H$2="ja",IF(AB363&gt;$G363,AB363-$G363-SUM($AP363:AQ363),0),0)</f>
        <v>0</v>
      </c>
      <c r="AS363" s="11">
        <f ca="1">IF(Data!$H$2="ja",IF(AC363&gt;$G363,AC363-$G363-SUM($AP363:AR363),0),0)</f>
        <v>0</v>
      </c>
      <c r="AT363" s="11">
        <f ca="1">IF(Data!$H$2="ja",IF(AD363&gt;$G363,AD363-$G363-SUM($AP363:AS363),0),0)</f>
        <v>0</v>
      </c>
      <c r="AU363" s="11">
        <f ca="1">IF(Data!$H$2="ja",IF(AE363&gt;$G363,AE363-$G363-SUM($AP363:AT363),0),0)</f>
        <v>0</v>
      </c>
      <c r="AV363" s="11">
        <f ca="1">IF(Data!$H$2="ja",IF(AF363&gt;$G363,AF363-$G363-SUM($AP363:AU363),0),0)</f>
        <v>0</v>
      </c>
      <c r="AW363" s="11">
        <f ca="1">IF(Data!$H$2="ja",IF(AG363&gt;$G363,AG363-$G363-SUM($AP363:AV363),0),0)</f>
        <v>0</v>
      </c>
      <c r="AX363" s="11">
        <f ca="1">IF(Data!$H$2="ja",IF(AH363&gt;$G363,AH363-$G363-SUM($AP363:AW363),0),0)</f>
        <v>0</v>
      </c>
      <c r="AY363" s="11">
        <f ca="1">IF(Data!$H$2="ja",IF(AI363&gt;$G363,AI363-$G363-SUM($AP363:AX363),0),0)</f>
        <v>0</v>
      </c>
      <c r="AZ363" s="11">
        <f ca="1">IF(Data!$H$2="ja",IF(AJ363&gt;$G363,AJ363-$G363-SUM($AP363:AY363),0),0)</f>
        <v>0</v>
      </c>
      <c r="BA363" s="11">
        <f ca="1">IF(Data!$H$2="ja",IF(AK363&gt;$G363,AK363-$G363-SUM($AP363:AZ363),0),0)</f>
        <v>0</v>
      </c>
      <c r="BB363" s="11">
        <f ca="1">IF(Data!$H$2="ja",IF(AL363&gt;$G363,AL363-$G363-SUM($AP363:BA363),0),0)</f>
        <v>0</v>
      </c>
      <c r="BC363" s="11">
        <f ca="1">IF(Data!$H$2="ja",IF(AM363&gt;$G363,AM363-$G363-SUM($AP363:BB363),0),0)</f>
        <v>0</v>
      </c>
      <c r="BD363" s="11">
        <f ca="1">IF(Data!$H$2="ja",IF(AN363&gt;$G363,AN363-$G363-SUM($AP363:BC363),0),0)</f>
        <v>0</v>
      </c>
    </row>
    <row r="364" spans="1:56" x14ac:dyDescent="0.25">
      <c r="A364" s="24">
        <v>10</v>
      </c>
      <c r="B364" s="24">
        <f t="shared" si="192"/>
        <v>8</v>
      </c>
      <c r="C364" s="39"/>
      <c r="D364" s="9" t="str">
        <f>Data!B$7</f>
        <v>Bygninger og jord</v>
      </c>
      <c r="E364" s="9"/>
      <c r="F364" s="4"/>
      <c r="G364" s="242">
        <f>HLOOKUP(B364,'Budget &amp; Total'!$1:$45,(31),FALSE)</f>
        <v>0</v>
      </c>
      <c r="H364" s="454">
        <f t="shared" ca="1" si="193"/>
        <v>0</v>
      </c>
      <c r="I364" s="72"/>
      <c r="J364" s="159">
        <f ca="1">HLOOKUP($B364,INDIRECT(J$1&amp;"!$I$2:$x$40"),('Partner-period(er)'!$A364+14),FALSE)</f>
        <v>0</v>
      </c>
      <c r="K364" s="57">
        <f ca="1">HLOOKUP($B364,INDIRECT(K$1&amp;"!$I$2:$x$40"),('Partner-period(er)'!$A364+14),FALSE)</f>
        <v>0</v>
      </c>
      <c r="L364" s="57">
        <f ca="1">HLOOKUP($B364,INDIRECT(L$1&amp;"!$I$2:$x$40"),('Partner-period(er)'!$A364+14),FALSE)</f>
        <v>0</v>
      </c>
      <c r="M364" s="57">
        <f ca="1">HLOOKUP($B364,INDIRECT(M$1&amp;"!$I$2:$x$40"),('Partner-period(er)'!$A364+14),FALSE)</f>
        <v>0</v>
      </c>
      <c r="N364" s="57">
        <f ca="1">HLOOKUP($B364,INDIRECT(N$1&amp;"!$I$2:$x$40"),('Partner-period(er)'!$A364+14),FALSE)</f>
        <v>0</v>
      </c>
      <c r="O364" s="9">
        <f ca="1">HLOOKUP($B364,INDIRECT(O$1&amp;"!$I$2:$x$40"),('Partner-period(er)'!$A364+14),FALSE)</f>
        <v>0</v>
      </c>
      <c r="P364" s="9">
        <f ca="1">HLOOKUP($B364,INDIRECT(P$1&amp;"!$I$2:$x$40"),('Partner-period(er)'!$A364+14),FALSE)</f>
        <v>0</v>
      </c>
      <c r="Q364" s="9">
        <f ca="1">HLOOKUP($B364,INDIRECT(Q$1&amp;"!$I$2:$x$40"),('Partner-period(er)'!$A364+14),FALSE)</f>
        <v>0</v>
      </c>
      <c r="R364" s="9">
        <f ca="1">HLOOKUP($B364,INDIRECT(R$1&amp;"!$I$2:$x$40"),('Partner-period(er)'!$A364+14),FALSE)</f>
        <v>0</v>
      </c>
      <c r="S364" s="9">
        <f ca="1">HLOOKUP($B364,INDIRECT(S$1&amp;"!$I$2:$x$40"),('Partner-period(er)'!$A364+14),FALSE)</f>
        <v>0</v>
      </c>
      <c r="T364" s="9">
        <f ca="1">HLOOKUP($B364,INDIRECT(T$1&amp;"!$I$2:$x$40"),('Partner-period(er)'!$A364+14),FALSE)</f>
        <v>0</v>
      </c>
      <c r="U364" s="9">
        <f ca="1">HLOOKUP($B364,INDIRECT(U$1&amp;"!$I$2:$x$40"),('Partner-period(er)'!$A364+14),FALSE)</f>
        <v>0</v>
      </c>
      <c r="V364" s="9">
        <f ca="1">HLOOKUP($B364,INDIRECT(V$1&amp;"!$I$2:$x$40"),('Partner-period(er)'!$A364+14),FALSE)</f>
        <v>0</v>
      </c>
      <c r="W364" s="9">
        <f ca="1">HLOOKUP($B364,INDIRECT(W$1&amp;"!$I$2:$x$40"),('Partner-period(er)'!$A364+14),FALSE)</f>
        <v>0</v>
      </c>
      <c r="X364" s="109">
        <f ca="1">HLOOKUP($B364,INDIRECT(X$1&amp;"!$I$2:$x$40"),('Partner-period(er)'!$A364+14),FALSE)</f>
        <v>0</v>
      </c>
      <c r="Z364" s="15">
        <f t="shared" ca="1" si="196"/>
        <v>0</v>
      </c>
      <c r="AA364" s="11">
        <f ca="1">SUM($J364:K364)</f>
        <v>0</v>
      </c>
      <c r="AB364" s="11">
        <f ca="1">SUM($J364:L364)</f>
        <v>0</v>
      </c>
      <c r="AC364" s="11">
        <f ca="1">SUM($J364:M364)</f>
        <v>0</v>
      </c>
      <c r="AD364" s="11">
        <f ca="1">SUM($J364:N364)</f>
        <v>0</v>
      </c>
      <c r="AE364" s="11">
        <f ca="1">SUM($J364:O364)</f>
        <v>0</v>
      </c>
      <c r="AF364" s="11">
        <f ca="1">SUM($J364:P364)</f>
        <v>0</v>
      </c>
      <c r="AG364" s="11">
        <f ca="1">SUM($J364:Q364)</f>
        <v>0</v>
      </c>
      <c r="AH364" s="11">
        <f ca="1">SUM($J364:R364)</f>
        <v>0</v>
      </c>
      <c r="AI364" s="11">
        <f ca="1">SUM($J364:S364)</f>
        <v>0</v>
      </c>
      <c r="AJ364" s="11">
        <f ca="1">SUM($J364:T364)</f>
        <v>0</v>
      </c>
      <c r="AK364" s="11">
        <f ca="1">SUM($J364:U364)</f>
        <v>0</v>
      </c>
      <c r="AL364" s="11">
        <f ca="1">SUM($J364:V364)</f>
        <v>0</v>
      </c>
      <c r="AM364" s="11">
        <f ca="1">SUM($J364:W364)</f>
        <v>0</v>
      </c>
      <c r="AN364" s="19">
        <f ca="1">SUM($J364:X364)</f>
        <v>0</v>
      </c>
      <c r="AO364" s="12"/>
      <c r="AP364" s="11">
        <f ca="1">IF(Data!$H$2="ja",IF(Z364&gt;$G364,Z364-$G364,0),0)</f>
        <v>0</v>
      </c>
      <c r="AQ364" s="11">
        <f ca="1">IF(Data!$H$2="ja",IF(AA364&gt;$G364,AA364-$G364-SUM($AP364:AP364),0),0)</f>
        <v>0</v>
      </c>
      <c r="AR364" s="11">
        <f ca="1">IF(Data!$H$2="ja",IF(AB364&gt;$G364,AB364-$G364-SUM($AP364:AQ364),0),0)</f>
        <v>0</v>
      </c>
      <c r="AS364" s="11">
        <f ca="1">IF(Data!$H$2="ja",IF(AC364&gt;$G364,AC364-$G364-SUM($AP364:AR364),0),0)</f>
        <v>0</v>
      </c>
      <c r="AT364" s="11">
        <f ca="1">IF(Data!$H$2="ja",IF(AD364&gt;$G364,AD364-$G364-SUM($AP364:AS364),0),0)</f>
        <v>0</v>
      </c>
      <c r="AU364" s="11">
        <f ca="1">IF(Data!$H$2="ja",IF(AE364&gt;$G364,AE364-$G364-SUM($AP364:AT364),0),0)</f>
        <v>0</v>
      </c>
      <c r="AV364" s="11">
        <f ca="1">IF(Data!$H$2="ja",IF(AF364&gt;$G364,AF364-$G364-SUM($AP364:AU364),0),0)</f>
        <v>0</v>
      </c>
      <c r="AW364" s="11">
        <f ca="1">IF(Data!$H$2="ja",IF(AG364&gt;$G364,AG364-$G364-SUM($AP364:AV364),0),0)</f>
        <v>0</v>
      </c>
      <c r="AX364" s="11">
        <f ca="1">IF(Data!$H$2="ja",IF(AH364&gt;$G364,AH364-$G364-SUM($AP364:AW364),0),0)</f>
        <v>0</v>
      </c>
      <c r="AY364" s="11">
        <f ca="1">IF(Data!$H$2="ja",IF(AI364&gt;$G364,AI364-$G364-SUM($AP364:AX364),0),0)</f>
        <v>0</v>
      </c>
      <c r="AZ364" s="11">
        <f ca="1">IF(Data!$H$2="ja",IF(AJ364&gt;$G364,AJ364-$G364-SUM($AP364:AY364),0),0)</f>
        <v>0</v>
      </c>
      <c r="BA364" s="11">
        <f ca="1">IF(Data!$H$2="ja",IF(AK364&gt;$G364,AK364-$G364-SUM($AP364:AZ364),0),0)</f>
        <v>0</v>
      </c>
      <c r="BB364" s="11">
        <f ca="1">IF(Data!$H$2="ja",IF(AL364&gt;$G364,AL364-$G364-SUM($AP364:BA364),0),0)</f>
        <v>0</v>
      </c>
      <c r="BC364" s="11">
        <f ca="1">IF(Data!$H$2="ja",IF(AM364&gt;$G364,AM364-$G364-SUM($AP364:BB364),0),0)</f>
        <v>0</v>
      </c>
      <c r="BD364" s="11">
        <f ca="1">IF(Data!$H$2="ja",IF(AN364&gt;$G364,AN364-$G364-SUM($AP364:BC364),0),0)</f>
        <v>0</v>
      </c>
    </row>
    <row r="365" spans="1:56" x14ac:dyDescent="0.25">
      <c r="A365" s="24">
        <v>11</v>
      </c>
      <c r="B365" s="24">
        <f t="shared" si="192"/>
        <v>8</v>
      </c>
      <c r="C365" s="39"/>
      <c r="D365" s="9" t="str">
        <f>Data!B$8</f>
        <v>Andre driftsudgifter, herunder materialer</v>
      </c>
      <c r="E365" s="9"/>
      <c r="F365" s="4"/>
      <c r="G365" s="242">
        <f>HLOOKUP(B365,'Budget &amp; Total'!$1:$45,(32),FALSE)</f>
        <v>0</v>
      </c>
      <c r="H365" s="454">
        <f t="shared" ca="1" si="193"/>
        <v>0</v>
      </c>
      <c r="I365" s="72"/>
      <c r="J365" s="159">
        <f ca="1">HLOOKUP($B365,INDIRECT(J$1&amp;"!$I$2:$x$40"),('Partner-period(er)'!$A365+14),FALSE)</f>
        <v>0</v>
      </c>
      <c r="K365" s="57">
        <f ca="1">HLOOKUP($B365,INDIRECT(K$1&amp;"!$I$2:$x$40"),('Partner-period(er)'!$A365+14),FALSE)</f>
        <v>0</v>
      </c>
      <c r="L365" s="57">
        <f ca="1">HLOOKUP($B365,INDIRECT(L$1&amp;"!$I$2:$x$40"),('Partner-period(er)'!$A365+14),FALSE)</f>
        <v>0</v>
      </c>
      <c r="M365" s="57">
        <f ca="1">HLOOKUP($B365,INDIRECT(M$1&amp;"!$I$2:$x$40"),('Partner-period(er)'!$A365+14),FALSE)</f>
        <v>0</v>
      </c>
      <c r="N365" s="57">
        <f ca="1">HLOOKUP($B365,INDIRECT(N$1&amp;"!$I$2:$x$40"),('Partner-period(er)'!$A365+14),FALSE)</f>
        <v>0</v>
      </c>
      <c r="O365" s="9">
        <f ca="1">HLOOKUP($B365,INDIRECT(O$1&amp;"!$I$2:$x$40"),('Partner-period(er)'!$A365+14),FALSE)</f>
        <v>0</v>
      </c>
      <c r="P365" s="9">
        <f ca="1">HLOOKUP($B365,INDIRECT(P$1&amp;"!$I$2:$x$40"),('Partner-period(er)'!$A365+14),FALSE)</f>
        <v>0</v>
      </c>
      <c r="Q365" s="9">
        <f ca="1">HLOOKUP($B365,INDIRECT(Q$1&amp;"!$I$2:$x$40"),('Partner-period(er)'!$A365+14),FALSE)</f>
        <v>0</v>
      </c>
      <c r="R365" s="9">
        <f ca="1">HLOOKUP($B365,INDIRECT(R$1&amp;"!$I$2:$x$40"),('Partner-period(er)'!$A365+14),FALSE)</f>
        <v>0</v>
      </c>
      <c r="S365" s="9">
        <f ca="1">HLOOKUP($B365,INDIRECT(S$1&amp;"!$I$2:$x$40"),('Partner-period(er)'!$A365+14),FALSE)</f>
        <v>0</v>
      </c>
      <c r="T365" s="9">
        <f ca="1">HLOOKUP($B365,INDIRECT(T$1&amp;"!$I$2:$x$40"),('Partner-period(er)'!$A365+14),FALSE)</f>
        <v>0</v>
      </c>
      <c r="U365" s="9">
        <f ca="1">HLOOKUP($B365,INDIRECT(U$1&amp;"!$I$2:$x$40"),('Partner-period(er)'!$A365+14),FALSE)</f>
        <v>0</v>
      </c>
      <c r="V365" s="9">
        <f ca="1">HLOOKUP($B365,INDIRECT(V$1&amp;"!$I$2:$x$40"),('Partner-period(er)'!$A365+14),FALSE)</f>
        <v>0</v>
      </c>
      <c r="W365" s="9">
        <f ca="1">HLOOKUP($B365,INDIRECT(W$1&amp;"!$I$2:$x$40"),('Partner-period(er)'!$A365+14),FALSE)</f>
        <v>0</v>
      </c>
      <c r="X365" s="109">
        <f ca="1">HLOOKUP($B365,INDIRECT(X$1&amp;"!$I$2:$x$40"),('Partner-period(er)'!$A365+14),FALSE)</f>
        <v>0</v>
      </c>
      <c r="Z365" s="15">
        <f t="shared" ca="1" si="196"/>
        <v>0</v>
      </c>
      <c r="AA365" s="11">
        <f ca="1">SUM($J365:K365)</f>
        <v>0</v>
      </c>
      <c r="AB365" s="11">
        <f ca="1">SUM($J365:L365)</f>
        <v>0</v>
      </c>
      <c r="AC365" s="11">
        <f ca="1">SUM($J365:M365)</f>
        <v>0</v>
      </c>
      <c r="AD365" s="11">
        <f ca="1">SUM($J365:N365)</f>
        <v>0</v>
      </c>
      <c r="AE365" s="11">
        <f ca="1">SUM($J365:O365)</f>
        <v>0</v>
      </c>
      <c r="AF365" s="11">
        <f ca="1">SUM($J365:P365)</f>
        <v>0</v>
      </c>
      <c r="AG365" s="11">
        <f ca="1">SUM($J365:Q365)</f>
        <v>0</v>
      </c>
      <c r="AH365" s="11">
        <f ca="1">SUM($J365:R365)</f>
        <v>0</v>
      </c>
      <c r="AI365" s="11">
        <f ca="1">SUM($J365:S365)</f>
        <v>0</v>
      </c>
      <c r="AJ365" s="11">
        <f ca="1">SUM($J365:T365)</f>
        <v>0</v>
      </c>
      <c r="AK365" s="11">
        <f ca="1">SUM($J365:U365)</f>
        <v>0</v>
      </c>
      <c r="AL365" s="11">
        <f ca="1">SUM($J365:V365)</f>
        <v>0</v>
      </c>
      <c r="AM365" s="11">
        <f ca="1">SUM($J365:W365)</f>
        <v>0</v>
      </c>
      <c r="AN365" s="19">
        <f ca="1">SUM($J365:X365)</f>
        <v>0</v>
      </c>
      <c r="AO365" s="12"/>
      <c r="AP365" s="11">
        <f ca="1">IF(Data!$H$2="ja",IF(Z365&gt;$G365,Z365-$G365,0),0)</f>
        <v>0</v>
      </c>
      <c r="AQ365" s="11">
        <f ca="1">IF(Data!$H$2="ja",IF(AA365&gt;$G365,AA365-$G365-SUM($AP365:AP365),0),0)</f>
        <v>0</v>
      </c>
      <c r="AR365" s="11">
        <f ca="1">IF(Data!$H$2="ja",IF(AB365&gt;$G365,AB365-$G365-SUM($AP365:AQ365),0),0)</f>
        <v>0</v>
      </c>
      <c r="AS365" s="11">
        <f ca="1">IF(Data!$H$2="ja",IF(AC365&gt;$G365,AC365-$G365-SUM($AP365:AR365),0),0)</f>
        <v>0</v>
      </c>
      <c r="AT365" s="11">
        <f ca="1">IF(Data!$H$2="ja",IF(AD365&gt;$G365,AD365-$G365-SUM($AP365:AS365),0),0)</f>
        <v>0</v>
      </c>
      <c r="AU365" s="11">
        <f ca="1">IF(Data!$H$2="ja",IF(AE365&gt;$G365,AE365-$G365-SUM($AP365:AT365),0),0)</f>
        <v>0</v>
      </c>
      <c r="AV365" s="11">
        <f ca="1">IF(Data!$H$2="ja",IF(AF365&gt;$G365,AF365-$G365-SUM($AP365:AU365),0),0)</f>
        <v>0</v>
      </c>
      <c r="AW365" s="11">
        <f ca="1">IF(Data!$H$2="ja",IF(AG365&gt;$G365,AG365-$G365-SUM($AP365:AV365),0),0)</f>
        <v>0</v>
      </c>
      <c r="AX365" s="11">
        <f ca="1">IF(Data!$H$2="ja",IF(AH365&gt;$G365,AH365-$G365-SUM($AP365:AW365),0),0)</f>
        <v>0</v>
      </c>
      <c r="AY365" s="11">
        <f ca="1">IF(Data!$H$2="ja",IF(AI365&gt;$G365,AI365-$G365-SUM($AP365:AX365),0),0)</f>
        <v>0</v>
      </c>
      <c r="AZ365" s="11">
        <f ca="1">IF(Data!$H$2="ja",IF(AJ365&gt;$G365,AJ365-$G365-SUM($AP365:AY365),0),0)</f>
        <v>0</v>
      </c>
      <c r="BA365" s="11">
        <f ca="1">IF(Data!$H$2="ja",IF(AK365&gt;$G365,AK365-$G365-SUM($AP365:AZ365),0),0)</f>
        <v>0</v>
      </c>
      <c r="BB365" s="11">
        <f ca="1">IF(Data!$H$2="ja",IF(AL365&gt;$G365,AL365-$G365-SUM($AP365:BA365),0),0)</f>
        <v>0</v>
      </c>
      <c r="BC365" s="11">
        <f ca="1">IF(Data!$H$2="ja",IF(AM365&gt;$G365,AM365-$G365-SUM($AP365:BB365),0),0)</f>
        <v>0</v>
      </c>
      <c r="BD365" s="11">
        <f ca="1">IF(Data!$H$2="ja",IF(AN365&gt;$G365,AN365-$G365-SUM($AP365:BC365),0),0)</f>
        <v>0</v>
      </c>
    </row>
    <row r="366" spans="1:56" x14ac:dyDescent="0.25">
      <c r="A366" s="24">
        <v>12</v>
      </c>
      <c r="B366" s="24">
        <f t="shared" si="192"/>
        <v>8</v>
      </c>
      <c r="C366" s="39"/>
      <c r="D366" s="9" t="str">
        <f>Data!B$9</f>
        <v>Konsulentydelser ved køb fra ekstern leverandør</v>
      </c>
      <c r="E366" s="9"/>
      <c r="F366" s="4"/>
      <c r="G366" s="242">
        <f>HLOOKUP(B366,'Budget &amp; Total'!$1:$45,(33),FALSE)</f>
        <v>0</v>
      </c>
      <c r="H366" s="454">
        <f t="shared" ca="1" si="193"/>
        <v>0</v>
      </c>
      <c r="I366" s="72"/>
      <c r="J366" s="159">
        <f ca="1">HLOOKUP($B366,INDIRECT(J$1&amp;"!$I$2:$x$40"),('Partner-period(er)'!$A366+14),FALSE)</f>
        <v>0</v>
      </c>
      <c r="K366" s="57">
        <f ca="1">HLOOKUP($B366,INDIRECT(K$1&amp;"!$I$2:$x$40"),('Partner-period(er)'!$A366+14),FALSE)</f>
        <v>0</v>
      </c>
      <c r="L366" s="57">
        <f ca="1">HLOOKUP($B366,INDIRECT(L$1&amp;"!$I$2:$x$40"),('Partner-period(er)'!$A366+14),FALSE)</f>
        <v>0</v>
      </c>
      <c r="M366" s="57">
        <f ca="1">HLOOKUP($B366,INDIRECT(M$1&amp;"!$I$2:$x$40"),('Partner-period(er)'!$A366+14),FALSE)</f>
        <v>0</v>
      </c>
      <c r="N366" s="57">
        <f ca="1">HLOOKUP($B366,INDIRECT(N$1&amp;"!$I$2:$x$40"),('Partner-period(er)'!$A366+14),FALSE)</f>
        <v>0</v>
      </c>
      <c r="O366" s="9">
        <f ca="1">HLOOKUP($B366,INDIRECT(O$1&amp;"!$I$2:$x$40"),('Partner-period(er)'!$A366+14),FALSE)</f>
        <v>0</v>
      </c>
      <c r="P366" s="9">
        <f ca="1">HLOOKUP($B366,INDIRECT(P$1&amp;"!$I$2:$x$40"),('Partner-period(er)'!$A366+14),FALSE)</f>
        <v>0</v>
      </c>
      <c r="Q366" s="9">
        <f ca="1">HLOOKUP($B366,INDIRECT(Q$1&amp;"!$I$2:$x$40"),('Partner-period(er)'!$A366+14),FALSE)</f>
        <v>0</v>
      </c>
      <c r="R366" s="9">
        <f ca="1">HLOOKUP($B366,INDIRECT(R$1&amp;"!$I$2:$x$40"),('Partner-period(er)'!$A366+14),FALSE)</f>
        <v>0</v>
      </c>
      <c r="S366" s="9">
        <f ca="1">HLOOKUP($B366,INDIRECT(S$1&amp;"!$I$2:$x$40"),('Partner-period(er)'!$A366+14),FALSE)</f>
        <v>0</v>
      </c>
      <c r="T366" s="9">
        <f ca="1">HLOOKUP($B366,INDIRECT(T$1&amp;"!$I$2:$x$40"),('Partner-period(er)'!$A366+14),FALSE)</f>
        <v>0</v>
      </c>
      <c r="U366" s="9">
        <f ca="1">HLOOKUP($B366,INDIRECT(U$1&amp;"!$I$2:$x$40"),('Partner-period(er)'!$A366+14),FALSE)</f>
        <v>0</v>
      </c>
      <c r="V366" s="9">
        <f ca="1">HLOOKUP($B366,INDIRECT(V$1&amp;"!$I$2:$x$40"),('Partner-period(er)'!$A366+14),FALSE)</f>
        <v>0</v>
      </c>
      <c r="W366" s="9">
        <f ca="1">HLOOKUP($B366,INDIRECT(W$1&amp;"!$I$2:$x$40"),('Partner-period(er)'!$A366+14),FALSE)</f>
        <v>0</v>
      </c>
      <c r="X366" s="109">
        <f ca="1">HLOOKUP($B366,INDIRECT(X$1&amp;"!$I$2:$x$40"),('Partner-period(er)'!$A366+14),FALSE)</f>
        <v>0</v>
      </c>
      <c r="Z366" s="15">
        <f t="shared" ca="1" si="196"/>
        <v>0</v>
      </c>
      <c r="AA366" s="11">
        <f ca="1">SUM($J366:K366)</f>
        <v>0</v>
      </c>
      <c r="AB366" s="11">
        <f ca="1">SUM($J366:L366)</f>
        <v>0</v>
      </c>
      <c r="AC366" s="11">
        <f ca="1">SUM($J366:M366)</f>
        <v>0</v>
      </c>
      <c r="AD366" s="11">
        <f ca="1">SUM($J366:N366)</f>
        <v>0</v>
      </c>
      <c r="AE366" s="11">
        <f ca="1">SUM($J366:O366)</f>
        <v>0</v>
      </c>
      <c r="AF366" s="11">
        <f ca="1">SUM($J366:P366)</f>
        <v>0</v>
      </c>
      <c r="AG366" s="11">
        <f ca="1">SUM($J366:Q366)</f>
        <v>0</v>
      </c>
      <c r="AH366" s="11">
        <f ca="1">SUM($J366:R366)</f>
        <v>0</v>
      </c>
      <c r="AI366" s="11">
        <f ca="1">SUM($J366:S366)</f>
        <v>0</v>
      </c>
      <c r="AJ366" s="11">
        <f ca="1">SUM($J366:T366)</f>
        <v>0</v>
      </c>
      <c r="AK366" s="11">
        <f ca="1">SUM($J366:U366)</f>
        <v>0</v>
      </c>
      <c r="AL366" s="11">
        <f ca="1">SUM($J366:V366)</f>
        <v>0</v>
      </c>
      <c r="AM366" s="11">
        <f ca="1">SUM($J366:W366)</f>
        <v>0</v>
      </c>
      <c r="AN366" s="19">
        <f ca="1">SUM($J366:X366)</f>
        <v>0</v>
      </c>
      <c r="AO366" s="12"/>
      <c r="AP366" s="11">
        <f ca="1">IF(Data!$H$2="ja",IF(Z366&gt;$G366,Z366-$G366,0),0)</f>
        <v>0</v>
      </c>
      <c r="AQ366" s="11">
        <f ca="1">IF(Data!$H$2="ja",IF(AA366&gt;$G366,AA366-$G366-SUM($AP366:AP366),0),0)</f>
        <v>0</v>
      </c>
      <c r="AR366" s="11">
        <f ca="1">IF(Data!$H$2="ja",IF(AB366&gt;$G366,AB366-$G366-SUM($AP366:AQ366),0),0)</f>
        <v>0</v>
      </c>
      <c r="AS366" s="11">
        <f ca="1">IF(Data!$H$2="ja",IF(AC366&gt;$G366,AC366-$G366-SUM($AP366:AR366),0),0)</f>
        <v>0</v>
      </c>
      <c r="AT366" s="11">
        <f ca="1">IF(Data!$H$2="ja",IF(AD366&gt;$G366,AD366-$G366-SUM($AP366:AS366),0),0)</f>
        <v>0</v>
      </c>
      <c r="AU366" s="11">
        <f ca="1">IF(Data!$H$2="ja",IF(AE366&gt;$G366,AE366-$G366-SUM($AP366:AT366),0),0)</f>
        <v>0</v>
      </c>
      <c r="AV366" s="11">
        <f ca="1">IF(Data!$H$2="ja",IF(AF366&gt;$G366,AF366-$G366-SUM($AP366:AU366),0),0)</f>
        <v>0</v>
      </c>
      <c r="AW366" s="11">
        <f ca="1">IF(Data!$H$2="ja",IF(AG366&gt;$G366,AG366-$G366-SUM($AP366:AV366),0),0)</f>
        <v>0</v>
      </c>
      <c r="AX366" s="11">
        <f ca="1">IF(Data!$H$2="ja",IF(AH366&gt;$G366,AH366-$G366-SUM($AP366:AW366),0),0)</f>
        <v>0</v>
      </c>
      <c r="AY366" s="11">
        <f ca="1">IF(Data!$H$2="ja",IF(AI366&gt;$G366,AI366-$G366-SUM($AP366:AX366),0),0)</f>
        <v>0</v>
      </c>
      <c r="AZ366" s="11">
        <f ca="1">IF(Data!$H$2="ja",IF(AJ366&gt;$G366,AJ366-$G366-SUM($AP366:AY366),0),0)</f>
        <v>0</v>
      </c>
      <c r="BA366" s="11">
        <f ca="1">IF(Data!$H$2="ja",IF(AK366&gt;$G366,AK366-$G366-SUM($AP366:AZ366),0),0)</f>
        <v>0</v>
      </c>
      <c r="BB366" s="11">
        <f ca="1">IF(Data!$H$2="ja",IF(AL366&gt;$G366,AL366-$G366-SUM($AP366:BA366),0),0)</f>
        <v>0</v>
      </c>
      <c r="BC366" s="11">
        <f ca="1">IF(Data!$H$2="ja",IF(AM366&gt;$G366,AM366-$G366-SUM($AP366:BB366),0),0)</f>
        <v>0</v>
      </c>
      <c r="BD366" s="11">
        <f ca="1">IF(Data!$H$2="ja",IF(AN366&gt;$G366,AN366-$G366-SUM($AP366:BC366),0),0)</f>
        <v>0</v>
      </c>
    </row>
    <row r="367" spans="1:56" x14ac:dyDescent="0.25">
      <c r="A367" s="24">
        <v>13</v>
      </c>
      <c r="B367" s="24">
        <f t="shared" si="192"/>
        <v>8</v>
      </c>
      <c r="C367" s="39"/>
      <c r="D367" s="9" t="str">
        <f>Data!B$10</f>
        <v>Indtægter (negative tal)</v>
      </c>
      <c r="E367" s="9"/>
      <c r="F367" s="4"/>
      <c r="G367" s="242">
        <f>HLOOKUP(B367,'Budget &amp; Total'!$1:$45,(34),FALSE)</f>
        <v>0</v>
      </c>
      <c r="H367" s="454">
        <f t="shared" ca="1" si="193"/>
        <v>0</v>
      </c>
      <c r="I367" s="72"/>
      <c r="J367" s="159">
        <f ca="1">HLOOKUP($B367,INDIRECT(J$1&amp;"!$I$2:$x$40"),('Partner-period(er)'!$A367+14),FALSE)</f>
        <v>0</v>
      </c>
      <c r="K367" s="57">
        <f ca="1">HLOOKUP($B367,INDIRECT(K$1&amp;"!$I$2:$x$40"),('Partner-period(er)'!$A367+14),FALSE)</f>
        <v>0</v>
      </c>
      <c r="L367" s="57">
        <f ca="1">HLOOKUP($B367,INDIRECT(L$1&amp;"!$I$2:$x$40"),('Partner-period(er)'!$A367+14),FALSE)</f>
        <v>0</v>
      </c>
      <c r="M367" s="57">
        <f ca="1">HLOOKUP($B367,INDIRECT(M$1&amp;"!$I$2:$x$40"),('Partner-period(er)'!$A367+14),FALSE)</f>
        <v>0</v>
      </c>
      <c r="N367" s="57">
        <f ca="1">HLOOKUP($B367,INDIRECT(N$1&amp;"!$I$2:$x$40"),('Partner-period(er)'!$A367+14),FALSE)</f>
        <v>0</v>
      </c>
      <c r="O367" s="9">
        <f ca="1">HLOOKUP($B367,INDIRECT(O$1&amp;"!$I$2:$x$40"),('Partner-period(er)'!$A367+14),FALSE)</f>
        <v>0</v>
      </c>
      <c r="P367" s="9">
        <f ca="1">HLOOKUP($B367,INDIRECT(P$1&amp;"!$I$2:$x$40"),('Partner-period(er)'!$A367+14),FALSE)</f>
        <v>0</v>
      </c>
      <c r="Q367" s="9">
        <f ca="1">HLOOKUP($B367,INDIRECT(Q$1&amp;"!$I$2:$x$40"),('Partner-period(er)'!$A367+14),FALSE)</f>
        <v>0</v>
      </c>
      <c r="R367" s="9">
        <f ca="1">HLOOKUP($B367,INDIRECT(R$1&amp;"!$I$2:$x$40"),('Partner-period(er)'!$A367+14),FALSE)</f>
        <v>0</v>
      </c>
      <c r="S367" s="9">
        <f ca="1">HLOOKUP($B367,INDIRECT(S$1&amp;"!$I$2:$x$40"),('Partner-period(er)'!$A367+14),FALSE)</f>
        <v>0</v>
      </c>
      <c r="T367" s="9">
        <f ca="1">HLOOKUP($B367,INDIRECT(T$1&amp;"!$I$2:$x$40"),('Partner-period(er)'!$A367+14),FALSE)</f>
        <v>0</v>
      </c>
      <c r="U367" s="9">
        <f ca="1">HLOOKUP($B367,INDIRECT(U$1&amp;"!$I$2:$x$40"),('Partner-period(er)'!$A367+14),FALSE)</f>
        <v>0</v>
      </c>
      <c r="V367" s="9">
        <f ca="1">HLOOKUP($B367,INDIRECT(V$1&amp;"!$I$2:$x$40"),('Partner-period(er)'!$A367+14),FALSE)</f>
        <v>0</v>
      </c>
      <c r="W367" s="9">
        <f ca="1">HLOOKUP($B367,INDIRECT(W$1&amp;"!$I$2:$x$40"),('Partner-period(er)'!$A367+14),FALSE)</f>
        <v>0</v>
      </c>
      <c r="X367" s="109">
        <f ca="1">HLOOKUP($B367,INDIRECT(X$1&amp;"!$I$2:$x$40"),('Partner-period(er)'!$A367+14),FALSE)</f>
        <v>0</v>
      </c>
      <c r="Z367" s="15">
        <f t="shared" ca="1" si="196"/>
        <v>0</v>
      </c>
      <c r="AA367" s="11">
        <f ca="1">SUM($J367:K367)</f>
        <v>0</v>
      </c>
      <c r="AB367" s="11">
        <f ca="1">SUM($J367:L367)</f>
        <v>0</v>
      </c>
      <c r="AC367" s="11">
        <f ca="1">SUM($J367:M367)</f>
        <v>0</v>
      </c>
      <c r="AD367" s="11">
        <f ca="1">SUM($J367:N367)</f>
        <v>0</v>
      </c>
      <c r="AE367" s="11">
        <f ca="1">SUM($J367:O367)</f>
        <v>0</v>
      </c>
      <c r="AF367" s="11">
        <f ca="1">SUM($J367:P367)</f>
        <v>0</v>
      </c>
      <c r="AG367" s="11">
        <f ca="1">SUM($J367:Q367)</f>
        <v>0</v>
      </c>
      <c r="AH367" s="11">
        <f ca="1">SUM($J367:R367)</f>
        <v>0</v>
      </c>
      <c r="AI367" s="11">
        <f ca="1">SUM($J367:S367)</f>
        <v>0</v>
      </c>
      <c r="AJ367" s="11">
        <f ca="1">SUM($J367:T367)</f>
        <v>0</v>
      </c>
      <c r="AK367" s="11">
        <f ca="1">SUM($J367:U367)</f>
        <v>0</v>
      </c>
      <c r="AL367" s="11">
        <f ca="1">SUM($J367:V367)</f>
        <v>0</v>
      </c>
      <c r="AM367" s="11">
        <f ca="1">SUM($J367:W367)</f>
        <v>0</v>
      </c>
      <c r="AN367" s="19">
        <f ca="1">SUM($J367:X367)</f>
        <v>0</v>
      </c>
      <c r="AO367" s="12"/>
      <c r="AP367" s="11"/>
      <c r="AQ367" s="11"/>
      <c r="AR367" s="11"/>
      <c r="AS367" s="11"/>
      <c r="AT367" s="11"/>
      <c r="AU367" s="11"/>
      <c r="AV367" s="11"/>
      <c r="AW367" s="11"/>
      <c r="AX367" s="11"/>
      <c r="AY367" s="11"/>
      <c r="AZ367" s="11"/>
      <c r="BA367" s="11"/>
      <c r="BB367" s="11"/>
      <c r="BC367" s="11"/>
      <c r="BD367" s="11"/>
    </row>
    <row r="368" spans="1:56" x14ac:dyDescent="0.25">
      <c r="A368" s="24">
        <v>14</v>
      </c>
      <c r="B368" s="24">
        <f t="shared" si="192"/>
        <v>8</v>
      </c>
      <c r="C368" s="39"/>
      <c r="D368" s="9" t="str">
        <f>Data!B$11</f>
        <v>Andet, herunder rejser og formidling</v>
      </c>
      <c r="E368" s="9"/>
      <c r="F368" s="4"/>
      <c r="G368" s="242">
        <f>HLOOKUP(B368,'Budget &amp; Total'!$1:$45,(35),FALSE)</f>
        <v>0</v>
      </c>
      <c r="H368" s="454">
        <f t="shared" ca="1" si="193"/>
        <v>0</v>
      </c>
      <c r="I368" s="72"/>
      <c r="J368" s="159">
        <f ca="1">HLOOKUP($B368,INDIRECT(J$1&amp;"!$I$2:$x$40"),('Partner-period(er)'!$A368+14),FALSE)</f>
        <v>0</v>
      </c>
      <c r="K368" s="57">
        <f ca="1">HLOOKUP($B368,INDIRECT(K$1&amp;"!$I$2:$x$40"),('Partner-period(er)'!$A368+14),FALSE)</f>
        <v>0</v>
      </c>
      <c r="L368" s="57">
        <f ca="1">HLOOKUP($B368,INDIRECT(L$1&amp;"!$I$2:$x$40"),('Partner-period(er)'!$A368+14),FALSE)</f>
        <v>0</v>
      </c>
      <c r="M368" s="57">
        <f ca="1">HLOOKUP($B368,INDIRECT(M$1&amp;"!$I$2:$x$40"),('Partner-period(er)'!$A368+14),FALSE)</f>
        <v>0</v>
      </c>
      <c r="N368" s="57">
        <f ca="1">HLOOKUP($B368,INDIRECT(N$1&amp;"!$I$2:$x$40"),('Partner-period(er)'!$A368+14),FALSE)</f>
        <v>0</v>
      </c>
      <c r="O368" s="9">
        <f ca="1">HLOOKUP($B368,INDIRECT(O$1&amp;"!$I$2:$x$40"),('Partner-period(er)'!$A368+14),FALSE)</f>
        <v>0</v>
      </c>
      <c r="P368" s="9">
        <f ca="1">HLOOKUP($B368,INDIRECT(P$1&amp;"!$I$2:$x$40"),('Partner-period(er)'!$A368+14),FALSE)</f>
        <v>0</v>
      </c>
      <c r="Q368" s="9">
        <f ca="1">HLOOKUP($B368,INDIRECT(Q$1&amp;"!$I$2:$x$40"),('Partner-period(er)'!$A368+14),FALSE)</f>
        <v>0</v>
      </c>
      <c r="R368" s="9">
        <f ca="1">HLOOKUP($B368,INDIRECT(R$1&amp;"!$I$2:$x$40"),('Partner-period(er)'!$A368+14),FALSE)</f>
        <v>0</v>
      </c>
      <c r="S368" s="9">
        <f ca="1">HLOOKUP($B368,INDIRECT(S$1&amp;"!$I$2:$x$40"),('Partner-period(er)'!$A368+14),FALSE)</f>
        <v>0</v>
      </c>
      <c r="T368" s="9">
        <f ca="1">HLOOKUP($B368,INDIRECT(T$1&amp;"!$I$2:$x$40"),('Partner-period(er)'!$A368+14),FALSE)</f>
        <v>0</v>
      </c>
      <c r="U368" s="9">
        <f ca="1">HLOOKUP($B368,INDIRECT(U$1&amp;"!$I$2:$x$40"),('Partner-period(er)'!$A368+14),FALSE)</f>
        <v>0</v>
      </c>
      <c r="V368" s="9">
        <f ca="1">HLOOKUP($B368,INDIRECT(V$1&amp;"!$I$2:$x$40"),('Partner-period(er)'!$A368+14),FALSE)</f>
        <v>0</v>
      </c>
      <c r="W368" s="9">
        <f ca="1">HLOOKUP($B368,INDIRECT(W$1&amp;"!$I$2:$x$40"),('Partner-period(er)'!$A368+14),FALSE)</f>
        <v>0</v>
      </c>
      <c r="X368" s="109">
        <f ca="1">HLOOKUP($B368,INDIRECT(X$1&amp;"!$I$2:$x$40"),('Partner-period(er)'!$A368+14),FALSE)</f>
        <v>0</v>
      </c>
      <c r="Z368" s="15">
        <f t="shared" ca="1" si="196"/>
        <v>0</v>
      </c>
      <c r="AA368" s="11">
        <f ca="1">SUM($J368:K368)</f>
        <v>0</v>
      </c>
      <c r="AB368" s="11">
        <f ca="1">SUM($J368:L368)</f>
        <v>0</v>
      </c>
      <c r="AC368" s="11">
        <f ca="1">SUM($J368:M368)</f>
        <v>0</v>
      </c>
      <c r="AD368" s="11">
        <f ca="1">SUM($J368:N368)</f>
        <v>0</v>
      </c>
      <c r="AE368" s="11">
        <f ca="1">SUM($J368:O368)</f>
        <v>0</v>
      </c>
      <c r="AF368" s="11">
        <f ca="1">SUM($J368:P368)</f>
        <v>0</v>
      </c>
      <c r="AG368" s="11">
        <f ca="1">SUM($J368:Q368)</f>
        <v>0</v>
      </c>
      <c r="AH368" s="11">
        <f ca="1">SUM($J368:R368)</f>
        <v>0</v>
      </c>
      <c r="AI368" s="11">
        <f ca="1">SUM($J368:S368)</f>
        <v>0</v>
      </c>
      <c r="AJ368" s="11">
        <f ca="1">SUM($J368:T368)</f>
        <v>0</v>
      </c>
      <c r="AK368" s="11">
        <f ca="1">SUM($J368:U368)</f>
        <v>0</v>
      </c>
      <c r="AL368" s="11">
        <f ca="1">SUM($J368:V368)</f>
        <v>0</v>
      </c>
      <c r="AM368" s="11">
        <f ca="1">SUM($J368:W368)</f>
        <v>0</v>
      </c>
      <c r="AN368" s="19">
        <f ca="1">SUM($J368:X368)</f>
        <v>0</v>
      </c>
      <c r="AO368" s="12"/>
      <c r="AP368" s="11">
        <f ca="1">IF(Data!$H$2="ja",IF(Z368&gt;$G368,Z368-$G368,0),0)</f>
        <v>0</v>
      </c>
      <c r="AQ368" s="11">
        <f ca="1">IF(Data!$H$2="ja",IF(AA368&gt;$G368,AA368-$G368-SUM($AP368:AP368),0),0)</f>
        <v>0</v>
      </c>
      <c r="AR368" s="11">
        <f ca="1">IF(Data!$H$2="ja",IF(AB368&gt;$G368,AB368-$G368-SUM($AP368:AQ368),0),0)</f>
        <v>0</v>
      </c>
      <c r="AS368" s="11">
        <f ca="1">IF(Data!$H$2="ja",IF(AC368&gt;$G368,AC368-$G368-SUM($AP368:AR368),0),0)</f>
        <v>0</v>
      </c>
      <c r="AT368" s="11">
        <f ca="1">IF(Data!$H$2="ja",IF(AD368&gt;$G368,AD368-$G368-SUM($AP368:AS368),0),0)</f>
        <v>0</v>
      </c>
      <c r="AU368" s="11">
        <f ca="1">IF(Data!$H$2="ja",IF(AE368&gt;$G368,AE368-$G368-SUM($AP368:AT368),0),0)</f>
        <v>0</v>
      </c>
      <c r="AV368" s="11">
        <f ca="1">IF(Data!$H$2="ja",IF(AF368&gt;$G368,AF368-$G368-SUM($AP368:AU368),0),0)</f>
        <v>0</v>
      </c>
      <c r="AW368" s="11">
        <f ca="1">IF(Data!$H$2="ja",IF(AG368&gt;$G368,AG368-$G368-SUM($AP368:AV368),0),0)</f>
        <v>0</v>
      </c>
      <c r="AX368" s="11">
        <f ca="1">IF(Data!$H$2="ja",IF(AH368&gt;$G368,AH368-$G368-SUM($AP368:AW368),0),0)</f>
        <v>0</v>
      </c>
      <c r="AY368" s="11">
        <f ca="1">IF(Data!$H$2="ja",IF(AI368&gt;$G368,AI368-$G368-SUM($AP368:AX368),0),0)</f>
        <v>0</v>
      </c>
      <c r="AZ368" s="11">
        <f ca="1">IF(Data!$H$2="ja",IF(AJ368&gt;$G368,AJ368-$G368-SUM($AP368:AY368),0),0)</f>
        <v>0</v>
      </c>
      <c r="BA368" s="11">
        <f ca="1">IF(Data!$H$2="ja",IF(AK368&gt;$G368,AK368-$G368-SUM($AP368:AZ368),0),0)</f>
        <v>0</v>
      </c>
      <c r="BB368" s="11">
        <f ca="1">IF(Data!$H$2="ja",IF(AL368&gt;$G368,AL368-$G368-SUM($AP368:BA368),0),0)</f>
        <v>0</v>
      </c>
      <c r="BC368" s="11">
        <f ca="1">IF(Data!$H$2="ja",IF(AM368&gt;$G368,AM368-$G368-SUM($AP368:BB368),0),0)</f>
        <v>0</v>
      </c>
      <c r="BD368" s="11">
        <f ca="1">IF(Data!$H$2="ja",IF(AN368&gt;$G368,AN368-$G368-SUM($AP368:BC368),0),0)</f>
        <v>0</v>
      </c>
    </row>
    <row r="369" spans="1:56" x14ac:dyDescent="0.25">
      <c r="A369" s="24">
        <v>15</v>
      </c>
      <c r="B369" s="24">
        <f t="shared" si="192"/>
        <v>8</v>
      </c>
      <c r="C369" s="39"/>
      <c r="D369" s="9" t="str">
        <f>Data!B$12</f>
        <v>Overheadomkostninger</v>
      </c>
      <c r="E369" s="9"/>
      <c r="F369" s="4"/>
      <c r="G369" s="243">
        <f>HLOOKUP(B369,'Budget &amp; Total'!$1:$45,(37),FALSE)</f>
        <v>0</v>
      </c>
      <c r="H369" s="454">
        <f t="shared" ca="1" si="193"/>
        <v>0</v>
      </c>
      <c r="I369" s="72"/>
      <c r="J369" s="159">
        <f ca="1">HLOOKUP($B369,INDIRECT(J$1&amp;"!$I$2:$x$40"),('Partner-period(er)'!$A369+14),FALSE)</f>
        <v>0</v>
      </c>
      <c r="K369" s="57">
        <f ca="1">HLOOKUP($B369,INDIRECT(K$1&amp;"!$I$2:$x$40"),('Partner-period(er)'!$A369+14),FALSE)</f>
        <v>0</v>
      </c>
      <c r="L369" s="57">
        <f ca="1">HLOOKUP($B369,INDIRECT(L$1&amp;"!$I$2:$x$40"),('Partner-period(er)'!$A369+14),FALSE)</f>
        <v>0</v>
      </c>
      <c r="M369" s="57">
        <f ca="1">HLOOKUP($B369,INDIRECT(M$1&amp;"!$I$2:$x$40"),('Partner-period(er)'!$A369+14),FALSE)</f>
        <v>0</v>
      </c>
      <c r="N369" s="57">
        <f ca="1">HLOOKUP($B369,INDIRECT(N$1&amp;"!$I$2:$x$40"),('Partner-period(er)'!$A369+14),FALSE)</f>
        <v>0</v>
      </c>
      <c r="O369" s="9">
        <f ca="1">HLOOKUP($B369,INDIRECT(O$1&amp;"!$I$2:$x$40"),('Partner-period(er)'!$A369+14),FALSE)</f>
        <v>0</v>
      </c>
      <c r="P369" s="9">
        <f ca="1">HLOOKUP($B369,INDIRECT(P$1&amp;"!$I$2:$x$40"),('Partner-period(er)'!$A369+14),FALSE)</f>
        <v>0</v>
      </c>
      <c r="Q369" s="9">
        <f ca="1">HLOOKUP($B369,INDIRECT(Q$1&amp;"!$I$2:$x$40"),('Partner-period(er)'!$A369+14),FALSE)</f>
        <v>0</v>
      </c>
      <c r="R369" s="9">
        <f ca="1">HLOOKUP($B369,INDIRECT(R$1&amp;"!$I$2:$x$40"),('Partner-period(er)'!$A369+14),FALSE)</f>
        <v>0</v>
      </c>
      <c r="S369" s="9">
        <f ca="1">HLOOKUP($B369,INDIRECT(S$1&amp;"!$I$2:$x$40"),('Partner-period(er)'!$A369+14),FALSE)</f>
        <v>0</v>
      </c>
      <c r="T369" s="9">
        <f ca="1">HLOOKUP($B369,INDIRECT(T$1&amp;"!$I$2:$x$40"),('Partner-period(er)'!$A369+14),FALSE)</f>
        <v>0</v>
      </c>
      <c r="U369" s="9">
        <f ca="1">HLOOKUP($B369,INDIRECT(U$1&amp;"!$I$2:$x$40"),('Partner-period(er)'!$A369+14),FALSE)</f>
        <v>0</v>
      </c>
      <c r="V369" s="9">
        <f ca="1">HLOOKUP($B369,INDIRECT(V$1&amp;"!$I$2:$x$40"),('Partner-period(er)'!$A369+14),FALSE)</f>
        <v>0</v>
      </c>
      <c r="W369" s="9">
        <f ca="1">HLOOKUP($B369,INDIRECT(W$1&amp;"!$I$2:$x$40"),('Partner-period(er)'!$A369+14),FALSE)</f>
        <v>0</v>
      </c>
      <c r="X369" s="109">
        <f ca="1">HLOOKUP($B369,INDIRECT(X$1&amp;"!$I$2:$x$40"),('Partner-period(er)'!$A369+14),FALSE)</f>
        <v>0</v>
      </c>
      <c r="Z369" s="15">
        <f t="shared" ca="1" si="196"/>
        <v>0</v>
      </c>
      <c r="AA369" s="11">
        <f ca="1">SUM($J369:K369)</f>
        <v>0</v>
      </c>
      <c r="AB369" s="11">
        <f ca="1">SUM($J369:L369)</f>
        <v>0</v>
      </c>
      <c r="AC369" s="11">
        <f ca="1">SUM($J369:M369)</f>
        <v>0</v>
      </c>
      <c r="AD369" s="11">
        <f ca="1">SUM($J369:N369)</f>
        <v>0</v>
      </c>
      <c r="AE369" s="11">
        <f ca="1">SUM($J369:O369)</f>
        <v>0</v>
      </c>
      <c r="AF369" s="11">
        <f ca="1">SUM($J369:P369)</f>
        <v>0</v>
      </c>
      <c r="AG369" s="11">
        <f ca="1">SUM($J369:Q369)</f>
        <v>0</v>
      </c>
      <c r="AH369" s="11">
        <f ca="1">SUM($J369:R369)</f>
        <v>0</v>
      </c>
      <c r="AI369" s="11">
        <f ca="1">SUM($J369:S369)</f>
        <v>0</v>
      </c>
      <c r="AJ369" s="11">
        <f ca="1">SUM($J369:T369)</f>
        <v>0</v>
      </c>
      <c r="AK369" s="11">
        <f ca="1">SUM($J369:U369)</f>
        <v>0</v>
      </c>
      <c r="AL369" s="11">
        <f ca="1">SUM($J369:V369)</f>
        <v>0</v>
      </c>
      <c r="AM369" s="11">
        <f ca="1">SUM($J369:W369)</f>
        <v>0</v>
      </c>
      <c r="AN369" s="19">
        <f ca="1">SUM($J369:X369)</f>
        <v>0</v>
      </c>
      <c r="AO369" s="12"/>
      <c r="AP369" s="11">
        <f ca="1">IF(Data!$H$2="ja",IF(Z369&gt;$G369,Z369-$G369,0),0)</f>
        <v>0</v>
      </c>
      <c r="AQ369" s="11">
        <f ca="1">IF(Data!$H$2="ja",IF(AA369&gt;$G369,AA369-$G369-SUM($AP369:AP369),0),0)</f>
        <v>0</v>
      </c>
      <c r="AR369" s="11">
        <f ca="1">IF(Data!$H$2="ja",IF(AB369&gt;$G369,AB369-$G369-SUM($AP369:AQ369),0),0)</f>
        <v>0</v>
      </c>
      <c r="AS369" s="11">
        <f ca="1">IF(Data!$H$2="ja",IF(AC369&gt;$G369,AC369-$G369-SUM($AP369:AR369),0),0)</f>
        <v>0</v>
      </c>
      <c r="AT369" s="11">
        <f ca="1">IF(Data!$H$2="ja",IF(AD369&gt;$G369,AD369-$G369-SUM($AP369:AS369),0),0)</f>
        <v>0</v>
      </c>
      <c r="AU369" s="11">
        <f ca="1">IF(Data!$H$2="ja",IF(AE369&gt;$G369,AE369-$G369-SUM($AP369:AT369),0),0)</f>
        <v>0</v>
      </c>
      <c r="AV369" s="11">
        <f ca="1">IF(Data!$H$2="ja",IF(AF369&gt;$G369,AF369-$G369-SUM($AP369:AU369),0),0)</f>
        <v>0</v>
      </c>
      <c r="AW369" s="11">
        <f ca="1">IF(Data!$H$2="ja",IF(AG369&gt;$G369,AG369-$G369-SUM($AP369:AV369),0),0)</f>
        <v>0</v>
      </c>
      <c r="AX369" s="11">
        <f ca="1">IF(Data!$H$2="ja",IF(AH369&gt;$G369,AH369-$G369-SUM($AP369:AW369),0),0)</f>
        <v>0</v>
      </c>
      <c r="AY369" s="11">
        <f ca="1">IF(Data!$H$2="ja",IF(AI369&gt;$G369,AI369-$G369-SUM($AP369:AX369),0),0)</f>
        <v>0</v>
      </c>
      <c r="AZ369" s="11">
        <f ca="1">IF(Data!$H$2="ja",IF(AJ369&gt;$G369,AJ369-$G369-SUM($AP369:AY369),0),0)</f>
        <v>0</v>
      </c>
      <c r="BA369" s="11">
        <f ca="1">IF(Data!$H$2="ja",IF(AK369&gt;$G369,AK369-$G369-SUM($AP369:AZ369),0),0)</f>
        <v>0</v>
      </c>
      <c r="BB369" s="11">
        <f ca="1">IF(Data!$H$2="ja",IF(AL369&gt;$G369,AL369-$G369-SUM($AP369:BA369),0),0)</f>
        <v>0</v>
      </c>
      <c r="BC369" s="11">
        <f ca="1">IF(Data!$H$2="ja",IF(AM369&gt;$G369,AM369-$G369-SUM($AP369:BB369),0),0)</f>
        <v>0</v>
      </c>
      <c r="BD369" s="11">
        <f ca="1">IF(Data!$H$2="ja",IF(AN369&gt;$G369,AN369-$G369-SUM($AP369:BC369),0),0)</f>
        <v>0</v>
      </c>
    </row>
    <row r="370" spans="1:56" x14ac:dyDescent="0.25">
      <c r="A370" s="24">
        <v>16</v>
      </c>
      <c r="B370" s="24">
        <f t="shared" si="192"/>
        <v>8</v>
      </c>
      <c r="C370" s="35"/>
      <c r="D370" s="32" t="str">
        <f>Data!B$19</f>
        <v>Andre omkostninger total</v>
      </c>
      <c r="E370" s="32"/>
      <c r="F370" s="71"/>
      <c r="G370" s="242">
        <f>HLOOKUP(B370,'Budget &amp; Total'!$1:$45,(19+A370),FALSE)</f>
        <v>0</v>
      </c>
      <c r="H370" s="456">
        <f t="shared" ca="1" si="193"/>
        <v>0</v>
      </c>
      <c r="I370" s="72"/>
      <c r="J370" s="209">
        <f ca="1">HLOOKUP($B370,INDIRECT(J$1&amp;"!$I$2:$x$40"),('Partner-period(er)'!$A370+14),FALSE)</f>
        <v>0</v>
      </c>
      <c r="K370" s="61">
        <f ca="1">HLOOKUP($B370,INDIRECT(K$1&amp;"!$I$2:$x$40"),('Partner-period(er)'!$A370+14),FALSE)</f>
        <v>0</v>
      </c>
      <c r="L370" s="61">
        <f ca="1">HLOOKUP($B370,INDIRECT(L$1&amp;"!$I$2:$x$40"),('Partner-period(er)'!$A370+14),FALSE)</f>
        <v>0</v>
      </c>
      <c r="M370" s="61">
        <f ca="1">HLOOKUP($B370,INDIRECT(M$1&amp;"!$I$2:$x$40"),('Partner-period(er)'!$A370+14),FALSE)</f>
        <v>0</v>
      </c>
      <c r="N370" s="61">
        <f ca="1">HLOOKUP($B370,INDIRECT(N$1&amp;"!$I$2:$x$40"),('Partner-period(er)'!$A370+14),FALSE)</f>
        <v>0</v>
      </c>
      <c r="O370" s="32">
        <f ca="1">HLOOKUP($B370,INDIRECT(O$1&amp;"!$I$2:$x$40"),('Partner-period(er)'!$A370+14),FALSE)</f>
        <v>0</v>
      </c>
      <c r="P370" s="32">
        <f ca="1">HLOOKUP($B370,INDIRECT(P$1&amp;"!$I$2:$x$40"),('Partner-period(er)'!$A370+14),FALSE)</f>
        <v>0</v>
      </c>
      <c r="Q370" s="32">
        <f ca="1">HLOOKUP($B370,INDIRECT(Q$1&amp;"!$I$2:$x$40"),('Partner-period(er)'!$A370+14),FALSE)</f>
        <v>0</v>
      </c>
      <c r="R370" s="32">
        <f ca="1">HLOOKUP($B370,INDIRECT(R$1&amp;"!$I$2:$x$40"),('Partner-period(er)'!$A370+14),FALSE)</f>
        <v>0</v>
      </c>
      <c r="S370" s="32">
        <f ca="1">HLOOKUP($B370,INDIRECT(S$1&amp;"!$I$2:$x$40"),('Partner-period(er)'!$A370+14),FALSE)</f>
        <v>0</v>
      </c>
      <c r="T370" s="32">
        <f ca="1">HLOOKUP($B370,INDIRECT(T$1&amp;"!$I$2:$x$40"),('Partner-period(er)'!$A370+14),FALSE)</f>
        <v>0</v>
      </c>
      <c r="U370" s="32">
        <f ca="1">HLOOKUP($B370,INDIRECT(U$1&amp;"!$I$2:$x$40"),('Partner-period(er)'!$A370+14),FALSE)</f>
        <v>0</v>
      </c>
      <c r="V370" s="32">
        <f ca="1">HLOOKUP($B370,INDIRECT(V$1&amp;"!$I$2:$x$40"),('Partner-period(er)'!$A370+14),FALSE)</f>
        <v>0</v>
      </c>
      <c r="W370" s="32">
        <f ca="1">HLOOKUP($B370,INDIRECT(W$1&amp;"!$I$2:$x$40"),('Partner-period(er)'!$A370+14),FALSE)</f>
        <v>0</v>
      </c>
      <c r="X370" s="366">
        <f ca="1">HLOOKUP($B370,INDIRECT(X$1&amp;"!$I$2:$x$40"),('Partner-period(er)'!$A370+14),FALSE)</f>
        <v>0</v>
      </c>
      <c r="Z370" s="15">
        <f t="shared" ca="1" si="196"/>
        <v>0</v>
      </c>
      <c r="AA370" s="11">
        <f ca="1">SUM($J370:K370)</f>
        <v>0</v>
      </c>
      <c r="AB370" s="11">
        <f ca="1">SUM($J370:L370)</f>
        <v>0</v>
      </c>
      <c r="AC370" s="11">
        <f ca="1">SUM($J370:M370)</f>
        <v>0</v>
      </c>
      <c r="AD370" s="11">
        <f ca="1">SUM($J370:N370)</f>
        <v>0</v>
      </c>
      <c r="AE370" s="11">
        <f ca="1">SUM($J370:O370)</f>
        <v>0</v>
      </c>
      <c r="AF370" s="11">
        <f ca="1">SUM($J370:P370)</f>
        <v>0</v>
      </c>
      <c r="AG370" s="11">
        <f ca="1">SUM($J370:Q370)</f>
        <v>0</v>
      </c>
      <c r="AH370" s="11">
        <f ca="1">SUM($J370:R370)</f>
        <v>0</v>
      </c>
      <c r="AI370" s="11">
        <f ca="1">SUM($J370:S370)</f>
        <v>0</v>
      </c>
      <c r="AJ370" s="11">
        <f ca="1">SUM($J370:T370)</f>
        <v>0</v>
      </c>
      <c r="AK370" s="11">
        <f ca="1">SUM($J370:U370)</f>
        <v>0</v>
      </c>
      <c r="AL370" s="11">
        <f ca="1">SUM($J370:V370)</f>
        <v>0</v>
      </c>
      <c r="AM370" s="11">
        <f ca="1">SUM($J370:W370)</f>
        <v>0</v>
      </c>
      <c r="AN370" s="19">
        <f ca="1">SUM($J370:X370)</f>
        <v>0</v>
      </c>
      <c r="AO370" s="12"/>
      <c r="AP370" s="11"/>
      <c r="AQ370" s="11"/>
      <c r="AR370" s="11"/>
      <c r="AS370" s="11"/>
      <c r="AT370" s="11"/>
      <c r="AU370" s="11"/>
      <c r="AV370" s="11"/>
      <c r="AW370" s="11"/>
      <c r="AX370" s="11"/>
      <c r="AY370" s="11"/>
      <c r="AZ370" s="11"/>
      <c r="BA370" s="11"/>
      <c r="BB370" s="11"/>
      <c r="BC370" s="11"/>
      <c r="BD370" s="11"/>
    </row>
    <row r="371" spans="1:56" ht="18" customHeight="1" thickBot="1" x14ac:dyDescent="0.3">
      <c r="A371" s="24">
        <v>17</v>
      </c>
      <c r="B371" s="24">
        <f t="shared" si="192"/>
        <v>8</v>
      </c>
      <c r="C371" s="250" t="str">
        <f>Data!B$55</f>
        <v>Totale omkostninger</v>
      </c>
      <c r="D371" s="251"/>
      <c r="E371" s="251"/>
      <c r="F371" s="252"/>
      <c r="G371" s="253">
        <f>HLOOKUP(B371,'Budget &amp; Total'!$1:$45,(38),FALSE)</f>
        <v>0</v>
      </c>
      <c r="H371" s="457">
        <f t="shared" ca="1" si="193"/>
        <v>0</v>
      </c>
      <c r="I371" s="80"/>
      <c r="J371" s="255">
        <f ca="1">HLOOKUP($B371,INDIRECT(J$1&amp;"!$I$2:$x$40"),('Partner-period(er)'!$A371+14),FALSE)</f>
        <v>0</v>
      </c>
      <c r="K371" s="256">
        <f ca="1">HLOOKUP($B371,INDIRECT(K$1&amp;"!$I$2:$x$40"),('Partner-period(er)'!$A371+14),FALSE)</f>
        <v>0</v>
      </c>
      <c r="L371" s="256">
        <f ca="1">HLOOKUP($B371,INDIRECT(L$1&amp;"!$I$2:$x$40"),('Partner-period(er)'!$A371+14),FALSE)</f>
        <v>0</v>
      </c>
      <c r="M371" s="256">
        <f ca="1">HLOOKUP($B371,INDIRECT(M$1&amp;"!$I$2:$x$40"),('Partner-period(er)'!$A371+14),FALSE)</f>
        <v>0</v>
      </c>
      <c r="N371" s="256">
        <f ca="1">HLOOKUP($B371,INDIRECT(N$1&amp;"!$I$2:$x$40"),('Partner-period(er)'!$A371+14),FALSE)</f>
        <v>0</v>
      </c>
      <c r="O371" s="367">
        <f ca="1">HLOOKUP($B371,INDIRECT(O$1&amp;"!$I$2:$x$40"),('Partner-period(er)'!$A371+14),FALSE)</f>
        <v>0</v>
      </c>
      <c r="P371" s="367">
        <f ca="1">HLOOKUP($B371,INDIRECT(P$1&amp;"!$I$2:$x$40"),('Partner-period(er)'!$A371+14),FALSE)</f>
        <v>0</v>
      </c>
      <c r="Q371" s="367">
        <f ca="1">HLOOKUP($B371,INDIRECT(Q$1&amp;"!$I$2:$x$40"),('Partner-period(er)'!$A371+14),FALSE)</f>
        <v>0</v>
      </c>
      <c r="R371" s="367">
        <f ca="1">HLOOKUP($B371,INDIRECT(R$1&amp;"!$I$2:$x$40"),('Partner-period(er)'!$A371+14),FALSE)</f>
        <v>0</v>
      </c>
      <c r="S371" s="367">
        <f ca="1">HLOOKUP($B371,INDIRECT(S$1&amp;"!$I$2:$x$40"),('Partner-period(er)'!$A371+14),FALSE)</f>
        <v>0</v>
      </c>
      <c r="T371" s="367">
        <f ca="1">HLOOKUP($B371,INDIRECT(T$1&amp;"!$I$2:$x$40"),('Partner-period(er)'!$A371+14),FALSE)</f>
        <v>0</v>
      </c>
      <c r="U371" s="367">
        <f ca="1">HLOOKUP($B371,INDIRECT(U$1&amp;"!$I$2:$x$40"),('Partner-period(er)'!$A371+14),FALSE)</f>
        <v>0</v>
      </c>
      <c r="V371" s="367">
        <f ca="1">HLOOKUP($B371,INDIRECT(V$1&amp;"!$I$2:$x$40"),('Partner-period(er)'!$A371+14),FALSE)</f>
        <v>0</v>
      </c>
      <c r="W371" s="367">
        <f ca="1">HLOOKUP($B371,INDIRECT(W$1&amp;"!$I$2:$x$40"),('Partner-period(er)'!$A371+14),FALSE)</f>
        <v>0</v>
      </c>
      <c r="X371" s="368">
        <f ca="1">HLOOKUP($B371,INDIRECT(X$1&amp;"!$I$2:$x$40"),('Partner-period(er)'!$A371+14),FALSE)</f>
        <v>0</v>
      </c>
      <c r="Z371" s="15">
        <f t="shared" ca="1" si="196"/>
        <v>0</v>
      </c>
      <c r="AA371" s="11">
        <f ca="1">SUM($J371:K371)</f>
        <v>0</v>
      </c>
      <c r="AB371" s="11">
        <f ca="1">SUM($J371:L371)</f>
        <v>0</v>
      </c>
      <c r="AC371" s="11">
        <f ca="1">SUM($J371:M371)</f>
        <v>0</v>
      </c>
      <c r="AD371" s="11">
        <f ca="1">SUM($J371:N371)</f>
        <v>0</v>
      </c>
      <c r="AE371" s="11">
        <f ca="1">SUM($J371:O371)</f>
        <v>0</v>
      </c>
      <c r="AF371" s="11">
        <f ca="1">SUM($J371:P371)</f>
        <v>0</v>
      </c>
      <c r="AG371" s="11">
        <f ca="1">SUM($J371:Q371)</f>
        <v>0</v>
      </c>
      <c r="AH371" s="11">
        <f ca="1">SUM($J371:R371)</f>
        <v>0</v>
      </c>
      <c r="AI371" s="11">
        <f ca="1">SUM($J371:S371)</f>
        <v>0</v>
      </c>
      <c r="AJ371" s="11">
        <f ca="1">SUM($J371:T371)</f>
        <v>0</v>
      </c>
      <c r="AK371" s="11">
        <f ca="1">SUM($J371:U371)</f>
        <v>0</v>
      </c>
      <c r="AL371" s="11">
        <f ca="1">SUM($J371:V371)</f>
        <v>0</v>
      </c>
      <c r="AM371" s="11">
        <f ca="1">SUM($J371:W371)</f>
        <v>0</v>
      </c>
      <c r="AN371" s="19">
        <f ca="1">SUM($J371:X371)</f>
        <v>0</v>
      </c>
      <c r="AO371" s="12"/>
      <c r="AP371" s="11"/>
      <c r="AQ371" s="11"/>
      <c r="AR371" s="11"/>
      <c r="AS371" s="11"/>
      <c r="AT371" s="11"/>
      <c r="AU371" s="11"/>
      <c r="AV371" s="11"/>
      <c r="AW371" s="11"/>
      <c r="AX371" s="11"/>
      <c r="AY371" s="11"/>
      <c r="AZ371" s="11"/>
      <c r="BA371" s="11"/>
      <c r="BB371" s="11"/>
      <c r="BC371" s="11"/>
      <c r="BD371" s="11"/>
    </row>
    <row r="372" spans="1:56" ht="18" customHeight="1" thickTop="1" x14ac:dyDescent="0.25">
      <c r="A372" s="24">
        <v>18</v>
      </c>
      <c r="B372" s="24">
        <f t="shared" si="192"/>
        <v>8</v>
      </c>
      <c r="C372" s="38">
        <f>'Budget &amp; Total'!B$41</f>
        <v>0</v>
      </c>
      <c r="D372" s="9"/>
      <c r="E372" s="9"/>
      <c r="F372" s="4"/>
      <c r="G372" s="242"/>
      <c r="H372" s="454">
        <f t="shared" ca="1" si="193"/>
        <v>0</v>
      </c>
      <c r="I372" s="72"/>
      <c r="J372" s="159">
        <f ca="1">HLOOKUP($B372,INDIRECT(J$1&amp;"!$I$2:$x$40"),('Partner-period(er)'!$A372+14),FALSE)</f>
        <v>0</v>
      </c>
      <c r="K372" s="57">
        <f ca="1">HLOOKUP($B372,INDIRECT(K$1&amp;"!$I$2:$x$40"),('Partner-period(er)'!$A372+14),FALSE)</f>
        <v>0</v>
      </c>
      <c r="L372" s="57">
        <f ca="1">HLOOKUP($B372,INDIRECT(L$1&amp;"!$I$2:$x$40"),('Partner-period(er)'!$A372+14),FALSE)</f>
        <v>0</v>
      </c>
      <c r="M372" s="57">
        <f ca="1">HLOOKUP($B372,INDIRECT(M$1&amp;"!$I$2:$x$40"),('Partner-period(er)'!$A372+14),FALSE)</f>
        <v>0</v>
      </c>
      <c r="N372" s="57">
        <f ca="1">HLOOKUP($B372,INDIRECT(N$1&amp;"!$I$2:$x$40"),('Partner-period(er)'!$A372+14),FALSE)</f>
        <v>0</v>
      </c>
      <c r="O372" s="9">
        <f ca="1">HLOOKUP($B372,INDIRECT(O$1&amp;"!$I$2:$x$40"),('Partner-period(er)'!$A372+14),FALSE)</f>
        <v>0</v>
      </c>
      <c r="P372" s="9">
        <f ca="1">HLOOKUP($B372,INDIRECT(P$1&amp;"!$I$2:$x$40"),('Partner-period(er)'!$A372+14),FALSE)</f>
        <v>0</v>
      </c>
      <c r="Q372" s="9">
        <f ca="1">HLOOKUP($B372,INDIRECT(Q$1&amp;"!$I$2:$x$40"),('Partner-period(er)'!$A372+14),FALSE)</f>
        <v>0</v>
      </c>
      <c r="R372" s="9">
        <f ca="1">HLOOKUP($B372,INDIRECT(R$1&amp;"!$I$2:$x$40"),('Partner-period(er)'!$A372+14),FALSE)</f>
        <v>0</v>
      </c>
      <c r="S372" s="9">
        <f ca="1">HLOOKUP($B372,INDIRECT(S$1&amp;"!$I$2:$x$40"),('Partner-period(er)'!$A372+14),FALSE)</f>
        <v>0</v>
      </c>
      <c r="T372" s="9">
        <f ca="1">HLOOKUP($B372,INDIRECT(T$1&amp;"!$I$2:$x$40"),('Partner-period(er)'!$A372+14),FALSE)</f>
        <v>0</v>
      </c>
      <c r="U372" s="9">
        <f ca="1">HLOOKUP($B372,INDIRECT(U$1&amp;"!$I$2:$x$40"),('Partner-period(er)'!$A372+14),FALSE)</f>
        <v>0</v>
      </c>
      <c r="V372" s="9">
        <f ca="1">HLOOKUP($B372,INDIRECT(V$1&amp;"!$I$2:$x$40"),('Partner-period(er)'!$A372+14),FALSE)</f>
        <v>0</v>
      </c>
      <c r="W372" s="9">
        <f ca="1">HLOOKUP($B372,INDIRECT(W$1&amp;"!$I$2:$x$40"),('Partner-period(er)'!$A372+14),FALSE)</f>
        <v>0</v>
      </c>
      <c r="X372" s="109">
        <f ca="1">HLOOKUP($B372,INDIRECT(X$1&amp;"!$I$2:$x$40"),('Partner-period(er)'!$A372+14),FALSE)</f>
        <v>0</v>
      </c>
      <c r="Z372" s="15"/>
      <c r="AA372" s="11"/>
      <c r="AB372" s="11"/>
      <c r="AC372" s="11"/>
      <c r="AD372" s="11"/>
      <c r="AE372" s="11"/>
      <c r="AF372" s="11"/>
      <c r="AG372" s="11"/>
      <c r="AH372" s="11"/>
      <c r="AI372" s="11"/>
      <c r="AJ372" s="11"/>
      <c r="AK372" s="11"/>
      <c r="AL372" s="11"/>
      <c r="AM372" s="11"/>
      <c r="AN372" s="19"/>
      <c r="AO372" s="12"/>
      <c r="AP372" s="11"/>
      <c r="AQ372" s="11"/>
      <c r="AR372" s="11"/>
      <c r="AS372" s="11"/>
      <c r="AT372" s="11"/>
      <c r="AU372" s="11"/>
      <c r="AV372" s="11"/>
      <c r="AW372" s="11"/>
      <c r="AX372" s="11"/>
      <c r="AY372" s="11"/>
      <c r="AZ372" s="11"/>
      <c r="BA372" s="11"/>
      <c r="BB372" s="11"/>
      <c r="BC372" s="11"/>
      <c r="BD372" s="11"/>
    </row>
    <row r="373" spans="1:56" x14ac:dyDescent="0.25">
      <c r="A373" s="24">
        <v>19</v>
      </c>
      <c r="B373" s="24">
        <f t="shared" si="192"/>
        <v>8</v>
      </c>
      <c r="C373" s="73"/>
      <c r="D373" s="9" t="str">
        <f>Data!B$26</f>
        <v>Beregnet tilskud</v>
      </c>
      <c r="E373" s="9"/>
      <c r="F373" s="67">
        <f>HLOOKUP(B372,'Budget &amp; Total'!B:CI,42,FALSE)</f>
        <v>0</v>
      </c>
      <c r="G373" s="244"/>
      <c r="H373" s="454">
        <f t="shared" ca="1" si="193"/>
        <v>0</v>
      </c>
      <c r="I373" s="72"/>
      <c r="J373" s="159">
        <f ca="1">HLOOKUP($B373,INDIRECT(J$1&amp;"!$I$2:$x$40"),('Partner-period(er)'!$A373+14),FALSE)</f>
        <v>0</v>
      </c>
      <c r="K373" s="57">
        <f ca="1">HLOOKUP($B373,INDIRECT(K$1&amp;"!$I$2:$x$40"),('Partner-period(er)'!$A373+14),FALSE)</f>
        <v>0</v>
      </c>
      <c r="L373" s="57">
        <f ca="1">HLOOKUP($B373,INDIRECT(L$1&amp;"!$I$2:$x$40"),('Partner-period(er)'!$A373+14),FALSE)</f>
        <v>0</v>
      </c>
      <c r="M373" s="57">
        <f ca="1">HLOOKUP($B373,INDIRECT(M$1&amp;"!$I$2:$x$40"),('Partner-period(er)'!$A373+14),FALSE)</f>
        <v>0</v>
      </c>
      <c r="N373" s="57">
        <f ca="1">HLOOKUP($B373,INDIRECT(N$1&amp;"!$I$2:$x$40"),('Partner-period(er)'!$A373+14),FALSE)</f>
        <v>0</v>
      </c>
      <c r="O373" s="9">
        <f ca="1">HLOOKUP($B373,INDIRECT(O$1&amp;"!$I$2:$x$40"),('Partner-period(er)'!$A373+14),FALSE)</f>
        <v>0</v>
      </c>
      <c r="P373" s="9">
        <f ca="1">HLOOKUP($B373,INDIRECT(P$1&amp;"!$I$2:$x$40"),('Partner-period(er)'!$A373+14),FALSE)</f>
        <v>0</v>
      </c>
      <c r="Q373" s="9">
        <f ca="1">HLOOKUP($B373,INDIRECT(Q$1&amp;"!$I$2:$x$40"),('Partner-period(er)'!$A373+14),FALSE)</f>
        <v>0</v>
      </c>
      <c r="R373" s="9">
        <f ca="1">HLOOKUP($B373,INDIRECT(R$1&amp;"!$I$2:$x$40"),('Partner-period(er)'!$A373+14),FALSE)</f>
        <v>0</v>
      </c>
      <c r="S373" s="9">
        <f ca="1">HLOOKUP($B373,INDIRECT(S$1&amp;"!$I$2:$x$40"),('Partner-period(er)'!$A373+14),FALSE)</f>
        <v>0</v>
      </c>
      <c r="T373" s="9">
        <f ca="1">HLOOKUP($B373,INDIRECT(T$1&amp;"!$I$2:$x$40"),('Partner-period(er)'!$A373+14),FALSE)</f>
        <v>0</v>
      </c>
      <c r="U373" s="9">
        <f ca="1">HLOOKUP($B373,INDIRECT(U$1&amp;"!$I$2:$x$40"),('Partner-period(er)'!$A373+14),FALSE)</f>
        <v>0</v>
      </c>
      <c r="V373" s="9">
        <f ca="1">HLOOKUP($B373,INDIRECT(V$1&amp;"!$I$2:$x$40"),('Partner-period(er)'!$A373+14),FALSE)</f>
        <v>0</v>
      </c>
      <c r="W373" s="9">
        <f ca="1">HLOOKUP($B373,INDIRECT(W$1&amp;"!$I$2:$x$40"),('Partner-period(er)'!$A373+14),FALSE)</f>
        <v>0</v>
      </c>
      <c r="X373" s="109">
        <f ca="1">HLOOKUP($B373,INDIRECT(X$1&amp;"!$I$2:$x$40"),('Partner-period(er)'!$A373+14),FALSE)</f>
        <v>0</v>
      </c>
      <c r="Z373" s="15"/>
      <c r="AA373" s="11"/>
      <c r="AB373" s="11"/>
      <c r="AC373" s="11"/>
      <c r="AD373" s="11"/>
      <c r="AE373" s="11"/>
      <c r="AF373" s="11"/>
      <c r="AG373" s="11"/>
      <c r="AH373" s="11"/>
      <c r="AI373" s="11"/>
      <c r="AJ373" s="11"/>
      <c r="AK373" s="11"/>
      <c r="AL373" s="11"/>
      <c r="AM373" s="11"/>
      <c r="AN373" s="19"/>
      <c r="AO373" s="12"/>
      <c r="AP373" s="11"/>
      <c r="AQ373" s="11"/>
      <c r="AR373" s="11"/>
      <c r="AS373" s="11"/>
      <c r="AT373" s="11"/>
      <c r="AU373" s="11"/>
      <c r="AV373" s="11"/>
      <c r="AW373" s="11"/>
      <c r="AX373" s="11"/>
      <c r="AY373" s="11"/>
      <c r="AZ373" s="11"/>
      <c r="BA373" s="11"/>
      <c r="BB373" s="11"/>
      <c r="BC373" s="11"/>
      <c r="BD373" s="11"/>
    </row>
    <row r="374" spans="1:56" x14ac:dyDescent="0.25">
      <c r="A374" s="24">
        <v>20</v>
      </c>
      <c r="B374" s="24">
        <f t="shared" si="192"/>
        <v>8</v>
      </c>
      <c r="C374" s="73"/>
      <c r="D374" s="9" t="str">
        <f>Data!B$27</f>
        <v>Forudbetalt tilskud (efter aftale)</v>
      </c>
      <c r="E374" s="27"/>
      <c r="F374" s="4"/>
      <c r="G374" s="242"/>
      <c r="H374" s="454">
        <f t="shared" ca="1" si="193"/>
        <v>0</v>
      </c>
      <c r="I374" s="72"/>
      <c r="J374" s="159">
        <f ca="1">HLOOKUP($B374,INDIRECT(J$1&amp;"!$I$2:$x$40"),('Partner-period(er)'!$A374+14),FALSE)</f>
        <v>0</v>
      </c>
      <c r="K374" s="57">
        <f ca="1">HLOOKUP($B374,INDIRECT(K$1&amp;"!$I$2:$x$40"),('Partner-period(er)'!$A374+14),FALSE)</f>
        <v>0</v>
      </c>
      <c r="L374" s="57">
        <f ca="1">HLOOKUP($B374,INDIRECT(L$1&amp;"!$I$2:$x$40"),('Partner-period(er)'!$A374+14),FALSE)</f>
        <v>0</v>
      </c>
      <c r="M374" s="57">
        <f ca="1">HLOOKUP($B374,INDIRECT(M$1&amp;"!$I$2:$x$40"),('Partner-period(er)'!$A374+14),FALSE)</f>
        <v>0</v>
      </c>
      <c r="N374" s="57">
        <f ca="1">HLOOKUP($B374,INDIRECT(N$1&amp;"!$I$2:$x$40"),('Partner-period(er)'!$A374+14),FALSE)</f>
        <v>0</v>
      </c>
      <c r="O374" s="9">
        <f ca="1">HLOOKUP($B374,INDIRECT(O$1&amp;"!$I$2:$x$40"),('Partner-period(er)'!$A374+14),FALSE)</f>
        <v>0</v>
      </c>
      <c r="P374" s="9">
        <f ca="1">HLOOKUP($B374,INDIRECT(P$1&amp;"!$I$2:$x$40"),('Partner-period(er)'!$A374+14),FALSE)</f>
        <v>0</v>
      </c>
      <c r="Q374" s="9">
        <f ca="1">HLOOKUP($B374,INDIRECT(Q$1&amp;"!$I$2:$x$40"),('Partner-period(er)'!$A374+14),FALSE)</f>
        <v>0</v>
      </c>
      <c r="R374" s="9">
        <f ca="1">HLOOKUP($B374,INDIRECT(R$1&amp;"!$I$2:$x$40"),('Partner-period(er)'!$A374+14),FALSE)</f>
        <v>0</v>
      </c>
      <c r="S374" s="9">
        <f ca="1">HLOOKUP($B374,INDIRECT(S$1&amp;"!$I$2:$x$40"),('Partner-period(er)'!$A374+14),FALSE)</f>
        <v>0</v>
      </c>
      <c r="T374" s="9">
        <f ca="1">HLOOKUP($B374,INDIRECT(T$1&amp;"!$I$2:$x$40"),('Partner-period(er)'!$A374+14),FALSE)</f>
        <v>0</v>
      </c>
      <c r="U374" s="9">
        <f ca="1">HLOOKUP($B374,INDIRECT(U$1&amp;"!$I$2:$x$40"),('Partner-period(er)'!$A374+14),FALSE)</f>
        <v>0</v>
      </c>
      <c r="V374" s="9">
        <f ca="1">HLOOKUP($B374,INDIRECT(V$1&amp;"!$I$2:$x$40"),('Partner-period(er)'!$A374+14),FALSE)</f>
        <v>0</v>
      </c>
      <c r="W374" s="9">
        <f ca="1">HLOOKUP($B374,INDIRECT(W$1&amp;"!$I$2:$x$40"),('Partner-period(er)'!$A374+14),FALSE)</f>
        <v>0</v>
      </c>
      <c r="X374" s="109">
        <f ca="1">HLOOKUP($B374,INDIRECT(X$1&amp;"!$I$2:$x$40"),('Partner-period(er)'!$A374+14),FALSE)</f>
        <v>0</v>
      </c>
      <c r="Z374" s="15"/>
      <c r="AA374" s="11"/>
      <c r="AB374" s="11"/>
      <c r="AC374" s="11"/>
      <c r="AD374" s="11"/>
      <c r="AE374" s="11"/>
      <c r="AF374" s="11"/>
      <c r="AG374" s="11"/>
      <c r="AH374" s="11"/>
      <c r="AI374" s="11"/>
      <c r="AJ374" s="11"/>
      <c r="AK374" s="11"/>
      <c r="AL374" s="11"/>
      <c r="AM374" s="11"/>
      <c r="AN374" s="19"/>
      <c r="AO374" s="12"/>
      <c r="AP374" s="11"/>
      <c r="AQ374" s="11"/>
      <c r="AR374" s="11"/>
      <c r="AS374" s="11"/>
      <c r="AT374" s="11"/>
      <c r="AU374" s="11"/>
      <c r="AV374" s="11"/>
      <c r="AW374" s="11"/>
      <c r="AX374" s="11"/>
      <c r="AY374" s="11"/>
      <c r="AZ374" s="11"/>
      <c r="BA374" s="11"/>
      <c r="BB374" s="11"/>
      <c r="BC374" s="11"/>
      <c r="BD374" s="11"/>
    </row>
    <row r="375" spans="1:56" x14ac:dyDescent="0.25">
      <c r="A375" s="24">
        <v>21</v>
      </c>
      <c r="B375" s="24">
        <f t="shared" si="192"/>
        <v>8</v>
      </c>
      <c r="C375" s="39"/>
      <c r="D375" s="9" t="str">
        <f>Data!B$28</f>
        <v>Justering for timepris inklusiv overhead</v>
      </c>
      <c r="E375" s="27"/>
      <c r="F375" s="4"/>
      <c r="G375" s="242"/>
      <c r="H375" s="454">
        <f t="shared" ca="1" si="193"/>
        <v>0</v>
      </c>
      <c r="I375" s="72"/>
      <c r="J375" s="159">
        <f t="shared" ref="J375:X375" ca="1" si="197">(J385+J392)*(1+$F360)*$F373</f>
        <v>0</v>
      </c>
      <c r="K375" s="57">
        <f t="shared" ca="1" si="197"/>
        <v>0</v>
      </c>
      <c r="L375" s="57">
        <f t="shared" ca="1" si="197"/>
        <v>0</v>
      </c>
      <c r="M375" s="57">
        <f t="shared" ca="1" si="197"/>
        <v>0</v>
      </c>
      <c r="N375" s="57">
        <f t="shared" ca="1" si="197"/>
        <v>0</v>
      </c>
      <c r="O375" s="57">
        <f t="shared" ca="1" si="197"/>
        <v>0</v>
      </c>
      <c r="P375" s="57">
        <f t="shared" ca="1" si="197"/>
        <v>0</v>
      </c>
      <c r="Q375" s="57">
        <f t="shared" ca="1" si="197"/>
        <v>0</v>
      </c>
      <c r="R375" s="57">
        <f t="shared" ca="1" si="197"/>
        <v>0</v>
      </c>
      <c r="S375" s="57">
        <f t="shared" ca="1" si="197"/>
        <v>0</v>
      </c>
      <c r="T375" s="57">
        <f t="shared" ca="1" si="197"/>
        <v>0</v>
      </c>
      <c r="U375" s="57">
        <f t="shared" ca="1" si="197"/>
        <v>0</v>
      </c>
      <c r="V375" s="57">
        <f t="shared" ca="1" si="197"/>
        <v>0</v>
      </c>
      <c r="W375" s="57">
        <f t="shared" ca="1" si="197"/>
        <v>0</v>
      </c>
      <c r="X375" s="360">
        <f t="shared" ca="1" si="197"/>
        <v>0</v>
      </c>
      <c r="Z375" s="15"/>
      <c r="AA375" s="11"/>
      <c r="AB375" s="11"/>
      <c r="AC375" s="11"/>
      <c r="AD375" s="11"/>
      <c r="AE375" s="11"/>
      <c r="AF375" s="11"/>
      <c r="AG375" s="11"/>
      <c r="AH375" s="11"/>
      <c r="AI375" s="11"/>
      <c r="AJ375" s="11"/>
      <c r="AK375" s="11"/>
      <c r="AL375" s="11"/>
      <c r="AM375" s="11"/>
      <c r="AN375" s="19"/>
      <c r="AO375" s="12"/>
      <c r="AP375" s="11"/>
      <c r="AQ375" s="11"/>
      <c r="AR375" s="11"/>
      <c r="AS375" s="11"/>
      <c r="AT375" s="11"/>
      <c r="AU375" s="11"/>
      <c r="AV375" s="11"/>
      <c r="AW375" s="11"/>
      <c r="AX375" s="11"/>
      <c r="AY375" s="11"/>
      <c r="AZ375" s="11"/>
      <c r="BA375" s="11"/>
      <c r="BB375" s="11"/>
      <c r="BC375" s="11"/>
      <c r="BD375" s="11"/>
    </row>
    <row r="376" spans="1:56" x14ac:dyDescent="0.25">
      <c r="A376" s="24">
        <v>23</v>
      </c>
      <c r="B376" s="24">
        <f t="shared" si="192"/>
        <v>8</v>
      </c>
      <c r="C376" s="39"/>
      <c r="D376" s="9" t="str">
        <f>Data!B$29</f>
        <v>Justering for budgetoverskridelse</v>
      </c>
      <c r="E376" s="27"/>
      <c r="F376" s="4"/>
      <c r="G376" s="243"/>
      <c r="H376" s="454">
        <f t="shared" ca="1" si="193"/>
        <v>0</v>
      </c>
      <c r="I376" s="72"/>
      <c r="J376" s="153">
        <f t="shared" ref="J376:X376" ca="1" si="198">-AP376*$F373</f>
        <v>0</v>
      </c>
      <c r="K376" s="58">
        <f t="shared" ca="1" si="198"/>
        <v>0</v>
      </c>
      <c r="L376" s="58">
        <f t="shared" ca="1" si="198"/>
        <v>0</v>
      </c>
      <c r="M376" s="58">
        <f t="shared" ca="1" si="198"/>
        <v>0</v>
      </c>
      <c r="N376" s="58">
        <f t="shared" ca="1" si="198"/>
        <v>0</v>
      </c>
      <c r="O376" s="41">
        <f t="shared" ca="1" si="198"/>
        <v>0</v>
      </c>
      <c r="P376" s="41">
        <f t="shared" ca="1" si="198"/>
        <v>0</v>
      </c>
      <c r="Q376" s="41">
        <f t="shared" ca="1" si="198"/>
        <v>0</v>
      </c>
      <c r="R376" s="41">
        <f t="shared" ca="1" si="198"/>
        <v>0</v>
      </c>
      <c r="S376" s="41">
        <f t="shared" ca="1" si="198"/>
        <v>0</v>
      </c>
      <c r="T376" s="41">
        <f t="shared" ca="1" si="198"/>
        <v>0</v>
      </c>
      <c r="U376" s="41">
        <f t="shared" ca="1" si="198"/>
        <v>0</v>
      </c>
      <c r="V376" s="41">
        <f t="shared" ca="1" si="198"/>
        <v>0</v>
      </c>
      <c r="W376" s="41">
        <f t="shared" ca="1" si="198"/>
        <v>0</v>
      </c>
      <c r="X376" s="363">
        <f t="shared" ca="1" si="198"/>
        <v>0</v>
      </c>
      <c r="Z376" s="15"/>
      <c r="AA376" s="11"/>
      <c r="AB376" s="11"/>
      <c r="AC376" s="11"/>
      <c r="AD376" s="11"/>
      <c r="AE376" s="11"/>
      <c r="AF376" s="11"/>
      <c r="AG376" s="11"/>
      <c r="AH376" s="11"/>
      <c r="AI376" s="11"/>
      <c r="AJ376" s="11"/>
      <c r="AK376" s="11"/>
      <c r="AL376" s="11"/>
      <c r="AM376" s="11"/>
      <c r="AN376" s="19"/>
      <c r="AO376" s="12"/>
      <c r="AP376" s="11">
        <f ca="1">SUM(AP361:AP369)</f>
        <v>0</v>
      </c>
      <c r="AQ376" s="11">
        <f t="shared" ref="AQ376:BD376" ca="1" si="199">SUM(AQ361:AQ369)</f>
        <v>0</v>
      </c>
      <c r="AR376" s="11">
        <f t="shared" ca="1" si="199"/>
        <v>0</v>
      </c>
      <c r="AS376" s="11">
        <f t="shared" ca="1" si="199"/>
        <v>0</v>
      </c>
      <c r="AT376" s="11">
        <f t="shared" ca="1" si="199"/>
        <v>0</v>
      </c>
      <c r="AU376" s="11">
        <f t="shared" ca="1" si="199"/>
        <v>0</v>
      </c>
      <c r="AV376" s="11">
        <f t="shared" ca="1" si="199"/>
        <v>0</v>
      </c>
      <c r="AW376" s="11">
        <f t="shared" ca="1" si="199"/>
        <v>0</v>
      </c>
      <c r="AX376" s="11">
        <f t="shared" ca="1" si="199"/>
        <v>0</v>
      </c>
      <c r="AY376" s="11">
        <f t="shared" ca="1" si="199"/>
        <v>0</v>
      </c>
      <c r="AZ376" s="11">
        <f t="shared" ca="1" si="199"/>
        <v>0</v>
      </c>
      <c r="BA376" s="11">
        <f t="shared" ca="1" si="199"/>
        <v>0</v>
      </c>
      <c r="BB376" s="11">
        <f t="shared" ca="1" si="199"/>
        <v>0</v>
      </c>
      <c r="BC376" s="11">
        <f t="shared" ca="1" si="199"/>
        <v>0</v>
      </c>
      <c r="BD376" s="11">
        <f t="shared" ca="1" si="199"/>
        <v>0</v>
      </c>
    </row>
    <row r="377" spans="1:56" x14ac:dyDescent="0.25">
      <c r="A377" s="24">
        <v>24</v>
      </c>
      <c r="B377" s="24">
        <f t="shared" si="192"/>
        <v>8</v>
      </c>
      <c r="C377" s="411"/>
      <c r="D377" s="136" t="str">
        <f>Data!B$30</f>
        <v>Tilskud total / til faktura</v>
      </c>
      <c r="E377" s="136"/>
      <c r="F377" s="260"/>
      <c r="G377" s="408">
        <f>HLOOKUP(B373,'Budget &amp; Total'!$1:$45,43,FALSE)</f>
        <v>0</v>
      </c>
      <c r="H377" s="458">
        <f t="shared" ca="1" si="193"/>
        <v>0</v>
      </c>
      <c r="I377" s="79"/>
      <c r="J377" s="258">
        <f t="shared" ref="J377:X377" ca="1" si="200">SUM(J373:J376)</f>
        <v>0</v>
      </c>
      <c r="K377" s="259">
        <f t="shared" ca="1" si="200"/>
        <v>0</v>
      </c>
      <c r="L377" s="259">
        <f t="shared" ca="1" si="200"/>
        <v>0</v>
      </c>
      <c r="M377" s="259">
        <f t="shared" ca="1" si="200"/>
        <v>0</v>
      </c>
      <c r="N377" s="259">
        <f t="shared" ca="1" si="200"/>
        <v>0</v>
      </c>
      <c r="O377" s="136">
        <f t="shared" ca="1" si="200"/>
        <v>0</v>
      </c>
      <c r="P377" s="136">
        <f t="shared" ca="1" si="200"/>
        <v>0</v>
      </c>
      <c r="Q377" s="136">
        <f t="shared" ca="1" si="200"/>
        <v>0</v>
      </c>
      <c r="R377" s="136">
        <f t="shared" ca="1" si="200"/>
        <v>0</v>
      </c>
      <c r="S377" s="136">
        <f t="shared" ca="1" si="200"/>
        <v>0</v>
      </c>
      <c r="T377" s="136">
        <f t="shared" ca="1" si="200"/>
        <v>0</v>
      </c>
      <c r="U377" s="136">
        <f t="shared" ca="1" si="200"/>
        <v>0</v>
      </c>
      <c r="V377" s="136">
        <f t="shared" ca="1" si="200"/>
        <v>0</v>
      </c>
      <c r="W377" s="136">
        <f t="shared" ca="1" si="200"/>
        <v>0</v>
      </c>
      <c r="X377" s="369">
        <f t="shared" ca="1" si="200"/>
        <v>0</v>
      </c>
      <c r="Z377" s="15"/>
      <c r="AA377" s="11"/>
      <c r="AB377" s="11"/>
      <c r="AC377" s="11"/>
      <c r="AD377" s="11"/>
      <c r="AE377" s="11"/>
      <c r="AF377" s="11"/>
      <c r="AG377" s="11"/>
      <c r="AH377" s="11"/>
      <c r="AI377" s="11"/>
      <c r="AJ377" s="11"/>
      <c r="AK377" s="11"/>
      <c r="AL377" s="11"/>
      <c r="AM377" s="11"/>
      <c r="AN377" s="19"/>
      <c r="AO377" s="12"/>
      <c r="AP377" s="11"/>
      <c r="AQ377" s="11"/>
      <c r="AR377" s="11"/>
      <c r="AS377" s="11"/>
      <c r="AT377" s="11"/>
      <c r="AU377" s="11"/>
      <c r="AV377" s="11"/>
      <c r="AW377" s="11"/>
      <c r="AX377" s="11"/>
      <c r="AY377" s="11"/>
      <c r="AZ377" s="11"/>
      <c r="BA377" s="11"/>
      <c r="BB377" s="11"/>
      <c r="BC377" s="11"/>
      <c r="BD377" s="11"/>
    </row>
    <row r="378" spans="1:56" x14ac:dyDescent="0.25">
      <c r="A378" s="24">
        <v>24</v>
      </c>
      <c r="B378" s="24">
        <f t="shared" si="192"/>
        <v>8</v>
      </c>
      <c r="C378" s="74"/>
      <c r="D378" s="33" t="str">
        <f>Data!B$31</f>
        <v>Anden finansiering</v>
      </c>
      <c r="E378" s="33"/>
      <c r="F378" s="264"/>
      <c r="G378" s="409">
        <f>HLOOKUP(B378,'Budget &amp; Total'!$1:$45,44,FALSE)</f>
        <v>0</v>
      </c>
      <c r="H378" s="459">
        <f t="shared" ca="1" si="193"/>
        <v>0</v>
      </c>
      <c r="I378" s="79"/>
      <c r="J378" s="262">
        <f ca="1">HLOOKUP($B377,INDIRECT(J$1&amp;"!$I$2:$x$40"),('Partner-period(er)'!$A378+14),FALSE)</f>
        <v>0</v>
      </c>
      <c r="K378" s="263">
        <f ca="1">HLOOKUP($B377,INDIRECT(K$1&amp;"!$I$2:$x$40"),('Partner-period(er)'!$A378+14),FALSE)</f>
        <v>0</v>
      </c>
      <c r="L378" s="263">
        <f ca="1">HLOOKUP($B377,INDIRECT(L$1&amp;"!$I$2:$x$40"),('Partner-period(er)'!$A378+14),FALSE)</f>
        <v>0</v>
      </c>
      <c r="M378" s="263">
        <f ca="1">HLOOKUP($B377,INDIRECT(M$1&amp;"!$I$2:$x$40"),('Partner-period(er)'!$A378+14),FALSE)</f>
        <v>0</v>
      </c>
      <c r="N378" s="263">
        <f ca="1">HLOOKUP($B377,INDIRECT(N$1&amp;"!$I$2:$x$40"),('Partner-period(er)'!$A378+14),FALSE)</f>
        <v>0</v>
      </c>
      <c r="O378" s="33">
        <f ca="1">HLOOKUP($B377,INDIRECT(O$1&amp;"!$I$2:$x$40"),('Partner-period(er)'!$A378+14),FALSE)</f>
        <v>0</v>
      </c>
      <c r="P378" s="33">
        <f ca="1">HLOOKUP($B377,INDIRECT(P$1&amp;"!$I$2:$x$40"),('Partner-period(er)'!$A378+14),FALSE)</f>
        <v>0</v>
      </c>
      <c r="Q378" s="33">
        <f ca="1">HLOOKUP($B377,INDIRECT(Q$1&amp;"!$I$2:$x$40"),('Partner-period(er)'!$A378+14),FALSE)</f>
        <v>0</v>
      </c>
      <c r="R378" s="33">
        <f ca="1">HLOOKUP($B377,INDIRECT(R$1&amp;"!$I$2:$x$40"),('Partner-period(er)'!$A378+14),FALSE)</f>
        <v>0</v>
      </c>
      <c r="S378" s="33">
        <f ca="1">HLOOKUP($B377,INDIRECT(S$1&amp;"!$I$2:$x$40"),('Partner-period(er)'!$A378+14),FALSE)</f>
        <v>0</v>
      </c>
      <c r="T378" s="33">
        <f ca="1">HLOOKUP($B377,INDIRECT(T$1&amp;"!$I$2:$x$40"),('Partner-period(er)'!$A378+14),FALSE)</f>
        <v>0</v>
      </c>
      <c r="U378" s="33">
        <f ca="1">HLOOKUP($B377,INDIRECT(U$1&amp;"!$I$2:$x$40"),('Partner-period(er)'!$A378+14),FALSE)</f>
        <v>0</v>
      </c>
      <c r="V378" s="33">
        <f ca="1">HLOOKUP($B377,INDIRECT(V$1&amp;"!$I$2:$x$40"),('Partner-period(er)'!$A378+14),FALSE)</f>
        <v>0</v>
      </c>
      <c r="W378" s="33">
        <f ca="1">HLOOKUP($B377,INDIRECT(W$1&amp;"!$I$2:$x$40"),('Partner-period(er)'!$A378+14),FALSE)</f>
        <v>0</v>
      </c>
      <c r="X378" s="370">
        <f ca="1">HLOOKUP($B377,INDIRECT(X$1&amp;"!$I$2:$x$40"),('Partner-period(er)'!$A378+14),FALSE)</f>
        <v>0</v>
      </c>
      <c r="Z378" s="15"/>
      <c r="AA378" s="11"/>
      <c r="AB378" s="11"/>
      <c r="AC378" s="11"/>
      <c r="AD378" s="11"/>
      <c r="AE378" s="11"/>
      <c r="AF378" s="11"/>
      <c r="AG378" s="11"/>
      <c r="AH378" s="11"/>
      <c r="AI378" s="11"/>
      <c r="AJ378" s="11"/>
      <c r="AK378" s="11"/>
      <c r="AL378" s="11"/>
      <c r="AM378" s="11"/>
      <c r="AN378" s="19"/>
      <c r="AO378" s="12"/>
      <c r="AP378" s="11"/>
      <c r="AQ378" s="11"/>
      <c r="AR378" s="11"/>
      <c r="AS378" s="11"/>
      <c r="AT378" s="11"/>
      <c r="AU378" s="11"/>
      <c r="AV378" s="11"/>
      <c r="AW378" s="11"/>
      <c r="AX378" s="11"/>
      <c r="AY378" s="11"/>
      <c r="AZ378" s="11"/>
      <c r="BA378" s="11"/>
      <c r="BB378" s="11"/>
      <c r="BC378" s="11"/>
      <c r="BD378" s="11"/>
    </row>
    <row r="379" spans="1:56" ht="13.8" thickBot="1" x14ac:dyDescent="0.3">
      <c r="A379" s="24">
        <v>26</v>
      </c>
      <c r="B379" s="24">
        <f t="shared" si="192"/>
        <v>8</v>
      </c>
      <c r="C379" s="265"/>
      <c r="D379" s="34" t="str">
        <f>Data!B$32</f>
        <v>Egenfinansiering</v>
      </c>
      <c r="E379" s="34"/>
      <c r="F379" s="65"/>
      <c r="G379" s="410">
        <f>HLOOKUP(B379,'Budget &amp; Total'!$1:$45,45,FALSE)</f>
        <v>0</v>
      </c>
      <c r="H379" s="460">
        <f t="shared" ca="1" si="193"/>
        <v>0</v>
      </c>
      <c r="I379" s="79"/>
      <c r="J379" s="267">
        <f t="shared" ref="J379:X379" ca="1" si="201">J371-J377-J378</f>
        <v>0</v>
      </c>
      <c r="K379" s="63">
        <f t="shared" ca="1" si="201"/>
        <v>0</v>
      </c>
      <c r="L379" s="63">
        <f t="shared" ca="1" si="201"/>
        <v>0</v>
      </c>
      <c r="M379" s="63">
        <f t="shared" ca="1" si="201"/>
        <v>0</v>
      </c>
      <c r="N379" s="63">
        <f t="shared" ca="1" si="201"/>
        <v>0</v>
      </c>
      <c r="O379" s="34">
        <f t="shared" ca="1" si="201"/>
        <v>0</v>
      </c>
      <c r="P379" s="34">
        <f t="shared" ca="1" si="201"/>
        <v>0</v>
      </c>
      <c r="Q379" s="34">
        <f t="shared" ca="1" si="201"/>
        <v>0</v>
      </c>
      <c r="R379" s="34">
        <f t="shared" ca="1" si="201"/>
        <v>0</v>
      </c>
      <c r="S379" s="34">
        <f t="shared" ca="1" si="201"/>
        <v>0</v>
      </c>
      <c r="T379" s="34">
        <f t="shared" ca="1" si="201"/>
        <v>0</v>
      </c>
      <c r="U379" s="34">
        <f t="shared" ca="1" si="201"/>
        <v>0</v>
      </c>
      <c r="V379" s="34">
        <f t="shared" ca="1" si="201"/>
        <v>0</v>
      </c>
      <c r="W379" s="34">
        <f t="shared" ca="1" si="201"/>
        <v>0</v>
      </c>
      <c r="X379" s="371">
        <f t="shared" ca="1" si="201"/>
        <v>0</v>
      </c>
      <c r="Z379" s="16"/>
      <c r="AA379" s="17"/>
      <c r="AB379" s="17"/>
      <c r="AC379" s="17"/>
      <c r="AD379" s="17"/>
      <c r="AE379" s="17"/>
      <c r="AF379" s="17"/>
      <c r="AG379" s="17"/>
      <c r="AH379" s="17"/>
      <c r="AI379" s="17"/>
      <c r="AJ379" s="17"/>
      <c r="AK379" s="17"/>
      <c r="AL379" s="17"/>
      <c r="AM379" s="17"/>
      <c r="AN379" s="20"/>
      <c r="AO379" s="12"/>
      <c r="AP379" s="11"/>
      <c r="AQ379" s="11"/>
      <c r="AR379" s="11"/>
      <c r="AS379" s="11"/>
      <c r="AT379" s="11"/>
      <c r="AU379" s="11"/>
      <c r="AV379" s="11"/>
      <c r="AW379" s="11"/>
      <c r="AX379" s="11"/>
      <c r="AY379" s="11"/>
      <c r="AZ379" s="11"/>
      <c r="BA379" s="11"/>
      <c r="BB379" s="11"/>
      <c r="BC379" s="11"/>
      <c r="BD379" s="11"/>
    </row>
    <row r="380" spans="1:56" ht="19.5" customHeight="1" x14ac:dyDescent="0.25">
      <c r="A380" s="24">
        <v>29</v>
      </c>
      <c r="C380" s="88" t="str">
        <f>Data!$B$95</f>
        <v>Kontrol for overskridelse af timepriser</v>
      </c>
      <c r="D380" s="60"/>
      <c r="E380" s="60"/>
      <c r="F380" s="4"/>
      <c r="G380" s="59"/>
      <c r="H380" s="59"/>
      <c r="I380" s="59"/>
      <c r="J380" s="9"/>
      <c r="K380" s="9"/>
      <c r="L380" s="9"/>
      <c r="M380" s="9"/>
      <c r="N380" s="9"/>
      <c r="O380" s="9"/>
      <c r="P380" s="9"/>
      <c r="Q380" s="9"/>
      <c r="R380" s="9"/>
      <c r="S380" s="9"/>
      <c r="T380" s="9"/>
      <c r="U380" s="9"/>
      <c r="V380" s="9"/>
      <c r="W380" s="9"/>
      <c r="X380" s="109"/>
    </row>
    <row r="381" spans="1:56" ht="13.5" customHeight="1" x14ac:dyDescent="0.25">
      <c r="A381" s="24">
        <v>30</v>
      </c>
      <c r="C381" s="178" t="s">
        <v>36</v>
      </c>
      <c r="D381" s="82"/>
      <c r="E381" s="179"/>
      <c r="F381" s="201" t="s">
        <v>35</v>
      </c>
      <c r="G381" s="82"/>
      <c r="H381" s="180"/>
      <c r="I381" s="180"/>
      <c r="J381" s="181">
        <f ca="1">J355</f>
        <v>0</v>
      </c>
      <c r="K381" s="182">
        <f t="shared" ref="K381:X381" ca="1" si="202">K355+J381</f>
        <v>0</v>
      </c>
      <c r="L381" s="182">
        <f t="shared" ca="1" si="202"/>
        <v>0</v>
      </c>
      <c r="M381" s="182">
        <f t="shared" ca="1" si="202"/>
        <v>0</v>
      </c>
      <c r="N381" s="182">
        <f t="shared" ca="1" si="202"/>
        <v>0</v>
      </c>
      <c r="O381" s="182">
        <f t="shared" ca="1" si="202"/>
        <v>0</v>
      </c>
      <c r="P381" s="182">
        <f t="shared" ca="1" si="202"/>
        <v>0</v>
      </c>
      <c r="Q381" s="182">
        <f t="shared" ca="1" si="202"/>
        <v>0</v>
      </c>
      <c r="R381" s="182">
        <f t="shared" ca="1" si="202"/>
        <v>0</v>
      </c>
      <c r="S381" s="182">
        <f t="shared" ca="1" si="202"/>
        <v>0</v>
      </c>
      <c r="T381" s="182">
        <f t="shared" ca="1" si="202"/>
        <v>0</v>
      </c>
      <c r="U381" s="182">
        <f t="shared" ca="1" si="202"/>
        <v>0</v>
      </c>
      <c r="V381" s="182">
        <f t="shared" ca="1" si="202"/>
        <v>0</v>
      </c>
      <c r="W381" s="182">
        <f t="shared" ca="1" si="202"/>
        <v>0</v>
      </c>
      <c r="X381" s="183">
        <f t="shared" ca="1" si="202"/>
        <v>0</v>
      </c>
    </row>
    <row r="382" spans="1:56" ht="13.5" customHeight="1" x14ac:dyDescent="0.25">
      <c r="A382" s="24">
        <v>31</v>
      </c>
      <c r="C382" s="184"/>
      <c r="D382" s="6"/>
      <c r="E382" s="185"/>
      <c r="F382" s="202" t="s">
        <v>37</v>
      </c>
      <c r="G382" s="6"/>
      <c r="H382" s="6"/>
      <c r="I382" s="6"/>
      <c r="J382" s="186">
        <f ca="1">J358</f>
        <v>0</v>
      </c>
      <c r="K382" s="187">
        <f t="shared" ref="K382:X382" ca="1" si="203">K358+J382</f>
        <v>0</v>
      </c>
      <c r="L382" s="187">
        <f t="shared" ca="1" si="203"/>
        <v>0</v>
      </c>
      <c r="M382" s="187">
        <f t="shared" ca="1" si="203"/>
        <v>0</v>
      </c>
      <c r="N382" s="187">
        <f t="shared" ca="1" si="203"/>
        <v>0</v>
      </c>
      <c r="O382" s="187">
        <f t="shared" ca="1" si="203"/>
        <v>0</v>
      </c>
      <c r="P382" s="187">
        <f t="shared" ca="1" si="203"/>
        <v>0</v>
      </c>
      <c r="Q382" s="187">
        <f t="shared" ca="1" si="203"/>
        <v>0</v>
      </c>
      <c r="R382" s="187">
        <f t="shared" ca="1" si="203"/>
        <v>0</v>
      </c>
      <c r="S382" s="187">
        <f t="shared" ca="1" si="203"/>
        <v>0</v>
      </c>
      <c r="T382" s="187">
        <f t="shared" ca="1" si="203"/>
        <v>0</v>
      </c>
      <c r="U382" s="187">
        <f t="shared" ca="1" si="203"/>
        <v>0</v>
      </c>
      <c r="V382" s="187">
        <f t="shared" ca="1" si="203"/>
        <v>0</v>
      </c>
      <c r="W382" s="187">
        <f t="shared" ca="1" si="203"/>
        <v>0</v>
      </c>
      <c r="X382" s="188">
        <f t="shared" ca="1" si="203"/>
        <v>0</v>
      </c>
    </row>
    <row r="383" spans="1:56" ht="13.5" customHeight="1" x14ac:dyDescent="0.25">
      <c r="A383" s="24">
        <v>32</v>
      </c>
      <c r="C383" s="189"/>
      <c r="D383" s="6"/>
      <c r="E383" s="6"/>
      <c r="F383" s="203" t="s">
        <v>100</v>
      </c>
      <c r="G383" s="6"/>
      <c r="H383" s="190"/>
      <c r="I383" s="190"/>
      <c r="J383" s="191">
        <f t="shared" ref="J383:X383" ca="1" si="204">J381*$F358</f>
        <v>0</v>
      </c>
      <c r="K383" s="192">
        <f t="shared" ca="1" si="204"/>
        <v>0</v>
      </c>
      <c r="L383" s="192">
        <f t="shared" ca="1" si="204"/>
        <v>0</v>
      </c>
      <c r="M383" s="192">
        <f t="shared" ca="1" si="204"/>
        <v>0</v>
      </c>
      <c r="N383" s="192">
        <f t="shared" ca="1" si="204"/>
        <v>0</v>
      </c>
      <c r="O383" s="192">
        <f t="shared" ca="1" si="204"/>
        <v>0</v>
      </c>
      <c r="P383" s="192">
        <f t="shared" ca="1" si="204"/>
        <v>0</v>
      </c>
      <c r="Q383" s="192">
        <f t="shared" ca="1" si="204"/>
        <v>0</v>
      </c>
      <c r="R383" s="192">
        <f t="shared" ca="1" si="204"/>
        <v>0</v>
      </c>
      <c r="S383" s="192">
        <f t="shared" ca="1" si="204"/>
        <v>0</v>
      </c>
      <c r="T383" s="192">
        <f t="shared" ca="1" si="204"/>
        <v>0</v>
      </c>
      <c r="U383" s="192">
        <f t="shared" ca="1" si="204"/>
        <v>0</v>
      </c>
      <c r="V383" s="192">
        <f t="shared" ca="1" si="204"/>
        <v>0</v>
      </c>
      <c r="W383" s="192">
        <f t="shared" ca="1" si="204"/>
        <v>0</v>
      </c>
      <c r="X383" s="193">
        <f t="shared" ca="1" si="204"/>
        <v>0</v>
      </c>
    </row>
    <row r="384" spans="1:56" ht="13.5" customHeight="1" x14ac:dyDescent="0.25">
      <c r="A384" s="24">
        <v>33</v>
      </c>
      <c r="C384" s="189"/>
      <c r="D384" s="6"/>
      <c r="E384" s="185"/>
      <c r="F384" s="202" t="s">
        <v>99</v>
      </c>
      <c r="G384" s="6"/>
      <c r="H384" s="194"/>
      <c r="I384" s="194"/>
      <c r="J384" s="191">
        <f ca="1">MIN(J382:J383)</f>
        <v>0</v>
      </c>
      <c r="K384" s="192">
        <f t="shared" ref="K384:X384" ca="1" si="205">MIN(K382:K383)-MIN(J382:J383)</f>
        <v>0</v>
      </c>
      <c r="L384" s="192">
        <f t="shared" ca="1" si="205"/>
        <v>0</v>
      </c>
      <c r="M384" s="192">
        <f t="shared" ca="1" si="205"/>
        <v>0</v>
      </c>
      <c r="N384" s="192">
        <f t="shared" ca="1" si="205"/>
        <v>0</v>
      </c>
      <c r="O384" s="192">
        <f t="shared" ca="1" si="205"/>
        <v>0</v>
      </c>
      <c r="P384" s="192">
        <f t="shared" ca="1" si="205"/>
        <v>0</v>
      </c>
      <c r="Q384" s="192">
        <f t="shared" ca="1" si="205"/>
        <v>0</v>
      </c>
      <c r="R384" s="192">
        <f t="shared" ca="1" si="205"/>
        <v>0</v>
      </c>
      <c r="S384" s="192">
        <f t="shared" ca="1" si="205"/>
        <v>0</v>
      </c>
      <c r="T384" s="192">
        <f t="shared" ca="1" si="205"/>
        <v>0</v>
      </c>
      <c r="U384" s="192">
        <f t="shared" ca="1" si="205"/>
        <v>0</v>
      </c>
      <c r="V384" s="192">
        <f t="shared" ca="1" si="205"/>
        <v>0</v>
      </c>
      <c r="W384" s="192">
        <f t="shared" ca="1" si="205"/>
        <v>0</v>
      </c>
      <c r="X384" s="193">
        <f t="shared" ca="1" si="205"/>
        <v>0</v>
      </c>
      <c r="AO384" s="12"/>
      <c r="AP384" s="11"/>
      <c r="AQ384" s="11"/>
      <c r="AR384" s="11"/>
      <c r="AS384" s="11"/>
      <c r="AT384" s="11"/>
      <c r="AU384" s="11"/>
      <c r="AV384" s="11"/>
      <c r="AW384" s="11"/>
      <c r="AX384" s="11"/>
      <c r="AY384" s="11"/>
      <c r="AZ384" s="11"/>
      <c r="BA384" s="11"/>
      <c r="BB384" s="11"/>
      <c r="BC384" s="11"/>
    </row>
    <row r="385" spans="1:24" ht="13.5" customHeight="1" x14ac:dyDescent="0.25">
      <c r="A385" s="24">
        <v>34</v>
      </c>
      <c r="C385" s="189"/>
      <c r="D385" s="6"/>
      <c r="E385" s="185"/>
      <c r="F385" s="202" t="s">
        <v>94</v>
      </c>
      <c r="G385" s="6"/>
      <c r="H385" s="190"/>
      <c r="I385" s="190"/>
      <c r="J385" s="191">
        <f t="shared" ref="J385:X385" ca="1" si="206">J384-J358</f>
        <v>0</v>
      </c>
      <c r="K385" s="192">
        <f t="shared" ca="1" si="206"/>
        <v>0</v>
      </c>
      <c r="L385" s="192">
        <f t="shared" ca="1" si="206"/>
        <v>0</v>
      </c>
      <c r="M385" s="192">
        <f t="shared" ca="1" si="206"/>
        <v>0</v>
      </c>
      <c r="N385" s="192">
        <f t="shared" ca="1" si="206"/>
        <v>0</v>
      </c>
      <c r="O385" s="192">
        <f t="shared" ca="1" si="206"/>
        <v>0</v>
      </c>
      <c r="P385" s="192">
        <f t="shared" ca="1" si="206"/>
        <v>0</v>
      </c>
      <c r="Q385" s="192">
        <f t="shared" ca="1" si="206"/>
        <v>0</v>
      </c>
      <c r="R385" s="192">
        <f t="shared" ca="1" si="206"/>
        <v>0</v>
      </c>
      <c r="S385" s="192">
        <f t="shared" ca="1" si="206"/>
        <v>0</v>
      </c>
      <c r="T385" s="192">
        <f t="shared" ca="1" si="206"/>
        <v>0</v>
      </c>
      <c r="U385" s="192">
        <f t="shared" ca="1" si="206"/>
        <v>0</v>
      </c>
      <c r="V385" s="192">
        <f t="shared" ca="1" si="206"/>
        <v>0</v>
      </c>
      <c r="W385" s="192">
        <f t="shared" ca="1" si="206"/>
        <v>0</v>
      </c>
      <c r="X385" s="193">
        <f t="shared" ca="1" si="206"/>
        <v>0</v>
      </c>
    </row>
    <row r="386" spans="1:24" ht="13.5" customHeight="1" x14ac:dyDescent="0.25">
      <c r="A386" s="24">
        <v>35</v>
      </c>
      <c r="C386" s="189"/>
      <c r="D386" s="6"/>
      <c r="E386" s="185"/>
      <c r="F386" s="202" t="s">
        <v>95</v>
      </c>
      <c r="G386" s="6"/>
      <c r="H386" s="190"/>
      <c r="I386" s="190"/>
      <c r="J386" s="191">
        <f ca="1">-J385</f>
        <v>0</v>
      </c>
      <c r="K386" s="192">
        <f ca="1">-SUM($J385:K385)</f>
        <v>0</v>
      </c>
      <c r="L386" s="192">
        <f ca="1">-SUM($J385:L385)</f>
        <v>0</v>
      </c>
      <c r="M386" s="192">
        <f ca="1">-SUM($J385:M385)</f>
        <v>0</v>
      </c>
      <c r="N386" s="192">
        <f ca="1">-SUM($J385:N385)</f>
        <v>0</v>
      </c>
      <c r="O386" s="192">
        <f ca="1">-SUM($J385:O385)</f>
        <v>0</v>
      </c>
      <c r="P386" s="192">
        <f ca="1">-SUM($J385:P385)</f>
        <v>0</v>
      </c>
      <c r="Q386" s="192">
        <f ca="1">-SUM($J385:Q385)</f>
        <v>0</v>
      </c>
      <c r="R386" s="192">
        <f ca="1">-SUM($J385:R385)</f>
        <v>0</v>
      </c>
      <c r="S386" s="192">
        <f ca="1">-SUM($J385:S385)</f>
        <v>0</v>
      </c>
      <c r="T386" s="192">
        <f ca="1">-SUM($J385:T385)</f>
        <v>0</v>
      </c>
      <c r="U386" s="192">
        <f ca="1">-SUM($J385:U385)</f>
        <v>0</v>
      </c>
      <c r="V386" s="192">
        <f ca="1">-SUM($J385:V385)</f>
        <v>0</v>
      </c>
      <c r="W386" s="192">
        <f ca="1">-SUM($J385:W385)</f>
        <v>0</v>
      </c>
      <c r="X386" s="193">
        <f ca="1">-SUM($J385:X385)</f>
        <v>0</v>
      </c>
    </row>
    <row r="387" spans="1:24" ht="1.5" customHeight="1" x14ac:dyDescent="0.25">
      <c r="C387" s="195"/>
      <c r="D387" s="196"/>
      <c r="E387" s="196"/>
      <c r="F387" s="204"/>
      <c r="G387" s="196"/>
      <c r="H387" s="196"/>
      <c r="I387" s="196"/>
      <c r="J387" s="186"/>
      <c r="K387" s="187"/>
      <c r="L387" s="187"/>
      <c r="M387" s="187">
        <f ca="1">IF(M355&gt;0,(M383-SUM($J384:L384))/M355,0)</f>
        <v>0</v>
      </c>
      <c r="N387" s="187">
        <f ca="1">IF(N355&gt;0,(N383-SUM($J384:M384))/N355,0)</f>
        <v>0</v>
      </c>
      <c r="O387" s="187">
        <f ca="1">IF(O355&gt;0,(O383-SUM($J384:N384))/O355,0)</f>
        <v>0</v>
      </c>
      <c r="P387" s="187">
        <f ca="1">IF(P355&gt;0,(P383-SUM($J384:O384))/P355,0)</f>
        <v>0</v>
      </c>
      <c r="Q387" s="187">
        <f ca="1">IF(Q355&gt;0,(Q383-SUM($J384:P384))/Q355,0)</f>
        <v>0</v>
      </c>
      <c r="R387" s="187">
        <f ca="1">IF(R355&gt;0,(R383-SUM($J384:Q384))/R355,0)</f>
        <v>0</v>
      </c>
      <c r="S387" s="187">
        <f ca="1">IF(S355&gt;0,(S383-SUM($J384:R384))/S355,0)</f>
        <v>0</v>
      </c>
      <c r="T387" s="187">
        <f ca="1">IF(T355&gt;0,(T383-SUM($J384:S384))/T355,0)</f>
        <v>0</v>
      </c>
      <c r="U387" s="187">
        <f ca="1">IF(U355&gt;0,(U383-SUM($J384:T384))/U355,0)</f>
        <v>0</v>
      </c>
      <c r="V387" s="187">
        <f ca="1">IF(V355&gt;0,(V383-SUM($J384:U384))/V355,0)</f>
        <v>0</v>
      </c>
      <c r="W387" s="187">
        <f ca="1">IF(W355&gt;0,(W383-SUM($J384:V384))/W355,0)</f>
        <v>0</v>
      </c>
      <c r="X387" s="188">
        <f ca="1">IF(X355&gt;0,(X383-SUM($J384:W384))/X355,0)</f>
        <v>0</v>
      </c>
    </row>
    <row r="388" spans="1:24" ht="13.5" customHeight="1" x14ac:dyDescent="0.25">
      <c r="A388" s="24">
        <v>36</v>
      </c>
      <c r="C388" s="189" t="s">
        <v>40</v>
      </c>
      <c r="D388" s="6"/>
      <c r="E388" s="185"/>
      <c r="F388" s="202" t="s">
        <v>35</v>
      </c>
      <c r="G388" s="6"/>
      <c r="H388" s="6"/>
      <c r="I388" s="6"/>
      <c r="J388" s="191">
        <f ca="1">J356</f>
        <v>0</v>
      </c>
      <c r="K388" s="192">
        <f t="shared" ref="K388:X388" ca="1" si="207">K356+J388</f>
        <v>0</v>
      </c>
      <c r="L388" s="192">
        <f t="shared" ca="1" si="207"/>
        <v>0</v>
      </c>
      <c r="M388" s="192">
        <f t="shared" ca="1" si="207"/>
        <v>0</v>
      </c>
      <c r="N388" s="192">
        <f t="shared" ca="1" si="207"/>
        <v>0</v>
      </c>
      <c r="O388" s="192">
        <f t="shared" ca="1" si="207"/>
        <v>0</v>
      </c>
      <c r="P388" s="192">
        <f t="shared" ca="1" si="207"/>
        <v>0</v>
      </c>
      <c r="Q388" s="192">
        <f t="shared" ca="1" si="207"/>
        <v>0</v>
      </c>
      <c r="R388" s="192">
        <f t="shared" ca="1" si="207"/>
        <v>0</v>
      </c>
      <c r="S388" s="192">
        <f t="shared" ca="1" si="207"/>
        <v>0</v>
      </c>
      <c r="T388" s="192">
        <f t="shared" ca="1" si="207"/>
        <v>0</v>
      </c>
      <c r="U388" s="192">
        <f t="shared" ca="1" si="207"/>
        <v>0</v>
      </c>
      <c r="V388" s="192">
        <f t="shared" ca="1" si="207"/>
        <v>0</v>
      </c>
      <c r="W388" s="192">
        <f t="shared" ca="1" si="207"/>
        <v>0</v>
      </c>
      <c r="X388" s="193">
        <f t="shared" ca="1" si="207"/>
        <v>0</v>
      </c>
    </row>
    <row r="389" spans="1:24" ht="13.5" customHeight="1" x14ac:dyDescent="0.25">
      <c r="A389" s="24">
        <v>37</v>
      </c>
      <c r="C389" s="189"/>
      <c r="D389" s="6"/>
      <c r="E389" s="185"/>
      <c r="F389" s="202" t="s">
        <v>37</v>
      </c>
      <c r="G389" s="6"/>
      <c r="H389" s="6"/>
      <c r="I389" s="6"/>
      <c r="J389" s="191">
        <f ca="1">J359</f>
        <v>0</v>
      </c>
      <c r="K389" s="192">
        <f t="shared" ref="K389:X389" ca="1" si="208">K359+J389</f>
        <v>0</v>
      </c>
      <c r="L389" s="192">
        <f t="shared" ca="1" si="208"/>
        <v>0</v>
      </c>
      <c r="M389" s="192">
        <f t="shared" ca="1" si="208"/>
        <v>0</v>
      </c>
      <c r="N389" s="192">
        <f t="shared" ca="1" si="208"/>
        <v>0</v>
      </c>
      <c r="O389" s="192">
        <f t="shared" ca="1" si="208"/>
        <v>0</v>
      </c>
      <c r="P389" s="192">
        <f t="shared" ca="1" si="208"/>
        <v>0</v>
      </c>
      <c r="Q389" s="192">
        <f t="shared" ca="1" si="208"/>
        <v>0</v>
      </c>
      <c r="R389" s="192">
        <f t="shared" ca="1" si="208"/>
        <v>0</v>
      </c>
      <c r="S389" s="192">
        <f t="shared" ca="1" si="208"/>
        <v>0</v>
      </c>
      <c r="T389" s="192">
        <f t="shared" ca="1" si="208"/>
        <v>0</v>
      </c>
      <c r="U389" s="192">
        <f t="shared" ca="1" si="208"/>
        <v>0</v>
      </c>
      <c r="V389" s="192">
        <f t="shared" ca="1" si="208"/>
        <v>0</v>
      </c>
      <c r="W389" s="192">
        <f t="shared" ca="1" si="208"/>
        <v>0</v>
      </c>
      <c r="X389" s="193">
        <f t="shared" ca="1" si="208"/>
        <v>0</v>
      </c>
    </row>
    <row r="390" spans="1:24" ht="13.5" customHeight="1" x14ac:dyDescent="0.25">
      <c r="A390" s="24">
        <v>38</v>
      </c>
      <c r="C390" s="197"/>
      <c r="D390" s="6"/>
      <c r="E390" s="6"/>
      <c r="F390" s="203" t="s">
        <v>100</v>
      </c>
      <c r="G390" s="6"/>
      <c r="H390" s="6"/>
      <c r="I390" s="6"/>
      <c r="J390" s="191">
        <f t="shared" ref="J390:X390" ca="1" si="209">J388*$F359</f>
        <v>0</v>
      </c>
      <c r="K390" s="192">
        <f t="shared" ca="1" si="209"/>
        <v>0</v>
      </c>
      <c r="L390" s="192">
        <f t="shared" ca="1" si="209"/>
        <v>0</v>
      </c>
      <c r="M390" s="192">
        <f t="shared" ca="1" si="209"/>
        <v>0</v>
      </c>
      <c r="N390" s="192">
        <f t="shared" ca="1" si="209"/>
        <v>0</v>
      </c>
      <c r="O390" s="192">
        <f t="shared" ca="1" si="209"/>
        <v>0</v>
      </c>
      <c r="P390" s="192">
        <f t="shared" ca="1" si="209"/>
        <v>0</v>
      </c>
      <c r="Q390" s="192">
        <f t="shared" ca="1" si="209"/>
        <v>0</v>
      </c>
      <c r="R390" s="192">
        <f t="shared" ca="1" si="209"/>
        <v>0</v>
      </c>
      <c r="S390" s="192">
        <f t="shared" ca="1" si="209"/>
        <v>0</v>
      </c>
      <c r="T390" s="192">
        <f t="shared" ca="1" si="209"/>
        <v>0</v>
      </c>
      <c r="U390" s="192">
        <f t="shared" ca="1" si="209"/>
        <v>0</v>
      </c>
      <c r="V390" s="192">
        <f t="shared" ca="1" si="209"/>
        <v>0</v>
      </c>
      <c r="W390" s="192">
        <f t="shared" ca="1" si="209"/>
        <v>0</v>
      </c>
      <c r="X390" s="193">
        <f t="shared" ca="1" si="209"/>
        <v>0</v>
      </c>
    </row>
    <row r="391" spans="1:24" ht="13.5" customHeight="1" x14ac:dyDescent="0.25">
      <c r="A391" s="24">
        <v>39</v>
      </c>
      <c r="C391" s="189"/>
      <c r="D391" s="6"/>
      <c r="E391" s="185"/>
      <c r="F391" s="202" t="s">
        <v>99</v>
      </c>
      <c r="G391" s="6"/>
      <c r="H391" s="6"/>
      <c r="I391" s="6"/>
      <c r="J391" s="191">
        <f ca="1">MIN(J389:J390)</f>
        <v>0</v>
      </c>
      <c r="K391" s="192">
        <f t="shared" ref="K391:X391" ca="1" si="210">MIN(K389:K390)-MIN(J389:J390)</f>
        <v>0</v>
      </c>
      <c r="L391" s="192">
        <f t="shared" ca="1" si="210"/>
        <v>0</v>
      </c>
      <c r="M391" s="192">
        <f t="shared" ca="1" si="210"/>
        <v>0</v>
      </c>
      <c r="N391" s="192">
        <f t="shared" ca="1" si="210"/>
        <v>0</v>
      </c>
      <c r="O391" s="192">
        <f t="shared" ca="1" si="210"/>
        <v>0</v>
      </c>
      <c r="P391" s="192">
        <f t="shared" ca="1" si="210"/>
        <v>0</v>
      </c>
      <c r="Q391" s="192">
        <f t="shared" ca="1" si="210"/>
        <v>0</v>
      </c>
      <c r="R391" s="192">
        <f t="shared" ca="1" si="210"/>
        <v>0</v>
      </c>
      <c r="S391" s="192">
        <f t="shared" ca="1" si="210"/>
        <v>0</v>
      </c>
      <c r="T391" s="192">
        <f t="shared" ca="1" si="210"/>
        <v>0</v>
      </c>
      <c r="U391" s="192">
        <f t="shared" ca="1" si="210"/>
        <v>0</v>
      </c>
      <c r="V391" s="192">
        <f t="shared" ca="1" si="210"/>
        <v>0</v>
      </c>
      <c r="W391" s="192">
        <f t="shared" ca="1" si="210"/>
        <v>0</v>
      </c>
      <c r="X391" s="193">
        <f t="shared" ca="1" si="210"/>
        <v>0</v>
      </c>
    </row>
    <row r="392" spans="1:24" ht="13.5" customHeight="1" x14ac:dyDescent="0.25">
      <c r="A392" s="24">
        <v>40</v>
      </c>
      <c r="C392" s="189"/>
      <c r="D392" s="6"/>
      <c r="E392" s="185"/>
      <c r="F392" s="202" t="s">
        <v>94</v>
      </c>
      <c r="G392" s="6"/>
      <c r="H392" s="6"/>
      <c r="I392" s="6"/>
      <c r="J392" s="191">
        <f t="shared" ref="J392:X392" ca="1" si="211">J391-J359</f>
        <v>0</v>
      </c>
      <c r="K392" s="192">
        <f t="shared" ca="1" si="211"/>
        <v>0</v>
      </c>
      <c r="L392" s="192">
        <f t="shared" ca="1" si="211"/>
        <v>0</v>
      </c>
      <c r="M392" s="192">
        <f t="shared" ca="1" si="211"/>
        <v>0</v>
      </c>
      <c r="N392" s="192">
        <f t="shared" ca="1" si="211"/>
        <v>0</v>
      </c>
      <c r="O392" s="192">
        <f t="shared" ca="1" si="211"/>
        <v>0</v>
      </c>
      <c r="P392" s="192">
        <f t="shared" ca="1" si="211"/>
        <v>0</v>
      </c>
      <c r="Q392" s="192">
        <f t="shared" ca="1" si="211"/>
        <v>0</v>
      </c>
      <c r="R392" s="192">
        <f t="shared" ca="1" si="211"/>
        <v>0</v>
      </c>
      <c r="S392" s="192">
        <f t="shared" ca="1" si="211"/>
        <v>0</v>
      </c>
      <c r="T392" s="192">
        <f t="shared" ca="1" si="211"/>
        <v>0</v>
      </c>
      <c r="U392" s="192">
        <f t="shared" ca="1" si="211"/>
        <v>0</v>
      </c>
      <c r="V392" s="192">
        <f t="shared" ca="1" si="211"/>
        <v>0</v>
      </c>
      <c r="W392" s="192">
        <f t="shared" ca="1" si="211"/>
        <v>0</v>
      </c>
      <c r="X392" s="193">
        <f t="shared" ca="1" si="211"/>
        <v>0</v>
      </c>
    </row>
    <row r="393" spans="1:24" ht="13.5" customHeight="1" x14ac:dyDescent="0.25">
      <c r="A393" s="24">
        <v>41</v>
      </c>
      <c r="C393" s="189"/>
      <c r="D393" s="6"/>
      <c r="E393" s="185"/>
      <c r="F393" s="202" t="s">
        <v>95</v>
      </c>
      <c r="G393" s="6"/>
      <c r="H393" s="6"/>
      <c r="I393" s="6"/>
      <c r="J393" s="191">
        <f ca="1">-J392</f>
        <v>0</v>
      </c>
      <c r="K393" s="192">
        <f ca="1">-SUM($J392:K392)</f>
        <v>0</v>
      </c>
      <c r="L393" s="192">
        <f ca="1">-SUM($J392:L392)</f>
        <v>0</v>
      </c>
      <c r="M393" s="192">
        <f ca="1">-SUM($J392:M392)</f>
        <v>0</v>
      </c>
      <c r="N393" s="192">
        <f ca="1">-SUM($J392:N392)</f>
        <v>0</v>
      </c>
      <c r="O393" s="192">
        <f ca="1">-SUM($J392:O392)</f>
        <v>0</v>
      </c>
      <c r="P393" s="192">
        <f ca="1">-SUM($J392:P392)</f>
        <v>0</v>
      </c>
      <c r="Q393" s="192">
        <f ca="1">-SUM($J392:Q392)</f>
        <v>0</v>
      </c>
      <c r="R393" s="192">
        <f ca="1">-SUM($J392:R392)</f>
        <v>0</v>
      </c>
      <c r="S393" s="192">
        <f ca="1">-SUM($J392:S392)</f>
        <v>0</v>
      </c>
      <c r="T393" s="192">
        <f ca="1">-SUM($J392:T392)</f>
        <v>0</v>
      </c>
      <c r="U393" s="192">
        <f ca="1">-SUM($J392:U392)</f>
        <v>0</v>
      </c>
      <c r="V393" s="192">
        <f ca="1">-SUM($J392:V392)</f>
        <v>0</v>
      </c>
      <c r="W393" s="192">
        <f ca="1">-SUM($J392:W392)</f>
        <v>0</v>
      </c>
      <c r="X393" s="193">
        <f ca="1">-SUM($J392:X392)</f>
        <v>0</v>
      </c>
    </row>
    <row r="394" spans="1:24" ht="13.5" customHeight="1" x14ac:dyDescent="0.25">
      <c r="A394" s="24">
        <v>42</v>
      </c>
      <c r="B394" s="154"/>
      <c r="C394" s="178" t="s">
        <v>65</v>
      </c>
      <c r="D394" s="82"/>
      <c r="E394" s="82"/>
      <c r="F394" s="205" t="s">
        <v>58</v>
      </c>
      <c r="G394" s="82"/>
      <c r="H394" s="82"/>
      <c r="I394" s="82"/>
      <c r="J394" s="198">
        <f t="shared" ref="J394:X394" ca="1" si="212">(J392+J385)*$F360</f>
        <v>0</v>
      </c>
      <c r="K394" s="199">
        <f t="shared" ca="1" si="212"/>
        <v>0</v>
      </c>
      <c r="L394" s="199">
        <f t="shared" ca="1" si="212"/>
        <v>0</v>
      </c>
      <c r="M394" s="199">
        <f t="shared" ca="1" si="212"/>
        <v>0</v>
      </c>
      <c r="N394" s="199">
        <f t="shared" ca="1" si="212"/>
        <v>0</v>
      </c>
      <c r="O394" s="199">
        <f t="shared" ca="1" si="212"/>
        <v>0</v>
      </c>
      <c r="P394" s="199">
        <f t="shared" ca="1" si="212"/>
        <v>0</v>
      </c>
      <c r="Q394" s="199">
        <f t="shared" ca="1" si="212"/>
        <v>0</v>
      </c>
      <c r="R394" s="199">
        <f t="shared" ca="1" si="212"/>
        <v>0</v>
      </c>
      <c r="S394" s="199">
        <f t="shared" ca="1" si="212"/>
        <v>0</v>
      </c>
      <c r="T394" s="199">
        <f t="shared" ca="1" si="212"/>
        <v>0</v>
      </c>
      <c r="U394" s="199">
        <f t="shared" ca="1" si="212"/>
        <v>0</v>
      </c>
      <c r="V394" s="199">
        <f t="shared" ca="1" si="212"/>
        <v>0</v>
      </c>
      <c r="W394" s="199">
        <f t="shared" ca="1" si="212"/>
        <v>0</v>
      </c>
      <c r="X394" s="200">
        <f t="shared" ca="1" si="212"/>
        <v>0</v>
      </c>
    </row>
    <row r="395" spans="1:24" ht="13.5" customHeight="1" x14ac:dyDescent="0.25">
      <c r="A395" s="24">
        <v>43</v>
      </c>
      <c r="C395" s="189"/>
      <c r="D395" s="6"/>
      <c r="E395" s="6"/>
      <c r="F395" s="202" t="str">
        <f>Data!B$99</f>
        <v>Støttet overhead</v>
      </c>
      <c r="G395" s="6"/>
      <c r="H395" s="6"/>
      <c r="I395" s="6"/>
      <c r="J395" s="191">
        <f t="shared" ref="J395:X395" ca="1" si="213">(J391+J384)*$F360</f>
        <v>0</v>
      </c>
      <c r="K395" s="192">
        <f t="shared" ca="1" si="213"/>
        <v>0</v>
      </c>
      <c r="L395" s="192">
        <f t="shared" ca="1" si="213"/>
        <v>0</v>
      </c>
      <c r="M395" s="192">
        <f t="shared" ca="1" si="213"/>
        <v>0</v>
      </c>
      <c r="N395" s="192">
        <f t="shared" ca="1" si="213"/>
        <v>0</v>
      </c>
      <c r="O395" s="192">
        <f t="shared" ca="1" si="213"/>
        <v>0</v>
      </c>
      <c r="P395" s="192">
        <f t="shared" ca="1" si="213"/>
        <v>0</v>
      </c>
      <c r="Q395" s="192">
        <f t="shared" ca="1" si="213"/>
        <v>0</v>
      </c>
      <c r="R395" s="192">
        <f t="shared" ca="1" si="213"/>
        <v>0</v>
      </c>
      <c r="S395" s="192">
        <f t="shared" ca="1" si="213"/>
        <v>0</v>
      </c>
      <c r="T395" s="192">
        <f t="shared" ca="1" si="213"/>
        <v>0</v>
      </c>
      <c r="U395" s="192">
        <f t="shared" ca="1" si="213"/>
        <v>0</v>
      </c>
      <c r="V395" s="192">
        <f t="shared" ca="1" si="213"/>
        <v>0</v>
      </c>
      <c r="W395" s="192">
        <f t="shared" ca="1" si="213"/>
        <v>0</v>
      </c>
      <c r="X395" s="193">
        <f t="shared" ca="1" si="213"/>
        <v>0</v>
      </c>
    </row>
    <row r="396" spans="1:24" ht="13.5" customHeight="1" x14ac:dyDescent="0.25">
      <c r="C396" s="178" t="s">
        <v>101</v>
      </c>
      <c r="D396" s="82"/>
      <c r="E396" s="82"/>
      <c r="F396" s="201" t="str">
        <f>Data!B$33</f>
        <v>Udbetalingsloft</v>
      </c>
      <c r="G396" s="82"/>
      <c r="H396" s="82"/>
      <c r="I396" s="82"/>
      <c r="J396" s="198">
        <f t="shared" ref="J396:X396" ca="1" si="214">(J383+J390)*(1+$F360)*$F373</f>
        <v>0</v>
      </c>
      <c r="K396" s="199">
        <f t="shared" ca="1" si="214"/>
        <v>0</v>
      </c>
      <c r="L396" s="199">
        <f t="shared" ca="1" si="214"/>
        <v>0</v>
      </c>
      <c r="M396" s="199">
        <f t="shared" ca="1" si="214"/>
        <v>0</v>
      </c>
      <c r="N396" s="199">
        <f t="shared" ca="1" si="214"/>
        <v>0</v>
      </c>
      <c r="O396" s="199">
        <f t="shared" ca="1" si="214"/>
        <v>0</v>
      </c>
      <c r="P396" s="199">
        <f t="shared" ca="1" si="214"/>
        <v>0</v>
      </c>
      <c r="Q396" s="199">
        <f t="shared" ca="1" si="214"/>
        <v>0</v>
      </c>
      <c r="R396" s="199">
        <f t="shared" ca="1" si="214"/>
        <v>0</v>
      </c>
      <c r="S396" s="199">
        <f t="shared" ca="1" si="214"/>
        <v>0</v>
      </c>
      <c r="T396" s="199">
        <f t="shared" ca="1" si="214"/>
        <v>0</v>
      </c>
      <c r="U396" s="199">
        <f t="shared" ca="1" si="214"/>
        <v>0</v>
      </c>
      <c r="V396" s="199">
        <f t="shared" ca="1" si="214"/>
        <v>0</v>
      </c>
      <c r="W396" s="199">
        <f t="shared" ca="1" si="214"/>
        <v>0</v>
      </c>
      <c r="X396" s="200">
        <f t="shared" ca="1" si="214"/>
        <v>0</v>
      </c>
    </row>
    <row r="397" spans="1:24" ht="13.5" customHeight="1" x14ac:dyDescent="0.25">
      <c r="C397" s="189"/>
      <c r="D397" s="6"/>
      <c r="E397" s="6"/>
      <c r="F397" s="202" t="str">
        <f>Data!B$34</f>
        <v>Til/fra pulje</v>
      </c>
      <c r="G397" s="6"/>
      <c r="H397" s="6"/>
      <c r="I397" s="6"/>
      <c r="J397" s="191">
        <f t="shared" ref="J397:X397" ca="1" si="215">(J385+J392)*(1+$F360)*$F373</f>
        <v>0</v>
      </c>
      <c r="K397" s="192">
        <f t="shared" ca="1" si="215"/>
        <v>0</v>
      </c>
      <c r="L397" s="192">
        <f t="shared" ca="1" si="215"/>
        <v>0</v>
      </c>
      <c r="M397" s="192">
        <f t="shared" ca="1" si="215"/>
        <v>0</v>
      </c>
      <c r="N397" s="192">
        <f t="shared" ca="1" si="215"/>
        <v>0</v>
      </c>
      <c r="O397" s="192">
        <f t="shared" ca="1" si="215"/>
        <v>0</v>
      </c>
      <c r="P397" s="192">
        <f t="shared" ca="1" si="215"/>
        <v>0</v>
      </c>
      <c r="Q397" s="192">
        <f t="shared" ca="1" si="215"/>
        <v>0</v>
      </c>
      <c r="R397" s="192">
        <f t="shared" ca="1" si="215"/>
        <v>0</v>
      </c>
      <c r="S397" s="192">
        <f t="shared" ca="1" si="215"/>
        <v>0</v>
      </c>
      <c r="T397" s="192">
        <f t="shared" ca="1" si="215"/>
        <v>0</v>
      </c>
      <c r="U397" s="192">
        <f t="shared" ca="1" si="215"/>
        <v>0</v>
      </c>
      <c r="V397" s="192">
        <f t="shared" ca="1" si="215"/>
        <v>0</v>
      </c>
      <c r="W397" s="192">
        <f t="shared" ca="1" si="215"/>
        <v>0</v>
      </c>
      <c r="X397" s="193">
        <f t="shared" ca="1" si="215"/>
        <v>0</v>
      </c>
    </row>
    <row r="398" spans="1:24" ht="13.5" customHeight="1" x14ac:dyDescent="0.25">
      <c r="C398" s="195"/>
      <c r="D398" s="196"/>
      <c r="E398" s="196"/>
      <c r="F398" s="204" t="str">
        <f>Data!B$35</f>
        <v>Pulje for tilbageholdt tilskud</v>
      </c>
      <c r="G398" s="196"/>
      <c r="H398" s="196"/>
      <c r="I398" s="196"/>
      <c r="J398" s="186">
        <f t="shared" ref="J398:X398" ca="1" si="216">(J386+J393)*(1+$F360)*$F373</f>
        <v>0</v>
      </c>
      <c r="K398" s="187">
        <f t="shared" ca="1" si="216"/>
        <v>0</v>
      </c>
      <c r="L398" s="187">
        <f t="shared" ca="1" si="216"/>
        <v>0</v>
      </c>
      <c r="M398" s="187">
        <f t="shared" ca="1" si="216"/>
        <v>0</v>
      </c>
      <c r="N398" s="187">
        <f t="shared" ca="1" si="216"/>
        <v>0</v>
      </c>
      <c r="O398" s="187">
        <f t="shared" ca="1" si="216"/>
        <v>0</v>
      </c>
      <c r="P398" s="187">
        <f t="shared" ca="1" si="216"/>
        <v>0</v>
      </c>
      <c r="Q398" s="187">
        <f t="shared" ca="1" si="216"/>
        <v>0</v>
      </c>
      <c r="R398" s="187">
        <f t="shared" ca="1" si="216"/>
        <v>0</v>
      </c>
      <c r="S398" s="187">
        <f t="shared" ca="1" si="216"/>
        <v>0</v>
      </c>
      <c r="T398" s="187">
        <f t="shared" ca="1" si="216"/>
        <v>0</v>
      </c>
      <c r="U398" s="187">
        <f t="shared" ca="1" si="216"/>
        <v>0</v>
      </c>
      <c r="V398" s="187">
        <f t="shared" ca="1" si="216"/>
        <v>0</v>
      </c>
      <c r="W398" s="187">
        <f t="shared" ca="1" si="216"/>
        <v>0</v>
      </c>
      <c r="X398" s="188">
        <f t="shared" ca="1" si="216"/>
        <v>0</v>
      </c>
    </row>
    <row r="399" spans="1:24" ht="13.5" customHeight="1" x14ac:dyDescent="0.25">
      <c r="C399" s="482" t="s">
        <v>229</v>
      </c>
      <c r="D399" s="483"/>
      <c r="E399" s="483"/>
      <c r="F399" s="483"/>
      <c r="G399" s="483"/>
      <c r="H399" s="483"/>
      <c r="I399" s="483"/>
      <c r="J399" s="484">
        <f ca="1">J374</f>
        <v>0</v>
      </c>
      <c r="K399" s="485">
        <f ca="1">SUM($J374:K374)</f>
        <v>0</v>
      </c>
      <c r="L399" s="485">
        <f ca="1">SUM($J374:L374)</f>
        <v>0</v>
      </c>
      <c r="M399" s="485">
        <f ca="1">SUM($J374:M374)</f>
        <v>0</v>
      </c>
      <c r="N399" s="485">
        <f ca="1">SUM($J374:N374)</f>
        <v>0</v>
      </c>
      <c r="O399" s="485">
        <f ca="1">SUM($J374:O374)</f>
        <v>0</v>
      </c>
      <c r="P399" s="485">
        <f ca="1">SUM($J374:P374)</f>
        <v>0</v>
      </c>
      <c r="Q399" s="485">
        <f ca="1">SUM($J374:Q374)</f>
        <v>0</v>
      </c>
      <c r="R399" s="485">
        <f ca="1">SUM($J374:R374)</f>
        <v>0</v>
      </c>
      <c r="S399" s="485">
        <f ca="1">SUM($J374:S374)</f>
        <v>0</v>
      </c>
      <c r="T399" s="485">
        <f ca="1">SUM($J374:T374)</f>
        <v>0</v>
      </c>
      <c r="U399" s="485">
        <f ca="1">SUM($J374:U374)</f>
        <v>0</v>
      </c>
      <c r="V399" s="485">
        <f ca="1">SUM($J374:V374)</f>
        <v>0</v>
      </c>
      <c r="W399" s="485">
        <f ca="1">SUM($J374:W374)</f>
        <v>0</v>
      </c>
      <c r="X399" s="486">
        <f ca="1">SUM($J374:X374)</f>
        <v>0</v>
      </c>
    </row>
    <row r="400" spans="1:24" ht="13.5" customHeight="1" x14ac:dyDescent="0.25">
      <c r="J400" s="155"/>
      <c r="M400" s="1"/>
      <c r="N400" s="1"/>
      <c r="O400" s="1"/>
      <c r="P400" s="1"/>
      <c r="Q400" s="1"/>
      <c r="R400" s="1"/>
      <c r="S400" s="1"/>
      <c r="T400" s="1"/>
      <c r="U400" s="1"/>
      <c r="V400" s="1"/>
      <c r="W400" s="1"/>
      <c r="X400" s="1"/>
    </row>
    <row r="401" spans="1:56" ht="13.5" customHeight="1" x14ac:dyDescent="0.25">
      <c r="M401" s="1"/>
      <c r="N401" s="1"/>
      <c r="O401" s="1"/>
      <c r="P401" s="1"/>
      <c r="Q401" s="1"/>
      <c r="R401" s="1"/>
      <c r="S401" s="1"/>
      <c r="T401" s="1"/>
      <c r="U401" s="1"/>
      <c r="V401" s="1"/>
      <c r="W401" s="1"/>
      <c r="X401" s="1"/>
    </row>
    <row r="402" spans="1:56" x14ac:dyDescent="0.25">
      <c r="B402" s="10"/>
      <c r="C402" s="268" t="str">
        <f>Data!B$53</f>
        <v>Virksomhed</v>
      </c>
      <c r="D402" s="81"/>
      <c r="E402" s="403">
        <f>HLOOKUP(B403,'Budget &amp; Total'!A:CI,6,FALSE)</f>
        <v>0</v>
      </c>
      <c r="F402" s="925">
        <f>HLOOKUP(B403,'Budget &amp; Total'!A:CI,5,FALSE)</f>
        <v>0</v>
      </c>
      <c r="G402" s="925"/>
      <c r="H402" s="925"/>
      <c r="I402" s="81"/>
      <c r="J402" s="82" t="str">
        <f t="shared" ref="J402:X402" ca="1" si="217">J$1</f>
        <v>P1</v>
      </c>
      <c r="K402" s="82" t="str">
        <f t="shared" ca="1" si="217"/>
        <v>P2</v>
      </c>
      <c r="L402" s="82" t="str">
        <f t="shared" ca="1" si="217"/>
        <v>P3</v>
      </c>
      <c r="M402" s="82" t="str">
        <f t="shared" ca="1" si="217"/>
        <v>P4</v>
      </c>
      <c r="N402" s="82" t="str">
        <f t="shared" ca="1" si="217"/>
        <v>P5</v>
      </c>
      <c r="O402" s="82" t="str">
        <f t="shared" ca="1" si="217"/>
        <v>P6</v>
      </c>
      <c r="P402" s="82" t="str">
        <f t="shared" ca="1" si="217"/>
        <v>P7</v>
      </c>
      <c r="Q402" s="82" t="str">
        <f t="shared" ca="1" si="217"/>
        <v>P8</v>
      </c>
      <c r="R402" s="82" t="str">
        <f t="shared" ca="1" si="217"/>
        <v>P9</v>
      </c>
      <c r="S402" s="82" t="str">
        <f t="shared" ca="1" si="217"/>
        <v>P10</v>
      </c>
      <c r="T402" s="82" t="str">
        <f t="shared" ca="1" si="217"/>
        <v>P11</v>
      </c>
      <c r="U402" s="82" t="str">
        <f t="shared" ca="1" si="217"/>
        <v>P12</v>
      </c>
      <c r="V402" s="82" t="str">
        <f t="shared" ca="1" si="217"/>
        <v>P13</v>
      </c>
      <c r="W402" s="82" t="str">
        <f t="shared" ca="1" si="217"/>
        <v>P14</v>
      </c>
      <c r="X402" s="83" t="str">
        <f t="shared" ca="1" si="217"/>
        <v>P15</v>
      </c>
      <c r="Z402" s="1"/>
      <c r="AA402" s="1"/>
      <c r="AB402" s="1"/>
      <c r="AC402" s="1"/>
      <c r="AD402" s="1"/>
      <c r="AE402" s="1"/>
      <c r="AF402" s="1"/>
      <c r="AG402" s="1"/>
      <c r="AH402" s="1"/>
      <c r="AI402" s="1"/>
      <c r="AJ402" s="1"/>
      <c r="AK402" s="1"/>
      <c r="AL402" s="1"/>
      <c r="AM402" s="1"/>
      <c r="AN402" s="1"/>
      <c r="AO402" s="1"/>
      <c r="AX402" s="1"/>
      <c r="AY402" s="1"/>
      <c r="AZ402" s="1"/>
      <c r="BA402" s="1"/>
      <c r="BB402" s="1"/>
      <c r="BC402" s="1"/>
      <c r="BD402" s="1"/>
    </row>
    <row r="403" spans="1:56" ht="18.75" customHeight="1" x14ac:dyDescent="0.25">
      <c r="B403" s="293">
        <f>B353+1</f>
        <v>9</v>
      </c>
      <c r="C403" s="84" t="str">
        <f>Data!B$52</f>
        <v>Projekt</v>
      </c>
      <c r="D403" s="26"/>
      <c r="E403" s="296">
        <f>'Budget &amp; Total'!$C$5</f>
        <v>0</v>
      </c>
      <c r="F403" s="924">
        <f>'Budget &amp; Total'!$C$8</f>
        <v>0</v>
      </c>
      <c r="G403" s="924"/>
      <c r="H403" s="924"/>
      <c r="I403" s="85"/>
      <c r="J403" s="86">
        <f ca="1">INDIRECT(J$1&amp;"!d$5")</f>
        <v>0</v>
      </c>
      <c r="K403" s="86">
        <f ca="1">INDIRECT(K$1&amp;"!d$5")</f>
        <v>1</v>
      </c>
      <c r="L403" s="6"/>
      <c r="M403" s="6"/>
      <c r="N403" s="6"/>
      <c r="O403" s="6"/>
      <c r="P403" s="6"/>
      <c r="Q403" s="6"/>
      <c r="R403" s="6"/>
      <c r="S403" s="6"/>
      <c r="T403" s="6"/>
      <c r="U403" s="6"/>
      <c r="V403" s="6"/>
      <c r="W403" s="6"/>
      <c r="X403" s="481"/>
      <c r="Z403">
        <v>1</v>
      </c>
      <c r="AA403">
        <v>2</v>
      </c>
      <c r="AB403">
        <v>3</v>
      </c>
      <c r="AC403">
        <v>4</v>
      </c>
      <c r="AD403">
        <v>5</v>
      </c>
      <c r="AE403">
        <v>6</v>
      </c>
      <c r="AF403">
        <v>7</v>
      </c>
      <c r="AG403">
        <v>8</v>
      </c>
      <c r="AH403">
        <v>9</v>
      </c>
      <c r="AI403">
        <v>10</v>
      </c>
      <c r="AJ403">
        <v>11</v>
      </c>
      <c r="AK403">
        <v>12</v>
      </c>
      <c r="AL403">
        <v>13</v>
      </c>
      <c r="AM403">
        <v>14</v>
      </c>
      <c r="AN403">
        <v>15</v>
      </c>
    </row>
    <row r="404" spans="1:56" ht="13.8" thickBot="1" x14ac:dyDescent="0.3">
      <c r="B404" s="24">
        <f>B403</f>
        <v>9</v>
      </c>
      <c r="C404" s="87"/>
      <c r="D404" s="26"/>
      <c r="E404" s="26"/>
      <c r="F404" s="26"/>
      <c r="G404" s="448" t="s">
        <v>5</v>
      </c>
      <c r="H404" s="449">
        <f>Data!B403</f>
        <v>0</v>
      </c>
      <c r="I404" s="6"/>
      <c r="J404" s="86">
        <f ca="1">INDIRECT(J$1&amp;"!f$5")</f>
        <v>0</v>
      </c>
      <c r="K404" s="86">
        <f ca="1">INDIRECT(K$1&amp;"!f$5")</f>
        <v>0</v>
      </c>
      <c r="L404" s="6"/>
      <c r="M404" s="6"/>
      <c r="N404" s="6"/>
      <c r="O404" s="6"/>
      <c r="P404" s="6"/>
      <c r="Q404" s="6"/>
      <c r="R404" s="6"/>
      <c r="S404" s="6"/>
      <c r="T404" s="6"/>
      <c r="U404" s="6"/>
      <c r="V404" s="6"/>
      <c r="W404" s="6"/>
      <c r="X404" s="481"/>
      <c r="Z404" s="1">
        <f t="shared" ref="Z404:AN404" ca="1" si="218">J404+20</f>
        <v>20</v>
      </c>
      <c r="AA404" s="1">
        <f t="shared" ca="1" si="218"/>
        <v>20</v>
      </c>
      <c r="AB404" s="1">
        <f t="shared" si="218"/>
        <v>20</v>
      </c>
      <c r="AC404" s="1">
        <f t="shared" si="218"/>
        <v>20</v>
      </c>
      <c r="AD404" s="1">
        <f t="shared" si="218"/>
        <v>20</v>
      </c>
      <c r="AE404" s="1">
        <f t="shared" si="218"/>
        <v>20</v>
      </c>
      <c r="AF404" s="1">
        <f t="shared" si="218"/>
        <v>20</v>
      </c>
      <c r="AG404" s="1">
        <f t="shared" si="218"/>
        <v>20</v>
      </c>
      <c r="AH404" s="1">
        <f t="shared" si="218"/>
        <v>20</v>
      </c>
      <c r="AI404" s="1">
        <f t="shared" si="218"/>
        <v>20</v>
      </c>
      <c r="AJ404" s="1">
        <f t="shared" si="218"/>
        <v>20</v>
      </c>
      <c r="AK404" s="1">
        <f t="shared" si="218"/>
        <v>20</v>
      </c>
      <c r="AL404" s="1">
        <f t="shared" si="218"/>
        <v>20</v>
      </c>
      <c r="AM404" s="1">
        <f t="shared" si="218"/>
        <v>20</v>
      </c>
      <c r="AN404" s="1">
        <f t="shared" si="218"/>
        <v>20</v>
      </c>
    </row>
    <row r="405" spans="1:56" x14ac:dyDescent="0.25">
      <c r="A405" s="24">
        <v>1</v>
      </c>
      <c r="B405" s="24">
        <f t="shared" ref="B405:B429" si="219">B404</f>
        <v>9</v>
      </c>
      <c r="C405" s="36" t="str">
        <f>Data!B$24</f>
        <v>Timer</v>
      </c>
      <c r="D405" s="68" t="str">
        <f>Data!B$13</f>
        <v>Interne timer</v>
      </c>
      <c r="E405" s="68"/>
      <c r="F405" s="37"/>
      <c r="G405" s="241">
        <f>HLOOKUP(B405,'Budget &amp; Total'!$1:$45,(20),FALSE)</f>
        <v>0</v>
      </c>
      <c r="H405" s="452">
        <f ca="1">SUM(J405:X405)</f>
        <v>0</v>
      </c>
      <c r="I405" s="72"/>
      <c r="J405" s="152">
        <f ca="1">HLOOKUP($B405,INDIRECT(J$1&amp;"!$I$2:$x$40"),('Partner-period(er)'!$A405+14),FALSE)</f>
        <v>0</v>
      </c>
      <c r="K405" s="69">
        <f ca="1">HLOOKUP($B405,INDIRECT(K$1&amp;"!$I$2:$x$40"),('Partner-period(er)'!$A405+14),FALSE)</f>
        <v>0</v>
      </c>
      <c r="L405" s="69">
        <f ca="1">HLOOKUP($B405,INDIRECT(L$1&amp;"!$I$2:$x$40"),('Partner-period(er)'!$A405+14),FALSE)</f>
        <v>0</v>
      </c>
      <c r="M405" s="69">
        <f ca="1">HLOOKUP($B405,INDIRECT(M$1&amp;"!$I$2:$x$40"),('Partner-period(er)'!$A405+14),FALSE)</f>
        <v>0</v>
      </c>
      <c r="N405" s="69">
        <f ca="1">HLOOKUP($B405,INDIRECT(N$1&amp;"!$I$2:$x$40"),('Partner-period(er)'!$A405+14),FALSE)</f>
        <v>0</v>
      </c>
      <c r="O405" s="68">
        <f ca="1">HLOOKUP($B405,INDIRECT(O$1&amp;"!$I$2:$x$40"),('Partner-period(er)'!$A405+14),FALSE)</f>
        <v>0</v>
      </c>
      <c r="P405" s="68">
        <f ca="1">HLOOKUP($B405,INDIRECT(P$1&amp;"!$I$2:$x$40"),('Partner-period(er)'!$A405+14),FALSE)</f>
        <v>0</v>
      </c>
      <c r="Q405" s="68">
        <f ca="1">HLOOKUP($B405,INDIRECT(Q$1&amp;"!$I$2:$x$40"),('Partner-period(er)'!$A405+14),FALSE)</f>
        <v>0</v>
      </c>
      <c r="R405" s="68">
        <f ca="1">HLOOKUP($B405,INDIRECT(R$1&amp;"!$I$2:$x$40"),('Partner-period(er)'!$A405+14),FALSE)</f>
        <v>0</v>
      </c>
      <c r="S405" s="68">
        <f ca="1">HLOOKUP($B405,INDIRECT(S$1&amp;"!$I$2:$x$40"),('Partner-period(er)'!$A405+14),FALSE)</f>
        <v>0</v>
      </c>
      <c r="T405" s="68">
        <f ca="1">HLOOKUP($B405,INDIRECT(T$1&amp;"!$I$2:$x$40"),('Partner-period(er)'!$A405+14),FALSE)</f>
        <v>0</v>
      </c>
      <c r="U405" s="68">
        <f ca="1">HLOOKUP($B405,INDIRECT(U$1&amp;"!$I$2:$x$40"),('Partner-period(er)'!$A405+14),FALSE)</f>
        <v>0</v>
      </c>
      <c r="V405" s="68">
        <f ca="1">HLOOKUP($B405,INDIRECT(V$1&amp;"!$I$2:$x$40"),('Partner-period(er)'!$A405+14),FALSE)</f>
        <v>0</v>
      </c>
      <c r="W405" s="68">
        <f ca="1">HLOOKUP($B405,INDIRECT(W$1&amp;"!$I$2:$x$40"),('Partner-period(er)'!$A405+14),FALSE)</f>
        <v>0</v>
      </c>
      <c r="X405" s="362">
        <f ca="1">HLOOKUP($B405,INDIRECT(X$1&amp;"!$I$2:$x$40"),('Partner-period(er)'!$A405+14),FALSE)</f>
        <v>0</v>
      </c>
      <c r="Z405" s="13">
        <f ca="1">J405</f>
        <v>0</v>
      </c>
      <c r="AA405" s="14">
        <f ca="1">SUM($J405:K405)</f>
        <v>0</v>
      </c>
      <c r="AB405" s="14">
        <f ca="1">SUM($J405:L405)</f>
        <v>0</v>
      </c>
      <c r="AC405" s="14">
        <f ca="1">SUM($J405:M405)</f>
        <v>0</v>
      </c>
      <c r="AD405" s="14">
        <f ca="1">SUM($J405:N405)</f>
        <v>0</v>
      </c>
      <c r="AE405" s="14">
        <f ca="1">SUM($J405:O405)</f>
        <v>0</v>
      </c>
      <c r="AF405" s="14">
        <f ca="1">SUM($J405:P405)</f>
        <v>0</v>
      </c>
      <c r="AG405" s="14">
        <f ca="1">SUM($J405:Q405)</f>
        <v>0</v>
      </c>
      <c r="AH405" s="14">
        <f ca="1">SUM($J405:R405)</f>
        <v>0</v>
      </c>
      <c r="AI405" s="14">
        <f ca="1">SUM($J405:S405)</f>
        <v>0</v>
      </c>
      <c r="AJ405" s="14">
        <f ca="1">SUM($J405:T405)</f>
        <v>0</v>
      </c>
      <c r="AK405" s="14">
        <f ca="1">SUM($J405:U405)</f>
        <v>0</v>
      </c>
      <c r="AL405" s="14">
        <f ca="1">SUM($J405:V405)</f>
        <v>0</v>
      </c>
      <c r="AM405" s="14">
        <f ca="1">SUM($J405:W405)</f>
        <v>0</v>
      </c>
      <c r="AN405" s="18">
        <f ca="1">SUM($J405:X405)</f>
        <v>0</v>
      </c>
      <c r="AO405" s="12"/>
      <c r="AP405" s="11"/>
      <c r="AQ405" s="11"/>
      <c r="AR405" s="11"/>
      <c r="AS405" s="11"/>
      <c r="AT405" s="11"/>
    </row>
    <row r="406" spans="1:56" x14ac:dyDescent="0.25">
      <c r="A406" s="24">
        <v>2</v>
      </c>
      <c r="B406" s="24">
        <f t="shared" si="219"/>
        <v>9</v>
      </c>
      <c r="C406" s="443">
        <f>Data!L402</f>
        <v>0</v>
      </c>
      <c r="D406" s="9" t="str">
        <f>Data!B$14</f>
        <v>Teknisk/adm timer</v>
      </c>
      <c r="E406" s="9"/>
      <c r="F406" s="4"/>
      <c r="G406" s="242">
        <f>HLOOKUP(B406,'Budget &amp; Total'!$1:$45,(21),FALSE)</f>
        <v>0</v>
      </c>
      <c r="H406" s="453">
        <f t="shared" ref="H406:H429" ca="1" si="220">SUM(J406:X406)</f>
        <v>0</v>
      </c>
      <c r="I406" s="72"/>
      <c r="J406" s="153">
        <f ca="1">HLOOKUP($B406,INDIRECT(J$1&amp;"!$I$2:$x$40"),('Partner-period(er)'!$A406+14),FALSE)</f>
        <v>0</v>
      </c>
      <c r="K406" s="58">
        <f ca="1">HLOOKUP($B406,INDIRECT(K$1&amp;"!$I$2:$x$40"),('Partner-period(er)'!$A406+14),FALSE)</f>
        <v>0</v>
      </c>
      <c r="L406" s="58">
        <f ca="1">HLOOKUP($B406,INDIRECT(L$1&amp;"!$I$2:$x$40"),('Partner-period(er)'!$A406+14),FALSE)</f>
        <v>0</v>
      </c>
      <c r="M406" s="58">
        <f ca="1">HLOOKUP($B406,INDIRECT(M$1&amp;"!$I$2:$x$40"),('Partner-period(er)'!$A406+14),FALSE)</f>
        <v>0</v>
      </c>
      <c r="N406" s="58">
        <f ca="1">HLOOKUP($B406,INDIRECT(N$1&amp;"!$I$2:$x$40"),('Partner-period(er)'!$A406+14),FALSE)</f>
        <v>0</v>
      </c>
      <c r="O406" s="41">
        <f ca="1">HLOOKUP($B406,INDIRECT(O$1&amp;"!$I$2:$x$40"),('Partner-period(er)'!$A406+14),FALSE)</f>
        <v>0</v>
      </c>
      <c r="P406" s="41">
        <f ca="1">HLOOKUP($B406,INDIRECT(P$1&amp;"!$I$2:$x$40"),('Partner-period(er)'!$A406+14),FALSE)</f>
        <v>0</v>
      </c>
      <c r="Q406" s="41">
        <f ca="1">HLOOKUP($B406,INDIRECT(Q$1&amp;"!$I$2:$x$40"),('Partner-period(er)'!$A406+14),FALSE)</f>
        <v>0</v>
      </c>
      <c r="R406" s="41">
        <f ca="1">HLOOKUP($B406,INDIRECT(R$1&amp;"!$I$2:$x$40"),('Partner-period(er)'!$A406+14),FALSE)</f>
        <v>0</v>
      </c>
      <c r="S406" s="41">
        <f ca="1">HLOOKUP($B406,INDIRECT(S$1&amp;"!$I$2:$x$40"),('Partner-period(er)'!$A406+14),FALSE)</f>
        <v>0</v>
      </c>
      <c r="T406" s="41">
        <f ca="1">HLOOKUP($B406,INDIRECT(T$1&amp;"!$I$2:$x$40"),('Partner-period(er)'!$A406+14),FALSE)</f>
        <v>0</v>
      </c>
      <c r="U406" s="41">
        <f ca="1">HLOOKUP($B406,INDIRECT(U$1&amp;"!$I$2:$x$40"),('Partner-period(er)'!$A406+14),FALSE)</f>
        <v>0</v>
      </c>
      <c r="V406" s="41">
        <f ca="1">HLOOKUP($B406,INDIRECT(V$1&amp;"!$I$2:$x$40"),('Partner-period(er)'!$A406+14),FALSE)</f>
        <v>0</v>
      </c>
      <c r="W406" s="41">
        <f ca="1">HLOOKUP($B406,INDIRECT(W$1&amp;"!$I$2:$x$40"),('Partner-period(er)'!$A406+14),FALSE)</f>
        <v>0</v>
      </c>
      <c r="X406" s="363">
        <f ca="1">HLOOKUP($B406,INDIRECT(X$1&amp;"!$I$2:$x$40"),('Partner-period(er)'!$A406+14),FALSE)</f>
        <v>0</v>
      </c>
      <c r="Z406" s="15">
        <f ca="1">J406</f>
        <v>0</v>
      </c>
      <c r="AA406" s="11">
        <f ca="1">SUM($J406:K406)</f>
        <v>0</v>
      </c>
      <c r="AB406" s="11">
        <f ca="1">SUM($J406:L406)</f>
        <v>0</v>
      </c>
      <c r="AC406" s="11">
        <f ca="1">SUM($J406:M406)</f>
        <v>0</v>
      </c>
      <c r="AD406" s="11">
        <f ca="1">SUM($J406:N406)</f>
        <v>0</v>
      </c>
      <c r="AE406" s="11">
        <f ca="1">SUM($J406:O406)</f>
        <v>0</v>
      </c>
      <c r="AF406" s="11">
        <f ca="1">SUM($J406:P406)</f>
        <v>0</v>
      </c>
      <c r="AG406" s="11">
        <f ca="1">SUM($J406:Q406)</f>
        <v>0</v>
      </c>
      <c r="AH406" s="11">
        <f ca="1">SUM($J406:R406)</f>
        <v>0</v>
      </c>
      <c r="AI406" s="11">
        <f ca="1">SUM($J406:S406)</f>
        <v>0</v>
      </c>
      <c r="AJ406" s="11">
        <f ca="1">SUM($J406:T406)</f>
        <v>0</v>
      </c>
      <c r="AK406" s="11">
        <f ca="1">SUM($J406:U406)</f>
        <v>0</v>
      </c>
      <c r="AL406" s="11">
        <f ca="1">SUM($J406:V406)</f>
        <v>0</v>
      </c>
      <c r="AM406" s="11">
        <f ca="1">SUM($J406:W406)</f>
        <v>0</v>
      </c>
      <c r="AN406" s="19">
        <f ca="1">SUM($J406:X406)</f>
        <v>0</v>
      </c>
      <c r="AO406" s="12"/>
      <c r="AP406" s="11"/>
      <c r="AQ406" s="11"/>
      <c r="AR406" s="11"/>
      <c r="AS406" s="11"/>
      <c r="AT406" s="11"/>
    </row>
    <row r="407" spans="1:56" x14ac:dyDescent="0.25">
      <c r="A407" s="24">
        <v>3</v>
      </c>
      <c r="B407" s="24">
        <f t="shared" si="219"/>
        <v>9</v>
      </c>
      <c r="C407" s="36" t="str">
        <f>Data!B$5</f>
        <v>Personaleudgifter</v>
      </c>
      <c r="D407" s="37"/>
      <c r="E407" s="37"/>
      <c r="F407" s="37"/>
      <c r="G407" s="241"/>
      <c r="H407" s="454">
        <f t="shared" ca="1" si="220"/>
        <v>0</v>
      </c>
      <c r="I407" s="72"/>
      <c r="J407" s="159">
        <f ca="1">HLOOKUP($B407,INDIRECT(J$1&amp;"!$I$2:$x$40"),('Partner-period(er)'!$A407+14),FALSE)</f>
        <v>0</v>
      </c>
      <c r="K407" s="57">
        <f ca="1">HLOOKUP($B407,INDIRECT(K$1&amp;"!$I$2:$x$40"),('Partner-period(er)'!$A407+14),FALSE)</f>
        <v>0</v>
      </c>
      <c r="L407" s="57">
        <f ca="1">HLOOKUP($B407,INDIRECT(L$1&amp;"!$I$2:$x$40"),('Partner-period(er)'!$A407+14),FALSE)</f>
        <v>0</v>
      </c>
      <c r="M407" s="57">
        <f ca="1">HLOOKUP($B407,INDIRECT(M$1&amp;"!$I$2:$x$40"),('Partner-period(er)'!$A407+14),FALSE)</f>
        <v>0</v>
      </c>
      <c r="N407" s="57">
        <f ca="1">HLOOKUP($B407,INDIRECT(N$1&amp;"!$I$2:$x$40"),('Partner-period(er)'!$A407+14),FALSE)</f>
        <v>0</v>
      </c>
      <c r="O407" s="9">
        <f ca="1">HLOOKUP($B407,INDIRECT(O$1&amp;"!$I$2:$x$40"),('Partner-period(er)'!$A407+14),FALSE)</f>
        <v>0</v>
      </c>
      <c r="P407" s="9">
        <f ca="1">HLOOKUP($B407,INDIRECT(P$1&amp;"!$I$2:$x$40"),('Partner-period(er)'!$A407+14),FALSE)</f>
        <v>0</v>
      </c>
      <c r="Q407" s="9">
        <f ca="1">HLOOKUP($B407,INDIRECT(Q$1&amp;"!$I$2:$x$40"),('Partner-period(er)'!$A407+14),FALSE)</f>
        <v>0</v>
      </c>
      <c r="R407" s="9">
        <f ca="1">HLOOKUP($B407,INDIRECT(R$1&amp;"!$I$2:$x$40"),('Partner-period(er)'!$A407+14),FALSE)</f>
        <v>0</v>
      </c>
      <c r="S407" s="9">
        <f ca="1">HLOOKUP($B407,INDIRECT(S$1&amp;"!$I$2:$x$40"),('Partner-period(er)'!$A407+14),FALSE)</f>
        <v>0</v>
      </c>
      <c r="T407" s="9">
        <f ca="1">HLOOKUP($B407,INDIRECT(T$1&amp;"!$I$2:$x$40"),('Partner-period(er)'!$A407+14),FALSE)</f>
        <v>0</v>
      </c>
      <c r="U407" s="9">
        <f ca="1">HLOOKUP($B407,INDIRECT(U$1&amp;"!$I$2:$x$40"),('Partner-period(er)'!$A407+14),FALSE)</f>
        <v>0</v>
      </c>
      <c r="V407" s="9">
        <f ca="1">HLOOKUP($B407,INDIRECT(V$1&amp;"!$I$2:$x$40"),('Partner-period(er)'!$A407+14),FALSE)</f>
        <v>0</v>
      </c>
      <c r="W407" s="9">
        <f ca="1">HLOOKUP($B407,INDIRECT(W$1&amp;"!$I$2:$x$40"),('Partner-period(er)'!$A407+14),FALSE)</f>
        <v>0</v>
      </c>
      <c r="X407" s="109">
        <f ca="1">HLOOKUP($B407,INDIRECT(X$1&amp;"!$I$2:$x$40"),('Partner-period(er)'!$A407+14),FALSE)</f>
        <v>0</v>
      </c>
      <c r="Z407" s="15">
        <f ca="1">J407</f>
        <v>0</v>
      </c>
      <c r="AA407" s="11">
        <f ca="1">SUM($J407:K407)</f>
        <v>0</v>
      </c>
      <c r="AB407" s="11">
        <f ca="1">SUM($J407:L407)</f>
        <v>0</v>
      </c>
      <c r="AC407" s="11">
        <f ca="1">SUM($J407:M407)</f>
        <v>0</v>
      </c>
      <c r="AD407" s="11">
        <f ca="1">SUM($J407:N407)</f>
        <v>0</v>
      </c>
      <c r="AE407" s="11">
        <f ca="1">SUM($J407:O407)</f>
        <v>0</v>
      </c>
      <c r="AF407" s="11">
        <f ca="1">SUM($J407:P407)</f>
        <v>0</v>
      </c>
      <c r="AG407" s="11">
        <f ca="1">SUM($J407:Q407)</f>
        <v>0</v>
      </c>
      <c r="AH407" s="11">
        <f ca="1">SUM($J407:R407)</f>
        <v>0</v>
      </c>
      <c r="AI407" s="11">
        <f ca="1">SUM($J407:S407)</f>
        <v>0</v>
      </c>
      <c r="AJ407" s="11">
        <f ca="1">SUM($J407:T407)</f>
        <v>0</v>
      </c>
      <c r="AK407" s="11">
        <f ca="1">SUM($J407:U407)</f>
        <v>0</v>
      </c>
      <c r="AL407" s="11">
        <f ca="1">SUM($J407:V407)</f>
        <v>0</v>
      </c>
      <c r="AM407" s="11">
        <f ca="1">SUM($J407:W407)</f>
        <v>0</v>
      </c>
      <c r="AN407" s="19">
        <f ca="1">SUM($J407:X407)</f>
        <v>0</v>
      </c>
      <c r="AO407" s="12"/>
      <c r="AP407" s="11"/>
      <c r="AQ407" s="11"/>
      <c r="AR407" s="11"/>
      <c r="AS407" s="11"/>
      <c r="AT407" s="11"/>
    </row>
    <row r="408" spans="1:56" x14ac:dyDescent="0.25">
      <c r="A408" s="24">
        <v>4</v>
      </c>
      <c r="B408" s="24">
        <f t="shared" si="219"/>
        <v>9</v>
      </c>
      <c r="C408" s="43"/>
      <c r="D408" s="9" t="str">
        <f>Data!B$15</f>
        <v>Interen løn</v>
      </c>
      <c r="E408" s="9"/>
      <c r="F408" s="66">
        <f>HLOOKUP(B408,'Budget &amp; Total'!B:CI,50,FALSE)</f>
        <v>0</v>
      </c>
      <c r="G408" s="242">
        <f>HLOOKUP(B408,'Budget &amp; Total'!$1:$45,(24),FALSE)</f>
        <v>0</v>
      </c>
      <c r="H408" s="454">
        <f t="shared" ca="1" si="220"/>
        <v>0</v>
      </c>
      <c r="I408" s="72"/>
      <c r="J408" s="159">
        <f ca="1">HLOOKUP($B408,INDIRECT(J$1&amp;"!$I$2:$x$40"),('Partner-period(er)'!$A408+14),FALSE)</f>
        <v>0</v>
      </c>
      <c r="K408" s="57">
        <f ca="1">HLOOKUP($B408,INDIRECT(K$1&amp;"!$I$2:$x$40"),('Partner-period(er)'!$A408+14),FALSE)</f>
        <v>0</v>
      </c>
      <c r="L408" s="57">
        <f ca="1">HLOOKUP($B408,INDIRECT(L$1&amp;"!$I$2:$x$40"),('Partner-period(er)'!$A408+14),FALSE)</f>
        <v>0</v>
      </c>
      <c r="M408" s="57">
        <f ca="1">HLOOKUP($B408,INDIRECT(M$1&amp;"!$I$2:$x$40"),('Partner-period(er)'!$A408+14),FALSE)</f>
        <v>0</v>
      </c>
      <c r="N408" s="57">
        <f ca="1">HLOOKUP($B408,INDIRECT(N$1&amp;"!$I$2:$x$40"),('Partner-period(er)'!$A408+14),FALSE)</f>
        <v>0</v>
      </c>
      <c r="O408" s="9">
        <f ca="1">HLOOKUP($B408,INDIRECT(O$1&amp;"!$I$2:$x$40"),('Partner-period(er)'!$A408+14),FALSE)</f>
        <v>0</v>
      </c>
      <c r="P408" s="9">
        <f ca="1">HLOOKUP($B408,INDIRECT(P$1&amp;"!$I$2:$x$40"),('Partner-period(er)'!$A408+14),FALSE)</f>
        <v>0</v>
      </c>
      <c r="Q408" s="9">
        <f ca="1">HLOOKUP($B408,INDIRECT(Q$1&amp;"!$I$2:$x$40"),('Partner-period(er)'!$A408+14),FALSE)</f>
        <v>0</v>
      </c>
      <c r="R408" s="9">
        <f ca="1">HLOOKUP($B408,INDIRECT(R$1&amp;"!$I$2:$x$40"),('Partner-period(er)'!$A408+14),FALSE)</f>
        <v>0</v>
      </c>
      <c r="S408" s="9">
        <f ca="1">HLOOKUP($B408,INDIRECT(S$1&amp;"!$I$2:$x$40"),('Partner-period(er)'!$A408+14),FALSE)</f>
        <v>0</v>
      </c>
      <c r="T408" s="9">
        <f ca="1">HLOOKUP($B408,INDIRECT(T$1&amp;"!$I$2:$x$40"),('Partner-period(er)'!$A408+14),FALSE)</f>
        <v>0</v>
      </c>
      <c r="U408" s="9">
        <f ca="1">HLOOKUP($B408,INDIRECT(U$1&amp;"!$I$2:$x$40"),('Partner-period(er)'!$A408+14),FALSE)</f>
        <v>0</v>
      </c>
      <c r="V408" s="9">
        <f ca="1">HLOOKUP($B408,INDIRECT(V$1&amp;"!$I$2:$x$40"),('Partner-period(er)'!$A408+14),FALSE)</f>
        <v>0</v>
      </c>
      <c r="W408" s="9">
        <f ca="1">HLOOKUP($B408,INDIRECT(W$1&amp;"!$I$2:$x$40"),('Partner-period(er)'!$A408+14),FALSE)</f>
        <v>0</v>
      </c>
      <c r="X408" s="109">
        <f ca="1">HLOOKUP($B408,INDIRECT(X$1&amp;"!$I$2:$x$40"),('Partner-period(er)'!$A408+14),FALSE)</f>
        <v>0</v>
      </c>
      <c r="Z408" s="21">
        <f ca="1">J434</f>
        <v>0</v>
      </c>
      <c r="AA408" s="22">
        <f ca="1">SUM($J434:K434)</f>
        <v>0</v>
      </c>
      <c r="AB408" s="22">
        <f ca="1">SUM($J434:L434)</f>
        <v>0</v>
      </c>
      <c r="AC408" s="22">
        <f ca="1">SUM($J434:M434)</f>
        <v>0</v>
      </c>
      <c r="AD408" s="22">
        <f ca="1">SUM($J434:N434)</f>
        <v>0</v>
      </c>
      <c r="AE408" s="22">
        <f ca="1">SUM($J434:O434)</f>
        <v>0</v>
      </c>
      <c r="AF408" s="22">
        <f ca="1">SUM($J434:P434)</f>
        <v>0</v>
      </c>
      <c r="AG408" s="22">
        <f ca="1">SUM($J434:Q434)</f>
        <v>0</v>
      </c>
      <c r="AH408" s="22">
        <f ca="1">SUM($J434:R434)</f>
        <v>0</v>
      </c>
      <c r="AI408" s="22">
        <f ca="1">SUM($J434:S434)</f>
        <v>0</v>
      </c>
      <c r="AJ408" s="22">
        <f ca="1">SUM($J434:T434)</f>
        <v>0</v>
      </c>
      <c r="AK408" s="22">
        <f ca="1">SUM($J434:U434)</f>
        <v>0</v>
      </c>
      <c r="AL408" s="22">
        <f ca="1">SUM($J434:V434)</f>
        <v>0</v>
      </c>
      <c r="AM408" s="22">
        <f ca="1">SUM($J434:W434)</f>
        <v>0</v>
      </c>
      <c r="AN408" s="23">
        <f ca="1">SUM($J434:X434)</f>
        <v>0</v>
      </c>
      <c r="AO408" s="12"/>
      <c r="AP408" s="11">
        <f ca="1">IF(Data!$H$2="ja",IF(Z408&gt;$G408,Z408-$G408,0),0)</f>
        <v>0</v>
      </c>
      <c r="AQ408" s="11">
        <f ca="1">IF(Data!$H$2="ja",IF(AA408&gt;$G408,AA408-$G408-SUM($AP408:AP408),0),0)</f>
        <v>0</v>
      </c>
      <c r="AR408" s="11">
        <f ca="1">IF(Data!$H$2="ja",IF(AB408&gt;$G408,AB408-$G408-SUM($AP408:AQ408),0),0)</f>
        <v>0</v>
      </c>
      <c r="AS408" s="11">
        <f ca="1">IF(Data!$H$2="ja",IF(AC408&gt;$G408,AC408-$G408-SUM($AP408:AR408),0),0)</f>
        <v>0</v>
      </c>
      <c r="AT408" s="11">
        <f ca="1">IF(Data!$H$2="ja",IF(AD408&gt;$G408,AD408-$G408-SUM($AP408:AS408),0),0)</f>
        <v>0</v>
      </c>
      <c r="AU408" s="11">
        <f ca="1">IF(Data!$H$2="ja",IF(AE408&gt;$G408,AE408-$G408-SUM($AP408:AT408),0),0)</f>
        <v>0</v>
      </c>
      <c r="AV408" s="11">
        <f ca="1">IF(Data!$H$2="ja",IF(AF408&gt;$G408,AF408-$G408-SUM($AP408:AU408),0),0)</f>
        <v>0</v>
      </c>
      <c r="AW408" s="11">
        <f ca="1">IF(Data!$H$2="ja",IF(AG408&gt;$G408,AG408-$G408-SUM($AP408:AV408),0),0)</f>
        <v>0</v>
      </c>
      <c r="AX408" s="11">
        <f ca="1">IF(Data!$H$2="ja",IF(AH408&gt;$G408,AH408-$G408-SUM($AP408:AW408),0),0)</f>
        <v>0</v>
      </c>
      <c r="AY408" s="11">
        <f ca="1">IF(Data!$H$2="ja",IF(AI408&gt;$G408,AI408-$G408-SUM($AP408:AX408),0),0)</f>
        <v>0</v>
      </c>
      <c r="AZ408" s="11">
        <f ca="1">IF(Data!$H$2="ja",IF(AJ408&gt;$G408,AJ408-$G408-SUM($AP408:AY408),0),0)</f>
        <v>0</v>
      </c>
      <c r="BA408" s="11">
        <f ca="1">IF(Data!$H$2="ja",IF(AK408&gt;$G408,AK408-$G408-SUM($AP408:AZ408),0),0)</f>
        <v>0</v>
      </c>
      <c r="BB408" s="11">
        <f ca="1">IF(Data!$H$2="ja",IF(AL408&gt;$G408,AL408-$G408-SUM($AP408:BA408),0),0)</f>
        <v>0</v>
      </c>
      <c r="BC408" s="11">
        <f ca="1">IF(Data!$H$2="ja",IF(AM408&gt;$G408,AM408-$G408-SUM($AP408:BB408),0),0)</f>
        <v>0</v>
      </c>
      <c r="BD408" s="11">
        <f ca="1">IF(Data!$H$2="ja",IF(AN408&gt;$G408,AN408-$G408-SUM($AP408:BC408),0),0)</f>
        <v>0</v>
      </c>
    </row>
    <row r="409" spans="1:56" x14ac:dyDescent="0.25">
      <c r="A409" s="24">
        <v>5</v>
      </c>
      <c r="B409" s="24">
        <f t="shared" si="219"/>
        <v>9</v>
      </c>
      <c r="C409" s="39"/>
      <c r="D409" s="9" t="str">
        <f>Data!B$16</f>
        <v>Teknisk/adm løn</v>
      </c>
      <c r="E409" s="9"/>
      <c r="F409" s="66">
        <f>HLOOKUP(B408,'Budget &amp; Total'!B:CI,51,FALSE)</f>
        <v>0</v>
      </c>
      <c r="G409" s="242">
        <f>HLOOKUP(B409,'Budget &amp; Total'!$1:$45,(25),FALSE)</f>
        <v>0</v>
      </c>
      <c r="H409" s="454">
        <f t="shared" ca="1" si="220"/>
        <v>0</v>
      </c>
      <c r="I409" s="72"/>
      <c r="J409" s="159">
        <f ca="1">HLOOKUP($B409,INDIRECT(J$1&amp;"!$I$2:$x$40"),('Partner-period(er)'!$A409+14),FALSE)</f>
        <v>0</v>
      </c>
      <c r="K409" s="57">
        <f ca="1">HLOOKUP($B409,INDIRECT(K$1&amp;"!$I$2:$x$40"),('Partner-period(er)'!$A409+14),FALSE)</f>
        <v>0</v>
      </c>
      <c r="L409" s="57">
        <f ca="1">HLOOKUP($B409,INDIRECT(L$1&amp;"!$I$2:$x$40"),('Partner-period(er)'!$A409+14),FALSE)</f>
        <v>0</v>
      </c>
      <c r="M409" s="57">
        <f ca="1">HLOOKUP($B409,INDIRECT(M$1&amp;"!$I$2:$x$40"),('Partner-period(er)'!$A409+14),FALSE)</f>
        <v>0</v>
      </c>
      <c r="N409" s="57">
        <f ca="1">HLOOKUP($B409,INDIRECT(N$1&amp;"!$I$2:$x$40"),('Partner-period(er)'!$A409+14),FALSE)</f>
        <v>0</v>
      </c>
      <c r="O409" s="9">
        <f ca="1">HLOOKUP($B409,INDIRECT(O$1&amp;"!$I$2:$x$40"),('Partner-period(er)'!$A409+14),FALSE)</f>
        <v>0</v>
      </c>
      <c r="P409" s="9">
        <f ca="1">HLOOKUP($B409,INDIRECT(P$1&amp;"!$I$2:$x$40"),('Partner-period(er)'!$A409+14),FALSE)</f>
        <v>0</v>
      </c>
      <c r="Q409" s="9">
        <f ca="1">HLOOKUP($B409,INDIRECT(Q$1&amp;"!$I$2:$x$40"),('Partner-period(er)'!$A409+14),FALSE)</f>
        <v>0</v>
      </c>
      <c r="R409" s="9">
        <f ca="1">HLOOKUP($B409,INDIRECT(R$1&amp;"!$I$2:$x$40"),('Partner-period(er)'!$A409+14),FALSE)</f>
        <v>0</v>
      </c>
      <c r="S409" s="9">
        <f ca="1">HLOOKUP($B409,INDIRECT(S$1&amp;"!$I$2:$x$40"),('Partner-period(er)'!$A409+14),FALSE)</f>
        <v>0</v>
      </c>
      <c r="T409" s="9">
        <f ca="1">HLOOKUP($B409,INDIRECT(T$1&amp;"!$I$2:$x$40"),('Partner-period(er)'!$A409+14),FALSE)</f>
        <v>0</v>
      </c>
      <c r="U409" s="9">
        <f ca="1">HLOOKUP($B409,INDIRECT(U$1&amp;"!$I$2:$x$40"),('Partner-period(er)'!$A409+14),FALSE)</f>
        <v>0</v>
      </c>
      <c r="V409" s="9">
        <f ca="1">HLOOKUP($B409,INDIRECT(V$1&amp;"!$I$2:$x$40"),('Partner-period(er)'!$A409+14),FALSE)</f>
        <v>0</v>
      </c>
      <c r="W409" s="9">
        <f ca="1">HLOOKUP($B409,INDIRECT(W$1&amp;"!$I$2:$x$40"),('Partner-period(er)'!$A409+14),FALSE)</f>
        <v>0</v>
      </c>
      <c r="X409" s="109">
        <f ca="1">HLOOKUP($B409,INDIRECT(X$1&amp;"!$I$2:$x$40"),('Partner-period(er)'!$A409+14),FALSE)</f>
        <v>0</v>
      </c>
      <c r="Z409" s="21">
        <f ca="1">J441</f>
        <v>0</v>
      </c>
      <c r="AA409" s="22">
        <f ca="1">SUM($J441:K441)</f>
        <v>0</v>
      </c>
      <c r="AB409" s="22">
        <f ca="1">SUM($J441:L441)</f>
        <v>0</v>
      </c>
      <c r="AC409" s="22">
        <f ca="1">SUM($J441:M441)</f>
        <v>0</v>
      </c>
      <c r="AD409" s="22">
        <f ca="1">SUM($J441:N441)</f>
        <v>0</v>
      </c>
      <c r="AE409" s="22">
        <f ca="1">SUM($J441:O441)</f>
        <v>0</v>
      </c>
      <c r="AF409" s="22">
        <f ca="1">SUM($J441:P441)</f>
        <v>0</v>
      </c>
      <c r="AG409" s="22">
        <f ca="1">SUM($J441:Q441)</f>
        <v>0</v>
      </c>
      <c r="AH409" s="22">
        <f ca="1">SUM($J441:R441)</f>
        <v>0</v>
      </c>
      <c r="AI409" s="22">
        <f ca="1">SUM($J441:S441)</f>
        <v>0</v>
      </c>
      <c r="AJ409" s="22">
        <f ca="1">SUM($J441:T441)</f>
        <v>0</v>
      </c>
      <c r="AK409" s="22">
        <f ca="1">SUM($J441:U441)</f>
        <v>0</v>
      </c>
      <c r="AL409" s="22">
        <f ca="1">SUM($J441:V441)</f>
        <v>0</v>
      </c>
      <c r="AM409" s="22">
        <f ca="1">SUM($J441:W441)</f>
        <v>0</v>
      </c>
      <c r="AN409" s="22">
        <f ca="1">SUM($J441:X441)</f>
        <v>0</v>
      </c>
      <c r="AO409" s="12"/>
      <c r="AP409" s="11">
        <f ca="1">IF(Data!$H$2="ja",IF(Z409&gt;$G409,Z409-$G409,0),0)</f>
        <v>0</v>
      </c>
      <c r="AQ409" s="11">
        <f ca="1">IF(Data!$H$2="ja",IF(AA409&gt;$G409,AA409-$G409-SUM($AP409:AP409),0),0)</f>
        <v>0</v>
      </c>
      <c r="AR409" s="11">
        <f ca="1">IF(Data!$H$2="ja",IF(AB409&gt;$G409,AB409-$G409-SUM($AP409:AQ409),0),0)</f>
        <v>0</v>
      </c>
      <c r="AS409" s="11">
        <f ca="1">IF(Data!$H$2="ja",IF(AC409&gt;$G409,AC409-$G409-SUM($AP409:AR409),0),0)</f>
        <v>0</v>
      </c>
      <c r="AT409" s="11">
        <f ca="1">IF(Data!$H$2="ja",IF(AD409&gt;$G409,AD409-$G409-SUM($AP409:AS409),0),0)</f>
        <v>0</v>
      </c>
      <c r="AU409" s="11">
        <f ca="1">IF(Data!$H$2="ja",IF(AE409&gt;$G409,AE409-$G409-SUM($AP409:AT409),0),0)</f>
        <v>0</v>
      </c>
      <c r="AV409" s="11">
        <f ca="1">IF(Data!$H$2="ja",IF(AF409&gt;$G409,AF409-$G409-SUM($AP409:AU409),0),0)</f>
        <v>0</v>
      </c>
      <c r="AW409" s="11">
        <f ca="1">IF(Data!$H$2="ja",IF(AG409&gt;$G409,AG409-$G409-SUM($AP409:AV409),0),0)</f>
        <v>0</v>
      </c>
      <c r="AX409" s="11">
        <f ca="1">IF(Data!$H$2="ja",IF(AH409&gt;$G409,AH409-$G409-SUM($AP409:AW409),0),0)</f>
        <v>0</v>
      </c>
      <c r="AY409" s="11">
        <f ca="1">IF(Data!$H$2="ja",IF(AI409&gt;$G409,AI409-$G409-SUM($AP409:AX409),0),0)</f>
        <v>0</v>
      </c>
      <c r="AZ409" s="11">
        <f ca="1">IF(Data!$H$2="ja",IF(AJ409&gt;$G409,AJ409-$G409-SUM($AP409:AY409),0),0)</f>
        <v>0</v>
      </c>
      <c r="BA409" s="11">
        <f ca="1">IF(Data!$H$2="ja",IF(AK409&gt;$G409,AK409-$G409-SUM($AP409:AZ409),0),0)</f>
        <v>0</v>
      </c>
      <c r="BB409" s="11">
        <f ca="1">IF(Data!$H$2="ja",IF(AL409&gt;$G409,AL409-$G409-SUM($AP409:BA409),0),0)</f>
        <v>0</v>
      </c>
      <c r="BC409" s="11">
        <f ca="1">IF(Data!$H$2="ja",IF(AM409&gt;$G409,AM409-$G409-SUM($AP409:BB409),0),0)</f>
        <v>0</v>
      </c>
      <c r="BD409" s="11">
        <f ca="1">IF(Data!$H$2="ja",IF(AN409&gt;$G409,AN409-$G409-SUM($AP409:BC409),0),0)</f>
        <v>0</v>
      </c>
    </row>
    <row r="410" spans="1:56" x14ac:dyDescent="0.25">
      <c r="A410" s="24">
        <v>6</v>
      </c>
      <c r="B410" s="24">
        <f t="shared" si="219"/>
        <v>9</v>
      </c>
      <c r="C410" s="40"/>
      <c r="D410" s="41" t="str">
        <f>Data!B$17</f>
        <v>Overhead løn</v>
      </c>
      <c r="E410" s="41"/>
      <c r="F410" s="70">
        <f>HLOOKUP(B408,'Budget &amp; Total'!B:CI,26,FALSE)</f>
        <v>0</v>
      </c>
      <c r="G410" s="243">
        <f>HLOOKUP(B410,'Budget &amp; Total'!$1:$45,(27),FALSE)</f>
        <v>0</v>
      </c>
      <c r="H410" s="453">
        <f t="shared" ca="1" si="220"/>
        <v>0</v>
      </c>
      <c r="I410" s="72"/>
      <c r="J410" s="159">
        <f ca="1">HLOOKUP($B410,INDIRECT(J$1&amp;"!$I$2:$x$40"),('Partner-period(er)'!$A410+14),FALSE)</f>
        <v>0</v>
      </c>
      <c r="K410" s="57">
        <f ca="1">HLOOKUP($B410,INDIRECT(K$1&amp;"!$I$2:$x$40"),('Partner-period(er)'!$A410+14),FALSE)</f>
        <v>0</v>
      </c>
      <c r="L410" s="57">
        <f ca="1">HLOOKUP($B410,INDIRECT(L$1&amp;"!$I$2:$x$40"),('Partner-period(er)'!$A410+14),FALSE)</f>
        <v>0</v>
      </c>
      <c r="M410" s="57">
        <f ca="1">HLOOKUP($B410,INDIRECT(M$1&amp;"!$I$2:$x$40"),('Partner-period(er)'!$A410+14),FALSE)</f>
        <v>0</v>
      </c>
      <c r="N410" s="57">
        <f ca="1">HLOOKUP($B410,INDIRECT(N$1&amp;"!$I$2:$x$40"),('Partner-period(er)'!$A410+14),FALSE)</f>
        <v>0</v>
      </c>
      <c r="O410" s="9">
        <f ca="1">HLOOKUP($B410,INDIRECT(O$1&amp;"!$I$2:$x$40"),('Partner-period(er)'!$A410+14),FALSE)</f>
        <v>0</v>
      </c>
      <c r="P410" s="9">
        <f ca="1">HLOOKUP($B410,INDIRECT(P$1&amp;"!$I$2:$x$40"),('Partner-period(er)'!$A410+14),FALSE)</f>
        <v>0</v>
      </c>
      <c r="Q410" s="9">
        <f ca="1">HLOOKUP($B410,INDIRECT(Q$1&amp;"!$I$2:$x$40"),('Partner-period(er)'!$A410+14),FALSE)</f>
        <v>0</v>
      </c>
      <c r="R410" s="9">
        <f ca="1">HLOOKUP($B410,INDIRECT(R$1&amp;"!$I$2:$x$40"),('Partner-period(er)'!$A410+14),FALSE)</f>
        <v>0</v>
      </c>
      <c r="S410" s="9">
        <f ca="1">HLOOKUP($B410,INDIRECT(S$1&amp;"!$I$2:$x$40"),('Partner-period(er)'!$A410+14),FALSE)</f>
        <v>0</v>
      </c>
      <c r="T410" s="9">
        <f ca="1">HLOOKUP($B410,INDIRECT(T$1&amp;"!$I$2:$x$40"),('Partner-period(er)'!$A410+14),FALSE)</f>
        <v>0</v>
      </c>
      <c r="U410" s="9">
        <f ca="1">HLOOKUP($B410,INDIRECT(U$1&amp;"!$I$2:$x$40"),('Partner-period(er)'!$A410+14),FALSE)</f>
        <v>0</v>
      </c>
      <c r="V410" s="9">
        <f ca="1">HLOOKUP($B410,INDIRECT(V$1&amp;"!$I$2:$x$40"),('Partner-period(er)'!$A410+14),FALSE)</f>
        <v>0</v>
      </c>
      <c r="W410" s="9">
        <f ca="1">HLOOKUP($B410,INDIRECT(W$1&amp;"!$I$2:$x$40"),('Partner-period(er)'!$A410+14),FALSE)</f>
        <v>0</v>
      </c>
      <c r="X410" s="109">
        <f ca="1">HLOOKUP($B410,INDIRECT(X$1&amp;"!$I$2:$x$40"),('Partner-period(er)'!$A410+14),FALSE)</f>
        <v>0</v>
      </c>
      <c r="Z410" s="21">
        <f ca="1">J410+J444</f>
        <v>0</v>
      </c>
      <c r="AA410" s="22">
        <f ca="1">SUM($J444:K444)+SUM($J410:K410)</f>
        <v>0</v>
      </c>
      <c r="AB410" s="22">
        <f ca="1">SUM($J444:L444)+SUM($J410:L410)</f>
        <v>0</v>
      </c>
      <c r="AC410" s="22">
        <f ca="1">SUM($J444:M444)+SUM($J410:M410)</f>
        <v>0</v>
      </c>
      <c r="AD410" s="22">
        <f ca="1">SUM($J444:N444)+SUM($J410:N410)</f>
        <v>0</v>
      </c>
      <c r="AE410" s="22">
        <f ca="1">SUM($J444:O444)+SUM($J410:O410)</f>
        <v>0</v>
      </c>
      <c r="AF410" s="22">
        <f ca="1">SUM($J444:P444)+SUM($J410:P410)</f>
        <v>0</v>
      </c>
      <c r="AG410" s="22">
        <f ca="1">SUM($J444:Q444)+SUM($J410:Q410)</f>
        <v>0</v>
      </c>
      <c r="AH410" s="22">
        <f ca="1">SUM($J444:R444)+SUM($J410:R410)</f>
        <v>0</v>
      </c>
      <c r="AI410" s="22">
        <f ca="1">SUM($J444:S444)+SUM($J410:S410)</f>
        <v>0</v>
      </c>
      <c r="AJ410" s="22">
        <f ca="1">SUM($J444:T444)+SUM($J410:T410)</f>
        <v>0</v>
      </c>
      <c r="AK410" s="22">
        <f ca="1">SUM($J444:U444)+SUM($J410:U410)</f>
        <v>0</v>
      </c>
      <c r="AL410" s="22">
        <f ca="1">SUM($J444:V444)+SUM($J410:V410)</f>
        <v>0</v>
      </c>
      <c r="AM410" s="22">
        <f ca="1">SUM($J444:W444)+SUM($J410:W410)</f>
        <v>0</v>
      </c>
      <c r="AN410" s="22">
        <f ca="1">SUM($J444:X444)+SUM($J410:X410)</f>
        <v>0</v>
      </c>
      <c r="AO410" s="12"/>
      <c r="AP410" s="11">
        <f ca="1">IF(Data!$H$2="ja",IF(Z410&gt;$G410,Z410-$G410,0),0)</f>
        <v>0</v>
      </c>
      <c r="AQ410" s="11">
        <f ca="1">IF(Data!$H$2="ja",IF(AA410&gt;$G410,AA410-$G410-SUM($AP410:AP410),0),0)</f>
        <v>0</v>
      </c>
      <c r="AR410" s="11">
        <f ca="1">IF(Data!$H$2="ja",IF(AB410&gt;$G410,AB410-$G410-SUM($AP410:AQ410),0),0)</f>
        <v>0</v>
      </c>
      <c r="AS410" s="11">
        <f ca="1">IF(Data!$H$2="ja",IF(AC410&gt;$G410,AC410-$G410-SUM($AP410:AR410),0),0)</f>
        <v>0</v>
      </c>
      <c r="AT410" s="11">
        <f ca="1">IF(Data!$H$2="ja",IF(AD410&gt;$G410,AD410-$G410-SUM($AP410:AS410),0),0)</f>
        <v>0</v>
      </c>
      <c r="AU410" s="11">
        <f ca="1">IF(Data!$H$2="ja",IF(AE410&gt;$G410,AE410-$G410-SUM($AP410:AT410),0),0)</f>
        <v>0</v>
      </c>
      <c r="AV410" s="11">
        <f ca="1">IF(Data!$H$2="ja",IF(AF410&gt;$G410,AF410-$G410-SUM($AP410:AU410),0),0)</f>
        <v>0</v>
      </c>
      <c r="AW410" s="11">
        <f ca="1">IF(Data!$H$2="ja",IF(AG410&gt;$G410,AG410-$G410-SUM($AP410:AV410),0),0)</f>
        <v>0</v>
      </c>
      <c r="AX410" s="11">
        <f ca="1">IF(Data!$H$2="ja",IF(AH410&gt;$G410,AH410-$G410-SUM($AP410:AW410),0),0)</f>
        <v>0</v>
      </c>
      <c r="AY410" s="11">
        <f ca="1">IF(Data!$H$2="ja",IF(AI410&gt;$G410,AI410-$G410-SUM($AP410:AX410),0),0)</f>
        <v>0</v>
      </c>
      <c r="AZ410" s="11">
        <f ca="1">IF(Data!$H$2="ja",IF(AJ410&gt;$G410,AJ410-$G410-SUM($AP410:AY410),0),0)</f>
        <v>0</v>
      </c>
      <c r="BA410" s="11">
        <f ca="1">IF(Data!$H$2="ja",IF(AK410&gt;$G410,AK410-$G410-SUM($AP410:AZ410),0),0)</f>
        <v>0</v>
      </c>
      <c r="BB410" s="11">
        <f ca="1">IF(Data!$H$2="ja",IF(AL410&gt;$G410,AL410-$G410-SUM($AP410:BA410),0),0)</f>
        <v>0</v>
      </c>
      <c r="BC410" s="11">
        <f ca="1">IF(Data!$H$2="ja",IF(AM410&gt;$G410,AM410-$G410-SUM($AP410:BB410),0),0)</f>
        <v>0</v>
      </c>
      <c r="BD410" s="11">
        <f ca="1">IF(Data!$H$2="ja",IF(AN410&gt;$G410,AN410-$G410-SUM($AP410:BC410),0),0)</f>
        <v>0</v>
      </c>
    </row>
    <row r="411" spans="1:56" x14ac:dyDescent="0.25">
      <c r="A411" s="24">
        <v>7</v>
      </c>
      <c r="B411" s="24">
        <f t="shared" si="219"/>
        <v>9</v>
      </c>
      <c r="C411" s="62"/>
      <c r="D411" s="34" t="str">
        <f>Data!B$39</f>
        <v>Lønomkostninger total</v>
      </c>
      <c r="E411" s="34"/>
      <c r="F411" s="53"/>
      <c r="G411" s="242">
        <f>HLOOKUP(B411,'Budget &amp; Total'!$1:$45,(28),FALSE)</f>
        <v>0</v>
      </c>
      <c r="H411" s="455">
        <f t="shared" ca="1" si="220"/>
        <v>0</v>
      </c>
      <c r="I411" s="79"/>
      <c r="J411" s="209">
        <f ca="1">HLOOKUP($B411,INDIRECT(J$1&amp;"!$I$2:$x$40"),('Partner-period(er)'!$A411+14),FALSE)</f>
        <v>0</v>
      </c>
      <c r="K411" s="61">
        <f ca="1">HLOOKUP($B411,INDIRECT(K$1&amp;"!$I$2:$x$40"),('Partner-period(er)'!$A411+14),FALSE)</f>
        <v>0</v>
      </c>
      <c r="L411" s="210">
        <f ca="1">HLOOKUP($B411,INDIRECT(L$1&amp;"!$I$2:$x$40"),('Partner-period(er)'!$A411+14),FALSE)</f>
        <v>0</v>
      </c>
      <c r="M411" s="210">
        <f ca="1">HLOOKUP($B411,INDIRECT(M$1&amp;"!$I$2:$x$40"),('Partner-period(er)'!$A411+14),FALSE)</f>
        <v>0</v>
      </c>
      <c r="N411" s="210">
        <f ca="1">HLOOKUP($B411,INDIRECT(N$1&amp;"!$I$2:$x$40"),('Partner-period(er)'!$A411+14),FALSE)</f>
        <v>0</v>
      </c>
      <c r="O411" s="364">
        <f ca="1">HLOOKUP($B411,INDIRECT(O$1&amp;"!$I$2:$x$40"),('Partner-period(er)'!$A411+14),FALSE)</f>
        <v>0</v>
      </c>
      <c r="P411" s="364">
        <f ca="1">HLOOKUP($B411,INDIRECT(P$1&amp;"!$I$2:$x$40"),('Partner-period(er)'!$A411+14),FALSE)</f>
        <v>0</v>
      </c>
      <c r="Q411" s="364">
        <f ca="1">HLOOKUP($B411,INDIRECT(Q$1&amp;"!$I$2:$x$40"),('Partner-period(er)'!$A411+14),FALSE)</f>
        <v>0</v>
      </c>
      <c r="R411" s="364">
        <f ca="1">HLOOKUP($B411,INDIRECT(R$1&amp;"!$I$2:$x$40"),('Partner-period(er)'!$A411+14),FALSE)</f>
        <v>0</v>
      </c>
      <c r="S411" s="364">
        <f ca="1">HLOOKUP($B411,INDIRECT(S$1&amp;"!$I$2:$x$40"),('Partner-period(er)'!$A411+14),FALSE)</f>
        <v>0</v>
      </c>
      <c r="T411" s="364">
        <f ca="1">HLOOKUP($B411,INDIRECT(T$1&amp;"!$I$2:$x$40"),('Partner-period(er)'!$A411+14),FALSE)</f>
        <v>0</v>
      </c>
      <c r="U411" s="364">
        <f ca="1">HLOOKUP($B411,INDIRECT(U$1&amp;"!$I$2:$x$40"),('Partner-period(er)'!$A411+14),FALSE)</f>
        <v>0</v>
      </c>
      <c r="V411" s="364">
        <f ca="1">HLOOKUP($B411,INDIRECT(V$1&amp;"!$I$2:$x$40"),('Partner-period(er)'!$A411+14),FALSE)</f>
        <v>0</v>
      </c>
      <c r="W411" s="364">
        <f ca="1">HLOOKUP($B411,INDIRECT(W$1&amp;"!$I$2:$x$40"),('Partner-period(er)'!$A411+14),FALSE)</f>
        <v>0</v>
      </c>
      <c r="X411" s="365">
        <f ca="1">HLOOKUP($B411,INDIRECT(X$1&amp;"!$I$2:$x$40"),('Partner-period(er)'!$A411+14),FALSE)</f>
        <v>0</v>
      </c>
      <c r="Z411" s="15">
        <f t="shared" ref="Z411:AN411" ca="1" si="221">SUM(Z408:Z410)</f>
        <v>0</v>
      </c>
      <c r="AA411" s="11">
        <f t="shared" ca="1" si="221"/>
        <v>0</v>
      </c>
      <c r="AB411" s="11">
        <f t="shared" ca="1" si="221"/>
        <v>0</v>
      </c>
      <c r="AC411" s="11">
        <f t="shared" ca="1" si="221"/>
        <v>0</v>
      </c>
      <c r="AD411" s="11">
        <f t="shared" ca="1" si="221"/>
        <v>0</v>
      </c>
      <c r="AE411" s="11">
        <f t="shared" ca="1" si="221"/>
        <v>0</v>
      </c>
      <c r="AF411" s="11">
        <f t="shared" ca="1" si="221"/>
        <v>0</v>
      </c>
      <c r="AG411" s="11">
        <f t="shared" ca="1" si="221"/>
        <v>0</v>
      </c>
      <c r="AH411" s="11">
        <f t="shared" ca="1" si="221"/>
        <v>0</v>
      </c>
      <c r="AI411" s="11">
        <f t="shared" ca="1" si="221"/>
        <v>0</v>
      </c>
      <c r="AJ411" s="11">
        <f t="shared" ca="1" si="221"/>
        <v>0</v>
      </c>
      <c r="AK411" s="11">
        <f t="shared" ca="1" si="221"/>
        <v>0</v>
      </c>
      <c r="AL411" s="11">
        <f t="shared" ca="1" si="221"/>
        <v>0</v>
      </c>
      <c r="AM411" s="11">
        <f t="shared" ca="1" si="221"/>
        <v>0</v>
      </c>
      <c r="AN411" s="19">
        <f t="shared" ca="1" si="221"/>
        <v>0</v>
      </c>
      <c r="AO411" s="12"/>
      <c r="AP411" s="11">
        <f t="shared" ref="AP411:BD411" ca="1" si="222">SUM(AP408:AP410)</f>
        <v>0</v>
      </c>
      <c r="AQ411" s="11">
        <f t="shared" ca="1" si="222"/>
        <v>0</v>
      </c>
      <c r="AR411" s="11">
        <f t="shared" ca="1" si="222"/>
        <v>0</v>
      </c>
      <c r="AS411" s="11">
        <f t="shared" ca="1" si="222"/>
        <v>0</v>
      </c>
      <c r="AT411" s="11">
        <f t="shared" ca="1" si="222"/>
        <v>0</v>
      </c>
      <c r="AU411" s="11">
        <f t="shared" ca="1" si="222"/>
        <v>0</v>
      </c>
      <c r="AV411" s="11">
        <f t="shared" ca="1" si="222"/>
        <v>0</v>
      </c>
      <c r="AW411" s="11">
        <f t="shared" ca="1" si="222"/>
        <v>0</v>
      </c>
      <c r="AX411" s="11">
        <f t="shared" ca="1" si="222"/>
        <v>0</v>
      </c>
      <c r="AY411" s="11">
        <f t="shared" ca="1" si="222"/>
        <v>0</v>
      </c>
      <c r="AZ411" s="11">
        <f t="shared" ca="1" si="222"/>
        <v>0</v>
      </c>
      <c r="BA411" s="11">
        <f t="shared" ca="1" si="222"/>
        <v>0</v>
      </c>
      <c r="BB411" s="11">
        <f t="shared" ca="1" si="222"/>
        <v>0</v>
      </c>
      <c r="BC411" s="11">
        <f t="shared" ca="1" si="222"/>
        <v>0</v>
      </c>
      <c r="BD411" s="11">
        <f t="shared" ca="1" si="222"/>
        <v>0</v>
      </c>
    </row>
    <row r="412" spans="1:56" x14ac:dyDescent="0.25">
      <c r="B412" s="24">
        <f t="shared" si="219"/>
        <v>9</v>
      </c>
      <c r="C412" s="38" t="str">
        <f>Data!B$18</f>
        <v>Andre omkostninger</v>
      </c>
      <c r="D412" s="9"/>
      <c r="E412" s="9"/>
      <c r="F412" s="4"/>
      <c r="G412" s="241"/>
      <c r="H412" s="454">
        <f t="shared" ca="1" si="220"/>
        <v>0</v>
      </c>
      <c r="I412" s="72"/>
      <c r="J412" s="159">
        <f ca="1">HLOOKUP($B412,INDIRECT(J$1&amp;"!$I$2:$x$40"),('Partner-period(er)'!$A412+14),FALSE)</f>
        <v>0</v>
      </c>
      <c r="K412" s="57">
        <f ca="1">HLOOKUP($B412,INDIRECT(K$1&amp;"!$I$2:$x$40"),('Partner-period(er)'!$A412+14),FALSE)</f>
        <v>0</v>
      </c>
      <c r="L412" s="57">
        <f ca="1">HLOOKUP($B412,INDIRECT(L$1&amp;"!$I$2:$x$40"),('Partner-period(er)'!$A412+14),FALSE)</f>
        <v>0</v>
      </c>
      <c r="M412" s="57">
        <f ca="1">HLOOKUP($B412,INDIRECT(M$1&amp;"!$I$2:$x$40"),('Partner-period(er)'!$A412+14),FALSE)</f>
        <v>0</v>
      </c>
      <c r="N412" s="57">
        <f ca="1">HLOOKUP($B412,INDIRECT(N$1&amp;"!$I$2:$x$40"),('Partner-period(er)'!$A412+14),FALSE)</f>
        <v>0</v>
      </c>
      <c r="O412" s="9">
        <f ca="1">HLOOKUP($B412,INDIRECT(O$1&amp;"!$I$2:$x$40"),('Partner-period(er)'!$A412+14),FALSE)</f>
        <v>0</v>
      </c>
      <c r="P412" s="9">
        <f ca="1">HLOOKUP($B412,INDIRECT(P$1&amp;"!$I$2:$x$40"),('Partner-period(er)'!$A412+14),FALSE)</f>
        <v>0</v>
      </c>
      <c r="Q412" s="9">
        <f ca="1">HLOOKUP($B412,INDIRECT(Q$1&amp;"!$I$2:$x$40"),('Partner-period(er)'!$A412+14),FALSE)</f>
        <v>0</v>
      </c>
      <c r="R412" s="9">
        <f ca="1">HLOOKUP($B412,INDIRECT(R$1&amp;"!$I$2:$x$40"),('Partner-period(er)'!$A412+14),FALSE)</f>
        <v>0</v>
      </c>
      <c r="S412" s="9">
        <f ca="1">HLOOKUP($B412,INDIRECT(S$1&amp;"!$I$2:$x$40"),('Partner-period(er)'!$A412+14),FALSE)</f>
        <v>0</v>
      </c>
      <c r="T412" s="9">
        <f ca="1">HLOOKUP($B412,INDIRECT(T$1&amp;"!$I$2:$x$40"),('Partner-period(er)'!$A412+14),FALSE)</f>
        <v>0</v>
      </c>
      <c r="U412" s="9">
        <f ca="1">HLOOKUP($B412,INDIRECT(U$1&amp;"!$I$2:$x$40"),('Partner-period(er)'!$A412+14),FALSE)</f>
        <v>0</v>
      </c>
      <c r="V412" s="9">
        <f ca="1">HLOOKUP($B412,INDIRECT(V$1&amp;"!$I$2:$x$40"),('Partner-period(er)'!$A412+14),FALSE)</f>
        <v>0</v>
      </c>
      <c r="W412" s="9">
        <f ca="1">HLOOKUP($B412,INDIRECT(W$1&amp;"!$I$2:$x$40"),('Partner-period(er)'!$A412+14),FALSE)</f>
        <v>0</v>
      </c>
      <c r="X412" s="109">
        <f ca="1">HLOOKUP($B412,INDIRECT(X$1&amp;"!$I$2:$x$40"),('Partner-period(er)'!$A412+14),FALSE)</f>
        <v>0</v>
      </c>
      <c r="Z412" s="15"/>
      <c r="AA412" s="11"/>
      <c r="AB412" s="11"/>
      <c r="AC412" s="11"/>
      <c r="AD412" s="11"/>
      <c r="AE412" s="11"/>
      <c r="AF412" s="11"/>
      <c r="AG412" s="11"/>
      <c r="AH412" s="11"/>
      <c r="AI412" s="11"/>
      <c r="AJ412" s="11"/>
      <c r="AK412" s="11"/>
      <c r="AL412" s="11"/>
      <c r="AM412" s="11"/>
      <c r="AN412" s="19"/>
      <c r="AO412" s="12"/>
      <c r="AP412" s="11"/>
      <c r="AQ412" s="11"/>
      <c r="AR412" s="11"/>
      <c r="AS412" s="11"/>
      <c r="AT412" s="11"/>
      <c r="AU412" s="11"/>
      <c r="AV412" s="11"/>
      <c r="AW412" s="11"/>
      <c r="AX412" s="11"/>
      <c r="AY412" s="11"/>
      <c r="AZ412" s="11"/>
      <c r="BA412" s="11"/>
      <c r="BB412" s="11"/>
      <c r="BC412" s="11"/>
      <c r="BD412" s="11"/>
    </row>
    <row r="413" spans="1:56" x14ac:dyDescent="0.25">
      <c r="A413" s="24">
        <v>9</v>
      </c>
      <c r="B413" s="24">
        <f t="shared" si="219"/>
        <v>9</v>
      </c>
      <c r="C413" s="39"/>
      <c r="D413" s="9" t="str">
        <f>Data!B$6</f>
        <v>Instrumenter og udstyr</v>
      </c>
      <c r="E413" s="9"/>
      <c r="F413" s="4"/>
      <c r="G413" s="242">
        <f>HLOOKUP(B413,'Budget &amp; Total'!$1:$45,(30),FALSE)</f>
        <v>0</v>
      </c>
      <c r="H413" s="454">
        <f t="shared" ca="1" si="220"/>
        <v>0</v>
      </c>
      <c r="I413" s="72"/>
      <c r="J413" s="159">
        <f ca="1">HLOOKUP($B413,INDIRECT(J$1&amp;"!$I$2:$x$40"),('Partner-period(er)'!$A413+14),FALSE)</f>
        <v>0</v>
      </c>
      <c r="K413" s="57">
        <f ca="1">HLOOKUP($B413,INDIRECT(K$1&amp;"!$I$2:$x$40"),('Partner-period(er)'!$A413+14),FALSE)</f>
        <v>0</v>
      </c>
      <c r="L413" s="57">
        <f ca="1">HLOOKUP($B413,INDIRECT(L$1&amp;"!$I$2:$x$40"),('Partner-period(er)'!$A413+14),FALSE)</f>
        <v>0</v>
      </c>
      <c r="M413" s="57">
        <f ca="1">HLOOKUP($B413,INDIRECT(M$1&amp;"!$I$2:$x$40"),('Partner-period(er)'!$A413+14),FALSE)</f>
        <v>0</v>
      </c>
      <c r="N413" s="57">
        <f ca="1">HLOOKUP($B413,INDIRECT(N$1&amp;"!$I$2:$x$40"),('Partner-period(er)'!$A413+14),FALSE)</f>
        <v>0</v>
      </c>
      <c r="O413" s="9">
        <f ca="1">HLOOKUP($B413,INDIRECT(O$1&amp;"!$I$2:$x$40"),('Partner-period(er)'!$A413+14),FALSE)</f>
        <v>0</v>
      </c>
      <c r="P413" s="9">
        <f ca="1">HLOOKUP($B413,INDIRECT(P$1&amp;"!$I$2:$x$40"),('Partner-period(er)'!$A413+14),FALSE)</f>
        <v>0</v>
      </c>
      <c r="Q413" s="9">
        <f ca="1">HLOOKUP($B413,INDIRECT(Q$1&amp;"!$I$2:$x$40"),('Partner-period(er)'!$A413+14),FALSE)</f>
        <v>0</v>
      </c>
      <c r="R413" s="9">
        <f ca="1">HLOOKUP($B413,INDIRECT(R$1&amp;"!$I$2:$x$40"),('Partner-period(er)'!$A413+14),FALSE)</f>
        <v>0</v>
      </c>
      <c r="S413" s="9">
        <f ca="1">HLOOKUP($B413,INDIRECT(S$1&amp;"!$I$2:$x$40"),('Partner-period(er)'!$A413+14),FALSE)</f>
        <v>0</v>
      </c>
      <c r="T413" s="9">
        <f ca="1">HLOOKUP($B413,INDIRECT(T$1&amp;"!$I$2:$x$40"),('Partner-period(er)'!$A413+14),FALSE)</f>
        <v>0</v>
      </c>
      <c r="U413" s="9">
        <f ca="1">HLOOKUP($B413,INDIRECT(U$1&amp;"!$I$2:$x$40"),('Partner-period(er)'!$A413+14),FALSE)</f>
        <v>0</v>
      </c>
      <c r="V413" s="9">
        <f ca="1">HLOOKUP($B413,INDIRECT(V$1&amp;"!$I$2:$x$40"),('Partner-period(er)'!$A413+14),FALSE)</f>
        <v>0</v>
      </c>
      <c r="W413" s="9">
        <f ca="1">HLOOKUP($B413,INDIRECT(W$1&amp;"!$I$2:$x$40"),('Partner-period(er)'!$A413+14),FALSE)</f>
        <v>0</v>
      </c>
      <c r="X413" s="109">
        <f ca="1">HLOOKUP($B413,INDIRECT(X$1&amp;"!$I$2:$x$40"),('Partner-period(er)'!$A413+14),FALSE)</f>
        <v>0</v>
      </c>
      <c r="Z413" s="15">
        <f t="shared" ref="Z413:Z421" ca="1" si="223">J413</f>
        <v>0</v>
      </c>
      <c r="AA413" s="11">
        <f ca="1">SUM($J413:K413)</f>
        <v>0</v>
      </c>
      <c r="AB413" s="11">
        <f ca="1">SUM($J413:L413)</f>
        <v>0</v>
      </c>
      <c r="AC413" s="11">
        <f ca="1">SUM($J413:M413)</f>
        <v>0</v>
      </c>
      <c r="AD413" s="11">
        <f ca="1">SUM($J413:N413)</f>
        <v>0</v>
      </c>
      <c r="AE413" s="11">
        <f ca="1">SUM($J413:O413)</f>
        <v>0</v>
      </c>
      <c r="AF413" s="11">
        <f ca="1">SUM($J413:P413)</f>
        <v>0</v>
      </c>
      <c r="AG413" s="11">
        <f ca="1">SUM($J413:Q413)</f>
        <v>0</v>
      </c>
      <c r="AH413" s="11">
        <f ca="1">SUM($J413:R413)</f>
        <v>0</v>
      </c>
      <c r="AI413" s="11">
        <f ca="1">SUM($J413:S413)</f>
        <v>0</v>
      </c>
      <c r="AJ413" s="11">
        <f ca="1">SUM($J413:T413)</f>
        <v>0</v>
      </c>
      <c r="AK413" s="11">
        <f ca="1">SUM($J413:U413)</f>
        <v>0</v>
      </c>
      <c r="AL413" s="11">
        <f ca="1">SUM($J413:V413)</f>
        <v>0</v>
      </c>
      <c r="AM413" s="11">
        <f ca="1">SUM($J413:W413)</f>
        <v>0</v>
      </c>
      <c r="AN413" s="19">
        <f ca="1">SUM($J413:X413)</f>
        <v>0</v>
      </c>
      <c r="AO413" s="12"/>
      <c r="AP413" s="11">
        <f ca="1">IF(Data!$H$2="ja",IF(Z413&gt;$G413,Z413-$G413,0),0)</f>
        <v>0</v>
      </c>
      <c r="AQ413" s="11">
        <f ca="1">IF(Data!$H$2="ja",IF(AA413&gt;$G413,AA413-$G413-SUM($AP413:AP413),0),0)</f>
        <v>0</v>
      </c>
      <c r="AR413" s="11">
        <f ca="1">IF(Data!$H$2="ja",IF(AB413&gt;$G413,AB413-$G413-SUM($AP413:AQ413),0),0)</f>
        <v>0</v>
      </c>
      <c r="AS413" s="11">
        <f ca="1">IF(Data!$H$2="ja",IF(AC413&gt;$G413,AC413-$G413-SUM($AP413:AR413),0),0)</f>
        <v>0</v>
      </c>
      <c r="AT413" s="11">
        <f ca="1">IF(Data!$H$2="ja",IF(AD413&gt;$G413,AD413-$G413-SUM($AP413:AS413),0),0)</f>
        <v>0</v>
      </c>
      <c r="AU413" s="11">
        <f ca="1">IF(Data!$H$2="ja",IF(AE413&gt;$G413,AE413-$G413-SUM($AP413:AT413),0),0)</f>
        <v>0</v>
      </c>
      <c r="AV413" s="11">
        <f ca="1">IF(Data!$H$2="ja",IF(AF413&gt;$G413,AF413-$G413-SUM($AP413:AU413),0),0)</f>
        <v>0</v>
      </c>
      <c r="AW413" s="11">
        <f ca="1">IF(Data!$H$2="ja",IF(AG413&gt;$G413,AG413-$G413-SUM($AP413:AV413),0),0)</f>
        <v>0</v>
      </c>
      <c r="AX413" s="11">
        <f ca="1">IF(Data!$H$2="ja",IF(AH413&gt;$G413,AH413-$G413-SUM($AP413:AW413),0),0)</f>
        <v>0</v>
      </c>
      <c r="AY413" s="11">
        <f ca="1">IF(Data!$H$2="ja",IF(AI413&gt;$G413,AI413-$G413-SUM($AP413:AX413),0),0)</f>
        <v>0</v>
      </c>
      <c r="AZ413" s="11">
        <f ca="1">IF(Data!$H$2="ja",IF(AJ413&gt;$G413,AJ413-$G413-SUM($AP413:AY413),0),0)</f>
        <v>0</v>
      </c>
      <c r="BA413" s="11">
        <f ca="1">IF(Data!$H$2="ja",IF(AK413&gt;$G413,AK413-$G413-SUM($AP413:AZ413),0),0)</f>
        <v>0</v>
      </c>
      <c r="BB413" s="11">
        <f ca="1">IF(Data!$H$2="ja",IF(AL413&gt;$G413,AL413-$G413-SUM($AP413:BA413),0),0)</f>
        <v>0</v>
      </c>
      <c r="BC413" s="11">
        <f ca="1">IF(Data!$H$2="ja",IF(AM413&gt;$G413,AM413-$G413-SUM($AP413:BB413),0),0)</f>
        <v>0</v>
      </c>
      <c r="BD413" s="11">
        <f ca="1">IF(Data!$H$2="ja",IF(AN413&gt;$G413,AN413-$G413-SUM($AP413:BC413),0),0)</f>
        <v>0</v>
      </c>
    </row>
    <row r="414" spans="1:56" x14ac:dyDescent="0.25">
      <c r="A414" s="24">
        <v>10</v>
      </c>
      <c r="B414" s="24">
        <f t="shared" si="219"/>
        <v>9</v>
      </c>
      <c r="C414" s="39"/>
      <c r="D414" s="9" t="str">
        <f>Data!B$7</f>
        <v>Bygninger og jord</v>
      </c>
      <c r="E414" s="9"/>
      <c r="F414" s="4"/>
      <c r="G414" s="242">
        <f>HLOOKUP(B414,'Budget &amp; Total'!$1:$45,(31),FALSE)</f>
        <v>0</v>
      </c>
      <c r="H414" s="454">
        <f t="shared" ca="1" si="220"/>
        <v>0</v>
      </c>
      <c r="I414" s="72"/>
      <c r="J414" s="159">
        <f ca="1">HLOOKUP($B414,INDIRECT(J$1&amp;"!$I$2:$x$40"),('Partner-period(er)'!$A414+14),FALSE)</f>
        <v>0</v>
      </c>
      <c r="K414" s="57">
        <f ca="1">HLOOKUP($B414,INDIRECT(K$1&amp;"!$I$2:$x$40"),('Partner-period(er)'!$A414+14),FALSE)</f>
        <v>0</v>
      </c>
      <c r="L414" s="57">
        <f ca="1">HLOOKUP($B414,INDIRECT(L$1&amp;"!$I$2:$x$40"),('Partner-period(er)'!$A414+14),FALSE)</f>
        <v>0</v>
      </c>
      <c r="M414" s="57">
        <f ca="1">HLOOKUP($B414,INDIRECT(M$1&amp;"!$I$2:$x$40"),('Partner-period(er)'!$A414+14),FALSE)</f>
        <v>0</v>
      </c>
      <c r="N414" s="57">
        <f ca="1">HLOOKUP($B414,INDIRECT(N$1&amp;"!$I$2:$x$40"),('Partner-period(er)'!$A414+14),FALSE)</f>
        <v>0</v>
      </c>
      <c r="O414" s="9">
        <f ca="1">HLOOKUP($B414,INDIRECT(O$1&amp;"!$I$2:$x$40"),('Partner-period(er)'!$A414+14),FALSE)</f>
        <v>0</v>
      </c>
      <c r="P414" s="9">
        <f ca="1">HLOOKUP($B414,INDIRECT(P$1&amp;"!$I$2:$x$40"),('Partner-period(er)'!$A414+14),FALSE)</f>
        <v>0</v>
      </c>
      <c r="Q414" s="9">
        <f ca="1">HLOOKUP($B414,INDIRECT(Q$1&amp;"!$I$2:$x$40"),('Partner-period(er)'!$A414+14),FALSE)</f>
        <v>0</v>
      </c>
      <c r="R414" s="9">
        <f ca="1">HLOOKUP($B414,INDIRECT(R$1&amp;"!$I$2:$x$40"),('Partner-period(er)'!$A414+14),FALSE)</f>
        <v>0</v>
      </c>
      <c r="S414" s="9">
        <f ca="1">HLOOKUP($B414,INDIRECT(S$1&amp;"!$I$2:$x$40"),('Partner-period(er)'!$A414+14),FALSE)</f>
        <v>0</v>
      </c>
      <c r="T414" s="9">
        <f ca="1">HLOOKUP($B414,INDIRECT(T$1&amp;"!$I$2:$x$40"),('Partner-period(er)'!$A414+14),FALSE)</f>
        <v>0</v>
      </c>
      <c r="U414" s="9">
        <f ca="1">HLOOKUP($B414,INDIRECT(U$1&amp;"!$I$2:$x$40"),('Partner-period(er)'!$A414+14),FALSE)</f>
        <v>0</v>
      </c>
      <c r="V414" s="9">
        <f ca="1">HLOOKUP($B414,INDIRECT(V$1&amp;"!$I$2:$x$40"),('Partner-period(er)'!$A414+14),FALSE)</f>
        <v>0</v>
      </c>
      <c r="W414" s="9">
        <f ca="1">HLOOKUP($B414,INDIRECT(W$1&amp;"!$I$2:$x$40"),('Partner-period(er)'!$A414+14),FALSE)</f>
        <v>0</v>
      </c>
      <c r="X414" s="109">
        <f ca="1">HLOOKUP($B414,INDIRECT(X$1&amp;"!$I$2:$x$40"),('Partner-period(er)'!$A414+14),FALSE)</f>
        <v>0</v>
      </c>
      <c r="Z414" s="15">
        <f t="shared" ca="1" si="223"/>
        <v>0</v>
      </c>
      <c r="AA414" s="11">
        <f ca="1">SUM($J414:K414)</f>
        <v>0</v>
      </c>
      <c r="AB414" s="11">
        <f ca="1">SUM($J414:L414)</f>
        <v>0</v>
      </c>
      <c r="AC414" s="11">
        <f ca="1">SUM($J414:M414)</f>
        <v>0</v>
      </c>
      <c r="AD414" s="11">
        <f ca="1">SUM($J414:N414)</f>
        <v>0</v>
      </c>
      <c r="AE414" s="11">
        <f ca="1">SUM($J414:O414)</f>
        <v>0</v>
      </c>
      <c r="AF414" s="11">
        <f ca="1">SUM($J414:P414)</f>
        <v>0</v>
      </c>
      <c r="AG414" s="11">
        <f ca="1">SUM($J414:Q414)</f>
        <v>0</v>
      </c>
      <c r="AH414" s="11">
        <f ca="1">SUM($J414:R414)</f>
        <v>0</v>
      </c>
      <c r="AI414" s="11">
        <f ca="1">SUM($J414:S414)</f>
        <v>0</v>
      </c>
      <c r="AJ414" s="11">
        <f ca="1">SUM($J414:T414)</f>
        <v>0</v>
      </c>
      <c r="AK414" s="11">
        <f ca="1">SUM($J414:U414)</f>
        <v>0</v>
      </c>
      <c r="AL414" s="11">
        <f ca="1">SUM($J414:V414)</f>
        <v>0</v>
      </c>
      <c r="AM414" s="11">
        <f ca="1">SUM($J414:W414)</f>
        <v>0</v>
      </c>
      <c r="AN414" s="19">
        <f ca="1">SUM($J414:X414)</f>
        <v>0</v>
      </c>
      <c r="AO414" s="12"/>
      <c r="AP414" s="11">
        <f ca="1">IF(Data!$H$2="ja",IF(Z414&gt;$G414,Z414-$G414,0),0)</f>
        <v>0</v>
      </c>
      <c r="AQ414" s="11">
        <f ca="1">IF(Data!$H$2="ja",IF(AA414&gt;$G414,AA414-$G414-SUM($AP414:AP414),0),0)</f>
        <v>0</v>
      </c>
      <c r="AR414" s="11">
        <f ca="1">IF(Data!$H$2="ja",IF(AB414&gt;$G414,AB414-$G414-SUM($AP414:AQ414),0),0)</f>
        <v>0</v>
      </c>
      <c r="AS414" s="11">
        <f ca="1">IF(Data!$H$2="ja",IF(AC414&gt;$G414,AC414-$G414-SUM($AP414:AR414),0),0)</f>
        <v>0</v>
      </c>
      <c r="AT414" s="11">
        <f ca="1">IF(Data!$H$2="ja",IF(AD414&gt;$G414,AD414-$G414-SUM($AP414:AS414),0),0)</f>
        <v>0</v>
      </c>
      <c r="AU414" s="11">
        <f ca="1">IF(Data!$H$2="ja",IF(AE414&gt;$G414,AE414-$G414-SUM($AP414:AT414),0),0)</f>
        <v>0</v>
      </c>
      <c r="AV414" s="11">
        <f ca="1">IF(Data!$H$2="ja",IF(AF414&gt;$G414,AF414-$G414-SUM($AP414:AU414),0),0)</f>
        <v>0</v>
      </c>
      <c r="AW414" s="11">
        <f ca="1">IF(Data!$H$2="ja",IF(AG414&gt;$G414,AG414-$G414-SUM($AP414:AV414),0),0)</f>
        <v>0</v>
      </c>
      <c r="AX414" s="11">
        <f ca="1">IF(Data!$H$2="ja",IF(AH414&gt;$G414,AH414-$G414-SUM($AP414:AW414),0),0)</f>
        <v>0</v>
      </c>
      <c r="AY414" s="11">
        <f ca="1">IF(Data!$H$2="ja",IF(AI414&gt;$G414,AI414-$G414-SUM($AP414:AX414),0),0)</f>
        <v>0</v>
      </c>
      <c r="AZ414" s="11">
        <f ca="1">IF(Data!$H$2="ja",IF(AJ414&gt;$G414,AJ414-$G414-SUM($AP414:AY414),0),0)</f>
        <v>0</v>
      </c>
      <c r="BA414" s="11">
        <f ca="1">IF(Data!$H$2="ja",IF(AK414&gt;$G414,AK414-$G414-SUM($AP414:AZ414),0),0)</f>
        <v>0</v>
      </c>
      <c r="BB414" s="11">
        <f ca="1">IF(Data!$H$2="ja",IF(AL414&gt;$G414,AL414-$G414-SUM($AP414:BA414),0),0)</f>
        <v>0</v>
      </c>
      <c r="BC414" s="11">
        <f ca="1">IF(Data!$H$2="ja",IF(AM414&gt;$G414,AM414-$G414-SUM($AP414:BB414),0),0)</f>
        <v>0</v>
      </c>
      <c r="BD414" s="11">
        <f ca="1">IF(Data!$H$2="ja",IF(AN414&gt;$G414,AN414-$G414-SUM($AP414:BC414),0),0)</f>
        <v>0</v>
      </c>
    </row>
    <row r="415" spans="1:56" x14ac:dyDescent="0.25">
      <c r="A415" s="24">
        <v>11</v>
      </c>
      <c r="B415" s="24">
        <f t="shared" si="219"/>
        <v>9</v>
      </c>
      <c r="C415" s="39"/>
      <c r="D415" s="9" t="str">
        <f>Data!B$8</f>
        <v>Andre driftsudgifter, herunder materialer</v>
      </c>
      <c r="E415" s="9"/>
      <c r="F415" s="4"/>
      <c r="G415" s="242">
        <f>HLOOKUP(B415,'Budget &amp; Total'!$1:$45,(32),FALSE)</f>
        <v>0</v>
      </c>
      <c r="H415" s="454">
        <f t="shared" ca="1" si="220"/>
        <v>0</v>
      </c>
      <c r="I415" s="72"/>
      <c r="J415" s="159">
        <f ca="1">HLOOKUP($B415,INDIRECT(J$1&amp;"!$I$2:$x$40"),('Partner-period(er)'!$A415+14),FALSE)</f>
        <v>0</v>
      </c>
      <c r="K415" s="57">
        <f ca="1">HLOOKUP($B415,INDIRECT(K$1&amp;"!$I$2:$x$40"),('Partner-period(er)'!$A415+14),FALSE)</f>
        <v>0</v>
      </c>
      <c r="L415" s="57">
        <f ca="1">HLOOKUP($B415,INDIRECT(L$1&amp;"!$I$2:$x$40"),('Partner-period(er)'!$A415+14),FALSE)</f>
        <v>0</v>
      </c>
      <c r="M415" s="57">
        <f ca="1">HLOOKUP($B415,INDIRECT(M$1&amp;"!$I$2:$x$40"),('Partner-period(er)'!$A415+14),FALSE)</f>
        <v>0</v>
      </c>
      <c r="N415" s="57">
        <f ca="1">HLOOKUP($B415,INDIRECT(N$1&amp;"!$I$2:$x$40"),('Partner-period(er)'!$A415+14),FALSE)</f>
        <v>0</v>
      </c>
      <c r="O415" s="9">
        <f ca="1">HLOOKUP($B415,INDIRECT(O$1&amp;"!$I$2:$x$40"),('Partner-period(er)'!$A415+14),FALSE)</f>
        <v>0</v>
      </c>
      <c r="P415" s="9">
        <f ca="1">HLOOKUP($B415,INDIRECT(P$1&amp;"!$I$2:$x$40"),('Partner-period(er)'!$A415+14),FALSE)</f>
        <v>0</v>
      </c>
      <c r="Q415" s="9">
        <f ca="1">HLOOKUP($B415,INDIRECT(Q$1&amp;"!$I$2:$x$40"),('Partner-period(er)'!$A415+14),FALSE)</f>
        <v>0</v>
      </c>
      <c r="R415" s="9">
        <f ca="1">HLOOKUP($B415,INDIRECT(R$1&amp;"!$I$2:$x$40"),('Partner-period(er)'!$A415+14),FALSE)</f>
        <v>0</v>
      </c>
      <c r="S415" s="9">
        <f ca="1">HLOOKUP($B415,INDIRECT(S$1&amp;"!$I$2:$x$40"),('Partner-period(er)'!$A415+14),FALSE)</f>
        <v>0</v>
      </c>
      <c r="T415" s="9">
        <f ca="1">HLOOKUP($B415,INDIRECT(T$1&amp;"!$I$2:$x$40"),('Partner-period(er)'!$A415+14),FALSE)</f>
        <v>0</v>
      </c>
      <c r="U415" s="9">
        <f ca="1">HLOOKUP($B415,INDIRECT(U$1&amp;"!$I$2:$x$40"),('Partner-period(er)'!$A415+14),FALSE)</f>
        <v>0</v>
      </c>
      <c r="V415" s="9">
        <f ca="1">HLOOKUP($B415,INDIRECT(V$1&amp;"!$I$2:$x$40"),('Partner-period(er)'!$A415+14),FALSE)</f>
        <v>0</v>
      </c>
      <c r="W415" s="9">
        <f ca="1">HLOOKUP($B415,INDIRECT(W$1&amp;"!$I$2:$x$40"),('Partner-period(er)'!$A415+14),FALSE)</f>
        <v>0</v>
      </c>
      <c r="X415" s="109">
        <f ca="1">HLOOKUP($B415,INDIRECT(X$1&amp;"!$I$2:$x$40"),('Partner-period(er)'!$A415+14),FALSE)</f>
        <v>0</v>
      </c>
      <c r="Z415" s="15">
        <f t="shared" ca="1" si="223"/>
        <v>0</v>
      </c>
      <c r="AA415" s="11">
        <f ca="1">SUM($J415:K415)</f>
        <v>0</v>
      </c>
      <c r="AB415" s="11">
        <f ca="1">SUM($J415:L415)</f>
        <v>0</v>
      </c>
      <c r="AC415" s="11">
        <f ca="1">SUM($J415:M415)</f>
        <v>0</v>
      </c>
      <c r="AD415" s="11">
        <f ca="1">SUM($J415:N415)</f>
        <v>0</v>
      </c>
      <c r="AE415" s="11">
        <f ca="1">SUM($J415:O415)</f>
        <v>0</v>
      </c>
      <c r="AF415" s="11">
        <f ca="1">SUM($J415:P415)</f>
        <v>0</v>
      </c>
      <c r="AG415" s="11">
        <f ca="1">SUM($J415:Q415)</f>
        <v>0</v>
      </c>
      <c r="AH415" s="11">
        <f ca="1">SUM($J415:R415)</f>
        <v>0</v>
      </c>
      <c r="AI415" s="11">
        <f ca="1">SUM($J415:S415)</f>
        <v>0</v>
      </c>
      <c r="AJ415" s="11">
        <f ca="1">SUM($J415:T415)</f>
        <v>0</v>
      </c>
      <c r="AK415" s="11">
        <f ca="1">SUM($J415:U415)</f>
        <v>0</v>
      </c>
      <c r="AL415" s="11">
        <f ca="1">SUM($J415:V415)</f>
        <v>0</v>
      </c>
      <c r="AM415" s="11">
        <f ca="1">SUM($J415:W415)</f>
        <v>0</v>
      </c>
      <c r="AN415" s="19">
        <f ca="1">SUM($J415:X415)</f>
        <v>0</v>
      </c>
      <c r="AO415" s="12"/>
      <c r="AP415" s="11">
        <f ca="1">IF(Data!$H$2="ja",IF(Z415&gt;$G415,Z415-$G415,0),0)</f>
        <v>0</v>
      </c>
      <c r="AQ415" s="11">
        <f ca="1">IF(Data!$H$2="ja",IF(AA415&gt;$G415,AA415-$G415-SUM($AP415:AP415),0),0)</f>
        <v>0</v>
      </c>
      <c r="AR415" s="11">
        <f ca="1">IF(Data!$H$2="ja",IF(AB415&gt;$G415,AB415-$G415-SUM($AP415:AQ415),0),0)</f>
        <v>0</v>
      </c>
      <c r="AS415" s="11">
        <f ca="1">IF(Data!$H$2="ja",IF(AC415&gt;$G415,AC415-$G415-SUM($AP415:AR415),0),0)</f>
        <v>0</v>
      </c>
      <c r="AT415" s="11">
        <f ca="1">IF(Data!$H$2="ja",IF(AD415&gt;$G415,AD415-$G415-SUM($AP415:AS415),0),0)</f>
        <v>0</v>
      </c>
      <c r="AU415" s="11">
        <f ca="1">IF(Data!$H$2="ja",IF(AE415&gt;$G415,AE415-$G415-SUM($AP415:AT415),0),0)</f>
        <v>0</v>
      </c>
      <c r="AV415" s="11">
        <f ca="1">IF(Data!$H$2="ja",IF(AF415&gt;$G415,AF415-$G415-SUM($AP415:AU415),0),0)</f>
        <v>0</v>
      </c>
      <c r="AW415" s="11">
        <f ca="1">IF(Data!$H$2="ja",IF(AG415&gt;$G415,AG415-$G415-SUM($AP415:AV415),0),0)</f>
        <v>0</v>
      </c>
      <c r="AX415" s="11">
        <f ca="1">IF(Data!$H$2="ja",IF(AH415&gt;$G415,AH415-$G415-SUM($AP415:AW415),0),0)</f>
        <v>0</v>
      </c>
      <c r="AY415" s="11">
        <f ca="1">IF(Data!$H$2="ja",IF(AI415&gt;$G415,AI415-$G415-SUM($AP415:AX415),0),0)</f>
        <v>0</v>
      </c>
      <c r="AZ415" s="11">
        <f ca="1">IF(Data!$H$2="ja",IF(AJ415&gt;$G415,AJ415-$G415-SUM($AP415:AY415),0),0)</f>
        <v>0</v>
      </c>
      <c r="BA415" s="11">
        <f ca="1">IF(Data!$H$2="ja",IF(AK415&gt;$G415,AK415-$G415-SUM($AP415:AZ415),0),0)</f>
        <v>0</v>
      </c>
      <c r="BB415" s="11">
        <f ca="1">IF(Data!$H$2="ja",IF(AL415&gt;$G415,AL415-$G415-SUM($AP415:BA415),0),0)</f>
        <v>0</v>
      </c>
      <c r="BC415" s="11">
        <f ca="1">IF(Data!$H$2="ja",IF(AM415&gt;$G415,AM415-$G415-SUM($AP415:BB415),0),0)</f>
        <v>0</v>
      </c>
      <c r="BD415" s="11">
        <f ca="1">IF(Data!$H$2="ja",IF(AN415&gt;$G415,AN415-$G415-SUM($AP415:BC415),0),0)</f>
        <v>0</v>
      </c>
    </row>
    <row r="416" spans="1:56" x14ac:dyDescent="0.25">
      <c r="A416" s="24">
        <v>12</v>
      </c>
      <c r="B416" s="24">
        <f t="shared" si="219"/>
        <v>9</v>
      </c>
      <c r="C416" s="39"/>
      <c r="D416" s="9" t="str">
        <f>Data!B$9</f>
        <v>Konsulentydelser ved køb fra ekstern leverandør</v>
      </c>
      <c r="E416" s="9"/>
      <c r="F416" s="4"/>
      <c r="G416" s="242">
        <f>HLOOKUP(B416,'Budget &amp; Total'!$1:$45,(33),FALSE)</f>
        <v>0</v>
      </c>
      <c r="H416" s="454">
        <f t="shared" ca="1" si="220"/>
        <v>0</v>
      </c>
      <c r="I416" s="72"/>
      <c r="J416" s="159">
        <f ca="1">HLOOKUP($B416,INDIRECT(J$1&amp;"!$I$2:$x$40"),('Partner-period(er)'!$A416+14),FALSE)</f>
        <v>0</v>
      </c>
      <c r="K416" s="57">
        <f ca="1">HLOOKUP($B416,INDIRECT(K$1&amp;"!$I$2:$x$40"),('Partner-period(er)'!$A416+14),FALSE)</f>
        <v>0</v>
      </c>
      <c r="L416" s="57">
        <f ca="1">HLOOKUP($B416,INDIRECT(L$1&amp;"!$I$2:$x$40"),('Partner-period(er)'!$A416+14),FALSE)</f>
        <v>0</v>
      </c>
      <c r="M416" s="57">
        <f ca="1">HLOOKUP($B416,INDIRECT(M$1&amp;"!$I$2:$x$40"),('Partner-period(er)'!$A416+14),FALSE)</f>
        <v>0</v>
      </c>
      <c r="N416" s="57">
        <f ca="1">HLOOKUP($B416,INDIRECT(N$1&amp;"!$I$2:$x$40"),('Partner-period(er)'!$A416+14),FALSE)</f>
        <v>0</v>
      </c>
      <c r="O416" s="9">
        <f ca="1">HLOOKUP($B416,INDIRECT(O$1&amp;"!$I$2:$x$40"),('Partner-period(er)'!$A416+14),FALSE)</f>
        <v>0</v>
      </c>
      <c r="P416" s="9">
        <f ca="1">HLOOKUP($B416,INDIRECT(P$1&amp;"!$I$2:$x$40"),('Partner-period(er)'!$A416+14),FALSE)</f>
        <v>0</v>
      </c>
      <c r="Q416" s="9">
        <f ca="1">HLOOKUP($B416,INDIRECT(Q$1&amp;"!$I$2:$x$40"),('Partner-period(er)'!$A416+14),FALSE)</f>
        <v>0</v>
      </c>
      <c r="R416" s="9">
        <f ca="1">HLOOKUP($B416,INDIRECT(R$1&amp;"!$I$2:$x$40"),('Partner-period(er)'!$A416+14),FALSE)</f>
        <v>0</v>
      </c>
      <c r="S416" s="9">
        <f ca="1">HLOOKUP($B416,INDIRECT(S$1&amp;"!$I$2:$x$40"),('Partner-period(er)'!$A416+14),FALSE)</f>
        <v>0</v>
      </c>
      <c r="T416" s="9">
        <f ca="1">HLOOKUP($B416,INDIRECT(T$1&amp;"!$I$2:$x$40"),('Partner-period(er)'!$A416+14),FALSE)</f>
        <v>0</v>
      </c>
      <c r="U416" s="9">
        <f ca="1">HLOOKUP($B416,INDIRECT(U$1&amp;"!$I$2:$x$40"),('Partner-period(er)'!$A416+14),FALSE)</f>
        <v>0</v>
      </c>
      <c r="V416" s="9">
        <f ca="1">HLOOKUP($B416,INDIRECT(V$1&amp;"!$I$2:$x$40"),('Partner-period(er)'!$A416+14),FALSE)</f>
        <v>0</v>
      </c>
      <c r="W416" s="9">
        <f ca="1">HLOOKUP($B416,INDIRECT(W$1&amp;"!$I$2:$x$40"),('Partner-period(er)'!$A416+14),FALSE)</f>
        <v>0</v>
      </c>
      <c r="X416" s="109">
        <f ca="1">HLOOKUP($B416,INDIRECT(X$1&amp;"!$I$2:$x$40"),('Partner-period(er)'!$A416+14),FALSE)</f>
        <v>0</v>
      </c>
      <c r="Z416" s="15">
        <f t="shared" ca="1" si="223"/>
        <v>0</v>
      </c>
      <c r="AA416" s="11">
        <f ca="1">SUM($J416:K416)</f>
        <v>0</v>
      </c>
      <c r="AB416" s="11">
        <f ca="1">SUM($J416:L416)</f>
        <v>0</v>
      </c>
      <c r="AC416" s="11">
        <f ca="1">SUM($J416:M416)</f>
        <v>0</v>
      </c>
      <c r="AD416" s="11">
        <f ca="1">SUM($J416:N416)</f>
        <v>0</v>
      </c>
      <c r="AE416" s="11">
        <f ca="1">SUM($J416:O416)</f>
        <v>0</v>
      </c>
      <c r="AF416" s="11">
        <f ca="1">SUM($J416:P416)</f>
        <v>0</v>
      </c>
      <c r="AG416" s="11">
        <f ca="1">SUM($J416:Q416)</f>
        <v>0</v>
      </c>
      <c r="AH416" s="11">
        <f ca="1">SUM($J416:R416)</f>
        <v>0</v>
      </c>
      <c r="AI416" s="11">
        <f ca="1">SUM($J416:S416)</f>
        <v>0</v>
      </c>
      <c r="AJ416" s="11">
        <f ca="1">SUM($J416:T416)</f>
        <v>0</v>
      </c>
      <c r="AK416" s="11">
        <f ca="1">SUM($J416:U416)</f>
        <v>0</v>
      </c>
      <c r="AL416" s="11">
        <f ca="1">SUM($J416:V416)</f>
        <v>0</v>
      </c>
      <c r="AM416" s="11">
        <f ca="1">SUM($J416:W416)</f>
        <v>0</v>
      </c>
      <c r="AN416" s="19">
        <f ca="1">SUM($J416:X416)</f>
        <v>0</v>
      </c>
      <c r="AO416" s="12"/>
      <c r="AP416" s="11">
        <f ca="1">IF(Data!$H$2="ja",IF(Z416&gt;$G416,Z416-$G416,0),0)</f>
        <v>0</v>
      </c>
      <c r="AQ416" s="11">
        <f ca="1">IF(Data!$H$2="ja",IF(AA416&gt;$G416,AA416-$G416-SUM($AP416:AP416),0),0)</f>
        <v>0</v>
      </c>
      <c r="AR416" s="11">
        <f ca="1">IF(Data!$H$2="ja",IF(AB416&gt;$G416,AB416-$G416-SUM($AP416:AQ416),0),0)</f>
        <v>0</v>
      </c>
      <c r="AS416" s="11">
        <f ca="1">IF(Data!$H$2="ja",IF(AC416&gt;$G416,AC416-$G416-SUM($AP416:AR416),0),0)</f>
        <v>0</v>
      </c>
      <c r="AT416" s="11">
        <f ca="1">IF(Data!$H$2="ja",IF(AD416&gt;$G416,AD416-$G416-SUM($AP416:AS416),0),0)</f>
        <v>0</v>
      </c>
      <c r="AU416" s="11">
        <f ca="1">IF(Data!$H$2="ja",IF(AE416&gt;$G416,AE416-$G416-SUM($AP416:AT416),0),0)</f>
        <v>0</v>
      </c>
      <c r="AV416" s="11">
        <f ca="1">IF(Data!$H$2="ja",IF(AF416&gt;$G416,AF416-$G416-SUM($AP416:AU416),0),0)</f>
        <v>0</v>
      </c>
      <c r="AW416" s="11">
        <f ca="1">IF(Data!$H$2="ja",IF(AG416&gt;$G416,AG416-$G416-SUM($AP416:AV416),0),0)</f>
        <v>0</v>
      </c>
      <c r="AX416" s="11">
        <f ca="1">IF(Data!$H$2="ja",IF(AH416&gt;$G416,AH416-$G416-SUM($AP416:AW416),0),0)</f>
        <v>0</v>
      </c>
      <c r="AY416" s="11">
        <f ca="1">IF(Data!$H$2="ja",IF(AI416&gt;$G416,AI416-$G416-SUM($AP416:AX416),0),0)</f>
        <v>0</v>
      </c>
      <c r="AZ416" s="11">
        <f ca="1">IF(Data!$H$2="ja",IF(AJ416&gt;$G416,AJ416-$G416-SUM($AP416:AY416),0),0)</f>
        <v>0</v>
      </c>
      <c r="BA416" s="11">
        <f ca="1">IF(Data!$H$2="ja",IF(AK416&gt;$G416,AK416-$G416-SUM($AP416:AZ416),0),0)</f>
        <v>0</v>
      </c>
      <c r="BB416" s="11">
        <f ca="1">IF(Data!$H$2="ja",IF(AL416&gt;$G416,AL416-$G416-SUM($AP416:BA416),0),0)</f>
        <v>0</v>
      </c>
      <c r="BC416" s="11">
        <f ca="1">IF(Data!$H$2="ja",IF(AM416&gt;$G416,AM416-$G416-SUM($AP416:BB416),0),0)</f>
        <v>0</v>
      </c>
      <c r="BD416" s="11">
        <f ca="1">IF(Data!$H$2="ja",IF(AN416&gt;$G416,AN416-$G416-SUM($AP416:BC416),0),0)</f>
        <v>0</v>
      </c>
    </row>
    <row r="417" spans="1:56" x14ac:dyDescent="0.25">
      <c r="A417" s="24">
        <v>13</v>
      </c>
      <c r="B417" s="24">
        <f t="shared" si="219"/>
        <v>9</v>
      </c>
      <c r="C417" s="39"/>
      <c r="D417" s="9" t="str">
        <f>Data!B$10</f>
        <v>Indtægter (negative tal)</v>
      </c>
      <c r="E417" s="9"/>
      <c r="F417" s="4"/>
      <c r="G417" s="242">
        <f>HLOOKUP(B417,'Budget &amp; Total'!$1:$45,(34),FALSE)</f>
        <v>0</v>
      </c>
      <c r="H417" s="454">
        <f t="shared" ca="1" si="220"/>
        <v>0</v>
      </c>
      <c r="I417" s="72"/>
      <c r="J417" s="159">
        <f ca="1">HLOOKUP($B417,INDIRECT(J$1&amp;"!$I$2:$x$40"),('Partner-period(er)'!$A417+14),FALSE)</f>
        <v>0</v>
      </c>
      <c r="K417" s="57">
        <f ca="1">HLOOKUP($B417,INDIRECT(K$1&amp;"!$I$2:$x$40"),('Partner-period(er)'!$A417+14),FALSE)</f>
        <v>0</v>
      </c>
      <c r="L417" s="57">
        <f ca="1">HLOOKUP($B417,INDIRECT(L$1&amp;"!$I$2:$x$40"),('Partner-period(er)'!$A417+14),FALSE)</f>
        <v>0</v>
      </c>
      <c r="M417" s="57">
        <f ca="1">HLOOKUP($B417,INDIRECT(M$1&amp;"!$I$2:$x$40"),('Partner-period(er)'!$A417+14),FALSE)</f>
        <v>0</v>
      </c>
      <c r="N417" s="57">
        <f ca="1">HLOOKUP($B417,INDIRECT(N$1&amp;"!$I$2:$x$40"),('Partner-period(er)'!$A417+14),FALSE)</f>
        <v>0</v>
      </c>
      <c r="O417" s="9">
        <f ca="1">HLOOKUP($B417,INDIRECT(O$1&amp;"!$I$2:$x$40"),('Partner-period(er)'!$A417+14),FALSE)</f>
        <v>0</v>
      </c>
      <c r="P417" s="9">
        <f ca="1">HLOOKUP($B417,INDIRECT(P$1&amp;"!$I$2:$x$40"),('Partner-period(er)'!$A417+14),FALSE)</f>
        <v>0</v>
      </c>
      <c r="Q417" s="9">
        <f ca="1">HLOOKUP($B417,INDIRECT(Q$1&amp;"!$I$2:$x$40"),('Partner-period(er)'!$A417+14),FALSE)</f>
        <v>0</v>
      </c>
      <c r="R417" s="9">
        <f ca="1">HLOOKUP($B417,INDIRECT(R$1&amp;"!$I$2:$x$40"),('Partner-period(er)'!$A417+14),FALSE)</f>
        <v>0</v>
      </c>
      <c r="S417" s="9">
        <f ca="1">HLOOKUP($B417,INDIRECT(S$1&amp;"!$I$2:$x$40"),('Partner-period(er)'!$A417+14),FALSE)</f>
        <v>0</v>
      </c>
      <c r="T417" s="9">
        <f ca="1">HLOOKUP($B417,INDIRECT(T$1&amp;"!$I$2:$x$40"),('Partner-period(er)'!$A417+14),FALSE)</f>
        <v>0</v>
      </c>
      <c r="U417" s="9">
        <f ca="1">HLOOKUP($B417,INDIRECT(U$1&amp;"!$I$2:$x$40"),('Partner-period(er)'!$A417+14),FALSE)</f>
        <v>0</v>
      </c>
      <c r="V417" s="9">
        <f ca="1">HLOOKUP($B417,INDIRECT(V$1&amp;"!$I$2:$x$40"),('Partner-period(er)'!$A417+14),FALSE)</f>
        <v>0</v>
      </c>
      <c r="W417" s="9">
        <f ca="1">HLOOKUP($B417,INDIRECT(W$1&amp;"!$I$2:$x$40"),('Partner-period(er)'!$A417+14),FALSE)</f>
        <v>0</v>
      </c>
      <c r="X417" s="109">
        <f ca="1">HLOOKUP($B417,INDIRECT(X$1&amp;"!$I$2:$x$40"),('Partner-period(er)'!$A417+14),FALSE)</f>
        <v>0</v>
      </c>
      <c r="Z417" s="15">
        <f t="shared" ca="1" si="223"/>
        <v>0</v>
      </c>
      <c r="AA417" s="11">
        <f ca="1">SUM($J417:K417)</f>
        <v>0</v>
      </c>
      <c r="AB417" s="11">
        <f ca="1">SUM($J417:L417)</f>
        <v>0</v>
      </c>
      <c r="AC417" s="11">
        <f ca="1">SUM($J417:M417)</f>
        <v>0</v>
      </c>
      <c r="AD417" s="11">
        <f ca="1">SUM($J417:N417)</f>
        <v>0</v>
      </c>
      <c r="AE417" s="11">
        <f ca="1">SUM($J417:O417)</f>
        <v>0</v>
      </c>
      <c r="AF417" s="11">
        <f ca="1">SUM($J417:P417)</f>
        <v>0</v>
      </c>
      <c r="AG417" s="11">
        <f ca="1">SUM($J417:Q417)</f>
        <v>0</v>
      </c>
      <c r="AH417" s="11">
        <f ca="1">SUM($J417:R417)</f>
        <v>0</v>
      </c>
      <c r="AI417" s="11">
        <f ca="1">SUM($J417:S417)</f>
        <v>0</v>
      </c>
      <c r="AJ417" s="11">
        <f ca="1">SUM($J417:T417)</f>
        <v>0</v>
      </c>
      <c r="AK417" s="11">
        <f ca="1">SUM($J417:U417)</f>
        <v>0</v>
      </c>
      <c r="AL417" s="11">
        <f ca="1">SUM($J417:V417)</f>
        <v>0</v>
      </c>
      <c r="AM417" s="11">
        <f ca="1">SUM($J417:W417)</f>
        <v>0</v>
      </c>
      <c r="AN417" s="19">
        <f ca="1">SUM($J417:X417)</f>
        <v>0</v>
      </c>
      <c r="AO417" s="12"/>
      <c r="AP417" s="11"/>
      <c r="AQ417" s="11"/>
      <c r="AR417" s="11"/>
      <c r="AS417" s="11"/>
      <c r="AT417" s="11"/>
      <c r="AU417" s="11"/>
      <c r="AV417" s="11"/>
      <c r="AW417" s="11"/>
      <c r="AX417" s="11"/>
      <c r="AY417" s="11"/>
      <c r="AZ417" s="11"/>
      <c r="BA417" s="11"/>
      <c r="BB417" s="11"/>
      <c r="BC417" s="11"/>
      <c r="BD417" s="11"/>
    </row>
    <row r="418" spans="1:56" x14ac:dyDescent="0.25">
      <c r="A418" s="24">
        <v>14</v>
      </c>
      <c r="B418" s="24">
        <f t="shared" si="219"/>
        <v>9</v>
      </c>
      <c r="C418" s="39"/>
      <c r="D418" s="9" t="str">
        <f>Data!B$11</f>
        <v>Andet, herunder rejser og formidling</v>
      </c>
      <c r="E418" s="9"/>
      <c r="F418" s="4"/>
      <c r="G418" s="242">
        <f>HLOOKUP(B418,'Budget &amp; Total'!$1:$45,(35),FALSE)</f>
        <v>0</v>
      </c>
      <c r="H418" s="454">
        <f t="shared" ca="1" si="220"/>
        <v>0</v>
      </c>
      <c r="I418" s="72"/>
      <c r="J418" s="159">
        <f ca="1">HLOOKUP($B418,INDIRECT(J$1&amp;"!$I$2:$x$40"),('Partner-period(er)'!$A418+14),FALSE)</f>
        <v>0</v>
      </c>
      <c r="K418" s="57">
        <f ca="1">HLOOKUP($B418,INDIRECT(K$1&amp;"!$I$2:$x$40"),('Partner-period(er)'!$A418+14),FALSE)</f>
        <v>0</v>
      </c>
      <c r="L418" s="57">
        <f ca="1">HLOOKUP($B418,INDIRECT(L$1&amp;"!$I$2:$x$40"),('Partner-period(er)'!$A418+14),FALSE)</f>
        <v>0</v>
      </c>
      <c r="M418" s="57">
        <f ca="1">HLOOKUP($B418,INDIRECT(M$1&amp;"!$I$2:$x$40"),('Partner-period(er)'!$A418+14),FALSE)</f>
        <v>0</v>
      </c>
      <c r="N418" s="57">
        <f ca="1">HLOOKUP($B418,INDIRECT(N$1&amp;"!$I$2:$x$40"),('Partner-period(er)'!$A418+14),FALSE)</f>
        <v>0</v>
      </c>
      <c r="O418" s="9">
        <f ca="1">HLOOKUP($B418,INDIRECT(O$1&amp;"!$I$2:$x$40"),('Partner-period(er)'!$A418+14),FALSE)</f>
        <v>0</v>
      </c>
      <c r="P418" s="9">
        <f ca="1">HLOOKUP($B418,INDIRECT(P$1&amp;"!$I$2:$x$40"),('Partner-period(er)'!$A418+14),FALSE)</f>
        <v>0</v>
      </c>
      <c r="Q418" s="9">
        <f ca="1">HLOOKUP($B418,INDIRECT(Q$1&amp;"!$I$2:$x$40"),('Partner-period(er)'!$A418+14),FALSE)</f>
        <v>0</v>
      </c>
      <c r="R418" s="9">
        <f ca="1">HLOOKUP($B418,INDIRECT(R$1&amp;"!$I$2:$x$40"),('Partner-period(er)'!$A418+14),FALSE)</f>
        <v>0</v>
      </c>
      <c r="S418" s="9">
        <f ca="1">HLOOKUP($B418,INDIRECT(S$1&amp;"!$I$2:$x$40"),('Partner-period(er)'!$A418+14),FALSE)</f>
        <v>0</v>
      </c>
      <c r="T418" s="9">
        <f ca="1">HLOOKUP($B418,INDIRECT(T$1&amp;"!$I$2:$x$40"),('Partner-period(er)'!$A418+14),FALSE)</f>
        <v>0</v>
      </c>
      <c r="U418" s="9">
        <f ca="1">HLOOKUP($B418,INDIRECT(U$1&amp;"!$I$2:$x$40"),('Partner-period(er)'!$A418+14),FALSE)</f>
        <v>0</v>
      </c>
      <c r="V418" s="9">
        <f ca="1">HLOOKUP($B418,INDIRECT(V$1&amp;"!$I$2:$x$40"),('Partner-period(er)'!$A418+14),FALSE)</f>
        <v>0</v>
      </c>
      <c r="W418" s="9">
        <f ca="1">HLOOKUP($B418,INDIRECT(W$1&amp;"!$I$2:$x$40"),('Partner-period(er)'!$A418+14),FALSE)</f>
        <v>0</v>
      </c>
      <c r="X418" s="109">
        <f ca="1">HLOOKUP($B418,INDIRECT(X$1&amp;"!$I$2:$x$40"),('Partner-period(er)'!$A418+14),FALSE)</f>
        <v>0</v>
      </c>
      <c r="Z418" s="15">
        <f t="shared" ca="1" si="223"/>
        <v>0</v>
      </c>
      <c r="AA418" s="11">
        <f ca="1">SUM($J418:K418)</f>
        <v>0</v>
      </c>
      <c r="AB418" s="11">
        <f ca="1">SUM($J418:L418)</f>
        <v>0</v>
      </c>
      <c r="AC418" s="11">
        <f ca="1">SUM($J418:M418)</f>
        <v>0</v>
      </c>
      <c r="AD418" s="11">
        <f ca="1">SUM($J418:N418)</f>
        <v>0</v>
      </c>
      <c r="AE418" s="11">
        <f ca="1">SUM($J418:O418)</f>
        <v>0</v>
      </c>
      <c r="AF418" s="11">
        <f ca="1">SUM($J418:P418)</f>
        <v>0</v>
      </c>
      <c r="AG418" s="11">
        <f ca="1">SUM($J418:Q418)</f>
        <v>0</v>
      </c>
      <c r="AH418" s="11">
        <f ca="1">SUM($J418:R418)</f>
        <v>0</v>
      </c>
      <c r="AI418" s="11">
        <f ca="1">SUM($J418:S418)</f>
        <v>0</v>
      </c>
      <c r="AJ418" s="11">
        <f ca="1">SUM($J418:T418)</f>
        <v>0</v>
      </c>
      <c r="AK418" s="11">
        <f ca="1">SUM($J418:U418)</f>
        <v>0</v>
      </c>
      <c r="AL418" s="11">
        <f ca="1">SUM($J418:V418)</f>
        <v>0</v>
      </c>
      <c r="AM418" s="11">
        <f ca="1">SUM($J418:W418)</f>
        <v>0</v>
      </c>
      <c r="AN418" s="19">
        <f ca="1">SUM($J418:X418)</f>
        <v>0</v>
      </c>
      <c r="AO418" s="12"/>
      <c r="AP418" s="11">
        <f ca="1">IF(Data!$H$2="ja",IF(Z418&gt;$G418,Z418-$G418,0),0)</f>
        <v>0</v>
      </c>
      <c r="AQ418" s="11">
        <f ca="1">IF(Data!$H$2="ja",IF(AA418&gt;$G418,AA418-$G418-SUM($AP418:AP418),0),0)</f>
        <v>0</v>
      </c>
      <c r="AR418" s="11">
        <f ca="1">IF(Data!$H$2="ja",IF(AB418&gt;$G418,AB418-$G418-SUM($AP418:AQ418),0),0)</f>
        <v>0</v>
      </c>
      <c r="AS418" s="11">
        <f ca="1">IF(Data!$H$2="ja",IF(AC418&gt;$G418,AC418-$G418-SUM($AP418:AR418),0),0)</f>
        <v>0</v>
      </c>
      <c r="AT418" s="11">
        <f ca="1">IF(Data!$H$2="ja",IF(AD418&gt;$G418,AD418-$G418-SUM($AP418:AS418),0),0)</f>
        <v>0</v>
      </c>
      <c r="AU418" s="11">
        <f ca="1">IF(Data!$H$2="ja",IF(AE418&gt;$G418,AE418-$G418-SUM($AP418:AT418),0),0)</f>
        <v>0</v>
      </c>
      <c r="AV418" s="11">
        <f ca="1">IF(Data!$H$2="ja",IF(AF418&gt;$G418,AF418-$G418-SUM($AP418:AU418),0),0)</f>
        <v>0</v>
      </c>
      <c r="AW418" s="11">
        <f ca="1">IF(Data!$H$2="ja",IF(AG418&gt;$G418,AG418-$G418-SUM($AP418:AV418),0),0)</f>
        <v>0</v>
      </c>
      <c r="AX418" s="11">
        <f ca="1">IF(Data!$H$2="ja",IF(AH418&gt;$G418,AH418-$G418-SUM($AP418:AW418),0),0)</f>
        <v>0</v>
      </c>
      <c r="AY418" s="11">
        <f ca="1">IF(Data!$H$2="ja",IF(AI418&gt;$G418,AI418-$G418-SUM($AP418:AX418),0),0)</f>
        <v>0</v>
      </c>
      <c r="AZ418" s="11">
        <f ca="1">IF(Data!$H$2="ja",IF(AJ418&gt;$G418,AJ418-$G418-SUM($AP418:AY418),0),0)</f>
        <v>0</v>
      </c>
      <c r="BA418" s="11">
        <f ca="1">IF(Data!$H$2="ja",IF(AK418&gt;$G418,AK418-$G418-SUM($AP418:AZ418),0),0)</f>
        <v>0</v>
      </c>
      <c r="BB418" s="11">
        <f ca="1">IF(Data!$H$2="ja",IF(AL418&gt;$G418,AL418-$G418-SUM($AP418:BA418),0),0)</f>
        <v>0</v>
      </c>
      <c r="BC418" s="11">
        <f ca="1">IF(Data!$H$2="ja",IF(AM418&gt;$G418,AM418-$G418-SUM($AP418:BB418),0),0)</f>
        <v>0</v>
      </c>
      <c r="BD418" s="11">
        <f ca="1">IF(Data!$H$2="ja",IF(AN418&gt;$G418,AN418-$G418-SUM($AP418:BC418),0),0)</f>
        <v>0</v>
      </c>
    </row>
    <row r="419" spans="1:56" x14ac:dyDescent="0.25">
      <c r="A419" s="24">
        <v>15</v>
      </c>
      <c r="B419" s="24">
        <f t="shared" si="219"/>
        <v>9</v>
      </c>
      <c r="C419" s="39"/>
      <c r="D419" s="9" t="str">
        <f>Data!B$12</f>
        <v>Overheadomkostninger</v>
      </c>
      <c r="E419" s="9"/>
      <c r="F419" s="4"/>
      <c r="G419" s="243">
        <f>HLOOKUP(B419,'Budget &amp; Total'!$1:$45,(37),FALSE)</f>
        <v>0</v>
      </c>
      <c r="H419" s="454">
        <f t="shared" ca="1" si="220"/>
        <v>0</v>
      </c>
      <c r="I419" s="72"/>
      <c r="J419" s="159">
        <f ca="1">HLOOKUP($B419,INDIRECT(J$1&amp;"!$I$2:$x$40"),('Partner-period(er)'!$A419+14),FALSE)</f>
        <v>0</v>
      </c>
      <c r="K419" s="57">
        <f ca="1">HLOOKUP($B419,INDIRECT(K$1&amp;"!$I$2:$x$40"),('Partner-period(er)'!$A419+14),FALSE)</f>
        <v>0</v>
      </c>
      <c r="L419" s="57">
        <f ca="1">HLOOKUP($B419,INDIRECT(L$1&amp;"!$I$2:$x$40"),('Partner-period(er)'!$A419+14),FALSE)</f>
        <v>0</v>
      </c>
      <c r="M419" s="57">
        <f ca="1">HLOOKUP($B419,INDIRECT(M$1&amp;"!$I$2:$x$40"),('Partner-period(er)'!$A419+14),FALSE)</f>
        <v>0</v>
      </c>
      <c r="N419" s="57">
        <f ca="1">HLOOKUP($B419,INDIRECT(N$1&amp;"!$I$2:$x$40"),('Partner-period(er)'!$A419+14),FALSE)</f>
        <v>0</v>
      </c>
      <c r="O419" s="9">
        <f ca="1">HLOOKUP($B419,INDIRECT(O$1&amp;"!$I$2:$x$40"),('Partner-period(er)'!$A419+14),FALSE)</f>
        <v>0</v>
      </c>
      <c r="P419" s="9">
        <f ca="1">HLOOKUP($B419,INDIRECT(P$1&amp;"!$I$2:$x$40"),('Partner-period(er)'!$A419+14),FALSE)</f>
        <v>0</v>
      </c>
      <c r="Q419" s="9">
        <f ca="1">HLOOKUP($B419,INDIRECT(Q$1&amp;"!$I$2:$x$40"),('Partner-period(er)'!$A419+14),FALSE)</f>
        <v>0</v>
      </c>
      <c r="R419" s="9">
        <f ca="1">HLOOKUP($B419,INDIRECT(R$1&amp;"!$I$2:$x$40"),('Partner-period(er)'!$A419+14),FALSE)</f>
        <v>0</v>
      </c>
      <c r="S419" s="9">
        <f ca="1">HLOOKUP($B419,INDIRECT(S$1&amp;"!$I$2:$x$40"),('Partner-period(er)'!$A419+14),FALSE)</f>
        <v>0</v>
      </c>
      <c r="T419" s="9">
        <f ca="1">HLOOKUP($B419,INDIRECT(T$1&amp;"!$I$2:$x$40"),('Partner-period(er)'!$A419+14),FALSE)</f>
        <v>0</v>
      </c>
      <c r="U419" s="9">
        <f ca="1">HLOOKUP($B419,INDIRECT(U$1&amp;"!$I$2:$x$40"),('Partner-period(er)'!$A419+14),FALSE)</f>
        <v>0</v>
      </c>
      <c r="V419" s="9">
        <f ca="1">HLOOKUP($B419,INDIRECT(V$1&amp;"!$I$2:$x$40"),('Partner-period(er)'!$A419+14),FALSE)</f>
        <v>0</v>
      </c>
      <c r="W419" s="9">
        <f ca="1">HLOOKUP($B419,INDIRECT(W$1&amp;"!$I$2:$x$40"),('Partner-period(er)'!$A419+14),FALSE)</f>
        <v>0</v>
      </c>
      <c r="X419" s="109">
        <f ca="1">HLOOKUP($B419,INDIRECT(X$1&amp;"!$I$2:$x$40"),('Partner-period(er)'!$A419+14),FALSE)</f>
        <v>0</v>
      </c>
      <c r="Z419" s="15">
        <f t="shared" ca="1" si="223"/>
        <v>0</v>
      </c>
      <c r="AA419" s="11">
        <f ca="1">SUM($J419:K419)</f>
        <v>0</v>
      </c>
      <c r="AB419" s="11">
        <f ca="1">SUM($J419:L419)</f>
        <v>0</v>
      </c>
      <c r="AC419" s="11">
        <f ca="1">SUM($J419:M419)</f>
        <v>0</v>
      </c>
      <c r="AD419" s="11">
        <f ca="1">SUM($J419:N419)</f>
        <v>0</v>
      </c>
      <c r="AE419" s="11">
        <f ca="1">SUM($J419:O419)</f>
        <v>0</v>
      </c>
      <c r="AF419" s="11">
        <f ca="1">SUM($J419:P419)</f>
        <v>0</v>
      </c>
      <c r="AG419" s="11">
        <f ca="1">SUM($J419:Q419)</f>
        <v>0</v>
      </c>
      <c r="AH419" s="11">
        <f ca="1">SUM($J419:R419)</f>
        <v>0</v>
      </c>
      <c r="AI419" s="11">
        <f ca="1">SUM($J419:S419)</f>
        <v>0</v>
      </c>
      <c r="AJ419" s="11">
        <f ca="1">SUM($J419:T419)</f>
        <v>0</v>
      </c>
      <c r="AK419" s="11">
        <f ca="1">SUM($J419:U419)</f>
        <v>0</v>
      </c>
      <c r="AL419" s="11">
        <f ca="1">SUM($J419:V419)</f>
        <v>0</v>
      </c>
      <c r="AM419" s="11">
        <f ca="1">SUM($J419:W419)</f>
        <v>0</v>
      </c>
      <c r="AN419" s="19">
        <f ca="1">SUM($J419:X419)</f>
        <v>0</v>
      </c>
      <c r="AO419" s="12"/>
      <c r="AP419" s="11">
        <f ca="1">IF(Data!$H$2="ja",IF(Z419&gt;$G419,Z419-$G419,0),0)</f>
        <v>0</v>
      </c>
      <c r="AQ419" s="11">
        <f ca="1">IF(Data!$H$2="ja",IF(AA419&gt;$G419,AA419-$G419-SUM($AP419:AP419),0),0)</f>
        <v>0</v>
      </c>
      <c r="AR419" s="11">
        <f ca="1">IF(Data!$H$2="ja",IF(AB419&gt;$G419,AB419-$G419-SUM($AP419:AQ419),0),0)</f>
        <v>0</v>
      </c>
      <c r="AS419" s="11">
        <f ca="1">IF(Data!$H$2="ja",IF(AC419&gt;$G419,AC419-$G419-SUM($AP419:AR419),0),0)</f>
        <v>0</v>
      </c>
      <c r="AT419" s="11">
        <f ca="1">IF(Data!$H$2="ja",IF(AD419&gt;$G419,AD419-$G419-SUM($AP419:AS419),0),0)</f>
        <v>0</v>
      </c>
      <c r="AU419" s="11">
        <f ca="1">IF(Data!$H$2="ja",IF(AE419&gt;$G419,AE419-$G419-SUM($AP419:AT419),0),0)</f>
        <v>0</v>
      </c>
      <c r="AV419" s="11">
        <f ca="1">IF(Data!$H$2="ja",IF(AF419&gt;$G419,AF419-$G419-SUM($AP419:AU419),0),0)</f>
        <v>0</v>
      </c>
      <c r="AW419" s="11">
        <f ca="1">IF(Data!$H$2="ja",IF(AG419&gt;$G419,AG419-$G419-SUM($AP419:AV419),0),0)</f>
        <v>0</v>
      </c>
      <c r="AX419" s="11">
        <f ca="1">IF(Data!$H$2="ja",IF(AH419&gt;$G419,AH419-$G419-SUM($AP419:AW419),0),0)</f>
        <v>0</v>
      </c>
      <c r="AY419" s="11">
        <f ca="1">IF(Data!$H$2="ja",IF(AI419&gt;$G419,AI419-$G419-SUM($AP419:AX419),0),0)</f>
        <v>0</v>
      </c>
      <c r="AZ419" s="11">
        <f ca="1">IF(Data!$H$2="ja",IF(AJ419&gt;$G419,AJ419-$G419-SUM($AP419:AY419),0),0)</f>
        <v>0</v>
      </c>
      <c r="BA419" s="11">
        <f ca="1">IF(Data!$H$2="ja",IF(AK419&gt;$G419,AK419-$G419-SUM($AP419:AZ419),0),0)</f>
        <v>0</v>
      </c>
      <c r="BB419" s="11">
        <f ca="1">IF(Data!$H$2="ja",IF(AL419&gt;$G419,AL419-$G419-SUM($AP419:BA419),0),0)</f>
        <v>0</v>
      </c>
      <c r="BC419" s="11">
        <f ca="1">IF(Data!$H$2="ja",IF(AM419&gt;$G419,AM419-$G419-SUM($AP419:BB419),0),0)</f>
        <v>0</v>
      </c>
      <c r="BD419" s="11">
        <f ca="1">IF(Data!$H$2="ja",IF(AN419&gt;$G419,AN419-$G419-SUM($AP419:BC419),0),0)</f>
        <v>0</v>
      </c>
    </row>
    <row r="420" spans="1:56" x14ac:dyDescent="0.25">
      <c r="A420" s="24">
        <v>16</v>
      </c>
      <c r="B420" s="24">
        <f t="shared" si="219"/>
        <v>9</v>
      </c>
      <c r="C420" s="35"/>
      <c r="D420" s="32" t="str">
        <f>Data!B$19</f>
        <v>Andre omkostninger total</v>
      </c>
      <c r="E420" s="32"/>
      <c r="F420" s="71"/>
      <c r="G420" s="242">
        <f>HLOOKUP(B420,'Budget &amp; Total'!$1:$45,(19+A420),FALSE)</f>
        <v>0</v>
      </c>
      <c r="H420" s="456">
        <f t="shared" ca="1" si="220"/>
        <v>0</v>
      </c>
      <c r="I420" s="72"/>
      <c r="J420" s="209">
        <f ca="1">HLOOKUP($B420,INDIRECT(J$1&amp;"!$I$2:$x$40"),('Partner-period(er)'!$A420+14),FALSE)</f>
        <v>0</v>
      </c>
      <c r="K420" s="61">
        <f ca="1">HLOOKUP($B420,INDIRECT(K$1&amp;"!$I$2:$x$40"),('Partner-period(er)'!$A420+14),FALSE)</f>
        <v>0</v>
      </c>
      <c r="L420" s="61">
        <f ca="1">HLOOKUP($B420,INDIRECT(L$1&amp;"!$I$2:$x$40"),('Partner-period(er)'!$A420+14),FALSE)</f>
        <v>0</v>
      </c>
      <c r="M420" s="61">
        <f ca="1">HLOOKUP($B420,INDIRECT(M$1&amp;"!$I$2:$x$40"),('Partner-period(er)'!$A420+14),FALSE)</f>
        <v>0</v>
      </c>
      <c r="N420" s="61">
        <f ca="1">HLOOKUP($B420,INDIRECT(N$1&amp;"!$I$2:$x$40"),('Partner-period(er)'!$A420+14),FALSE)</f>
        <v>0</v>
      </c>
      <c r="O420" s="32">
        <f ca="1">HLOOKUP($B420,INDIRECT(O$1&amp;"!$I$2:$x$40"),('Partner-period(er)'!$A420+14),FALSE)</f>
        <v>0</v>
      </c>
      <c r="P420" s="32">
        <f ca="1">HLOOKUP($B420,INDIRECT(P$1&amp;"!$I$2:$x$40"),('Partner-period(er)'!$A420+14),FALSE)</f>
        <v>0</v>
      </c>
      <c r="Q420" s="32">
        <f ca="1">HLOOKUP($B420,INDIRECT(Q$1&amp;"!$I$2:$x$40"),('Partner-period(er)'!$A420+14),FALSE)</f>
        <v>0</v>
      </c>
      <c r="R420" s="32">
        <f ca="1">HLOOKUP($B420,INDIRECT(R$1&amp;"!$I$2:$x$40"),('Partner-period(er)'!$A420+14),FALSE)</f>
        <v>0</v>
      </c>
      <c r="S420" s="32">
        <f ca="1">HLOOKUP($B420,INDIRECT(S$1&amp;"!$I$2:$x$40"),('Partner-period(er)'!$A420+14),FALSE)</f>
        <v>0</v>
      </c>
      <c r="T420" s="32">
        <f ca="1">HLOOKUP($B420,INDIRECT(T$1&amp;"!$I$2:$x$40"),('Partner-period(er)'!$A420+14),FALSE)</f>
        <v>0</v>
      </c>
      <c r="U420" s="32">
        <f ca="1">HLOOKUP($B420,INDIRECT(U$1&amp;"!$I$2:$x$40"),('Partner-period(er)'!$A420+14),FALSE)</f>
        <v>0</v>
      </c>
      <c r="V420" s="32">
        <f ca="1">HLOOKUP($B420,INDIRECT(V$1&amp;"!$I$2:$x$40"),('Partner-period(er)'!$A420+14),FALSE)</f>
        <v>0</v>
      </c>
      <c r="W420" s="32">
        <f ca="1">HLOOKUP($B420,INDIRECT(W$1&amp;"!$I$2:$x$40"),('Partner-period(er)'!$A420+14),FALSE)</f>
        <v>0</v>
      </c>
      <c r="X420" s="366">
        <f ca="1">HLOOKUP($B420,INDIRECT(X$1&amp;"!$I$2:$x$40"),('Partner-period(er)'!$A420+14),FALSE)</f>
        <v>0</v>
      </c>
      <c r="Z420" s="15">
        <f t="shared" ca="1" si="223"/>
        <v>0</v>
      </c>
      <c r="AA420" s="11">
        <f ca="1">SUM($J420:K420)</f>
        <v>0</v>
      </c>
      <c r="AB420" s="11">
        <f ca="1">SUM($J420:L420)</f>
        <v>0</v>
      </c>
      <c r="AC420" s="11">
        <f ca="1">SUM($J420:M420)</f>
        <v>0</v>
      </c>
      <c r="AD420" s="11">
        <f ca="1">SUM($J420:N420)</f>
        <v>0</v>
      </c>
      <c r="AE420" s="11">
        <f ca="1">SUM($J420:O420)</f>
        <v>0</v>
      </c>
      <c r="AF420" s="11">
        <f ca="1">SUM($J420:P420)</f>
        <v>0</v>
      </c>
      <c r="AG420" s="11">
        <f ca="1">SUM($J420:Q420)</f>
        <v>0</v>
      </c>
      <c r="AH420" s="11">
        <f ca="1">SUM($J420:R420)</f>
        <v>0</v>
      </c>
      <c r="AI420" s="11">
        <f ca="1">SUM($J420:S420)</f>
        <v>0</v>
      </c>
      <c r="AJ420" s="11">
        <f ca="1">SUM($J420:T420)</f>
        <v>0</v>
      </c>
      <c r="AK420" s="11">
        <f ca="1">SUM($J420:U420)</f>
        <v>0</v>
      </c>
      <c r="AL420" s="11">
        <f ca="1">SUM($J420:V420)</f>
        <v>0</v>
      </c>
      <c r="AM420" s="11">
        <f ca="1">SUM($J420:W420)</f>
        <v>0</v>
      </c>
      <c r="AN420" s="19">
        <f ca="1">SUM($J420:X420)</f>
        <v>0</v>
      </c>
      <c r="AO420" s="12"/>
      <c r="AP420" s="11"/>
      <c r="AQ420" s="11"/>
      <c r="AR420" s="11"/>
      <c r="AS420" s="11"/>
      <c r="AT420" s="11"/>
      <c r="AU420" s="11"/>
      <c r="AV420" s="11"/>
      <c r="AW420" s="11"/>
      <c r="AX420" s="11"/>
      <c r="AY420" s="11"/>
      <c r="AZ420" s="11"/>
      <c r="BA420" s="11"/>
      <c r="BB420" s="11"/>
      <c r="BC420" s="11"/>
      <c r="BD420" s="11"/>
    </row>
    <row r="421" spans="1:56" ht="18" customHeight="1" thickBot="1" x14ac:dyDescent="0.3">
      <c r="A421" s="24">
        <v>17</v>
      </c>
      <c r="B421" s="24">
        <f t="shared" si="219"/>
        <v>9</v>
      </c>
      <c r="C421" s="250" t="str">
        <f>Data!B$55</f>
        <v>Totale omkostninger</v>
      </c>
      <c r="D421" s="251"/>
      <c r="E421" s="251"/>
      <c r="F421" s="252"/>
      <c r="G421" s="253">
        <f>HLOOKUP(B421,'Budget &amp; Total'!$1:$45,(38),FALSE)</f>
        <v>0</v>
      </c>
      <c r="H421" s="457">
        <f t="shared" ca="1" si="220"/>
        <v>0</v>
      </c>
      <c r="I421" s="80"/>
      <c r="J421" s="255">
        <f ca="1">HLOOKUP($B421,INDIRECT(J$1&amp;"!$I$2:$x$40"),('Partner-period(er)'!$A421+14),FALSE)</f>
        <v>0</v>
      </c>
      <c r="K421" s="256">
        <f ca="1">HLOOKUP($B421,INDIRECT(K$1&amp;"!$I$2:$x$40"),('Partner-period(er)'!$A421+14),FALSE)</f>
        <v>0</v>
      </c>
      <c r="L421" s="256">
        <f ca="1">HLOOKUP($B421,INDIRECT(L$1&amp;"!$I$2:$x$40"),('Partner-period(er)'!$A421+14),FALSE)</f>
        <v>0</v>
      </c>
      <c r="M421" s="256">
        <f ca="1">HLOOKUP($B421,INDIRECT(M$1&amp;"!$I$2:$x$40"),('Partner-period(er)'!$A421+14),FALSE)</f>
        <v>0</v>
      </c>
      <c r="N421" s="256">
        <f ca="1">HLOOKUP($B421,INDIRECT(N$1&amp;"!$I$2:$x$40"),('Partner-period(er)'!$A421+14),FALSE)</f>
        <v>0</v>
      </c>
      <c r="O421" s="367">
        <f ca="1">HLOOKUP($B421,INDIRECT(O$1&amp;"!$I$2:$x$40"),('Partner-period(er)'!$A421+14),FALSE)</f>
        <v>0</v>
      </c>
      <c r="P421" s="367">
        <f ca="1">HLOOKUP($B421,INDIRECT(P$1&amp;"!$I$2:$x$40"),('Partner-period(er)'!$A421+14),FALSE)</f>
        <v>0</v>
      </c>
      <c r="Q421" s="367">
        <f ca="1">HLOOKUP($B421,INDIRECT(Q$1&amp;"!$I$2:$x$40"),('Partner-period(er)'!$A421+14),FALSE)</f>
        <v>0</v>
      </c>
      <c r="R421" s="367">
        <f ca="1">HLOOKUP($B421,INDIRECT(R$1&amp;"!$I$2:$x$40"),('Partner-period(er)'!$A421+14),FALSE)</f>
        <v>0</v>
      </c>
      <c r="S421" s="367">
        <f ca="1">HLOOKUP($B421,INDIRECT(S$1&amp;"!$I$2:$x$40"),('Partner-period(er)'!$A421+14),FALSE)</f>
        <v>0</v>
      </c>
      <c r="T421" s="367">
        <f ca="1">HLOOKUP($B421,INDIRECT(T$1&amp;"!$I$2:$x$40"),('Partner-period(er)'!$A421+14),FALSE)</f>
        <v>0</v>
      </c>
      <c r="U421" s="367">
        <f ca="1">HLOOKUP($B421,INDIRECT(U$1&amp;"!$I$2:$x$40"),('Partner-period(er)'!$A421+14),FALSE)</f>
        <v>0</v>
      </c>
      <c r="V421" s="367">
        <f ca="1">HLOOKUP($B421,INDIRECT(V$1&amp;"!$I$2:$x$40"),('Partner-period(er)'!$A421+14),FALSE)</f>
        <v>0</v>
      </c>
      <c r="W421" s="367">
        <f ca="1">HLOOKUP($B421,INDIRECT(W$1&amp;"!$I$2:$x$40"),('Partner-period(er)'!$A421+14),FALSE)</f>
        <v>0</v>
      </c>
      <c r="X421" s="368">
        <f ca="1">HLOOKUP($B421,INDIRECT(X$1&amp;"!$I$2:$x$40"),('Partner-period(er)'!$A421+14),FALSE)</f>
        <v>0</v>
      </c>
      <c r="Z421" s="15">
        <f t="shared" ca="1" si="223"/>
        <v>0</v>
      </c>
      <c r="AA421" s="11">
        <f ca="1">SUM($J421:K421)</f>
        <v>0</v>
      </c>
      <c r="AB421" s="11">
        <f ca="1">SUM($J421:L421)</f>
        <v>0</v>
      </c>
      <c r="AC421" s="11">
        <f ca="1">SUM($J421:M421)</f>
        <v>0</v>
      </c>
      <c r="AD421" s="11">
        <f ca="1">SUM($J421:N421)</f>
        <v>0</v>
      </c>
      <c r="AE421" s="11">
        <f ca="1">SUM($J421:O421)</f>
        <v>0</v>
      </c>
      <c r="AF421" s="11">
        <f ca="1">SUM($J421:P421)</f>
        <v>0</v>
      </c>
      <c r="AG421" s="11">
        <f ca="1">SUM($J421:Q421)</f>
        <v>0</v>
      </c>
      <c r="AH421" s="11">
        <f ca="1">SUM($J421:R421)</f>
        <v>0</v>
      </c>
      <c r="AI421" s="11">
        <f ca="1">SUM($J421:S421)</f>
        <v>0</v>
      </c>
      <c r="AJ421" s="11">
        <f ca="1">SUM($J421:T421)</f>
        <v>0</v>
      </c>
      <c r="AK421" s="11">
        <f ca="1">SUM($J421:U421)</f>
        <v>0</v>
      </c>
      <c r="AL421" s="11">
        <f ca="1">SUM($J421:V421)</f>
        <v>0</v>
      </c>
      <c r="AM421" s="11">
        <f ca="1">SUM($J421:W421)</f>
        <v>0</v>
      </c>
      <c r="AN421" s="19">
        <f ca="1">SUM($J421:X421)</f>
        <v>0</v>
      </c>
      <c r="AO421" s="12"/>
      <c r="AP421" s="11"/>
      <c r="AQ421" s="11"/>
      <c r="AR421" s="11"/>
      <c r="AS421" s="11"/>
      <c r="AT421" s="11"/>
      <c r="AU421" s="11"/>
      <c r="AV421" s="11"/>
      <c r="AW421" s="11"/>
      <c r="AX421" s="11"/>
      <c r="AY421" s="11"/>
      <c r="AZ421" s="11"/>
      <c r="BA421" s="11"/>
      <c r="BB421" s="11"/>
      <c r="BC421" s="11"/>
      <c r="BD421" s="11"/>
    </row>
    <row r="422" spans="1:56" ht="18" customHeight="1" thickTop="1" x14ac:dyDescent="0.25">
      <c r="A422" s="24">
        <v>18</v>
      </c>
      <c r="B422" s="24">
        <f t="shared" si="219"/>
        <v>9</v>
      </c>
      <c r="C422" s="38">
        <f>'Budget &amp; Total'!B$41</f>
        <v>0</v>
      </c>
      <c r="D422" s="9"/>
      <c r="E422" s="9"/>
      <c r="F422" s="4"/>
      <c r="G422" s="242"/>
      <c r="H422" s="454">
        <f t="shared" ca="1" si="220"/>
        <v>0</v>
      </c>
      <c r="I422" s="72"/>
      <c r="J422" s="159">
        <f ca="1">HLOOKUP($B422,INDIRECT(J$1&amp;"!$I$2:$x$40"),('Partner-period(er)'!$A422+14),FALSE)</f>
        <v>0</v>
      </c>
      <c r="K422" s="57">
        <f ca="1">HLOOKUP($B422,INDIRECT(K$1&amp;"!$I$2:$x$40"),('Partner-period(er)'!$A422+14),FALSE)</f>
        <v>0</v>
      </c>
      <c r="L422" s="57">
        <f ca="1">HLOOKUP($B422,INDIRECT(L$1&amp;"!$I$2:$x$40"),('Partner-period(er)'!$A422+14),FALSE)</f>
        <v>0</v>
      </c>
      <c r="M422" s="57">
        <f ca="1">HLOOKUP($B422,INDIRECT(M$1&amp;"!$I$2:$x$40"),('Partner-period(er)'!$A422+14),FALSE)</f>
        <v>0</v>
      </c>
      <c r="N422" s="57">
        <f ca="1">HLOOKUP($B422,INDIRECT(N$1&amp;"!$I$2:$x$40"),('Partner-period(er)'!$A422+14),FALSE)</f>
        <v>0</v>
      </c>
      <c r="O422" s="9">
        <f ca="1">HLOOKUP($B422,INDIRECT(O$1&amp;"!$I$2:$x$40"),('Partner-period(er)'!$A422+14),FALSE)</f>
        <v>0</v>
      </c>
      <c r="P422" s="9">
        <f ca="1">HLOOKUP($B422,INDIRECT(P$1&amp;"!$I$2:$x$40"),('Partner-period(er)'!$A422+14),FALSE)</f>
        <v>0</v>
      </c>
      <c r="Q422" s="9">
        <f ca="1">HLOOKUP($B422,INDIRECT(Q$1&amp;"!$I$2:$x$40"),('Partner-period(er)'!$A422+14),FALSE)</f>
        <v>0</v>
      </c>
      <c r="R422" s="9">
        <f ca="1">HLOOKUP($B422,INDIRECT(R$1&amp;"!$I$2:$x$40"),('Partner-period(er)'!$A422+14),FALSE)</f>
        <v>0</v>
      </c>
      <c r="S422" s="9">
        <f ca="1">HLOOKUP($B422,INDIRECT(S$1&amp;"!$I$2:$x$40"),('Partner-period(er)'!$A422+14),FALSE)</f>
        <v>0</v>
      </c>
      <c r="T422" s="9">
        <f ca="1">HLOOKUP($B422,INDIRECT(T$1&amp;"!$I$2:$x$40"),('Partner-period(er)'!$A422+14),FALSE)</f>
        <v>0</v>
      </c>
      <c r="U422" s="9">
        <f ca="1">HLOOKUP($B422,INDIRECT(U$1&amp;"!$I$2:$x$40"),('Partner-period(er)'!$A422+14),FALSE)</f>
        <v>0</v>
      </c>
      <c r="V422" s="9">
        <f ca="1">HLOOKUP($B422,INDIRECT(V$1&amp;"!$I$2:$x$40"),('Partner-period(er)'!$A422+14),FALSE)</f>
        <v>0</v>
      </c>
      <c r="W422" s="9">
        <f ca="1">HLOOKUP($B422,INDIRECT(W$1&amp;"!$I$2:$x$40"),('Partner-period(er)'!$A422+14),FALSE)</f>
        <v>0</v>
      </c>
      <c r="X422" s="109">
        <f ca="1">HLOOKUP($B422,INDIRECT(X$1&amp;"!$I$2:$x$40"),('Partner-period(er)'!$A422+14),FALSE)</f>
        <v>0</v>
      </c>
      <c r="Z422" s="15"/>
      <c r="AA422" s="11"/>
      <c r="AB422" s="11"/>
      <c r="AC422" s="11"/>
      <c r="AD422" s="11"/>
      <c r="AE422" s="11"/>
      <c r="AF422" s="11"/>
      <c r="AG422" s="11"/>
      <c r="AH422" s="11"/>
      <c r="AI422" s="11"/>
      <c r="AJ422" s="11"/>
      <c r="AK422" s="11"/>
      <c r="AL422" s="11"/>
      <c r="AM422" s="11"/>
      <c r="AN422" s="19"/>
      <c r="AO422" s="12"/>
      <c r="AP422" s="11"/>
      <c r="AQ422" s="11"/>
      <c r="AR422" s="11"/>
      <c r="AS422" s="11"/>
      <c r="AT422" s="11"/>
      <c r="AU422" s="11"/>
      <c r="AV422" s="11"/>
      <c r="AW422" s="11"/>
      <c r="AX422" s="11"/>
      <c r="AY422" s="11"/>
      <c r="AZ422" s="11"/>
      <c r="BA422" s="11"/>
      <c r="BB422" s="11"/>
      <c r="BC422" s="11"/>
      <c r="BD422" s="11"/>
    </row>
    <row r="423" spans="1:56" x14ac:dyDescent="0.25">
      <c r="A423" s="24">
        <v>19</v>
      </c>
      <c r="B423" s="24">
        <f t="shared" si="219"/>
        <v>9</v>
      </c>
      <c r="C423" s="73"/>
      <c r="D423" s="9" t="str">
        <f>Data!B$26</f>
        <v>Beregnet tilskud</v>
      </c>
      <c r="E423" s="9"/>
      <c r="F423" s="67">
        <f>HLOOKUP(B422,'Budget &amp; Total'!B:CI,42,FALSE)</f>
        <v>0</v>
      </c>
      <c r="G423" s="244"/>
      <c r="H423" s="454">
        <f t="shared" ca="1" si="220"/>
        <v>0</v>
      </c>
      <c r="I423" s="72"/>
      <c r="J423" s="159">
        <f ca="1">HLOOKUP($B423,INDIRECT(J$1&amp;"!$I$2:$x$40"),('Partner-period(er)'!$A423+14),FALSE)</f>
        <v>0</v>
      </c>
      <c r="K423" s="57">
        <f ca="1">HLOOKUP($B423,INDIRECT(K$1&amp;"!$I$2:$x$40"),('Partner-period(er)'!$A423+14),FALSE)</f>
        <v>0</v>
      </c>
      <c r="L423" s="57">
        <f ca="1">HLOOKUP($B423,INDIRECT(L$1&amp;"!$I$2:$x$40"),('Partner-period(er)'!$A423+14),FALSE)</f>
        <v>0</v>
      </c>
      <c r="M423" s="57">
        <f ca="1">HLOOKUP($B423,INDIRECT(M$1&amp;"!$I$2:$x$40"),('Partner-period(er)'!$A423+14),FALSE)</f>
        <v>0</v>
      </c>
      <c r="N423" s="57">
        <f ca="1">HLOOKUP($B423,INDIRECT(N$1&amp;"!$I$2:$x$40"),('Partner-period(er)'!$A423+14),FALSE)</f>
        <v>0</v>
      </c>
      <c r="O423" s="9">
        <f ca="1">HLOOKUP($B423,INDIRECT(O$1&amp;"!$I$2:$x$40"),('Partner-period(er)'!$A423+14),FALSE)</f>
        <v>0</v>
      </c>
      <c r="P423" s="9">
        <f ca="1">HLOOKUP($B423,INDIRECT(P$1&amp;"!$I$2:$x$40"),('Partner-period(er)'!$A423+14),FALSE)</f>
        <v>0</v>
      </c>
      <c r="Q423" s="9">
        <f ca="1">HLOOKUP($B423,INDIRECT(Q$1&amp;"!$I$2:$x$40"),('Partner-period(er)'!$A423+14),FALSE)</f>
        <v>0</v>
      </c>
      <c r="R423" s="9">
        <f ca="1">HLOOKUP($B423,INDIRECT(R$1&amp;"!$I$2:$x$40"),('Partner-period(er)'!$A423+14),FALSE)</f>
        <v>0</v>
      </c>
      <c r="S423" s="9">
        <f ca="1">HLOOKUP($B423,INDIRECT(S$1&amp;"!$I$2:$x$40"),('Partner-period(er)'!$A423+14),FALSE)</f>
        <v>0</v>
      </c>
      <c r="T423" s="9">
        <f ca="1">HLOOKUP($B423,INDIRECT(T$1&amp;"!$I$2:$x$40"),('Partner-period(er)'!$A423+14),FALSE)</f>
        <v>0</v>
      </c>
      <c r="U423" s="9">
        <f ca="1">HLOOKUP($B423,INDIRECT(U$1&amp;"!$I$2:$x$40"),('Partner-period(er)'!$A423+14),FALSE)</f>
        <v>0</v>
      </c>
      <c r="V423" s="9">
        <f ca="1">HLOOKUP($B423,INDIRECT(V$1&amp;"!$I$2:$x$40"),('Partner-period(er)'!$A423+14),FALSE)</f>
        <v>0</v>
      </c>
      <c r="W423" s="9">
        <f ca="1">HLOOKUP($B423,INDIRECT(W$1&amp;"!$I$2:$x$40"),('Partner-period(er)'!$A423+14),FALSE)</f>
        <v>0</v>
      </c>
      <c r="X423" s="109">
        <f ca="1">HLOOKUP($B423,INDIRECT(X$1&amp;"!$I$2:$x$40"),('Partner-period(er)'!$A423+14),FALSE)</f>
        <v>0</v>
      </c>
      <c r="Z423" s="15"/>
      <c r="AA423" s="11"/>
      <c r="AB423" s="11"/>
      <c r="AC423" s="11"/>
      <c r="AD423" s="11"/>
      <c r="AE423" s="11"/>
      <c r="AF423" s="11"/>
      <c r="AG423" s="11"/>
      <c r="AH423" s="11"/>
      <c r="AI423" s="11"/>
      <c r="AJ423" s="11"/>
      <c r="AK423" s="11"/>
      <c r="AL423" s="11"/>
      <c r="AM423" s="11"/>
      <c r="AN423" s="19"/>
      <c r="AO423" s="12"/>
      <c r="AP423" s="11"/>
      <c r="AQ423" s="11"/>
      <c r="AR423" s="11"/>
      <c r="AS423" s="11"/>
      <c r="AT423" s="11"/>
      <c r="AU423" s="11"/>
      <c r="AV423" s="11"/>
      <c r="AW423" s="11"/>
      <c r="AX423" s="11"/>
      <c r="AY423" s="11"/>
      <c r="AZ423" s="11"/>
      <c r="BA423" s="11"/>
      <c r="BB423" s="11"/>
      <c r="BC423" s="11"/>
      <c r="BD423" s="11"/>
    </row>
    <row r="424" spans="1:56" x14ac:dyDescent="0.25">
      <c r="A424" s="24">
        <v>20</v>
      </c>
      <c r="B424" s="24">
        <f t="shared" si="219"/>
        <v>9</v>
      </c>
      <c r="C424" s="73"/>
      <c r="D424" s="9" t="str">
        <f>Data!B$27</f>
        <v>Forudbetalt tilskud (efter aftale)</v>
      </c>
      <c r="E424" s="27"/>
      <c r="F424" s="4"/>
      <c r="G424" s="242"/>
      <c r="H424" s="454">
        <f t="shared" ca="1" si="220"/>
        <v>0</v>
      </c>
      <c r="I424" s="72"/>
      <c r="J424" s="159">
        <f ca="1">HLOOKUP($B424,INDIRECT(J$1&amp;"!$I$2:$x$40"),('Partner-period(er)'!$A424+14),FALSE)</f>
        <v>0</v>
      </c>
      <c r="K424" s="57">
        <f ca="1">HLOOKUP($B424,INDIRECT(K$1&amp;"!$I$2:$x$40"),('Partner-period(er)'!$A424+14),FALSE)</f>
        <v>0</v>
      </c>
      <c r="L424" s="57">
        <f ca="1">HLOOKUP($B424,INDIRECT(L$1&amp;"!$I$2:$x$40"),('Partner-period(er)'!$A424+14),FALSE)</f>
        <v>0</v>
      </c>
      <c r="M424" s="57">
        <f ca="1">HLOOKUP($B424,INDIRECT(M$1&amp;"!$I$2:$x$40"),('Partner-period(er)'!$A424+14),FALSE)</f>
        <v>0</v>
      </c>
      <c r="N424" s="57">
        <f ca="1">HLOOKUP($B424,INDIRECT(N$1&amp;"!$I$2:$x$40"),('Partner-period(er)'!$A424+14),FALSE)</f>
        <v>0</v>
      </c>
      <c r="O424" s="9">
        <f ca="1">HLOOKUP($B424,INDIRECT(O$1&amp;"!$I$2:$x$40"),('Partner-period(er)'!$A424+14),FALSE)</f>
        <v>0</v>
      </c>
      <c r="P424" s="9">
        <f ca="1">HLOOKUP($B424,INDIRECT(P$1&amp;"!$I$2:$x$40"),('Partner-period(er)'!$A424+14),FALSE)</f>
        <v>0</v>
      </c>
      <c r="Q424" s="9">
        <f ca="1">HLOOKUP($B424,INDIRECT(Q$1&amp;"!$I$2:$x$40"),('Partner-period(er)'!$A424+14),FALSE)</f>
        <v>0</v>
      </c>
      <c r="R424" s="9">
        <f ca="1">HLOOKUP($B424,INDIRECT(R$1&amp;"!$I$2:$x$40"),('Partner-period(er)'!$A424+14),FALSE)</f>
        <v>0</v>
      </c>
      <c r="S424" s="9">
        <f ca="1">HLOOKUP($B424,INDIRECT(S$1&amp;"!$I$2:$x$40"),('Partner-period(er)'!$A424+14),FALSE)</f>
        <v>0</v>
      </c>
      <c r="T424" s="9">
        <f ca="1">HLOOKUP($B424,INDIRECT(T$1&amp;"!$I$2:$x$40"),('Partner-period(er)'!$A424+14),FALSE)</f>
        <v>0</v>
      </c>
      <c r="U424" s="9">
        <f ca="1">HLOOKUP($B424,INDIRECT(U$1&amp;"!$I$2:$x$40"),('Partner-period(er)'!$A424+14),FALSE)</f>
        <v>0</v>
      </c>
      <c r="V424" s="9">
        <f ca="1">HLOOKUP($B424,INDIRECT(V$1&amp;"!$I$2:$x$40"),('Partner-period(er)'!$A424+14),FALSE)</f>
        <v>0</v>
      </c>
      <c r="W424" s="9">
        <f ca="1">HLOOKUP($B424,INDIRECT(W$1&amp;"!$I$2:$x$40"),('Partner-period(er)'!$A424+14),FALSE)</f>
        <v>0</v>
      </c>
      <c r="X424" s="109">
        <f ca="1">HLOOKUP($B424,INDIRECT(X$1&amp;"!$I$2:$x$40"),('Partner-period(er)'!$A424+14),FALSE)</f>
        <v>0</v>
      </c>
      <c r="Z424" s="15"/>
      <c r="AA424" s="11"/>
      <c r="AB424" s="11"/>
      <c r="AC424" s="11"/>
      <c r="AD424" s="11"/>
      <c r="AE424" s="11"/>
      <c r="AF424" s="11"/>
      <c r="AG424" s="11"/>
      <c r="AH424" s="11"/>
      <c r="AI424" s="11"/>
      <c r="AJ424" s="11"/>
      <c r="AK424" s="11"/>
      <c r="AL424" s="11"/>
      <c r="AM424" s="11"/>
      <c r="AN424" s="19"/>
      <c r="AO424" s="12"/>
      <c r="AP424" s="11"/>
      <c r="AQ424" s="11"/>
      <c r="AR424" s="11"/>
      <c r="AS424" s="11"/>
      <c r="AT424" s="11"/>
      <c r="AU424" s="11"/>
      <c r="AV424" s="11"/>
      <c r="AW424" s="11"/>
      <c r="AX424" s="11"/>
      <c r="AY424" s="11"/>
      <c r="AZ424" s="11"/>
      <c r="BA424" s="11"/>
      <c r="BB424" s="11"/>
      <c r="BC424" s="11"/>
      <c r="BD424" s="11"/>
    </row>
    <row r="425" spans="1:56" x14ac:dyDescent="0.25">
      <c r="A425" s="24">
        <v>21</v>
      </c>
      <c r="B425" s="24">
        <f t="shared" si="219"/>
        <v>9</v>
      </c>
      <c r="C425" s="39"/>
      <c r="D425" s="9" t="str">
        <f>Data!B$28</f>
        <v>Justering for timepris inklusiv overhead</v>
      </c>
      <c r="E425" s="27"/>
      <c r="F425" s="4"/>
      <c r="G425" s="242"/>
      <c r="H425" s="454">
        <f t="shared" ca="1" si="220"/>
        <v>0</v>
      </c>
      <c r="I425" s="72"/>
      <c r="J425" s="159">
        <f t="shared" ref="J425:X425" ca="1" si="224">(J435+J442)*(1+$F410)*$F423</f>
        <v>0</v>
      </c>
      <c r="K425" s="57">
        <f t="shared" ca="1" si="224"/>
        <v>0</v>
      </c>
      <c r="L425" s="57">
        <f t="shared" ca="1" si="224"/>
        <v>0</v>
      </c>
      <c r="M425" s="57">
        <f t="shared" ca="1" si="224"/>
        <v>0</v>
      </c>
      <c r="N425" s="57">
        <f t="shared" ca="1" si="224"/>
        <v>0</v>
      </c>
      <c r="O425" s="57">
        <f t="shared" ca="1" si="224"/>
        <v>0</v>
      </c>
      <c r="P425" s="57">
        <f t="shared" ca="1" si="224"/>
        <v>0</v>
      </c>
      <c r="Q425" s="57">
        <f t="shared" ca="1" si="224"/>
        <v>0</v>
      </c>
      <c r="R425" s="57">
        <f t="shared" ca="1" si="224"/>
        <v>0</v>
      </c>
      <c r="S425" s="57">
        <f t="shared" ca="1" si="224"/>
        <v>0</v>
      </c>
      <c r="T425" s="57">
        <f t="shared" ca="1" si="224"/>
        <v>0</v>
      </c>
      <c r="U425" s="57">
        <f t="shared" ca="1" si="224"/>
        <v>0</v>
      </c>
      <c r="V425" s="57">
        <f t="shared" ca="1" si="224"/>
        <v>0</v>
      </c>
      <c r="W425" s="57">
        <f t="shared" ca="1" si="224"/>
        <v>0</v>
      </c>
      <c r="X425" s="360">
        <f t="shared" ca="1" si="224"/>
        <v>0</v>
      </c>
      <c r="Z425" s="15"/>
      <c r="AA425" s="11"/>
      <c r="AB425" s="11"/>
      <c r="AC425" s="11"/>
      <c r="AD425" s="11"/>
      <c r="AE425" s="11"/>
      <c r="AF425" s="11"/>
      <c r="AG425" s="11"/>
      <c r="AH425" s="11"/>
      <c r="AI425" s="11"/>
      <c r="AJ425" s="11"/>
      <c r="AK425" s="11"/>
      <c r="AL425" s="11"/>
      <c r="AM425" s="11"/>
      <c r="AN425" s="19"/>
      <c r="AO425" s="12"/>
      <c r="AP425" s="11"/>
      <c r="AQ425" s="11"/>
      <c r="AR425" s="11"/>
      <c r="AS425" s="11"/>
      <c r="AT425" s="11"/>
      <c r="AU425" s="11"/>
      <c r="AV425" s="11"/>
      <c r="AW425" s="11"/>
      <c r="AX425" s="11"/>
      <c r="AY425" s="11"/>
      <c r="AZ425" s="11"/>
      <c r="BA425" s="11"/>
      <c r="BB425" s="11"/>
      <c r="BC425" s="11"/>
      <c r="BD425" s="11"/>
    </row>
    <row r="426" spans="1:56" x14ac:dyDescent="0.25">
      <c r="A426" s="24">
        <v>23</v>
      </c>
      <c r="B426" s="24">
        <f t="shared" si="219"/>
        <v>9</v>
      </c>
      <c r="C426" s="39"/>
      <c r="D426" s="9" t="str">
        <f>Data!B$29</f>
        <v>Justering for budgetoverskridelse</v>
      </c>
      <c r="E426" s="27"/>
      <c r="F426" s="4"/>
      <c r="G426" s="243"/>
      <c r="H426" s="454">
        <f t="shared" ca="1" si="220"/>
        <v>0</v>
      </c>
      <c r="I426" s="72"/>
      <c r="J426" s="153">
        <f t="shared" ref="J426:X426" ca="1" si="225">-AP426*$F423</f>
        <v>0</v>
      </c>
      <c r="K426" s="58">
        <f t="shared" ca="1" si="225"/>
        <v>0</v>
      </c>
      <c r="L426" s="58">
        <f t="shared" ca="1" si="225"/>
        <v>0</v>
      </c>
      <c r="M426" s="58">
        <f t="shared" ca="1" si="225"/>
        <v>0</v>
      </c>
      <c r="N426" s="58">
        <f t="shared" ca="1" si="225"/>
        <v>0</v>
      </c>
      <c r="O426" s="41">
        <f t="shared" ca="1" si="225"/>
        <v>0</v>
      </c>
      <c r="P426" s="41">
        <f t="shared" ca="1" si="225"/>
        <v>0</v>
      </c>
      <c r="Q426" s="41">
        <f t="shared" ca="1" si="225"/>
        <v>0</v>
      </c>
      <c r="R426" s="41">
        <f t="shared" ca="1" si="225"/>
        <v>0</v>
      </c>
      <c r="S426" s="41">
        <f t="shared" ca="1" si="225"/>
        <v>0</v>
      </c>
      <c r="T426" s="41">
        <f t="shared" ca="1" si="225"/>
        <v>0</v>
      </c>
      <c r="U426" s="41">
        <f t="shared" ca="1" si="225"/>
        <v>0</v>
      </c>
      <c r="V426" s="41">
        <f t="shared" ca="1" si="225"/>
        <v>0</v>
      </c>
      <c r="W426" s="41">
        <f t="shared" ca="1" si="225"/>
        <v>0</v>
      </c>
      <c r="X426" s="363">
        <f t="shared" ca="1" si="225"/>
        <v>0</v>
      </c>
      <c r="Z426" s="15"/>
      <c r="AA426" s="11"/>
      <c r="AB426" s="11"/>
      <c r="AC426" s="11"/>
      <c r="AD426" s="11"/>
      <c r="AE426" s="11"/>
      <c r="AF426" s="11"/>
      <c r="AG426" s="11"/>
      <c r="AH426" s="11"/>
      <c r="AI426" s="11"/>
      <c r="AJ426" s="11"/>
      <c r="AK426" s="11"/>
      <c r="AL426" s="11"/>
      <c r="AM426" s="11"/>
      <c r="AN426" s="19"/>
      <c r="AO426" s="12"/>
      <c r="AP426" s="11">
        <f ca="1">SUM(AP411:AP419)</f>
        <v>0</v>
      </c>
      <c r="AQ426" s="11">
        <f t="shared" ref="AQ426:BD426" ca="1" si="226">SUM(AQ411:AQ419)</f>
        <v>0</v>
      </c>
      <c r="AR426" s="11">
        <f t="shared" ca="1" si="226"/>
        <v>0</v>
      </c>
      <c r="AS426" s="11">
        <f t="shared" ca="1" si="226"/>
        <v>0</v>
      </c>
      <c r="AT426" s="11">
        <f t="shared" ca="1" si="226"/>
        <v>0</v>
      </c>
      <c r="AU426" s="11">
        <f t="shared" ca="1" si="226"/>
        <v>0</v>
      </c>
      <c r="AV426" s="11">
        <f t="shared" ca="1" si="226"/>
        <v>0</v>
      </c>
      <c r="AW426" s="11">
        <f t="shared" ca="1" si="226"/>
        <v>0</v>
      </c>
      <c r="AX426" s="11">
        <f t="shared" ca="1" si="226"/>
        <v>0</v>
      </c>
      <c r="AY426" s="11">
        <f t="shared" ca="1" si="226"/>
        <v>0</v>
      </c>
      <c r="AZ426" s="11">
        <f t="shared" ca="1" si="226"/>
        <v>0</v>
      </c>
      <c r="BA426" s="11">
        <f t="shared" ca="1" si="226"/>
        <v>0</v>
      </c>
      <c r="BB426" s="11">
        <f t="shared" ca="1" si="226"/>
        <v>0</v>
      </c>
      <c r="BC426" s="11">
        <f t="shared" ca="1" si="226"/>
        <v>0</v>
      </c>
      <c r="BD426" s="11">
        <f t="shared" ca="1" si="226"/>
        <v>0</v>
      </c>
    </row>
    <row r="427" spans="1:56" x14ac:dyDescent="0.25">
      <c r="A427" s="24">
        <v>24</v>
      </c>
      <c r="B427" s="24">
        <f t="shared" si="219"/>
        <v>9</v>
      </c>
      <c r="C427" s="411"/>
      <c r="D427" s="136" t="str">
        <f>Data!B$30</f>
        <v>Tilskud total / til faktura</v>
      </c>
      <c r="E427" s="136"/>
      <c r="F427" s="260"/>
      <c r="G427" s="408">
        <f>HLOOKUP(B423,'Budget &amp; Total'!$1:$45,43,FALSE)</f>
        <v>0</v>
      </c>
      <c r="H427" s="458">
        <f t="shared" ca="1" si="220"/>
        <v>0</v>
      </c>
      <c r="I427" s="79"/>
      <c r="J427" s="258">
        <f t="shared" ref="J427:X427" ca="1" si="227">SUM(J423:J426)</f>
        <v>0</v>
      </c>
      <c r="K427" s="259">
        <f t="shared" ca="1" si="227"/>
        <v>0</v>
      </c>
      <c r="L427" s="259">
        <f t="shared" ca="1" si="227"/>
        <v>0</v>
      </c>
      <c r="M427" s="259">
        <f t="shared" ca="1" si="227"/>
        <v>0</v>
      </c>
      <c r="N427" s="259">
        <f t="shared" ca="1" si="227"/>
        <v>0</v>
      </c>
      <c r="O427" s="136">
        <f t="shared" ca="1" si="227"/>
        <v>0</v>
      </c>
      <c r="P427" s="136">
        <f t="shared" ca="1" si="227"/>
        <v>0</v>
      </c>
      <c r="Q427" s="136">
        <f t="shared" ca="1" si="227"/>
        <v>0</v>
      </c>
      <c r="R427" s="136">
        <f t="shared" ca="1" si="227"/>
        <v>0</v>
      </c>
      <c r="S427" s="136">
        <f t="shared" ca="1" si="227"/>
        <v>0</v>
      </c>
      <c r="T427" s="136">
        <f t="shared" ca="1" si="227"/>
        <v>0</v>
      </c>
      <c r="U427" s="136">
        <f t="shared" ca="1" si="227"/>
        <v>0</v>
      </c>
      <c r="V427" s="136">
        <f t="shared" ca="1" si="227"/>
        <v>0</v>
      </c>
      <c r="W427" s="136">
        <f t="shared" ca="1" si="227"/>
        <v>0</v>
      </c>
      <c r="X427" s="369">
        <f t="shared" ca="1" si="227"/>
        <v>0</v>
      </c>
      <c r="Z427" s="15"/>
      <c r="AA427" s="11"/>
      <c r="AB427" s="11"/>
      <c r="AC427" s="11"/>
      <c r="AD427" s="11"/>
      <c r="AE427" s="11"/>
      <c r="AF427" s="11"/>
      <c r="AG427" s="11"/>
      <c r="AH427" s="11"/>
      <c r="AI427" s="11"/>
      <c r="AJ427" s="11"/>
      <c r="AK427" s="11"/>
      <c r="AL427" s="11"/>
      <c r="AM427" s="11"/>
      <c r="AN427" s="19"/>
      <c r="AO427" s="12"/>
      <c r="AP427" s="11"/>
      <c r="AQ427" s="11"/>
      <c r="AR427" s="11"/>
      <c r="AS427" s="11"/>
      <c r="AT427" s="11"/>
      <c r="AU427" s="11"/>
      <c r="AV427" s="11"/>
      <c r="AW427" s="11"/>
      <c r="AX427" s="11"/>
      <c r="AY427" s="11"/>
      <c r="AZ427" s="11"/>
      <c r="BA427" s="11"/>
      <c r="BB427" s="11"/>
      <c r="BC427" s="11"/>
      <c r="BD427" s="11"/>
    </row>
    <row r="428" spans="1:56" x14ac:dyDescent="0.25">
      <c r="A428" s="24">
        <v>24</v>
      </c>
      <c r="B428" s="24">
        <f t="shared" si="219"/>
        <v>9</v>
      </c>
      <c r="C428" s="74"/>
      <c r="D428" s="33" t="str">
        <f>Data!B$31</f>
        <v>Anden finansiering</v>
      </c>
      <c r="E428" s="33"/>
      <c r="F428" s="264"/>
      <c r="G428" s="409">
        <f>HLOOKUP(B428,'Budget &amp; Total'!$1:$45,44,FALSE)</f>
        <v>0</v>
      </c>
      <c r="H428" s="459">
        <f t="shared" ca="1" si="220"/>
        <v>0</v>
      </c>
      <c r="I428" s="79"/>
      <c r="J428" s="262">
        <f ca="1">HLOOKUP($B427,INDIRECT(J$1&amp;"!$I$2:$x$40"),('Partner-period(er)'!$A428+14),FALSE)</f>
        <v>0</v>
      </c>
      <c r="K428" s="263">
        <f ca="1">HLOOKUP($B427,INDIRECT(K$1&amp;"!$I$2:$x$40"),('Partner-period(er)'!$A428+14),FALSE)</f>
        <v>0</v>
      </c>
      <c r="L428" s="263">
        <f ca="1">HLOOKUP($B427,INDIRECT(L$1&amp;"!$I$2:$x$40"),('Partner-period(er)'!$A428+14),FALSE)</f>
        <v>0</v>
      </c>
      <c r="M428" s="263">
        <f ca="1">HLOOKUP($B427,INDIRECT(M$1&amp;"!$I$2:$x$40"),('Partner-period(er)'!$A428+14),FALSE)</f>
        <v>0</v>
      </c>
      <c r="N428" s="263">
        <f ca="1">HLOOKUP($B427,INDIRECT(N$1&amp;"!$I$2:$x$40"),('Partner-period(er)'!$A428+14),FALSE)</f>
        <v>0</v>
      </c>
      <c r="O428" s="33">
        <f ca="1">HLOOKUP($B427,INDIRECT(O$1&amp;"!$I$2:$x$40"),('Partner-period(er)'!$A428+14),FALSE)</f>
        <v>0</v>
      </c>
      <c r="P428" s="33">
        <f ca="1">HLOOKUP($B427,INDIRECT(P$1&amp;"!$I$2:$x$40"),('Partner-period(er)'!$A428+14),FALSE)</f>
        <v>0</v>
      </c>
      <c r="Q428" s="33">
        <f ca="1">HLOOKUP($B427,INDIRECT(Q$1&amp;"!$I$2:$x$40"),('Partner-period(er)'!$A428+14),FALSE)</f>
        <v>0</v>
      </c>
      <c r="R428" s="33">
        <f ca="1">HLOOKUP($B427,INDIRECT(R$1&amp;"!$I$2:$x$40"),('Partner-period(er)'!$A428+14),FALSE)</f>
        <v>0</v>
      </c>
      <c r="S428" s="33">
        <f ca="1">HLOOKUP($B427,INDIRECT(S$1&amp;"!$I$2:$x$40"),('Partner-period(er)'!$A428+14),FALSE)</f>
        <v>0</v>
      </c>
      <c r="T428" s="33">
        <f ca="1">HLOOKUP($B427,INDIRECT(T$1&amp;"!$I$2:$x$40"),('Partner-period(er)'!$A428+14),FALSE)</f>
        <v>0</v>
      </c>
      <c r="U428" s="33">
        <f ca="1">HLOOKUP($B427,INDIRECT(U$1&amp;"!$I$2:$x$40"),('Partner-period(er)'!$A428+14),FALSE)</f>
        <v>0</v>
      </c>
      <c r="V428" s="33">
        <f ca="1">HLOOKUP($B427,INDIRECT(V$1&amp;"!$I$2:$x$40"),('Partner-period(er)'!$A428+14),FALSE)</f>
        <v>0</v>
      </c>
      <c r="W428" s="33">
        <f ca="1">HLOOKUP($B427,INDIRECT(W$1&amp;"!$I$2:$x$40"),('Partner-period(er)'!$A428+14),FALSE)</f>
        <v>0</v>
      </c>
      <c r="X428" s="370">
        <f ca="1">HLOOKUP($B427,INDIRECT(X$1&amp;"!$I$2:$x$40"),('Partner-period(er)'!$A428+14),FALSE)</f>
        <v>0</v>
      </c>
      <c r="Z428" s="15"/>
      <c r="AA428" s="11"/>
      <c r="AB428" s="11"/>
      <c r="AC428" s="11"/>
      <c r="AD428" s="11"/>
      <c r="AE428" s="11"/>
      <c r="AF428" s="11"/>
      <c r="AG428" s="11"/>
      <c r="AH428" s="11"/>
      <c r="AI428" s="11"/>
      <c r="AJ428" s="11"/>
      <c r="AK428" s="11"/>
      <c r="AL428" s="11"/>
      <c r="AM428" s="11"/>
      <c r="AN428" s="19"/>
      <c r="AO428" s="12"/>
      <c r="AP428" s="11"/>
      <c r="AQ428" s="11"/>
      <c r="AR428" s="11"/>
      <c r="AS428" s="11"/>
      <c r="AT428" s="11"/>
      <c r="AU428" s="11"/>
      <c r="AV428" s="11"/>
      <c r="AW428" s="11"/>
      <c r="AX428" s="11"/>
      <c r="AY428" s="11"/>
      <c r="AZ428" s="11"/>
      <c r="BA428" s="11"/>
      <c r="BB428" s="11"/>
      <c r="BC428" s="11"/>
      <c r="BD428" s="11"/>
    </row>
    <row r="429" spans="1:56" ht="13.8" thickBot="1" x14ac:dyDescent="0.3">
      <c r="A429" s="24">
        <v>26</v>
      </c>
      <c r="B429" s="24">
        <f t="shared" si="219"/>
        <v>9</v>
      </c>
      <c r="C429" s="265"/>
      <c r="D429" s="34" t="str">
        <f>Data!B$32</f>
        <v>Egenfinansiering</v>
      </c>
      <c r="E429" s="34"/>
      <c r="F429" s="65"/>
      <c r="G429" s="410">
        <f>HLOOKUP(B429,'Budget &amp; Total'!$1:$45,45,FALSE)</f>
        <v>0</v>
      </c>
      <c r="H429" s="460">
        <f t="shared" ca="1" si="220"/>
        <v>0</v>
      </c>
      <c r="I429" s="79"/>
      <c r="J429" s="267">
        <f t="shared" ref="J429:X429" ca="1" si="228">J421-J427-J428</f>
        <v>0</v>
      </c>
      <c r="K429" s="63">
        <f t="shared" ca="1" si="228"/>
        <v>0</v>
      </c>
      <c r="L429" s="63">
        <f t="shared" ca="1" si="228"/>
        <v>0</v>
      </c>
      <c r="M429" s="63">
        <f t="shared" ca="1" si="228"/>
        <v>0</v>
      </c>
      <c r="N429" s="63">
        <f t="shared" ca="1" si="228"/>
        <v>0</v>
      </c>
      <c r="O429" s="34">
        <f t="shared" ca="1" si="228"/>
        <v>0</v>
      </c>
      <c r="P429" s="34">
        <f t="shared" ca="1" si="228"/>
        <v>0</v>
      </c>
      <c r="Q429" s="34">
        <f t="shared" ca="1" si="228"/>
        <v>0</v>
      </c>
      <c r="R429" s="34">
        <f t="shared" ca="1" si="228"/>
        <v>0</v>
      </c>
      <c r="S429" s="34">
        <f t="shared" ca="1" si="228"/>
        <v>0</v>
      </c>
      <c r="T429" s="34">
        <f t="shared" ca="1" si="228"/>
        <v>0</v>
      </c>
      <c r="U429" s="34">
        <f t="shared" ca="1" si="228"/>
        <v>0</v>
      </c>
      <c r="V429" s="34">
        <f t="shared" ca="1" si="228"/>
        <v>0</v>
      </c>
      <c r="W429" s="34">
        <f t="shared" ca="1" si="228"/>
        <v>0</v>
      </c>
      <c r="X429" s="371">
        <f t="shared" ca="1" si="228"/>
        <v>0</v>
      </c>
      <c r="Z429" s="16"/>
      <c r="AA429" s="17"/>
      <c r="AB429" s="17"/>
      <c r="AC429" s="17"/>
      <c r="AD429" s="17"/>
      <c r="AE429" s="17"/>
      <c r="AF429" s="17"/>
      <c r="AG429" s="17"/>
      <c r="AH429" s="17"/>
      <c r="AI429" s="17"/>
      <c r="AJ429" s="17"/>
      <c r="AK429" s="17"/>
      <c r="AL429" s="17"/>
      <c r="AM429" s="17"/>
      <c r="AN429" s="20"/>
      <c r="AO429" s="12"/>
      <c r="AP429" s="11"/>
      <c r="AQ429" s="11"/>
      <c r="AR429" s="11"/>
      <c r="AS429" s="11"/>
      <c r="AT429" s="11"/>
      <c r="AU429" s="11"/>
      <c r="AV429" s="11"/>
      <c r="AW429" s="11"/>
      <c r="AX429" s="11"/>
      <c r="AY429" s="11"/>
      <c r="AZ429" s="11"/>
      <c r="BA429" s="11"/>
      <c r="BB429" s="11"/>
      <c r="BC429" s="11"/>
      <c r="BD429" s="11"/>
    </row>
    <row r="430" spans="1:56" ht="19.5" customHeight="1" x14ac:dyDescent="0.25">
      <c r="A430" s="24">
        <v>29</v>
      </c>
      <c r="C430" s="88" t="str">
        <f>Data!$B$95</f>
        <v>Kontrol for overskridelse af timepriser</v>
      </c>
      <c r="D430" s="60"/>
      <c r="E430" s="60"/>
      <c r="F430" s="4"/>
      <c r="G430" s="59"/>
      <c r="H430" s="59"/>
      <c r="I430" s="59"/>
      <c r="J430" s="9"/>
      <c r="K430" s="9"/>
      <c r="L430" s="9"/>
      <c r="M430" s="9"/>
      <c r="N430" s="9"/>
      <c r="O430" s="9"/>
      <c r="P430" s="9"/>
      <c r="Q430" s="9"/>
      <c r="R430" s="9"/>
      <c r="S430" s="9"/>
      <c r="T430" s="9"/>
      <c r="U430" s="9"/>
      <c r="V430" s="9"/>
      <c r="W430" s="9"/>
      <c r="X430" s="109"/>
    </row>
    <row r="431" spans="1:56" ht="13.5" customHeight="1" x14ac:dyDescent="0.25">
      <c r="A431" s="24">
        <v>30</v>
      </c>
      <c r="C431" s="178" t="s">
        <v>36</v>
      </c>
      <c r="D431" s="82"/>
      <c r="E431" s="179"/>
      <c r="F431" s="201" t="s">
        <v>35</v>
      </c>
      <c r="G431" s="82"/>
      <c r="H431" s="180"/>
      <c r="I431" s="180"/>
      <c r="J431" s="181">
        <f ca="1">J405</f>
        <v>0</v>
      </c>
      <c r="K431" s="182">
        <f t="shared" ref="K431:X431" ca="1" si="229">K405+J431</f>
        <v>0</v>
      </c>
      <c r="L431" s="182">
        <f t="shared" ca="1" si="229"/>
        <v>0</v>
      </c>
      <c r="M431" s="182">
        <f t="shared" ca="1" si="229"/>
        <v>0</v>
      </c>
      <c r="N431" s="182">
        <f t="shared" ca="1" si="229"/>
        <v>0</v>
      </c>
      <c r="O431" s="182">
        <f t="shared" ca="1" si="229"/>
        <v>0</v>
      </c>
      <c r="P431" s="182">
        <f t="shared" ca="1" si="229"/>
        <v>0</v>
      </c>
      <c r="Q431" s="182">
        <f t="shared" ca="1" si="229"/>
        <v>0</v>
      </c>
      <c r="R431" s="182">
        <f t="shared" ca="1" si="229"/>
        <v>0</v>
      </c>
      <c r="S431" s="182">
        <f t="shared" ca="1" si="229"/>
        <v>0</v>
      </c>
      <c r="T431" s="182">
        <f t="shared" ca="1" si="229"/>
        <v>0</v>
      </c>
      <c r="U431" s="182">
        <f t="shared" ca="1" si="229"/>
        <v>0</v>
      </c>
      <c r="V431" s="182">
        <f t="shared" ca="1" si="229"/>
        <v>0</v>
      </c>
      <c r="W431" s="182">
        <f t="shared" ca="1" si="229"/>
        <v>0</v>
      </c>
      <c r="X431" s="183">
        <f t="shared" ca="1" si="229"/>
        <v>0</v>
      </c>
    </row>
    <row r="432" spans="1:56" ht="13.5" customHeight="1" x14ac:dyDescent="0.25">
      <c r="A432" s="24">
        <v>31</v>
      </c>
      <c r="C432" s="184"/>
      <c r="D432" s="6"/>
      <c r="E432" s="185"/>
      <c r="F432" s="202" t="s">
        <v>37</v>
      </c>
      <c r="G432" s="6"/>
      <c r="H432" s="6"/>
      <c r="I432" s="6"/>
      <c r="J432" s="186">
        <f ca="1">J408</f>
        <v>0</v>
      </c>
      <c r="K432" s="187">
        <f t="shared" ref="K432:X432" ca="1" si="230">K408+J432</f>
        <v>0</v>
      </c>
      <c r="L432" s="187">
        <f t="shared" ca="1" si="230"/>
        <v>0</v>
      </c>
      <c r="M432" s="187">
        <f t="shared" ca="1" si="230"/>
        <v>0</v>
      </c>
      <c r="N432" s="187">
        <f t="shared" ca="1" si="230"/>
        <v>0</v>
      </c>
      <c r="O432" s="187">
        <f t="shared" ca="1" si="230"/>
        <v>0</v>
      </c>
      <c r="P432" s="187">
        <f t="shared" ca="1" si="230"/>
        <v>0</v>
      </c>
      <c r="Q432" s="187">
        <f t="shared" ca="1" si="230"/>
        <v>0</v>
      </c>
      <c r="R432" s="187">
        <f t="shared" ca="1" si="230"/>
        <v>0</v>
      </c>
      <c r="S432" s="187">
        <f t="shared" ca="1" si="230"/>
        <v>0</v>
      </c>
      <c r="T432" s="187">
        <f t="shared" ca="1" si="230"/>
        <v>0</v>
      </c>
      <c r="U432" s="187">
        <f t="shared" ca="1" si="230"/>
        <v>0</v>
      </c>
      <c r="V432" s="187">
        <f t="shared" ca="1" si="230"/>
        <v>0</v>
      </c>
      <c r="W432" s="187">
        <f t="shared" ca="1" si="230"/>
        <v>0</v>
      </c>
      <c r="X432" s="188">
        <f t="shared" ca="1" si="230"/>
        <v>0</v>
      </c>
    </row>
    <row r="433" spans="1:55" ht="13.5" customHeight="1" x14ac:dyDescent="0.25">
      <c r="A433" s="24">
        <v>32</v>
      </c>
      <c r="C433" s="189"/>
      <c r="D433" s="6"/>
      <c r="E433" s="6"/>
      <c r="F433" s="203" t="s">
        <v>100</v>
      </c>
      <c r="G433" s="6"/>
      <c r="H433" s="190"/>
      <c r="I433" s="190"/>
      <c r="J433" s="191">
        <f t="shared" ref="J433:X433" ca="1" si="231">J431*$F408</f>
        <v>0</v>
      </c>
      <c r="K433" s="192">
        <f t="shared" ca="1" si="231"/>
        <v>0</v>
      </c>
      <c r="L433" s="192">
        <f t="shared" ca="1" si="231"/>
        <v>0</v>
      </c>
      <c r="M433" s="192">
        <f t="shared" ca="1" si="231"/>
        <v>0</v>
      </c>
      <c r="N433" s="192">
        <f t="shared" ca="1" si="231"/>
        <v>0</v>
      </c>
      <c r="O433" s="192">
        <f t="shared" ca="1" si="231"/>
        <v>0</v>
      </c>
      <c r="P433" s="192">
        <f t="shared" ca="1" si="231"/>
        <v>0</v>
      </c>
      <c r="Q433" s="192">
        <f t="shared" ca="1" si="231"/>
        <v>0</v>
      </c>
      <c r="R433" s="192">
        <f t="shared" ca="1" si="231"/>
        <v>0</v>
      </c>
      <c r="S433" s="192">
        <f t="shared" ca="1" si="231"/>
        <v>0</v>
      </c>
      <c r="T433" s="192">
        <f t="shared" ca="1" si="231"/>
        <v>0</v>
      </c>
      <c r="U433" s="192">
        <f t="shared" ca="1" si="231"/>
        <v>0</v>
      </c>
      <c r="V433" s="192">
        <f t="shared" ca="1" si="231"/>
        <v>0</v>
      </c>
      <c r="W433" s="192">
        <f t="shared" ca="1" si="231"/>
        <v>0</v>
      </c>
      <c r="X433" s="193">
        <f t="shared" ca="1" si="231"/>
        <v>0</v>
      </c>
    </row>
    <row r="434" spans="1:55" ht="13.5" customHeight="1" x14ac:dyDescent="0.25">
      <c r="A434" s="24">
        <v>33</v>
      </c>
      <c r="C434" s="189"/>
      <c r="D434" s="6"/>
      <c r="E434" s="185"/>
      <c r="F434" s="202" t="s">
        <v>99</v>
      </c>
      <c r="G434" s="6"/>
      <c r="H434" s="194"/>
      <c r="I434" s="194"/>
      <c r="J434" s="191">
        <f ca="1">MIN(J432:J433)</f>
        <v>0</v>
      </c>
      <c r="K434" s="192">
        <f t="shared" ref="K434:X434" ca="1" si="232">MIN(K432:K433)-MIN(J432:J433)</f>
        <v>0</v>
      </c>
      <c r="L434" s="192">
        <f t="shared" ca="1" si="232"/>
        <v>0</v>
      </c>
      <c r="M434" s="192">
        <f t="shared" ca="1" si="232"/>
        <v>0</v>
      </c>
      <c r="N434" s="192">
        <f t="shared" ca="1" si="232"/>
        <v>0</v>
      </c>
      <c r="O434" s="192">
        <f t="shared" ca="1" si="232"/>
        <v>0</v>
      </c>
      <c r="P434" s="192">
        <f t="shared" ca="1" si="232"/>
        <v>0</v>
      </c>
      <c r="Q434" s="192">
        <f t="shared" ca="1" si="232"/>
        <v>0</v>
      </c>
      <c r="R434" s="192">
        <f t="shared" ca="1" si="232"/>
        <v>0</v>
      </c>
      <c r="S434" s="192">
        <f t="shared" ca="1" si="232"/>
        <v>0</v>
      </c>
      <c r="T434" s="192">
        <f t="shared" ca="1" si="232"/>
        <v>0</v>
      </c>
      <c r="U434" s="192">
        <f t="shared" ca="1" si="232"/>
        <v>0</v>
      </c>
      <c r="V434" s="192">
        <f t="shared" ca="1" si="232"/>
        <v>0</v>
      </c>
      <c r="W434" s="192">
        <f t="shared" ca="1" si="232"/>
        <v>0</v>
      </c>
      <c r="X434" s="193">
        <f t="shared" ca="1" si="232"/>
        <v>0</v>
      </c>
      <c r="AO434" s="12"/>
      <c r="AP434" s="11"/>
      <c r="AQ434" s="11"/>
      <c r="AR434" s="11"/>
      <c r="AS434" s="11"/>
      <c r="AT434" s="11"/>
      <c r="AU434" s="11"/>
      <c r="AV434" s="11"/>
      <c r="AW434" s="11"/>
      <c r="AX434" s="11"/>
      <c r="AY434" s="11"/>
      <c r="AZ434" s="11"/>
      <c r="BA434" s="11"/>
      <c r="BB434" s="11"/>
      <c r="BC434" s="11"/>
    </row>
    <row r="435" spans="1:55" ht="13.5" customHeight="1" x14ac:dyDescent="0.25">
      <c r="A435" s="24">
        <v>34</v>
      </c>
      <c r="C435" s="189"/>
      <c r="D435" s="6"/>
      <c r="E435" s="185"/>
      <c r="F435" s="202" t="s">
        <v>94</v>
      </c>
      <c r="G435" s="6"/>
      <c r="H435" s="190"/>
      <c r="I435" s="190"/>
      <c r="J435" s="191">
        <f t="shared" ref="J435:X435" ca="1" si="233">J434-J408</f>
        <v>0</v>
      </c>
      <c r="K435" s="192">
        <f t="shared" ca="1" si="233"/>
        <v>0</v>
      </c>
      <c r="L435" s="192">
        <f t="shared" ca="1" si="233"/>
        <v>0</v>
      </c>
      <c r="M435" s="192">
        <f t="shared" ca="1" si="233"/>
        <v>0</v>
      </c>
      <c r="N435" s="192">
        <f t="shared" ca="1" si="233"/>
        <v>0</v>
      </c>
      <c r="O435" s="192">
        <f t="shared" ca="1" si="233"/>
        <v>0</v>
      </c>
      <c r="P435" s="192">
        <f t="shared" ca="1" si="233"/>
        <v>0</v>
      </c>
      <c r="Q435" s="192">
        <f t="shared" ca="1" si="233"/>
        <v>0</v>
      </c>
      <c r="R435" s="192">
        <f t="shared" ca="1" si="233"/>
        <v>0</v>
      </c>
      <c r="S435" s="192">
        <f t="shared" ca="1" si="233"/>
        <v>0</v>
      </c>
      <c r="T435" s="192">
        <f t="shared" ca="1" si="233"/>
        <v>0</v>
      </c>
      <c r="U435" s="192">
        <f t="shared" ca="1" si="233"/>
        <v>0</v>
      </c>
      <c r="V435" s="192">
        <f t="shared" ca="1" si="233"/>
        <v>0</v>
      </c>
      <c r="W435" s="192">
        <f t="shared" ca="1" si="233"/>
        <v>0</v>
      </c>
      <c r="X435" s="193">
        <f t="shared" ca="1" si="233"/>
        <v>0</v>
      </c>
    </row>
    <row r="436" spans="1:55" ht="13.5" customHeight="1" x14ac:dyDescent="0.25">
      <c r="A436" s="24">
        <v>35</v>
      </c>
      <c r="C436" s="189"/>
      <c r="D436" s="6"/>
      <c r="E436" s="185"/>
      <c r="F436" s="202" t="s">
        <v>95</v>
      </c>
      <c r="G436" s="6"/>
      <c r="H436" s="190"/>
      <c r="I436" s="190"/>
      <c r="J436" s="191">
        <f ca="1">-J435</f>
        <v>0</v>
      </c>
      <c r="K436" s="192">
        <f ca="1">-SUM($J435:K435)</f>
        <v>0</v>
      </c>
      <c r="L436" s="192">
        <f ca="1">-SUM($J435:L435)</f>
        <v>0</v>
      </c>
      <c r="M436" s="192">
        <f ca="1">-SUM($J435:M435)</f>
        <v>0</v>
      </c>
      <c r="N436" s="192">
        <f ca="1">-SUM($J435:N435)</f>
        <v>0</v>
      </c>
      <c r="O436" s="192">
        <f ca="1">-SUM($J435:O435)</f>
        <v>0</v>
      </c>
      <c r="P436" s="192">
        <f ca="1">-SUM($J435:P435)</f>
        <v>0</v>
      </c>
      <c r="Q436" s="192">
        <f ca="1">-SUM($J435:Q435)</f>
        <v>0</v>
      </c>
      <c r="R436" s="192">
        <f ca="1">-SUM($J435:R435)</f>
        <v>0</v>
      </c>
      <c r="S436" s="192">
        <f ca="1">-SUM($J435:S435)</f>
        <v>0</v>
      </c>
      <c r="T436" s="192">
        <f ca="1">-SUM($J435:T435)</f>
        <v>0</v>
      </c>
      <c r="U436" s="192">
        <f ca="1">-SUM($J435:U435)</f>
        <v>0</v>
      </c>
      <c r="V436" s="192">
        <f ca="1">-SUM($J435:V435)</f>
        <v>0</v>
      </c>
      <c r="W436" s="192">
        <f ca="1">-SUM($J435:W435)</f>
        <v>0</v>
      </c>
      <c r="X436" s="193">
        <f ca="1">-SUM($J435:X435)</f>
        <v>0</v>
      </c>
    </row>
    <row r="437" spans="1:55" ht="1.5" customHeight="1" x14ac:dyDescent="0.25">
      <c r="C437" s="195"/>
      <c r="D437" s="196"/>
      <c r="E437" s="196"/>
      <c r="F437" s="204"/>
      <c r="G437" s="196"/>
      <c r="H437" s="196"/>
      <c r="I437" s="196"/>
      <c r="J437" s="186"/>
      <c r="K437" s="187"/>
      <c r="L437" s="187"/>
      <c r="M437" s="187">
        <f ca="1">IF(M405&gt;0,(M433-SUM($J434:L434))/M405,0)</f>
        <v>0</v>
      </c>
      <c r="N437" s="187">
        <f ca="1">IF(N405&gt;0,(N433-SUM($J434:M434))/N405,0)</f>
        <v>0</v>
      </c>
      <c r="O437" s="187">
        <f ca="1">IF(O405&gt;0,(O433-SUM($J434:N434))/O405,0)</f>
        <v>0</v>
      </c>
      <c r="P437" s="187">
        <f ca="1">IF(P405&gt;0,(P433-SUM($J434:O434))/P405,0)</f>
        <v>0</v>
      </c>
      <c r="Q437" s="187">
        <f ca="1">IF(Q405&gt;0,(Q433-SUM($J434:P434))/Q405,0)</f>
        <v>0</v>
      </c>
      <c r="R437" s="187">
        <f ca="1">IF(R405&gt;0,(R433-SUM($J434:Q434))/R405,0)</f>
        <v>0</v>
      </c>
      <c r="S437" s="187">
        <f ca="1">IF(S405&gt;0,(S433-SUM($J434:R434))/S405,0)</f>
        <v>0</v>
      </c>
      <c r="T437" s="187">
        <f ca="1">IF(T405&gt;0,(T433-SUM($J434:S434))/T405,0)</f>
        <v>0</v>
      </c>
      <c r="U437" s="187">
        <f ca="1">IF(U405&gt;0,(U433-SUM($J434:T434))/U405,0)</f>
        <v>0</v>
      </c>
      <c r="V437" s="187">
        <f ca="1">IF(V405&gt;0,(V433-SUM($J434:U434))/V405,0)</f>
        <v>0</v>
      </c>
      <c r="W437" s="187">
        <f ca="1">IF(W405&gt;0,(W433-SUM($J434:V434))/W405,0)</f>
        <v>0</v>
      </c>
      <c r="X437" s="188">
        <f ca="1">IF(X405&gt;0,(X433-SUM($J434:W434))/X405,0)</f>
        <v>0</v>
      </c>
    </row>
    <row r="438" spans="1:55" ht="13.5" customHeight="1" x14ac:dyDescent="0.25">
      <c r="A438" s="24">
        <v>36</v>
      </c>
      <c r="C438" s="189" t="s">
        <v>40</v>
      </c>
      <c r="D438" s="6"/>
      <c r="E438" s="185"/>
      <c r="F438" s="202" t="s">
        <v>35</v>
      </c>
      <c r="G438" s="6"/>
      <c r="H438" s="6"/>
      <c r="I438" s="6"/>
      <c r="J438" s="191">
        <f ca="1">J406</f>
        <v>0</v>
      </c>
      <c r="K438" s="192">
        <f t="shared" ref="K438:X438" ca="1" si="234">K406+J438</f>
        <v>0</v>
      </c>
      <c r="L438" s="192">
        <f t="shared" ca="1" si="234"/>
        <v>0</v>
      </c>
      <c r="M438" s="192">
        <f t="shared" ca="1" si="234"/>
        <v>0</v>
      </c>
      <c r="N438" s="192">
        <f t="shared" ca="1" si="234"/>
        <v>0</v>
      </c>
      <c r="O438" s="192">
        <f t="shared" ca="1" si="234"/>
        <v>0</v>
      </c>
      <c r="P438" s="192">
        <f t="shared" ca="1" si="234"/>
        <v>0</v>
      </c>
      <c r="Q438" s="192">
        <f t="shared" ca="1" si="234"/>
        <v>0</v>
      </c>
      <c r="R438" s="192">
        <f t="shared" ca="1" si="234"/>
        <v>0</v>
      </c>
      <c r="S438" s="192">
        <f t="shared" ca="1" si="234"/>
        <v>0</v>
      </c>
      <c r="T438" s="192">
        <f t="shared" ca="1" si="234"/>
        <v>0</v>
      </c>
      <c r="U438" s="192">
        <f t="shared" ca="1" si="234"/>
        <v>0</v>
      </c>
      <c r="V438" s="192">
        <f t="shared" ca="1" si="234"/>
        <v>0</v>
      </c>
      <c r="W438" s="192">
        <f t="shared" ca="1" si="234"/>
        <v>0</v>
      </c>
      <c r="X438" s="193">
        <f t="shared" ca="1" si="234"/>
        <v>0</v>
      </c>
    </row>
    <row r="439" spans="1:55" ht="13.5" customHeight="1" x14ac:dyDescent="0.25">
      <c r="A439" s="24">
        <v>37</v>
      </c>
      <c r="C439" s="189"/>
      <c r="D439" s="6"/>
      <c r="E439" s="185"/>
      <c r="F439" s="202" t="s">
        <v>37</v>
      </c>
      <c r="G439" s="6"/>
      <c r="H439" s="6"/>
      <c r="I439" s="6"/>
      <c r="J439" s="191">
        <f ca="1">J409</f>
        <v>0</v>
      </c>
      <c r="K439" s="192">
        <f t="shared" ref="K439:X439" ca="1" si="235">K409+J439</f>
        <v>0</v>
      </c>
      <c r="L439" s="192">
        <f t="shared" ca="1" si="235"/>
        <v>0</v>
      </c>
      <c r="M439" s="192">
        <f t="shared" ca="1" si="235"/>
        <v>0</v>
      </c>
      <c r="N439" s="192">
        <f t="shared" ca="1" si="235"/>
        <v>0</v>
      </c>
      <c r="O439" s="192">
        <f t="shared" ca="1" si="235"/>
        <v>0</v>
      </c>
      <c r="P439" s="192">
        <f t="shared" ca="1" si="235"/>
        <v>0</v>
      </c>
      <c r="Q439" s="192">
        <f t="shared" ca="1" si="235"/>
        <v>0</v>
      </c>
      <c r="R439" s="192">
        <f t="shared" ca="1" si="235"/>
        <v>0</v>
      </c>
      <c r="S439" s="192">
        <f t="shared" ca="1" si="235"/>
        <v>0</v>
      </c>
      <c r="T439" s="192">
        <f t="shared" ca="1" si="235"/>
        <v>0</v>
      </c>
      <c r="U439" s="192">
        <f t="shared" ca="1" si="235"/>
        <v>0</v>
      </c>
      <c r="V439" s="192">
        <f t="shared" ca="1" si="235"/>
        <v>0</v>
      </c>
      <c r="W439" s="192">
        <f t="shared" ca="1" si="235"/>
        <v>0</v>
      </c>
      <c r="X439" s="193">
        <f t="shared" ca="1" si="235"/>
        <v>0</v>
      </c>
    </row>
    <row r="440" spans="1:55" ht="13.5" customHeight="1" x14ac:dyDescent="0.25">
      <c r="A440" s="24">
        <v>38</v>
      </c>
      <c r="C440" s="197"/>
      <c r="D440" s="6"/>
      <c r="E440" s="6"/>
      <c r="F440" s="203" t="s">
        <v>100</v>
      </c>
      <c r="G440" s="6"/>
      <c r="H440" s="6"/>
      <c r="I440" s="6"/>
      <c r="J440" s="191">
        <f t="shared" ref="J440:X440" ca="1" si="236">J438*$F409</f>
        <v>0</v>
      </c>
      <c r="K440" s="192">
        <f t="shared" ca="1" si="236"/>
        <v>0</v>
      </c>
      <c r="L440" s="192">
        <f t="shared" ca="1" si="236"/>
        <v>0</v>
      </c>
      <c r="M440" s="192">
        <f t="shared" ca="1" si="236"/>
        <v>0</v>
      </c>
      <c r="N440" s="192">
        <f t="shared" ca="1" si="236"/>
        <v>0</v>
      </c>
      <c r="O440" s="192">
        <f t="shared" ca="1" si="236"/>
        <v>0</v>
      </c>
      <c r="P440" s="192">
        <f t="shared" ca="1" si="236"/>
        <v>0</v>
      </c>
      <c r="Q440" s="192">
        <f t="shared" ca="1" si="236"/>
        <v>0</v>
      </c>
      <c r="R440" s="192">
        <f t="shared" ca="1" si="236"/>
        <v>0</v>
      </c>
      <c r="S440" s="192">
        <f t="shared" ca="1" si="236"/>
        <v>0</v>
      </c>
      <c r="T440" s="192">
        <f t="shared" ca="1" si="236"/>
        <v>0</v>
      </c>
      <c r="U440" s="192">
        <f t="shared" ca="1" si="236"/>
        <v>0</v>
      </c>
      <c r="V440" s="192">
        <f t="shared" ca="1" si="236"/>
        <v>0</v>
      </c>
      <c r="W440" s="192">
        <f t="shared" ca="1" si="236"/>
        <v>0</v>
      </c>
      <c r="X440" s="193">
        <f t="shared" ca="1" si="236"/>
        <v>0</v>
      </c>
    </row>
    <row r="441" spans="1:55" ht="13.5" customHeight="1" x14ac:dyDescent="0.25">
      <c r="A441" s="24">
        <v>39</v>
      </c>
      <c r="C441" s="189"/>
      <c r="D441" s="6"/>
      <c r="E441" s="185"/>
      <c r="F441" s="202" t="s">
        <v>99</v>
      </c>
      <c r="G441" s="6"/>
      <c r="H441" s="6"/>
      <c r="I441" s="6"/>
      <c r="J441" s="191">
        <f ca="1">MIN(J439:J440)</f>
        <v>0</v>
      </c>
      <c r="K441" s="192">
        <f t="shared" ref="K441:X441" ca="1" si="237">MIN(K439:K440)-MIN(J439:J440)</f>
        <v>0</v>
      </c>
      <c r="L441" s="192">
        <f t="shared" ca="1" si="237"/>
        <v>0</v>
      </c>
      <c r="M441" s="192">
        <f t="shared" ca="1" si="237"/>
        <v>0</v>
      </c>
      <c r="N441" s="192">
        <f t="shared" ca="1" si="237"/>
        <v>0</v>
      </c>
      <c r="O441" s="192">
        <f t="shared" ca="1" si="237"/>
        <v>0</v>
      </c>
      <c r="P441" s="192">
        <f t="shared" ca="1" si="237"/>
        <v>0</v>
      </c>
      <c r="Q441" s="192">
        <f t="shared" ca="1" si="237"/>
        <v>0</v>
      </c>
      <c r="R441" s="192">
        <f t="shared" ca="1" si="237"/>
        <v>0</v>
      </c>
      <c r="S441" s="192">
        <f t="shared" ca="1" si="237"/>
        <v>0</v>
      </c>
      <c r="T441" s="192">
        <f t="shared" ca="1" si="237"/>
        <v>0</v>
      </c>
      <c r="U441" s="192">
        <f t="shared" ca="1" si="237"/>
        <v>0</v>
      </c>
      <c r="V441" s="192">
        <f t="shared" ca="1" si="237"/>
        <v>0</v>
      </c>
      <c r="W441" s="192">
        <f t="shared" ca="1" si="237"/>
        <v>0</v>
      </c>
      <c r="X441" s="193">
        <f t="shared" ca="1" si="237"/>
        <v>0</v>
      </c>
    </row>
    <row r="442" spans="1:55" ht="13.5" customHeight="1" x14ac:dyDescent="0.25">
      <c r="A442" s="24">
        <v>40</v>
      </c>
      <c r="C442" s="189"/>
      <c r="D442" s="6"/>
      <c r="E442" s="185"/>
      <c r="F442" s="202" t="s">
        <v>94</v>
      </c>
      <c r="G442" s="6"/>
      <c r="H442" s="6"/>
      <c r="I442" s="6"/>
      <c r="J442" s="191">
        <f t="shared" ref="J442:X442" ca="1" si="238">J441-J409</f>
        <v>0</v>
      </c>
      <c r="K442" s="192">
        <f t="shared" ca="1" si="238"/>
        <v>0</v>
      </c>
      <c r="L442" s="192">
        <f t="shared" ca="1" si="238"/>
        <v>0</v>
      </c>
      <c r="M442" s="192">
        <f t="shared" ca="1" si="238"/>
        <v>0</v>
      </c>
      <c r="N442" s="192">
        <f t="shared" ca="1" si="238"/>
        <v>0</v>
      </c>
      <c r="O442" s="192">
        <f t="shared" ca="1" si="238"/>
        <v>0</v>
      </c>
      <c r="P442" s="192">
        <f t="shared" ca="1" si="238"/>
        <v>0</v>
      </c>
      <c r="Q442" s="192">
        <f t="shared" ca="1" si="238"/>
        <v>0</v>
      </c>
      <c r="R442" s="192">
        <f t="shared" ca="1" si="238"/>
        <v>0</v>
      </c>
      <c r="S442" s="192">
        <f t="shared" ca="1" si="238"/>
        <v>0</v>
      </c>
      <c r="T442" s="192">
        <f t="shared" ca="1" si="238"/>
        <v>0</v>
      </c>
      <c r="U442" s="192">
        <f t="shared" ca="1" si="238"/>
        <v>0</v>
      </c>
      <c r="V442" s="192">
        <f t="shared" ca="1" si="238"/>
        <v>0</v>
      </c>
      <c r="W442" s="192">
        <f t="shared" ca="1" si="238"/>
        <v>0</v>
      </c>
      <c r="X442" s="193">
        <f t="shared" ca="1" si="238"/>
        <v>0</v>
      </c>
    </row>
    <row r="443" spans="1:55" ht="13.5" customHeight="1" x14ac:dyDescent="0.25">
      <c r="A443" s="24">
        <v>41</v>
      </c>
      <c r="C443" s="189"/>
      <c r="D443" s="6"/>
      <c r="E443" s="185"/>
      <c r="F443" s="202" t="s">
        <v>95</v>
      </c>
      <c r="G443" s="6"/>
      <c r="H443" s="6"/>
      <c r="I443" s="6"/>
      <c r="J443" s="191">
        <f ca="1">-J442</f>
        <v>0</v>
      </c>
      <c r="K443" s="192">
        <f ca="1">-SUM($J442:K442)</f>
        <v>0</v>
      </c>
      <c r="L443" s="192">
        <f ca="1">-SUM($J442:L442)</f>
        <v>0</v>
      </c>
      <c r="M443" s="192">
        <f ca="1">-SUM($J442:M442)</f>
        <v>0</v>
      </c>
      <c r="N443" s="192">
        <f ca="1">-SUM($J442:N442)</f>
        <v>0</v>
      </c>
      <c r="O443" s="192">
        <f ca="1">-SUM($J442:O442)</f>
        <v>0</v>
      </c>
      <c r="P443" s="192">
        <f ca="1">-SUM($J442:P442)</f>
        <v>0</v>
      </c>
      <c r="Q443" s="192">
        <f ca="1">-SUM($J442:Q442)</f>
        <v>0</v>
      </c>
      <c r="R443" s="192">
        <f ca="1">-SUM($J442:R442)</f>
        <v>0</v>
      </c>
      <c r="S443" s="192">
        <f ca="1">-SUM($J442:S442)</f>
        <v>0</v>
      </c>
      <c r="T443" s="192">
        <f ca="1">-SUM($J442:T442)</f>
        <v>0</v>
      </c>
      <c r="U443" s="192">
        <f ca="1">-SUM($J442:U442)</f>
        <v>0</v>
      </c>
      <c r="V443" s="192">
        <f ca="1">-SUM($J442:V442)</f>
        <v>0</v>
      </c>
      <c r="W443" s="192">
        <f ca="1">-SUM($J442:W442)</f>
        <v>0</v>
      </c>
      <c r="X443" s="193">
        <f ca="1">-SUM($J442:X442)</f>
        <v>0</v>
      </c>
    </row>
    <row r="444" spans="1:55" ht="13.5" customHeight="1" x14ac:dyDescent="0.25">
      <c r="A444" s="24">
        <v>42</v>
      </c>
      <c r="B444" s="154"/>
      <c r="C444" s="178" t="s">
        <v>65</v>
      </c>
      <c r="D444" s="82"/>
      <c r="E444" s="82"/>
      <c r="F444" s="205" t="s">
        <v>58</v>
      </c>
      <c r="G444" s="82"/>
      <c r="H444" s="82"/>
      <c r="I444" s="82"/>
      <c r="J444" s="198">
        <f t="shared" ref="J444:X444" ca="1" si="239">(J442+J435)*$F410</f>
        <v>0</v>
      </c>
      <c r="K444" s="199">
        <f t="shared" ca="1" si="239"/>
        <v>0</v>
      </c>
      <c r="L444" s="199">
        <f t="shared" ca="1" si="239"/>
        <v>0</v>
      </c>
      <c r="M444" s="199">
        <f t="shared" ca="1" si="239"/>
        <v>0</v>
      </c>
      <c r="N444" s="199">
        <f t="shared" ca="1" si="239"/>
        <v>0</v>
      </c>
      <c r="O444" s="199">
        <f t="shared" ca="1" si="239"/>
        <v>0</v>
      </c>
      <c r="P444" s="199">
        <f t="shared" ca="1" si="239"/>
        <v>0</v>
      </c>
      <c r="Q444" s="199">
        <f t="shared" ca="1" si="239"/>
        <v>0</v>
      </c>
      <c r="R444" s="199">
        <f t="shared" ca="1" si="239"/>
        <v>0</v>
      </c>
      <c r="S444" s="199">
        <f t="shared" ca="1" si="239"/>
        <v>0</v>
      </c>
      <c r="T444" s="199">
        <f t="shared" ca="1" si="239"/>
        <v>0</v>
      </c>
      <c r="U444" s="199">
        <f t="shared" ca="1" si="239"/>
        <v>0</v>
      </c>
      <c r="V444" s="199">
        <f t="shared" ca="1" si="239"/>
        <v>0</v>
      </c>
      <c r="W444" s="199">
        <f t="shared" ca="1" si="239"/>
        <v>0</v>
      </c>
      <c r="X444" s="200">
        <f t="shared" ca="1" si="239"/>
        <v>0</v>
      </c>
    </row>
    <row r="445" spans="1:55" ht="13.5" customHeight="1" x14ac:dyDescent="0.25">
      <c r="A445" s="24">
        <v>43</v>
      </c>
      <c r="C445" s="189"/>
      <c r="D445" s="6"/>
      <c r="E445" s="6"/>
      <c r="F445" s="202" t="str">
        <f>Data!B$99</f>
        <v>Støttet overhead</v>
      </c>
      <c r="G445" s="6"/>
      <c r="H445" s="6"/>
      <c r="I445" s="6"/>
      <c r="J445" s="191">
        <f t="shared" ref="J445:X445" ca="1" si="240">(J441+J434)*$F410</f>
        <v>0</v>
      </c>
      <c r="K445" s="192">
        <f t="shared" ca="1" si="240"/>
        <v>0</v>
      </c>
      <c r="L445" s="192">
        <f t="shared" ca="1" si="240"/>
        <v>0</v>
      </c>
      <c r="M445" s="192">
        <f t="shared" ca="1" si="240"/>
        <v>0</v>
      </c>
      <c r="N445" s="192">
        <f t="shared" ca="1" si="240"/>
        <v>0</v>
      </c>
      <c r="O445" s="192">
        <f t="shared" ca="1" si="240"/>
        <v>0</v>
      </c>
      <c r="P445" s="192">
        <f t="shared" ca="1" si="240"/>
        <v>0</v>
      </c>
      <c r="Q445" s="192">
        <f t="shared" ca="1" si="240"/>
        <v>0</v>
      </c>
      <c r="R445" s="192">
        <f t="shared" ca="1" si="240"/>
        <v>0</v>
      </c>
      <c r="S445" s="192">
        <f t="shared" ca="1" si="240"/>
        <v>0</v>
      </c>
      <c r="T445" s="192">
        <f t="shared" ca="1" si="240"/>
        <v>0</v>
      </c>
      <c r="U445" s="192">
        <f t="shared" ca="1" si="240"/>
        <v>0</v>
      </c>
      <c r="V445" s="192">
        <f t="shared" ca="1" si="240"/>
        <v>0</v>
      </c>
      <c r="W445" s="192">
        <f t="shared" ca="1" si="240"/>
        <v>0</v>
      </c>
      <c r="X445" s="193">
        <f t="shared" ca="1" si="240"/>
        <v>0</v>
      </c>
    </row>
    <row r="446" spans="1:55" ht="13.5" customHeight="1" x14ac:dyDescent="0.25">
      <c r="C446" s="178" t="s">
        <v>101</v>
      </c>
      <c r="D446" s="82"/>
      <c r="E446" s="82"/>
      <c r="F446" s="201" t="str">
        <f>Data!B$33</f>
        <v>Udbetalingsloft</v>
      </c>
      <c r="G446" s="82"/>
      <c r="H446" s="82"/>
      <c r="I446" s="82"/>
      <c r="J446" s="198">
        <f t="shared" ref="J446:X446" ca="1" si="241">(J433+J440)*(1+$F410)*$F423</f>
        <v>0</v>
      </c>
      <c r="K446" s="199">
        <f t="shared" ca="1" si="241"/>
        <v>0</v>
      </c>
      <c r="L446" s="199">
        <f t="shared" ca="1" si="241"/>
        <v>0</v>
      </c>
      <c r="M446" s="199">
        <f t="shared" ca="1" si="241"/>
        <v>0</v>
      </c>
      <c r="N446" s="199">
        <f t="shared" ca="1" si="241"/>
        <v>0</v>
      </c>
      <c r="O446" s="199">
        <f t="shared" ca="1" si="241"/>
        <v>0</v>
      </c>
      <c r="P446" s="199">
        <f t="shared" ca="1" si="241"/>
        <v>0</v>
      </c>
      <c r="Q446" s="199">
        <f t="shared" ca="1" si="241"/>
        <v>0</v>
      </c>
      <c r="R446" s="199">
        <f t="shared" ca="1" si="241"/>
        <v>0</v>
      </c>
      <c r="S446" s="199">
        <f t="shared" ca="1" si="241"/>
        <v>0</v>
      </c>
      <c r="T446" s="199">
        <f t="shared" ca="1" si="241"/>
        <v>0</v>
      </c>
      <c r="U446" s="199">
        <f t="shared" ca="1" si="241"/>
        <v>0</v>
      </c>
      <c r="V446" s="199">
        <f t="shared" ca="1" si="241"/>
        <v>0</v>
      </c>
      <c r="W446" s="199">
        <f t="shared" ca="1" si="241"/>
        <v>0</v>
      </c>
      <c r="X446" s="200">
        <f t="shared" ca="1" si="241"/>
        <v>0</v>
      </c>
    </row>
    <row r="447" spans="1:55" ht="13.5" customHeight="1" x14ac:dyDescent="0.25">
      <c r="C447" s="189"/>
      <c r="D447" s="6"/>
      <c r="E447" s="6"/>
      <c r="F447" s="202" t="str">
        <f>Data!B$34</f>
        <v>Til/fra pulje</v>
      </c>
      <c r="G447" s="6"/>
      <c r="H447" s="6"/>
      <c r="I447" s="6"/>
      <c r="J447" s="191">
        <f t="shared" ref="J447:X447" ca="1" si="242">(J435+J442)*(1+$F410)*$F423</f>
        <v>0</v>
      </c>
      <c r="K447" s="192">
        <f t="shared" ca="1" si="242"/>
        <v>0</v>
      </c>
      <c r="L447" s="192">
        <f t="shared" ca="1" si="242"/>
        <v>0</v>
      </c>
      <c r="M447" s="192">
        <f t="shared" ca="1" si="242"/>
        <v>0</v>
      </c>
      <c r="N447" s="192">
        <f t="shared" ca="1" si="242"/>
        <v>0</v>
      </c>
      <c r="O447" s="192">
        <f t="shared" ca="1" si="242"/>
        <v>0</v>
      </c>
      <c r="P447" s="192">
        <f t="shared" ca="1" si="242"/>
        <v>0</v>
      </c>
      <c r="Q447" s="192">
        <f t="shared" ca="1" si="242"/>
        <v>0</v>
      </c>
      <c r="R447" s="192">
        <f t="shared" ca="1" si="242"/>
        <v>0</v>
      </c>
      <c r="S447" s="192">
        <f t="shared" ca="1" si="242"/>
        <v>0</v>
      </c>
      <c r="T447" s="192">
        <f t="shared" ca="1" si="242"/>
        <v>0</v>
      </c>
      <c r="U447" s="192">
        <f t="shared" ca="1" si="242"/>
        <v>0</v>
      </c>
      <c r="V447" s="192">
        <f t="shared" ca="1" si="242"/>
        <v>0</v>
      </c>
      <c r="W447" s="192">
        <f t="shared" ca="1" si="242"/>
        <v>0</v>
      </c>
      <c r="X447" s="193">
        <f t="shared" ca="1" si="242"/>
        <v>0</v>
      </c>
    </row>
    <row r="448" spans="1:55" ht="13.5" customHeight="1" x14ac:dyDescent="0.25">
      <c r="C448" s="195"/>
      <c r="D448" s="196"/>
      <c r="E448" s="196"/>
      <c r="F448" s="204" t="str">
        <f>Data!B$35</f>
        <v>Pulje for tilbageholdt tilskud</v>
      </c>
      <c r="G448" s="196"/>
      <c r="H448" s="196"/>
      <c r="I448" s="196"/>
      <c r="J448" s="186">
        <f t="shared" ref="J448:X448" ca="1" si="243">(J436+J443)*(1+$F410)*$F423</f>
        <v>0</v>
      </c>
      <c r="K448" s="187">
        <f t="shared" ca="1" si="243"/>
        <v>0</v>
      </c>
      <c r="L448" s="187">
        <f t="shared" ca="1" si="243"/>
        <v>0</v>
      </c>
      <c r="M448" s="187">
        <f t="shared" ca="1" si="243"/>
        <v>0</v>
      </c>
      <c r="N448" s="187">
        <f t="shared" ca="1" si="243"/>
        <v>0</v>
      </c>
      <c r="O448" s="187">
        <f t="shared" ca="1" si="243"/>
        <v>0</v>
      </c>
      <c r="P448" s="187">
        <f t="shared" ca="1" si="243"/>
        <v>0</v>
      </c>
      <c r="Q448" s="187">
        <f t="shared" ca="1" si="243"/>
        <v>0</v>
      </c>
      <c r="R448" s="187">
        <f t="shared" ca="1" si="243"/>
        <v>0</v>
      </c>
      <c r="S448" s="187">
        <f t="shared" ca="1" si="243"/>
        <v>0</v>
      </c>
      <c r="T448" s="187">
        <f t="shared" ca="1" si="243"/>
        <v>0</v>
      </c>
      <c r="U448" s="187">
        <f t="shared" ca="1" si="243"/>
        <v>0</v>
      </c>
      <c r="V448" s="187">
        <f t="shared" ca="1" si="243"/>
        <v>0</v>
      </c>
      <c r="W448" s="187">
        <f t="shared" ca="1" si="243"/>
        <v>0</v>
      </c>
      <c r="X448" s="188">
        <f t="shared" ca="1" si="243"/>
        <v>0</v>
      </c>
    </row>
    <row r="449" spans="1:56" ht="13.5" customHeight="1" x14ac:dyDescent="0.25">
      <c r="C449" s="482" t="s">
        <v>229</v>
      </c>
      <c r="D449" s="483"/>
      <c r="E449" s="483"/>
      <c r="F449" s="483"/>
      <c r="G449" s="483"/>
      <c r="H449" s="483"/>
      <c r="I449" s="483"/>
      <c r="J449" s="484">
        <f ca="1">J424</f>
        <v>0</v>
      </c>
      <c r="K449" s="485">
        <f ca="1">SUM($J424:K424)</f>
        <v>0</v>
      </c>
      <c r="L449" s="485">
        <f ca="1">SUM($J424:L424)</f>
        <v>0</v>
      </c>
      <c r="M449" s="485">
        <f ca="1">SUM($J424:M424)</f>
        <v>0</v>
      </c>
      <c r="N449" s="485">
        <f ca="1">SUM($J424:N424)</f>
        <v>0</v>
      </c>
      <c r="O449" s="485">
        <f ca="1">SUM($J424:O424)</f>
        <v>0</v>
      </c>
      <c r="P449" s="485">
        <f ca="1">SUM($J424:P424)</f>
        <v>0</v>
      </c>
      <c r="Q449" s="485">
        <f ca="1">SUM($J424:Q424)</f>
        <v>0</v>
      </c>
      <c r="R449" s="485">
        <f ca="1">SUM($J424:R424)</f>
        <v>0</v>
      </c>
      <c r="S449" s="485">
        <f ca="1">SUM($J424:S424)</f>
        <v>0</v>
      </c>
      <c r="T449" s="485">
        <f ca="1">SUM($J424:T424)</f>
        <v>0</v>
      </c>
      <c r="U449" s="485">
        <f ca="1">SUM($J424:U424)</f>
        <v>0</v>
      </c>
      <c r="V449" s="485">
        <f ca="1">SUM($J424:V424)</f>
        <v>0</v>
      </c>
      <c r="W449" s="485">
        <f ca="1">SUM($J424:W424)</f>
        <v>0</v>
      </c>
      <c r="X449" s="486">
        <f ca="1">SUM($J424:X424)</f>
        <v>0</v>
      </c>
    </row>
    <row r="450" spans="1:56" ht="13.5" customHeight="1" x14ac:dyDescent="0.25">
      <c r="J450" s="155"/>
      <c r="M450" s="1"/>
      <c r="N450" s="1"/>
      <c r="O450" s="1"/>
      <c r="P450" s="1"/>
      <c r="Q450" s="1"/>
      <c r="R450" s="1"/>
      <c r="S450" s="1"/>
      <c r="T450" s="1"/>
      <c r="U450" s="1"/>
      <c r="V450" s="1"/>
      <c r="W450" s="1"/>
      <c r="X450" s="1"/>
    </row>
    <row r="451" spans="1:56" ht="13.5" customHeight="1" x14ac:dyDescent="0.25">
      <c r="M451" s="1"/>
      <c r="N451" s="1"/>
      <c r="O451" s="1"/>
      <c r="P451" s="1"/>
      <c r="Q451" s="1"/>
      <c r="R451" s="1"/>
      <c r="S451" s="1"/>
      <c r="T451" s="1"/>
      <c r="U451" s="1"/>
      <c r="V451" s="1"/>
      <c r="W451" s="1"/>
      <c r="X451" s="1"/>
    </row>
    <row r="452" spans="1:56" x14ac:dyDescent="0.25">
      <c r="B452" s="10"/>
      <c r="C452" s="268" t="str">
        <f>Data!B$53</f>
        <v>Virksomhed</v>
      </c>
      <c r="D452" s="81"/>
      <c r="E452" s="403">
        <f>HLOOKUP(B453,'Budget &amp; Total'!A:CI,6,FALSE)</f>
        <v>0</v>
      </c>
      <c r="F452" s="925">
        <f>HLOOKUP(B453,'Budget &amp; Total'!A:CI,5,FALSE)</f>
        <v>0</v>
      </c>
      <c r="G452" s="925"/>
      <c r="H452" s="925"/>
      <c r="I452" s="81"/>
      <c r="J452" s="82" t="str">
        <f t="shared" ref="J452:X452" ca="1" si="244">J$1</f>
        <v>P1</v>
      </c>
      <c r="K452" s="82" t="str">
        <f t="shared" ca="1" si="244"/>
        <v>P2</v>
      </c>
      <c r="L452" s="82" t="str">
        <f t="shared" ca="1" si="244"/>
        <v>P3</v>
      </c>
      <c r="M452" s="82" t="str">
        <f t="shared" ca="1" si="244"/>
        <v>P4</v>
      </c>
      <c r="N452" s="82" t="str">
        <f t="shared" ca="1" si="244"/>
        <v>P5</v>
      </c>
      <c r="O452" s="82" t="str">
        <f t="shared" ca="1" si="244"/>
        <v>P6</v>
      </c>
      <c r="P452" s="82" t="str">
        <f t="shared" ca="1" si="244"/>
        <v>P7</v>
      </c>
      <c r="Q452" s="82" t="str">
        <f t="shared" ca="1" si="244"/>
        <v>P8</v>
      </c>
      <c r="R452" s="82" t="str">
        <f t="shared" ca="1" si="244"/>
        <v>P9</v>
      </c>
      <c r="S452" s="82" t="str">
        <f t="shared" ca="1" si="244"/>
        <v>P10</v>
      </c>
      <c r="T452" s="82" t="str">
        <f t="shared" ca="1" si="244"/>
        <v>P11</v>
      </c>
      <c r="U452" s="82" t="str">
        <f t="shared" ca="1" si="244"/>
        <v>P12</v>
      </c>
      <c r="V452" s="82" t="str">
        <f t="shared" ca="1" si="244"/>
        <v>P13</v>
      </c>
      <c r="W452" s="82" t="str">
        <f t="shared" ca="1" si="244"/>
        <v>P14</v>
      </c>
      <c r="X452" s="83" t="str">
        <f t="shared" ca="1" si="244"/>
        <v>P15</v>
      </c>
      <c r="Z452" s="1"/>
      <c r="AA452" s="1"/>
      <c r="AB452" s="1"/>
      <c r="AC452" s="1"/>
      <c r="AD452" s="1"/>
      <c r="AE452" s="1"/>
      <c r="AF452" s="1"/>
      <c r="AG452" s="1"/>
      <c r="AH452" s="1"/>
      <c r="AI452" s="1"/>
      <c r="AJ452" s="1"/>
      <c r="AK452" s="1"/>
      <c r="AL452" s="1"/>
      <c r="AM452" s="1"/>
      <c r="AN452" s="1"/>
      <c r="AO452" s="1"/>
      <c r="AX452" s="1"/>
      <c r="AY452" s="1"/>
      <c r="AZ452" s="1"/>
      <c r="BA452" s="1"/>
      <c r="BB452" s="1"/>
      <c r="BC452" s="1"/>
      <c r="BD452" s="1"/>
    </row>
    <row r="453" spans="1:56" ht="18.75" customHeight="1" x14ac:dyDescent="0.25">
      <c r="B453" s="293">
        <f>B403+1</f>
        <v>10</v>
      </c>
      <c r="C453" s="84" t="str">
        <f>Data!B$52</f>
        <v>Projekt</v>
      </c>
      <c r="D453" s="26"/>
      <c r="E453" s="296">
        <f>'Budget &amp; Total'!$C$5</f>
        <v>0</v>
      </c>
      <c r="F453" s="924">
        <f>'Budget &amp; Total'!$C$8</f>
        <v>0</v>
      </c>
      <c r="G453" s="924"/>
      <c r="H453" s="924"/>
      <c r="I453" s="85"/>
      <c r="J453" s="86">
        <f ca="1">INDIRECT(J$1&amp;"!d$5")</f>
        <v>0</v>
      </c>
      <c r="K453" s="86">
        <f ca="1">INDIRECT(K$1&amp;"!d$5")</f>
        <v>1</v>
      </c>
      <c r="L453" s="6"/>
      <c r="M453" s="6"/>
      <c r="N453" s="6"/>
      <c r="O453" s="6"/>
      <c r="P453" s="6"/>
      <c r="Q453" s="6"/>
      <c r="R453" s="6"/>
      <c r="S453" s="6"/>
      <c r="T453" s="6"/>
      <c r="U453" s="6"/>
      <c r="V453" s="6"/>
      <c r="W453" s="6"/>
      <c r="X453" s="481"/>
      <c r="Z453">
        <v>1</v>
      </c>
      <c r="AA453">
        <v>2</v>
      </c>
      <c r="AB453">
        <v>3</v>
      </c>
      <c r="AC453">
        <v>4</v>
      </c>
      <c r="AD453">
        <v>5</v>
      </c>
      <c r="AE453">
        <v>6</v>
      </c>
      <c r="AF453">
        <v>7</v>
      </c>
      <c r="AG453">
        <v>8</v>
      </c>
      <c r="AH453">
        <v>9</v>
      </c>
      <c r="AI453">
        <v>10</v>
      </c>
      <c r="AJ453">
        <v>11</v>
      </c>
      <c r="AK453">
        <v>12</v>
      </c>
      <c r="AL453">
        <v>13</v>
      </c>
      <c r="AM453">
        <v>14</v>
      </c>
      <c r="AN453">
        <v>15</v>
      </c>
    </row>
    <row r="454" spans="1:56" ht="13.8" thickBot="1" x14ac:dyDescent="0.3">
      <c r="B454" s="24">
        <f>B453</f>
        <v>10</v>
      </c>
      <c r="C454" s="87"/>
      <c r="D454" s="26"/>
      <c r="E454" s="26"/>
      <c r="F454" s="26"/>
      <c r="G454" s="448" t="s">
        <v>5</v>
      </c>
      <c r="H454" s="449">
        <f>Data!B453</f>
        <v>0</v>
      </c>
      <c r="I454" s="6"/>
      <c r="J454" s="86">
        <f ca="1">INDIRECT(J$1&amp;"!f$5")</f>
        <v>0</v>
      </c>
      <c r="K454" s="86">
        <f ca="1">INDIRECT(K$1&amp;"!f$5")</f>
        <v>0</v>
      </c>
      <c r="L454" s="6"/>
      <c r="M454" s="6"/>
      <c r="N454" s="6"/>
      <c r="O454" s="6"/>
      <c r="P454" s="6"/>
      <c r="Q454" s="6"/>
      <c r="R454" s="6"/>
      <c r="S454" s="6"/>
      <c r="T454" s="6"/>
      <c r="U454" s="6"/>
      <c r="V454" s="6"/>
      <c r="W454" s="6"/>
      <c r="X454" s="481"/>
      <c r="Z454" s="1">
        <f t="shared" ref="Z454:AN454" ca="1" si="245">J454+20</f>
        <v>20</v>
      </c>
      <c r="AA454" s="1">
        <f t="shared" ca="1" si="245"/>
        <v>20</v>
      </c>
      <c r="AB454" s="1">
        <f t="shared" si="245"/>
        <v>20</v>
      </c>
      <c r="AC454" s="1">
        <f t="shared" si="245"/>
        <v>20</v>
      </c>
      <c r="AD454" s="1">
        <f t="shared" si="245"/>
        <v>20</v>
      </c>
      <c r="AE454" s="1">
        <f t="shared" si="245"/>
        <v>20</v>
      </c>
      <c r="AF454" s="1">
        <f t="shared" si="245"/>
        <v>20</v>
      </c>
      <c r="AG454" s="1">
        <f t="shared" si="245"/>
        <v>20</v>
      </c>
      <c r="AH454" s="1">
        <f t="shared" si="245"/>
        <v>20</v>
      </c>
      <c r="AI454" s="1">
        <f t="shared" si="245"/>
        <v>20</v>
      </c>
      <c r="AJ454" s="1">
        <f t="shared" si="245"/>
        <v>20</v>
      </c>
      <c r="AK454" s="1">
        <f t="shared" si="245"/>
        <v>20</v>
      </c>
      <c r="AL454" s="1">
        <f t="shared" si="245"/>
        <v>20</v>
      </c>
      <c r="AM454" s="1">
        <f t="shared" si="245"/>
        <v>20</v>
      </c>
      <c r="AN454" s="1">
        <f t="shared" si="245"/>
        <v>20</v>
      </c>
    </row>
    <row r="455" spans="1:56" x14ac:dyDescent="0.25">
      <c r="A455" s="24">
        <v>1</v>
      </c>
      <c r="B455" s="24">
        <f t="shared" ref="B455:B479" si="246">B454</f>
        <v>10</v>
      </c>
      <c r="C455" s="36" t="str">
        <f>Data!B$24</f>
        <v>Timer</v>
      </c>
      <c r="D455" s="68" t="str">
        <f>Data!B$13</f>
        <v>Interne timer</v>
      </c>
      <c r="E455" s="68"/>
      <c r="F455" s="37"/>
      <c r="G455" s="241">
        <f>HLOOKUP(B455,'Budget &amp; Total'!$1:$45,(20),FALSE)</f>
        <v>0</v>
      </c>
      <c r="H455" s="452">
        <f ca="1">SUM(J455:X455)</f>
        <v>0</v>
      </c>
      <c r="I455" s="72"/>
      <c r="J455" s="152">
        <f ca="1">HLOOKUP($B455,INDIRECT(J$1&amp;"!$I$2:$x$40"),('Partner-period(er)'!$A455+14),FALSE)</f>
        <v>0</v>
      </c>
      <c r="K455" s="69">
        <f ca="1">HLOOKUP($B455,INDIRECT(K$1&amp;"!$I$2:$x$40"),('Partner-period(er)'!$A455+14),FALSE)</f>
        <v>0</v>
      </c>
      <c r="L455" s="69">
        <f ca="1">HLOOKUP($B455,INDIRECT(L$1&amp;"!$I$2:$x$40"),('Partner-period(er)'!$A455+14),FALSE)</f>
        <v>0</v>
      </c>
      <c r="M455" s="69">
        <f ca="1">HLOOKUP($B455,INDIRECT(M$1&amp;"!$I$2:$x$40"),('Partner-period(er)'!$A455+14),FALSE)</f>
        <v>0</v>
      </c>
      <c r="N455" s="69">
        <f ca="1">HLOOKUP($B455,INDIRECT(N$1&amp;"!$I$2:$x$40"),('Partner-period(er)'!$A455+14),FALSE)</f>
        <v>0</v>
      </c>
      <c r="O455" s="68">
        <f ca="1">HLOOKUP($B455,INDIRECT(O$1&amp;"!$I$2:$x$40"),('Partner-period(er)'!$A455+14),FALSE)</f>
        <v>0</v>
      </c>
      <c r="P455" s="68">
        <f ca="1">HLOOKUP($B455,INDIRECT(P$1&amp;"!$I$2:$x$40"),('Partner-period(er)'!$A455+14),FALSE)</f>
        <v>0</v>
      </c>
      <c r="Q455" s="68">
        <f ca="1">HLOOKUP($B455,INDIRECT(Q$1&amp;"!$I$2:$x$40"),('Partner-period(er)'!$A455+14),FALSE)</f>
        <v>0</v>
      </c>
      <c r="R455" s="68">
        <f ca="1">HLOOKUP($B455,INDIRECT(R$1&amp;"!$I$2:$x$40"),('Partner-period(er)'!$A455+14),FALSE)</f>
        <v>0</v>
      </c>
      <c r="S455" s="68">
        <f ca="1">HLOOKUP($B455,INDIRECT(S$1&amp;"!$I$2:$x$40"),('Partner-period(er)'!$A455+14),FALSE)</f>
        <v>0</v>
      </c>
      <c r="T455" s="68">
        <f ca="1">HLOOKUP($B455,INDIRECT(T$1&amp;"!$I$2:$x$40"),('Partner-period(er)'!$A455+14),FALSE)</f>
        <v>0</v>
      </c>
      <c r="U455" s="68">
        <f ca="1">HLOOKUP($B455,INDIRECT(U$1&amp;"!$I$2:$x$40"),('Partner-period(er)'!$A455+14),FALSE)</f>
        <v>0</v>
      </c>
      <c r="V455" s="68">
        <f ca="1">HLOOKUP($B455,INDIRECT(V$1&amp;"!$I$2:$x$40"),('Partner-period(er)'!$A455+14),FALSE)</f>
        <v>0</v>
      </c>
      <c r="W455" s="68">
        <f ca="1">HLOOKUP($B455,INDIRECT(W$1&amp;"!$I$2:$x$40"),('Partner-period(er)'!$A455+14),FALSE)</f>
        <v>0</v>
      </c>
      <c r="X455" s="362">
        <f ca="1">HLOOKUP($B455,INDIRECT(X$1&amp;"!$I$2:$x$40"),('Partner-period(er)'!$A455+14),FALSE)</f>
        <v>0</v>
      </c>
      <c r="Z455" s="13">
        <f ca="1">J455</f>
        <v>0</v>
      </c>
      <c r="AA455" s="14">
        <f ca="1">SUM($J455:K455)</f>
        <v>0</v>
      </c>
      <c r="AB455" s="14">
        <f ca="1">SUM($J455:L455)</f>
        <v>0</v>
      </c>
      <c r="AC455" s="14">
        <f ca="1">SUM($J455:M455)</f>
        <v>0</v>
      </c>
      <c r="AD455" s="14">
        <f ca="1">SUM($J455:N455)</f>
        <v>0</v>
      </c>
      <c r="AE455" s="14">
        <f ca="1">SUM($J455:O455)</f>
        <v>0</v>
      </c>
      <c r="AF455" s="14">
        <f ca="1">SUM($J455:P455)</f>
        <v>0</v>
      </c>
      <c r="AG455" s="14">
        <f ca="1">SUM($J455:Q455)</f>
        <v>0</v>
      </c>
      <c r="AH455" s="14">
        <f ca="1">SUM($J455:R455)</f>
        <v>0</v>
      </c>
      <c r="AI455" s="14">
        <f ca="1">SUM($J455:S455)</f>
        <v>0</v>
      </c>
      <c r="AJ455" s="14">
        <f ca="1">SUM($J455:T455)</f>
        <v>0</v>
      </c>
      <c r="AK455" s="14">
        <f ca="1">SUM($J455:U455)</f>
        <v>0</v>
      </c>
      <c r="AL455" s="14">
        <f ca="1">SUM($J455:V455)</f>
        <v>0</v>
      </c>
      <c r="AM455" s="14">
        <f ca="1">SUM($J455:W455)</f>
        <v>0</v>
      </c>
      <c r="AN455" s="18">
        <f ca="1">SUM($J455:X455)</f>
        <v>0</v>
      </c>
      <c r="AO455" s="12"/>
      <c r="AP455" s="11"/>
      <c r="AQ455" s="11"/>
      <c r="AR455" s="11"/>
      <c r="AS455" s="11"/>
      <c r="AT455" s="11"/>
    </row>
    <row r="456" spans="1:56" x14ac:dyDescent="0.25">
      <c r="A456" s="24">
        <v>2</v>
      </c>
      <c r="B456" s="24">
        <f t="shared" si="246"/>
        <v>10</v>
      </c>
      <c r="C456" s="443">
        <f>Data!L452</f>
        <v>0</v>
      </c>
      <c r="D456" s="9" t="str">
        <f>Data!B$14</f>
        <v>Teknisk/adm timer</v>
      </c>
      <c r="E456" s="9"/>
      <c r="F456" s="4"/>
      <c r="G456" s="242">
        <f>HLOOKUP(B456,'Budget &amp; Total'!$1:$45,(21),FALSE)</f>
        <v>0</v>
      </c>
      <c r="H456" s="453">
        <f t="shared" ref="H456:H479" ca="1" si="247">SUM(J456:X456)</f>
        <v>0</v>
      </c>
      <c r="I456" s="72"/>
      <c r="J456" s="153">
        <f ca="1">HLOOKUP($B456,INDIRECT(J$1&amp;"!$I$2:$x$40"),('Partner-period(er)'!$A456+14),FALSE)</f>
        <v>0</v>
      </c>
      <c r="K456" s="58">
        <f ca="1">HLOOKUP($B456,INDIRECT(K$1&amp;"!$I$2:$x$40"),('Partner-period(er)'!$A456+14),FALSE)</f>
        <v>0</v>
      </c>
      <c r="L456" s="58">
        <f ca="1">HLOOKUP($B456,INDIRECT(L$1&amp;"!$I$2:$x$40"),('Partner-period(er)'!$A456+14),FALSE)</f>
        <v>0</v>
      </c>
      <c r="M456" s="58">
        <f ca="1">HLOOKUP($B456,INDIRECT(M$1&amp;"!$I$2:$x$40"),('Partner-period(er)'!$A456+14),FALSE)</f>
        <v>0</v>
      </c>
      <c r="N456" s="58">
        <f ca="1">HLOOKUP($B456,INDIRECT(N$1&amp;"!$I$2:$x$40"),('Partner-period(er)'!$A456+14),FALSE)</f>
        <v>0</v>
      </c>
      <c r="O456" s="41">
        <f ca="1">HLOOKUP($B456,INDIRECT(O$1&amp;"!$I$2:$x$40"),('Partner-period(er)'!$A456+14),FALSE)</f>
        <v>0</v>
      </c>
      <c r="P456" s="41">
        <f ca="1">HLOOKUP($B456,INDIRECT(P$1&amp;"!$I$2:$x$40"),('Partner-period(er)'!$A456+14),FALSE)</f>
        <v>0</v>
      </c>
      <c r="Q456" s="41">
        <f ca="1">HLOOKUP($B456,INDIRECT(Q$1&amp;"!$I$2:$x$40"),('Partner-period(er)'!$A456+14),FALSE)</f>
        <v>0</v>
      </c>
      <c r="R456" s="41">
        <f ca="1">HLOOKUP($B456,INDIRECT(R$1&amp;"!$I$2:$x$40"),('Partner-period(er)'!$A456+14),FALSE)</f>
        <v>0</v>
      </c>
      <c r="S456" s="41">
        <f ca="1">HLOOKUP($B456,INDIRECT(S$1&amp;"!$I$2:$x$40"),('Partner-period(er)'!$A456+14),FALSE)</f>
        <v>0</v>
      </c>
      <c r="T456" s="41">
        <f ca="1">HLOOKUP($B456,INDIRECT(T$1&amp;"!$I$2:$x$40"),('Partner-period(er)'!$A456+14),FALSE)</f>
        <v>0</v>
      </c>
      <c r="U456" s="41">
        <f ca="1">HLOOKUP($B456,INDIRECT(U$1&amp;"!$I$2:$x$40"),('Partner-period(er)'!$A456+14),FALSE)</f>
        <v>0</v>
      </c>
      <c r="V456" s="41">
        <f ca="1">HLOOKUP($B456,INDIRECT(V$1&amp;"!$I$2:$x$40"),('Partner-period(er)'!$A456+14),FALSE)</f>
        <v>0</v>
      </c>
      <c r="W456" s="41">
        <f ca="1">HLOOKUP($B456,INDIRECT(W$1&amp;"!$I$2:$x$40"),('Partner-period(er)'!$A456+14),FALSE)</f>
        <v>0</v>
      </c>
      <c r="X456" s="363">
        <f ca="1">HLOOKUP($B456,INDIRECT(X$1&amp;"!$I$2:$x$40"),('Partner-period(er)'!$A456+14),FALSE)</f>
        <v>0</v>
      </c>
      <c r="Z456" s="15">
        <f ca="1">J456</f>
        <v>0</v>
      </c>
      <c r="AA456" s="11">
        <f ca="1">SUM($J456:K456)</f>
        <v>0</v>
      </c>
      <c r="AB456" s="11">
        <f ca="1">SUM($J456:L456)</f>
        <v>0</v>
      </c>
      <c r="AC456" s="11">
        <f ca="1">SUM($J456:M456)</f>
        <v>0</v>
      </c>
      <c r="AD456" s="11">
        <f ca="1">SUM($J456:N456)</f>
        <v>0</v>
      </c>
      <c r="AE456" s="11">
        <f ca="1">SUM($J456:O456)</f>
        <v>0</v>
      </c>
      <c r="AF456" s="11">
        <f ca="1">SUM($J456:P456)</f>
        <v>0</v>
      </c>
      <c r="AG456" s="11">
        <f ca="1">SUM($J456:Q456)</f>
        <v>0</v>
      </c>
      <c r="AH456" s="11">
        <f ca="1">SUM($J456:R456)</f>
        <v>0</v>
      </c>
      <c r="AI456" s="11">
        <f ca="1">SUM($J456:S456)</f>
        <v>0</v>
      </c>
      <c r="AJ456" s="11">
        <f ca="1">SUM($J456:T456)</f>
        <v>0</v>
      </c>
      <c r="AK456" s="11">
        <f ca="1">SUM($J456:U456)</f>
        <v>0</v>
      </c>
      <c r="AL456" s="11">
        <f ca="1">SUM($J456:V456)</f>
        <v>0</v>
      </c>
      <c r="AM456" s="11">
        <f ca="1">SUM($J456:W456)</f>
        <v>0</v>
      </c>
      <c r="AN456" s="19">
        <f ca="1">SUM($J456:X456)</f>
        <v>0</v>
      </c>
      <c r="AO456" s="12"/>
      <c r="AP456" s="11"/>
      <c r="AQ456" s="11"/>
      <c r="AR456" s="11"/>
      <c r="AS456" s="11"/>
      <c r="AT456" s="11"/>
    </row>
    <row r="457" spans="1:56" x14ac:dyDescent="0.25">
      <c r="A457" s="24">
        <v>3</v>
      </c>
      <c r="B457" s="24">
        <f t="shared" si="246"/>
        <v>10</v>
      </c>
      <c r="C457" s="36" t="str">
        <f>Data!B$5</f>
        <v>Personaleudgifter</v>
      </c>
      <c r="D457" s="37"/>
      <c r="E457" s="37"/>
      <c r="F457" s="37"/>
      <c r="G457" s="241"/>
      <c r="H457" s="454">
        <f t="shared" ca="1" si="247"/>
        <v>0</v>
      </c>
      <c r="I457" s="72"/>
      <c r="J457" s="159">
        <f ca="1">HLOOKUP($B457,INDIRECT(J$1&amp;"!$I$2:$x$40"),('Partner-period(er)'!$A457+14),FALSE)</f>
        <v>0</v>
      </c>
      <c r="K457" s="57">
        <f ca="1">HLOOKUP($B457,INDIRECT(K$1&amp;"!$I$2:$x$40"),('Partner-period(er)'!$A457+14),FALSE)</f>
        <v>0</v>
      </c>
      <c r="L457" s="57">
        <f ca="1">HLOOKUP($B457,INDIRECT(L$1&amp;"!$I$2:$x$40"),('Partner-period(er)'!$A457+14),FALSE)</f>
        <v>0</v>
      </c>
      <c r="M457" s="57">
        <f ca="1">HLOOKUP($B457,INDIRECT(M$1&amp;"!$I$2:$x$40"),('Partner-period(er)'!$A457+14),FALSE)</f>
        <v>0</v>
      </c>
      <c r="N457" s="57">
        <f ca="1">HLOOKUP($B457,INDIRECT(N$1&amp;"!$I$2:$x$40"),('Partner-period(er)'!$A457+14),FALSE)</f>
        <v>0</v>
      </c>
      <c r="O457" s="9">
        <f ca="1">HLOOKUP($B457,INDIRECT(O$1&amp;"!$I$2:$x$40"),('Partner-period(er)'!$A457+14),FALSE)</f>
        <v>0</v>
      </c>
      <c r="P457" s="9">
        <f ca="1">HLOOKUP($B457,INDIRECT(P$1&amp;"!$I$2:$x$40"),('Partner-period(er)'!$A457+14),FALSE)</f>
        <v>0</v>
      </c>
      <c r="Q457" s="9">
        <f ca="1">HLOOKUP($B457,INDIRECT(Q$1&amp;"!$I$2:$x$40"),('Partner-period(er)'!$A457+14),FALSE)</f>
        <v>0</v>
      </c>
      <c r="R457" s="9">
        <f ca="1">HLOOKUP($B457,INDIRECT(R$1&amp;"!$I$2:$x$40"),('Partner-period(er)'!$A457+14),FALSE)</f>
        <v>0</v>
      </c>
      <c r="S457" s="9">
        <f ca="1">HLOOKUP($B457,INDIRECT(S$1&amp;"!$I$2:$x$40"),('Partner-period(er)'!$A457+14),FALSE)</f>
        <v>0</v>
      </c>
      <c r="T457" s="9">
        <f ca="1">HLOOKUP($B457,INDIRECT(T$1&amp;"!$I$2:$x$40"),('Partner-period(er)'!$A457+14),FALSE)</f>
        <v>0</v>
      </c>
      <c r="U457" s="9">
        <f ca="1">HLOOKUP($B457,INDIRECT(U$1&amp;"!$I$2:$x$40"),('Partner-period(er)'!$A457+14),FALSE)</f>
        <v>0</v>
      </c>
      <c r="V457" s="9">
        <f ca="1">HLOOKUP($B457,INDIRECT(V$1&amp;"!$I$2:$x$40"),('Partner-period(er)'!$A457+14),FALSE)</f>
        <v>0</v>
      </c>
      <c r="W457" s="9">
        <f ca="1">HLOOKUP($B457,INDIRECT(W$1&amp;"!$I$2:$x$40"),('Partner-period(er)'!$A457+14),FALSE)</f>
        <v>0</v>
      </c>
      <c r="X457" s="109">
        <f ca="1">HLOOKUP($B457,INDIRECT(X$1&amp;"!$I$2:$x$40"),('Partner-period(er)'!$A457+14),FALSE)</f>
        <v>0</v>
      </c>
      <c r="Z457" s="15">
        <f ca="1">J457</f>
        <v>0</v>
      </c>
      <c r="AA457" s="11">
        <f ca="1">SUM($J457:K457)</f>
        <v>0</v>
      </c>
      <c r="AB457" s="11">
        <f ca="1">SUM($J457:L457)</f>
        <v>0</v>
      </c>
      <c r="AC457" s="11">
        <f ca="1">SUM($J457:M457)</f>
        <v>0</v>
      </c>
      <c r="AD457" s="11">
        <f ca="1">SUM($J457:N457)</f>
        <v>0</v>
      </c>
      <c r="AE457" s="11">
        <f ca="1">SUM($J457:O457)</f>
        <v>0</v>
      </c>
      <c r="AF457" s="11">
        <f ca="1">SUM($J457:P457)</f>
        <v>0</v>
      </c>
      <c r="AG457" s="11">
        <f ca="1">SUM($J457:Q457)</f>
        <v>0</v>
      </c>
      <c r="AH457" s="11">
        <f ca="1">SUM($J457:R457)</f>
        <v>0</v>
      </c>
      <c r="AI457" s="11">
        <f ca="1">SUM($J457:S457)</f>
        <v>0</v>
      </c>
      <c r="AJ457" s="11">
        <f ca="1">SUM($J457:T457)</f>
        <v>0</v>
      </c>
      <c r="AK457" s="11">
        <f ca="1">SUM($J457:U457)</f>
        <v>0</v>
      </c>
      <c r="AL457" s="11">
        <f ca="1">SUM($J457:V457)</f>
        <v>0</v>
      </c>
      <c r="AM457" s="11">
        <f ca="1">SUM($J457:W457)</f>
        <v>0</v>
      </c>
      <c r="AN457" s="19">
        <f ca="1">SUM($J457:X457)</f>
        <v>0</v>
      </c>
      <c r="AO457" s="12"/>
      <c r="AP457" s="11"/>
      <c r="AQ457" s="11"/>
      <c r="AR457" s="11"/>
      <c r="AS457" s="11"/>
      <c r="AT457" s="11"/>
    </row>
    <row r="458" spans="1:56" x14ac:dyDescent="0.25">
      <c r="A458" s="24">
        <v>4</v>
      </c>
      <c r="B458" s="24">
        <f t="shared" si="246"/>
        <v>10</v>
      </c>
      <c r="C458" s="43"/>
      <c r="D458" s="9" t="str">
        <f>Data!B$15</f>
        <v>Interen løn</v>
      </c>
      <c r="E458" s="9"/>
      <c r="F458" s="66">
        <f>HLOOKUP(B458,'Budget &amp; Total'!B:CI,50,FALSE)</f>
        <v>0</v>
      </c>
      <c r="G458" s="242">
        <f>HLOOKUP(B458,'Budget &amp; Total'!$1:$45,(24),FALSE)</f>
        <v>0</v>
      </c>
      <c r="H458" s="454">
        <f t="shared" ca="1" si="247"/>
        <v>0</v>
      </c>
      <c r="I458" s="72"/>
      <c r="J458" s="159">
        <f ca="1">HLOOKUP($B458,INDIRECT(J$1&amp;"!$I$2:$x$40"),('Partner-period(er)'!$A458+14),FALSE)</f>
        <v>0</v>
      </c>
      <c r="K458" s="57">
        <f ca="1">HLOOKUP($B458,INDIRECT(K$1&amp;"!$I$2:$x$40"),('Partner-period(er)'!$A458+14),FALSE)</f>
        <v>0</v>
      </c>
      <c r="L458" s="57">
        <f ca="1">HLOOKUP($B458,INDIRECT(L$1&amp;"!$I$2:$x$40"),('Partner-period(er)'!$A458+14),FALSE)</f>
        <v>0</v>
      </c>
      <c r="M458" s="57">
        <f ca="1">HLOOKUP($B458,INDIRECT(M$1&amp;"!$I$2:$x$40"),('Partner-period(er)'!$A458+14),FALSE)</f>
        <v>0</v>
      </c>
      <c r="N458" s="57">
        <f ca="1">HLOOKUP($B458,INDIRECT(N$1&amp;"!$I$2:$x$40"),('Partner-period(er)'!$A458+14),FALSE)</f>
        <v>0</v>
      </c>
      <c r="O458" s="9">
        <f ca="1">HLOOKUP($B458,INDIRECT(O$1&amp;"!$I$2:$x$40"),('Partner-period(er)'!$A458+14),FALSE)</f>
        <v>0</v>
      </c>
      <c r="P458" s="9">
        <f ca="1">HLOOKUP($B458,INDIRECT(P$1&amp;"!$I$2:$x$40"),('Partner-period(er)'!$A458+14),FALSE)</f>
        <v>0</v>
      </c>
      <c r="Q458" s="9">
        <f ca="1">HLOOKUP($B458,INDIRECT(Q$1&amp;"!$I$2:$x$40"),('Partner-period(er)'!$A458+14),FALSE)</f>
        <v>0</v>
      </c>
      <c r="R458" s="9">
        <f ca="1">HLOOKUP($B458,INDIRECT(R$1&amp;"!$I$2:$x$40"),('Partner-period(er)'!$A458+14),FALSE)</f>
        <v>0</v>
      </c>
      <c r="S458" s="9">
        <f ca="1">HLOOKUP($B458,INDIRECT(S$1&amp;"!$I$2:$x$40"),('Partner-period(er)'!$A458+14),FALSE)</f>
        <v>0</v>
      </c>
      <c r="T458" s="9">
        <f ca="1">HLOOKUP($B458,INDIRECT(T$1&amp;"!$I$2:$x$40"),('Partner-period(er)'!$A458+14),FALSE)</f>
        <v>0</v>
      </c>
      <c r="U458" s="9">
        <f ca="1">HLOOKUP($B458,INDIRECT(U$1&amp;"!$I$2:$x$40"),('Partner-period(er)'!$A458+14),FALSE)</f>
        <v>0</v>
      </c>
      <c r="V458" s="9">
        <f ca="1">HLOOKUP($B458,INDIRECT(V$1&amp;"!$I$2:$x$40"),('Partner-period(er)'!$A458+14),FALSE)</f>
        <v>0</v>
      </c>
      <c r="W458" s="9">
        <f ca="1">HLOOKUP($B458,INDIRECT(W$1&amp;"!$I$2:$x$40"),('Partner-period(er)'!$A458+14),FALSE)</f>
        <v>0</v>
      </c>
      <c r="X458" s="109">
        <f ca="1">HLOOKUP($B458,INDIRECT(X$1&amp;"!$I$2:$x$40"),('Partner-period(er)'!$A458+14),FALSE)</f>
        <v>0</v>
      </c>
      <c r="Z458" s="21">
        <f ca="1">J484</f>
        <v>0</v>
      </c>
      <c r="AA458" s="22">
        <f ca="1">SUM($J484:K484)</f>
        <v>0</v>
      </c>
      <c r="AB458" s="22">
        <f ca="1">SUM($J484:L484)</f>
        <v>0</v>
      </c>
      <c r="AC458" s="22">
        <f ca="1">SUM($J484:M484)</f>
        <v>0</v>
      </c>
      <c r="AD458" s="22">
        <f ca="1">SUM($J484:N484)</f>
        <v>0</v>
      </c>
      <c r="AE458" s="22">
        <f ca="1">SUM($J484:O484)</f>
        <v>0</v>
      </c>
      <c r="AF458" s="22">
        <f ca="1">SUM($J484:P484)</f>
        <v>0</v>
      </c>
      <c r="AG458" s="22">
        <f ca="1">SUM($J484:Q484)</f>
        <v>0</v>
      </c>
      <c r="AH458" s="22">
        <f ca="1">SUM($J484:R484)</f>
        <v>0</v>
      </c>
      <c r="AI458" s="22">
        <f ca="1">SUM($J484:S484)</f>
        <v>0</v>
      </c>
      <c r="AJ458" s="22">
        <f ca="1">SUM($J484:T484)</f>
        <v>0</v>
      </c>
      <c r="AK458" s="22">
        <f ca="1">SUM($J484:U484)</f>
        <v>0</v>
      </c>
      <c r="AL458" s="22">
        <f ca="1">SUM($J484:V484)</f>
        <v>0</v>
      </c>
      <c r="AM458" s="22">
        <f ca="1">SUM($J484:W484)</f>
        <v>0</v>
      </c>
      <c r="AN458" s="23">
        <f ca="1">SUM($J484:X484)</f>
        <v>0</v>
      </c>
      <c r="AO458" s="12"/>
      <c r="AP458" s="11">
        <f ca="1">IF(Data!$H$2="ja",IF(Z458&gt;$G458,Z458-$G458,0),0)</f>
        <v>0</v>
      </c>
      <c r="AQ458" s="11">
        <f ca="1">IF(Data!$H$2="ja",IF(AA458&gt;$G458,AA458-$G458-SUM($AP458:AP458),0),0)</f>
        <v>0</v>
      </c>
      <c r="AR458" s="11">
        <f ca="1">IF(Data!$H$2="ja",IF(AB458&gt;$G458,AB458-$G458-SUM($AP458:AQ458),0),0)</f>
        <v>0</v>
      </c>
      <c r="AS458" s="11">
        <f ca="1">IF(Data!$H$2="ja",IF(AC458&gt;$G458,AC458-$G458-SUM($AP458:AR458),0),0)</f>
        <v>0</v>
      </c>
      <c r="AT458" s="11">
        <f ca="1">IF(Data!$H$2="ja",IF(AD458&gt;$G458,AD458-$G458-SUM($AP458:AS458),0),0)</f>
        <v>0</v>
      </c>
      <c r="AU458" s="11">
        <f ca="1">IF(Data!$H$2="ja",IF(AE458&gt;$G458,AE458-$G458-SUM($AP458:AT458),0),0)</f>
        <v>0</v>
      </c>
      <c r="AV458" s="11">
        <f ca="1">IF(Data!$H$2="ja",IF(AF458&gt;$G458,AF458-$G458-SUM($AP458:AU458),0),0)</f>
        <v>0</v>
      </c>
      <c r="AW458" s="11">
        <f ca="1">IF(Data!$H$2="ja",IF(AG458&gt;$G458,AG458-$G458-SUM($AP458:AV458),0),0)</f>
        <v>0</v>
      </c>
      <c r="AX458" s="11">
        <f ca="1">IF(Data!$H$2="ja",IF(AH458&gt;$G458,AH458-$G458-SUM($AP458:AW458),0),0)</f>
        <v>0</v>
      </c>
      <c r="AY458" s="11">
        <f ca="1">IF(Data!$H$2="ja",IF(AI458&gt;$G458,AI458-$G458-SUM($AP458:AX458),0),0)</f>
        <v>0</v>
      </c>
      <c r="AZ458" s="11">
        <f ca="1">IF(Data!$H$2="ja",IF(AJ458&gt;$G458,AJ458-$G458-SUM($AP458:AY458),0),0)</f>
        <v>0</v>
      </c>
      <c r="BA458" s="11">
        <f ca="1">IF(Data!$H$2="ja",IF(AK458&gt;$G458,AK458-$G458-SUM($AP458:AZ458),0),0)</f>
        <v>0</v>
      </c>
      <c r="BB458" s="11">
        <f ca="1">IF(Data!$H$2="ja",IF(AL458&gt;$G458,AL458-$G458-SUM($AP458:BA458),0),0)</f>
        <v>0</v>
      </c>
      <c r="BC458" s="11">
        <f ca="1">IF(Data!$H$2="ja",IF(AM458&gt;$G458,AM458-$G458-SUM($AP458:BB458),0),0)</f>
        <v>0</v>
      </c>
      <c r="BD458" s="11">
        <f ca="1">IF(Data!$H$2="ja",IF(AN458&gt;$G458,AN458-$G458-SUM($AP458:BC458),0),0)</f>
        <v>0</v>
      </c>
    </row>
    <row r="459" spans="1:56" x14ac:dyDescent="0.25">
      <c r="A459" s="24">
        <v>5</v>
      </c>
      <c r="B459" s="24">
        <f t="shared" si="246"/>
        <v>10</v>
      </c>
      <c r="C459" s="39"/>
      <c r="D459" s="9" t="str">
        <f>Data!B$16</f>
        <v>Teknisk/adm løn</v>
      </c>
      <c r="E459" s="9"/>
      <c r="F459" s="66">
        <f>HLOOKUP(B458,'Budget &amp; Total'!B:CI,51,FALSE)</f>
        <v>0</v>
      </c>
      <c r="G459" s="242">
        <f>HLOOKUP(B459,'Budget &amp; Total'!$1:$45,(25),FALSE)</f>
        <v>0</v>
      </c>
      <c r="H459" s="454">
        <f t="shared" ca="1" si="247"/>
        <v>0</v>
      </c>
      <c r="I459" s="72"/>
      <c r="J459" s="159">
        <f ca="1">HLOOKUP($B459,INDIRECT(J$1&amp;"!$I$2:$x$40"),('Partner-period(er)'!$A459+14),FALSE)</f>
        <v>0</v>
      </c>
      <c r="K459" s="57">
        <f ca="1">HLOOKUP($B459,INDIRECT(K$1&amp;"!$I$2:$x$40"),('Partner-period(er)'!$A459+14),FALSE)</f>
        <v>0</v>
      </c>
      <c r="L459" s="57">
        <f ca="1">HLOOKUP($B459,INDIRECT(L$1&amp;"!$I$2:$x$40"),('Partner-period(er)'!$A459+14),FALSE)</f>
        <v>0</v>
      </c>
      <c r="M459" s="57">
        <f ca="1">HLOOKUP($B459,INDIRECT(M$1&amp;"!$I$2:$x$40"),('Partner-period(er)'!$A459+14),FALSE)</f>
        <v>0</v>
      </c>
      <c r="N459" s="57">
        <f ca="1">HLOOKUP($B459,INDIRECT(N$1&amp;"!$I$2:$x$40"),('Partner-period(er)'!$A459+14),FALSE)</f>
        <v>0</v>
      </c>
      <c r="O459" s="9">
        <f ca="1">HLOOKUP($B459,INDIRECT(O$1&amp;"!$I$2:$x$40"),('Partner-period(er)'!$A459+14),FALSE)</f>
        <v>0</v>
      </c>
      <c r="P459" s="9">
        <f ca="1">HLOOKUP($B459,INDIRECT(P$1&amp;"!$I$2:$x$40"),('Partner-period(er)'!$A459+14),FALSE)</f>
        <v>0</v>
      </c>
      <c r="Q459" s="9">
        <f ca="1">HLOOKUP($B459,INDIRECT(Q$1&amp;"!$I$2:$x$40"),('Partner-period(er)'!$A459+14),FALSE)</f>
        <v>0</v>
      </c>
      <c r="R459" s="9">
        <f ca="1">HLOOKUP($B459,INDIRECT(R$1&amp;"!$I$2:$x$40"),('Partner-period(er)'!$A459+14),FALSE)</f>
        <v>0</v>
      </c>
      <c r="S459" s="9">
        <f ca="1">HLOOKUP($B459,INDIRECT(S$1&amp;"!$I$2:$x$40"),('Partner-period(er)'!$A459+14),FALSE)</f>
        <v>0</v>
      </c>
      <c r="T459" s="9">
        <f ca="1">HLOOKUP($B459,INDIRECT(T$1&amp;"!$I$2:$x$40"),('Partner-period(er)'!$A459+14),FALSE)</f>
        <v>0</v>
      </c>
      <c r="U459" s="9">
        <f ca="1">HLOOKUP($B459,INDIRECT(U$1&amp;"!$I$2:$x$40"),('Partner-period(er)'!$A459+14),FALSE)</f>
        <v>0</v>
      </c>
      <c r="V459" s="9">
        <f ca="1">HLOOKUP($B459,INDIRECT(V$1&amp;"!$I$2:$x$40"),('Partner-period(er)'!$A459+14),FALSE)</f>
        <v>0</v>
      </c>
      <c r="W459" s="9">
        <f ca="1">HLOOKUP($B459,INDIRECT(W$1&amp;"!$I$2:$x$40"),('Partner-period(er)'!$A459+14),FALSE)</f>
        <v>0</v>
      </c>
      <c r="X459" s="109">
        <f ca="1">HLOOKUP($B459,INDIRECT(X$1&amp;"!$I$2:$x$40"),('Partner-period(er)'!$A459+14),FALSE)</f>
        <v>0</v>
      </c>
      <c r="Z459" s="21">
        <f ca="1">J491</f>
        <v>0</v>
      </c>
      <c r="AA459" s="22">
        <f ca="1">SUM($J491:K491)</f>
        <v>0</v>
      </c>
      <c r="AB459" s="22">
        <f ca="1">SUM($J491:L491)</f>
        <v>0</v>
      </c>
      <c r="AC459" s="22">
        <f ca="1">SUM($J491:M491)</f>
        <v>0</v>
      </c>
      <c r="AD459" s="22">
        <f ca="1">SUM($J491:N491)</f>
        <v>0</v>
      </c>
      <c r="AE459" s="22">
        <f ca="1">SUM($J491:O491)</f>
        <v>0</v>
      </c>
      <c r="AF459" s="22">
        <f ca="1">SUM($J491:P491)</f>
        <v>0</v>
      </c>
      <c r="AG459" s="22">
        <f ca="1">SUM($J491:Q491)</f>
        <v>0</v>
      </c>
      <c r="AH459" s="22">
        <f ca="1">SUM($J491:R491)</f>
        <v>0</v>
      </c>
      <c r="AI459" s="22">
        <f ca="1">SUM($J491:S491)</f>
        <v>0</v>
      </c>
      <c r="AJ459" s="22">
        <f ca="1">SUM($J491:T491)</f>
        <v>0</v>
      </c>
      <c r="AK459" s="22">
        <f ca="1">SUM($J491:U491)</f>
        <v>0</v>
      </c>
      <c r="AL459" s="22">
        <f ca="1">SUM($J491:V491)</f>
        <v>0</v>
      </c>
      <c r="AM459" s="22">
        <f ca="1">SUM($J491:W491)</f>
        <v>0</v>
      </c>
      <c r="AN459" s="22">
        <f ca="1">SUM($J491:X491)</f>
        <v>0</v>
      </c>
      <c r="AO459" s="12"/>
      <c r="AP459" s="11">
        <f ca="1">IF(Data!$H$2="ja",IF(Z459&gt;$G459,Z459-$G459,0),0)</f>
        <v>0</v>
      </c>
      <c r="AQ459" s="11">
        <f ca="1">IF(Data!$H$2="ja",IF(AA459&gt;$G459,AA459-$G459-SUM($AP459:AP459),0),0)</f>
        <v>0</v>
      </c>
      <c r="AR459" s="11">
        <f ca="1">IF(Data!$H$2="ja",IF(AB459&gt;$G459,AB459-$G459-SUM($AP459:AQ459),0),0)</f>
        <v>0</v>
      </c>
      <c r="AS459" s="11">
        <f ca="1">IF(Data!$H$2="ja",IF(AC459&gt;$G459,AC459-$G459-SUM($AP459:AR459),0),0)</f>
        <v>0</v>
      </c>
      <c r="AT459" s="11">
        <f ca="1">IF(Data!$H$2="ja",IF(AD459&gt;$G459,AD459-$G459-SUM($AP459:AS459),0),0)</f>
        <v>0</v>
      </c>
      <c r="AU459" s="11">
        <f ca="1">IF(Data!$H$2="ja",IF(AE459&gt;$G459,AE459-$G459-SUM($AP459:AT459),0),0)</f>
        <v>0</v>
      </c>
      <c r="AV459" s="11">
        <f ca="1">IF(Data!$H$2="ja",IF(AF459&gt;$G459,AF459-$G459-SUM($AP459:AU459),0),0)</f>
        <v>0</v>
      </c>
      <c r="AW459" s="11">
        <f ca="1">IF(Data!$H$2="ja",IF(AG459&gt;$G459,AG459-$G459-SUM($AP459:AV459),0),0)</f>
        <v>0</v>
      </c>
      <c r="AX459" s="11">
        <f ca="1">IF(Data!$H$2="ja",IF(AH459&gt;$G459,AH459-$G459-SUM($AP459:AW459),0),0)</f>
        <v>0</v>
      </c>
      <c r="AY459" s="11">
        <f ca="1">IF(Data!$H$2="ja",IF(AI459&gt;$G459,AI459-$G459-SUM($AP459:AX459),0),0)</f>
        <v>0</v>
      </c>
      <c r="AZ459" s="11">
        <f ca="1">IF(Data!$H$2="ja",IF(AJ459&gt;$G459,AJ459-$G459-SUM($AP459:AY459),0),0)</f>
        <v>0</v>
      </c>
      <c r="BA459" s="11">
        <f ca="1">IF(Data!$H$2="ja",IF(AK459&gt;$G459,AK459-$G459-SUM($AP459:AZ459),0),0)</f>
        <v>0</v>
      </c>
      <c r="BB459" s="11">
        <f ca="1">IF(Data!$H$2="ja",IF(AL459&gt;$G459,AL459-$G459-SUM($AP459:BA459),0),0)</f>
        <v>0</v>
      </c>
      <c r="BC459" s="11">
        <f ca="1">IF(Data!$H$2="ja",IF(AM459&gt;$G459,AM459-$G459-SUM($AP459:BB459),0),0)</f>
        <v>0</v>
      </c>
      <c r="BD459" s="11">
        <f ca="1">IF(Data!$H$2="ja",IF(AN459&gt;$G459,AN459-$G459-SUM($AP459:BC459),0),0)</f>
        <v>0</v>
      </c>
    </row>
    <row r="460" spans="1:56" x14ac:dyDescent="0.25">
      <c r="A460" s="24">
        <v>6</v>
      </c>
      <c r="B460" s="24">
        <f t="shared" si="246"/>
        <v>10</v>
      </c>
      <c r="C460" s="40"/>
      <c r="D460" s="41" t="str">
        <f>Data!B$17</f>
        <v>Overhead løn</v>
      </c>
      <c r="E460" s="41"/>
      <c r="F460" s="70">
        <f>HLOOKUP(B458,'Budget &amp; Total'!B:CI,26,FALSE)</f>
        <v>0</v>
      </c>
      <c r="G460" s="243">
        <f>HLOOKUP(B460,'Budget &amp; Total'!$1:$45,(27),FALSE)</f>
        <v>0</v>
      </c>
      <c r="H460" s="453">
        <f t="shared" ca="1" si="247"/>
        <v>0</v>
      </c>
      <c r="I460" s="72"/>
      <c r="J460" s="159">
        <f ca="1">HLOOKUP($B460,INDIRECT(J$1&amp;"!$I$2:$x$40"),('Partner-period(er)'!$A460+14),FALSE)</f>
        <v>0</v>
      </c>
      <c r="K460" s="57">
        <f ca="1">HLOOKUP($B460,INDIRECT(K$1&amp;"!$I$2:$x$40"),('Partner-period(er)'!$A460+14),FALSE)</f>
        <v>0</v>
      </c>
      <c r="L460" s="57">
        <f ca="1">HLOOKUP($B460,INDIRECT(L$1&amp;"!$I$2:$x$40"),('Partner-period(er)'!$A460+14),FALSE)</f>
        <v>0</v>
      </c>
      <c r="M460" s="57">
        <f ca="1">HLOOKUP($B460,INDIRECT(M$1&amp;"!$I$2:$x$40"),('Partner-period(er)'!$A460+14),FALSE)</f>
        <v>0</v>
      </c>
      <c r="N460" s="57">
        <f ca="1">HLOOKUP($B460,INDIRECT(N$1&amp;"!$I$2:$x$40"),('Partner-period(er)'!$A460+14),FALSE)</f>
        <v>0</v>
      </c>
      <c r="O460" s="9">
        <f ca="1">HLOOKUP($B460,INDIRECT(O$1&amp;"!$I$2:$x$40"),('Partner-period(er)'!$A460+14),FALSE)</f>
        <v>0</v>
      </c>
      <c r="P460" s="9">
        <f ca="1">HLOOKUP($B460,INDIRECT(P$1&amp;"!$I$2:$x$40"),('Partner-period(er)'!$A460+14),FALSE)</f>
        <v>0</v>
      </c>
      <c r="Q460" s="9">
        <f ca="1">HLOOKUP($B460,INDIRECT(Q$1&amp;"!$I$2:$x$40"),('Partner-period(er)'!$A460+14),FALSE)</f>
        <v>0</v>
      </c>
      <c r="R460" s="9">
        <f ca="1">HLOOKUP($B460,INDIRECT(R$1&amp;"!$I$2:$x$40"),('Partner-period(er)'!$A460+14),FALSE)</f>
        <v>0</v>
      </c>
      <c r="S460" s="9">
        <f ca="1">HLOOKUP($B460,INDIRECT(S$1&amp;"!$I$2:$x$40"),('Partner-period(er)'!$A460+14),FALSE)</f>
        <v>0</v>
      </c>
      <c r="T460" s="9">
        <f ca="1">HLOOKUP($B460,INDIRECT(T$1&amp;"!$I$2:$x$40"),('Partner-period(er)'!$A460+14),FALSE)</f>
        <v>0</v>
      </c>
      <c r="U460" s="9">
        <f ca="1">HLOOKUP($B460,INDIRECT(U$1&amp;"!$I$2:$x$40"),('Partner-period(er)'!$A460+14),FALSE)</f>
        <v>0</v>
      </c>
      <c r="V460" s="9">
        <f ca="1">HLOOKUP($B460,INDIRECT(V$1&amp;"!$I$2:$x$40"),('Partner-period(er)'!$A460+14),FALSE)</f>
        <v>0</v>
      </c>
      <c r="W460" s="9">
        <f ca="1">HLOOKUP($B460,INDIRECT(W$1&amp;"!$I$2:$x$40"),('Partner-period(er)'!$A460+14),FALSE)</f>
        <v>0</v>
      </c>
      <c r="X460" s="109">
        <f ca="1">HLOOKUP($B460,INDIRECT(X$1&amp;"!$I$2:$x$40"),('Partner-period(er)'!$A460+14),FALSE)</f>
        <v>0</v>
      </c>
      <c r="Z460" s="21">
        <f ca="1">J460+J494</f>
        <v>0</v>
      </c>
      <c r="AA460" s="22">
        <f ca="1">SUM($J494:K494)+SUM($J460:K460)</f>
        <v>0</v>
      </c>
      <c r="AB460" s="22">
        <f ca="1">SUM($J494:L494)+SUM($J460:L460)</f>
        <v>0</v>
      </c>
      <c r="AC460" s="22">
        <f ca="1">SUM($J494:M494)+SUM($J460:M460)</f>
        <v>0</v>
      </c>
      <c r="AD460" s="22">
        <f ca="1">SUM($J494:N494)+SUM($J460:N460)</f>
        <v>0</v>
      </c>
      <c r="AE460" s="22">
        <f ca="1">SUM($J494:O494)+SUM($J460:O460)</f>
        <v>0</v>
      </c>
      <c r="AF460" s="22">
        <f ca="1">SUM($J494:P494)+SUM($J460:P460)</f>
        <v>0</v>
      </c>
      <c r="AG460" s="22">
        <f ca="1">SUM($J494:Q494)+SUM($J460:Q460)</f>
        <v>0</v>
      </c>
      <c r="AH460" s="22">
        <f ca="1">SUM($J494:R494)+SUM($J460:R460)</f>
        <v>0</v>
      </c>
      <c r="AI460" s="22">
        <f ca="1">SUM($J494:S494)+SUM($J460:S460)</f>
        <v>0</v>
      </c>
      <c r="AJ460" s="22">
        <f ca="1">SUM($J494:T494)+SUM($J460:T460)</f>
        <v>0</v>
      </c>
      <c r="AK460" s="22">
        <f ca="1">SUM($J494:U494)+SUM($J460:U460)</f>
        <v>0</v>
      </c>
      <c r="AL460" s="22">
        <f ca="1">SUM($J494:V494)+SUM($J460:V460)</f>
        <v>0</v>
      </c>
      <c r="AM460" s="22">
        <f ca="1">SUM($J494:W494)+SUM($J460:W460)</f>
        <v>0</v>
      </c>
      <c r="AN460" s="22">
        <f ca="1">SUM($J494:X494)+SUM($J460:X460)</f>
        <v>0</v>
      </c>
      <c r="AO460" s="12"/>
      <c r="AP460" s="11">
        <f ca="1">IF(Data!$H$2="ja",IF(Z460&gt;$G460,Z460-$G460,0),0)</f>
        <v>0</v>
      </c>
      <c r="AQ460" s="11">
        <f ca="1">IF(Data!$H$2="ja",IF(AA460&gt;$G460,AA460-$G460-SUM($AP460:AP460),0),0)</f>
        <v>0</v>
      </c>
      <c r="AR460" s="11">
        <f ca="1">IF(Data!$H$2="ja",IF(AB460&gt;$G460,AB460-$G460-SUM($AP460:AQ460),0),0)</f>
        <v>0</v>
      </c>
      <c r="AS460" s="11">
        <f ca="1">IF(Data!$H$2="ja",IF(AC460&gt;$G460,AC460-$G460-SUM($AP460:AR460),0),0)</f>
        <v>0</v>
      </c>
      <c r="AT460" s="11">
        <f ca="1">IF(Data!$H$2="ja",IF(AD460&gt;$G460,AD460-$G460-SUM($AP460:AS460),0),0)</f>
        <v>0</v>
      </c>
      <c r="AU460" s="11">
        <f ca="1">IF(Data!$H$2="ja",IF(AE460&gt;$G460,AE460-$G460-SUM($AP460:AT460),0),0)</f>
        <v>0</v>
      </c>
      <c r="AV460" s="11">
        <f ca="1">IF(Data!$H$2="ja",IF(AF460&gt;$G460,AF460-$G460-SUM($AP460:AU460),0),0)</f>
        <v>0</v>
      </c>
      <c r="AW460" s="11">
        <f ca="1">IF(Data!$H$2="ja",IF(AG460&gt;$G460,AG460-$G460-SUM($AP460:AV460),0),0)</f>
        <v>0</v>
      </c>
      <c r="AX460" s="11">
        <f ca="1">IF(Data!$H$2="ja",IF(AH460&gt;$G460,AH460-$G460-SUM($AP460:AW460),0),0)</f>
        <v>0</v>
      </c>
      <c r="AY460" s="11">
        <f ca="1">IF(Data!$H$2="ja",IF(AI460&gt;$G460,AI460-$G460-SUM($AP460:AX460),0),0)</f>
        <v>0</v>
      </c>
      <c r="AZ460" s="11">
        <f ca="1">IF(Data!$H$2="ja",IF(AJ460&gt;$G460,AJ460-$G460-SUM($AP460:AY460),0),0)</f>
        <v>0</v>
      </c>
      <c r="BA460" s="11">
        <f ca="1">IF(Data!$H$2="ja",IF(AK460&gt;$G460,AK460-$G460-SUM($AP460:AZ460),0),0)</f>
        <v>0</v>
      </c>
      <c r="BB460" s="11">
        <f ca="1">IF(Data!$H$2="ja",IF(AL460&gt;$G460,AL460-$G460-SUM($AP460:BA460),0),0)</f>
        <v>0</v>
      </c>
      <c r="BC460" s="11">
        <f ca="1">IF(Data!$H$2="ja",IF(AM460&gt;$G460,AM460-$G460-SUM($AP460:BB460),0),0)</f>
        <v>0</v>
      </c>
      <c r="BD460" s="11">
        <f ca="1">IF(Data!$H$2="ja",IF(AN460&gt;$G460,AN460-$G460-SUM($AP460:BC460),0),0)</f>
        <v>0</v>
      </c>
    </row>
    <row r="461" spans="1:56" x14ac:dyDescent="0.25">
      <c r="A461" s="24">
        <v>7</v>
      </c>
      <c r="B461" s="24">
        <f t="shared" si="246"/>
        <v>10</v>
      </c>
      <c r="C461" s="62"/>
      <c r="D461" s="34" t="str">
        <f>Data!B$39</f>
        <v>Lønomkostninger total</v>
      </c>
      <c r="E461" s="34"/>
      <c r="F461" s="53"/>
      <c r="G461" s="242">
        <f>HLOOKUP(B461,'Budget &amp; Total'!$1:$45,(28),FALSE)</f>
        <v>0</v>
      </c>
      <c r="H461" s="455">
        <f t="shared" ca="1" si="247"/>
        <v>0</v>
      </c>
      <c r="I461" s="79"/>
      <c r="J461" s="209">
        <f ca="1">HLOOKUP($B461,INDIRECT(J$1&amp;"!$I$2:$x$40"),('Partner-period(er)'!$A461+14),FALSE)</f>
        <v>0</v>
      </c>
      <c r="K461" s="61">
        <f ca="1">HLOOKUP($B461,INDIRECT(K$1&amp;"!$I$2:$x$40"),('Partner-period(er)'!$A461+14),FALSE)</f>
        <v>0</v>
      </c>
      <c r="L461" s="210">
        <f ca="1">HLOOKUP($B461,INDIRECT(L$1&amp;"!$I$2:$x$40"),('Partner-period(er)'!$A461+14),FALSE)</f>
        <v>0</v>
      </c>
      <c r="M461" s="210">
        <f ca="1">HLOOKUP($B461,INDIRECT(M$1&amp;"!$I$2:$x$40"),('Partner-period(er)'!$A461+14),FALSE)</f>
        <v>0</v>
      </c>
      <c r="N461" s="210">
        <f ca="1">HLOOKUP($B461,INDIRECT(N$1&amp;"!$I$2:$x$40"),('Partner-period(er)'!$A461+14),FALSE)</f>
        <v>0</v>
      </c>
      <c r="O461" s="364">
        <f ca="1">HLOOKUP($B461,INDIRECT(O$1&amp;"!$I$2:$x$40"),('Partner-period(er)'!$A461+14),FALSE)</f>
        <v>0</v>
      </c>
      <c r="P461" s="364">
        <f ca="1">HLOOKUP($B461,INDIRECT(P$1&amp;"!$I$2:$x$40"),('Partner-period(er)'!$A461+14),FALSE)</f>
        <v>0</v>
      </c>
      <c r="Q461" s="364">
        <f ca="1">HLOOKUP($B461,INDIRECT(Q$1&amp;"!$I$2:$x$40"),('Partner-period(er)'!$A461+14),FALSE)</f>
        <v>0</v>
      </c>
      <c r="R461" s="364">
        <f ca="1">HLOOKUP($B461,INDIRECT(R$1&amp;"!$I$2:$x$40"),('Partner-period(er)'!$A461+14),FALSE)</f>
        <v>0</v>
      </c>
      <c r="S461" s="364">
        <f ca="1">HLOOKUP($B461,INDIRECT(S$1&amp;"!$I$2:$x$40"),('Partner-period(er)'!$A461+14),FALSE)</f>
        <v>0</v>
      </c>
      <c r="T461" s="364">
        <f ca="1">HLOOKUP($B461,INDIRECT(T$1&amp;"!$I$2:$x$40"),('Partner-period(er)'!$A461+14),FALSE)</f>
        <v>0</v>
      </c>
      <c r="U461" s="364">
        <f ca="1">HLOOKUP($B461,INDIRECT(U$1&amp;"!$I$2:$x$40"),('Partner-period(er)'!$A461+14),FALSE)</f>
        <v>0</v>
      </c>
      <c r="V461" s="364">
        <f ca="1">HLOOKUP($B461,INDIRECT(V$1&amp;"!$I$2:$x$40"),('Partner-period(er)'!$A461+14),FALSE)</f>
        <v>0</v>
      </c>
      <c r="W461" s="364">
        <f ca="1">HLOOKUP($B461,INDIRECT(W$1&amp;"!$I$2:$x$40"),('Partner-period(er)'!$A461+14),FALSE)</f>
        <v>0</v>
      </c>
      <c r="X461" s="365">
        <f ca="1">HLOOKUP($B461,INDIRECT(X$1&amp;"!$I$2:$x$40"),('Partner-period(er)'!$A461+14),FALSE)</f>
        <v>0</v>
      </c>
      <c r="Z461" s="15">
        <f t="shared" ref="Z461:AN461" ca="1" si="248">SUM(Z458:Z460)</f>
        <v>0</v>
      </c>
      <c r="AA461" s="11">
        <f t="shared" ca="1" si="248"/>
        <v>0</v>
      </c>
      <c r="AB461" s="11">
        <f t="shared" ca="1" si="248"/>
        <v>0</v>
      </c>
      <c r="AC461" s="11">
        <f t="shared" ca="1" si="248"/>
        <v>0</v>
      </c>
      <c r="AD461" s="11">
        <f t="shared" ca="1" si="248"/>
        <v>0</v>
      </c>
      <c r="AE461" s="11">
        <f t="shared" ca="1" si="248"/>
        <v>0</v>
      </c>
      <c r="AF461" s="11">
        <f t="shared" ca="1" si="248"/>
        <v>0</v>
      </c>
      <c r="AG461" s="11">
        <f t="shared" ca="1" si="248"/>
        <v>0</v>
      </c>
      <c r="AH461" s="11">
        <f t="shared" ca="1" si="248"/>
        <v>0</v>
      </c>
      <c r="AI461" s="11">
        <f t="shared" ca="1" si="248"/>
        <v>0</v>
      </c>
      <c r="AJ461" s="11">
        <f t="shared" ca="1" si="248"/>
        <v>0</v>
      </c>
      <c r="AK461" s="11">
        <f t="shared" ca="1" si="248"/>
        <v>0</v>
      </c>
      <c r="AL461" s="11">
        <f t="shared" ca="1" si="248"/>
        <v>0</v>
      </c>
      <c r="AM461" s="11">
        <f t="shared" ca="1" si="248"/>
        <v>0</v>
      </c>
      <c r="AN461" s="19">
        <f t="shared" ca="1" si="248"/>
        <v>0</v>
      </c>
      <c r="AO461" s="12"/>
      <c r="AP461" s="11">
        <f t="shared" ref="AP461:BD461" ca="1" si="249">SUM(AP458:AP460)</f>
        <v>0</v>
      </c>
      <c r="AQ461" s="11">
        <f t="shared" ca="1" si="249"/>
        <v>0</v>
      </c>
      <c r="AR461" s="11">
        <f t="shared" ca="1" si="249"/>
        <v>0</v>
      </c>
      <c r="AS461" s="11">
        <f t="shared" ca="1" si="249"/>
        <v>0</v>
      </c>
      <c r="AT461" s="11">
        <f t="shared" ca="1" si="249"/>
        <v>0</v>
      </c>
      <c r="AU461" s="11">
        <f t="shared" ca="1" si="249"/>
        <v>0</v>
      </c>
      <c r="AV461" s="11">
        <f t="shared" ca="1" si="249"/>
        <v>0</v>
      </c>
      <c r="AW461" s="11">
        <f t="shared" ca="1" si="249"/>
        <v>0</v>
      </c>
      <c r="AX461" s="11">
        <f t="shared" ca="1" si="249"/>
        <v>0</v>
      </c>
      <c r="AY461" s="11">
        <f t="shared" ca="1" si="249"/>
        <v>0</v>
      </c>
      <c r="AZ461" s="11">
        <f t="shared" ca="1" si="249"/>
        <v>0</v>
      </c>
      <c r="BA461" s="11">
        <f t="shared" ca="1" si="249"/>
        <v>0</v>
      </c>
      <c r="BB461" s="11">
        <f t="shared" ca="1" si="249"/>
        <v>0</v>
      </c>
      <c r="BC461" s="11">
        <f t="shared" ca="1" si="249"/>
        <v>0</v>
      </c>
      <c r="BD461" s="11">
        <f t="shared" ca="1" si="249"/>
        <v>0</v>
      </c>
    </row>
    <row r="462" spans="1:56" x14ac:dyDescent="0.25">
      <c r="B462" s="24">
        <f t="shared" si="246"/>
        <v>10</v>
      </c>
      <c r="C462" s="38" t="str">
        <f>Data!B$18</f>
        <v>Andre omkostninger</v>
      </c>
      <c r="D462" s="9"/>
      <c r="E462" s="9"/>
      <c r="F462" s="4"/>
      <c r="G462" s="241"/>
      <c r="H462" s="454">
        <f t="shared" ca="1" si="247"/>
        <v>0</v>
      </c>
      <c r="I462" s="72"/>
      <c r="J462" s="159">
        <f ca="1">HLOOKUP($B462,INDIRECT(J$1&amp;"!$I$2:$x$40"),('Partner-period(er)'!$A462+14),FALSE)</f>
        <v>0</v>
      </c>
      <c r="K462" s="57">
        <f ca="1">HLOOKUP($B462,INDIRECT(K$1&amp;"!$I$2:$x$40"),('Partner-period(er)'!$A462+14),FALSE)</f>
        <v>0</v>
      </c>
      <c r="L462" s="57">
        <f ca="1">HLOOKUP($B462,INDIRECT(L$1&amp;"!$I$2:$x$40"),('Partner-period(er)'!$A462+14),FALSE)</f>
        <v>0</v>
      </c>
      <c r="M462" s="57">
        <f ca="1">HLOOKUP($B462,INDIRECT(M$1&amp;"!$I$2:$x$40"),('Partner-period(er)'!$A462+14),FALSE)</f>
        <v>0</v>
      </c>
      <c r="N462" s="57">
        <f ca="1">HLOOKUP($B462,INDIRECT(N$1&amp;"!$I$2:$x$40"),('Partner-period(er)'!$A462+14),FALSE)</f>
        <v>0</v>
      </c>
      <c r="O462" s="9">
        <f ca="1">HLOOKUP($B462,INDIRECT(O$1&amp;"!$I$2:$x$40"),('Partner-period(er)'!$A462+14),FALSE)</f>
        <v>0</v>
      </c>
      <c r="P462" s="9">
        <f ca="1">HLOOKUP($B462,INDIRECT(P$1&amp;"!$I$2:$x$40"),('Partner-period(er)'!$A462+14),FALSE)</f>
        <v>0</v>
      </c>
      <c r="Q462" s="9">
        <f ca="1">HLOOKUP($B462,INDIRECT(Q$1&amp;"!$I$2:$x$40"),('Partner-period(er)'!$A462+14),FALSE)</f>
        <v>0</v>
      </c>
      <c r="R462" s="9">
        <f ca="1">HLOOKUP($B462,INDIRECT(R$1&amp;"!$I$2:$x$40"),('Partner-period(er)'!$A462+14),FALSE)</f>
        <v>0</v>
      </c>
      <c r="S462" s="9">
        <f ca="1">HLOOKUP($B462,INDIRECT(S$1&amp;"!$I$2:$x$40"),('Partner-period(er)'!$A462+14),FALSE)</f>
        <v>0</v>
      </c>
      <c r="T462" s="9">
        <f ca="1">HLOOKUP($B462,INDIRECT(T$1&amp;"!$I$2:$x$40"),('Partner-period(er)'!$A462+14),FALSE)</f>
        <v>0</v>
      </c>
      <c r="U462" s="9">
        <f ca="1">HLOOKUP($B462,INDIRECT(U$1&amp;"!$I$2:$x$40"),('Partner-period(er)'!$A462+14),FALSE)</f>
        <v>0</v>
      </c>
      <c r="V462" s="9">
        <f ca="1">HLOOKUP($B462,INDIRECT(V$1&amp;"!$I$2:$x$40"),('Partner-period(er)'!$A462+14),FALSE)</f>
        <v>0</v>
      </c>
      <c r="W462" s="9">
        <f ca="1">HLOOKUP($B462,INDIRECT(W$1&amp;"!$I$2:$x$40"),('Partner-period(er)'!$A462+14),FALSE)</f>
        <v>0</v>
      </c>
      <c r="X462" s="109">
        <f ca="1">HLOOKUP($B462,INDIRECT(X$1&amp;"!$I$2:$x$40"),('Partner-period(er)'!$A462+14),FALSE)</f>
        <v>0</v>
      </c>
      <c r="Z462" s="15"/>
      <c r="AA462" s="11"/>
      <c r="AB462" s="11"/>
      <c r="AC462" s="11"/>
      <c r="AD462" s="11"/>
      <c r="AE462" s="11"/>
      <c r="AF462" s="11"/>
      <c r="AG462" s="11"/>
      <c r="AH462" s="11"/>
      <c r="AI462" s="11"/>
      <c r="AJ462" s="11"/>
      <c r="AK462" s="11"/>
      <c r="AL462" s="11"/>
      <c r="AM462" s="11"/>
      <c r="AN462" s="19"/>
      <c r="AO462" s="12"/>
      <c r="AP462" s="11"/>
      <c r="AQ462" s="11"/>
      <c r="AR462" s="11"/>
      <c r="AS462" s="11"/>
      <c r="AT462" s="11"/>
      <c r="AU462" s="11"/>
      <c r="AV462" s="11"/>
      <c r="AW462" s="11"/>
      <c r="AX462" s="11"/>
      <c r="AY462" s="11"/>
      <c r="AZ462" s="11"/>
      <c r="BA462" s="11"/>
      <c r="BB462" s="11"/>
      <c r="BC462" s="11"/>
      <c r="BD462" s="11"/>
    </row>
    <row r="463" spans="1:56" x14ac:dyDescent="0.25">
      <c r="A463" s="24">
        <v>9</v>
      </c>
      <c r="B463" s="24">
        <f t="shared" si="246"/>
        <v>10</v>
      </c>
      <c r="C463" s="39"/>
      <c r="D463" s="9" t="str">
        <f>Data!B$6</f>
        <v>Instrumenter og udstyr</v>
      </c>
      <c r="E463" s="9"/>
      <c r="F463" s="4"/>
      <c r="G463" s="242">
        <f>HLOOKUP(B463,'Budget &amp; Total'!$1:$45,(30),FALSE)</f>
        <v>0</v>
      </c>
      <c r="H463" s="454">
        <f t="shared" ca="1" si="247"/>
        <v>0</v>
      </c>
      <c r="I463" s="72"/>
      <c r="J463" s="159">
        <f ca="1">HLOOKUP($B463,INDIRECT(J$1&amp;"!$I$2:$x$40"),('Partner-period(er)'!$A463+14),FALSE)</f>
        <v>0</v>
      </c>
      <c r="K463" s="57">
        <f ca="1">HLOOKUP($B463,INDIRECT(K$1&amp;"!$I$2:$x$40"),('Partner-period(er)'!$A463+14),FALSE)</f>
        <v>0</v>
      </c>
      <c r="L463" s="57">
        <f ca="1">HLOOKUP($B463,INDIRECT(L$1&amp;"!$I$2:$x$40"),('Partner-period(er)'!$A463+14),FALSE)</f>
        <v>0</v>
      </c>
      <c r="M463" s="57">
        <f ca="1">HLOOKUP($B463,INDIRECT(M$1&amp;"!$I$2:$x$40"),('Partner-period(er)'!$A463+14),FALSE)</f>
        <v>0</v>
      </c>
      <c r="N463" s="57">
        <f ca="1">HLOOKUP($B463,INDIRECT(N$1&amp;"!$I$2:$x$40"),('Partner-period(er)'!$A463+14),FALSE)</f>
        <v>0</v>
      </c>
      <c r="O463" s="9">
        <f ca="1">HLOOKUP($B463,INDIRECT(O$1&amp;"!$I$2:$x$40"),('Partner-period(er)'!$A463+14),FALSE)</f>
        <v>0</v>
      </c>
      <c r="P463" s="9">
        <f ca="1">HLOOKUP($B463,INDIRECT(P$1&amp;"!$I$2:$x$40"),('Partner-period(er)'!$A463+14),FALSE)</f>
        <v>0</v>
      </c>
      <c r="Q463" s="9">
        <f ca="1">HLOOKUP($B463,INDIRECT(Q$1&amp;"!$I$2:$x$40"),('Partner-period(er)'!$A463+14),FALSE)</f>
        <v>0</v>
      </c>
      <c r="R463" s="9">
        <f ca="1">HLOOKUP($B463,INDIRECT(R$1&amp;"!$I$2:$x$40"),('Partner-period(er)'!$A463+14),FALSE)</f>
        <v>0</v>
      </c>
      <c r="S463" s="9">
        <f ca="1">HLOOKUP($B463,INDIRECT(S$1&amp;"!$I$2:$x$40"),('Partner-period(er)'!$A463+14),FALSE)</f>
        <v>0</v>
      </c>
      <c r="T463" s="9">
        <f ca="1">HLOOKUP($B463,INDIRECT(T$1&amp;"!$I$2:$x$40"),('Partner-period(er)'!$A463+14),FALSE)</f>
        <v>0</v>
      </c>
      <c r="U463" s="9">
        <f ca="1">HLOOKUP($B463,INDIRECT(U$1&amp;"!$I$2:$x$40"),('Partner-period(er)'!$A463+14),FALSE)</f>
        <v>0</v>
      </c>
      <c r="V463" s="9">
        <f ca="1">HLOOKUP($B463,INDIRECT(V$1&amp;"!$I$2:$x$40"),('Partner-period(er)'!$A463+14),FALSE)</f>
        <v>0</v>
      </c>
      <c r="W463" s="9">
        <f ca="1">HLOOKUP($B463,INDIRECT(W$1&amp;"!$I$2:$x$40"),('Partner-period(er)'!$A463+14),FALSE)</f>
        <v>0</v>
      </c>
      <c r="X463" s="109">
        <f ca="1">HLOOKUP($B463,INDIRECT(X$1&amp;"!$I$2:$x$40"),('Partner-period(er)'!$A463+14),FALSE)</f>
        <v>0</v>
      </c>
      <c r="Z463" s="15">
        <f t="shared" ref="Z463:Z471" ca="1" si="250">J463</f>
        <v>0</v>
      </c>
      <c r="AA463" s="11">
        <f ca="1">SUM($J463:K463)</f>
        <v>0</v>
      </c>
      <c r="AB463" s="11">
        <f ca="1">SUM($J463:L463)</f>
        <v>0</v>
      </c>
      <c r="AC463" s="11">
        <f ca="1">SUM($J463:M463)</f>
        <v>0</v>
      </c>
      <c r="AD463" s="11">
        <f ca="1">SUM($J463:N463)</f>
        <v>0</v>
      </c>
      <c r="AE463" s="11">
        <f ca="1">SUM($J463:O463)</f>
        <v>0</v>
      </c>
      <c r="AF463" s="11">
        <f ca="1">SUM($J463:P463)</f>
        <v>0</v>
      </c>
      <c r="AG463" s="11">
        <f ca="1">SUM($J463:Q463)</f>
        <v>0</v>
      </c>
      <c r="AH463" s="11">
        <f ca="1">SUM($J463:R463)</f>
        <v>0</v>
      </c>
      <c r="AI463" s="11">
        <f ca="1">SUM($J463:S463)</f>
        <v>0</v>
      </c>
      <c r="AJ463" s="11">
        <f ca="1">SUM($J463:T463)</f>
        <v>0</v>
      </c>
      <c r="AK463" s="11">
        <f ca="1">SUM($J463:U463)</f>
        <v>0</v>
      </c>
      <c r="AL463" s="11">
        <f ca="1">SUM($J463:V463)</f>
        <v>0</v>
      </c>
      <c r="AM463" s="11">
        <f ca="1">SUM($J463:W463)</f>
        <v>0</v>
      </c>
      <c r="AN463" s="19">
        <f ca="1">SUM($J463:X463)</f>
        <v>0</v>
      </c>
      <c r="AO463" s="12"/>
      <c r="AP463" s="11">
        <f ca="1">IF(Data!$H$2="ja",IF(Z463&gt;$G463,Z463-$G463,0),0)</f>
        <v>0</v>
      </c>
      <c r="AQ463" s="11">
        <f ca="1">IF(Data!$H$2="ja",IF(AA463&gt;$G463,AA463-$G463-SUM($AP463:AP463),0),0)</f>
        <v>0</v>
      </c>
      <c r="AR463" s="11">
        <f ca="1">IF(Data!$H$2="ja",IF(AB463&gt;$G463,AB463-$G463-SUM($AP463:AQ463),0),0)</f>
        <v>0</v>
      </c>
      <c r="AS463" s="11">
        <f ca="1">IF(Data!$H$2="ja",IF(AC463&gt;$G463,AC463-$G463-SUM($AP463:AR463),0),0)</f>
        <v>0</v>
      </c>
      <c r="AT463" s="11">
        <f ca="1">IF(Data!$H$2="ja",IF(AD463&gt;$G463,AD463-$G463-SUM($AP463:AS463),0),0)</f>
        <v>0</v>
      </c>
      <c r="AU463" s="11">
        <f ca="1">IF(Data!$H$2="ja",IF(AE463&gt;$G463,AE463-$G463-SUM($AP463:AT463),0),0)</f>
        <v>0</v>
      </c>
      <c r="AV463" s="11">
        <f ca="1">IF(Data!$H$2="ja",IF(AF463&gt;$G463,AF463-$G463-SUM($AP463:AU463),0),0)</f>
        <v>0</v>
      </c>
      <c r="AW463" s="11">
        <f ca="1">IF(Data!$H$2="ja",IF(AG463&gt;$G463,AG463-$G463-SUM($AP463:AV463),0),0)</f>
        <v>0</v>
      </c>
      <c r="AX463" s="11">
        <f ca="1">IF(Data!$H$2="ja",IF(AH463&gt;$G463,AH463-$G463-SUM($AP463:AW463),0),0)</f>
        <v>0</v>
      </c>
      <c r="AY463" s="11">
        <f ca="1">IF(Data!$H$2="ja",IF(AI463&gt;$G463,AI463-$G463-SUM($AP463:AX463),0),0)</f>
        <v>0</v>
      </c>
      <c r="AZ463" s="11">
        <f ca="1">IF(Data!$H$2="ja",IF(AJ463&gt;$G463,AJ463-$G463-SUM($AP463:AY463),0),0)</f>
        <v>0</v>
      </c>
      <c r="BA463" s="11">
        <f ca="1">IF(Data!$H$2="ja",IF(AK463&gt;$G463,AK463-$G463-SUM($AP463:AZ463),0),0)</f>
        <v>0</v>
      </c>
      <c r="BB463" s="11">
        <f ca="1">IF(Data!$H$2="ja",IF(AL463&gt;$G463,AL463-$G463-SUM($AP463:BA463),0),0)</f>
        <v>0</v>
      </c>
      <c r="BC463" s="11">
        <f ca="1">IF(Data!$H$2="ja",IF(AM463&gt;$G463,AM463-$G463-SUM($AP463:BB463),0),0)</f>
        <v>0</v>
      </c>
      <c r="BD463" s="11">
        <f ca="1">IF(Data!$H$2="ja",IF(AN463&gt;$G463,AN463-$G463-SUM($AP463:BC463),0),0)</f>
        <v>0</v>
      </c>
    </row>
    <row r="464" spans="1:56" x14ac:dyDescent="0.25">
      <c r="A464" s="24">
        <v>10</v>
      </c>
      <c r="B464" s="24">
        <f t="shared" si="246"/>
        <v>10</v>
      </c>
      <c r="C464" s="39"/>
      <c r="D464" s="9" t="str">
        <f>Data!B$7</f>
        <v>Bygninger og jord</v>
      </c>
      <c r="E464" s="9"/>
      <c r="F464" s="4"/>
      <c r="G464" s="242">
        <f>HLOOKUP(B464,'Budget &amp; Total'!$1:$45,(31),FALSE)</f>
        <v>0</v>
      </c>
      <c r="H464" s="454">
        <f t="shared" ca="1" si="247"/>
        <v>0</v>
      </c>
      <c r="I464" s="72"/>
      <c r="J464" s="159">
        <f ca="1">HLOOKUP($B464,INDIRECT(J$1&amp;"!$I$2:$x$40"),('Partner-period(er)'!$A464+14),FALSE)</f>
        <v>0</v>
      </c>
      <c r="K464" s="57">
        <f ca="1">HLOOKUP($B464,INDIRECT(K$1&amp;"!$I$2:$x$40"),('Partner-period(er)'!$A464+14),FALSE)</f>
        <v>0</v>
      </c>
      <c r="L464" s="57">
        <f ca="1">HLOOKUP($B464,INDIRECT(L$1&amp;"!$I$2:$x$40"),('Partner-period(er)'!$A464+14),FALSE)</f>
        <v>0</v>
      </c>
      <c r="M464" s="57">
        <f ca="1">HLOOKUP($B464,INDIRECT(M$1&amp;"!$I$2:$x$40"),('Partner-period(er)'!$A464+14),FALSE)</f>
        <v>0</v>
      </c>
      <c r="N464" s="57">
        <f ca="1">HLOOKUP($B464,INDIRECT(N$1&amp;"!$I$2:$x$40"),('Partner-period(er)'!$A464+14),FALSE)</f>
        <v>0</v>
      </c>
      <c r="O464" s="9">
        <f ca="1">HLOOKUP($B464,INDIRECT(O$1&amp;"!$I$2:$x$40"),('Partner-period(er)'!$A464+14),FALSE)</f>
        <v>0</v>
      </c>
      <c r="P464" s="9">
        <f ca="1">HLOOKUP($B464,INDIRECT(P$1&amp;"!$I$2:$x$40"),('Partner-period(er)'!$A464+14),FALSE)</f>
        <v>0</v>
      </c>
      <c r="Q464" s="9">
        <f ca="1">HLOOKUP($B464,INDIRECT(Q$1&amp;"!$I$2:$x$40"),('Partner-period(er)'!$A464+14),FALSE)</f>
        <v>0</v>
      </c>
      <c r="R464" s="9">
        <f ca="1">HLOOKUP($B464,INDIRECT(R$1&amp;"!$I$2:$x$40"),('Partner-period(er)'!$A464+14),FALSE)</f>
        <v>0</v>
      </c>
      <c r="S464" s="9">
        <f ca="1">HLOOKUP($B464,INDIRECT(S$1&amp;"!$I$2:$x$40"),('Partner-period(er)'!$A464+14),FALSE)</f>
        <v>0</v>
      </c>
      <c r="T464" s="9">
        <f ca="1">HLOOKUP($B464,INDIRECT(T$1&amp;"!$I$2:$x$40"),('Partner-period(er)'!$A464+14),FALSE)</f>
        <v>0</v>
      </c>
      <c r="U464" s="9">
        <f ca="1">HLOOKUP($B464,INDIRECT(U$1&amp;"!$I$2:$x$40"),('Partner-period(er)'!$A464+14),FALSE)</f>
        <v>0</v>
      </c>
      <c r="V464" s="9">
        <f ca="1">HLOOKUP($B464,INDIRECT(V$1&amp;"!$I$2:$x$40"),('Partner-period(er)'!$A464+14),FALSE)</f>
        <v>0</v>
      </c>
      <c r="W464" s="9">
        <f ca="1">HLOOKUP($B464,INDIRECT(W$1&amp;"!$I$2:$x$40"),('Partner-period(er)'!$A464+14),FALSE)</f>
        <v>0</v>
      </c>
      <c r="X464" s="109">
        <f ca="1">HLOOKUP($B464,INDIRECT(X$1&amp;"!$I$2:$x$40"),('Partner-period(er)'!$A464+14),FALSE)</f>
        <v>0</v>
      </c>
      <c r="Z464" s="15">
        <f t="shared" ca="1" si="250"/>
        <v>0</v>
      </c>
      <c r="AA464" s="11">
        <f ca="1">SUM($J464:K464)</f>
        <v>0</v>
      </c>
      <c r="AB464" s="11">
        <f ca="1">SUM($J464:L464)</f>
        <v>0</v>
      </c>
      <c r="AC464" s="11">
        <f ca="1">SUM($J464:M464)</f>
        <v>0</v>
      </c>
      <c r="AD464" s="11">
        <f ca="1">SUM($J464:N464)</f>
        <v>0</v>
      </c>
      <c r="AE464" s="11">
        <f ca="1">SUM($J464:O464)</f>
        <v>0</v>
      </c>
      <c r="AF464" s="11">
        <f ca="1">SUM($J464:P464)</f>
        <v>0</v>
      </c>
      <c r="AG464" s="11">
        <f ca="1">SUM($J464:Q464)</f>
        <v>0</v>
      </c>
      <c r="AH464" s="11">
        <f ca="1">SUM($J464:R464)</f>
        <v>0</v>
      </c>
      <c r="AI464" s="11">
        <f ca="1">SUM($J464:S464)</f>
        <v>0</v>
      </c>
      <c r="AJ464" s="11">
        <f ca="1">SUM($J464:T464)</f>
        <v>0</v>
      </c>
      <c r="AK464" s="11">
        <f ca="1">SUM($J464:U464)</f>
        <v>0</v>
      </c>
      <c r="AL464" s="11">
        <f ca="1">SUM($J464:V464)</f>
        <v>0</v>
      </c>
      <c r="AM464" s="11">
        <f ca="1">SUM($J464:W464)</f>
        <v>0</v>
      </c>
      <c r="AN464" s="19">
        <f ca="1">SUM($J464:X464)</f>
        <v>0</v>
      </c>
      <c r="AO464" s="12"/>
      <c r="AP464" s="11">
        <f ca="1">IF(Data!$H$2="ja",IF(Z464&gt;$G464,Z464-$G464,0),0)</f>
        <v>0</v>
      </c>
      <c r="AQ464" s="11">
        <f ca="1">IF(Data!$H$2="ja",IF(AA464&gt;$G464,AA464-$G464-SUM($AP464:AP464),0),0)</f>
        <v>0</v>
      </c>
      <c r="AR464" s="11">
        <f ca="1">IF(Data!$H$2="ja",IF(AB464&gt;$G464,AB464-$G464-SUM($AP464:AQ464),0),0)</f>
        <v>0</v>
      </c>
      <c r="AS464" s="11">
        <f ca="1">IF(Data!$H$2="ja",IF(AC464&gt;$G464,AC464-$G464-SUM($AP464:AR464),0),0)</f>
        <v>0</v>
      </c>
      <c r="AT464" s="11">
        <f ca="1">IF(Data!$H$2="ja",IF(AD464&gt;$G464,AD464-$G464-SUM($AP464:AS464),0),0)</f>
        <v>0</v>
      </c>
      <c r="AU464" s="11">
        <f ca="1">IF(Data!$H$2="ja",IF(AE464&gt;$G464,AE464-$G464-SUM($AP464:AT464),0),0)</f>
        <v>0</v>
      </c>
      <c r="AV464" s="11">
        <f ca="1">IF(Data!$H$2="ja",IF(AF464&gt;$G464,AF464-$G464-SUM($AP464:AU464),0),0)</f>
        <v>0</v>
      </c>
      <c r="AW464" s="11">
        <f ca="1">IF(Data!$H$2="ja",IF(AG464&gt;$G464,AG464-$G464-SUM($AP464:AV464),0),0)</f>
        <v>0</v>
      </c>
      <c r="AX464" s="11">
        <f ca="1">IF(Data!$H$2="ja",IF(AH464&gt;$G464,AH464-$G464-SUM($AP464:AW464),0),0)</f>
        <v>0</v>
      </c>
      <c r="AY464" s="11">
        <f ca="1">IF(Data!$H$2="ja",IF(AI464&gt;$G464,AI464-$G464-SUM($AP464:AX464),0),0)</f>
        <v>0</v>
      </c>
      <c r="AZ464" s="11">
        <f ca="1">IF(Data!$H$2="ja",IF(AJ464&gt;$G464,AJ464-$G464-SUM($AP464:AY464),0),0)</f>
        <v>0</v>
      </c>
      <c r="BA464" s="11">
        <f ca="1">IF(Data!$H$2="ja",IF(AK464&gt;$G464,AK464-$G464-SUM($AP464:AZ464),0),0)</f>
        <v>0</v>
      </c>
      <c r="BB464" s="11">
        <f ca="1">IF(Data!$H$2="ja",IF(AL464&gt;$G464,AL464-$G464-SUM($AP464:BA464),0),0)</f>
        <v>0</v>
      </c>
      <c r="BC464" s="11">
        <f ca="1">IF(Data!$H$2="ja",IF(AM464&gt;$G464,AM464-$G464-SUM($AP464:BB464),0),0)</f>
        <v>0</v>
      </c>
      <c r="BD464" s="11">
        <f ca="1">IF(Data!$H$2="ja",IF(AN464&gt;$G464,AN464-$G464-SUM($AP464:BC464),0),0)</f>
        <v>0</v>
      </c>
    </row>
    <row r="465" spans="1:56" x14ac:dyDescent="0.25">
      <c r="A465" s="24">
        <v>11</v>
      </c>
      <c r="B465" s="24">
        <f t="shared" si="246"/>
        <v>10</v>
      </c>
      <c r="C465" s="39"/>
      <c r="D465" s="9" t="str">
        <f>Data!B$8</f>
        <v>Andre driftsudgifter, herunder materialer</v>
      </c>
      <c r="E465" s="9"/>
      <c r="F465" s="4"/>
      <c r="G465" s="242">
        <f>HLOOKUP(B465,'Budget &amp; Total'!$1:$45,(32),FALSE)</f>
        <v>0</v>
      </c>
      <c r="H465" s="454">
        <f t="shared" ca="1" si="247"/>
        <v>0</v>
      </c>
      <c r="I465" s="72"/>
      <c r="J465" s="159">
        <f ca="1">HLOOKUP($B465,INDIRECT(J$1&amp;"!$I$2:$x$40"),('Partner-period(er)'!$A465+14),FALSE)</f>
        <v>0</v>
      </c>
      <c r="K465" s="57">
        <f ca="1">HLOOKUP($B465,INDIRECT(K$1&amp;"!$I$2:$x$40"),('Partner-period(er)'!$A465+14),FALSE)</f>
        <v>0</v>
      </c>
      <c r="L465" s="57">
        <f ca="1">HLOOKUP($B465,INDIRECT(L$1&amp;"!$I$2:$x$40"),('Partner-period(er)'!$A465+14),FALSE)</f>
        <v>0</v>
      </c>
      <c r="M465" s="57">
        <f ca="1">HLOOKUP($B465,INDIRECT(M$1&amp;"!$I$2:$x$40"),('Partner-period(er)'!$A465+14),FALSE)</f>
        <v>0</v>
      </c>
      <c r="N465" s="57">
        <f ca="1">HLOOKUP($B465,INDIRECT(N$1&amp;"!$I$2:$x$40"),('Partner-period(er)'!$A465+14),FALSE)</f>
        <v>0</v>
      </c>
      <c r="O465" s="9">
        <f ca="1">HLOOKUP($B465,INDIRECT(O$1&amp;"!$I$2:$x$40"),('Partner-period(er)'!$A465+14),FALSE)</f>
        <v>0</v>
      </c>
      <c r="P465" s="9">
        <f ca="1">HLOOKUP($B465,INDIRECT(P$1&amp;"!$I$2:$x$40"),('Partner-period(er)'!$A465+14),FALSE)</f>
        <v>0</v>
      </c>
      <c r="Q465" s="9">
        <f ca="1">HLOOKUP($B465,INDIRECT(Q$1&amp;"!$I$2:$x$40"),('Partner-period(er)'!$A465+14),FALSE)</f>
        <v>0</v>
      </c>
      <c r="R465" s="9">
        <f ca="1">HLOOKUP($B465,INDIRECT(R$1&amp;"!$I$2:$x$40"),('Partner-period(er)'!$A465+14),FALSE)</f>
        <v>0</v>
      </c>
      <c r="S465" s="9">
        <f ca="1">HLOOKUP($B465,INDIRECT(S$1&amp;"!$I$2:$x$40"),('Partner-period(er)'!$A465+14),FALSE)</f>
        <v>0</v>
      </c>
      <c r="T465" s="9">
        <f ca="1">HLOOKUP($B465,INDIRECT(T$1&amp;"!$I$2:$x$40"),('Partner-period(er)'!$A465+14),FALSE)</f>
        <v>0</v>
      </c>
      <c r="U465" s="9">
        <f ca="1">HLOOKUP($B465,INDIRECT(U$1&amp;"!$I$2:$x$40"),('Partner-period(er)'!$A465+14),FALSE)</f>
        <v>0</v>
      </c>
      <c r="V465" s="9">
        <f ca="1">HLOOKUP($B465,INDIRECT(V$1&amp;"!$I$2:$x$40"),('Partner-period(er)'!$A465+14),FALSE)</f>
        <v>0</v>
      </c>
      <c r="W465" s="9">
        <f ca="1">HLOOKUP($B465,INDIRECT(W$1&amp;"!$I$2:$x$40"),('Partner-period(er)'!$A465+14),FALSE)</f>
        <v>0</v>
      </c>
      <c r="X465" s="109">
        <f ca="1">HLOOKUP($B465,INDIRECT(X$1&amp;"!$I$2:$x$40"),('Partner-period(er)'!$A465+14),FALSE)</f>
        <v>0</v>
      </c>
      <c r="Z465" s="15">
        <f t="shared" ca="1" si="250"/>
        <v>0</v>
      </c>
      <c r="AA465" s="11">
        <f ca="1">SUM($J465:K465)</f>
        <v>0</v>
      </c>
      <c r="AB465" s="11">
        <f ca="1">SUM($J465:L465)</f>
        <v>0</v>
      </c>
      <c r="AC465" s="11">
        <f ca="1">SUM($J465:M465)</f>
        <v>0</v>
      </c>
      <c r="AD465" s="11">
        <f ca="1">SUM($J465:N465)</f>
        <v>0</v>
      </c>
      <c r="AE465" s="11">
        <f ca="1">SUM($J465:O465)</f>
        <v>0</v>
      </c>
      <c r="AF465" s="11">
        <f ca="1">SUM($J465:P465)</f>
        <v>0</v>
      </c>
      <c r="AG465" s="11">
        <f ca="1">SUM($J465:Q465)</f>
        <v>0</v>
      </c>
      <c r="AH465" s="11">
        <f ca="1">SUM($J465:R465)</f>
        <v>0</v>
      </c>
      <c r="AI465" s="11">
        <f ca="1">SUM($J465:S465)</f>
        <v>0</v>
      </c>
      <c r="AJ465" s="11">
        <f ca="1">SUM($J465:T465)</f>
        <v>0</v>
      </c>
      <c r="AK465" s="11">
        <f ca="1">SUM($J465:U465)</f>
        <v>0</v>
      </c>
      <c r="AL465" s="11">
        <f ca="1">SUM($J465:V465)</f>
        <v>0</v>
      </c>
      <c r="AM465" s="11">
        <f ca="1">SUM($J465:W465)</f>
        <v>0</v>
      </c>
      <c r="AN465" s="19">
        <f ca="1">SUM($J465:X465)</f>
        <v>0</v>
      </c>
      <c r="AO465" s="12"/>
      <c r="AP465" s="11">
        <f ca="1">IF(Data!$H$2="ja",IF(Z465&gt;$G465,Z465-$G465,0),0)</f>
        <v>0</v>
      </c>
      <c r="AQ465" s="11">
        <f ca="1">IF(Data!$H$2="ja",IF(AA465&gt;$G465,AA465-$G465-SUM($AP465:AP465),0),0)</f>
        <v>0</v>
      </c>
      <c r="AR465" s="11">
        <f ca="1">IF(Data!$H$2="ja",IF(AB465&gt;$G465,AB465-$G465-SUM($AP465:AQ465),0),0)</f>
        <v>0</v>
      </c>
      <c r="AS465" s="11">
        <f ca="1">IF(Data!$H$2="ja",IF(AC465&gt;$G465,AC465-$G465-SUM($AP465:AR465),0),0)</f>
        <v>0</v>
      </c>
      <c r="AT465" s="11">
        <f ca="1">IF(Data!$H$2="ja",IF(AD465&gt;$G465,AD465-$G465-SUM($AP465:AS465),0),0)</f>
        <v>0</v>
      </c>
      <c r="AU465" s="11">
        <f ca="1">IF(Data!$H$2="ja",IF(AE465&gt;$G465,AE465-$G465-SUM($AP465:AT465),0),0)</f>
        <v>0</v>
      </c>
      <c r="AV465" s="11">
        <f ca="1">IF(Data!$H$2="ja",IF(AF465&gt;$G465,AF465-$G465-SUM($AP465:AU465),0),0)</f>
        <v>0</v>
      </c>
      <c r="AW465" s="11">
        <f ca="1">IF(Data!$H$2="ja",IF(AG465&gt;$G465,AG465-$G465-SUM($AP465:AV465),0),0)</f>
        <v>0</v>
      </c>
      <c r="AX465" s="11">
        <f ca="1">IF(Data!$H$2="ja",IF(AH465&gt;$G465,AH465-$G465-SUM($AP465:AW465),0),0)</f>
        <v>0</v>
      </c>
      <c r="AY465" s="11">
        <f ca="1">IF(Data!$H$2="ja",IF(AI465&gt;$G465,AI465-$G465-SUM($AP465:AX465),0),0)</f>
        <v>0</v>
      </c>
      <c r="AZ465" s="11">
        <f ca="1">IF(Data!$H$2="ja",IF(AJ465&gt;$G465,AJ465-$G465-SUM($AP465:AY465),0),0)</f>
        <v>0</v>
      </c>
      <c r="BA465" s="11">
        <f ca="1">IF(Data!$H$2="ja",IF(AK465&gt;$G465,AK465-$G465-SUM($AP465:AZ465),0),0)</f>
        <v>0</v>
      </c>
      <c r="BB465" s="11">
        <f ca="1">IF(Data!$H$2="ja",IF(AL465&gt;$G465,AL465-$G465-SUM($AP465:BA465),0),0)</f>
        <v>0</v>
      </c>
      <c r="BC465" s="11">
        <f ca="1">IF(Data!$H$2="ja",IF(AM465&gt;$G465,AM465-$G465-SUM($AP465:BB465),0),0)</f>
        <v>0</v>
      </c>
      <c r="BD465" s="11">
        <f ca="1">IF(Data!$H$2="ja",IF(AN465&gt;$G465,AN465-$G465-SUM($AP465:BC465),0),0)</f>
        <v>0</v>
      </c>
    </row>
    <row r="466" spans="1:56" x14ac:dyDescent="0.25">
      <c r="A466" s="24">
        <v>12</v>
      </c>
      <c r="B466" s="24">
        <f t="shared" si="246"/>
        <v>10</v>
      </c>
      <c r="C466" s="39"/>
      <c r="D466" s="9" t="str">
        <f>Data!B$9</f>
        <v>Konsulentydelser ved køb fra ekstern leverandør</v>
      </c>
      <c r="E466" s="9"/>
      <c r="F466" s="4"/>
      <c r="G466" s="242">
        <f>HLOOKUP(B466,'Budget &amp; Total'!$1:$45,(33),FALSE)</f>
        <v>0</v>
      </c>
      <c r="H466" s="454">
        <f t="shared" ca="1" si="247"/>
        <v>0</v>
      </c>
      <c r="I466" s="72"/>
      <c r="J466" s="159">
        <f ca="1">HLOOKUP($B466,INDIRECT(J$1&amp;"!$I$2:$x$40"),('Partner-period(er)'!$A466+14),FALSE)</f>
        <v>0</v>
      </c>
      <c r="K466" s="57">
        <f ca="1">HLOOKUP($B466,INDIRECT(K$1&amp;"!$I$2:$x$40"),('Partner-period(er)'!$A466+14),FALSE)</f>
        <v>0</v>
      </c>
      <c r="L466" s="57">
        <f ca="1">HLOOKUP($B466,INDIRECT(L$1&amp;"!$I$2:$x$40"),('Partner-period(er)'!$A466+14),FALSE)</f>
        <v>0</v>
      </c>
      <c r="M466" s="57">
        <f ca="1">HLOOKUP($B466,INDIRECT(M$1&amp;"!$I$2:$x$40"),('Partner-period(er)'!$A466+14),FALSE)</f>
        <v>0</v>
      </c>
      <c r="N466" s="57">
        <f ca="1">HLOOKUP($B466,INDIRECT(N$1&amp;"!$I$2:$x$40"),('Partner-period(er)'!$A466+14),FALSE)</f>
        <v>0</v>
      </c>
      <c r="O466" s="9">
        <f ca="1">HLOOKUP($B466,INDIRECT(O$1&amp;"!$I$2:$x$40"),('Partner-period(er)'!$A466+14),FALSE)</f>
        <v>0</v>
      </c>
      <c r="P466" s="9">
        <f ca="1">HLOOKUP($B466,INDIRECT(P$1&amp;"!$I$2:$x$40"),('Partner-period(er)'!$A466+14),FALSE)</f>
        <v>0</v>
      </c>
      <c r="Q466" s="9">
        <f ca="1">HLOOKUP($B466,INDIRECT(Q$1&amp;"!$I$2:$x$40"),('Partner-period(er)'!$A466+14),FALSE)</f>
        <v>0</v>
      </c>
      <c r="R466" s="9">
        <f ca="1">HLOOKUP($B466,INDIRECT(R$1&amp;"!$I$2:$x$40"),('Partner-period(er)'!$A466+14),FALSE)</f>
        <v>0</v>
      </c>
      <c r="S466" s="9">
        <f ca="1">HLOOKUP($B466,INDIRECT(S$1&amp;"!$I$2:$x$40"),('Partner-period(er)'!$A466+14),FALSE)</f>
        <v>0</v>
      </c>
      <c r="T466" s="9">
        <f ca="1">HLOOKUP($B466,INDIRECT(T$1&amp;"!$I$2:$x$40"),('Partner-period(er)'!$A466+14),FALSE)</f>
        <v>0</v>
      </c>
      <c r="U466" s="9">
        <f ca="1">HLOOKUP($B466,INDIRECT(U$1&amp;"!$I$2:$x$40"),('Partner-period(er)'!$A466+14),FALSE)</f>
        <v>0</v>
      </c>
      <c r="V466" s="9">
        <f ca="1">HLOOKUP($B466,INDIRECT(V$1&amp;"!$I$2:$x$40"),('Partner-period(er)'!$A466+14),FALSE)</f>
        <v>0</v>
      </c>
      <c r="W466" s="9">
        <f ca="1">HLOOKUP($B466,INDIRECT(W$1&amp;"!$I$2:$x$40"),('Partner-period(er)'!$A466+14),FALSE)</f>
        <v>0</v>
      </c>
      <c r="X466" s="109">
        <f ca="1">HLOOKUP($B466,INDIRECT(X$1&amp;"!$I$2:$x$40"),('Partner-period(er)'!$A466+14),FALSE)</f>
        <v>0</v>
      </c>
      <c r="Z466" s="15">
        <f t="shared" ca="1" si="250"/>
        <v>0</v>
      </c>
      <c r="AA466" s="11">
        <f ca="1">SUM($J466:K466)</f>
        <v>0</v>
      </c>
      <c r="AB466" s="11">
        <f ca="1">SUM($J466:L466)</f>
        <v>0</v>
      </c>
      <c r="AC466" s="11">
        <f ca="1">SUM($J466:M466)</f>
        <v>0</v>
      </c>
      <c r="AD466" s="11">
        <f ca="1">SUM($J466:N466)</f>
        <v>0</v>
      </c>
      <c r="AE466" s="11">
        <f ca="1">SUM($J466:O466)</f>
        <v>0</v>
      </c>
      <c r="AF466" s="11">
        <f ca="1">SUM($J466:P466)</f>
        <v>0</v>
      </c>
      <c r="AG466" s="11">
        <f ca="1">SUM($J466:Q466)</f>
        <v>0</v>
      </c>
      <c r="AH466" s="11">
        <f ca="1">SUM($J466:R466)</f>
        <v>0</v>
      </c>
      <c r="AI466" s="11">
        <f ca="1">SUM($J466:S466)</f>
        <v>0</v>
      </c>
      <c r="AJ466" s="11">
        <f ca="1">SUM($J466:T466)</f>
        <v>0</v>
      </c>
      <c r="AK466" s="11">
        <f ca="1">SUM($J466:U466)</f>
        <v>0</v>
      </c>
      <c r="AL466" s="11">
        <f ca="1">SUM($J466:V466)</f>
        <v>0</v>
      </c>
      <c r="AM466" s="11">
        <f ca="1">SUM($J466:W466)</f>
        <v>0</v>
      </c>
      <c r="AN466" s="19">
        <f ca="1">SUM($J466:X466)</f>
        <v>0</v>
      </c>
      <c r="AO466" s="12"/>
      <c r="AP466" s="11">
        <f ca="1">IF(Data!$H$2="ja",IF(Z466&gt;$G466,Z466-$G466,0),0)</f>
        <v>0</v>
      </c>
      <c r="AQ466" s="11">
        <f ca="1">IF(Data!$H$2="ja",IF(AA466&gt;$G466,AA466-$G466-SUM($AP466:AP466),0),0)</f>
        <v>0</v>
      </c>
      <c r="AR466" s="11">
        <f ca="1">IF(Data!$H$2="ja",IF(AB466&gt;$G466,AB466-$G466-SUM($AP466:AQ466),0),0)</f>
        <v>0</v>
      </c>
      <c r="AS466" s="11">
        <f ca="1">IF(Data!$H$2="ja",IF(AC466&gt;$G466,AC466-$G466-SUM($AP466:AR466),0),0)</f>
        <v>0</v>
      </c>
      <c r="AT466" s="11">
        <f ca="1">IF(Data!$H$2="ja",IF(AD466&gt;$G466,AD466-$G466-SUM($AP466:AS466),0),0)</f>
        <v>0</v>
      </c>
      <c r="AU466" s="11">
        <f ca="1">IF(Data!$H$2="ja",IF(AE466&gt;$G466,AE466-$G466-SUM($AP466:AT466),0),0)</f>
        <v>0</v>
      </c>
      <c r="AV466" s="11">
        <f ca="1">IF(Data!$H$2="ja",IF(AF466&gt;$G466,AF466-$G466-SUM($AP466:AU466),0),0)</f>
        <v>0</v>
      </c>
      <c r="AW466" s="11">
        <f ca="1">IF(Data!$H$2="ja",IF(AG466&gt;$G466,AG466-$G466-SUM($AP466:AV466),0),0)</f>
        <v>0</v>
      </c>
      <c r="AX466" s="11">
        <f ca="1">IF(Data!$H$2="ja",IF(AH466&gt;$G466,AH466-$G466-SUM($AP466:AW466),0),0)</f>
        <v>0</v>
      </c>
      <c r="AY466" s="11">
        <f ca="1">IF(Data!$H$2="ja",IF(AI466&gt;$G466,AI466-$G466-SUM($AP466:AX466),0),0)</f>
        <v>0</v>
      </c>
      <c r="AZ466" s="11">
        <f ca="1">IF(Data!$H$2="ja",IF(AJ466&gt;$G466,AJ466-$G466-SUM($AP466:AY466),0),0)</f>
        <v>0</v>
      </c>
      <c r="BA466" s="11">
        <f ca="1">IF(Data!$H$2="ja",IF(AK466&gt;$G466,AK466-$G466-SUM($AP466:AZ466),0),0)</f>
        <v>0</v>
      </c>
      <c r="BB466" s="11">
        <f ca="1">IF(Data!$H$2="ja",IF(AL466&gt;$G466,AL466-$G466-SUM($AP466:BA466),0),0)</f>
        <v>0</v>
      </c>
      <c r="BC466" s="11">
        <f ca="1">IF(Data!$H$2="ja",IF(AM466&gt;$G466,AM466-$G466-SUM($AP466:BB466),0),0)</f>
        <v>0</v>
      </c>
      <c r="BD466" s="11">
        <f ca="1">IF(Data!$H$2="ja",IF(AN466&gt;$G466,AN466-$G466-SUM($AP466:BC466),0),0)</f>
        <v>0</v>
      </c>
    </row>
    <row r="467" spans="1:56" x14ac:dyDescent="0.25">
      <c r="A467" s="24">
        <v>13</v>
      </c>
      <c r="B467" s="24">
        <f t="shared" si="246"/>
        <v>10</v>
      </c>
      <c r="C467" s="39"/>
      <c r="D467" s="9" t="str">
        <f>Data!B$10</f>
        <v>Indtægter (negative tal)</v>
      </c>
      <c r="E467" s="9"/>
      <c r="F467" s="4"/>
      <c r="G467" s="242">
        <f>HLOOKUP(B467,'Budget &amp; Total'!$1:$45,(34),FALSE)</f>
        <v>0</v>
      </c>
      <c r="H467" s="454">
        <f t="shared" ca="1" si="247"/>
        <v>0</v>
      </c>
      <c r="I467" s="72"/>
      <c r="J467" s="159">
        <f ca="1">HLOOKUP($B467,INDIRECT(J$1&amp;"!$I$2:$x$40"),('Partner-period(er)'!$A467+14),FALSE)</f>
        <v>0</v>
      </c>
      <c r="K467" s="57">
        <f ca="1">HLOOKUP($B467,INDIRECT(K$1&amp;"!$I$2:$x$40"),('Partner-period(er)'!$A467+14),FALSE)</f>
        <v>0</v>
      </c>
      <c r="L467" s="57">
        <f ca="1">HLOOKUP($B467,INDIRECT(L$1&amp;"!$I$2:$x$40"),('Partner-period(er)'!$A467+14),FALSE)</f>
        <v>0</v>
      </c>
      <c r="M467" s="57">
        <f ca="1">HLOOKUP($B467,INDIRECT(M$1&amp;"!$I$2:$x$40"),('Partner-period(er)'!$A467+14),FALSE)</f>
        <v>0</v>
      </c>
      <c r="N467" s="57">
        <f ca="1">HLOOKUP($B467,INDIRECT(N$1&amp;"!$I$2:$x$40"),('Partner-period(er)'!$A467+14),FALSE)</f>
        <v>0</v>
      </c>
      <c r="O467" s="9">
        <f ca="1">HLOOKUP($B467,INDIRECT(O$1&amp;"!$I$2:$x$40"),('Partner-period(er)'!$A467+14),FALSE)</f>
        <v>0</v>
      </c>
      <c r="P467" s="9">
        <f ca="1">HLOOKUP($B467,INDIRECT(P$1&amp;"!$I$2:$x$40"),('Partner-period(er)'!$A467+14),FALSE)</f>
        <v>0</v>
      </c>
      <c r="Q467" s="9">
        <f ca="1">HLOOKUP($B467,INDIRECT(Q$1&amp;"!$I$2:$x$40"),('Partner-period(er)'!$A467+14),FALSE)</f>
        <v>0</v>
      </c>
      <c r="R467" s="9">
        <f ca="1">HLOOKUP($B467,INDIRECT(R$1&amp;"!$I$2:$x$40"),('Partner-period(er)'!$A467+14),FALSE)</f>
        <v>0</v>
      </c>
      <c r="S467" s="9">
        <f ca="1">HLOOKUP($B467,INDIRECT(S$1&amp;"!$I$2:$x$40"),('Partner-period(er)'!$A467+14),FALSE)</f>
        <v>0</v>
      </c>
      <c r="T467" s="9">
        <f ca="1">HLOOKUP($B467,INDIRECT(T$1&amp;"!$I$2:$x$40"),('Partner-period(er)'!$A467+14),FALSE)</f>
        <v>0</v>
      </c>
      <c r="U467" s="9">
        <f ca="1">HLOOKUP($B467,INDIRECT(U$1&amp;"!$I$2:$x$40"),('Partner-period(er)'!$A467+14),FALSE)</f>
        <v>0</v>
      </c>
      <c r="V467" s="9">
        <f ca="1">HLOOKUP($B467,INDIRECT(V$1&amp;"!$I$2:$x$40"),('Partner-period(er)'!$A467+14),FALSE)</f>
        <v>0</v>
      </c>
      <c r="W467" s="9">
        <f ca="1">HLOOKUP($B467,INDIRECT(W$1&amp;"!$I$2:$x$40"),('Partner-period(er)'!$A467+14),FALSE)</f>
        <v>0</v>
      </c>
      <c r="X467" s="109">
        <f ca="1">HLOOKUP($B467,INDIRECT(X$1&amp;"!$I$2:$x$40"),('Partner-period(er)'!$A467+14),FALSE)</f>
        <v>0</v>
      </c>
      <c r="Z467" s="15">
        <f t="shared" ca="1" si="250"/>
        <v>0</v>
      </c>
      <c r="AA467" s="11">
        <f ca="1">SUM($J467:K467)</f>
        <v>0</v>
      </c>
      <c r="AB467" s="11">
        <f ca="1">SUM($J467:L467)</f>
        <v>0</v>
      </c>
      <c r="AC467" s="11">
        <f ca="1">SUM($J467:M467)</f>
        <v>0</v>
      </c>
      <c r="AD467" s="11">
        <f ca="1">SUM($J467:N467)</f>
        <v>0</v>
      </c>
      <c r="AE467" s="11">
        <f ca="1">SUM($J467:O467)</f>
        <v>0</v>
      </c>
      <c r="AF467" s="11">
        <f ca="1">SUM($J467:P467)</f>
        <v>0</v>
      </c>
      <c r="AG467" s="11">
        <f ca="1">SUM($J467:Q467)</f>
        <v>0</v>
      </c>
      <c r="AH467" s="11">
        <f ca="1">SUM($J467:R467)</f>
        <v>0</v>
      </c>
      <c r="AI467" s="11">
        <f ca="1">SUM($J467:S467)</f>
        <v>0</v>
      </c>
      <c r="AJ467" s="11">
        <f ca="1">SUM($J467:T467)</f>
        <v>0</v>
      </c>
      <c r="AK467" s="11">
        <f ca="1">SUM($J467:U467)</f>
        <v>0</v>
      </c>
      <c r="AL467" s="11">
        <f ca="1">SUM($J467:V467)</f>
        <v>0</v>
      </c>
      <c r="AM467" s="11">
        <f ca="1">SUM($J467:W467)</f>
        <v>0</v>
      </c>
      <c r="AN467" s="19">
        <f ca="1">SUM($J467:X467)</f>
        <v>0</v>
      </c>
      <c r="AO467" s="12"/>
      <c r="AP467" s="11"/>
      <c r="AQ467" s="11"/>
      <c r="AR467" s="11"/>
      <c r="AS467" s="11"/>
      <c r="AT467" s="11"/>
      <c r="AU467" s="11"/>
      <c r="AV467" s="11"/>
      <c r="AW467" s="11"/>
      <c r="AX467" s="11"/>
      <c r="AY467" s="11"/>
      <c r="AZ467" s="11"/>
      <c r="BA467" s="11"/>
      <c r="BB467" s="11"/>
      <c r="BC467" s="11"/>
      <c r="BD467" s="11"/>
    </row>
    <row r="468" spans="1:56" x14ac:dyDescent="0.25">
      <c r="A468" s="24">
        <v>14</v>
      </c>
      <c r="B468" s="24">
        <f t="shared" si="246"/>
        <v>10</v>
      </c>
      <c r="C468" s="39"/>
      <c r="D468" s="9" t="str">
        <f>Data!B$11</f>
        <v>Andet, herunder rejser og formidling</v>
      </c>
      <c r="E468" s="9"/>
      <c r="F468" s="4"/>
      <c r="G468" s="242">
        <f>HLOOKUP(B468,'Budget &amp; Total'!$1:$45,(35),FALSE)</f>
        <v>0</v>
      </c>
      <c r="H468" s="454">
        <f t="shared" ca="1" si="247"/>
        <v>0</v>
      </c>
      <c r="I468" s="72"/>
      <c r="J468" s="159">
        <f ca="1">HLOOKUP($B468,INDIRECT(J$1&amp;"!$I$2:$x$40"),('Partner-period(er)'!$A468+14),FALSE)</f>
        <v>0</v>
      </c>
      <c r="K468" s="57">
        <f ca="1">HLOOKUP($B468,INDIRECT(K$1&amp;"!$I$2:$x$40"),('Partner-period(er)'!$A468+14),FALSE)</f>
        <v>0</v>
      </c>
      <c r="L468" s="57">
        <f ca="1">HLOOKUP($B468,INDIRECT(L$1&amp;"!$I$2:$x$40"),('Partner-period(er)'!$A468+14),FALSE)</f>
        <v>0</v>
      </c>
      <c r="M468" s="57">
        <f ca="1">HLOOKUP($B468,INDIRECT(M$1&amp;"!$I$2:$x$40"),('Partner-period(er)'!$A468+14),FALSE)</f>
        <v>0</v>
      </c>
      <c r="N468" s="57">
        <f ca="1">HLOOKUP($B468,INDIRECT(N$1&amp;"!$I$2:$x$40"),('Partner-period(er)'!$A468+14),FALSE)</f>
        <v>0</v>
      </c>
      <c r="O468" s="9">
        <f ca="1">HLOOKUP($B468,INDIRECT(O$1&amp;"!$I$2:$x$40"),('Partner-period(er)'!$A468+14),FALSE)</f>
        <v>0</v>
      </c>
      <c r="P468" s="9">
        <f ca="1">HLOOKUP($B468,INDIRECT(P$1&amp;"!$I$2:$x$40"),('Partner-period(er)'!$A468+14),FALSE)</f>
        <v>0</v>
      </c>
      <c r="Q468" s="9">
        <f ca="1">HLOOKUP($B468,INDIRECT(Q$1&amp;"!$I$2:$x$40"),('Partner-period(er)'!$A468+14),FALSE)</f>
        <v>0</v>
      </c>
      <c r="R468" s="9">
        <f ca="1">HLOOKUP($B468,INDIRECT(R$1&amp;"!$I$2:$x$40"),('Partner-period(er)'!$A468+14),FALSE)</f>
        <v>0</v>
      </c>
      <c r="S468" s="9">
        <f ca="1">HLOOKUP($B468,INDIRECT(S$1&amp;"!$I$2:$x$40"),('Partner-period(er)'!$A468+14),FALSE)</f>
        <v>0</v>
      </c>
      <c r="T468" s="9">
        <f ca="1">HLOOKUP($B468,INDIRECT(T$1&amp;"!$I$2:$x$40"),('Partner-period(er)'!$A468+14),FALSE)</f>
        <v>0</v>
      </c>
      <c r="U468" s="9">
        <f ca="1">HLOOKUP($B468,INDIRECT(U$1&amp;"!$I$2:$x$40"),('Partner-period(er)'!$A468+14),FALSE)</f>
        <v>0</v>
      </c>
      <c r="V468" s="9">
        <f ca="1">HLOOKUP($B468,INDIRECT(V$1&amp;"!$I$2:$x$40"),('Partner-period(er)'!$A468+14),FALSE)</f>
        <v>0</v>
      </c>
      <c r="W468" s="9">
        <f ca="1">HLOOKUP($B468,INDIRECT(W$1&amp;"!$I$2:$x$40"),('Partner-period(er)'!$A468+14),FALSE)</f>
        <v>0</v>
      </c>
      <c r="X468" s="109">
        <f ca="1">HLOOKUP($B468,INDIRECT(X$1&amp;"!$I$2:$x$40"),('Partner-period(er)'!$A468+14),FALSE)</f>
        <v>0</v>
      </c>
      <c r="Z468" s="15">
        <f t="shared" ca="1" si="250"/>
        <v>0</v>
      </c>
      <c r="AA468" s="11">
        <f ca="1">SUM($J468:K468)</f>
        <v>0</v>
      </c>
      <c r="AB468" s="11">
        <f ca="1">SUM($J468:L468)</f>
        <v>0</v>
      </c>
      <c r="AC468" s="11">
        <f ca="1">SUM($J468:M468)</f>
        <v>0</v>
      </c>
      <c r="AD468" s="11">
        <f ca="1">SUM($J468:N468)</f>
        <v>0</v>
      </c>
      <c r="AE468" s="11">
        <f ca="1">SUM($J468:O468)</f>
        <v>0</v>
      </c>
      <c r="AF468" s="11">
        <f ca="1">SUM($J468:P468)</f>
        <v>0</v>
      </c>
      <c r="AG468" s="11">
        <f ca="1">SUM($J468:Q468)</f>
        <v>0</v>
      </c>
      <c r="AH468" s="11">
        <f ca="1">SUM($J468:R468)</f>
        <v>0</v>
      </c>
      <c r="AI468" s="11">
        <f ca="1">SUM($J468:S468)</f>
        <v>0</v>
      </c>
      <c r="AJ468" s="11">
        <f ca="1">SUM($J468:T468)</f>
        <v>0</v>
      </c>
      <c r="AK468" s="11">
        <f ca="1">SUM($J468:U468)</f>
        <v>0</v>
      </c>
      <c r="AL468" s="11">
        <f ca="1">SUM($J468:V468)</f>
        <v>0</v>
      </c>
      <c r="AM468" s="11">
        <f ca="1">SUM($J468:W468)</f>
        <v>0</v>
      </c>
      <c r="AN468" s="19">
        <f ca="1">SUM($J468:X468)</f>
        <v>0</v>
      </c>
      <c r="AO468" s="12"/>
      <c r="AP468" s="11">
        <f ca="1">IF(Data!$H$2="ja",IF(Z468&gt;$G468,Z468-$G468,0),0)</f>
        <v>0</v>
      </c>
      <c r="AQ468" s="11">
        <f ca="1">IF(Data!$H$2="ja",IF(AA468&gt;$G468,AA468-$G468-SUM($AP468:AP468),0),0)</f>
        <v>0</v>
      </c>
      <c r="AR468" s="11">
        <f ca="1">IF(Data!$H$2="ja",IF(AB468&gt;$G468,AB468-$G468-SUM($AP468:AQ468),0),0)</f>
        <v>0</v>
      </c>
      <c r="AS468" s="11">
        <f ca="1">IF(Data!$H$2="ja",IF(AC468&gt;$G468,AC468-$G468-SUM($AP468:AR468),0),0)</f>
        <v>0</v>
      </c>
      <c r="AT468" s="11">
        <f ca="1">IF(Data!$H$2="ja",IF(AD468&gt;$G468,AD468-$G468-SUM($AP468:AS468),0),0)</f>
        <v>0</v>
      </c>
      <c r="AU468" s="11">
        <f ca="1">IF(Data!$H$2="ja",IF(AE468&gt;$G468,AE468-$G468-SUM($AP468:AT468),0),0)</f>
        <v>0</v>
      </c>
      <c r="AV468" s="11">
        <f ca="1">IF(Data!$H$2="ja",IF(AF468&gt;$G468,AF468-$G468-SUM($AP468:AU468),0),0)</f>
        <v>0</v>
      </c>
      <c r="AW468" s="11">
        <f ca="1">IF(Data!$H$2="ja",IF(AG468&gt;$G468,AG468-$G468-SUM($AP468:AV468),0),0)</f>
        <v>0</v>
      </c>
      <c r="AX468" s="11">
        <f ca="1">IF(Data!$H$2="ja",IF(AH468&gt;$G468,AH468-$G468-SUM($AP468:AW468),0),0)</f>
        <v>0</v>
      </c>
      <c r="AY468" s="11">
        <f ca="1">IF(Data!$H$2="ja",IF(AI468&gt;$G468,AI468-$G468-SUM($AP468:AX468),0),0)</f>
        <v>0</v>
      </c>
      <c r="AZ468" s="11">
        <f ca="1">IF(Data!$H$2="ja",IF(AJ468&gt;$G468,AJ468-$G468-SUM($AP468:AY468),0),0)</f>
        <v>0</v>
      </c>
      <c r="BA468" s="11">
        <f ca="1">IF(Data!$H$2="ja",IF(AK468&gt;$G468,AK468-$G468-SUM($AP468:AZ468),0),0)</f>
        <v>0</v>
      </c>
      <c r="BB468" s="11">
        <f ca="1">IF(Data!$H$2="ja",IF(AL468&gt;$G468,AL468-$G468-SUM($AP468:BA468),0),0)</f>
        <v>0</v>
      </c>
      <c r="BC468" s="11">
        <f ca="1">IF(Data!$H$2="ja",IF(AM468&gt;$G468,AM468-$G468-SUM($AP468:BB468),0),0)</f>
        <v>0</v>
      </c>
      <c r="BD468" s="11">
        <f ca="1">IF(Data!$H$2="ja",IF(AN468&gt;$G468,AN468-$G468-SUM($AP468:BC468),0),0)</f>
        <v>0</v>
      </c>
    </row>
    <row r="469" spans="1:56" x14ac:dyDescent="0.25">
      <c r="A469" s="24">
        <v>15</v>
      </c>
      <c r="B469" s="24">
        <f t="shared" si="246"/>
        <v>10</v>
      </c>
      <c r="C469" s="39"/>
      <c r="D469" s="9" t="str">
        <f>Data!B$12</f>
        <v>Overheadomkostninger</v>
      </c>
      <c r="E469" s="9"/>
      <c r="F469" s="4"/>
      <c r="G469" s="243">
        <f>HLOOKUP(B469,'Budget &amp; Total'!$1:$45,(37),FALSE)</f>
        <v>0</v>
      </c>
      <c r="H469" s="454">
        <f t="shared" ca="1" si="247"/>
        <v>0</v>
      </c>
      <c r="I469" s="72"/>
      <c r="J469" s="159">
        <f ca="1">HLOOKUP($B469,INDIRECT(J$1&amp;"!$I$2:$x$40"),('Partner-period(er)'!$A469+14),FALSE)</f>
        <v>0</v>
      </c>
      <c r="K469" s="57">
        <f ca="1">HLOOKUP($B469,INDIRECT(K$1&amp;"!$I$2:$x$40"),('Partner-period(er)'!$A469+14),FALSE)</f>
        <v>0</v>
      </c>
      <c r="L469" s="57">
        <f ca="1">HLOOKUP($B469,INDIRECT(L$1&amp;"!$I$2:$x$40"),('Partner-period(er)'!$A469+14),FALSE)</f>
        <v>0</v>
      </c>
      <c r="M469" s="57">
        <f ca="1">HLOOKUP($B469,INDIRECT(M$1&amp;"!$I$2:$x$40"),('Partner-period(er)'!$A469+14),FALSE)</f>
        <v>0</v>
      </c>
      <c r="N469" s="57">
        <f ca="1">HLOOKUP($B469,INDIRECT(N$1&amp;"!$I$2:$x$40"),('Partner-period(er)'!$A469+14),FALSE)</f>
        <v>0</v>
      </c>
      <c r="O469" s="9">
        <f ca="1">HLOOKUP($B469,INDIRECT(O$1&amp;"!$I$2:$x$40"),('Partner-period(er)'!$A469+14),FALSE)</f>
        <v>0</v>
      </c>
      <c r="P469" s="9">
        <f ca="1">HLOOKUP($B469,INDIRECT(P$1&amp;"!$I$2:$x$40"),('Partner-period(er)'!$A469+14),FALSE)</f>
        <v>0</v>
      </c>
      <c r="Q469" s="9">
        <f ca="1">HLOOKUP($B469,INDIRECT(Q$1&amp;"!$I$2:$x$40"),('Partner-period(er)'!$A469+14),FALSE)</f>
        <v>0</v>
      </c>
      <c r="R469" s="9">
        <f ca="1">HLOOKUP($B469,INDIRECT(R$1&amp;"!$I$2:$x$40"),('Partner-period(er)'!$A469+14),FALSE)</f>
        <v>0</v>
      </c>
      <c r="S469" s="9">
        <f ca="1">HLOOKUP($B469,INDIRECT(S$1&amp;"!$I$2:$x$40"),('Partner-period(er)'!$A469+14),FALSE)</f>
        <v>0</v>
      </c>
      <c r="T469" s="9">
        <f ca="1">HLOOKUP($B469,INDIRECT(T$1&amp;"!$I$2:$x$40"),('Partner-period(er)'!$A469+14),FALSE)</f>
        <v>0</v>
      </c>
      <c r="U469" s="9">
        <f ca="1">HLOOKUP($B469,INDIRECT(U$1&amp;"!$I$2:$x$40"),('Partner-period(er)'!$A469+14),FALSE)</f>
        <v>0</v>
      </c>
      <c r="V469" s="9">
        <f ca="1">HLOOKUP($B469,INDIRECT(V$1&amp;"!$I$2:$x$40"),('Partner-period(er)'!$A469+14),FALSE)</f>
        <v>0</v>
      </c>
      <c r="W469" s="9">
        <f ca="1">HLOOKUP($B469,INDIRECT(W$1&amp;"!$I$2:$x$40"),('Partner-period(er)'!$A469+14),FALSE)</f>
        <v>0</v>
      </c>
      <c r="X469" s="109">
        <f ca="1">HLOOKUP($B469,INDIRECT(X$1&amp;"!$I$2:$x$40"),('Partner-period(er)'!$A469+14),FALSE)</f>
        <v>0</v>
      </c>
      <c r="Z469" s="15">
        <f t="shared" ca="1" si="250"/>
        <v>0</v>
      </c>
      <c r="AA469" s="11">
        <f ca="1">SUM($J469:K469)</f>
        <v>0</v>
      </c>
      <c r="AB469" s="11">
        <f ca="1">SUM($J469:L469)</f>
        <v>0</v>
      </c>
      <c r="AC469" s="11">
        <f ca="1">SUM($J469:M469)</f>
        <v>0</v>
      </c>
      <c r="AD469" s="11">
        <f ca="1">SUM($J469:N469)</f>
        <v>0</v>
      </c>
      <c r="AE469" s="11">
        <f ca="1">SUM($J469:O469)</f>
        <v>0</v>
      </c>
      <c r="AF469" s="11">
        <f ca="1">SUM($J469:P469)</f>
        <v>0</v>
      </c>
      <c r="AG469" s="11">
        <f ca="1">SUM($J469:Q469)</f>
        <v>0</v>
      </c>
      <c r="AH469" s="11">
        <f ca="1">SUM($J469:R469)</f>
        <v>0</v>
      </c>
      <c r="AI469" s="11">
        <f ca="1">SUM($J469:S469)</f>
        <v>0</v>
      </c>
      <c r="AJ469" s="11">
        <f ca="1">SUM($J469:T469)</f>
        <v>0</v>
      </c>
      <c r="AK469" s="11">
        <f ca="1">SUM($J469:U469)</f>
        <v>0</v>
      </c>
      <c r="AL469" s="11">
        <f ca="1">SUM($J469:V469)</f>
        <v>0</v>
      </c>
      <c r="AM469" s="11">
        <f ca="1">SUM($J469:W469)</f>
        <v>0</v>
      </c>
      <c r="AN469" s="19">
        <f ca="1">SUM($J469:X469)</f>
        <v>0</v>
      </c>
      <c r="AO469" s="12"/>
      <c r="AP469" s="11">
        <f ca="1">IF(Data!$H$2="ja",IF(Z469&gt;$G469,Z469-$G469,0),0)</f>
        <v>0</v>
      </c>
      <c r="AQ469" s="11">
        <f ca="1">IF(Data!$H$2="ja",IF(AA469&gt;$G469,AA469-$G469-SUM($AP469:AP469),0),0)</f>
        <v>0</v>
      </c>
      <c r="AR469" s="11">
        <f ca="1">IF(Data!$H$2="ja",IF(AB469&gt;$G469,AB469-$G469-SUM($AP469:AQ469),0),0)</f>
        <v>0</v>
      </c>
      <c r="AS469" s="11">
        <f ca="1">IF(Data!$H$2="ja",IF(AC469&gt;$G469,AC469-$G469-SUM($AP469:AR469),0),0)</f>
        <v>0</v>
      </c>
      <c r="AT469" s="11">
        <f ca="1">IF(Data!$H$2="ja",IF(AD469&gt;$G469,AD469-$G469-SUM($AP469:AS469),0),0)</f>
        <v>0</v>
      </c>
      <c r="AU469" s="11">
        <f ca="1">IF(Data!$H$2="ja",IF(AE469&gt;$G469,AE469-$G469-SUM($AP469:AT469),0),0)</f>
        <v>0</v>
      </c>
      <c r="AV469" s="11">
        <f ca="1">IF(Data!$H$2="ja",IF(AF469&gt;$G469,AF469-$G469-SUM($AP469:AU469),0),0)</f>
        <v>0</v>
      </c>
      <c r="AW469" s="11">
        <f ca="1">IF(Data!$H$2="ja",IF(AG469&gt;$G469,AG469-$G469-SUM($AP469:AV469),0),0)</f>
        <v>0</v>
      </c>
      <c r="AX469" s="11">
        <f ca="1">IF(Data!$H$2="ja",IF(AH469&gt;$G469,AH469-$G469-SUM($AP469:AW469),0),0)</f>
        <v>0</v>
      </c>
      <c r="AY469" s="11">
        <f ca="1">IF(Data!$H$2="ja",IF(AI469&gt;$G469,AI469-$G469-SUM($AP469:AX469),0),0)</f>
        <v>0</v>
      </c>
      <c r="AZ469" s="11">
        <f ca="1">IF(Data!$H$2="ja",IF(AJ469&gt;$G469,AJ469-$G469-SUM($AP469:AY469),0),0)</f>
        <v>0</v>
      </c>
      <c r="BA469" s="11">
        <f ca="1">IF(Data!$H$2="ja",IF(AK469&gt;$G469,AK469-$G469-SUM($AP469:AZ469),0),0)</f>
        <v>0</v>
      </c>
      <c r="BB469" s="11">
        <f ca="1">IF(Data!$H$2="ja",IF(AL469&gt;$G469,AL469-$G469-SUM($AP469:BA469),0),0)</f>
        <v>0</v>
      </c>
      <c r="BC469" s="11">
        <f ca="1">IF(Data!$H$2="ja",IF(AM469&gt;$G469,AM469-$G469-SUM($AP469:BB469),0),0)</f>
        <v>0</v>
      </c>
      <c r="BD469" s="11">
        <f ca="1">IF(Data!$H$2="ja",IF(AN469&gt;$G469,AN469-$G469-SUM($AP469:BC469),0),0)</f>
        <v>0</v>
      </c>
    </row>
    <row r="470" spans="1:56" x14ac:dyDescent="0.25">
      <c r="A470" s="24">
        <v>16</v>
      </c>
      <c r="B470" s="24">
        <f t="shared" si="246"/>
        <v>10</v>
      </c>
      <c r="C470" s="35"/>
      <c r="D470" s="32" t="str">
        <f>Data!B$19</f>
        <v>Andre omkostninger total</v>
      </c>
      <c r="E470" s="32"/>
      <c r="F470" s="71"/>
      <c r="G470" s="242">
        <f>HLOOKUP(B470,'Budget &amp; Total'!$1:$45,(19+A470),FALSE)</f>
        <v>0</v>
      </c>
      <c r="H470" s="456">
        <f t="shared" ca="1" si="247"/>
        <v>0</v>
      </c>
      <c r="I470" s="72"/>
      <c r="J470" s="209">
        <f ca="1">HLOOKUP($B470,INDIRECT(J$1&amp;"!$I$2:$x$40"),('Partner-period(er)'!$A470+14),FALSE)</f>
        <v>0</v>
      </c>
      <c r="K470" s="61">
        <f ca="1">HLOOKUP($B470,INDIRECT(K$1&amp;"!$I$2:$x$40"),('Partner-period(er)'!$A470+14),FALSE)</f>
        <v>0</v>
      </c>
      <c r="L470" s="61">
        <f ca="1">HLOOKUP($B470,INDIRECT(L$1&amp;"!$I$2:$x$40"),('Partner-period(er)'!$A470+14),FALSE)</f>
        <v>0</v>
      </c>
      <c r="M470" s="61">
        <f ca="1">HLOOKUP($B470,INDIRECT(M$1&amp;"!$I$2:$x$40"),('Partner-period(er)'!$A470+14),FALSE)</f>
        <v>0</v>
      </c>
      <c r="N470" s="61">
        <f ca="1">HLOOKUP($B470,INDIRECT(N$1&amp;"!$I$2:$x$40"),('Partner-period(er)'!$A470+14),FALSE)</f>
        <v>0</v>
      </c>
      <c r="O470" s="32">
        <f ca="1">HLOOKUP($B470,INDIRECT(O$1&amp;"!$I$2:$x$40"),('Partner-period(er)'!$A470+14),FALSE)</f>
        <v>0</v>
      </c>
      <c r="P470" s="32">
        <f ca="1">HLOOKUP($B470,INDIRECT(P$1&amp;"!$I$2:$x$40"),('Partner-period(er)'!$A470+14),FALSE)</f>
        <v>0</v>
      </c>
      <c r="Q470" s="32">
        <f ca="1">HLOOKUP($B470,INDIRECT(Q$1&amp;"!$I$2:$x$40"),('Partner-period(er)'!$A470+14),FALSE)</f>
        <v>0</v>
      </c>
      <c r="R470" s="32">
        <f ca="1">HLOOKUP($B470,INDIRECT(R$1&amp;"!$I$2:$x$40"),('Partner-period(er)'!$A470+14),FALSE)</f>
        <v>0</v>
      </c>
      <c r="S470" s="32">
        <f ca="1">HLOOKUP($B470,INDIRECT(S$1&amp;"!$I$2:$x$40"),('Partner-period(er)'!$A470+14),FALSE)</f>
        <v>0</v>
      </c>
      <c r="T470" s="32">
        <f ca="1">HLOOKUP($B470,INDIRECT(T$1&amp;"!$I$2:$x$40"),('Partner-period(er)'!$A470+14),FALSE)</f>
        <v>0</v>
      </c>
      <c r="U470" s="32">
        <f ca="1">HLOOKUP($B470,INDIRECT(U$1&amp;"!$I$2:$x$40"),('Partner-period(er)'!$A470+14),FALSE)</f>
        <v>0</v>
      </c>
      <c r="V470" s="32">
        <f ca="1">HLOOKUP($B470,INDIRECT(V$1&amp;"!$I$2:$x$40"),('Partner-period(er)'!$A470+14),FALSE)</f>
        <v>0</v>
      </c>
      <c r="W470" s="32">
        <f ca="1">HLOOKUP($B470,INDIRECT(W$1&amp;"!$I$2:$x$40"),('Partner-period(er)'!$A470+14),FALSE)</f>
        <v>0</v>
      </c>
      <c r="X470" s="366">
        <f ca="1">HLOOKUP($B470,INDIRECT(X$1&amp;"!$I$2:$x$40"),('Partner-period(er)'!$A470+14),FALSE)</f>
        <v>0</v>
      </c>
      <c r="Z470" s="15">
        <f t="shared" ca="1" si="250"/>
        <v>0</v>
      </c>
      <c r="AA470" s="11">
        <f ca="1">SUM($J470:K470)</f>
        <v>0</v>
      </c>
      <c r="AB470" s="11">
        <f ca="1">SUM($J470:L470)</f>
        <v>0</v>
      </c>
      <c r="AC470" s="11">
        <f ca="1">SUM($J470:M470)</f>
        <v>0</v>
      </c>
      <c r="AD470" s="11">
        <f ca="1">SUM($J470:N470)</f>
        <v>0</v>
      </c>
      <c r="AE470" s="11">
        <f ca="1">SUM($J470:O470)</f>
        <v>0</v>
      </c>
      <c r="AF470" s="11">
        <f ca="1">SUM($J470:P470)</f>
        <v>0</v>
      </c>
      <c r="AG470" s="11">
        <f ca="1">SUM($J470:Q470)</f>
        <v>0</v>
      </c>
      <c r="AH470" s="11">
        <f ca="1">SUM($J470:R470)</f>
        <v>0</v>
      </c>
      <c r="AI470" s="11">
        <f ca="1">SUM($J470:S470)</f>
        <v>0</v>
      </c>
      <c r="AJ470" s="11">
        <f ca="1">SUM($J470:T470)</f>
        <v>0</v>
      </c>
      <c r="AK470" s="11">
        <f ca="1">SUM($J470:U470)</f>
        <v>0</v>
      </c>
      <c r="AL470" s="11">
        <f ca="1">SUM($J470:V470)</f>
        <v>0</v>
      </c>
      <c r="AM470" s="11">
        <f ca="1">SUM($J470:W470)</f>
        <v>0</v>
      </c>
      <c r="AN470" s="19">
        <f ca="1">SUM($J470:X470)</f>
        <v>0</v>
      </c>
      <c r="AO470" s="12"/>
      <c r="AP470" s="11"/>
      <c r="AQ470" s="11"/>
      <c r="AR470" s="11"/>
      <c r="AS470" s="11"/>
      <c r="AT470" s="11"/>
      <c r="AU470" s="11"/>
      <c r="AV470" s="11"/>
      <c r="AW470" s="11"/>
      <c r="AX470" s="11"/>
      <c r="AY470" s="11"/>
      <c r="AZ470" s="11"/>
      <c r="BA470" s="11"/>
      <c r="BB470" s="11"/>
      <c r="BC470" s="11"/>
      <c r="BD470" s="11"/>
    </row>
    <row r="471" spans="1:56" ht="18" customHeight="1" thickBot="1" x14ac:dyDescent="0.3">
      <c r="A471" s="24">
        <v>17</v>
      </c>
      <c r="B471" s="24">
        <f t="shared" si="246"/>
        <v>10</v>
      </c>
      <c r="C471" s="250" t="str">
        <f>Data!B$55</f>
        <v>Totale omkostninger</v>
      </c>
      <c r="D471" s="251"/>
      <c r="E471" s="251"/>
      <c r="F471" s="252"/>
      <c r="G471" s="253">
        <f>HLOOKUP(B471,'Budget &amp; Total'!$1:$45,(38),FALSE)</f>
        <v>0</v>
      </c>
      <c r="H471" s="457">
        <f t="shared" ca="1" si="247"/>
        <v>0</v>
      </c>
      <c r="I471" s="80"/>
      <c r="J471" s="255">
        <f ca="1">HLOOKUP($B471,INDIRECT(J$1&amp;"!$I$2:$x$40"),('Partner-period(er)'!$A471+14),FALSE)</f>
        <v>0</v>
      </c>
      <c r="K471" s="256">
        <f ca="1">HLOOKUP($B471,INDIRECT(K$1&amp;"!$I$2:$x$40"),('Partner-period(er)'!$A471+14),FALSE)</f>
        <v>0</v>
      </c>
      <c r="L471" s="256">
        <f ca="1">HLOOKUP($B471,INDIRECT(L$1&amp;"!$I$2:$x$40"),('Partner-period(er)'!$A471+14),FALSE)</f>
        <v>0</v>
      </c>
      <c r="M471" s="256">
        <f ca="1">HLOOKUP($B471,INDIRECT(M$1&amp;"!$I$2:$x$40"),('Partner-period(er)'!$A471+14),FALSE)</f>
        <v>0</v>
      </c>
      <c r="N471" s="256">
        <f ca="1">HLOOKUP($B471,INDIRECT(N$1&amp;"!$I$2:$x$40"),('Partner-period(er)'!$A471+14),FALSE)</f>
        <v>0</v>
      </c>
      <c r="O471" s="367">
        <f ca="1">HLOOKUP($B471,INDIRECT(O$1&amp;"!$I$2:$x$40"),('Partner-period(er)'!$A471+14),FALSE)</f>
        <v>0</v>
      </c>
      <c r="P471" s="367">
        <f ca="1">HLOOKUP($B471,INDIRECT(P$1&amp;"!$I$2:$x$40"),('Partner-period(er)'!$A471+14),FALSE)</f>
        <v>0</v>
      </c>
      <c r="Q471" s="367">
        <f ca="1">HLOOKUP($B471,INDIRECT(Q$1&amp;"!$I$2:$x$40"),('Partner-period(er)'!$A471+14),FALSE)</f>
        <v>0</v>
      </c>
      <c r="R471" s="367">
        <f ca="1">HLOOKUP($B471,INDIRECT(R$1&amp;"!$I$2:$x$40"),('Partner-period(er)'!$A471+14),FALSE)</f>
        <v>0</v>
      </c>
      <c r="S471" s="367">
        <f ca="1">HLOOKUP($B471,INDIRECT(S$1&amp;"!$I$2:$x$40"),('Partner-period(er)'!$A471+14),FALSE)</f>
        <v>0</v>
      </c>
      <c r="T471" s="367">
        <f ca="1">HLOOKUP($B471,INDIRECT(T$1&amp;"!$I$2:$x$40"),('Partner-period(er)'!$A471+14),FALSE)</f>
        <v>0</v>
      </c>
      <c r="U471" s="367">
        <f ca="1">HLOOKUP($B471,INDIRECT(U$1&amp;"!$I$2:$x$40"),('Partner-period(er)'!$A471+14),FALSE)</f>
        <v>0</v>
      </c>
      <c r="V471" s="367">
        <f ca="1">HLOOKUP($B471,INDIRECT(V$1&amp;"!$I$2:$x$40"),('Partner-period(er)'!$A471+14),FALSE)</f>
        <v>0</v>
      </c>
      <c r="W471" s="367">
        <f ca="1">HLOOKUP($B471,INDIRECT(W$1&amp;"!$I$2:$x$40"),('Partner-period(er)'!$A471+14),FALSE)</f>
        <v>0</v>
      </c>
      <c r="X471" s="368">
        <f ca="1">HLOOKUP($B471,INDIRECT(X$1&amp;"!$I$2:$x$40"),('Partner-period(er)'!$A471+14),FALSE)</f>
        <v>0</v>
      </c>
      <c r="Z471" s="15">
        <f t="shared" ca="1" si="250"/>
        <v>0</v>
      </c>
      <c r="AA471" s="11">
        <f ca="1">SUM($J471:K471)</f>
        <v>0</v>
      </c>
      <c r="AB471" s="11">
        <f ca="1">SUM($J471:L471)</f>
        <v>0</v>
      </c>
      <c r="AC471" s="11">
        <f ca="1">SUM($J471:M471)</f>
        <v>0</v>
      </c>
      <c r="AD471" s="11">
        <f ca="1">SUM($J471:N471)</f>
        <v>0</v>
      </c>
      <c r="AE471" s="11">
        <f ca="1">SUM($J471:O471)</f>
        <v>0</v>
      </c>
      <c r="AF471" s="11">
        <f ca="1">SUM($J471:P471)</f>
        <v>0</v>
      </c>
      <c r="AG471" s="11">
        <f ca="1">SUM($J471:Q471)</f>
        <v>0</v>
      </c>
      <c r="AH471" s="11">
        <f ca="1">SUM($J471:R471)</f>
        <v>0</v>
      </c>
      <c r="AI471" s="11">
        <f ca="1">SUM($J471:S471)</f>
        <v>0</v>
      </c>
      <c r="AJ471" s="11">
        <f ca="1">SUM($J471:T471)</f>
        <v>0</v>
      </c>
      <c r="AK471" s="11">
        <f ca="1">SUM($J471:U471)</f>
        <v>0</v>
      </c>
      <c r="AL471" s="11">
        <f ca="1">SUM($J471:V471)</f>
        <v>0</v>
      </c>
      <c r="AM471" s="11">
        <f ca="1">SUM($J471:W471)</f>
        <v>0</v>
      </c>
      <c r="AN471" s="19">
        <f ca="1">SUM($J471:X471)</f>
        <v>0</v>
      </c>
      <c r="AO471" s="12"/>
      <c r="AP471" s="11"/>
      <c r="AQ471" s="11"/>
      <c r="AR471" s="11"/>
      <c r="AS471" s="11"/>
      <c r="AT471" s="11"/>
      <c r="AU471" s="11"/>
      <c r="AV471" s="11"/>
      <c r="AW471" s="11"/>
      <c r="AX471" s="11"/>
      <c r="AY471" s="11"/>
      <c r="AZ471" s="11"/>
      <c r="BA471" s="11"/>
      <c r="BB471" s="11"/>
      <c r="BC471" s="11"/>
      <c r="BD471" s="11"/>
    </row>
    <row r="472" spans="1:56" ht="18" customHeight="1" thickTop="1" x14ac:dyDescent="0.25">
      <c r="A472" s="24">
        <v>18</v>
      </c>
      <c r="B472" s="24">
        <f t="shared" si="246"/>
        <v>10</v>
      </c>
      <c r="C472" s="38">
        <f>'Budget &amp; Total'!B$41</f>
        <v>0</v>
      </c>
      <c r="D472" s="9"/>
      <c r="E472" s="9"/>
      <c r="F472" s="4"/>
      <c r="G472" s="242"/>
      <c r="H472" s="454">
        <f t="shared" ca="1" si="247"/>
        <v>0</v>
      </c>
      <c r="I472" s="72"/>
      <c r="J472" s="159">
        <f ca="1">HLOOKUP($B472,INDIRECT(J$1&amp;"!$I$2:$x$40"),('Partner-period(er)'!$A472+14),FALSE)</f>
        <v>0</v>
      </c>
      <c r="K472" s="57">
        <f ca="1">HLOOKUP($B472,INDIRECT(K$1&amp;"!$I$2:$x$40"),('Partner-period(er)'!$A472+14),FALSE)</f>
        <v>0</v>
      </c>
      <c r="L472" s="57">
        <f ca="1">HLOOKUP($B472,INDIRECT(L$1&amp;"!$I$2:$x$40"),('Partner-period(er)'!$A472+14),FALSE)</f>
        <v>0</v>
      </c>
      <c r="M472" s="57">
        <f ca="1">HLOOKUP($B472,INDIRECT(M$1&amp;"!$I$2:$x$40"),('Partner-period(er)'!$A472+14),FALSE)</f>
        <v>0</v>
      </c>
      <c r="N472" s="57">
        <f ca="1">HLOOKUP($B472,INDIRECT(N$1&amp;"!$I$2:$x$40"),('Partner-period(er)'!$A472+14),FALSE)</f>
        <v>0</v>
      </c>
      <c r="O472" s="9">
        <f ca="1">HLOOKUP($B472,INDIRECT(O$1&amp;"!$I$2:$x$40"),('Partner-period(er)'!$A472+14),FALSE)</f>
        <v>0</v>
      </c>
      <c r="P472" s="9">
        <f ca="1">HLOOKUP($B472,INDIRECT(P$1&amp;"!$I$2:$x$40"),('Partner-period(er)'!$A472+14),FALSE)</f>
        <v>0</v>
      </c>
      <c r="Q472" s="9">
        <f ca="1">HLOOKUP($B472,INDIRECT(Q$1&amp;"!$I$2:$x$40"),('Partner-period(er)'!$A472+14),FALSE)</f>
        <v>0</v>
      </c>
      <c r="R472" s="9">
        <f ca="1">HLOOKUP($B472,INDIRECT(R$1&amp;"!$I$2:$x$40"),('Partner-period(er)'!$A472+14),FALSE)</f>
        <v>0</v>
      </c>
      <c r="S472" s="9">
        <f ca="1">HLOOKUP($B472,INDIRECT(S$1&amp;"!$I$2:$x$40"),('Partner-period(er)'!$A472+14),FALSE)</f>
        <v>0</v>
      </c>
      <c r="T472" s="9">
        <f ca="1">HLOOKUP($B472,INDIRECT(T$1&amp;"!$I$2:$x$40"),('Partner-period(er)'!$A472+14),FALSE)</f>
        <v>0</v>
      </c>
      <c r="U472" s="9">
        <f ca="1">HLOOKUP($B472,INDIRECT(U$1&amp;"!$I$2:$x$40"),('Partner-period(er)'!$A472+14),FALSE)</f>
        <v>0</v>
      </c>
      <c r="V472" s="9">
        <f ca="1">HLOOKUP($B472,INDIRECT(V$1&amp;"!$I$2:$x$40"),('Partner-period(er)'!$A472+14),FALSE)</f>
        <v>0</v>
      </c>
      <c r="W472" s="9">
        <f ca="1">HLOOKUP($B472,INDIRECT(W$1&amp;"!$I$2:$x$40"),('Partner-period(er)'!$A472+14),FALSE)</f>
        <v>0</v>
      </c>
      <c r="X472" s="109">
        <f ca="1">HLOOKUP($B472,INDIRECT(X$1&amp;"!$I$2:$x$40"),('Partner-period(er)'!$A472+14),FALSE)</f>
        <v>0</v>
      </c>
      <c r="Z472" s="15"/>
      <c r="AA472" s="11"/>
      <c r="AB472" s="11"/>
      <c r="AC472" s="11"/>
      <c r="AD472" s="11"/>
      <c r="AE472" s="11"/>
      <c r="AF472" s="11"/>
      <c r="AG472" s="11"/>
      <c r="AH472" s="11"/>
      <c r="AI472" s="11"/>
      <c r="AJ472" s="11"/>
      <c r="AK472" s="11"/>
      <c r="AL472" s="11"/>
      <c r="AM472" s="11"/>
      <c r="AN472" s="19"/>
      <c r="AO472" s="12"/>
      <c r="AP472" s="11"/>
      <c r="AQ472" s="11"/>
      <c r="AR472" s="11"/>
      <c r="AS472" s="11"/>
      <c r="AT472" s="11"/>
      <c r="AU472" s="11"/>
      <c r="AV472" s="11"/>
      <c r="AW472" s="11"/>
      <c r="AX472" s="11"/>
      <c r="AY472" s="11"/>
      <c r="AZ472" s="11"/>
      <c r="BA472" s="11"/>
      <c r="BB472" s="11"/>
      <c r="BC472" s="11"/>
      <c r="BD472" s="11"/>
    </row>
    <row r="473" spans="1:56" x14ac:dyDescent="0.25">
      <c r="A473" s="24">
        <v>19</v>
      </c>
      <c r="B473" s="24">
        <f t="shared" si="246"/>
        <v>10</v>
      </c>
      <c r="C473" s="73"/>
      <c r="D473" s="9" t="str">
        <f>Data!B$26</f>
        <v>Beregnet tilskud</v>
      </c>
      <c r="E473" s="9"/>
      <c r="F473" s="67">
        <f>HLOOKUP(B472,'Budget &amp; Total'!B:CI,42,FALSE)</f>
        <v>0</v>
      </c>
      <c r="G473" s="244"/>
      <c r="H473" s="454">
        <f t="shared" ca="1" si="247"/>
        <v>0</v>
      </c>
      <c r="I473" s="72"/>
      <c r="J473" s="159">
        <f ca="1">HLOOKUP($B473,INDIRECT(J$1&amp;"!$I$2:$x$40"),('Partner-period(er)'!$A473+14),FALSE)</f>
        <v>0</v>
      </c>
      <c r="K473" s="57">
        <f ca="1">HLOOKUP($B473,INDIRECT(K$1&amp;"!$I$2:$x$40"),('Partner-period(er)'!$A473+14),FALSE)</f>
        <v>0</v>
      </c>
      <c r="L473" s="57">
        <f ca="1">HLOOKUP($B473,INDIRECT(L$1&amp;"!$I$2:$x$40"),('Partner-period(er)'!$A473+14),FALSE)</f>
        <v>0</v>
      </c>
      <c r="M473" s="57">
        <f ca="1">HLOOKUP($B473,INDIRECT(M$1&amp;"!$I$2:$x$40"),('Partner-period(er)'!$A473+14),FALSE)</f>
        <v>0</v>
      </c>
      <c r="N473" s="57">
        <f ca="1">HLOOKUP($B473,INDIRECT(N$1&amp;"!$I$2:$x$40"),('Partner-period(er)'!$A473+14),FALSE)</f>
        <v>0</v>
      </c>
      <c r="O473" s="9">
        <f ca="1">HLOOKUP($B473,INDIRECT(O$1&amp;"!$I$2:$x$40"),('Partner-period(er)'!$A473+14),FALSE)</f>
        <v>0</v>
      </c>
      <c r="P473" s="9">
        <f ca="1">HLOOKUP($B473,INDIRECT(P$1&amp;"!$I$2:$x$40"),('Partner-period(er)'!$A473+14),FALSE)</f>
        <v>0</v>
      </c>
      <c r="Q473" s="9">
        <f ca="1">HLOOKUP($B473,INDIRECT(Q$1&amp;"!$I$2:$x$40"),('Partner-period(er)'!$A473+14),FALSE)</f>
        <v>0</v>
      </c>
      <c r="R473" s="9">
        <f ca="1">HLOOKUP($B473,INDIRECT(R$1&amp;"!$I$2:$x$40"),('Partner-period(er)'!$A473+14),FALSE)</f>
        <v>0</v>
      </c>
      <c r="S473" s="9">
        <f ca="1">HLOOKUP($B473,INDIRECT(S$1&amp;"!$I$2:$x$40"),('Partner-period(er)'!$A473+14),FALSE)</f>
        <v>0</v>
      </c>
      <c r="T473" s="9">
        <f ca="1">HLOOKUP($B473,INDIRECT(T$1&amp;"!$I$2:$x$40"),('Partner-period(er)'!$A473+14),FALSE)</f>
        <v>0</v>
      </c>
      <c r="U473" s="9">
        <f ca="1">HLOOKUP($B473,INDIRECT(U$1&amp;"!$I$2:$x$40"),('Partner-period(er)'!$A473+14),FALSE)</f>
        <v>0</v>
      </c>
      <c r="V473" s="9">
        <f ca="1">HLOOKUP($B473,INDIRECT(V$1&amp;"!$I$2:$x$40"),('Partner-period(er)'!$A473+14),FALSE)</f>
        <v>0</v>
      </c>
      <c r="W473" s="9">
        <f ca="1">HLOOKUP($B473,INDIRECT(W$1&amp;"!$I$2:$x$40"),('Partner-period(er)'!$A473+14),FALSE)</f>
        <v>0</v>
      </c>
      <c r="X473" s="109">
        <f ca="1">HLOOKUP($B473,INDIRECT(X$1&amp;"!$I$2:$x$40"),('Partner-period(er)'!$A473+14),FALSE)</f>
        <v>0</v>
      </c>
      <c r="Z473" s="15"/>
      <c r="AA473" s="11"/>
      <c r="AB473" s="11"/>
      <c r="AC473" s="11"/>
      <c r="AD473" s="11"/>
      <c r="AE473" s="11"/>
      <c r="AF473" s="11"/>
      <c r="AG473" s="11"/>
      <c r="AH473" s="11"/>
      <c r="AI473" s="11"/>
      <c r="AJ473" s="11"/>
      <c r="AK473" s="11"/>
      <c r="AL473" s="11"/>
      <c r="AM473" s="11"/>
      <c r="AN473" s="19"/>
      <c r="AO473" s="12"/>
      <c r="AP473" s="11"/>
      <c r="AQ473" s="11"/>
      <c r="AR473" s="11"/>
      <c r="AS473" s="11"/>
      <c r="AT473" s="11"/>
      <c r="AU473" s="11"/>
      <c r="AV473" s="11"/>
      <c r="AW473" s="11"/>
      <c r="AX473" s="11"/>
      <c r="AY473" s="11"/>
      <c r="AZ473" s="11"/>
      <c r="BA473" s="11"/>
      <c r="BB473" s="11"/>
      <c r="BC473" s="11"/>
      <c r="BD473" s="11"/>
    </row>
    <row r="474" spans="1:56" x14ac:dyDescent="0.25">
      <c r="A474" s="24">
        <v>20</v>
      </c>
      <c r="B474" s="24">
        <f t="shared" si="246"/>
        <v>10</v>
      </c>
      <c r="C474" s="73"/>
      <c r="D474" s="9" t="str">
        <f>Data!B$27</f>
        <v>Forudbetalt tilskud (efter aftale)</v>
      </c>
      <c r="E474" s="27"/>
      <c r="F474" s="4"/>
      <c r="G474" s="242"/>
      <c r="H474" s="454">
        <f t="shared" ca="1" si="247"/>
        <v>0</v>
      </c>
      <c r="I474" s="72"/>
      <c r="J474" s="159">
        <f ca="1">HLOOKUP($B474,INDIRECT(J$1&amp;"!$I$2:$x$40"),('Partner-period(er)'!$A474+14),FALSE)</f>
        <v>0</v>
      </c>
      <c r="K474" s="57">
        <f ca="1">HLOOKUP($B474,INDIRECT(K$1&amp;"!$I$2:$x$40"),('Partner-period(er)'!$A474+14),FALSE)</f>
        <v>0</v>
      </c>
      <c r="L474" s="57">
        <f ca="1">HLOOKUP($B474,INDIRECT(L$1&amp;"!$I$2:$x$40"),('Partner-period(er)'!$A474+14),FALSE)</f>
        <v>0</v>
      </c>
      <c r="M474" s="57">
        <f ca="1">HLOOKUP($B474,INDIRECT(M$1&amp;"!$I$2:$x$40"),('Partner-period(er)'!$A474+14),FALSE)</f>
        <v>0</v>
      </c>
      <c r="N474" s="57">
        <f ca="1">HLOOKUP($B474,INDIRECT(N$1&amp;"!$I$2:$x$40"),('Partner-period(er)'!$A474+14),FALSE)</f>
        <v>0</v>
      </c>
      <c r="O474" s="9">
        <f ca="1">HLOOKUP($B474,INDIRECT(O$1&amp;"!$I$2:$x$40"),('Partner-period(er)'!$A474+14),FALSE)</f>
        <v>0</v>
      </c>
      <c r="P474" s="9">
        <f ca="1">HLOOKUP($B474,INDIRECT(P$1&amp;"!$I$2:$x$40"),('Partner-period(er)'!$A474+14),FALSE)</f>
        <v>0</v>
      </c>
      <c r="Q474" s="9">
        <f ca="1">HLOOKUP($B474,INDIRECT(Q$1&amp;"!$I$2:$x$40"),('Partner-period(er)'!$A474+14),FALSE)</f>
        <v>0</v>
      </c>
      <c r="R474" s="9">
        <f ca="1">HLOOKUP($B474,INDIRECT(R$1&amp;"!$I$2:$x$40"),('Partner-period(er)'!$A474+14),FALSE)</f>
        <v>0</v>
      </c>
      <c r="S474" s="9">
        <f ca="1">HLOOKUP($B474,INDIRECT(S$1&amp;"!$I$2:$x$40"),('Partner-period(er)'!$A474+14),FALSE)</f>
        <v>0</v>
      </c>
      <c r="T474" s="9">
        <f ca="1">HLOOKUP($B474,INDIRECT(T$1&amp;"!$I$2:$x$40"),('Partner-period(er)'!$A474+14),FALSE)</f>
        <v>0</v>
      </c>
      <c r="U474" s="9">
        <f ca="1">HLOOKUP($B474,INDIRECT(U$1&amp;"!$I$2:$x$40"),('Partner-period(er)'!$A474+14),FALSE)</f>
        <v>0</v>
      </c>
      <c r="V474" s="9">
        <f ca="1">HLOOKUP($B474,INDIRECT(V$1&amp;"!$I$2:$x$40"),('Partner-period(er)'!$A474+14),FALSE)</f>
        <v>0</v>
      </c>
      <c r="W474" s="9">
        <f ca="1">HLOOKUP($B474,INDIRECT(W$1&amp;"!$I$2:$x$40"),('Partner-period(er)'!$A474+14),FALSE)</f>
        <v>0</v>
      </c>
      <c r="X474" s="109">
        <f ca="1">HLOOKUP($B474,INDIRECT(X$1&amp;"!$I$2:$x$40"),('Partner-period(er)'!$A474+14),FALSE)</f>
        <v>0</v>
      </c>
      <c r="Z474" s="15"/>
      <c r="AA474" s="11"/>
      <c r="AB474" s="11"/>
      <c r="AC474" s="11"/>
      <c r="AD474" s="11"/>
      <c r="AE474" s="11"/>
      <c r="AF474" s="11"/>
      <c r="AG474" s="11"/>
      <c r="AH474" s="11"/>
      <c r="AI474" s="11"/>
      <c r="AJ474" s="11"/>
      <c r="AK474" s="11"/>
      <c r="AL474" s="11"/>
      <c r="AM474" s="11"/>
      <c r="AN474" s="19"/>
      <c r="AO474" s="12"/>
      <c r="AP474" s="11"/>
      <c r="AQ474" s="11"/>
      <c r="AR474" s="11"/>
      <c r="AS474" s="11"/>
      <c r="AT474" s="11"/>
      <c r="AU474" s="11"/>
      <c r="AV474" s="11"/>
      <c r="AW474" s="11"/>
      <c r="AX474" s="11"/>
      <c r="AY474" s="11"/>
      <c r="AZ474" s="11"/>
      <c r="BA474" s="11"/>
      <c r="BB474" s="11"/>
      <c r="BC474" s="11"/>
      <c r="BD474" s="11"/>
    </row>
    <row r="475" spans="1:56" x14ac:dyDescent="0.25">
      <c r="A475" s="24">
        <v>21</v>
      </c>
      <c r="B475" s="24">
        <f t="shared" si="246"/>
        <v>10</v>
      </c>
      <c r="C475" s="39"/>
      <c r="D475" s="9" t="str">
        <f>Data!B$28</f>
        <v>Justering for timepris inklusiv overhead</v>
      </c>
      <c r="E475" s="27"/>
      <c r="F475" s="4"/>
      <c r="G475" s="242"/>
      <c r="H475" s="454">
        <f t="shared" ca="1" si="247"/>
        <v>0</v>
      </c>
      <c r="I475" s="72"/>
      <c r="J475" s="159">
        <f t="shared" ref="J475:X475" ca="1" si="251">(J485+J492)*(1+$F460)*$F473</f>
        <v>0</v>
      </c>
      <c r="K475" s="57">
        <f t="shared" ca="1" si="251"/>
        <v>0</v>
      </c>
      <c r="L475" s="57">
        <f t="shared" ca="1" si="251"/>
        <v>0</v>
      </c>
      <c r="M475" s="57">
        <f t="shared" ca="1" si="251"/>
        <v>0</v>
      </c>
      <c r="N475" s="57">
        <f t="shared" ca="1" si="251"/>
        <v>0</v>
      </c>
      <c r="O475" s="57">
        <f t="shared" ca="1" si="251"/>
        <v>0</v>
      </c>
      <c r="P475" s="57">
        <f t="shared" ca="1" si="251"/>
        <v>0</v>
      </c>
      <c r="Q475" s="57">
        <f t="shared" ca="1" si="251"/>
        <v>0</v>
      </c>
      <c r="R475" s="57">
        <f t="shared" ca="1" si="251"/>
        <v>0</v>
      </c>
      <c r="S475" s="57">
        <f t="shared" ca="1" si="251"/>
        <v>0</v>
      </c>
      <c r="T475" s="57">
        <f t="shared" ca="1" si="251"/>
        <v>0</v>
      </c>
      <c r="U475" s="57">
        <f t="shared" ca="1" si="251"/>
        <v>0</v>
      </c>
      <c r="V475" s="57">
        <f t="shared" ca="1" si="251"/>
        <v>0</v>
      </c>
      <c r="W475" s="57">
        <f t="shared" ca="1" si="251"/>
        <v>0</v>
      </c>
      <c r="X475" s="360">
        <f t="shared" ca="1" si="251"/>
        <v>0</v>
      </c>
      <c r="Z475" s="15"/>
      <c r="AA475" s="11"/>
      <c r="AB475" s="11"/>
      <c r="AC475" s="11"/>
      <c r="AD475" s="11"/>
      <c r="AE475" s="11"/>
      <c r="AF475" s="11"/>
      <c r="AG475" s="11"/>
      <c r="AH475" s="11"/>
      <c r="AI475" s="11"/>
      <c r="AJ475" s="11"/>
      <c r="AK475" s="11"/>
      <c r="AL475" s="11"/>
      <c r="AM475" s="11"/>
      <c r="AN475" s="19"/>
      <c r="AO475" s="12"/>
      <c r="AP475" s="11"/>
      <c r="AQ475" s="11"/>
      <c r="AR475" s="11"/>
      <c r="AS475" s="11"/>
      <c r="AT475" s="11"/>
      <c r="AU475" s="11"/>
      <c r="AV475" s="11"/>
      <c r="AW475" s="11"/>
      <c r="AX475" s="11"/>
      <c r="AY475" s="11"/>
      <c r="AZ475" s="11"/>
      <c r="BA475" s="11"/>
      <c r="BB475" s="11"/>
      <c r="BC475" s="11"/>
      <c r="BD475" s="11"/>
    </row>
    <row r="476" spans="1:56" x14ac:dyDescent="0.25">
      <c r="A476" s="24">
        <v>23</v>
      </c>
      <c r="B476" s="24">
        <f t="shared" si="246"/>
        <v>10</v>
      </c>
      <c r="C476" s="39"/>
      <c r="D476" s="9" t="str">
        <f>Data!B$29</f>
        <v>Justering for budgetoverskridelse</v>
      </c>
      <c r="E476" s="27"/>
      <c r="F476" s="4"/>
      <c r="G476" s="243"/>
      <c r="H476" s="454">
        <f t="shared" ca="1" si="247"/>
        <v>0</v>
      </c>
      <c r="I476" s="72"/>
      <c r="J476" s="153">
        <f t="shared" ref="J476:X476" ca="1" si="252">-AP476*$F473</f>
        <v>0</v>
      </c>
      <c r="K476" s="58">
        <f t="shared" ca="1" si="252"/>
        <v>0</v>
      </c>
      <c r="L476" s="58">
        <f t="shared" ca="1" si="252"/>
        <v>0</v>
      </c>
      <c r="M476" s="58">
        <f t="shared" ca="1" si="252"/>
        <v>0</v>
      </c>
      <c r="N476" s="58">
        <f t="shared" ca="1" si="252"/>
        <v>0</v>
      </c>
      <c r="O476" s="41">
        <f t="shared" ca="1" si="252"/>
        <v>0</v>
      </c>
      <c r="P476" s="41">
        <f t="shared" ca="1" si="252"/>
        <v>0</v>
      </c>
      <c r="Q476" s="41">
        <f t="shared" ca="1" si="252"/>
        <v>0</v>
      </c>
      <c r="R476" s="41">
        <f t="shared" ca="1" si="252"/>
        <v>0</v>
      </c>
      <c r="S476" s="41">
        <f t="shared" ca="1" si="252"/>
        <v>0</v>
      </c>
      <c r="T476" s="41">
        <f t="shared" ca="1" si="252"/>
        <v>0</v>
      </c>
      <c r="U476" s="41">
        <f t="shared" ca="1" si="252"/>
        <v>0</v>
      </c>
      <c r="V476" s="41">
        <f t="shared" ca="1" si="252"/>
        <v>0</v>
      </c>
      <c r="W476" s="41">
        <f t="shared" ca="1" si="252"/>
        <v>0</v>
      </c>
      <c r="X476" s="363">
        <f t="shared" ca="1" si="252"/>
        <v>0</v>
      </c>
      <c r="Z476" s="15"/>
      <c r="AA476" s="11"/>
      <c r="AB476" s="11"/>
      <c r="AC476" s="11"/>
      <c r="AD476" s="11"/>
      <c r="AE476" s="11"/>
      <c r="AF476" s="11"/>
      <c r="AG476" s="11"/>
      <c r="AH476" s="11"/>
      <c r="AI476" s="11"/>
      <c r="AJ476" s="11"/>
      <c r="AK476" s="11"/>
      <c r="AL476" s="11"/>
      <c r="AM476" s="11"/>
      <c r="AN476" s="19"/>
      <c r="AO476" s="12"/>
      <c r="AP476" s="11">
        <f ca="1">SUM(AP461:AP469)</f>
        <v>0</v>
      </c>
      <c r="AQ476" s="11">
        <f t="shared" ref="AQ476:BD476" ca="1" si="253">SUM(AQ461:AQ469)</f>
        <v>0</v>
      </c>
      <c r="AR476" s="11">
        <f t="shared" ca="1" si="253"/>
        <v>0</v>
      </c>
      <c r="AS476" s="11">
        <f t="shared" ca="1" si="253"/>
        <v>0</v>
      </c>
      <c r="AT476" s="11">
        <f t="shared" ca="1" si="253"/>
        <v>0</v>
      </c>
      <c r="AU476" s="11">
        <f t="shared" ca="1" si="253"/>
        <v>0</v>
      </c>
      <c r="AV476" s="11">
        <f t="shared" ca="1" si="253"/>
        <v>0</v>
      </c>
      <c r="AW476" s="11">
        <f t="shared" ca="1" si="253"/>
        <v>0</v>
      </c>
      <c r="AX476" s="11">
        <f t="shared" ca="1" si="253"/>
        <v>0</v>
      </c>
      <c r="AY476" s="11">
        <f t="shared" ca="1" si="253"/>
        <v>0</v>
      </c>
      <c r="AZ476" s="11">
        <f t="shared" ca="1" si="253"/>
        <v>0</v>
      </c>
      <c r="BA476" s="11">
        <f t="shared" ca="1" si="253"/>
        <v>0</v>
      </c>
      <c r="BB476" s="11">
        <f t="shared" ca="1" si="253"/>
        <v>0</v>
      </c>
      <c r="BC476" s="11">
        <f t="shared" ca="1" si="253"/>
        <v>0</v>
      </c>
      <c r="BD476" s="11">
        <f t="shared" ca="1" si="253"/>
        <v>0</v>
      </c>
    </row>
    <row r="477" spans="1:56" x14ac:dyDescent="0.25">
      <c r="A477" s="24">
        <v>24</v>
      </c>
      <c r="B477" s="24">
        <f t="shared" si="246"/>
        <v>10</v>
      </c>
      <c r="C477" s="411"/>
      <c r="D477" s="136" t="str">
        <f>Data!B$30</f>
        <v>Tilskud total / til faktura</v>
      </c>
      <c r="E477" s="136"/>
      <c r="F477" s="260"/>
      <c r="G477" s="408">
        <f>HLOOKUP(B473,'Budget &amp; Total'!$1:$45,43,FALSE)</f>
        <v>0</v>
      </c>
      <c r="H477" s="458">
        <f t="shared" ca="1" si="247"/>
        <v>0</v>
      </c>
      <c r="I477" s="79"/>
      <c r="J477" s="258">
        <f t="shared" ref="J477:X477" ca="1" si="254">SUM(J473:J476)</f>
        <v>0</v>
      </c>
      <c r="K477" s="259">
        <f t="shared" ca="1" si="254"/>
        <v>0</v>
      </c>
      <c r="L477" s="259">
        <f t="shared" ca="1" si="254"/>
        <v>0</v>
      </c>
      <c r="M477" s="259">
        <f t="shared" ca="1" si="254"/>
        <v>0</v>
      </c>
      <c r="N477" s="259">
        <f t="shared" ca="1" si="254"/>
        <v>0</v>
      </c>
      <c r="O477" s="136">
        <f t="shared" ca="1" si="254"/>
        <v>0</v>
      </c>
      <c r="P477" s="136">
        <f t="shared" ca="1" si="254"/>
        <v>0</v>
      </c>
      <c r="Q477" s="136">
        <f t="shared" ca="1" si="254"/>
        <v>0</v>
      </c>
      <c r="R477" s="136">
        <f t="shared" ca="1" si="254"/>
        <v>0</v>
      </c>
      <c r="S477" s="136">
        <f t="shared" ca="1" si="254"/>
        <v>0</v>
      </c>
      <c r="T477" s="136">
        <f t="shared" ca="1" si="254"/>
        <v>0</v>
      </c>
      <c r="U477" s="136">
        <f t="shared" ca="1" si="254"/>
        <v>0</v>
      </c>
      <c r="V477" s="136">
        <f t="shared" ca="1" si="254"/>
        <v>0</v>
      </c>
      <c r="W477" s="136">
        <f t="shared" ca="1" si="254"/>
        <v>0</v>
      </c>
      <c r="X477" s="369">
        <f t="shared" ca="1" si="254"/>
        <v>0</v>
      </c>
      <c r="Z477" s="15"/>
      <c r="AA477" s="11"/>
      <c r="AB477" s="11"/>
      <c r="AC477" s="11"/>
      <c r="AD477" s="11"/>
      <c r="AE477" s="11"/>
      <c r="AF477" s="11"/>
      <c r="AG477" s="11"/>
      <c r="AH477" s="11"/>
      <c r="AI477" s="11"/>
      <c r="AJ477" s="11"/>
      <c r="AK477" s="11"/>
      <c r="AL477" s="11"/>
      <c r="AM477" s="11"/>
      <c r="AN477" s="19"/>
      <c r="AO477" s="12"/>
      <c r="AP477" s="11"/>
      <c r="AQ477" s="11"/>
      <c r="AR477" s="11"/>
      <c r="AS477" s="11"/>
      <c r="AT477" s="11"/>
      <c r="AU477" s="11"/>
      <c r="AV477" s="11"/>
      <c r="AW477" s="11"/>
      <c r="AX477" s="11"/>
      <c r="AY477" s="11"/>
      <c r="AZ477" s="11"/>
      <c r="BA477" s="11"/>
      <c r="BB477" s="11"/>
      <c r="BC477" s="11"/>
      <c r="BD477" s="11"/>
    </row>
    <row r="478" spans="1:56" x14ac:dyDescent="0.25">
      <c r="A478" s="24">
        <v>24</v>
      </c>
      <c r="B478" s="24">
        <f t="shared" si="246"/>
        <v>10</v>
      </c>
      <c r="C478" s="74"/>
      <c r="D478" s="33" t="str">
        <f>Data!B$31</f>
        <v>Anden finansiering</v>
      </c>
      <c r="E478" s="33"/>
      <c r="F478" s="264"/>
      <c r="G478" s="409">
        <f>HLOOKUP(B478,'Budget &amp; Total'!$1:$45,44,FALSE)</f>
        <v>0</v>
      </c>
      <c r="H478" s="459">
        <f t="shared" ca="1" si="247"/>
        <v>0</v>
      </c>
      <c r="I478" s="79"/>
      <c r="J478" s="262">
        <f ca="1">HLOOKUP($B477,INDIRECT(J$1&amp;"!$I$2:$x$40"),('Partner-period(er)'!$A478+14),FALSE)</f>
        <v>0</v>
      </c>
      <c r="K478" s="263">
        <f ca="1">HLOOKUP($B477,INDIRECT(K$1&amp;"!$I$2:$x$40"),('Partner-period(er)'!$A478+14),FALSE)</f>
        <v>0</v>
      </c>
      <c r="L478" s="263">
        <f ca="1">HLOOKUP($B477,INDIRECT(L$1&amp;"!$I$2:$x$40"),('Partner-period(er)'!$A478+14),FALSE)</f>
        <v>0</v>
      </c>
      <c r="M478" s="263">
        <f ca="1">HLOOKUP($B477,INDIRECT(M$1&amp;"!$I$2:$x$40"),('Partner-period(er)'!$A478+14),FALSE)</f>
        <v>0</v>
      </c>
      <c r="N478" s="263">
        <f ca="1">HLOOKUP($B477,INDIRECT(N$1&amp;"!$I$2:$x$40"),('Partner-period(er)'!$A478+14),FALSE)</f>
        <v>0</v>
      </c>
      <c r="O478" s="33">
        <f ca="1">HLOOKUP($B477,INDIRECT(O$1&amp;"!$I$2:$x$40"),('Partner-period(er)'!$A478+14),FALSE)</f>
        <v>0</v>
      </c>
      <c r="P478" s="33">
        <f ca="1">HLOOKUP($B477,INDIRECT(P$1&amp;"!$I$2:$x$40"),('Partner-period(er)'!$A478+14),FALSE)</f>
        <v>0</v>
      </c>
      <c r="Q478" s="33">
        <f ca="1">HLOOKUP($B477,INDIRECT(Q$1&amp;"!$I$2:$x$40"),('Partner-period(er)'!$A478+14),FALSE)</f>
        <v>0</v>
      </c>
      <c r="R478" s="33">
        <f ca="1">HLOOKUP($B477,INDIRECT(R$1&amp;"!$I$2:$x$40"),('Partner-period(er)'!$A478+14),FALSE)</f>
        <v>0</v>
      </c>
      <c r="S478" s="33">
        <f ca="1">HLOOKUP($B477,INDIRECT(S$1&amp;"!$I$2:$x$40"),('Partner-period(er)'!$A478+14),FALSE)</f>
        <v>0</v>
      </c>
      <c r="T478" s="33">
        <f ca="1">HLOOKUP($B477,INDIRECT(T$1&amp;"!$I$2:$x$40"),('Partner-period(er)'!$A478+14),FALSE)</f>
        <v>0</v>
      </c>
      <c r="U478" s="33">
        <f ca="1">HLOOKUP($B477,INDIRECT(U$1&amp;"!$I$2:$x$40"),('Partner-period(er)'!$A478+14),FALSE)</f>
        <v>0</v>
      </c>
      <c r="V478" s="33">
        <f ca="1">HLOOKUP($B477,INDIRECT(V$1&amp;"!$I$2:$x$40"),('Partner-period(er)'!$A478+14),FALSE)</f>
        <v>0</v>
      </c>
      <c r="W478" s="33">
        <f ca="1">HLOOKUP($B477,INDIRECT(W$1&amp;"!$I$2:$x$40"),('Partner-period(er)'!$A478+14),FALSE)</f>
        <v>0</v>
      </c>
      <c r="X478" s="370">
        <f ca="1">HLOOKUP($B477,INDIRECT(X$1&amp;"!$I$2:$x$40"),('Partner-period(er)'!$A478+14),FALSE)</f>
        <v>0</v>
      </c>
      <c r="Z478" s="15"/>
      <c r="AA478" s="11"/>
      <c r="AB478" s="11"/>
      <c r="AC478" s="11"/>
      <c r="AD478" s="11"/>
      <c r="AE478" s="11"/>
      <c r="AF478" s="11"/>
      <c r="AG478" s="11"/>
      <c r="AH478" s="11"/>
      <c r="AI478" s="11"/>
      <c r="AJ478" s="11"/>
      <c r="AK478" s="11"/>
      <c r="AL478" s="11"/>
      <c r="AM478" s="11"/>
      <c r="AN478" s="19"/>
      <c r="AO478" s="12"/>
      <c r="AP478" s="11"/>
      <c r="AQ478" s="11"/>
      <c r="AR478" s="11"/>
      <c r="AS478" s="11"/>
      <c r="AT478" s="11"/>
      <c r="AU478" s="11"/>
      <c r="AV478" s="11"/>
      <c r="AW478" s="11"/>
      <c r="AX478" s="11"/>
      <c r="AY478" s="11"/>
      <c r="AZ478" s="11"/>
      <c r="BA478" s="11"/>
      <c r="BB478" s="11"/>
      <c r="BC478" s="11"/>
      <c r="BD478" s="11"/>
    </row>
    <row r="479" spans="1:56" ht="13.8" thickBot="1" x14ac:dyDescent="0.3">
      <c r="A479" s="24">
        <v>26</v>
      </c>
      <c r="B479" s="24">
        <f t="shared" si="246"/>
        <v>10</v>
      </c>
      <c r="C479" s="265"/>
      <c r="D479" s="34" t="str">
        <f>Data!B$32</f>
        <v>Egenfinansiering</v>
      </c>
      <c r="E479" s="34"/>
      <c r="F479" s="65"/>
      <c r="G479" s="410">
        <f>HLOOKUP(B479,'Budget &amp; Total'!$1:$45,45,FALSE)</f>
        <v>0</v>
      </c>
      <c r="H479" s="460">
        <f t="shared" ca="1" si="247"/>
        <v>0</v>
      </c>
      <c r="I479" s="79"/>
      <c r="J479" s="267">
        <f t="shared" ref="J479:X479" ca="1" si="255">J471-J477-J478</f>
        <v>0</v>
      </c>
      <c r="K479" s="63">
        <f t="shared" ca="1" si="255"/>
        <v>0</v>
      </c>
      <c r="L479" s="63">
        <f t="shared" ca="1" si="255"/>
        <v>0</v>
      </c>
      <c r="M479" s="63">
        <f t="shared" ca="1" si="255"/>
        <v>0</v>
      </c>
      <c r="N479" s="63">
        <f t="shared" ca="1" si="255"/>
        <v>0</v>
      </c>
      <c r="O479" s="34">
        <f t="shared" ca="1" si="255"/>
        <v>0</v>
      </c>
      <c r="P479" s="34">
        <f t="shared" ca="1" si="255"/>
        <v>0</v>
      </c>
      <c r="Q479" s="34">
        <f t="shared" ca="1" si="255"/>
        <v>0</v>
      </c>
      <c r="R479" s="34">
        <f t="shared" ca="1" si="255"/>
        <v>0</v>
      </c>
      <c r="S479" s="34">
        <f t="shared" ca="1" si="255"/>
        <v>0</v>
      </c>
      <c r="T479" s="34">
        <f t="shared" ca="1" si="255"/>
        <v>0</v>
      </c>
      <c r="U479" s="34">
        <f t="shared" ca="1" si="255"/>
        <v>0</v>
      </c>
      <c r="V479" s="34">
        <f t="shared" ca="1" si="255"/>
        <v>0</v>
      </c>
      <c r="W479" s="34">
        <f t="shared" ca="1" si="255"/>
        <v>0</v>
      </c>
      <c r="X479" s="371">
        <f t="shared" ca="1" si="255"/>
        <v>0</v>
      </c>
      <c r="Z479" s="16"/>
      <c r="AA479" s="17"/>
      <c r="AB479" s="17"/>
      <c r="AC479" s="17"/>
      <c r="AD479" s="17"/>
      <c r="AE479" s="17"/>
      <c r="AF479" s="17"/>
      <c r="AG479" s="17"/>
      <c r="AH479" s="17"/>
      <c r="AI479" s="17"/>
      <c r="AJ479" s="17"/>
      <c r="AK479" s="17"/>
      <c r="AL479" s="17"/>
      <c r="AM479" s="17"/>
      <c r="AN479" s="20"/>
      <c r="AO479" s="12"/>
      <c r="AP479" s="11"/>
      <c r="AQ479" s="11"/>
      <c r="AR479" s="11"/>
      <c r="AS479" s="11"/>
      <c r="AT479" s="11"/>
      <c r="AU479" s="11"/>
      <c r="AV479" s="11"/>
      <c r="AW479" s="11"/>
      <c r="AX479" s="11"/>
      <c r="AY479" s="11"/>
      <c r="AZ479" s="11"/>
      <c r="BA479" s="11"/>
      <c r="BB479" s="11"/>
      <c r="BC479" s="11"/>
      <c r="BD479" s="11"/>
    </row>
    <row r="480" spans="1:56" ht="19.5" customHeight="1" x14ac:dyDescent="0.25">
      <c r="A480" s="24">
        <v>29</v>
      </c>
      <c r="C480" s="88" t="str">
        <f>Data!$B$95</f>
        <v>Kontrol for overskridelse af timepriser</v>
      </c>
      <c r="D480" s="60"/>
      <c r="E480" s="60"/>
      <c r="F480" s="4"/>
      <c r="G480" s="59"/>
      <c r="H480" s="59"/>
      <c r="I480" s="59"/>
      <c r="J480" s="9"/>
      <c r="K480" s="9"/>
      <c r="L480" s="9"/>
      <c r="M480" s="9"/>
      <c r="N480" s="9"/>
      <c r="O480" s="9"/>
      <c r="P480" s="9"/>
      <c r="Q480" s="9"/>
      <c r="R480" s="9"/>
      <c r="S480" s="9"/>
      <c r="T480" s="9"/>
      <c r="U480" s="9"/>
      <c r="V480" s="9"/>
      <c r="W480" s="9"/>
      <c r="X480" s="109"/>
    </row>
    <row r="481" spans="1:55" ht="13.5" customHeight="1" x14ac:dyDescent="0.25">
      <c r="A481" s="24">
        <v>30</v>
      </c>
      <c r="C481" s="178" t="s">
        <v>36</v>
      </c>
      <c r="D481" s="82"/>
      <c r="E481" s="179"/>
      <c r="F481" s="201" t="s">
        <v>35</v>
      </c>
      <c r="G481" s="82"/>
      <c r="H481" s="180"/>
      <c r="I481" s="180"/>
      <c r="J481" s="181">
        <f ca="1">J455</f>
        <v>0</v>
      </c>
      <c r="K481" s="182">
        <f t="shared" ref="K481:X481" ca="1" si="256">K455+J481</f>
        <v>0</v>
      </c>
      <c r="L481" s="182">
        <f t="shared" ca="1" si="256"/>
        <v>0</v>
      </c>
      <c r="M481" s="182">
        <f t="shared" ca="1" si="256"/>
        <v>0</v>
      </c>
      <c r="N481" s="182">
        <f t="shared" ca="1" si="256"/>
        <v>0</v>
      </c>
      <c r="O481" s="182">
        <f t="shared" ca="1" si="256"/>
        <v>0</v>
      </c>
      <c r="P481" s="182">
        <f t="shared" ca="1" si="256"/>
        <v>0</v>
      </c>
      <c r="Q481" s="182">
        <f t="shared" ca="1" si="256"/>
        <v>0</v>
      </c>
      <c r="R481" s="182">
        <f t="shared" ca="1" si="256"/>
        <v>0</v>
      </c>
      <c r="S481" s="182">
        <f t="shared" ca="1" si="256"/>
        <v>0</v>
      </c>
      <c r="T481" s="182">
        <f t="shared" ca="1" si="256"/>
        <v>0</v>
      </c>
      <c r="U481" s="182">
        <f t="shared" ca="1" si="256"/>
        <v>0</v>
      </c>
      <c r="V481" s="182">
        <f t="shared" ca="1" si="256"/>
        <v>0</v>
      </c>
      <c r="W481" s="182">
        <f t="shared" ca="1" si="256"/>
        <v>0</v>
      </c>
      <c r="X481" s="183">
        <f t="shared" ca="1" si="256"/>
        <v>0</v>
      </c>
    </row>
    <row r="482" spans="1:55" ht="13.5" customHeight="1" x14ac:dyDescent="0.25">
      <c r="A482" s="24">
        <v>31</v>
      </c>
      <c r="C482" s="184"/>
      <c r="D482" s="6"/>
      <c r="E482" s="185"/>
      <c r="F482" s="202" t="s">
        <v>37</v>
      </c>
      <c r="G482" s="6"/>
      <c r="H482" s="6"/>
      <c r="I482" s="6"/>
      <c r="J482" s="186">
        <f ca="1">J458</f>
        <v>0</v>
      </c>
      <c r="K482" s="187">
        <f t="shared" ref="K482:X482" ca="1" si="257">K458+J482</f>
        <v>0</v>
      </c>
      <c r="L482" s="187">
        <f t="shared" ca="1" si="257"/>
        <v>0</v>
      </c>
      <c r="M482" s="187">
        <f t="shared" ca="1" si="257"/>
        <v>0</v>
      </c>
      <c r="N482" s="187">
        <f t="shared" ca="1" si="257"/>
        <v>0</v>
      </c>
      <c r="O482" s="187">
        <f t="shared" ca="1" si="257"/>
        <v>0</v>
      </c>
      <c r="P482" s="187">
        <f t="shared" ca="1" si="257"/>
        <v>0</v>
      </c>
      <c r="Q482" s="187">
        <f t="shared" ca="1" si="257"/>
        <v>0</v>
      </c>
      <c r="R482" s="187">
        <f t="shared" ca="1" si="257"/>
        <v>0</v>
      </c>
      <c r="S482" s="187">
        <f t="shared" ca="1" si="257"/>
        <v>0</v>
      </c>
      <c r="T482" s="187">
        <f t="shared" ca="1" si="257"/>
        <v>0</v>
      </c>
      <c r="U482" s="187">
        <f t="shared" ca="1" si="257"/>
        <v>0</v>
      </c>
      <c r="V482" s="187">
        <f t="shared" ca="1" si="257"/>
        <v>0</v>
      </c>
      <c r="W482" s="187">
        <f t="shared" ca="1" si="257"/>
        <v>0</v>
      </c>
      <c r="X482" s="188">
        <f t="shared" ca="1" si="257"/>
        <v>0</v>
      </c>
    </row>
    <row r="483" spans="1:55" ht="13.5" customHeight="1" x14ac:dyDescent="0.25">
      <c r="A483" s="24">
        <v>32</v>
      </c>
      <c r="C483" s="189"/>
      <c r="D483" s="6"/>
      <c r="E483" s="6"/>
      <c r="F483" s="203" t="s">
        <v>100</v>
      </c>
      <c r="G483" s="6"/>
      <c r="H483" s="190"/>
      <c r="I483" s="190"/>
      <c r="J483" s="191">
        <f t="shared" ref="J483:X483" ca="1" si="258">J481*$F458</f>
        <v>0</v>
      </c>
      <c r="K483" s="192">
        <f t="shared" ca="1" si="258"/>
        <v>0</v>
      </c>
      <c r="L483" s="192">
        <f t="shared" ca="1" si="258"/>
        <v>0</v>
      </c>
      <c r="M483" s="192">
        <f t="shared" ca="1" si="258"/>
        <v>0</v>
      </c>
      <c r="N483" s="192">
        <f t="shared" ca="1" si="258"/>
        <v>0</v>
      </c>
      <c r="O483" s="192">
        <f t="shared" ca="1" si="258"/>
        <v>0</v>
      </c>
      <c r="P483" s="192">
        <f t="shared" ca="1" si="258"/>
        <v>0</v>
      </c>
      <c r="Q483" s="192">
        <f t="shared" ca="1" si="258"/>
        <v>0</v>
      </c>
      <c r="R483" s="192">
        <f t="shared" ca="1" si="258"/>
        <v>0</v>
      </c>
      <c r="S483" s="192">
        <f t="shared" ca="1" si="258"/>
        <v>0</v>
      </c>
      <c r="T483" s="192">
        <f t="shared" ca="1" si="258"/>
        <v>0</v>
      </c>
      <c r="U483" s="192">
        <f t="shared" ca="1" si="258"/>
        <v>0</v>
      </c>
      <c r="V483" s="192">
        <f t="shared" ca="1" si="258"/>
        <v>0</v>
      </c>
      <c r="W483" s="192">
        <f t="shared" ca="1" si="258"/>
        <v>0</v>
      </c>
      <c r="X483" s="193">
        <f t="shared" ca="1" si="258"/>
        <v>0</v>
      </c>
    </row>
    <row r="484" spans="1:55" ht="13.5" customHeight="1" x14ac:dyDescent="0.25">
      <c r="A484" s="24">
        <v>33</v>
      </c>
      <c r="C484" s="189"/>
      <c r="D484" s="6"/>
      <c r="E484" s="185"/>
      <c r="F484" s="202" t="s">
        <v>99</v>
      </c>
      <c r="G484" s="6"/>
      <c r="H484" s="194"/>
      <c r="I484" s="194"/>
      <c r="J484" s="191">
        <f ca="1">MIN(J482:J483)</f>
        <v>0</v>
      </c>
      <c r="K484" s="192">
        <f t="shared" ref="K484:X484" ca="1" si="259">MIN(K482:K483)-MIN(J482:J483)</f>
        <v>0</v>
      </c>
      <c r="L484" s="192">
        <f t="shared" ca="1" si="259"/>
        <v>0</v>
      </c>
      <c r="M484" s="192">
        <f t="shared" ca="1" si="259"/>
        <v>0</v>
      </c>
      <c r="N484" s="192">
        <f t="shared" ca="1" si="259"/>
        <v>0</v>
      </c>
      <c r="O484" s="192">
        <f t="shared" ca="1" si="259"/>
        <v>0</v>
      </c>
      <c r="P484" s="192">
        <f t="shared" ca="1" si="259"/>
        <v>0</v>
      </c>
      <c r="Q484" s="192">
        <f t="shared" ca="1" si="259"/>
        <v>0</v>
      </c>
      <c r="R484" s="192">
        <f t="shared" ca="1" si="259"/>
        <v>0</v>
      </c>
      <c r="S484" s="192">
        <f t="shared" ca="1" si="259"/>
        <v>0</v>
      </c>
      <c r="T484" s="192">
        <f t="shared" ca="1" si="259"/>
        <v>0</v>
      </c>
      <c r="U484" s="192">
        <f t="shared" ca="1" si="259"/>
        <v>0</v>
      </c>
      <c r="V484" s="192">
        <f t="shared" ca="1" si="259"/>
        <v>0</v>
      </c>
      <c r="W484" s="192">
        <f t="shared" ca="1" si="259"/>
        <v>0</v>
      </c>
      <c r="X484" s="193">
        <f t="shared" ca="1" si="259"/>
        <v>0</v>
      </c>
      <c r="AO484" s="12"/>
      <c r="AP484" s="11"/>
      <c r="AQ484" s="11"/>
      <c r="AR484" s="11"/>
      <c r="AS484" s="11"/>
      <c r="AT484" s="11"/>
      <c r="AU484" s="11"/>
      <c r="AV484" s="11"/>
      <c r="AW484" s="11"/>
      <c r="AX484" s="11"/>
      <c r="AY484" s="11"/>
      <c r="AZ484" s="11"/>
      <c r="BA484" s="11"/>
      <c r="BB484" s="11"/>
      <c r="BC484" s="11"/>
    </row>
    <row r="485" spans="1:55" ht="13.5" customHeight="1" x14ac:dyDescent="0.25">
      <c r="A485" s="24">
        <v>34</v>
      </c>
      <c r="C485" s="189"/>
      <c r="D485" s="6"/>
      <c r="E485" s="185"/>
      <c r="F485" s="202" t="s">
        <v>94</v>
      </c>
      <c r="G485" s="6"/>
      <c r="H485" s="190"/>
      <c r="I485" s="190"/>
      <c r="J485" s="191">
        <f t="shared" ref="J485:X485" ca="1" si="260">J484-J458</f>
        <v>0</v>
      </c>
      <c r="K485" s="192">
        <f t="shared" ca="1" si="260"/>
        <v>0</v>
      </c>
      <c r="L485" s="192">
        <f t="shared" ca="1" si="260"/>
        <v>0</v>
      </c>
      <c r="M485" s="192">
        <f t="shared" ca="1" si="260"/>
        <v>0</v>
      </c>
      <c r="N485" s="192">
        <f t="shared" ca="1" si="260"/>
        <v>0</v>
      </c>
      <c r="O485" s="192">
        <f t="shared" ca="1" si="260"/>
        <v>0</v>
      </c>
      <c r="P485" s="192">
        <f t="shared" ca="1" si="260"/>
        <v>0</v>
      </c>
      <c r="Q485" s="192">
        <f t="shared" ca="1" si="260"/>
        <v>0</v>
      </c>
      <c r="R485" s="192">
        <f t="shared" ca="1" si="260"/>
        <v>0</v>
      </c>
      <c r="S485" s="192">
        <f t="shared" ca="1" si="260"/>
        <v>0</v>
      </c>
      <c r="T485" s="192">
        <f t="shared" ca="1" si="260"/>
        <v>0</v>
      </c>
      <c r="U485" s="192">
        <f t="shared" ca="1" si="260"/>
        <v>0</v>
      </c>
      <c r="V485" s="192">
        <f t="shared" ca="1" si="260"/>
        <v>0</v>
      </c>
      <c r="W485" s="192">
        <f t="shared" ca="1" si="260"/>
        <v>0</v>
      </c>
      <c r="X485" s="193">
        <f t="shared" ca="1" si="260"/>
        <v>0</v>
      </c>
    </row>
    <row r="486" spans="1:55" ht="13.5" customHeight="1" x14ac:dyDescent="0.25">
      <c r="A486" s="24">
        <v>35</v>
      </c>
      <c r="C486" s="189"/>
      <c r="D486" s="6"/>
      <c r="E486" s="185"/>
      <c r="F486" s="202" t="s">
        <v>95</v>
      </c>
      <c r="G486" s="6"/>
      <c r="H486" s="190"/>
      <c r="I486" s="190"/>
      <c r="J486" s="191">
        <f ca="1">-J485</f>
        <v>0</v>
      </c>
      <c r="K486" s="192">
        <f ca="1">-SUM($J485:K485)</f>
        <v>0</v>
      </c>
      <c r="L486" s="192">
        <f ca="1">-SUM($J485:L485)</f>
        <v>0</v>
      </c>
      <c r="M486" s="192">
        <f ca="1">-SUM($J485:M485)</f>
        <v>0</v>
      </c>
      <c r="N486" s="192">
        <f ca="1">-SUM($J485:N485)</f>
        <v>0</v>
      </c>
      <c r="O486" s="192">
        <f ca="1">-SUM($J485:O485)</f>
        <v>0</v>
      </c>
      <c r="P486" s="192">
        <f ca="1">-SUM($J485:P485)</f>
        <v>0</v>
      </c>
      <c r="Q486" s="192">
        <f ca="1">-SUM($J485:Q485)</f>
        <v>0</v>
      </c>
      <c r="R486" s="192">
        <f ca="1">-SUM($J485:R485)</f>
        <v>0</v>
      </c>
      <c r="S486" s="192">
        <f ca="1">-SUM($J485:S485)</f>
        <v>0</v>
      </c>
      <c r="T486" s="192">
        <f ca="1">-SUM($J485:T485)</f>
        <v>0</v>
      </c>
      <c r="U486" s="192">
        <f ca="1">-SUM($J485:U485)</f>
        <v>0</v>
      </c>
      <c r="V486" s="192">
        <f ca="1">-SUM($J485:V485)</f>
        <v>0</v>
      </c>
      <c r="W486" s="192">
        <f ca="1">-SUM($J485:W485)</f>
        <v>0</v>
      </c>
      <c r="X486" s="193">
        <f ca="1">-SUM($J485:X485)</f>
        <v>0</v>
      </c>
    </row>
    <row r="487" spans="1:55" ht="1.5" customHeight="1" x14ac:dyDescent="0.25">
      <c r="C487" s="195"/>
      <c r="D487" s="196"/>
      <c r="E487" s="196"/>
      <c r="F487" s="204"/>
      <c r="G487" s="196"/>
      <c r="H487" s="196"/>
      <c r="I487" s="196"/>
      <c r="J487" s="186"/>
      <c r="K487" s="187"/>
      <c r="L487" s="187"/>
      <c r="M487" s="187">
        <f ca="1">IF(M455&gt;0,(M483-SUM($J484:L484))/M455,0)</f>
        <v>0</v>
      </c>
      <c r="N487" s="187">
        <f ca="1">IF(N455&gt;0,(N483-SUM($J484:M484))/N455,0)</f>
        <v>0</v>
      </c>
      <c r="O487" s="187">
        <f ca="1">IF(O455&gt;0,(O483-SUM($J484:N484))/O455,0)</f>
        <v>0</v>
      </c>
      <c r="P487" s="187">
        <f ca="1">IF(P455&gt;0,(P483-SUM($J484:O484))/P455,0)</f>
        <v>0</v>
      </c>
      <c r="Q487" s="187">
        <f ca="1">IF(Q455&gt;0,(Q483-SUM($J484:P484))/Q455,0)</f>
        <v>0</v>
      </c>
      <c r="R487" s="187">
        <f ca="1">IF(R455&gt;0,(R483-SUM($J484:Q484))/R455,0)</f>
        <v>0</v>
      </c>
      <c r="S487" s="187">
        <f ca="1">IF(S455&gt;0,(S483-SUM($J484:R484))/S455,0)</f>
        <v>0</v>
      </c>
      <c r="T487" s="187">
        <f ca="1">IF(T455&gt;0,(T483-SUM($J484:S484))/T455,0)</f>
        <v>0</v>
      </c>
      <c r="U487" s="187">
        <f ca="1">IF(U455&gt;0,(U483-SUM($J484:T484))/U455,0)</f>
        <v>0</v>
      </c>
      <c r="V487" s="187">
        <f ca="1">IF(V455&gt;0,(V483-SUM($J484:U484))/V455,0)</f>
        <v>0</v>
      </c>
      <c r="W487" s="187">
        <f ca="1">IF(W455&gt;0,(W483-SUM($J484:V484))/W455,0)</f>
        <v>0</v>
      </c>
      <c r="X487" s="188">
        <f ca="1">IF(X455&gt;0,(X483-SUM($J484:W484))/X455,0)</f>
        <v>0</v>
      </c>
    </row>
    <row r="488" spans="1:55" ht="13.5" customHeight="1" x14ac:dyDescent="0.25">
      <c r="A488" s="24">
        <v>36</v>
      </c>
      <c r="C488" s="189" t="s">
        <v>40</v>
      </c>
      <c r="D488" s="6"/>
      <c r="E488" s="185"/>
      <c r="F488" s="202" t="s">
        <v>35</v>
      </c>
      <c r="G488" s="6"/>
      <c r="H488" s="6"/>
      <c r="I488" s="6"/>
      <c r="J488" s="191">
        <f ca="1">J456</f>
        <v>0</v>
      </c>
      <c r="K488" s="192">
        <f t="shared" ref="K488:X488" ca="1" si="261">K456+J488</f>
        <v>0</v>
      </c>
      <c r="L488" s="192">
        <f t="shared" ca="1" si="261"/>
        <v>0</v>
      </c>
      <c r="M488" s="192">
        <f t="shared" ca="1" si="261"/>
        <v>0</v>
      </c>
      <c r="N488" s="192">
        <f t="shared" ca="1" si="261"/>
        <v>0</v>
      </c>
      <c r="O488" s="192">
        <f t="shared" ca="1" si="261"/>
        <v>0</v>
      </c>
      <c r="P488" s="192">
        <f t="shared" ca="1" si="261"/>
        <v>0</v>
      </c>
      <c r="Q488" s="192">
        <f t="shared" ca="1" si="261"/>
        <v>0</v>
      </c>
      <c r="R488" s="192">
        <f t="shared" ca="1" si="261"/>
        <v>0</v>
      </c>
      <c r="S488" s="192">
        <f t="shared" ca="1" si="261"/>
        <v>0</v>
      </c>
      <c r="T488" s="192">
        <f t="shared" ca="1" si="261"/>
        <v>0</v>
      </c>
      <c r="U488" s="192">
        <f t="shared" ca="1" si="261"/>
        <v>0</v>
      </c>
      <c r="V488" s="192">
        <f t="shared" ca="1" si="261"/>
        <v>0</v>
      </c>
      <c r="W488" s="192">
        <f t="shared" ca="1" si="261"/>
        <v>0</v>
      </c>
      <c r="X488" s="193">
        <f t="shared" ca="1" si="261"/>
        <v>0</v>
      </c>
    </row>
    <row r="489" spans="1:55" ht="13.5" customHeight="1" x14ac:dyDescent="0.25">
      <c r="A489" s="24">
        <v>37</v>
      </c>
      <c r="C489" s="189"/>
      <c r="D489" s="6"/>
      <c r="E489" s="185"/>
      <c r="F489" s="202" t="s">
        <v>37</v>
      </c>
      <c r="G489" s="6"/>
      <c r="H489" s="6"/>
      <c r="I489" s="6"/>
      <c r="J489" s="191">
        <f ca="1">J459</f>
        <v>0</v>
      </c>
      <c r="K489" s="192">
        <f t="shared" ref="K489:X489" ca="1" si="262">K459+J489</f>
        <v>0</v>
      </c>
      <c r="L489" s="192">
        <f t="shared" ca="1" si="262"/>
        <v>0</v>
      </c>
      <c r="M489" s="192">
        <f t="shared" ca="1" si="262"/>
        <v>0</v>
      </c>
      <c r="N489" s="192">
        <f t="shared" ca="1" si="262"/>
        <v>0</v>
      </c>
      <c r="O489" s="192">
        <f t="shared" ca="1" si="262"/>
        <v>0</v>
      </c>
      <c r="P489" s="192">
        <f t="shared" ca="1" si="262"/>
        <v>0</v>
      </c>
      <c r="Q489" s="192">
        <f t="shared" ca="1" si="262"/>
        <v>0</v>
      </c>
      <c r="R489" s="192">
        <f t="shared" ca="1" si="262"/>
        <v>0</v>
      </c>
      <c r="S489" s="192">
        <f t="shared" ca="1" si="262"/>
        <v>0</v>
      </c>
      <c r="T489" s="192">
        <f t="shared" ca="1" si="262"/>
        <v>0</v>
      </c>
      <c r="U489" s="192">
        <f t="shared" ca="1" si="262"/>
        <v>0</v>
      </c>
      <c r="V489" s="192">
        <f t="shared" ca="1" si="262"/>
        <v>0</v>
      </c>
      <c r="W489" s="192">
        <f t="shared" ca="1" si="262"/>
        <v>0</v>
      </c>
      <c r="X489" s="193">
        <f t="shared" ca="1" si="262"/>
        <v>0</v>
      </c>
    </row>
    <row r="490" spans="1:55" ht="13.5" customHeight="1" x14ac:dyDescent="0.25">
      <c r="A490" s="24">
        <v>38</v>
      </c>
      <c r="C490" s="197"/>
      <c r="D490" s="6"/>
      <c r="E490" s="6"/>
      <c r="F490" s="203" t="s">
        <v>100</v>
      </c>
      <c r="G490" s="6"/>
      <c r="H490" s="6"/>
      <c r="I490" s="6"/>
      <c r="J490" s="191">
        <f t="shared" ref="J490:X490" ca="1" si="263">J488*$F459</f>
        <v>0</v>
      </c>
      <c r="K490" s="192">
        <f t="shared" ca="1" si="263"/>
        <v>0</v>
      </c>
      <c r="L490" s="192">
        <f t="shared" ca="1" si="263"/>
        <v>0</v>
      </c>
      <c r="M490" s="192">
        <f t="shared" ca="1" si="263"/>
        <v>0</v>
      </c>
      <c r="N490" s="192">
        <f t="shared" ca="1" si="263"/>
        <v>0</v>
      </c>
      <c r="O490" s="192">
        <f t="shared" ca="1" si="263"/>
        <v>0</v>
      </c>
      <c r="P490" s="192">
        <f t="shared" ca="1" si="263"/>
        <v>0</v>
      </c>
      <c r="Q490" s="192">
        <f t="shared" ca="1" si="263"/>
        <v>0</v>
      </c>
      <c r="R490" s="192">
        <f t="shared" ca="1" si="263"/>
        <v>0</v>
      </c>
      <c r="S490" s="192">
        <f t="shared" ca="1" si="263"/>
        <v>0</v>
      </c>
      <c r="T490" s="192">
        <f t="shared" ca="1" si="263"/>
        <v>0</v>
      </c>
      <c r="U490" s="192">
        <f t="shared" ca="1" si="263"/>
        <v>0</v>
      </c>
      <c r="V490" s="192">
        <f t="shared" ca="1" si="263"/>
        <v>0</v>
      </c>
      <c r="W490" s="192">
        <f t="shared" ca="1" si="263"/>
        <v>0</v>
      </c>
      <c r="X490" s="193">
        <f t="shared" ca="1" si="263"/>
        <v>0</v>
      </c>
    </row>
    <row r="491" spans="1:55" ht="13.5" customHeight="1" x14ac:dyDescent="0.25">
      <c r="A491" s="24">
        <v>39</v>
      </c>
      <c r="C491" s="189"/>
      <c r="D491" s="6"/>
      <c r="E491" s="185"/>
      <c r="F491" s="202" t="s">
        <v>99</v>
      </c>
      <c r="G491" s="6"/>
      <c r="H491" s="6"/>
      <c r="I491" s="6"/>
      <c r="J491" s="191">
        <f ca="1">MIN(J489:J490)</f>
        <v>0</v>
      </c>
      <c r="K491" s="192">
        <f t="shared" ref="K491:X491" ca="1" si="264">MIN(K489:K490)-MIN(J489:J490)</f>
        <v>0</v>
      </c>
      <c r="L491" s="192">
        <f t="shared" ca="1" si="264"/>
        <v>0</v>
      </c>
      <c r="M491" s="192">
        <f t="shared" ca="1" si="264"/>
        <v>0</v>
      </c>
      <c r="N491" s="192">
        <f t="shared" ca="1" si="264"/>
        <v>0</v>
      </c>
      <c r="O491" s="192">
        <f t="shared" ca="1" si="264"/>
        <v>0</v>
      </c>
      <c r="P491" s="192">
        <f t="shared" ca="1" si="264"/>
        <v>0</v>
      </c>
      <c r="Q491" s="192">
        <f t="shared" ca="1" si="264"/>
        <v>0</v>
      </c>
      <c r="R491" s="192">
        <f t="shared" ca="1" si="264"/>
        <v>0</v>
      </c>
      <c r="S491" s="192">
        <f t="shared" ca="1" si="264"/>
        <v>0</v>
      </c>
      <c r="T491" s="192">
        <f t="shared" ca="1" si="264"/>
        <v>0</v>
      </c>
      <c r="U491" s="192">
        <f t="shared" ca="1" si="264"/>
        <v>0</v>
      </c>
      <c r="V491" s="192">
        <f t="shared" ca="1" si="264"/>
        <v>0</v>
      </c>
      <c r="W491" s="192">
        <f t="shared" ca="1" si="264"/>
        <v>0</v>
      </c>
      <c r="X491" s="193">
        <f t="shared" ca="1" si="264"/>
        <v>0</v>
      </c>
    </row>
    <row r="492" spans="1:55" ht="13.5" customHeight="1" x14ac:dyDescent="0.25">
      <c r="A492" s="24">
        <v>40</v>
      </c>
      <c r="C492" s="189"/>
      <c r="D492" s="6"/>
      <c r="E492" s="185"/>
      <c r="F492" s="202" t="s">
        <v>94</v>
      </c>
      <c r="G492" s="6"/>
      <c r="H492" s="6"/>
      <c r="I492" s="6"/>
      <c r="J492" s="191">
        <f t="shared" ref="J492:X492" ca="1" si="265">J491-J459</f>
        <v>0</v>
      </c>
      <c r="K492" s="192">
        <f t="shared" ca="1" si="265"/>
        <v>0</v>
      </c>
      <c r="L492" s="192">
        <f t="shared" ca="1" si="265"/>
        <v>0</v>
      </c>
      <c r="M492" s="192">
        <f t="shared" ca="1" si="265"/>
        <v>0</v>
      </c>
      <c r="N492" s="192">
        <f t="shared" ca="1" si="265"/>
        <v>0</v>
      </c>
      <c r="O492" s="192">
        <f t="shared" ca="1" si="265"/>
        <v>0</v>
      </c>
      <c r="P492" s="192">
        <f t="shared" ca="1" si="265"/>
        <v>0</v>
      </c>
      <c r="Q492" s="192">
        <f t="shared" ca="1" si="265"/>
        <v>0</v>
      </c>
      <c r="R492" s="192">
        <f t="shared" ca="1" si="265"/>
        <v>0</v>
      </c>
      <c r="S492" s="192">
        <f t="shared" ca="1" si="265"/>
        <v>0</v>
      </c>
      <c r="T492" s="192">
        <f t="shared" ca="1" si="265"/>
        <v>0</v>
      </c>
      <c r="U492" s="192">
        <f t="shared" ca="1" si="265"/>
        <v>0</v>
      </c>
      <c r="V492" s="192">
        <f t="shared" ca="1" si="265"/>
        <v>0</v>
      </c>
      <c r="W492" s="192">
        <f t="shared" ca="1" si="265"/>
        <v>0</v>
      </c>
      <c r="X492" s="193">
        <f t="shared" ca="1" si="265"/>
        <v>0</v>
      </c>
    </row>
    <row r="493" spans="1:55" ht="13.5" customHeight="1" x14ac:dyDescent="0.25">
      <c r="A493" s="24">
        <v>41</v>
      </c>
      <c r="C493" s="189"/>
      <c r="D493" s="6"/>
      <c r="E493" s="185"/>
      <c r="F493" s="202" t="s">
        <v>95</v>
      </c>
      <c r="G493" s="6"/>
      <c r="H493" s="6"/>
      <c r="I493" s="6"/>
      <c r="J493" s="191">
        <f ca="1">-J492</f>
        <v>0</v>
      </c>
      <c r="K493" s="192">
        <f ca="1">-SUM($J492:K492)</f>
        <v>0</v>
      </c>
      <c r="L493" s="192">
        <f ca="1">-SUM($J492:L492)</f>
        <v>0</v>
      </c>
      <c r="M493" s="192">
        <f ca="1">-SUM($J492:M492)</f>
        <v>0</v>
      </c>
      <c r="N493" s="192">
        <f ca="1">-SUM($J492:N492)</f>
        <v>0</v>
      </c>
      <c r="O493" s="192">
        <f ca="1">-SUM($J492:O492)</f>
        <v>0</v>
      </c>
      <c r="P493" s="192">
        <f ca="1">-SUM($J492:P492)</f>
        <v>0</v>
      </c>
      <c r="Q493" s="192">
        <f ca="1">-SUM($J492:Q492)</f>
        <v>0</v>
      </c>
      <c r="R493" s="192">
        <f ca="1">-SUM($J492:R492)</f>
        <v>0</v>
      </c>
      <c r="S493" s="192">
        <f ca="1">-SUM($J492:S492)</f>
        <v>0</v>
      </c>
      <c r="T493" s="192">
        <f ca="1">-SUM($J492:T492)</f>
        <v>0</v>
      </c>
      <c r="U493" s="192">
        <f ca="1">-SUM($J492:U492)</f>
        <v>0</v>
      </c>
      <c r="V493" s="192">
        <f ca="1">-SUM($J492:V492)</f>
        <v>0</v>
      </c>
      <c r="W493" s="192">
        <f ca="1">-SUM($J492:W492)</f>
        <v>0</v>
      </c>
      <c r="X493" s="193">
        <f ca="1">-SUM($J492:X492)</f>
        <v>0</v>
      </c>
    </row>
    <row r="494" spans="1:55" ht="13.5" customHeight="1" x14ac:dyDescent="0.25">
      <c r="A494" s="24">
        <v>42</v>
      </c>
      <c r="B494" s="154"/>
      <c r="C494" s="178" t="s">
        <v>65</v>
      </c>
      <c r="D494" s="82"/>
      <c r="E494" s="82"/>
      <c r="F494" s="205" t="s">
        <v>58</v>
      </c>
      <c r="G494" s="82"/>
      <c r="H494" s="82"/>
      <c r="I494" s="82"/>
      <c r="J494" s="198">
        <f t="shared" ref="J494:X494" ca="1" si="266">(J492+J485)*$F460</f>
        <v>0</v>
      </c>
      <c r="K494" s="199">
        <f t="shared" ca="1" si="266"/>
        <v>0</v>
      </c>
      <c r="L494" s="199">
        <f t="shared" ca="1" si="266"/>
        <v>0</v>
      </c>
      <c r="M494" s="199">
        <f t="shared" ca="1" si="266"/>
        <v>0</v>
      </c>
      <c r="N494" s="199">
        <f t="shared" ca="1" si="266"/>
        <v>0</v>
      </c>
      <c r="O494" s="199">
        <f t="shared" ca="1" si="266"/>
        <v>0</v>
      </c>
      <c r="P494" s="199">
        <f t="shared" ca="1" si="266"/>
        <v>0</v>
      </c>
      <c r="Q494" s="199">
        <f t="shared" ca="1" si="266"/>
        <v>0</v>
      </c>
      <c r="R494" s="199">
        <f t="shared" ca="1" si="266"/>
        <v>0</v>
      </c>
      <c r="S494" s="199">
        <f t="shared" ca="1" si="266"/>
        <v>0</v>
      </c>
      <c r="T494" s="199">
        <f t="shared" ca="1" si="266"/>
        <v>0</v>
      </c>
      <c r="U494" s="199">
        <f t="shared" ca="1" si="266"/>
        <v>0</v>
      </c>
      <c r="V494" s="199">
        <f t="shared" ca="1" si="266"/>
        <v>0</v>
      </c>
      <c r="W494" s="199">
        <f t="shared" ca="1" si="266"/>
        <v>0</v>
      </c>
      <c r="X494" s="200">
        <f t="shared" ca="1" si="266"/>
        <v>0</v>
      </c>
    </row>
    <row r="495" spans="1:55" ht="13.5" customHeight="1" x14ac:dyDescent="0.25">
      <c r="A495" s="24">
        <v>43</v>
      </c>
      <c r="C495" s="189"/>
      <c r="D495" s="6"/>
      <c r="E495" s="6"/>
      <c r="F495" s="202" t="str">
        <f>Data!B$99</f>
        <v>Støttet overhead</v>
      </c>
      <c r="G495" s="6"/>
      <c r="H495" s="6"/>
      <c r="I495" s="6"/>
      <c r="J495" s="191">
        <f t="shared" ref="J495:X495" ca="1" si="267">(J491+J484)*$F460</f>
        <v>0</v>
      </c>
      <c r="K495" s="192">
        <f t="shared" ca="1" si="267"/>
        <v>0</v>
      </c>
      <c r="L495" s="192">
        <f t="shared" ca="1" si="267"/>
        <v>0</v>
      </c>
      <c r="M495" s="192">
        <f t="shared" ca="1" si="267"/>
        <v>0</v>
      </c>
      <c r="N495" s="192">
        <f t="shared" ca="1" si="267"/>
        <v>0</v>
      </c>
      <c r="O495" s="192">
        <f t="shared" ca="1" si="267"/>
        <v>0</v>
      </c>
      <c r="P495" s="192">
        <f t="shared" ca="1" si="267"/>
        <v>0</v>
      </c>
      <c r="Q495" s="192">
        <f t="shared" ca="1" si="267"/>
        <v>0</v>
      </c>
      <c r="R495" s="192">
        <f t="shared" ca="1" si="267"/>
        <v>0</v>
      </c>
      <c r="S495" s="192">
        <f t="shared" ca="1" si="267"/>
        <v>0</v>
      </c>
      <c r="T495" s="192">
        <f t="shared" ca="1" si="267"/>
        <v>0</v>
      </c>
      <c r="U495" s="192">
        <f t="shared" ca="1" si="267"/>
        <v>0</v>
      </c>
      <c r="V495" s="192">
        <f t="shared" ca="1" si="267"/>
        <v>0</v>
      </c>
      <c r="W495" s="192">
        <f t="shared" ca="1" si="267"/>
        <v>0</v>
      </c>
      <c r="X495" s="193">
        <f t="shared" ca="1" si="267"/>
        <v>0</v>
      </c>
    </row>
    <row r="496" spans="1:55" ht="13.5" customHeight="1" x14ac:dyDescent="0.25">
      <c r="C496" s="178" t="s">
        <v>101</v>
      </c>
      <c r="D496" s="82"/>
      <c r="E496" s="82"/>
      <c r="F496" s="201" t="str">
        <f>Data!B$33</f>
        <v>Udbetalingsloft</v>
      </c>
      <c r="G496" s="82"/>
      <c r="H496" s="82"/>
      <c r="I496" s="82"/>
      <c r="J496" s="198">
        <f t="shared" ref="J496:X496" ca="1" si="268">(J483+J490)*(1+$F460)*$F473</f>
        <v>0</v>
      </c>
      <c r="K496" s="199">
        <f t="shared" ca="1" si="268"/>
        <v>0</v>
      </c>
      <c r="L496" s="199">
        <f t="shared" ca="1" si="268"/>
        <v>0</v>
      </c>
      <c r="M496" s="199">
        <f t="shared" ca="1" si="268"/>
        <v>0</v>
      </c>
      <c r="N496" s="199">
        <f t="shared" ca="1" si="268"/>
        <v>0</v>
      </c>
      <c r="O496" s="199">
        <f t="shared" ca="1" si="268"/>
        <v>0</v>
      </c>
      <c r="P496" s="199">
        <f t="shared" ca="1" si="268"/>
        <v>0</v>
      </c>
      <c r="Q496" s="199">
        <f t="shared" ca="1" si="268"/>
        <v>0</v>
      </c>
      <c r="R496" s="199">
        <f t="shared" ca="1" si="268"/>
        <v>0</v>
      </c>
      <c r="S496" s="199">
        <f t="shared" ca="1" si="268"/>
        <v>0</v>
      </c>
      <c r="T496" s="199">
        <f t="shared" ca="1" si="268"/>
        <v>0</v>
      </c>
      <c r="U496" s="199">
        <f t="shared" ca="1" si="268"/>
        <v>0</v>
      </c>
      <c r="V496" s="199">
        <f t="shared" ca="1" si="268"/>
        <v>0</v>
      </c>
      <c r="W496" s="199">
        <f t="shared" ca="1" si="268"/>
        <v>0</v>
      </c>
      <c r="X496" s="200">
        <f t="shared" ca="1" si="268"/>
        <v>0</v>
      </c>
    </row>
    <row r="497" spans="1:56" ht="13.5" customHeight="1" x14ac:dyDescent="0.25">
      <c r="C497" s="189"/>
      <c r="D497" s="6"/>
      <c r="E497" s="6"/>
      <c r="F497" s="202" t="str">
        <f>Data!B$34</f>
        <v>Til/fra pulje</v>
      </c>
      <c r="G497" s="6"/>
      <c r="H497" s="6"/>
      <c r="I497" s="6"/>
      <c r="J497" s="191">
        <f t="shared" ref="J497:X497" ca="1" si="269">(J485+J492)*(1+$F460)*$F473</f>
        <v>0</v>
      </c>
      <c r="K497" s="192">
        <f t="shared" ca="1" si="269"/>
        <v>0</v>
      </c>
      <c r="L497" s="192">
        <f t="shared" ca="1" si="269"/>
        <v>0</v>
      </c>
      <c r="M497" s="192">
        <f t="shared" ca="1" si="269"/>
        <v>0</v>
      </c>
      <c r="N497" s="192">
        <f t="shared" ca="1" si="269"/>
        <v>0</v>
      </c>
      <c r="O497" s="192">
        <f t="shared" ca="1" si="269"/>
        <v>0</v>
      </c>
      <c r="P497" s="192">
        <f t="shared" ca="1" si="269"/>
        <v>0</v>
      </c>
      <c r="Q497" s="192">
        <f t="shared" ca="1" si="269"/>
        <v>0</v>
      </c>
      <c r="R497" s="192">
        <f t="shared" ca="1" si="269"/>
        <v>0</v>
      </c>
      <c r="S497" s="192">
        <f t="shared" ca="1" si="269"/>
        <v>0</v>
      </c>
      <c r="T497" s="192">
        <f t="shared" ca="1" si="269"/>
        <v>0</v>
      </c>
      <c r="U497" s="192">
        <f t="shared" ca="1" si="269"/>
        <v>0</v>
      </c>
      <c r="V497" s="192">
        <f t="shared" ca="1" si="269"/>
        <v>0</v>
      </c>
      <c r="W497" s="192">
        <f t="shared" ca="1" si="269"/>
        <v>0</v>
      </c>
      <c r="X497" s="193">
        <f t="shared" ca="1" si="269"/>
        <v>0</v>
      </c>
    </row>
    <row r="498" spans="1:56" ht="13.5" customHeight="1" x14ac:dyDescent="0.25">
      <c r="C498" s="195"/>
      <c r="D498" s="196"/>
      <c r="E498" s="196"/>
      <c r="F498" s="204" t="str">
        <f>Data!B$35</f>
        <v>Pulje for tilbageholdt tilskud</v>
      </c>
      <c r="G498" s="196"/>
      <c r="H498" s="196"/>
      <c r="I498" s="196"/>
      <c r="J498" s="186">
        <f t="shared" ref="J498:X498" ca="1" si="270">(J486+J493)*(1+$F460)*$F473</f>
        <v>0</v>
      </c>
      <c r="K498" s="187">
        <f t="shared" ca="1" si="270"/>
        <v>0</v>
      </c>
      <c r="L498" s="187">
        <f t="shared" ca="1" si="270"/>
        <v>0</v>
      </c>
      <c r="M498" s="187">
        <f t="shared" ca="1" si="270"/>
        <v>0</v>
      </c>
      <c r="N498" s="187">
        <f t="shared" ca="1" si="270"/>
        <v>0</v>
      </c>
      <c r="O498" s="187">
        <f t="shared" ca="1" si="270"/>
        <v>0</v>
      </c>
      <c r="P498" s="187">
        <f t="shared" ca="1" si="270"/>
        <v>0</v>
      </c>
      <c r="Q498" s="187">
        <f t="shared" ca="1" si="270"/>
        <v>0</v>
      </c>
      <c r="R498" s="187">
        <f t="shared" ca="1" si="270"/>
        <v>0</v>
      </c>
      <c r="S498" s="187">
        <f t="shared" ca="1" si="270"/>
        <v>0</v>
      </c>
      <c r="T498" s="187">
        <f t="shared" ca="1" si="270"/>
        <v>0</v>
      </c>
      <c r="U498" s="187">
        <f t="shared" ca="1" si="270"/>
        <v>0</v>
      </c>
      <c r="V498" s="187">
        <f t="shared" ca="1" si="270"/>
        <v>0</v>
      </c>
      <c r="W498" s="187">
        <f t="shared" ca="1" si="270"/>
        <v>0</v>
      </c>
      <c r="X498" s="188">
        <f t="shared" ca="1" si="270"/>
        <v>0</v>
      </c>
    </row>
    <row r="499" spans="1:56" ht="13.5" customHeight="1" x14ac:dyDescent="0.25">
      <c r="C499" s="482" t="s">
        <v>229</v>
      </c>
      <c r="D499" s="483"/>
      <c r="E499" s="483"/>
      <c r="F499" s="483"/>
      <c r="G499" s="483"/>
      <c r="H499" s="483"/>
      <c r="I499" s="483"/>
      <c r="J499" s="484">
        <f ca="1">J474</f>
        <v>0</v>
      </c>
      <c r="K499" s="485">
        <f ca="1">SUM($J474:K474)</f>
        <v>0</v>
      </c>
      <c r="L499" s="485">
        <f ca="1">SUM($J474:L474)</f>
        <v>0</v>
      </c>
      <c r="M499" s="485">
        <f ca="1">SUM($J474:M474)</f>
        <v>0</v>
      </c>
      <c r="N499" s="485">
        <f ca="1">SUM($J474:N474)</f>
        <v>0</v>
      </c>
      <c r="O499" s="485">
        <f ca="1">SUM($J474:O474)</f>
        <v>0</v>
      </c>
      <c r="P499" s="485">
        <f ca="1">SUM($J474:P474)</f>
        <v>0</v>
      </c>
      <c r="Q499" s="485">
        <f ca="1">SUM($J474:Q474)</f>
        <v>0</v>
      </c>
      <c r="R499" s="485">
        <f ca="1">SUM($J474:R474)</f>
        <v>0</v>
      </c>
      <c r="S499" s="485">
        <f ca="1">SUM($J474:S474)</f>
        <v>0</v>
      </c>
      <c r="T499" s="485">
        <f ca="1">SUM($J474:T474)</f>
        <v>0</v>
      </c>
      <c r="U499" s="485">
        <f ca="1">SUM($J474:U474)</f>
        <v>0</v>
      </c>
      <c r="V499" s="485">
        <f ca="1">SUM($J474:V474)</f>
        <v>0</v>
      </c>
      <c r="W499" s="485">
        <f ca="1">SUM($J474:W474)</f>
        <v>0</v>
      </c>
      <c r="X499" s="486">
        <f ca="1">SUM($J474:X474)</f>
        <v>0</v>
      </c>
    </row>
    <row r="500" spans="1:56" ht="13.5" customHeight="1" x14ac:dyDescent="0.25">
      <c r="J500" s="155"/>
      <c r="M500" s="1"/>
      <c r="N500" s="1"/>
      <c r="O500" s="1"/>
      <c r="P500" s="1"/>
      <c r="Q500" s="1"/>
      <c r="R500" s="1"/>
      <c r="S500" s="1"/>
      <c r="T500" s="1"/>
      <c r="U500" s="1"/>
      <c r="V500" s="1"/>
      <c r="W500" s="1"/>
      <c r="X500" s="1"/>
    </row>
    <row r="501" spans="1:56" ht="13.5" customHeight="1" x14ac:dyDescent="0.25">
      <c r="M501" s="1"/>
      <c r="N501" s="1"/>
      <c r="O501" s="1"/>
      <c r="P501" s="1"/>
      <c r="Q501" s="1"/>
      <c r="R501" s="1"/>
      <c r="S501" s="1"/>
      <c r="T501" s="1"/>
      <c r="U501" s="1"/>
      <c r="V501" s="1"/>
      <c r="W501" s="1"/>
      <c r="X501" s="1"/>
    </row>
    <row r="502" spans="1:56" x14ac:dyDescent="0.25">
      <c r="B502" s="10"/>
      <c r="C502" s="268" t="str">
        <f>Data!B$53</f>
        <v>Virksomhed</v>
      </c>
      <c r="D502" s="81"/>
      <c r="E502" s="403">
        <f>HLOOKUP(B503,'Budget &amp; Total'!A:CI,6,FALSE)</f>
        <v>0</v>
      </c>
      <c r="F502" s="925">
        <f>HLOOKUP(B503,'Budget &amp; Total'!A:CI,5,FALSE)</f>
        <v>0</v>
      </c>
      <c r="G502" s="925"/>
      <c r="H502" s="925"/>
      <c r="I502" s="81"/>
      <c r="J502" s="82" t="str">
        <f t="shared" ref="J502:X502" ca="1" si="271">J$1</f>
        <v>P1</v>
      </c>
      <c r="K502" s="82" t="str">
        <f t="shared" ca="1" si="271"/>
        <v>P2</v>
      </c>
      <c r="L502" s="82" t="str">
        <f t="shared" ca="1" si="271"/>
        <v>P3</v>
      </c>
      <c r="M502" s="82" t="str">
        <f t="shared" ca="1" si="271"/>
        <v>P4</v>
      </c>
      <c r="N502" s="82" t="str">
        <f t="shared" ca="1" si="271"/>
        <v>P5</v>
      </c>
      <c r="O502" s="82" t="str">
        <f t="shared" ca="1" si="271"/>
        <v>P6</v>
      </c>
      <c r="P502" s="82" t="str">
        <f t="shared" ca="1" si="271"/>
        <v>P7</v>
      </c>
      <c r="Q502" s="82" t="str">
        <f t="shared" ca="1" si="271"/>
        <v>P8</v>
      </c>
      <c r="R502" s="82" t="str">
        <f t="shared" ca="1" si="271"/>
        <v>P9</v>
      </c>
      <c r="S502" s="82" t="str">
        <f t="shared" ca="1" si="271"/>
        <v>P10</v>
      </c>
      <c r="T502" s="82" t="str">
        <f t="shared" ca="1" si="271"/>
        <v>P11</v>
      </c>
      <c r="U502" s="82" t="str">
        <f t="shared" ca="1" si="271"/>
        <v>P12</v>
      </c>
      <c r="V502" s="82" t="str">
        <f t="shared" ca="1" si="271"/>
        <v>P13</v>
      </c>
      <c r="W502" s="82" t="str">
        <f t="shared" ca="1" si="271"/>
        <v>P14</v>
      </c>
      <c r="X502" s="83" t="str">
        <f t="shared" ca="1" si="271"/>
        <v>P15</v>
      </c>
      <c r="Z502" s="1"/>
      <c r="AA502" s="1"/>
      <c r="AB502" s="1"/>
      <c r="AC502" s="1"/>
      <c r="AD502" s="1"/>
      <c r="AE502" s="1"/>
      <c r="AF502" s="1"/>
      <c r="AG502" s="1"/>
      <c r="AH502" s="1"/>
      <c r="AI502" s="1"/>
      <c r="AJ502" s="1"/>
      <c r="AK502" s="1"/>
      <c r="AL502" s="1"/>
      <c r="AM502" s="1"/>
      <c r="AN502" s="1"/>
      <c r="AO502" s="1"/>
      <c r="AX502" s="1"/>
      <c r="AY502" s="1"/>
      <c r="AZ502" s="1"/>
      <c r="BA502" s="1"/>
      <c r="BB502" s="1"/>
      <c r="BC502" s="1"/>
      <c r="BD502" s="1"/>
    </row>
    <row r="503" spans="1:56" ht="18.75" customHeight="1" x14ac:dyDescent="0.25">
      <c r="B503" s="293">
        <f>B453+1</f>
        <v>11</v>
      </c>
      <c r="C503" s="84" t="str">
        <f>Data!B$52</f>
        <v>Projekt</v>
      </c>
      <c r="D503" s="26"/>
      <c r="E503" s="296">
        <f>'Budget &amp; Total'!$C$5</f>
        <v>0</v>
      </c>
      <c r="F503" s="924">
        <f>'Budget &amp; Total'!$C$8</f>
        <v>0</v>
      </c>
      <c r="G503" s="924"/>
      <c r="H503" s="924"/>
      <c r="I503" s="85"/>
      <c r="J503" s="86">
        <f ca="1">INDIRECT(J$1&amp;"!d$5")</f>
        <v>0</v>
      </c>
      <c r="K503" s="86">
        <f ca="1">INDIRECT(K$1&amp;"!d$5")</f>
        <v>1</v>
      </c>
      <c r="L503" s="6"/>
      <c r="M503" s="6"/>
      <c r="N503" s="6"/>
      <c r="O503" s="6"/>
      <c r="P503" s="6"/>
      <c r="Q503" s="6"/>
      <c r="R503" s="6"/>
      <c r="S503" s="6"/>
      <c r="T503" s="6"/>
      <c r="U503" s="6"/>
      <c r="V503" s="6"/>
      <c r="W503" s="6"/>
      <c r="X503" s="481"/>
      <c r="Z503">
        <v>1</v>
      </c>
      <c r="AA503">
        <v>2</v>
      </c>
      <c r="AB503">
        <v>3</v>
      </c>
      <c r="AC503">
        <v>4</v>
      </c>
      <c r="AD503">
        <v>5</v>
      </c>
      <c r="AE503">
        <v>6</v>
      </c>
      <c r="AF503">
        <v>7</v>
      </c>
      <c r="AG503">
        <v>8</v>
      </c>
      <c r="AH503">
        <v>9</v>
      </c>
      <c r="AI503">
        <v>10</v>
      </c>
      <c r="AJ503">
        <v>11</v>
      </c>
      <c r="AK503">
        <v>12</v>
      </c>
      <c r="AL503">
        <v>13</v>
      </c>
      <c r="AM503">
        <v>14</v>
      </c>
      <c r="AN503">
        <v>15</v>
      </c>
    </row>
    <row r="504" spans="1:56" ht="13.8" thickBot="1" x14ac:dyDescent="0.3">
      <c r="B504" s="24">
        <f>B503</f>
        <v>11</v>
      </c>
      <c r="C504" s="87"/>
      <c r="D504" s="26"/>
      <c r="E504" s="26"/>
      <c r="F504" s="26"/>
      <c r="G504" s="448" t="s">
        <v>5</v>
      </c>
      <c r="H504" s="449">
        <f>Data!B503</f>
        <v>0</v>
      </c>
      <c r="I504" s="6"/>
      <c r="J504" s="86">
        <f ca="1">INDIRECT(J$1&amp;"!f$5")</f>
        <v>0</v>
      </c>
      <c r="K504" s="86">
        <f ca="1">INDIRECT(K$1&amp;"!f$5")</f>
        <v>0</v>
      </c>
      <c r="L504" s="6"/>
      <c r="M504" s="6"/>
      <c r="N504" s="6"/>
      <c r="O504" s="6"/>
      <c r="P504" s="6"/>
      <c r="Q504" s="6"/>
      <c r="R504" s="6"/>
      <c r="S504" s="6"/>
      <c r="T504" s="6"/>
      <c r="U504" s="6"/>
      <c r="V504" s="6"/>
      <c r="W504" s="6"/>
      <c r="X504" s="481"/>
      <c r="Z504" s="1">
        <f t="shared" ref="Z504:AN504" ca="1" si="272">J504+20</f>
        <v>20</v>
      </c>
      <c r="AA504" s="1">
        <f t="shared" ca="1" si="272"/>
        <v>20</v>
      </c>
      <c r="AB504" s="1">
        <f t="shared" si="272"/>
        <v>20</v>
      </c>
      <c r="AC504" s="1">
        <f t="shared" si="272"/>
        <v>20</v>
      </c>
      <c r="AD504" s="1">
        <f t="shared" si="272"/>
        <v>20</v>
      </c>
      <c r="AE504" s="1">
        <f t="shared" si="272"/>
        <v>20</v>
      </c>
      <c r="AF504" s="1">
        <f t="shared" si="272"/>
        <v>20</v>
      </c>
      <c r="AG504" s="1">
        <f t="shared" si="272"/>
        <v>20</v>
      </c>
      <c r="AH504" s="1">
        <f t="shared" si="272"/>
        <v>20</v>
      </c>
      <c r="AI504" s="1">
        <f t="shared" si="272"/>
        <v>20</v>
      </c>
      <c r="AJ504" s="1">
        <f t="shared" si="272"/>
        <v>20</v>
      </c>
      <c r="AK504" s="1">
        <f t="shared" si="272"/>
        <v>20</v>
      </c>
      <c r="AL504" s="1">
        <f t="shared" si="272"/>
        <v>20</v>
      </c>
      <c r="AM504" s="1">
        <f t="shared" si="272"/>
        <v>20</v>
      </c>
      <c r="AN504" s="1">
        <f t="shared" si="272"/>
        <v>20</v>
      </c>
    </row>
    <row r="505" spans="1:56" x14ac:dyDescent="0.25">
      <c r="A505" s="24">
        <v>1</v>
      </c>
      <c r="B505" s="24">
        <f t="shared" ref="B505:B529" si="273">B504</f>
        <v>11</v>
      </c>
      <c r="C505" s="36" t="str">
        <f>Data!B$24</f>
        <v>Timer</v>
      </c>
      <c r="D505" s="68" t="str">
        <f>Data!B$13</f>
        <v>Interne timer</v>
      </c>
      <c r="E505" s="68"/>
      <c r="F505" s="37"/>
      <c r="G505" s="241">
        <f>HLOOKUP(B505,'Budget &amp; Total'!$1:$45,(20),FALSE)</f>
        <v>0</v>
      </c>
      <c r="H505" s="452">
        <f ca="1">SUM(J505:X505)</f>
        <v>0</v>
      </c>
      <c r="I505" s="72"/>
      <c r="J505" s="152">
        <f ca="1">HLOOKUP($B505,INDIRECT(J$1&amp;"!$I$2:$x$40"),('Partner-period(er)'!$A505+14),FALSE)</f>
        <v>0</v>
      </c>
      <c r="K505" s="69">
        <f ca="1">HLOOKUP($B505,INDIRECT(K$1&amp;"!$I$2:$x$40"),('Partner-period(er)'!$A505+14),FALSE)</f>
        <v>0</v>
      </c>
      <c r="L505" s="69">
        <f ca="1">HLOOKUP($B505,INDIRECT(L$1&amp;"!$I$2:$x$40"),('Partner-period(er)'!$A505+14),FALSE)</f>
        <v>0</v>
      </c>
      <c r="M505" s="69">
        <f ca="1">HLOOKUP($B505,INDIRECT(M$1&amp;"!$I$2:$x$40"),('Partner-period(er)'!$A505+14),FALSE)</f>
        <v>0</v>
      </c>
      <c r="N505" s="69">
        <f ca="1">HLOOKUP($B505,INDIRECT(N$1&amp;"!$I$2:$x$40"),('Partner-period(er)'!$A505+14),FALSE)</f>
        <v>0</v>
      </c>
      <c r="O505" s="68">
        <f ca="1">HLOOKUP($B505,INDIRECT(O$1&amp;"!$I$2:$x$40"),('Partner-period(er)'!$A505+14),FALSE)</f>
        <v>0</v>
      </c>
      <c r="P505" s="68">
        <f ca="1">HLOOKUP($B505,INDIRECT(P$1&amp;"!$I$2:$x$40"),('Partner-period(er)'!$A505+14),FALSE)</f>
        <v>0</v>
      </c>
      <c r="Q505" s="68">
        <f ca="1">HLOOKUP($B505,INDIRECT(Q$1&amp;"!$I$2:$x$40"),('Partner-period(er)'!$A505+14),FALSE)</f>
        <v>0</v>
      </c>
      <c r="R505" s="68">
        <f ca="1">HLOOKUP($B505,INDIRECT(R$1&amp;"!$I$2:$x$40"),('Partner-period(er)'!$A505+14),FALSE)</f>
        <v>0</v>
      </c>
      <c r="S505" s="68">
        <f ca="1">HLOOKUP($B505,INDIRECT(S$1&amp;"!$I$2:$x$40"),('Partner-period(er)'!$A505+14),FALSE)</f>
        <v>0</v>
      </c>
      <c r="T505" s="68">
        <f ca="1">HLOOKUP($B505,INDIRECT(T$1&amp;"!$I$2:$x$40"),('Partner-period(er)'!$A505+14),FALSE)</f>
        <v>0</v>
      </c>
      <c r="U505" s="68">
        <f ca="1">HLOOKUP($B505,INDIRECT(U$1&amp;"!$I$2:$x$40"),('Partner-period(er)'!$A505+14),FALSE)</f>
        <v>0</v>
      </c>
      <c r="V505" s="68">
        <f ca="1">HLOOKUP($B505,INDIRECT(V$1&amp;"!$I$2:$x$40"),('Partner-period(er)'!$A505+14),FALSE)</f>
        <v>0</v>
      </c>
      <c r="W505" s="68">
        <f ca="1">HLOOKUP($B505,INDIRECT(W$1&amp;"!$I$2:$x$40"),('Partner-period(er)'!$A505+14),FALSE)</f>
        <v>0</v>
      </c>
      <c r="X505" s="362">
        <f ca="1">HLOOKUP($B505,INDIRECT(X$1&amp;"!$I$2:$x$40"),('Partner-period(er)'!$A505+14),FALSE)</f>
        <v>0</v>
      </c>
      <c r="Z505" s="13">
        <f ca="1">J505</f>
        <v>0</v>
      </c>
      <c r="AA505" s="14">
        <f ca="1">SUM($J505:K505)</f>
        <v>0</v>
      </c>
      <c r="AB505" s="14">
        <f ca="1">SUM($J505:L505)</f>
        <v>0</v>
      </c>
      <c r="AC505" s="14">
        <f ca="1">SUM($J505:M505)</f>
        <v>0</v>
      </c>
      <c r="AD505" s="14">
        <f ca="1">SUM($J505:N505)</f>
        <v>0</v>
      </c>
      <c r="AE505" s="14">
        <f ca="1">SUM($J505:O505)</f>
        <v>0</v>
      </c>
      <c r="AF505" s="14">
        <f ca="1">SUM($J505:P505)</f>
        <v>0</v>
      </c>
      <c r="AG505" s="14">
        <f ca="1">SUM($J505:Q505)</f>
        <v>0</v>
      </c>
      <c r="AH505" s="14">
        <f ca="1">SUM($J505:R505)</f>
        <v>0</v>
      </c>
      <c r="AI505" s="14">
        <f ca="1">SUM($J505:S505)</f>
        <v>0</v>
      </c>
      <c r="AJ505" s="14">
        <f ca="1">SUM($J505:T505)</f>
        <v>0</v>
      </c>
      <c r="AK505" s="14">
        <f ca="1">SUM($J505:U505)</f>
        <v>0</v>
      </c>
      <c r="AL505" s="14">
        <f ca="1">SUM($J505:V505)</f>
        <v>0</v>
      </c>
      <c r="AM505" s="14">
        <f ca="1">SUM($J505:W505)</f>
        <v>0</v>
      </c>
      <c r="AN505" s="18">
        <f ca="1">SUM($J505:X505)</f>
        <v>0</v>
      </c>
      <c r="AO505" s="12"/>
      <c r="AP505" s="11"/>
      <c r="AQ505" s="11"/>
      <c r="AR505" s="11"/>
      <c r="AS505" s="11"/>
      <c r="AT505" s="11"/>
    </row>
    <row r="506" spans="1:56" x14ac:dyDescent="0.25">
      <c r="A506" s="24">
        <v>2</v>
      </c>
      <c r="B506" s="24">
        <f t="shared" si="273"/>
        <v>11</v>
      </c>
      <c r="C506" s="443">
        <f>Data!L502</f>
        <v>0</v>
      </c>
      <c r="D506" s="9" t="str">
        <f>Data!B$14</f>
        <v>Teknisk/adm timer</v>
      </c>
      <c r="E506" s="9"/>
      <c r="F506" s="4"/>
      <c r="G506" s="242">
        <f>HLOOKUP(B506,'Budget &amp; Total'!$1:$45,(21),FALSE)</f>
        <v>0</v>
      </c>
      <c r="H506" s="453">
        <f t="shared" ref="H506:H529" ca="1" si="274">SUM(J506:X506)</f>
        <v>0</v>
      </c>
      <c r="I506" s="72"/>
      <c r="J506" s="153">
        <f ca="1">HLOOKUP($B506,INDIRECT(J$1&amp;"!$I$2:$x$40"),('Partner-period(er)'!$A506+14),FALSE)</f>
        <v>0</v>
      </c>
      <c r="K506" s="58">
        <f ca="1">HLOOKUP($B506,INDIRECT(K$1&amp;"!$I$2:$x$40"),('Partner-period(er)'!$A506+14),FALSE)</f>
        <v>0</v>
      </c>
      <c r="L506" s="58">
        <f ca="1">HLOOKUP($B506,INDIRECT(L$1&amp;"!$I$2:$x$40"),('Partner-period(er)'!$A506+14),FALSE)</f>
        <v>0</v>
      </c>
      <c r="M506" s="58">
        <f ca="1">HLOOKUP($B506,INDIRECT(M$1&amp;"!$I$2:$x$40"),('Partner-period(er)'!$A506+14),FALSE)</f>
        <v>0</v>
      </c>
      <c r="N506" s="58">
        <f ca="1">HLOOKUP($B506,INDIRECT(N$1&amp;"!$I$2:$x$40"),('Partner-period(er)'!$A506+14),FALSE)</f>
        <v>0</v>
      </c>
      <c r="O506" s="41">
        <f ca="1">HLOOKUP($B506,INDIRECT(O$1&amp;"!$I$2:$x$40"),('Partner-period(er)'!$A506+14),FALSE)</f>
        <v>0</v>
      </c>
      <c r="P506" s="41">
        <f ca="1">HLOOKUP($B506,INDIRECT(P$1&amp;"!$I$2:$x$40"),('Partner-period(er)'!$A506+14),FALSE)</f>
        <v>0</v>
      </c>
      <c r="Q506" s="41">
        <f ca="1">HLOOKUP($B506,INDIRECT(Q$1&amp;"!$I$2:$x$40"),('Partner-period(er)'!$A506+14),FALSE)</f>
        <v>0</v>
      </c>
      <c r="R506" s="41">
        <f ca="1">HLOOKUP($B506,INDIRECT(R$1&amp;"!$I$2:$x$40"),('Partner-period(er)'!$A506+14),FALSE)</f>
        <v>0</v>
      </c>
      <c r="S506" s="41">
        <f ca="1">HLOOKUP($B506,INDIRECT(S$1&amp;"!$I$2:$x$40"),('Partner-period(er)'!$A506+14),FALSE)</f>
        <v>0</v>
      </c>
      <c r="T506" s="41">
        <f ca="1">HLOOKUP($B506,INDIRECT(T$1&amp;"!$I$2:$x$40"),('Partner-period(er)'!$A506+14),FALSE)</f>
        <v>0</v>
      </c>
      <c r="U506" s="41">
        <f ca="1">HLOOKUP($B506,INDIRECT(U$1&amp;"!$I$2:$x$40"),('Partner-period(er)'!$A506+14),FALSE)</f>
        <v>0</v>
      </c>
      <c r="V506" s="41">
        <f ca="1">HLOOKUP($B506,INDIRECT(V$1&amp;"!$I$2:$x$40"),('Partner-period(er)'!$A506+14),FALSE)</f>
        <v>0</v>
      </c>
      <c r="W506" s="41">
        <f ca="1">HLOOKUP($B506,INDIRECT(W$1&amp;"!$I$2:$x$40"),('Partner-period(er)'!$A506+14),FALSE)</f>
        <v>0</v>
      </c>
      <c r="X506" s="363">
        <f ca="1">HLOOKUP($B506,INDIRECT(X$1&amp;"!$I$2:$x$40"),('Partner-period(er)'!$A506+14),FALSE)</f>
        <v>0</v>
      </c>
      <c r="Z506" s="15">
        <f ca="1">J506</f>
        <v>0</v>
      </c>
      <c r="AA506" s="11">
        <f ca="1">SUM($J506:K506)</f>
        <v>0</v>
      </c>
      <c r="AB506" s="11">
        <f ca="1">SUM($J506:L506)</f>
        <v>0</v>
      </c>
      <c r="AC506" s="11">
        <f ca="1">SUM($J506:M506)</f>
        <v>0</v>
      </c>
      <c r="AD506" s="11">
        <f ca="1">SUM($J506:N506)</f>
        <v>0</v>
      </c>
      <c r="AE506" s="11">
        <f ca="1">SUM($J506:O506)</f>
        <v>0</v>
      </c>
      <c r="AF506" s="11">
        <f ca="1">SUM($J506:P506)</f>
        <v>0</v>
      </c>
      <c r="AG506" s="11">
        <f ca="1">SUM($J506:Q506)</f>
        <v>0</v>
      </c>
      <c r="AH506" s="11">
        <f ca="1">SUM($J506:R506)</f>
        <v>0</v>
      </c>
      <c r="AI506" s="11">
        <f ca="1">SUM($J506:S506)</f>
        <v>0</v>
      </c>
      <c r="AJ506" s="11">
        <f ca="1">SUM($J506:T506)</f>
        <v>0</v>
      </c>
      <c r="AK506" s="11">
        <f ca="1">SUM($J506:U506)</f>
        <v>0</v>
      </c>
      <c r="AL506" s="11">
        <f ca="1">SUM($J506:V506)</f>
        <v>0</v>
      </c>
      <c r="AM506" s="11">
        <f ca="1">SUM($J506:W506)</f>
        <v>0</v>
      </c>
      <c r="AN506" s="19">
        <f ca="1">SUM($J506:X506)</f>
        <v>0</v>
      </c>
      <c r="AO506" s="12"/>
      <c r="AP506" s="11"/>
      <c r="AQ506" s="11"/>
      <c r="AR506" s="11"/>
      <c r="AS506" s="11"/>
      <c r="AT506" s="11"/>
    </row>
    <row r="507" spans="1:56" x14ac:dyDescent="0.25">
      <c r="A507" s="24">
        <v>3</v>
      </c>
      <c r="B507" s="24">
        <f t="shared" si="273"/>
        <v>11</v>
      </c>
      <c r="C507" s="36" t="str">
        <f>Data!B$5</f>
        <v>Personaleudgifter</v>
      </c>
      <c r="D507" s="37"/>
      <c r="E507" s="37"/>
      <c r="F507" s="37"/>
      <c r="G507" s="241"/>
      <c r="H507" s="454">
        <f t="shared" ca="1" si="274"/>
        <v>0</v>
      </c>
      <c r="I507" s="72"/>
      <c r="J507" s="159">
        <f ca="1">HLOOKUP($B507,INDIRECT(J$1&amp;"!$I$2:$x$40"),('Partner-period(er)'!$A507+14),FALSE)</f>
        <v>0</v>
      </c>
      <c r="K507" s="57">
        <f ca="1">HLOOKUP($B507,INDIRECT(K$1&amp;"!$I$2:$x$40"),('Partner-period(er)'!$A507+14),FALSE)</f>
        <v>0</v>
      </c>
      <c r="L507" s="57">
        <f ca="1">HLOOKUP($B507,INDIRECT(L$1&amp;"!$I$2:$x$40"),('Partner-period(er)'!$A507+14),FALSE)</f>
        <v>0</v>
      </c>
      <c r="M507" s="57">
        <f ca="1">HLOOKUP($B507,INDIRECT(M$1&amp;"!$I$2:$x$40"),('Partner-period(er)'!$A507+14),FALSE)</f>
        <v>0</v>
      </c>
      <c r="N507" s="57">
        <f ca="1">HLOOKUP($B507,INDIRECT(N$1&amp;"!$I$2:$x$40"),('Partner-period(er)'!$A507+14),FALSE)</f>
        <v>0</v>
      </c>
      <c r="O507" s="9">
        <f ca="1">HLOOKUP($B507,INDIRECT(O$1&amp;"!$I$2:$x$40"),('Partner-period(er)'!$A507+14),FALSE)</f>
        <v>0</v>
      </c>
      <c r="P507" s="9">
        <f ca="1">HLOOKUP($B507,INDIRECT(P$1&amp;"!$I$2:$x$40"),('Partner-period(er)'!$A507+14),FALSE)</f>
        <v>0</v>
      </c>
      <c r="Q507" s="9">
        <f ca="1">HLOOKUP($B507,INDIRECT(Q$1&amp;"!$I$2:$x$40"),('Partner-period(er)'!$A507+14),FALSE)</f>
        <v>0</v>
      </c>
      <c r="R507" s="9">
        <f ca="1">HLOOKUP($B507,INDIRECT(R$1&amp;"!$I$2:$x$40"),('Partner-period(er)'!$A507+14),FALSE)</f>
        <v>0</v>
      </c>
      <c r="S507" s="9">
        <f ca="1">HLOOKUP($B507,INDIRECT(S$1&amp;"!$I$2:$x$40"),('Partner-period(er)'!$A507+14),FALSE)</f>
        <v>0</v>
      </c>
      <c r="T507" s="9">
        <f ca="1">HLOOKUP($B507,INDIRECT(T$1&amp;"!$I$2:$x$40"),('Partner-period(er)'!$A507+14),FALSE)</f>
        <v>0</v>
      </c>
      <c r="U507" s="9">
        <f ca="1">HLOOKUP($B507,INDIRECT(U$1&amp;"!$I$2:$x$40"),('Partner-period(er)'!$A507+14),FALSE)</f>
        <v>0</v>
      </c>
      <c r="V507" s="9">
        <f ca="1">HLOOKUP($B507,INDIRECT(V$1&amp;"!$I$2:$x$40"),('Partner-period(er)'!$A507+14),FALSE)</f>
        <v>0</v>
      </c>
      <c r="W507" s="9">
        <f ca="1">HLOOKUP($B507,INDIRECT(W$1&amp;"!$I$2:$x$40"),('Partner-period(er)'!$A507+14),FALSE)</f>
        <v>0</v>
      </c>
      <c r="X507" s="109">
        <f ca="1">HLOOKUP($B507,INDIRECT(X$1&amp;"!$I$2:$x$40"),('Partner-period(er)'!$A507+14),FALSE)</f>
        <v>0</v>
      </c>
      <c r="Z507" s="15">
        <f ca="1">J507</f>
        <v>0</v>
      </c>
      <c r="AA507" s="11">
        <f ca="1">SUM($J507:K507)</f>
        <v>0</v>
      </c>
      <c r="AB507" s="11">
        <f ca="1">SUM($J507:L507)</f>
        <v>0</v>
      </c>
      <c r="AC507" s="11">
        <f ca="1">SUM($J507:M507)</f>
        <v>0</v>
      </c>
      <c r="AD507" s="11">
        <f ca="1">SUM($J507:N507)</f>
        <v>0</v>
      </c>
      <c r="AE507" s="11">
        <f ca="1">SUM($J507:O507)</f>
        <v>0</v>
      </c>
      <c r="AF507" s="11">
        <f ca="1">SUM($J507:P507)</f>
        <v>0</v>
      </c>
      <c r="AG507" s="11">
        <f ca="1">SUM($J507:Q507)</f>
        <v>0</v>
      </c>
      <c r="AH507" s="11">
        <f ca="1">SUM($J507:R507)</f>
        <v>0</v>
      </c>
      <c r="AI507" s="11">
        <f ca="1">SUM($J507:S507)</f>
        <v>0</v>
      </c>
      <c r="AJ507" s="11">
        <f ca="1">SUM($J507:T507)</f>
        <v>0</v>
      </c>
      <c r="AK507" s="11">
        <f ca="1">SUM($J507:U507)</f>
        <v>0</v>
      </c>
      <c r="AL507" s="11">
        <f ca="1">SUM($J507:V507)</f>
        <v>0</v>
      </c>
      <c r="AM507" s="11">
        <f ca="1">SUM($J507:W507)</f>
        <v>0</v>
      </c>
      <c r="AN507" s="19">
        <f ca="1">SUM($J507:X507)</f>
        <v>0</v>
      </c>
      <c r="AO507" s="12"/>
      <c r="AP507" s="11"/>
      <c r="AQ507" s="11"/>
      <c r="AR507" s="11"/>
      <c r="AS507" s="11"/>
      <c r="AT507" s="11"/>
    </row>
    <row r="508" spans="1:56" x14ac:dyDescent="0.25">
      <c r="A508" s="24">
        <v>4</v>
      </c>
      <c r="B508" s="24">
        <f t="shared" si="273"/>
        <v>11</v>
      </c>
      <c r="C508" s="43"/>
      <c r="D508" s="9" t="str">
        <f>Data!B$15</f>
        <v>Interen løn</v>
      </c>
      <c r="E508" s="9"/>
      <c r="F508" s="66">
        <f>HLOOKUP(B508,'Budget &amp; Total'!B:CI,50,FALSE)</f>
        <v>0</v>
      </c>
      <c r="G508" s="242">
        <f>HLOOKUP(B508,'Budget &amp; Total'!$1:$45,(24),FALSE)</f>
        <v>0</v>
      </c>
      <c r="H508" s="454">
        <f t="shared" ca="1" si="274"/>
        <v>0</v>
      </c>
      <c r="I508" s="72"/>
      <c r="J508" s="159">
        <f ca="1">HLOOKUP($B508,INDIRECT(J$1&amp;"!$I$2:$x$40"),('Partner-period(er)'!$A508+14),FALSE)</f>
        <v>0</v>
      </c>
      <c r="K508" s="57">
        <f ca="1">HLOOKUP($B508,INDIRECT(K$1&amp;"!$I$2:$x$40"),('Partner-period(er)'!$A508+14),FALSE)</f>
        <v>0</v>
      </c>
      <c r="L508" s="57">
        <f ca="1">HLOOKUP($B508,INDIRECT(L$1&amp;"!$I$2:$x$40"),('Partner-period(er)'!$A508+14),FALSE)</f>
        <v>0</v>
      </c>
      <c r="M508" s="57">
        <f ca="1">HLOOKUP($B508,INDIRECT(M$1&amp;"!$I$2:$x$40"),('Partner-period(er)'!$A508+14),FALSE)</f>
        <v>0</v>
      </c>
      <c r="N508" s="57">
        <f ca="1">HLOOKUP($B508,INDIRECT(N$1&amp;"!$I$2:$x$40"),('Partner-period(er)'!$A508+14),FALSE)</f>
        <v>0</v>
      </c>
      <c r="O508" s="9">
        <f ca="1">HLOOKUP($B508,INDIRECT(O$1&amp;"!$I$2:$x$40"),('Partner-period(er)'!$A508+14),FALSE)</f>
        <v>0</v>
      </c>
      <c r="P508" s="9">
        <f ca="1">HLOOKUP($B508,INDIRECT(P$1&amp;"!$I$2:$x$40"),('Partner-period(er)'!$A508+14),FALSE)</f>
        <v>0</v>
      </c>
      <c r="Q508" s="9">
        <f ca="1">HLOOKUP($B508,INDIRECT(Q$1&amp;"!$I$2:$x$40"),('Partner-period(er)'!$A508+14),FALSE)</f>
        <v>0</v>
      </c>
      <c r="R508" s="9">
        <f ca="1">HLOOKUP($B508,INDIRECT(R$1&amp;"!$I$2:$x$40"),('Partner-period(er)'!$A508+14),FALSE)</f>
        <v>0</v>
      </c>
      <c r="S508" s="9">
        <f ca="1">HLOOKUP($B508,INDIRECT(S$1&amp;"!$I$2:$x$40"),('Partner-period(er)'!$A508+14),FALSE)</f>
        <v>0</v>
      </c>
      <c r="T508" s="9">
        <f ca="1">HLOOKUP($B508,INDIRECT(T$1&amp;"!$I$2:$x$40"),('Partner-period(er)'!$A508+14),FALSE)</f>
        <v>0</v>
      </c>
      <c r="U508" s="9">
        <f ca="1">HLOOKUP($B508,INDIRECT(U$1&amp;"!$I$2:$x$40"),('Partner-period(er)'!$A508+14),FALSE)</f>
        <v>0</v>
      </c>
      <c r="V508" s="9">
        <f ca="1">HLOOKUP($B508,INDIRECT(V$1&amp;"!$I$2:$x$40"),('Partner-period(er)'!$A508+14),FALSE)</f>
        <v>0</v>
      </c>
      <c r="W508" s="9">
        <f ca="1">HLOOKUP($B508,INDIRECT(W$1&amp;"!$I$2:$x$40"),('Partner-period(er)'!$A508+14),FALSE)</f>
        <v>0</v>
      </c>
      <c r="X508" s="109">
        <f ca="1">HLOOKUP($B508,INDIRECT(X$1&amp;"!$I$2:$x$40"),('Partner-period(er)'!$A508+14),FALSE)</f>
        <v>0</v>
      </c>
      <c r="Z508" s="21">
        <f ca="1">J534</f>
        <v>0</v>
      </c>
      <c r="AA508" s="22">
        <f ca="1">SUM($J534:K534)</f>
        <v>0</v>
      </c>
      <c r="AB508" s="22">
        <f ca="1">SUM($J534:L534)</f>
        <v>0</v>
      </c>
      <c r="AC508" s="22">
        <f ca="1">SUM($J534:M534)</f>
        <v>0</v>
      </c>
      <c r="AD508" s="22">
        <f ca="1">SUM($J534:N534)</f>
        <v>0</v>
      </c>
      <c r="AE508" s="22">
        <f ca="1">SUM($J534:O534)</f>
        <v>0</v>
      </c>
      <c r="AF508" s="22">
        <f ca="1">SUM($J534:P534)</f>
        <v>0</v>
      </c>
      <c r="AG508" s="22">
        <f ca="1">SUM($J534:Q534)</f>
        <v>0</v>
      </c>
      <c r="AH508" s="22">
        <f ca="1">SUM($J534:R534)</f>
        <v>0</v>
      </c>
      <c r="AI508" s="22">
        <f ca="1">SUM($J534:S534)</f>
        <v>0</v>
      </c>
      <c r="AJ508" s="22">
        <f ca="1">SUM($J534:T534)</f>
        <v>0</v>
      </c>
      <c r="AK508" s="22">
        <f ca="1">SUM($J534:U534)</f>
        <v>0</v>
      </c>
      <c r="AL508" s="22">
        <f ca="1">SUM($J534:V534)</f>
        <v>0</v>
      </c>
      <c r="AM508" s="22">
        <f ca="1">SUM($J534:W534)</f>
        <v>0</v>
      </c>
      <c r="AN508" s="23">
        <f ca="1">SUM($J534:X534)</f>
        <v>0</v>
      </c>
      <c r="AO508" s="12"/>
      <c r="AP508" s="11">
        <f ca="1">IF(Data!$H$2="ja",IF(Z508&gt;$G508,Z508-$G508,0),0)</f>
        <v>0</v>
      </c>
      <c r="AQ508" s="11">
        <f ca="1">IF(Data!$H$2="ja",IF(AA508&gt;$G508,AA508-$G508-SUM($AP508:AP508),0),0)</f>
        <v>0</v>
      </c>
      <c r="AR508" s="11">
        <f ca="1">IF(Data!$H$2="ja",IF(AB508&gt;$G508,AB508-$G508-SUM($AP508:AQ508),0),0)</f>
        <v>0</v>
      </c>
      <c r="AS508" s="11">
        <f ca="1">IF(Data!$H$2="ja",IF(AC508&gt;$G508,AC508-$G508-SUM($AP508:AR508),0),0)</f>
        <v>0</v>
      </c>
      <c r="AT508" s="11">
        <f ca="1">IF(Data!$H$2="ja",IF(AD508&gt;$G508,AD508-$G508-SUM($AP508:AS508),0),0)</f>
        <v>0</v>
      </c>
      <c r="AU508" s="11">
        <f ca="1">IF(Data!$H$2="ja",IF(AE508&gt;$G508,AE508-$G508-SUM($AP508:AT508),0),0)</f>
        <v>0</v>
      </c>
      <c r="AV508" s="11">
        <f ca="1">IF(Data!$H$2="ja",IF(AF508&gt;$G508,AF508-$G508-SUM($AP508:AU508),0),0)</f>
        <v>0</v>
      </c>
      <c r="AW508" s="11">
        <f ca="1">IF(Data!$H$2="ja",IF(AG508&gt;$G508,AG508-$G508-SUM($AP508:AV508),0),0)</f>
        <v>0</v>
      </c>
      <c r="AX508" s="11">
        <f ca="1">IF(Data!$H$2="ja",IF(AH508&gt;$G508,AH508-$G508-SUM($AP508:AW508),0),0)</f>
        <v>0</v>
      </c>
      <c r="AY508" s="11">
        <f ca="1">IF(Data!$H$2="ja",IF(AI508&gt;$G508,AI508-$G508-SUM($AP508:AX508),0),0)</f>
        <v>0</v>
      </c>
      <c r="AZ508" s="11">
        <f ca="1">IF(Data!$H$2="ja",IF(AJ508&gt;$G508,AJ508-$G508-SUM($AP508:AY508),0),0)</f>
        <v>0</v>
      </c>
      <c r="BA508" s="11">
        <f ca="1">IF(Data!$H$2="ja",IF(AK508&gt;$G508,AK508-$G508-SUM($AP508:AZ508),0),0)</f>
        <v>0</v>
      </c>
      <c r="BB508" s="11">
        <f ca="1">IF(Data!$H$2="ja",IF(AL508&gt;$G508,AL508-$G508-SUM($AP508:BA508),0),0)</f>
        <v>0</v>
      </c>
      <c r="BC508" s="11">
        <f ca="1">IF(Data!$H$2="ja",IF(AM508&gt;$G508,AM508-$G508-SUM($AP508:BB508),0),0)</f>
        <v>0</v>
      </c>
      <c r="BD508" s="11">
        <f ca="1">IF(Data!$H$2="ja",IF(AN508&gt;$G508,AN508-$G508-SUM($AP508:BC508),0),0)</f>
        <v>0</v>
      </c>
    </row>
    <row r="509" spans="1:56" x14ac:dyDescent="0.25">
      <c r="A509" s="24">
        <v>5</v>
      </c>
      <c r="B509" s="24">
        <f t="shared" si="273"/>
        <v>11</v>
      </c>
      <c r="C509" s="39"/>
      <c r="D509" s="9" t="str">
        <f>Data!B$16</f>
        <v>Teknisk/adm løn</v>
      </c>
      <c r="E509" s="9"/>
      <c r="F509" s="66">
        <f>HLOOKUP(B508,'Budget &amp; Total'!B:CI,51,FALSE)</f>
        <v>0</v>
      </c>
      <c r="G509" s="242">
        <f>HLOOKUP(B509,'Budget &amp; Total'!$1:$45,(25),FALSE)</f>
        <v>0</v>
      </c>
      <c r="H509" s="454">
        <f t="shared" ca="1" si="274"/>
        <v>0</v>
      </c>
      <c r="I509" s="72"/>
      <c r="J509" s="159">
        <f ca="1">HLOOKUP($B509,INDIRECT(J$1&amp;"!$I$2:$x$40"),('Partner-period(er)'!$A509+14),FALSE)</f>
        <v>0</v>
      </c>
      <c r="K509" s="57">
        <f ca="1">HLOOKUP($B509,INDIRECT(K$1&amp;"!$I$2:$x$40"),('Partner-period(er)'!$A509+14),FALSE)</f>
        <v>0</v>
      </c>
      <c r="L509" s="57">
        <f ca="1">HLOOKUP($B509,INDIRECT(L$1&amp;"!$I$2:$x$40"),('Partner-period(er)'!$A509+14),FALSE)</f>
        <v>0</v>
      </c>
      <c r="M509" s="57">
        <f ca="1">HLOOKUP($B509,INDIRECT(M$1&amp;"!$I$2:$x$40"),('Partner-period(er)'!$A509+14),FALSE)</f>
        <v>0</v>
      </c>
      <c r="N509" s="57">
        <f ca="1">HLOOKUP($B509,INDIRECT(N$1&amp;"!$I$2:$x$40"),('Partner-period(er)'!$A509+14),FALSE)</f>
        <v>0</v>
      </c>
      <c r="O509" s="9">
        <f ca="1">HLOOKUP($B509,INDIRECT(O$1&amp;"!$I$2:$x$40"),('Partner-period(er)'!$A509+14),FALSE)</f>
        <v>0</v>
      </c>
      <c r="P509" s="9">
        <f ca="1">HLOOKUP($B509,INDIRECT(P$1&amp;"!$I$2:$x$40"),('Partner-period(er)'!$A509+14),FALSE)</f>
        <v>0</v>
      </c>
      <c r="Q509" s="9">
        <f ca="1">HLOOKUP($B509,INDIRECT(Q$1&amp;"!$I$2:$x$40"),('Partner-period(er)'!$A509+14),FALSE)</f>
        <v>0</v>
      </c>
      <c r="R509" s="9">
        <f ca="1">HLOOKUP($B509,INDIRECT(R$1&amp;"!$I$2:$x$40"),('Partner-period(er)'!$A509+14),FALSE)</f>
        <v>0</v>
      </c>
      <c r="S509" s="9">
        <f ca="1">HLOOKUP($B509,INDIRECT(S$1&amp;"!$I$2:$x$40"),('Partner-period(er)'!$A509+14),FALSE)</f>
        <v>0</v>
      </c>
      <c r="T509" s="9">
        <f ca="1">HLOOKUP($B509,INDIRECT(T$1&amp;"!$I$2:$x$40"),('Partner-period(er)'!$A509+14),FALSE)</f>
        <v>0</v>
      </c>
      <c r="U509" s="9">
        <f ca="1">HLOOKUP($B509,INDIRECT(U$1&amp;"!$I$2:$x$40"),('Partner-period(er)'!$A509+14),FALSE)</f>
        <v>0</v>
      </c>
      <c r="V509" s="9">
        <f ca="1">HLOOKUP($B509,INDIRECT(V$1&amp;"!$I$2:$x$40"),('Partner-period(er)'!$A509+14),FALSE)</f>
        <v>0</v>
      </c>
      <c r="W509" s="9">
        <f ca="1">HLOOKUP($B509,INDIRECT(W$1&amp;"!$I$2:$x$40"),('Partner-period(er)'!$A509+14),FALSE)</f>
        <v>0</v>
      </c>
      <c r="X509" s="109">
        <f ca="1">HLOOKUP($B509,INDIRECT(X$1&amp;"!$I$2:$x$40"),('Partner-period(er)'!$A509+14),FALSE)</f>
        <v>0</v>
      </c>
      <c r="Z509" s="21">
        <f ca="1">J541</f>
        <v>0</v>
      </c>
      <c r="AA509" s="22">
        <f ca="1">SUM($J541:K541)</f>
        <v>0</v>
      </c>
      <c r="AB509" s="22">
        <f ca="1">SUM($J541:L541)</f>
        <v>0</v>
      </c>
      <c r="AC509" s="22">
        <f ca="1">SUM($J541:M541)</f>
        <v>0</v>
      </c>
      <c r="AD509" s="22">
        <f ca="1">SUM($J541:N541)</f>
        <v>0</v>
      </c>
      <c r="AE509" s="22">
        <f ca="1">SUM($J541:O541)</f>
        <v>0</v>
      </c>
      <c r="AF509" s="22">
        <f ca="1">SUM($J541:P541)</f>
        <v>0</v>
      </c>
      <c r="AG509" s="22">
        <f ca="1">SUM($J541:Q541)</f>
        <v>0</v>
      </c>
      <c r="AH509" s="22">
        <f ca="1">SUM($J541:R541)</f>
        <v>0</v>
      </c>
      <c r="AI509" s="22">
        <f ca="1">SUM($J541:S541)</f>
        <v>0</v>
      </c>
      <c r="AJ509" s="22">
        <f ca="1">SUM($J541:T541)</f>
        <v>0</v>
      </c>
      <c r="AK509" s="22">
        <f ca="1">SUM($J541:U541)</f>
        <v>0</v>
      </c>
      <c r="AL509" s="22">
        <f ca="1">SUM($J541:V541)</f>
        <v>0</v>
      </c>
      <c r="AM509" s="22">
        <f ca="1">SUM($J541:W541)</f>
        <v>0</v>
      </c>
      <c r="AN509" s="22">
        <f ca="1">SUM($J541:X541)</f>
        <v>0</v>
      </c>
      <c r="AO509" s="12"/>
      <c r="AP509" s="11">
        <f ca="1">IF(Data!$H$2="ja",IF(Z509&gt;$G509,Z509-$G509,0),0)</f>
        <v>0</v>
      </c>
      <c r="AQ509" s="11">
        <f ca="1">IF(Data!$H$2="ja",IF(AA509&gt;$G509,AA509-$G509-SUM($AP509:AP509),0),0)</f>
        <v>0</v>
      </c>
      <c r="AR509" s="11">
        <f ca="1">IF(Data!$H$2="ja",IF(AB509&gt;$G509,AB509-$G509-SUM($AP509:AQ509),0),0)</f>
        <v>0</v>
      </c>
      <c r="AS509" s="11">
        <f ca="1">IF(Data!$H$2="ja",IF(AC509&gt;$G509,AC509-$G509-SUM($AP509:AR509),0),0)</f>
        <v>0</v>
      </c>
      <c r="AT509" s="11">
        <f ca="1">IF(Data!$H$2="ja",IF(AD509&gt;$G509,AD509-$G509-SUM($AP509:AS509),0),0)</f>
        <v>0</v>
      </c>
      <c r="AU509" s="11">
        <f ca="1">IF(Data!$H$2="ja",IF(AE509&gt;$G509,AE509-$G509-SUM($AP509:AT509),0),0)</f>
        <v>0</v>
      </c>
      <c r="AV509" s="11">
        <f ca="1">IF(Data!$H$2="ja",IF(AF509&gt;$G509,AF509-$G509-SUM($AP509:AU509),0),0)</f>
        <v>0</v>
      </c>
      <c r="AW509" s="11">
        <f ca="1">IF(Data!$H$2="ja",IF(AG509&gt;$G509,AG509-$G509-SUM($AP509:AV509),0),0)</f>
        <v>0</v>
      </c>
      <c r="AX509" s="11">
        <f ca="1">IF(Data!$H$2="ja",IF(AH509&gt;$G509,AH509-$G509-SUM($AP509:AW509),0),0)</f>
        <v>0</v>
      </c>
      <c r="AY509" s="11">
        <f ca="1">IF(Data!$H$2="ja",IF(AI509&gt;$G509,AI509-$G509-SUM($AP509:AX509),0),0)</f>
        <v>0</v>
      </c>
      <c r="AZ509" s="11">
        <f ca="1">IF(Data!$H$2="ja",IF(AJ509&gt;$G509,AJ509-$G509-SUM($AP509:AY509),0),0)</f>
        <v>0</v>
      </c>
      <c r="BA509" s="11">
        <f ca="1">IF(Data!$H$2="ja",IF(AK509&gt;$G509,AK509-$G509-SUM($AP509:AZ509),0),0)</f>
        <v>0</v>
      </c>
      <c r="BB509" s="11">
        <f ca="1">IF(Data!$H$2="ja",IF(AL509&gt;$G509,AL509-$G509-SUM($AP509:BA509),0),0)</f>
        <v>0</v>
      </c>
      <c r="BC509" s="11">
        <f ca="1">IF(Data!$H$2="ja",IF(AM509&gt;$G509,AM509-$G509-SUM($AP509:BB509),0),0)</f>
        <v>0</v>
      </c>
      <c r="BD509" s="11">
        <f ca="1">IF(Data!$H$2="ja",IF(AN509&gt;$G509,AN509-$G509-SUM($AP509:BC509),0),0)</f>
        <v>0</v>
      </c>
    </row>
    <row r="510" spans="1:56" x14ac:dyDescent="0.25">
      <c r="A510" s="24">
        <v>6</v>
      </c>
      <c r="B510" s="24">
        <f t="shared" si="273"/>
        <v>11</v>
      </c>
      <c r="C510" s="40"/>
      <c r="D510" s="41" t="str">
        <f>Data!B$17</f>
        <v>Overhead løn</v>
      </c>
      <c r="E510" s="41"/>
      <c r="F510" s="70">
        <f>HLOOKUP(B508,'Budget &amp; Total'!B:CI,26,FALSE)</f>
        <v>0</v>
      </c>
      <c r="G510" s="243">
        <f>HLOOKUP(B510,'Budget &amp; Total'!$1:$45,(27),FALSE)</f>
        <v>0</v>
      </c>
      <c r="H510" s="453">
        <f t="shared" ca="1" si="274"/>
        <v>0</v>
      </c>
      <c r="I510" s="72"/>
      <c r="J510" s="159">
        <f ca="1">HLOOKUP($B510,INDIRECT(J$1&amp;"!$I$2:$x$40"),('Partner-period(er)'!$A510+14),FALSE)</f>
        <v>0</v>
      </c>
      <c r="K510" s="57">
        <f ca="1">HLOOKUP($B510,INDIRECT(K$1&amp;"!$I$2:$x$40"),('Partner-period(er)'!$A510+14),FALSE)</f>
        <v>0</v>
      </c>
      <c r="L510" s="57">
        <f ca="1">HLOOKUP($B510,INDIRECT(L$1&amp;"!$I$2:$x$40"),('Partner-period(er)'!$A510+14),FALSE)</f>
        <v>0</v>
      </c>
      <c r="M510" s="57">
        <f ca="1">HLOOKUP($B510,INDIRECT(M$1&amp;"!$I$2:$x$40"),('Partner-period(er)'!$A510+14),FALSE)</f>
        <v>0</v>
      </c>
      <c r="N510" s="57">
        <f ca="1">HLOOKUP($B510,INDIRECT(N$1&amp;"!$I$2:$x$40"),('Partner-period(er)'!$A510+14),FALSE)</f>
        <v>0</v>
      </c>
      <c r="O510" s="9">
        <f ca="1">HLOOKUP($B510,INDIRECT(O$1&amp;"!$I$2:$x$40"),('Partner-period(er)'!$A510+14),FALSE)</f>
        <v>0</v>
      </c>
      <c r="P510" s="9">
        <f ca="1">HLOOKUP($B510,INDIRECT(P$1&amp;"!$I$2:$x$40"),('Partner-period(er)'!$A510+14),FALSE)</f>
        <v>0</v>
      </c>
      <c r="Q510" s="9">
        <f ca="1">HLOOKUP($B510,INDIRECT(Q$1&amp;"!$I$2:$x$40"),('Partner-period(er)'!$A510+14),FALSE)</f>
        <v>0</v>
      </c>
      <c r="R510" s="9">
        <f ca="1">HLOOKUP($B510,INDIRECT(R$1&amp;"!$I$2:$x$40"),('Partner-period(er)'!$A510+14),FALSE)</f>
        <v>0</v>
      </c>
      <c r="S510" s="9">
        <f ca="1">HLOOKUP($B510,INDIRECT(S$1&amp;"!$I$2:$x$40"),('Partner-period(er)'!$A510+14),FALSE)</f>
        <v>0</v>
      </c>
      <c r="T510" s="9">
        <f ca="1">HLOOKUP($B510,INDIRECT(T$1&amp;"!$I$2:$x$40"),('Partner-period(er)'!$A510+14),FALSE)</f>
        <v>0</v>
      </c>
      <c r="U510" s="9">
        <f ca="1">HLOOKUP($B510,INDIRECT(U$1&amp;"!$I$2:$x$40"),('Partner-period(er)'!$A510+14),FALSE)</f>
        <v>0</v>
      </c>
      <c r="V510" s="9">
        <f ca="1">HLOOKUP($B510,INDIRECT(V$1&amp;"!$I$2:$x$40"),('Partner-period(er)'!$A510+14),FALSE)</f>
        <v>0</v>
      </c>
      <c r="W510" s="9">
        <f ca="1">HLOOKUP($B510,INDIRECT(W$1&amp;"!$I$2:$x$40"),('Partner-period(er)'!$A510+14),FALSE)</f>
        <v>0</v>
      </c>
      <c r="X510" s="109">
        <f ca="1">HLOOKUP($B510,INDIRECT(X$1&amp;"!$I$2:$x$40"),('Partner-period(er)'!$A510+14),FALSE)</f>
        <v>0</v>
      </c>
      <c r="Z510" s="21">
        <f ca="1">J510+J544</f>
        <v>0</v>
      </c>
      <c r="AA510" s="22">
        <f ca="1">SUM($J544:K544)+SUM($J510:K510)</f>
        <v>0</v>
      </c>
      <c r="AB510" s="22">
        <f ca="1">SUM($J544:L544)+SUM($J510:L510)</f>
        <v>0</v>
      </c>
      <c r="AC510" s="22">
        <f ca="1">SUM($J544:M544)+SUM($J510:M510)</f>
        <v>0</v>
      </c>
      <c r="AD510" s="22">
        <f ca="1">SUM($J544:N544)+SUM($J510:N510)</f>
        <v>0</v>
      </c>
      <c r="AE510" s="22">
        <f ca="1">SUM($J544:O544)+SUM($J510:O510)</f>
        <v>0</v>
      </c>
      <c r="AF510" s="22">
        <f ca="1">SUM($J544:P544)+SUM($J510:P510)</f>
        <v>0</v>
      </c>
      <c r="AG510" s="22">
        <f ca="1">SUM($J544:Q544)+SUM($J510:Q510)</f>
        <v>0</v>
      </c>
      <c r="AH510" s="22">
        <f ca="1">SUM($J544:R544)+SUM($J510:R510)</f>
        <v>0</v>
      </c>
      <c r="AI510" s="22">
        <f ca="1">SUM($J544:S544)+SUM($J510:S510)</f>
        <v>0</v>
      </c>
      <c r="AJ510" s="22">
        <f ca="1">SUM($J544:T544)+SUM($J510:T510)</f>
        <v>0</v>
      </c>
      <c r="AK510" s="22">
        <f ca="1">SUM($J544:U544)+SUM($J510:U510)</f>
        <v>0</v>
      </c>
      <c r="AL510" s="22">
        <f ca="1">SUM($J544:V544)+SUM($J510:V510)</f>
        <v>0</v>
      </c>
      <c r="AM510" s="22">
        <f ca="1">SUM($J544:W544)+SUM($J510:W510)</f>
        <v>0</v>
      </c>
      <c r="AN510" s="22">
        <f ca="1">SUM($J544:X544)+SUM($J510:X510)</f>
        <v>0</v>
      </c>
      <c r="AO510" s="12"/>
      <c r="AP510" s="11">
        <f ca="1">IF(Data!$H$2="ja",IF(Z510&gt;$G510,Z510-$G510,0),0)</f>
        <v>0</v>
      </c>
      <c r="AQ510" s="11">
        <f ca="1">IF(Data!$H$2="ja",IF(AA510&gt;$G510,AA510-$G510-SUM($AP510:AP510),0),0)</f>
        <v>0</v>
      </c>
      <c r="AR510" s="11">
        <f ca="1">IF(Data!$H$2="ja",IF(AB510&gt;$G510,AB510-$G510-SUM($AP510:AQ510),0),0)</f>
        <v>0</v>
      </c>
      <c r="AS510" s="11">
        <f ca="1">IF(Data!$H$2="ja",IF(AC510&gt;$G510,AC510-$G510-SUM($AP510:AR510),0),0)</f>
        <v>0</v>
      </c>
      <c r="AT510" s="11">
        <f ca="1">IF(Data!$H$2="ja",IF(AD510&gt;$G510,AD510-$G510-SUM($AP510:AS510),0),0)</f>
        <v>0</v>
      </c>
      <c r="AU510" s="11">
        <f ca="1">IF(Data!$H$2="ja",IF(AE510&gt;$G510,AE510-$G510-SUM($AP510:AT510),0),0)</f>
        <v>0</v>
      </c>
      <c r="AV510" s="11">
        <f ca="1">IF(Data!$H$2="ja",IF(AF510&gt;$G510,AF510-$G510-SUM($AP510:AU510),0),0)</f>
        <v>0</v>
      </c>
      <c r="AW510" s="11">
        <f ca="1">IF(Data!$H$2="ja",IF(AG510&gt;$G510,AG510-$G510-SUM($AP510:AV510),0),0)</f>
        <v>0</v>
      </c>
      <c r="AX510" s="11">
        <f ca="1">IF(Data!$H$2="ja",IF(AH510&gt;$G510,AH510-$G510-SUM($AP510:AW510),0),0)</f>
        <v>0</v>
      </c>
      <c r="AY510" s="11">
        <f ca="1">IF(Data!$H$2="ja",IF(AI510&gt;$G510,AI510-$G510-SUM($AP510:AX510),0),0)</f>
        <v>0</v>
      </c>
      <c r="AZ510" s="11">
        <f ca="1">IF(Data!$H$2="ja",IF(AJ510&gt;$G510,AJ510-$G510-SUM($AP510:AY510),0),0)</f>
        <v>0</v>
      </c>
      <c r="BA510" s="11">
        <f ca="1">IF(Data!$H$2="ja",IF(AK510&gt;$G510,AK510-$G510-SUM($AP510:AZ510),0),0)</f>
        <v>0</v>
      </c>
      <c r="BB510" s="11">
        <f ca="1">IF(Data!$H$2="ja",IF(AL510&gt;$G510,AL510-$G510-SUM($AP510:BA510),0),0)</f>
        <v>0</v>
      </c>
      <c r="BC510" s="11">
        <f ca="1">IF(Data!$H$2="ja",IF(AM510&gt;$G510,AM510-$G510-SUM($AP510:BB510),0),0)</f>
        <v>0</v>
      </c>
      <c r="BD510" s="11">
        <f ca="1">IF(Data!$H$2="ja",IF(AN510&gt;$G510,AN510-$G510-SUM($AP510:BC510),0),0)</f>
        <v>0</v>
      </c>
    </row>
    <row r="511" spans="1:56" x14ac:dyDescent="0.25">
      <c r="A511" s="24">
        <v>7</v>
      </c>
      <c r="B511" s="24">
        <f t="shared" si="273"/>
        <v>11</v>
      </c>
      <c r="C511" s="62"/>
      <c r="D511" s="34" t="str">
        <f>Data!B$39</f>
        <v>Lønomkostninger total</v>
      </c>
      <c r="E511" s="34"/>
      <c r="F511" s="53"/>
      <c r="G511" s="242">
        <f>HLOOKUP(B511,'Budget &amp; Total'!$1:$45,(28),FALSE)</f>
        <v>0</v>
      </c>
      <c r="H511" s="455">
        <f t="shared" ca="1" si="274"/>
        <v>0</v>
      </c>
      <c r="I511" s="79"/>
      <c r="J511" s="209">
        <f ca="1">HLOOKUP($B511,INDIRECT(J$1&amp;"!$I$2:$x$40"),('Partner-period(er)'!$A511+14),FALSE)</f>
        <v>0</v>
      </c>
      <c r="K511" s="61">
        <f ca="1">HLOOKUP($B511,INDIRECT(K$1&amp;"!$I$2:$x$40"),('Partner-period(er)'!$A511+14),FALSE)</f>
        <v>0</v>
      </c>
      <c r="L511" s="210">
        <f ca="1">HLOOKUP($B511,INDIRECT(L$1&amp;"!$I$2:$x$40"),('Partner-period(er)'!$A511+14),FALSE)</f>
        <v>0</v>
      </c>
      <c r="M511" s="210">
        <f ca="1">HLOOKUP($B511,INDIRECT(M$1&amp;"!$I$2:$x$40"),('Partner-period(er)'!$A511+14),FALSE)</f>
        <v>0</v>
      </c>
      <c r="N511" s="210">
        <f ca="1">HLOOKUP($B511,INDIRECT(N$1&amp;"!$I$2:$x$40"),('Partner-period(er)'!$A511+14),FALSE)</f>
        <v>0</v>
      </c>
      <c r="O511" s="364">
        <f ca="1">HLOOKUP($B511,INDIRECT(O$1&amp;"!$I$2:$x$40"),('Partner-period(er)'!$A511+14),FALSE)</f>
        <v>0</v>
      </c>
      <c r="P511" s="364">
        <f ca="1">HLOOKUP($B511,INDIRECT(P$1&amp;"!$I$2:$x$40"),('Partner-period(er)'!$A511+14),FALSE)</f>
        <v>0</v>
      </c>
      <c r="Q511" s="364">
        <f ca="1">HLOOKUP($B511,INDIRECT(Q$1&amp;"!$I$2:$x$40"),('Partner-period(er)'!$A511+14),FALSE)</f>
        <v>0</v>
      </c>
      <c r="R511" s="364">
        <f ca="1">HLOOKUP($B511,INDIRECT(R$1&amp;"!$I$2:$x$40"),('Partner-period(er)'!$A511+14),FALSE)</f>
        <v>0</v>
      </c>
      <c r="S511" s="364">
        <f ca="1">HLOOKUP($B511,INDIRECT(S$1&amp;"!$I$2:$x$40"),('Partner-period(er)'!$A511+14),FALSE)</f>
        <v>0</v>
      </c>
      <c r="T511" s="364">
        <f ca="1">HLOOKUP($B511,INDIRECT(T$1&amp;"!$I$2:$x$40"),('Partner-period(er)'!$A511+14),FALSE)</f>
        <v>0</v>
      </c>
      <c r="U511" s="364">
        <f ca="1">HLOOKUP($B511,INDIRECT(U$1&amp;"!$I$2:$x$40"),('Partner-period(er)'!$A511+14),FALSE)</f>
        <v>0</v>
      </c>
      <c r="V511" s="364">
        <f ca="1">HLOOKUP($B511,INDIRECT(V$1&amp;"!$I$2:$x$40"),('Partner-period(er)'!$A511+14),FALSE)</f>
        <v>0</v>
      </c>
      <c r="W511" s="364">
        <f ca="1">HLOOKUP($B511,INDIRECT(W$1&amp;"!$I$2:$x$40"),('Partner-period(er)'!$A511+14),FALSE)</f>
        <v>0</v>
      </c>
      <c r="X511" s="365">
        <f ca="1">HLOOKUP($B511,INDIRECT(X$1&amp;"!$I$2:$x$40"),('Partner-period(er)'!$A511+14),FALSE)</f>
        <v>0</v>
      </c>
      <c r="Z511" s="15">
        <f t="shared" ref="Z511:AN511" ca="1" si="275">SUM(Z508:Z510)</f>
        <v>0</v>
      </c>
      <c r="AA511" s="11">
        <f t="shared" ca="1" si="275"/>
        <v>0</v>
      </c>
      <c r="AB511" s="11">
        <f t="shared" ca="1" si="275"/>
        <v>0</v>
      </c>
      <c r="AC511" s="11">
        <f t="shared" ca="1" si="275"/>
        <v>0</v>
      </c>
      <c r="AD511" s="11">
        <f t="shared" ca="1" si="275"/>
        <v>0</v>
      </c>
      <c r="AE511" s="11">
        <f t="shared" ca="1" si="275"/>
        <v>0</v>
      </c>
      <c r="AF511" s="11">
        <f t="shared" ca="1" si="275"/>
        <v>0</v>
      </c>
      <c r="AG511" s="11">
        <f t="shared" ca="1" si="275"/>
        <v>0</v>
      </c>
      <c r="AH511" s="11">
        <f t="shared" ca="1" si="275"/>
        <v>0</v>
      </c>
      <c r="AI511" s="11">
        <f t="shared" ca="1" si="275"/>
        <v>0</v>
      </c>
      <c r="AJ511" s="11">
        <f t="shared" ca="1" si="275"/>
        <v>0</v>
      </c>
      <c r="AK511" s="11">
        <f t="shared" ca="1" si="275"/>
        <v>0</v>
      </c>
      <c r="AL511" s="11">
        <f t="shared" ca="1" si="275"/>
        <v>0</v>
      </c>
      <c r="AM511" s="11">
        <f t="shared" ca="1" si="275"/>
        <v>0</v>
      </c>
      <c r="AN511" s="19">
        <f t="shared" ca="1" si="275"/>
        <v>0</v>
      </c>
      <c r="AO511" s="12"/>
      <c r="AP511" s="11">
        <f t="shared" ref="AP511:BD511" ca="1" si="276">SUM(AP508:AP510)</f>
        <v>0</v>
      </c>
      <c r="AQ511" s="11">
        <f t="shared" ca="1" si="276"/>
        <v>0</v>
      </c>
      <c r="AR511" s="11">
        <f t="shared" ca="1" si="276"/>
        <v>0</v>
      </c>
      <c r="AS511" s="11">
        <f t="shared" ca="1" si="276"/>
        <v>0</v>
      </c>
      <c r="AT511" s="11">
        <f t="shared" ca="1" si="276"/>
        <v>0</v>
      </c>
      <c r="AU511" s="11">
        <f t="shared" ca="1" si="276"/>
        <v>0</v>
      </c>
      <c r="AV511" s="11">
        <f t="shared" ca="1" si="276"/>
        <v>0</v>
      </c>
      <c r="AW511" s="11">
        <f t="shared" ca="1" si="276"/>
        <v>0</v>
      </c>
      <c r="AX511" s="11">
        <f t="shared" ca="1" si="276"/>
        <v>0</v>
      </c>
      <c r="AY511" s="11">
        <f t="shared" ca="1" si="276"/>
        <v>0</v>
      </c>
      <c r="AZ511" s="11">
        <f t="shared" ca="1" si="276"/>
        <v>0</v>
      </c>
      <c r="BA511" s="11">
        <f t="shared" ca="1" si="276"/>
        <v>0</v>
      </c>
      <c r="BB511" s="11">
        <f t="shared" ca="1" si="276"/>
        <v>0</v>
      </c>
      <c r="BC511" s="11">
        <f t="shared" ca="1" si="276"/>
        <v>0</v>
      </c>
      <c r="BD511" s="11">
        <f t="shared" ca="1" si="276"/>
        <v>0</v>
      </c>
    </row>
    <row r="512" spans="1:56" x14ac:dyDescent="0.25">
      <c r="B512" s="24">
        <f t="shared" si="273"/>
        <v>11</v>
      </c>
      <c r="C512" s="38" t="str">
        <f>Data!B$18</f>
        <v>Andre omkostninger</v>
      </c>
      <c r="D512" s="9"/>
      <c r="E512" s="9"/>
      <c r="F512" s="4"/>
      <c r="G512" s="241"/>
      <c r="H512" s="454">
        <f t="shared" ca="1" si="274"/>
        <v>0</v>
      </c>
      <c r="I512" s="72"/>
      <c r="J512" s="159">
        <f ca="1">HLOOKUP($B512,INDIRECT(J$1&amp;"!$I$2:$x$40"),('Partner-period(er)'!$A512+14),FALSE)</f>
        <v>0</v>
      </c>
      <c r="K512" s="57">
        <f ca="1">HLOOKUP($B512,INDIRECT(K$1&amp;"!$I$2:$x$40"),('Partner-period(er)'!$A512+14),FALSE)</f>
        <v>0</v>
      </c>
      <c r="L512" s="57">
        <f ca="1">HLOOKUP($B512,INDIRECT(L$1&amp;"!$I$2:$x$40"),('Partner-period(er)'!$A512+14),FALSE)</f>
        <v>0</v>
      </c>
      <c r="M512" s="57">
        <f ca="1">HLOOKUP($B512,INDIRECT(M$1&amp;"!$I$2:$x$40"),('Partner-period(er)'!$A512+14),FALSE)</f>
        <v>0</v>
      </c>
      <c r="N512" s="57">
        <f ca="1">HLOOKUP($B512,INDIRECT(N$1&amp;"!$I$2:$x$40"),('Partner-period(er)'!$A512+14),FALSE)</f>
        <v>0</v>
      </c>
      <c r="O512" s="9">
        <f ca="1">HLOOKUP($B512,INDIRECT(O$1&amp;"!$I$2:$x$40"),('Partner-period(er)'!$A512+14),FALSE)</f>
        <v>0</v>
      </c>
      <c r="P512" s="9">
        <f ca="1">HLOOKUP($B512,INDIRECT(P$1&amp;"!$I$2:$x$40"),('Partner-period(er)'!$A512+14),FALSE)</f>
        <v>0</v>
      </c>
      <c r="Q512" s="9">
        <f ca="1">HLOOKUP($B512,INDIRECT(Q$1&amp;"!$I$2:$x$40"),('Partner-period(er)'!$A512+14),FALSE)</f>
        <v>0</v>
      </c>
      <c r="R512" s="9">
        <f ca="1">HLOOKUP($B512,INDIRECT(R$1&amp;"!$I$2:$x$40"),('Partner-period(er)'!$A512+14),FALSE)</f>
        <v>0</v>
      </c>
      <c r="S512" s="9">
        <f ca="1">HLOOKUP($B512,INDIRECT(S$1&amp;"!$I$2:$x$40"),('Partner-period(er)'!$A512+14),FALSE)</f>
        <v>0</v>
      </c>
      <c r="T512" s="9">
        <f ca="1">HLOOKUP($B512,INDIRECT(T$1&amp;"!$I$2:$x$40"),('Partner-period(er)'!$A512+14),FALSE)</f>
        <v>0</v>
      </c>
      <c r="U512" s="9">
        <f ca="1">HLOOKUP($B512,INDIRECT(U$1&amp;"!$I$2:$x$40"),('Partner-period(er)'!$A512+14),FALSE)</f>
        <v>0</v>
      </c>
      <c r="V512" s="9">
        <f ca="1">HLOOKUP($B512,INDIRECT(V$1&amp;"!$I$2:$x$40"),('Partner-period(er)'!$A512+14),FALSE)</f>
        <v>0</v>
      </c>
      <c r="W512" s="9">
        <f ca="1">HLOOKUP($B512,INDIRECT(W$1&amp;"!$I$2:$x$40"),('Partner-period(er)'!$A512+14),FALSE)</f>
        <v>0</v>
      </c>
      <c r="X512" s="109">
        <f ca="1">HLOOKUP($B512,INDIRECT(X$1&amp;"!$I$2:$x$40"),('Partner-period(er)'!$A512+14),FALSE)</f>
        <v>0</v>
      </c>
      <c r="Z512" s="15"/>
      <c r="AA512" s="11"/>
      <c r="AB512" s="11"/>
      <c r="AC512" s="11"/>
      <c r="AD512" s="11"/>
      <c r="AE512" s="11"/>
      <c r="AF512" s="11"/>
      <c r="AG512" s="11"/>
      <c r="AH512" s="11"/>
      <c r="AI512" s="11"/>
      <c r="AJ512" s="11"/>
      <c r="AK512" s="11"/>
      <c r="AL512" s="11"/>
      <c r="AM512" s="11"/>
      <c r="AN512" s="19"/>
      <c r="AO512" s="12"/>
      <c r="AP512" s="11"/>
      <c r="AQ512" s="11"/>
      <c r="AR512" s="11"/>
      <c r="AS512" s="11"/>
      <c r="AT512" s="11"/>
      <c r="AU512" s="11"/>
      <c r="AV512" s="11"/>
      <c r="AW512" s="11"/>
      <c r="AX512" s="11"/>
      <c r="AY512" s="11"/>
      <c r="AZ512" s="11"/>
      <c r="BA512" s="11"/>
      <c r="BB512" s="11"/>
      <c r="BC512" s="11"/>
      <c r="BD512" s="11"/>
    </row>
    <row r="513" spans="1:56" x14ac:dyDescent="0.25">
      <c r="A513" s="24">
        <v>9</v>
      </c>
      <c r="B513" s="24">
        <f t="shared" si="273"/>
        <v>11</v>
      </c>
      <c r="C513" s="39"/>
      <c r="D513" s="9" t="str">
        <f>Data!B$6</f>
        <v>Instrumenter og udstyr</v>
      </c>
      <c r="E513" s="9"/>
      <c r="F513" s="4"/>
      <c r="G513" s="242">
        <f>HLOOKUP(B513,'Budget &amp; Total'!$1:$45,(30),FALSE)</f>
        <v>0</v>
      </c>
      <c r="H513" s="454">
        <f t="shared" ca="1" si="274"/>
        <v>0</v>
      </c>
      <c r="I513" s="72"/>
      <c r="J513" s="159">
        <f ca="1">HLOOKUP($B513,INDIRECT(J$1&amp;"!$I$2:$x$40"),('Partner-period(er)'!$A513+14),FALSE)</f>
        <v>0</v>
      </c>
      <c r="K513" s="57">
        <f ca="1">HLOOKUP($B513,INDIRECT(K$1&amp;"!$I$2:$x$40"),('Partner-period(er)'!$A513+14),FALSE)</f>
        <v>0</v>
      </c>
      <c r="L513" s="57">
        <f ca="1">HLOOKUP($B513,INDIRECT(L$1&amp;"!$I$2:$x$40"),('Partner-period(er)'!$A513+14),FALSE)</f>
        <v>0</v>
      </c>
      <c r="M513" s="57">
        <f ca="1">HLOOKUP($B513,INDIRECT(M$1&amp;"!$I$2:$x$40"),('Partner-period(er)'!$A513+14),FALSE)</f>
        <v>0</v>
      </c>
      <c r="N513" s="57">
        <f ca="1">HLOOKUP($B513,INDIRECT(N$1&amp;"!$I$2:$x$40"),('Partner-period(er)'!$A513+14),FALSE)</f>
        <v>0</v>
      </c>
      <c r="O513" s="9">
        <f ca="1">HLOOKUP($B513,INDIRECT(O$1&amp;"!$I$2:$x$40"),('Partner-period(er)'!$A513+14),FALSE)</f>
        <v>0</v>
      </c>
      <c r="P513" s="9">
        <f ca="1">HLOOKUP($B513,INDIRECT(P$1&amp;"!$I$2:$x$40"),('Partner-period(er)'!$A513+14),FALSE)</f>
        <v>0</v>
      </c>
      <c r="Q513" s="9">
        <f ca="1">HLOOKUP($B513,INDIRECT(Q$1&amp;"!$I$2:$x$40"),('Partner-period(er)'!$A513+14),FALSE)</f>
        <v>0</v>
      </c>
      <c r="R513" s="9">
        <f ca="1">HLOOKUP($B513,INDIRECT(R$1&amp;"!$I$2:$x$40"),('Partner-period(er)'!$A513+14),FALSE)</f>
        <v>0</v>
      </c>
      <c r="S513" s="9">
        <f ca="1">HLOOKUP($B513,INDIRECT(S$1&amp;"!$I$2:$x$40"),('Partner-period(er)'!$A513+14),FALSE)</f>
        <v>0</v>
      </c>
      <c r="T513" s="9">
        <f ca="1">HLOOKUP($B513,INDIRECT(T$1&amp;"!$I$2:$x$40"),('Partner-period(er)'!$A513+14),FALSE)</f>
        <v>0</v>
      </c>
      <c r="U513" s="9">
        <f ca="1">HLOOKUP($B513,INDIRECT(U$1&amp;"!$I$2:$x$40"),('Partner-period(er)'!$A513+14),FALSE)</f>
        <v>0</v>
      </c>
      <c r="V513" s="9">
        <f ca="1">HLOOKUP($B513,INDIRECT(V$1&amp;"!$I$2:$x$40"),('Partner-period(er)'!$A513+14),FALSE)</f>
        <v>0</v>
      </c>
      <c r="W513" s="9">
        <f ca="1">HLOOKUP($B513,INDIRECT(W$1&amp;"!$I$2:$x$40"),('Partner-period(er)'!$A513+14),FALSE)</f>
        <v>0</v>
      </c>
      <c r="X513" s="109">
        <f ca="1">HLOOKUP($B513,INDIRECT(X$1&amp;"!$I$2:$x$40"),('Partner-period(er)'!$A513+14),FALSE)</f>
        <v>0</v>
      </c>
      <c r="Z513" s="15">
        <f t="shared" ref="Z513:Z521" ca="1" si="277">J513</f>
        <v>0</v>
      </c>
      <c r="AA513" s="11">
        <f ca="1">SUM($J513:K513)</f>
        <v>0</v>
      </c>
      <c r="AB513" s="11">
        <f ca="1">SUM($J513:L513)</f>
        <v>0</v>
      </c>
      <c r="AC513" s="11">
        <f ca="1">SUM($J513:M513)</f>
        <v>0</v>
      </c>
      <c r="AD513" s="11">
        <f ca="1">SUM($J513:N513)</f>
        <v>0</v>
      </c>
      <c r="AE513" s="11">
        <f ca="1">SUM($J513:O513)</f>
        <v>0</v>
      </c>
      <c r="AF513" s="11">
        <f ca="1">SUM($J513:P513)</f>
        <v>0</v>
      </c>
      <c r="AG513" s="11">
        <f ca="1">SUM($J513:Q513)</f>
        <v>0</v>
      </c>
      <c r="AH513" s="11">
        <f ca="1">SUM($J513:R513)</f>
        <v>0</v>
      </c>
      <c r="AI513" s="11">
        <f ca="1">SUM($J513:S513)</f>
        <v>0</v>
      </c>
      <c r="AJ513" s="11">
        <f ca="1">SUM($J513:T513)</f>
        <v>0</v>
      </c>
      <c r="AK513" s="11">
        <f ca="1">SUM($J513:U513)</f>
        <v>0</v>
      </c>
      <c r="AL513" s="11">
        <f ca="1">SUM($J513:V513)</f>
        <v>0</v>
      </c>
      <c r="AM513" s="11">
        <f ca="1">SUM($J513:W513)</f>
        <v>0</v>
      </c>
      <c r="AN513" s="19">
        <f ca="1">SUM($J513:X513)</f>
        <v>0</v>
      </c>
      <c r="AO513" s="12"/>
      <c r="AP513" s="11">
        <f ca="1">IF(Data!$H$2="ja",IF(Z513&gt;$G513,Z513-$G513,0),0)</f>
        <v>0</v>
      </c>
      <c r="AQ513" s="11">
        <f ca="1">IF(Data!$H$2="ja",IF(AA513&gt;$G513,AA513-$G513-SUM($AP513:AP513),0),0)</f>
        <v>0</v>
      </c>
      <c r="AR513" s="11">
        <f ca="1">IF(Data!$H$2="ja",IF(AB513&gt;$G513,AB513-$G513-SUM($AP513:AQ513),0),0)</f>
        <v>0</v>
      </c>
      <c r="AS513" s="11">
        <f ca="1">IF(Data!$H$2="ja",IF(AC513&gt;$G513,AC513-$G513-SUM($AP513:AR513),0),0)</f>
        <v>0</v>
      </c>
      <c r="AT513" s="11">
        <f ca="1">IF(Data!$H$2="ja",IF(AD513&gt;$G513,AD513-$G513-SUM($AP513:AS513),0),0)</f>
        <v>0</v>
      </c>
      <c r="AU513" s="11">
        <f ca="1">IF(Data!$H$2="ja",IF(AE513&gt;$G513,AE513-$G513-SUM($AP513:AT513),0),0)</f>
        <v>0</v>
      </c>
      <c r="AV513" s="11">
        <f ca="1">IF(Data!$H$2="ja",IF(AF513&gt;$G513,AF513-$G513-SUM($AP513:AU513),0),0)</f>
        <v>0</v>
      </c>
      <c r="AW513" s="11">
        <f ca="1">IF(Data!$H$2="ja",IF(AG513&gt;$G513,AG513-$G513-SUM($AP513:AV513),0),0)</f>
        <v>0</v>
      </c>
      <c r="AX513" s="11">
        <f ca="1">IF(Data!$H$2="ja",IF(AH513&gt;$G513,AH513-$G513-SUM($AP513:AW513),0),0)</f>
        <v>0</v>
      </c>
      <c r="AY513" s="11">
        <f ca="1">IF(Data!$H$2="ja",IF(AI513&gt;$G513,AI513-$G513-SUM($AP513:AX513),0),0)</f>
        <v>0</v>
      </c>
      <c r="AZ513" s="11">
        <f ca="1">IF(Data!$H$2="ja",IF(AJ513&gt;$G513,AJ513-$G513-SUM($AP513:AY513),0),0)</f>
        <v>0</v>
      </c>
      <c r="BA513" s="11">
        <f ca="1">IF(Data!$H$2="ja",IF(AK513&gt;$G513,AK513-$G513-SUM($AP513:AZ513),0),0)</f>
        <v>0</v>
      </c>
      <c r="BB513" s="11">
        <f ca="1">IF(Data!$H$2="ja",IF(AL513&gt;$G513,AL513-$G513-SUM($AP513:BA513),0),0)</f>
        <v>0</v>
      </c>
      <c r="BC513" s="11">
        <f ca="1">IF(Data!$H$2="ja",IF(AM513&gt;$G513,AM513-$G513-SUM($AP513:BB513),0),0)</f>
        <v>0</v>
      </c>
      <c r="BD513" s="11">
        <f ca="1">IF(Data!$H$2="ja",IF(AN513&gt;$G513,AN513-$G513-SUM($AP513:BC513),0),0)</f>
        <v>0</v>
      </c>
    </row>
    <row r="514" spans="1:56" x14ac:dyDescent="0.25">
      <c r="A514" s="24">
        <v>10</v>
      </c>
      <c r="B514" s="24">
        <f t="shared" si="273"/>
        <v>11</v>
      </c>
      <c r="C514" s="39"/>
      <c r="D514" s="9" t="str">
        <f>Data!B$7</f>
        <v>Bygninger og jord</v>
      </c>
      <c r="E514" s="9"/>
      <c r="F514" s="4"/>
      <c r="G514" s="242">
        <f>HLOOKUP(B514,'Budget &amp; Total'!$1:$45,(31),FALSE)</f>
        <v>0</v>
      </c>
      <c r="H514" s="454">
        <f t="shared" ca="1" si="274"/>
        <v>0</v>
      </c>
      <c r="I514" s="72"/>
      <c r="J514" s="159">
        <f ca="1">HLOOKUP($B514,INDIRECT(J$1&amp;"!$I$2:$x$40"),('Partner-period(er)'!$A514+14),FALSE)</f>
        <v>0</v>
      </c>
      <c r="K514" s="57">
        <f ca="1">HLOOKUP($B514,INDIRECT(K$1&amp;"!$I$2:$x$40"),('Partner-period(er)'!$A514+14),FALSE)</f>
        <v>0</v>
      </c>
      <c r="L514" s="57">
        <f ca="1">HLOOKUP($B514,INDIRECT(L$1&amp;"!$I$2:$x$40"),('Partner-period(er)'!$A514+14),FALSE)</f>
        <v>0</v>
      </c>
      <c r="M514" s="57">
        <f ca="1">HLOOKUP($B514,INDIRECT(M$1&amp;"!$I$2:$x$40"),('Partner-period(er)'!$A514+14),FALSE)</f>
        <v>0</v>
      </c>
      <c r="N514" s="57">
        <f ca="1">HLOOKUP($B514,INDIRECT(N$1&amp;"!$I$2:$x$40"),('Partner-period(er)'!$A514+14),FALSE)</f>
        <v>0</v>
      </c>
      <c r="O514" s="9">
        <f ca="1">HLOOKUP($B514,INDIRECT(O$1&amp;"!$I$2:$x$40"),('Partner-period(er)'!$A514+14),FALSE)</f>
        <v>0</v>
      </c>
      <c r="P514" s="9">
        <f ca="1">HLOOKUP($B514,INDIRECT(P$1&amp;"!$I$2:$x$40"),('Partner-period(er)'!$A514+14),FALSE)</f>
        <v>0</v>
      </c>
      <c r="Q514" s="9">
        <f ca="1">HLOOKUP($B514,INDIRECT(Q$1&amp;"!$I$2:$x$40"),('Partner-period(er)'!$A514+14),FALSE)</f>
        <v>0</v>
      </c>
      <c r="R514" s="9">
        <f ca="1">HLOOKUP($B514,INDIRECT(R$1&amp;"!$I$2:$x$40"),('Partner-period(er)'!$A514+14),FALSE)</f>
        <v>0</v>
      </c>
      <c r="S514" s="9">
        <f ca="1">HLOOKUP($B514,INDIRECT(S$1&amp;"!$I$2:$x$40"),('Partner-period(er)'!$A514+14),FALSE)</f>
        <v>0</v>
      </c>
      <c r="T514" s="9">
        <f ca="1">HLOOKUP($B514,INDIRECT(T$1&amp;"!$I$2:$x$40"),('Partner-period(er)'!$A514+14),FALSE)</f>
        <v>0</v>
      </c>
      <c r="U514" s="9">
        <f ca="1">HLOOKUP($B514,INDIRECT(U$1&amp;"!$I$2:$x$40"),('Partner-period(er)'!$A514+14),FALSE)</f>
        <v>0</v>
      </c>
      <c r="V514" s="9">
        <f ca="1">HLOOKUP($B514,INDIRECT(V$1&amp;"!$I$2:$x$40"),('Partner-period(er)'!$A514+14),FALSE)</f>
        <v>0</v>
      </c>
      <c r="W514" s="9">
        <f ca="1">HLOOKUP($B514,INDIRECT(W$1&amp;"!$I$2:$x$40"),('Partner-period(er)'!$A514+14),FALSE)</f>
        <v>0</v>
      </c>
      <c r="X514" s="109">
        <f ca="1">HLOOKUP($B514,INDIRECT(X$1&amp;"!$I$2:$x$40"),('Partner-period(er)'!$A514+14),FALSE)</f>
        <v>0</v>
      </c>
      <c r="Z514" s="15">
        <f t="shared" ca="1" si="277"/>
        <v>0</v>
      </c>
      <c r="AA514" s="11">
        <f ca="1">SUM($J514:K514)</f>
        <v>0</v>
      </c>
      <c r="AB514" s="11">
        <f ca="1">SUM($J514:L514)</f>
        <v>0</v>
      </c>
      <c r="AC514" s="11">
        <f ca="1">SUM($J514:M514)</f>
        <v>0</v>
      </c>
      <c r="AD514" s="11">
        <f ca="1">SUM($J514:N514)</f>
        <v>0</v>
      </c>
      <c r="AE514" s="11">
        <f ca="1">SUM($J514:O514)</f>
        <v>0</v>
      </c>
      <c r="AF514" s="11">
        <f ca="1">SUM($J514:P514)</f>
        <v>0</v>
      </c>
      <c r="AG514" s="11">
        <f ca="1">SUM($J514:Q514)</f>
        <v>0</v>
      </c>
      <c r="AH514" s="11">
        <f ca="1">SUM($J514:R514)</f>
        <v>0</v>
      </c>
      <c r="AI514" s="11">
        <f ca="1">SUM($J514:S514)</f>
        <v>0</v>
      </c>
      <c r="AJ514" s="11">
        <f ca="1">SUM($J514:T514)</f>
        <v>0</v>
      </c>
      <c r="AK514" s="11">
        <f ca="1">SUM($J514:U514)</f>
        <v>0</v>
      </c>
      <c r="AL514" s="11">
        <f ca="1">SUM($J514:V514)</f>
        <v>0</v>
      </c>
      <c r="AM514" s="11">
        <f ca="1">SUM($J514:W514)</f>
        <v>0</v>
      </c>
      <c r="AN514" s="19">
        <f ca="1">SUM($J514:X514)</f>
        <v>0</v>
      </c>
      <c r="AO514" s="12"/>
      <c r="AP514" s="11">
        <f ca="1">IF(Data!$H$2="ja",IF(Z514&gt;$G514,Z514-$G514,0),0)</f>
        <v>0</v>
      </c>
      <c r="AQ514" s="11">
        <f ca="1">IF(Data!$H$2="ja",IF(AA514&gt;$G514,AA514-$G514-SUM($AP514:AP514),0),0)</f>
        <v>0</v>
      </c>
      <c r="AR514" s="11">
        <f ca="1">IF(Data!$H$2="ja",IF(AB514&gt;$G514,AB514-$G514-SUM($AP514:AQ514),0),0)</f>
        <v>0</v>
      </c>
      <c r="AS514" s="11">
        <f ca="1">IF(Data!$H$2="ja",IF(AC514&gt;$G514,AC514-$G514-SUM($AP514:AR514),0),0)</f>
        <v>0</v>
      </c>
      <c r="AT514" s="11">
        <f ca="1">IF(Data!$H$2="ja",IF(AD514&gt;$G514,AD514-$G514-SUM($AP514:AS514),0),0)</f>
        <v>0</v>
      </c>
      <c r="AU514" s="11">
        <f ca="1">IF(Data!$H$2="ja",IF(AE514&gt;$G514,AE514-$G514-SUM($AP514:AT514),0),0)</f>
        <v>0</v>
      </c>
      <c r="AV514" s="11">
        <f ca="1">IF(Data!$H$2="ja",IF(AF514&gt;$G514,AF514-$G514-SUM($AP514:AU514),0),0)</f>
        <v>0</v>
      </c>
      <c r="AW514" s="11">
        <f ca="1">IF(Data!$H$2="ja",IF(AG514&gt;$G514,AG514-$G514-SUM($AP514:AV514),0),0)</f>
        <v>0</v>
      </c>
      <c r="AX514" s="11">
        <f ca="1">IF(Data!$H$2="ja",IF(AH514&gt;$G514,AH514-$G514-SUM($AP514:AW514),0),0)</f>
        <v>0</v>
      </c>
      <c r="AY514" s="11">
        <f ca="1">IF(Data!$H$2="ja",IF(AI514&gt;$G514,AI514-$G514-SUM($AP514:AX514),0),0)</f>
        <v>0</v>
      </c>
      <c r="AZ514" s="11">
        <f ca="1">IF(Data!$H$2="ja",IF(AJ514&gt;$G514,AJ514-$G514-SUM($AP514:AY514),0),0)</f>
        <v>0</v>
      </c>
      <c r="BA514" s="11">
        <f ca="1">IF(Data!$H$2="ja",IF(AK514&gt;$G514,AK514-$G514-SUM($AP514:AZ514),0),0)</f>
        <v>0</v>
      </c>
      <c r="BB514" s="11">
        <f ca="1">IF(Data!$H$2="ja",IF(AL514&gt;$G514,AL514-$G514-SUM($AP514:BA514),0),0)</f>
        <v>0</v>
      </c>
      <c r="BC514" s="11">
        <f ca="1">IF(Data!$H$2="ja",IF(AM514&gt;$G514,AM514-$G514-SUM($AP514:BB514),0),0)</f>
        <v>0</v>
      </c>
      <c r="BD514" s="11">
        <f ca="1">IF(Data!$H$2="ja",IF(AN514&gt;$G514,AN514-$G514-SUM($AP514:BC514),0),0)</f>
        <v>0</v>
      </c>
    </row>
    <row r="515" spans="1:56" x14ac:dyDescent="0.25">
      <c r="A515" s="24">
        <v>11</v>
      </c>
      <c r="B515" s="24">
        <f t="shared" si="273"/>
        <v>11</v>
      </c>
      <c r="C515" s="39"/>
      <c r="D515" s="9" t="str">
        <f>Data!B$8</f>
        <v>Andre driftsudgifter, herunder materialer</v>
      </c>
      <c r="E515" s="9"/>
      <c r="F515" s="4"/>
      <c r="G515" s="242">
        <f>HLOOKUP(B515,'Budget &amp; Total'!$1:$45,(32),FALSE)</f>
        <v>0</v>
      </c>
      <c r="H515" s="454">
        <f t="shared" ca="1" si="274"/>
        <v>0</v>
      </c>
      <c r="I515" s="72"/>
      <c r="J515" s="159">
        <f ca="1">HLOOKUP($B515,INDIRECT(J$1&amp;"!$I$2:$x$40"),('Partner-period(er)'!$A515+14),FALSE)</f>
        <v>0</v>
      </c>
      <c r="K515" s="57">
        <f ca="1">HLOOKUP($B515,INDIRECT(K$1&amp;"!$I$2:$x$40"),('Partner-period(er)'!$A515+14),FALSE)</f>
        <v>0</v>
      </c>
      <c r="L515" s="57">
        <f ca="1">HLOOKUP($B515,INDIRECT(L$1&amp;"!$I$2:$x$40"),('Partner-period(er)'!$A515+14),FALSE)</f>
        <v>0</v>
      </c>
      <c r="M515" s="57">
        <f ca="1">HLOOKUP($B515,INDIRECT(M$1&amp;"!$I$2:$x$40"),('Partner-period(er)'!$A515+14),FALSE)</f>
        <v>0</v>
      </c>
      <c r="N515" s="57">
        <f ca="1">HLOOKUP($B515,INDIRECT(N$1&amp;"!$I$2:$x$40"),('Partner-period(er)'!$A515+14),FALSE)</f>
        <v>0</v>
      </c>
      <c r="O515" s="9">
        <f ca="1">HLOOKUP($B515,INDIRECT(O$1&amp;"!$I$2:$x$40"),('Partner-period(er)'!$A515+14),FALSE)</f>
        <v>0</v>
      </c>
      <c r="P515" s="9">
        <f ca="1">HLOOKUP($B515,INDIRECT(P$1&amp;"!$I$2:$x$40"),('Partner-period(er)'!$A515+14),FALSE)</f>
        <v>0</v>
      </c>
      <c r="Q515" s="9">
        <f ca="1">HLOOKUP($B515,INDIRECT(Q$1&amp;"!$I$2:$x$40"),('Partner-period(er)'!$A515+14),FALSE)</f>
        <v>0</v>
      </c>
      <c r="R515" s="9">
        <f ca="1">HLOOKUP($B515,INDIRECT(R$1&amp;"!$I$2:$x$40"),('Partner-period(er)'!$A515+14),FALSE)</f>
        <v>0</v>
      </c>
      <c r="S515" s="9">
        <f ca="1">HLOOKUP($B515,INDIRECT(S$1&amp;"!$I$2:$x$40"),('Partner-period(er)'!$A515+14),FALSE)</f>
        <v>0</v>
      </c>
      <c r="T515" s="9">
        <f ca="1">HLOOKUP($B515,INDIRECT(T$1&amp;"!$I$2:$x$40"),('Partner-period(er)'!$A515+14),FALSE)</f>
        <v>0</v>
      </c>
      <c r="U515" s="9">
        <f ca="1">HLOOKUP($B515,INDIRECT(U$1&amp;"!$I$2:$x$40"),('Partner-period(er)'!$A515+14),FALSE)</f>
        <v>0</v>
      </c>
      <c r="V515" s="9">
        <f ca="1">HLOOKUP($B515,INDIRECT(V$1&amp;"!$I$2:$x$40"),('Partner-period(er)'!$A515+14),FALSE)</f>
        <v>0</v>
      </c>
      <c r="W515" s="9">
        <f ca="1">HLOOKUP($B515,INDIRECT(W$1&amp;"!$I$2:$x$40"),('Partner-period(er)'!$A515+14),FALSE)</f>
        <v>0</v>
      </c>
      <c r="X515" s="109">
        <f ca="1">HLOOKUP($B515,INDIRECT(X$1&amp;"!$I$2:$x$40"),('Partner-period(er)'!$A515+14),FALSE)</f>
        <v>0</v>
      </c>
      <c r="Z515" s="15">
        <f t="shared" ca="1" si="277"/>
        <v>0</v>
      </c>
      <c r="AA515" s="11">
        <f ca="1">SUM($J515:K515)</f>
        <v>0</v>
      </c>
      <c r="AB515" s="11">
        <f ca="1">SUM($J515:L515)</f>
        <v>0</v>
      </c>
      <c r="AC515" s="11">
        <f ca="1">SUM($J515:M515)</f>
        <v>0</v>
      </c>
      <c r="AD515" s="11">
        <f ca="1">SUM($J515:N515)</f>
        <v>0</v>
      </c>
      <c r="AE515" s="11">
        <f ca="1">SUM($J515:O515)</f>
        <v>0</v>
      </c>
      <c r="AF515" s="11">
        <f ca="1">SUM($J515:P515)</f>
        <v>0</v>
      </c>
      <c r="AG515" s="11">
        <f ca="1">SUM($J515:Q515)</f>
        <v>0</v>
      </c>
      <c r="AH515" s="11">
        <f ca="1">SUM($J515:R515)</f>
        <v>0</v>
      </c>
      <c r="AI515" s="11">
        <f ca="1">SUM($J515:S515)</f>
        <v>0</v>
      </c>
      <c r="AJ515" s="11">
        <f ca="1">SUM($J515:T515)</f>
        <v>0</v>
      </c>
      <c r="AK515" s="11">
        <f ca="1">SUM($J515:U515)</f>
        <v>0</v>
      </c>
      <c r="AL515" s="11">
        <f ca="1">SUM($J515:V515)</f>
        <v>0</v>
      </c>
      <c r="AM515" s="11">
        <f ca="1">SUM($J515:W515)</f>
        <v>0</v>
      </c>
      <c r="AN515" s="19">
        <f ca="1">SUM($J515:X515)</f>
        <v>0</v>
      </c>
      <c r="AO515" s="12"/>
      <c r="AP515" s="11">
        <f ca="1">IF(Data!$H$2="ja",IF(Z515&gt;$G515,Z515-$G515,0),0)</f>
        <v>0</v>
      </c>
      <c r="AQ515" s="11">
        <f ca="1">IF(Data!$H$2="ja",IF(AA515&gt;$G515,AA515-$G515-SUM($AP515:AP515),0),0)</f>
        <v>0</v>
      </c>
      <c r="AR515" s="11">
        <f ca="1">IF(Data!$H$2="ja",IF(AB515&gt;$G515,AB515-$G515-SUM($AP515:AQ515),0),0)</f>
        <v>0</v>
      </c>
      <c r="AS515" s="11">
        <f ca="1">IF(Data!$H$2="ja",IF(AC515&gt;$G515,AC515-$G515-SUM($AP515:AR515),0),0)</f>
        <v>0</v>
      </c>
      <c r="AT515" s="11">
        <f ca="1">IF(Data!$H$2="ja",IF(AD515&gt;$G515,AD515-$G515-SUM($AP515:AS515),0),0)</f>
        <v>0</v>
      </c>
      <c r="AU515" s="11">
        <f ca="1">IF(Data!$H$2="ja",IF(AE515&gt;$G515,AE515-$G515-SUM($AP515:AT515),0),0)</f>
        <v>0</v>
      </c>
      <c r="AV515" s="11">
        <f ca="1">IF(Data!$H$2="ja",IF(AF515&gt;$G515,AF515-$G515-SUM($AP515:AU515),0),0)</f>
        <v>0</v>
      </c>
      <c r="AW515" s="11">
        <f ca="1">IF(Data!$H$2="ja",IF(AG515&gt;$G515,AG515-$G515-SUM($AP515:AV515),0),0)</f>
        <v>0</v>
      </c>
      <c r="AX515" s="11">
        <f ca="1">IF(Data!$H$2="ja",IF(AH515&gt;$G515,AH515-$G515-SUM($AP515:AW515),0),0)</f>
        <v>0</v>
      </c>
      <c r="AY515" s="11">
        <f ca="1">IF(Data!$H$2="ja",IF(AI515&gt;$G515,AI515-$G515-SUM($AP515:AX515),0),0)</f>
        <v>0</v>
      </c>
      <c r="AZ515" s="11">
        <f ca="1">IF(Data!$H$2="ja",IF(AJ515&gt;$G515,AJ515-$G515-SUM($AP515:AY515),0),0)</f>
        <v>0</v>
      </c>
      <c r="BA515" s="11">
        <f ca="1">IF(Data!$H$2="ja",IF(AK515&gt;$G515,AK515-$G515-SUM($AP515:AZ515),0),0)</f>
        <v>0</v>
      </c>
      <c r="BB515" s="11">
        <f ca="1">IF(Data!$H$2="ja",IF(AL515&gt;$G515,AL515-$G515-SUM($AP515:BA515),0),0)</f>
        <v>0</v>
      </c>
      <c r="BC515" s="11">
        <f ca="1">IF(Data!$H$2="ja",IF(AM515&gt;$G515,AM515-$G515-SUM($AP515:BB515),0),0)</f>
        <v>0</v>
      </c>
      <c r="BD515" s="11">
        <f ca="1">IF(Data!$H$2="ja",IF(AN515&gt;$G515,AN515-$G515-SUM($AP515:BC515),0),0)</f>
        <v>0</v>
      </c>
    </row>
    <row r="516" spans="1:56" x14ac:dyDescent="0.25">
      <c r="A516" s="24">
        <v>12</v>
      </c>
      <c r="B516" s="24">
        <f t="shared" si="273"/>
        <v>11</v>
      </c>
      <c r="C516" s="39"/>
      <c r="D516" s="9" t="str">
        <f>Data!B$9</f>
        <v>Konsulentydelser ved køb fra ekstern leverandør</v>
      </c>
      <c r="E516" s="9"/>
      <c r="F516" s="4"/>
      <c r="G516" s="242">
        <f>HLOOKUP(B516,'Budget &amp; Total'!$1:$45,(33),FALSE)</f>
        <v>0</v>
      </c>
      <c r="H516" s="454">
        <f t="shared" ca="1" si="274"/>
        <v>0</v>
      </c>
      <c r="I516" s="72"/>
      <c r="J516" s="159">
        <f ca="1">HLOOKUP($B516,INDIRECT(J$1&amp;"!$I$2:$x$40"),('Partner-period(er)'!$A516+14),FALSE)</f>
        <v>0</v>
      </c>
      <c r="K516" s="57">
        <f ca="1">HLOOKUP($B516,INDIRECT(K$1&amp;"!$I$2:$x$40"),('Partner-period(er)'!$A516+14),FALSE)</f>
        <v>0</v>
      </c>
      <c r="L516" s="57">
        <f ca="1">HLOOKUP($B516,INDIRECT(L$1&amp;"!$I$2:$x$40"),('Partner-period(er)'!$A516+14),FALSE)</f>
        <v>0</v>
      </c>
      <c r="M516" s="57">
        <f ca="1">HLOOKUP($B516,INDIRECT(M$1&amp;"!$I$2:$x$40"),('Partner-period(er)'!$A516+14),FALSE)</f>
        <v>0</v>
      </c>
      <c r="N516" s="57">
        <f ca="1">HLOOKUP($B516,INDIRECT(N$1&amp;"!$I$2:$x$40"),('Partner-period(er)'!$A516+14),FALSE)</f>
        <v>0</v>
      </c>
      <c r="O516" s="9">
        <f ca="1">HLOOKUP($B516,INDIRECT(O$1&amp;"!$I$2:$x$40"),('Partner-period(er)'!$A516+14),FALSE)</f>
        <v>0</v>
      </c>
      <c r="P516" s="9">
        <f ca="1">HLOOKUP($B516,INDIRECT(P$1&amp;"!$I$2:$x$40"),('Partner-period(er)'!$A516+14),FALSE)</f>
        <v>0</v>
      </c>
      <c r="Q516" s="9">
        <f ca="1">HLOOKUP($B516,INDIRECT(Q$1&amp;"!$I$2:$x$40"),('Partner-period(er)'!$A516+14),FALSE)</f>
        <v>0</v>
      </c>
      <c r="R516" s="9">
        <f ca="1">HLOOKUP($B516,INDIRECT(R$1&amp;"!$I$2:$x$40"),('Partner-period(er)'!$A516+14),FALSE)</f>
        <v>0</v>
      </c>
      <c r="S516" s="9">
        <f ca="1">HLOOKUP($B516,INDIRECT(S$1&amp;"!$I$2:$x$40"),('Partner-period(er)'!$A516+14),FALSE)</f>
        <v>0</v>
      </c>
      <c r="T516" s="9">
        <f ca="1">HLOOKUP($B516,INDIRECT(T$1&amp;"!$I$2:$x$40"),('Partner-period(er)'!$A516+14),FALSE)</f>
        <v>0</v>
      </c>
      <c r="U516" s="9">
        <f ca="1">HLOOKUP($B516,INDIRECT(U$1&amp;"!$I$2:$x$40"),('Partner-period(er)'!$A516+14),FALSE)</f>
        <v>0</v>
      </c>
      <c r="V516" s="9">
        <f ca="1">HLOOKUP($B516,INDIRECT(V$1&amp;"!$I$2:$x$40"),('Partner-period(er)'!$A516+14),FALSE)</f>
        <v>0</v>
      </c>
      <c r="W516" s="9">
        <f ca="1">HLOOKUP($B516,INDIRECT(W$1&amp;"!$I$2:$x$40"),('Partner-period(er)'!$A516+14),FALSE)</f>
        <v>0</v>
      </c>
      <c r="X516" s="109">
        <f ca="1">HLOOKUP($B516,INDIRECT(X$1&amp;"!$I$2:$x$40"),('Partner-period(er)'!$A516+14),FALSE)</f>
        <v>0</v>
      </c>
      <c r="Z516" s="15">
        <f t="shared" ca="1" si="277"/>
        <v>0</v>
      </c>
      <c r="AA516" s="11">
        <f ca="1">SUM($J516:K516)</f>
        <v>0</v>
      </c>
      <c r="AB516" s="11">
        <f ca="1">SUM($J516:L516)</f>
        <v>0</v>
      </c>
      <c r="AC516" s="11">
        <f ca="1">SUM($J516:M516)</f>
        <v>0</v>
      </c>
      <c r="AD516" s="11">
        <f ca="1">SUM($J516:N516)</f>
        <v>0</v>
      </c>
      <c r="AE516" s="11">
        <f ca="1">SUM($J516:O516)</f>
        <v>0</v>
      </c>
      <c r="AF516" s="11">
        <f ca="1">SUM($J516:P516)</f>
        <v>0</v>
      </c>
      <c r="AG516" s="11">
        <f ca="1">SUM($J516:Q516)</f>
        <v>0</v>
      </c>
      <c r="AH516" s="11">
        <f ca="1">SUM($J516:R516)</f>
        <v>0</v>
      </c>
      <c r="AI516" s="11">
        <f ca="1">SUM($J516:S516)</f>
        <v>0</v>
      </c>
      <c r="AJ516" s="11">
        <f ca="1">SUM($J516:T516)</f>
        <v>0</v>
      </c>
      <c r="AK516" s="11">
        <f ca="1">SUM($J516:U516)</f>
        <v>0</v>
      </c>
      <c r="AL516" s="11">
        <f ca="1">SUM($J516:V516)</f>
        <v>0</v>
      </c>
      <c r="AM516" s="11">
        <f ca="1">SUM($J516:W516)</f>
        <v>0</v>
      </c>
      <c r="AN516" s="19">
        <f ca="1">SUM($J516:X516)</f>
        <v>0</v>
      </c>
      <c r="AO516" s="12"/>
      <c r="AP516" s="11">
        <f ca="1">IF(Data!$H$2="ja",IF(Z516&gt;$G516,Z516-$G516,0),0)</f>
        <v>0</v>
      </c>
      <c r="AQ516" s="11">
        <f ca="1">IF(Data!$H$2="ja",IF(AA516&gt;$G516,AA516-$G516-SUM($AP516:AP516),0),0)</f>
        <v>0</v>
      </c>
      <c r="AR516" s="11">
        <f ca="1">IF(Data!$H$2="ja",IF(AB516&gt;$G516,AB516-$G516-SUM($AP516:AQ516),0),0)</f>
        <v>0</v>
      </c>
      <c r="AS516" s="11">
        <f ca="1">IF(Data!$H$2="ja",IF(AC516&gt;$G516,AC516-$G516-SUM($AP516:AR516),0),0)</f>
        <v>0</v>
      </c>
      <c r="AT516" s="11">
        <f ca="1">IF(Data!$H$2="ja",IF(AD516&gt;$G516,AD516-$G516-SUM($AP516:AS516),0),0)</f>
        <v>0</v>
      </c>
      <c r="AU516" s="11">
        <f ca="1">IF(Data!$H$2="ja",IF(AE516&gt;$G516,AE516-$G516-SUM($AP516:AT516),0),0)</f>
        <v>0</v>
      </c>
      <c r="AV516" s="11">
        <f ca="1">IF(Data!$H$2="ja",IF(AF516&gt;$G516,AF516-$G516-SUM($AP516:AU516),0),0)</f>
        <v>0</v>
      </c>
      <c r="AW516" s="11">
        <f ca="1">IF(Data!$H$2="ja",IF(AG516&gt;$G516,AG516-$G516-SUM($AP516:AV516),0),0)</f>
        <v>0</v>
      </c>
      <c r="AX516" s="11">
        <f ca="1">IF(Data!$H$2="ja",IF(AH516&gt;$G516,AH516-$G516-SUM($AP516:AW516),0),0)</f>
        <v>0</v>
      </c>
      <c r="AY516" s="11">
        <f ca="1">IF(Data!$H$2="ja",IF(AI516&gt;$G516,AI516-$G516-SUM($AP516:AX516),0),0)</f>
        <v>0</v>
      </c>
      <c r="AZ516" s="11">
        <f ca="1">IF(Data!$H$2="ja",IF(AJ516&gt;$G516,AJ516-$G516-SUM($AP516:AY516),0),0)</f>
        <v>0</v>
      </c>
      <c r="BA516" s="11">
        <f ca="1">IF(Data!$H$2="ja",IF(AK516&gt;$G516,AK516-$G516-SUM($AP516:AZ516),0),0)</f>
        <v>0</v>
      </c>
      <c r="BB516" s="11">
        <f ca="1">IF(Data!$H$2="ja",IF(AL516&gt;$G516,AL516-$G516-SUM($AP516:BA516),0),0)</f>
        <v>0</v>
      </c>
      <c r="BC516" s="11">
        <f ca="1">IF(Data!$H$2="ja",IF(AM516&gt;$G516,AM516-$G516-SUM($AP516:BB516),0),0)</f>
        <v>0</v>
      </c>
      <c r="BD516" s="11">
        <f ca="1">IF(Data!$H$2="ja",IF(AN516&gt;$G516,AN516-$G516-SUM($AP516:BC516),0),0)</f>
        <v>0</v>
      </c>
    </row>
    <row r="517" spans="1:56" x14ac:dyDescent="0.25">
      <c r="A517" s="24">
        <v>13</v>
      </c>
      <c r="B517" s="24">
        <f t="shared" si="273"/>
        <v>11</v>
      </c>
      <c r="C517" s="39"/>
      <c r="D517" s="9" t="str">
        <f>Data!B$10</f>
        <v>Indtægter (negative tal)</v>
      </c>
      <c r="E517" s="9"/>
      <c r="F517" s="4"/>
      <c r="G517" s="242">
        <f>HLOOKUP(B517,'Budget &amp; Total'!$1:$45,(34),FALSE)</f>
        <v>0</v>
      </c>
      <c r="H517" s="454">
        <f t="shared" ca="1" si="274"/>
        <v>0</v>
      </c>
      <c r="I517" s="72"/>
      <c r="J517" s="159">
        <f ca="1">HLOOKUP($B517,INDIRECT(J$1&amp;"!$I$2:$x$40"),('Partner-period(er)'!$A517+14),FALSE)</f>
        <v>0</v>
      </c>
      <c r="K517" s="57">
        <f ca="1">HLOOKUP($B517,INDIRECT(K$1&amp;"!$I$2:$x$40"),('Partner-period(er)'!$A517+14),FALSE)</f>
        <v>0</v>
      </c>
      <c r="L517" s="57">
        <f ca="1">HLOOKUP($B517,INDIRECT(L$1&amp;"!$I$2:$x$40"),('Partner-period(er)'!$A517+14),FALSE)</f>
        <v>0</v>
      </c>
      <c r="M517" s="57">
        <f ca="1">HLOOKUP($B517,INDIRECT(M$1&amp;"!$I$2:$x$40"),('Partner-period(er)'!$A517+14),FALSE)</f>
        <v>0</v>
      </c>
      <c r="N517" s="57">
        <f ca="1">HLOOKUP($B517,INDIRECT(N$1&amp;"!$I$2:$x$40"),('Partner-period(er)'!$A517+14),FALSE)</f>
        <v>0</v>
      </c>
      <c r="O517" s="9">
        <f ca="1">HLOOKUP($B517,INDIRECT(O$1&amp;"!$I$2:$x$40"),('Partner-period(er)'!$A517+14),FALSE)</f>
        <v>0</v>
      </c>
      <c r="P517" s="9">
        <f ca="1">HLOOKUP($B517,INDIRECT(P$1&amp;"!$I$2:$x$40"),('Partner-period(er)'!$A517+14),FALSE)</f>
        <v>0</v>
      </c>
      <c r="Q517" s="9">
        <f ca="1">HLOOKUP($B517,INDIRECT(Q$1&amp;"!$I$2:$x$40"),('Partner-period(er)'!$A517+14),FALSE)</f>
        <v>0</v>
      </c>
      <c r="R517" s="9">
        <f ca="1">HLOOKUP($B517,INDIRECT(R$1&amp;"!$I$2:$x$40"),('Partner-period(er)'!$A517+14),FALSE)</f>
        <v>0</v>
      </c>
      <c r="S517" s="9">
        <f ca="1">HLOOKUP($B517,INDIRECT(S$1&amp;"!$I$2:$x$40"),('Partner-period(er)'!$A517+14),FALSE)</f>
        <v>0</v>
      </c>
      <c r="T517" s="9">
        <f ca="1">HLOOKUP($B517,INDIRECT(T$1&amp;"!$I$2:$x$40"),('Partner-period(er)'!$A517+14),FALSE)</f>
        <v>0</v>
      </c>
      <c r="U517" s="9">
        <f ca="1">HLOOKUP($B517,INDIRECT(U$1&amp;"!$I$2:$x$40"),('Partner-period(er)'!$A517+14),FALSE)</f>
        <v>0</v>
      </c>
      <c r="V517" s="9">
        <f ca="1">HLOOKUP($B517,INDIRECT(V$1&amp;"!$I$2:$x$40"),('Partner-period(er)'!$A517+14),FALSE)</f>
        <v>0</v>
      </c>
      <c r="W517" s="9">
        <f ca="1">HLOOKUP($B517,INDIRECT(W$1&amp;"!$I$2:$x$40"),('Partner-period(er)'!$A517+14),FALSE)</f>
        <v>0</v>
      </c>
      <c r="X517" s="109">
        <f ca="1">HLOOKUP($B517,INDIRECT(X$1&amp;"!$I$2:$x$40"),('Partner-period(er)'!$A517+14),FALSE)</f>
        <v>0</v>
      </c>
      <c r="Z517" s="15">
        <f t="shared" ca="1" si="277"/>
        <v>0</v>
      </c>
      <c r="AA517" s="11">
        <f ca="1">SUM($J517:K517)</f>
        <v>0</v>
      </c>
      <c r="AB517" s="11">
        <f ca="1">SUM($J517:L517)</f>
        <v>0</v>
      </c>
      <c r="AC517" s="11">
        <f ca="1">SUM($J517:M517)</f>
        <v>0</v>
      </c>
      <c r="AD517" s="11">
        <f ca="1">SUM($J517:N517)</f>
        <v>0</v>
      </c>
      <c r="AE517" s="11">
        <f ca="1">SUM($J517:O517)</f>
        <v>0</v>
      </c>
      <c r="AF517" s="11">
        <f ca="1">SUM($J517:P517)</f>
        <v>0</v>
      </c>
      <c r="AG517" s="11">
        <f ca="1">SUM($J517:Q517)</f>
        <v>0</v>
      </c>
      <c r="AH517" s="11">
        <f ca="1">SUM($J517:R517)</f>
        <v>0</v>
      </c>
      <c r="AI517" s="11">
        <f ca="1">SUM($J517:S517)</f>
        <v>0</v>
      </c>
      <c r="AJ517" s="11">
        <f ca="1">SUM($J517:T517)</f>
        <v>0</v>
      </c>
      <c r="AK517" s="11">
        <f ca="1">SUM($J517:U517)</f>
        <v>0</v>
      </c>
      <c r="AL517" s="11">
        <f ca="1">SUM($J517:V517)</f>
        <v>0</v>
      </c>
      <c r="AM517" s="11">
        <f ca="1">SUM($J517:W517)</f>
        <v>0</v>
      </c>
      <c r="AN517" s="19">
        <f ca="1">SUM($J517:X517)</f>
        <v>0</v>
      </c>
      <c r="AO517" s="12"/>
      <c r="AP517" s="11"/>
      <c r="AQ517" s="11"/>
      <c r="AR517" s="11"/>
      <c r="AS517" s="11"/>
      <c r="AT517" s="11"/>
      <c r="AU517" s="11"/>
      <c r="AV517" s="11"/>
      <c r="AW517" s="11"/>
      <c r="AX517" s="11"/>
      <c r="AY517" s="11"/>
      <c r="AZ517" s="11"/>
      <c r="BA517" s="11"/>
      <c r="BB517" s="11"/>
      <c r="BC517" s="11"/>
      <c r="BD517" s="11"/>
    </row>
    <row r="518" spans="1:56" x14ac:dyDescent="0.25">
      <c r="A518" s="24">
        <v>14</v>
      </c>
      <c r="B518" s="24">
        <f t="shared" si="273"/>
        <v>11</v>
      </c>
      <c r="C518" s="39"/>
      <c r="D518" s="9" t="str">
        <f>Data!B$11</f>
        <v>Andet, herunder rejser og formidling</v>
      </c>
      <c r="E518" s="9"/>
      <c r="F518" s="4"/>
      <c r="G518" s="242">
        <f>HLOOKUP(B518,'Budget &amp; Total'!$1:$45,(35),FALSE)</f>
        <v>0</v>
      </c>
      <c r="H518" s="454">
        <f t="shared" ca="1" si="274"/>
        <v>0</v>
      </c>
      <c r="I518" s="72"/>
      <c r="J518" s="159">
        <f ca="1">HLOOKUP($B518,INDIRECT(J$1&amp;"!$I$2:$x$40"),('Partner-period(er)'!$A518+14),FALSE)</f>
        <v>0</v>
      </c>
      <c r="K518" s="57">
        <f ca="1">HLOOKUP($B518,INDIRECT(K$1&amp;"!$I$2:$x$40"),('Partner-period(er)'!$A518+14),FALSE)</f>
        <v>0</v>
      </c>
      <c r="L518" s="57">
        <f ca="1">HLOOKUP($B518,INDIRECT(L$1&amp;"!$I$2:$x$40"),('Partner-period(er)'!$A518+14),FALSE)</f>
        <v>0</v>
      </c>
      <c r="M518" s="57">
        <f ca="1">HLOOKUP($B518,INDIRECT(M$1&amp;"!$I$2:$x$40"),('Partner-period(er)'!$A518+14),FALSE)</f>
        <v>0</v>
      </c>
      <c r="N518" s="57">
        <f ca="1">HLOOKUP($B518,INDIRECT(N$1&amp;"!$I$2:$x$40"),('Partner-period(er)'!$A518+14),FALSE)</f>
        <v>0</v>
      </c>
      <c r="O518" s="9">
        <f ca="1">HLOOKUP($B518,INDIRECT(O$1&amp;"!$I$2:$x$40"),('Partner-period(er)'!$A518+14),FALSE)</f>
        <v>0</v>
      </c>
      <c r="P518" s="9">
        <f ca="1">HLOOKUP($B518,INDIRECT(P$1&amp;"!$I$2:$x$40"),('Partner-period(er)'!$A518+14),FALSE)</f>
        <v>0</v>
      </c>
      <c r="Q518" s="9">
        <f ca="1">HLOOKUP($B518,INDIRECT(Q$1&amp;"!$I$2:$x$40"),('Partner-period(er)'!$A518+14),FALSE)</f>
        <v>0</v>
      </c>
      <c r="R518" s="9">
        <f ca="1">HLOOKUP($B518,INDIRECT(R$1&amp;"!$I$2:$x$40"),('Partner-period(er)'!$A518+14),FALSE)</f>
        <v>0</v>
      </c>
      <c r="S518" s="9">
        <f ca="1">HLOOKUP($B518,INDIRECT(S$1&amp;"!$I$2:$x$40"),('Partner-period(er)'!$A518+14),FALSE)</f>
        <v>0</v>
      </c>
      <c r="T518" s="9">
        <f ca="1">HLOOKUP($B518,INDIRECT(T$1&amp;"!$I$2:$x$40"),('Partner-period(er)'!$A518+14),FALSE)</f>
        <v>0</v>
      </c>
      <c r="U518" s="9">
        <f ca="1">HLOOKUP($B518,INDIRECT(U$1&amp;"!$I$2:$x$40"),('Partner-period(er)'!$A518+14),FALSE)</f>
        <v>0</v>
      </c>
      <c r="V518" s="9">
        <f ca="1">HLOOKUP($B518,INDIRECT(V$1&amp;"!$I$2:$x$40"),('Partner-period(er)'!$A518+14),FALSE)</f>
        <v>0</v>
      </c>
      <c r="W518" s="9">
        <f ca="1">HLOOKUP($B518,INDIRECT(W$1&amp;"!$I$2:$x$40"),('Partner-period(er)'!$A518+14),FALSE)</f>
        <v>0</v>
      </c>
      <c r="X518" s="109">
        <f ca="1">HLOOKUP($B518,INDIRECT(X$1&amp;"!$I$2:$x$40"),('Partner-period(er)'!$A518+14),FALSE)</f>
        <v>0</v>
      </c>
      <c r="Z518" s="15">
        <f t="shared" ca="1" si="277"/>
        <v>0</v>
      </c>
      <c r="AA518" s="11">
        <f ca="1">SUM($J518:K518)</f>
        <v>0</v>
      </c>
      <c r="AB518" s="11">
        <f ca="1">SUM($J518:L518)</f>
        <v>0</v>
      </c>
      <c r="AC518" s="11">
        <f ca="1">SUM($J518:M518)</f>
        <v>0</v>
      </c>
      <c r="AD518" s="11">
        <f ca="1">SUM($J518:N518)</f>
        <v>0</v>
      </c>
      <c r="AE518" s="11">
        <f ca="1">SUM($J518:O518)</f>
        <v>0</v>
      </c>
      <c r="AF518" s="11">
        <f ca="1">SUM($J518:P518)</f>
        <v>0</v>
      </c>
      <c r="AG518" s="11">
        <f ca="1">SUM($J518:Q518)</f>
        <v>0</v>
      </c>
      <c r="AH518" s="11">
        <f ca="1">SUM($J518:R518)</f>
        <v>0</v>
      </c>
      <c r="AI518" s="11">
        <f ca="1">SUM($J518:S518)</f>
        <v>0</v>
      </c>
      <c r="AJ518" s="11">
        <f ca="1">SUM($J518:T518)</f>
        <v>0</v>
      </c>
      <c r="AK518" s="11">
        <f ca="1">SUM($J518:U518)</f>
        <v>0</v>
      </c>
      <c r="AL518" s="11">
        <f ca="1">SUM($J518:V518)</f>
        <v>0</v>
      </c>
      <c r="AM518" s="11">
        <f ca="1">SUM($J518:W518)</f>
        <v>0</v>
      </c>
      <c r="AN518" s="19">
        <f ca="1">SUM($J518:X518)</f>
        <v>0</v>
      </c>
      <c r="AO518" s="12"/>
      <c r="AP518" s="11">
        <f ca="1">IF(Data!$H$2="ja",IF(Z518&gt;$G518,Z518-$G518,0),0)</f>
        <v>0</v>
      </c>
      <c r="AQ518" s="11">
        <f ca="1">IF(Data!$H$2="ja",IF(AA518&gt;$G518,AA518-$G518-SUM($AP518:AP518),0),0)</f>
        <v>0</v>
      </c>
      <c r="AR518" s="11">
        <f ca="1">IF(Data!$H$2="ja",IF(AB518&gt;$G518,AB518-$G518-SUM($AP518:AQ518),0),0)</f>
        <v>0</v>
      </c>
      <c r="AS518" s="11">
        <f ca="1">IF(Data!$H$2="ja",IF(AC518&gt;$G518,AC518-$G518-SUM($AP518:AR518),0),0)</f>
        <v>0</v>
      </c>
      <c r="AT518" s="11">
        <f ca="1">IF(Data!$H$2="ja",IF(AD518&gt;$G518,AD518-$G518-SUM($AP518:AS518),0),0)</f>
        <v>0</v>
      </c>
      <c r="AU518" s="11">
        <f ca="1">IF(Data!$H$2="ja",IF(AE518&gt;$G518,AE518-$G518-SUM($AP518:AT518),0),0)</f>
        <v>0</v>
      </c>
      <c r="AV518" s="11">
        <f ca="1">IF(Data!$H$2="ja",IF(AF518&gt;$G518,AF518-$G518-SUM($AP518:AU518),0),0)</f>
        <v>0</v>
      </c>
      <c r="AW518" s="11">
        <f ca="1">IF(Data!$H$2="ja",IF(AG518&gt;$G518,AG518-$G518-SUM($AP518:AV518),0),0)</f>
        <v>0</v>
      </c>
      <c r="AX518" s="11">
        <f ca="1">IF(Data!$H$2="ja",IF(AH518&gt;$G518,AH518-$G518-SUM($AP518:AW518),0),0)</f>
        <v>0</v>
      </c>
      <c r="AY518" s="11">
        <f ca="1">IF(Data!$H$2="ja",IF(AI518&gt;$G518,AI518-$G518-SUM($AP518:AX518),0),0)</f>
        <v>0</v>
      </c>
      <c r="AZ518" s="11">
        <f ca="1">IF(Data!$H$2="ja",IF(AJ518&gt;$G518,AJ518-$G518-SUM($AP518:AY518),0),0)</f>
        <v>0</v>
      </c>
      <c r="BA518" s="11">
        <f ca="1">IF(Data!$H$2="ja",IF(AK518&gt;$G518,AK518-$G518-SUM($AP518:AZ518),0),0)</f>
        <v>0</v>
      </c>
      <c r="BB518" s="11">
        <f ca="1">IF(Data!$H$2="ja",IF(AL518&gt;$G518,AL518-$G518-SUM($AP518:BA518),0),0)</f>
        <v>0</v>
      </c>
      <c r="BC518" s="11">
        <f ca="1">IF(Data!$H$2="ja",IF(AM518&gt;$G518,AM518-$G518-SUM($AP518:BB518),0),0)</f>
        <v>0</v>
      </c>
      <c r="BD518" s="11">
        <f ca="1">IF(Data!$H$2="ja",IF(AN518&gt;$G518,AN518-$G518-SUM($AP518:BC518),0),0)</f>
        <v>0</v>
      </c>
    </row>
    <row r="519" spans="1:56" x14ac:dyDescent="0.25">
      <c r="A519" s="24">
        <v>15</v>
      </c>
      <c r="B519" s="24">
        <f t="shared" si="273"/>
        <v>11</v>
      </c>
      <c r="C519" s="39"/>
      <c r="D519" s="9" t="str">
        <f>Data!B$12</f>
        <v>Overheadomkostninger</v>
      </c>
      <c r="E519" s="9"/>
      <c r="F519" s="4"/>
      <c r="G519" s="243">
        <f>HLOOKUP(B519,'Budget &amp; Total'!$1:$45,(37),FALSE)</f>
        <v>0</v>
      </c>
      <c r="H519" s="454">
        <f t="shared" ca="1" si="274"/>
        <v>0</v>
      </c>
      <c r="I519" s="72"/>
      <c r="J519" s="159">
        <f ca="1">HLOOKUP($B519,INDIRECT(J$1&amp;"!$I$2:$x$40"),('Partner-period(er)'!$A519+14),FALSE)</f>
        <v>0</v>
      </c>
      <c r="K519" s="57">
        <f ca="1">HLOOKUP($B519,INDIRECT(K$1&amp;"!$I$2:$x$40"),('Partner-period(er)'!$A519+14),FALSE)</f>
        <v>0</v>
      </c>
      <c r="L519" s="57">
        <f ca="1">HLOOKUP($B519,INDIRECT(L$1&amp;"!$I$2:$x$40"),('Partner-period(er)'!$A519+14),FALSE)</f>
        <v>0</v>
      </c>
      <c r="M519" s="57">
        <f ca="1">HLOOKUP($B519,INDIRECT(M$1&amp;"!$I$2:$x$40"),('Partner-period(er)'!$A519+14),FALSE)</f>
        <v>0</v>
      </c>
      <c r="N519" s="57">
        <f ca="1">HLOOKUP($B519,INDIRECT(N$1&amp;"!$I$2:$x$40"),('Partner-period(er)'!$A519+14),FALSE)</f>
        <v>0</v>
      </c>
      <c r="O519" s="9">
        <f ca="1">HLOOKUP($B519,INDIRECT(O$1&amp;"!$I$2:$x$40"),('Partner-period(er)'!$A519+14),FALSE)</f>
        <v>0</v>
      </c>
      <c r="P519" s="9">
        <f ca="1">HLOOKUP($B519,INDIRECT(P$1&amp;"!$I$2:$x$40"),('Partner-period(er)'!$A519+14),FALSE)</f>
        <v>0</v>
      </c>
      <c r="Q519" s="9">
        <f ca="1">HLOOKUP($B519,INDIRECT(Q$1&amp;"!$I$2:$x$40"),('Partner-period(er)'!$A519+14),FALSE)</f>
        <v>0</v>
      </c>
      <c r="R519" s="9">
        <f ca="1">HLOOKUP($B519,INDIRECT(R$1&amp;"!$I$2:$x$40"),('Partner-period(er)'!$A519+14),FALSE)</f>
        <v>0</v>
      </c>
      <c r="S519" s="9">
        <f ca="1">HLOOKUP($B519,INDIRECT(S$1&amp;"!$I$2:$x$40"),('Partner-period(er)'!$A519+14),FALSE)</f>
        <v>0</v>
      </c>
      <c r="T519" s="9">
        <f ca="1">HLOOKUP($B519,INDIRECT(T$1&amp;"!$I$2:$x$40"),('Partner-period(er)'!$A519+14),FALSE)</f>
        <v>0</v>
      </c>
      <c r="U519" s="9">
        <f ca="1">HLOOKUP($B519,INDIRECT(U$1&amp;"!$I$2:$x$40"),('Partner-period(er)'!$A519+14),FALSE)</f>
        <v>0</v>
      </c>
      <c r="V519" s="9">
        <f ca="1">HLOOKUP($B519,INDIRECT(V$1&amp;"!$I$2:$x$40"),('Partner-period(er)'!$A519+14),FALSE)</f>
        <v>0</v>
      </c>
      <c r="W519" s="9">
        <f ca="1">HLOOKUP($B519,INDIRECT(W$1&amp;"!$I$2:$x$40"),('Partner-period(er)'!$A519+14),FALSE)</f>
        <v>0</v>
      </c>
      <c r="X519" s="109">
        <f ca="1">HLOOKUP($B519,INDIRECT(X$1&amp;"!$I$2:$x$40"),('Partner-period(er)'!$A519+14),FALSE)</f>
        <v>0</v>
      </c>
      <c r="Z519" s="15">
        <f t="shared" ca="1" si="277"/>
        <v>0</v>
      </c>
      <c r="AA519" s="11">
        <f ca="1">SUM($J519:K519)</f>
        <v>0</v>
      </c>
      <c r="AB519" s="11">
        <f ca="1">SUM($J519:L519)</f>
        <v>0</v>
      </c>
      <c r="AC519" s="11">
        <f ca="1">SUM($J519:M519)</f>
        <v>0</v>
      </c>
      <c r="AD519" s="11">
        <f ca="1">SUM($J519:N519)</f>
        <v>0</v>
      </c>
      <c r="AE519" s="11">
        <f ca="1">SUM($J519:O519)</f>
        <v>0</v>
      </c>
      <c r="AF519" s="11">
        <f ca="1">SUM($J519:P519)</f>
        <v>0</v>
      </c>
      <c r="AG519" s="11">
        <f ca="1">SUM($J519:Q519)</f>
        <v>0</v>
      </c>
      <c r="AH519" s="11">
        <f ca="1">SUM($J519:R519)</f>
        <v>0</v>
      </c>
      <c r="AI519" s="11">
        <f ca="1">SUM($J519:S519)</f>
        <v>0</v>
      </c>
      <c r="AJ519" s="11">
        <f ca="1">SUM($J519:T519)</f>
        <v>0</v>
      </c>
      <c r="AK519" s="11">
        <f ca="1">SUM($J519:U519)</f>
        <v>0</v>
      </c>
      <c r="AL519" s="11">
        <f ca="1">SUM($J519:V519)</f>
        <v>0</v>
      </c>
      <c r="AM519" s="11">
        <f ca="1">SUM($J519:W519)</f>
        <v>0</v>
      </c>
      <c r="AN519" s="19">
        <f ca="1">SUM($J519:X519)</f>
        <v>0</v>
      </c>
      <c r="AO519" s="12"/>
      <c r="AP519" s="11">
        <f ca="1">IF(Data!$H$2="ja",IF(Z519&gt;$G519,Z519-$G519,0),0)</f>
        <v>0</v>
      </c>
      <c r="AQ519" s="11">
        <f ca="1">IF(Data!$H$2="ja",IF(AA519&gt;$G519,AA519-$G519-SUM($AP519:AP519),0),0)</f>
        <v>0</v>
      </c>
      <c r="AR519" s="11">
        <f ca="1">IF(Data!$H$2="ja",IF(AB519&gt;$G519,AB519-$G519-SUM($AP519:AQ519),0),0)</f>
        <v>0</v>
      </c>
      <c r="AS519" s="11">
        <f ca="1">IF(Data!$H$2="ja",IF(AC519&gt;$G519,AC519-$G519-SUM($AP519:AR519),0),0)</f>
        <v>0</v>
      </c>
      <c r="AT519" s="11">
        <f ca="1">IF(Data!$H$2="ja",IF(AD519&gt;$G519,AD519-$G519-SUM($AP519:AS519),0),0)</f>
        <v>0</v>
      </c>
      <c r="AU519" s="11">
        <f ca="1">IF(Data!$H$2="ja",IF(AE519&gt;$G519,AE519-$G519-SUM($AP519:AT519),0),0)</f>
        <v>0</v>
      </c>
      <c r="AV519" s="11">
        <f ca="1">IF(Data!$H$2="ja",IF(AF519&gt;$G519,AF519-$G519-SUM($AP519:AU519),0),0)</f>
        <v>0</v>
      </c>
      <c r="AW519" s="11">
        <f ca="1">IF(Data!$H$2="ja",IF(AG519&gt;$G519,AG519-$G519-SUM($AP519:AV519),0),0)</f>
        <v>0</v>
      </c>
      <c r="AX519" s="11">
        <f ca="1">IF(Data!$H$2="ja",IF(AH519&gt;$G519,AH519-$G519-SUM($AP519:AW519),0),0)</f>
        <v>0</v>
      </c>
      <c r="AY519" s="11">
        <f ca="1">IF(Data!$H$2="ja",IF(AI519&gt;$G519,AI519-$G519-SUM($AP519:AX519),0),0)</f>
        <v>0</v>
      </c>
      <c r="AZ519" s="11">
        <f ca="1">IF(Data!$H$2="ja",IF(AJ519&gt;$G519,AJ519-$G519-SUM($AP519:AY519),0),0)</f>
        <v>0</v>
      </c>
      <c r="BA519" s="11">
        <f ca="1">IF(Data!$H$2="ja",IF(AK519&gt;$G519,AK519-$G519-SUM($AP519:AZ519),0),0)</f>
        <v>0</v>
      </c>
      <c r="BB519" s="11">
        <f ca="1">IF(Data!$H$2="ja",IF(AL519&gt;$G519,AL519-$G519-SUM($AP519:BA519),0),0)</f>
        <v>0</v>
      </c>
      <c r="BC519" s="11">
        <f ca="1">IF(Data!$H$2="ja",IF(AM519&gt;$G519,AM519-$G519-SUM($AP519:BB519),0),0)</f>
        <v>0</v>
      </c>
      <c r="BD519" s="11">
        <f ca="1">IF(Data!$H$2="ja",IF(AN519&gt;$G519,AN519-$G519-SUM($AP519:BC519),0),0)</f>
        <v>0</v>
      </c>
    </row>
    <row r="520" spans="1:56" x14ac:dyDescent="0.25">
      <c r="A520" s="24">
        <v>16</v>
      </c>
      <c r="B520" s="24">
        <f t="shared" si="273"/>
        <v>11</v>
      </c>
      <c r="C520" s="35"/>
      <c r="D520" s="32" t="str">
        <f>Data!B$19</f>
        <v>Andre omkostninger total</v>
      </c>
      <c r="E520" s="32"/>
      <c r="F520" s="71"/>
      <c r="G520" s="242">
        <f>HLOOKUP(B520,'Budget &amp; Total'!$1:$45,(19+A520),FALSE)</f>
        <v>0</v>
      </c>
      <c r="H520" s="456">
        <f t="shared" ca="1" si="274"/>
        <v>0</v>
      </c>
      <c r="I520" s="72"/>
      <c r="J520" s="209">
        <f ca="1">HLOOKUP($B520,INDIRECT(J$1&amp;"!$I$2:$x$40"),('Partner-period(er)'!$A520+14),FALSE)</f>
        <v>0</v>
      </c>
      <c r="K520" s="61">
        <f ca="1">HLOOKUP($B520,INDIRECT(K$1&amp;"!$I$2:$x$40"),('Partner-period(er)'!$A520+14),FALSE)</f>
        <v>0</v>
      </c>
      <c r="L520" s="61">
        <f ca="1">HLOOKUP($B520,INDIRECT(L$1&amp;"!$I$2:$x$40"),('Partner-period(er)'!$A520+14),FALSE)</f>
        <v>0</v>
      </c>
      <c r="M520" s="61">
        <f ca="1">HLOOKUP($B520,INDIRECT(M$1&amp;"!$I$2:$x$40"),('Partner-period(er)'!$A520+14),FALSE)</f>
        <v>0</v>
      </c>
      <c r="N520" s="61">
        <f ca="1">HLOOKUP($B520,INDIRECT(N$1&amp;"!$I$2:$x$40"),('Partner-period(er)'!$A520+14),FALSE)</f>
        <v>0</v>
      </c>
      <c r="O520" s="32">
        <f ca="1">HLOOKUP($B520,INDIRECT(O$1&amp;"!$I$2:$x$40"),('Partner-period(er)'!$A520+14),FALSE)</f>
        <v>0</v>
      </c>
      <c r="P520" s="32">
        <f ca="1">HLOOKUP($B520,INDIRECT(P$1&amp;"!$I$2:$x$40"),('Partner-period(er)'!$A520+14),FALSE)</f>
        <v>0</v>
      </c>
      <c r="Q520" s="32">
        <f ca="1">HLOOKUP($B520,INDIRECT(Q$1&amp;"!$I$2:$x$40"),('Partner-period(er)'!$A520+14),FALSE)</f>
        <v>0</v>
      </c>
      <c r="R520" s="32">
        <f ca="1">HLOOKUP($B520,INDIRECT(R$1&amp;"!$I$2:$x$40"),('Partner-period(er)'!$A520+14),FALSE)</f>
        <v>0</v>
      </c>
      <c r="S520" s="32">
        <f ca="1">HLOOKUP($B520,INDIRECT(S$1&amp;"!$I$2:$x$40"),('Partner-period(er)'!$A520+14),FALSE)</f>
        <v>0</v>
      </c>
      <c r="T520" s="32">
        <f ca="1">HLOOKUP($B520,INDIRECT(T$1&amp;"!$I$2:$x$40"),('Partner-period(er)'!$A520+14),FALSE)</f>
        <v>0</v>
      </c>
      <c r="U520" s="32">
        <f ca="1">HLOOKUP($B520,INDIRECT(U$1&amp;"!$I$2:$x$40"),('Partner-period(er)'!$A520+14),FALSE)</f>
        <v>0</v>
      </c>
      <c r="V520" s="32">
        <f ca="1">HLOOKUP($B520,INDIRECT(V$1&amp;"!$I$2:$x$40"),('Partner-period(er)'!$A520+14),FALSE)</f>
        <v>0</v>
      </c>
      <c r="W520" s="32">
        <f ca="1">HLOOKUP($B520,INDIRECT(W$1&amp;"!$I$2:$x$40"),('Partner-period(er)'!$A520+14),FALSE)</f>
        <v>0</v>
      </c>
      <c r="X520" s="366">
        <f ca="1">HLOOKUP($B520,INDIRECT(X$1&amp;"!$I$2:$x$40"),('Partner-period(er)'!$A520+14),FALSE)</f>
        <v>0</v>
      </c>
      <c r="Z520" s="15">
        <f t="shared" ca="1" si="277"/>
        <v>0</v>
      </c>
      <c r="AA520" s="11">
        <f ca="1">SUM($J520:K520)</f>
        <v>0</v>
      </c>
      <c r="AB520" s="11">
        <f ca="1">SUM($J520:L520)</f>
        <v>0</v>
      </c>
      <c r="AC520" s="11">
        <f ca="1">SUM($J520:M520)</f>
        <v>0</v>
      </c>
      <c r="AD520" s="11">
        <f ca="1">SUM($J520:N520)</f>
        <v>0</v>
      </c>
      <c r="AE520" s="11">
        <f ca="1">SUM($J520:O520)</f>
        <v>0</v>
      </c>
      <c r="AF520" s="11">
        <f ca="1">SUM($J520:P520)</f>
        <v>0</v>
      </c>
      <c r="AG520" s="11">
        <f ca="1">SUM($J520:Q520)</f>
        <v>0</v>
      </c>
      <c r="AH520" s="11">
        <f ca="1">SUM($J520:R520)</f>
        <v>0</v>
      </c>
      <c r="AI520" s="11">
        <f ca="1">SUM($J520:S520)</f>
        <v>0</v>
      </c>
      <c r="AJ520" s="11">
        <f ca="1">SUM($J520:T520)</f>
        <v>0</v>
      </c>
      <c r="AK520" s="11">
        <f ca="1">SUM($J520:U520)</f>
        <v>0</v>
      </c>
      <c r="AL520" s="11">
        <f ca="1">SUM($J520:V520)</f>
        <v>0</v>
      </c>
      <c r="AM520" s="11">
        <f ca="1">SUM($J520:W520)</f>
        <v>0</v>
      </c>
      <c r="AN520" s="19">
        <f ca="1">SUM($J520:X520)</f>
        <v>0</v>
      </c>
      <c r="AO520" s="12"/>
      <c r="AP520" s="11"/>
      <c r="AQ520" s="11"/>
      <c r="AR520" s="11"/>
      <c r="AS520" s="11"/>
      <c r="AT520" s="11"/>
      <c r="AU520" s="11"/>
      <c r="AV520" s="11"/>
      <c r="AW520" s="11"/>
      <c r="AX520" s="11"/>
      <c r="AY520" s="11"/>
      <c r="AZ520" s="11"/>
      <c r="BA520" s="11"/>
      <c r="BB520" s="11"/>
      <c r="BC520" s="11"/>
      <c r="BD520" s="11"/>
    </row>
    <row r="521" spans="1:56" ht="18" customHeight="1" thickBot="1" x14ac:dyDescent="0.3">
      <c r="A521" s="24">
        <v>17</v>
      </c>
      <c r="B521" s="24">
        <f t="shared" si="273"/>
        <v>11</v>
      </c>
      <c r="C521" s="250" t="str">
        <f>Data!B$55</f>
        <v>Totale omkostninger</v>
      </c>
      <c r="D521" s="251"/>
      <c r="E521" s="251"/>
      <c r="F521" s="252"/>
      <c r="G521" s="253">
        <f>HLOOKUP(B521,'Budget &amp; Total'!$1:$45,(38),FALSE)</f>
        <v>0</v>
      </c>
      <c r="H521" s="457">
        <f t="shared" ca="1" si="274"/>
        <v>0</v>
      </c>
      <c r="I521" s="80"/>
      <c r="J521" s="255">
        <f ca="1">HLOOKUP($B521,INDIRECT(J$1&amp;"!$I$2:$x$40"),('Partner-period(er)'!$A521+14),FALSE)</f>
        <v>0</v>
      </c>
      <c r="K521" s="256">
        <f ca="1">HLOOKUP($B521,INDIRECT(K$1&amp;"!$I$2:$x$40"),('Partner-period(er)'!$A521+14),FALSE)</f>
        <v>0</v>
      </c>
      <c r="L521" s="256">
        <f ca="1">HLOOKUP($B521,INDIRECT(L$1&amp;"!$I$2:$x$40"),('Partner-period(er)'!$A521+14),FALSE)</f>
        <v>0</v>
      </c>
      <c r="M521" s="256">
        <f ca="1">HLOOKUP($B521,INDIRECT(M$1&amp;"!$I$2:$x$40"),('Partner-period(er)'!$A521+14),FALSE)</f>
        <v>0</v>
      </c>
      <c r="N521" s="256">
        <f ca="1">HLOOKUP($B521,INDIRECT(N$1&amp;"!$I$2:$x$40"),('Partner-period(er)'!$A521+14),FALSE)</f>
        <v>0</v>
      </c>
      <c r="O521" s="367">
        <f ca="1">HLOOKUP($B521,INDIRECT(O$1&amp;"!$I$2:$x$40"),('Partner-period(er)'!$A521+14),FALSE)</f>
        <v>0</v>
      </c>
      <c r="P521" s="367">
        <f ca="1">HLOOKUP($B521,INDIRECT(P$1&amp;"!$I$2:$x$40"),('Partner-period(er)'!$A521+14),FALSE)</f>
        <v>0</v>
      </c>
      <c r="Q521" s="367">
        <f ca="1">HLOOKUP($B521,INDIRECT(Q$1&amp;"!$I$2:$x$40"),('Partner-period(er)'!$A521+14),FALSE)</f>
        <v>0</v>
      </c>
      <c r="R521" s="367">
        <f ca="1">HLOOKUP($B521,INDIRECT(R$1&amp;"!$I$2:$x$40"),('Partner-period(er)'!$A521+14),FALSE)</f>
        <v>0</v>
      </c>
      <c r="S521" s="367">
        <f ca="1">HLOOKUP($B521,INDIRECT(S$1&amp;"!$I$2:$x$40"),('Partner-period(er)'!$A521+14),FALSE)</f>
        <v>0</v>
      </c>
      <c r="T521" s="367">
        <f ca="1">HLOOKUP($B521,INDIRECT(T$1&amp;"!$I$2:$x$40"),('Partner-period(er)'!$A521+14),FALSE)</f>
        <v>0</v>
      </c>
      <c r="U521" s="367">
        <f ca="1">HLOOKUP($B521,INDIRECT(U$1&amp;"!$I$2:$x$40"),('Partner-period(er)'!$A521+14),FALSE)</f>
        <v>0</v>
      </c>
      <c r="V521" s="367">
        <f ca="1">HLOOKUP($B521,INDIRECT(V$1&amp;"!$I$2:$x$40"),('Partner-period(er)'!$A521+14),FALSE)</f>
        <v>0</v>
      </c>
      <c r="W521" s="367">
        <f ca="1">HLOOKUP($B521,INDIRECT(W$1&amp;"!$I$2:$x$40"),('Partner-period(er)'!$A521+14),FALSE)</f>
        <v>0</v>
      </c>
      <c r="X521" s="368">
        <f ca="1">HLOOKUP($B521,INDIRECT(X$1&amp;"!$I$2:$x$40"),('Partner-period(er)'!$A521+14),FALSE)</f>
        <v>0</v>
      </c>
      <c r="Z521" s="15">
        <f t="shared" ca="1" si="277"/>
        <v>0</v>
      </c>
      <c r="AA521" s="11">
        <f ca="1">SUM($J521:K521)</f>
        <v>0</v>
      </c>
      <c r="AB521" s="11">
        <f ca="1">SUM($J521:L521)</f>
        <v>0</v>
      </c>
      <c r="AC521" s="11">
        <f ca="1">SUM($J521:M521)</f>
        <v>0</v>
      </c>
      <c r="AD521" s="11">
        <f ca="1">SUM($J521:N521)</f>
        <v>0</v>
      </c>
      <c r="AE521" s="11">
        <f ca="1">SUM($J521:O521)</f>
        <v>0</v>
      </c>
      <c r="AF521" s="11">
        <f ca="1">SUM($J521:P521)</f>
        <v>0</v>
      </c>
      <c r="AG521" s="11">
        <f ca="1">SUM($J521:Q521)</f>
        <v>0</v>
      </c>
      <c r="AH521" s="11">
        <f ca="1">SUM($J521:R521)</f>
        <v>0</v>
      </c>
      <c r="AI521" s="11">
        <f ca="1">SUM($J521:S521)</f>
        <v>0</v>
      </c>
      <c r="AJ521" s="11">
        <f ca="1">SUM($J521:T521)</f>
        <v>0</v>
      </c>
      <c r="AK521" s="11">
        <f ca="1">SUM($J521:U521)</f>
        <v>0</v>
      </c>
      <c r="AL521" s="11">
        <f ca="1">SUM($J521:V521)</f>
        <v>0</v>
      </c>
      <c r="AM521" s="11">
        <f ca="1">SUM($J521:W521)</f>
        <v>0</v>
      </c>
      <c r="AN521" s="19">
        <f ca="1">SUM($J521:X521)</f>
        <v>0</v>
      </c>
      <c r="AO521" s="12"/>
      <c r="AP521" s="11"/>
      <c r="AQ521" s="11"/>
      <c r="AR521" s="11"/>
      <c r="AS521" s="11"/>
      <c r="AT521" s="11"/>
      <c r="AU521" s="11"/>
      <c r="AV521" s="11"/>
      <c r="AW521" s="11"/>
      <c r="AX521" s="11"/>
      <c r="AY521" s="11"/>
      <c r="AZ521" s="11"/>
      <c r="BA521" s="11"/>
      <c r="BB521" s="11"/>
      <c r="BC521" s="11"/>
      <c r="BD521" s="11"/>
    </row>
    <row r="522" spans="1:56" ht="18" customHeight="1" thickTop="1" x14ac:dyDescent="0.25">
      <c r="A522" s="24">
        <v>18</v>
      </c>
      <c r="B522" s="24">
        <f t="shared" si="273"/>
        <v>11</v>
      </c>
      <c r="C522" s="38">
        <f>'Budget &amp; Total'!B$41</f>
        <v>0</v>
      </c>
      <c r="D522" s="9"/>
      <c r="E522" s="9"/>
      <c r="F522" s="4"/>
      <c r="G522" s="242"/>
      <c r="H522" s="454">
        <f t="shared" ca="1" si="274"/>
        <v>0</v>
      </c>
      <c r="I522" s="72"/>
      <c r="J522" s="159">
        <f ca="1">HLOOKUP($B522,INDIRECT(J$1&amp;"!$I$2:$x$40"),('Partner-period(er)'!$A522+14),FALSE)</f>
        <v>0</v>
      </c>
      <c r="K522" s="57">
        <f ca="1">HLOOKUP($B522,INDIRECT(K$1&amp;"!$I$2:$x$40"),('Partner-period(er)'!$A522+14),FALSE)</f>
        <v>0</v>
      </c>
      <c r="L522" s="57">
        <f ca="1">HLOOKUP($B522,INDIRECT(L$1&amp;"!$I$2:$x$40"),('Partner-period(er)'!$A522+14),FALSE)</f>
        <v>0</v>
      </c>
      <c r="M522" s="57">
        <f ca="1">HLOOKUP($B522,INDIRECT(M$1&amp;"!$I$2:$x$40"),('Partner-period(er)'!$A522+14),FALSE)</f>
        <v>0</v>
      </c>
      <c r="N522" s="57">
        <f ca="1">HLOOKUP($B522,INDIRECT(N$1&amp;"!$I$2:$x$40"),('Partner-period(er)'!$A522+14),FALSE)</f>
        <v>0</v>
      </c>
      <c r="O522" s="9">
        <f ca="1">HLOOKUP($B522,INDIRECT(O$1&amp;"!$I$2:$x$40"),('Partner-period(er)'!$A522+14),FALSE)</f>
        <v>0</v>
      </c>
      <c r="P522" s="9">
        <f ca="1">HLOOKUP($B522,INDIRECT(P$1&amp;"!$I$2:$x$40"),('Partner-period(er)'!$A522+14),FALSE)</f>
        <v>0</v>
      </c>
      <c r="Q522" s="9">
        <f ca="1">HLOOKUP($B522,INDIRECT(Q$1&amp;"!$I$2:$x$40"),('Partner-period(er)'!$A522+14),FALSE)</f>
        <v>0</v>
      </c>
      <c r="R522" s="9">
        <f ca="1">HLOOKUP($B522,INDIRECT(R$1&amp;"!$I$2:$x$40"),('Partner-period(er)'!$A522+14),FALSE)</f>
        <v>0</v>
      </c>
      <c r="S522" s="9">
        <f ca="1">HLOOKUP($B522,INDIRECT(S$1&amp;"!$I$2:$x$40"),('Partner-period(er)'!$A522+14),FALSE)</f>
        <v>0</v>
      </c>
      <c r="T522" s="9">
        <f ca="1">HLOOKUP($B522,INDIRECT(T$1&amp;"!$I$2:$x$40"),('Partner-period(er)'!$A522+14),FALSE)</f>
        <v>0</v>
      </c>
      <c r="U522" s="9">
        <f ca="1">HLOOKUP($B522,INDIRECT(U$1&amp;"!$I$2:$x$40"),('Partner-period(er)'!$A522+14),FALSE)</f>
        <v>0</v>
      </c>
      <c r="V522" s="9">
        <f ca="1">HLOOKUP($B522,INDIRECT(V$1&amp;"!$I$2:$x$40"),('Partner-period(er)'!$A522+14),FALSE)</f>
        <v>0</v>
      </c>
      <c r="W522" s="9">
        <f ca="1">HLOOKUP($B522,INDIRECT(W$1&amp;"!$I$2:$x$40"),('Partner-period(er)'!$A522+14),FALSE)</f>
        <v>0</v>
      </c>
      <c r="X522" s="109">
        <f ca="1">HLOOKUP($B522,INDIRECT(X$1&amp;"!$I$2:$x$40"),('Partner-period(er)'!$A522+14),FALSE)</f>
        <v>0</v>
      </c>
      <c r="Z522" s="15"/>
      <c r="AA522" s="11"/>
      <c r="AB522" s="11"/>
      <c r="AC522" s="11"/>
      <c r="AD522" s="11"/>
      <c r="AE522" s="11"/>
      <c r="AF522" s="11"/>
      <c r="AG522" s="11"/>
      <c r="AH522" s="11"/>
      <c r="AI522" s="11"/>
      <c r="AJ522" s="11"/>
      <c r="AK522" s="11"/>
      <c r="AL522" s="11"/>
      <c r="AM522" s="11"/>
      <c r="AN522" s="19"/>
      <c r="AO522" s="12"/>
      <c r="AP522" s="11"/>
      <c r="AQ522" s="11"/>
      <c r="AR522" s="11"/>
      <c r="AS522" s="11"/>
      <c r="AT522" s="11"/>
      <c r="AU522" s="11"/>
      <c r="AV522" s="11"/>
      <c r="AW522" s="11"/>
      <c r="AX522" s="11"/>
      <c r="AY522" s="11"/>
      <c r="AZ522" s="11"/>
      <c r="BA522" s="11"/>
      <c r="BB522" s="11"/>
      <c r="BC522" s="11"/>
      <c r="BD522" s="11"/>
    </row>
    <row r="523" spans="1:56" x14ac:dyDescent="0.25">
      <c r="A523" s="24">
        <v>19</v>
      </c>
      <c r="B523" s="24">
        <f t="shared" si="273"/>
        <v>11</v>
      </c>
      <c r="C523" s="73"/>
      <c r="D523" s="9" t="str">
        <f>Data!B$26</f>
        <v>Beregnet tilskud</v>
      </c>
      <c r="E523" s="9"/>
      <c r="F523" s="67">
        <f>HLOOKUP(B522,'Budget &amp; Total'!B:CI,42,FALSE)</f>
        <v>0</v>
      </c>
      <c r="G523" s="244"/>
      <c r="H523" s="454">
        <f t="shared" ca="1" si="274"/>
        <v>0</v>
      </c>
      <c r="I523" s="72"/>
      <c r="J523" s="159">
        <f ca="1">HLOOKUP($B523,INDIRECT(J$1&amp;"!$I$2:$x$40"),('Partner-period(er)'!$A523+14),FALSE)</f>
        <v>0</v>
      </c>
      <c r="K523" s="57">
        <f ca="1">HLOOKUP($B523,INDIRECT(K$1&amp;"!$I$2:$x$40"),('Partner-period(er)'!$A523+14),FALSE)</f>
        <v>0</v>
      </c>
      <c r="L523" s="57">
        <f ca="1">HLOOKUP($B523,INDIRECT(L$1&amp;"!$I$2:$x$40"),('Partner-period(er)'!$A523+14),FALSE)</f>
        <v>0</v>
      </c>
      <c r="M523" s="57">
        <f ca="1">HLOOKUP($B523,INDIRECT(M$1&amp;"!$I$2:$x$40"),('Partner-period(er)'!$A523+14),FALSE)</f>
        <v>0</v>
      </c>
      <c r="N523" s="57">
        <f ca="1">HLOOKUP($B523,INDIRECT(N$1&amp;"!$I$2:$x$40"),('Partner-period(er)'!$A523+14),FALSE)</f>
        <v>0</v>
      </c>
      <c r="O523" s="9">
        <f ca="1">HLOOKUP($B523,INDIRECT(O$1&amp;"!$I$2:$x$40"),('Partner-period(er)'!$A523+14),FALSE)</f>
        <v>0</v>
      </c>
      <c r="P523" s="9">
        <f ca="1">HLOOKUP($B523,INDIRECT(P$1&amp;"!$I$2:$x$40"),('Partner-period(er)'!$A523+14),FALSE)</f>
        <v>0</v>
      </c>
      <c r="Q523" s="9">
        <f ca="1">HLOOKUP($B523,INDIRECT(Q$1&amp;"!$I$2:$x$40"),('Partner-period(er)'!$A523+14),FALSE)</f>
        <v>0</v>
      </c>
      <c r="R523" s="9">
        <f ca="1">HLOOKUP($B523,INDIRECT(R$1&amp;"!$I$2:$x$40"),('Partner-period(er)'!$A523+14),FALSE)</f>
        <v>0</v>
      </c>
      <c r="S523" s="9">
        <f ca="1">HLOOKUP($B523,INDIRECT(S$1&amp;"!$I$2:$x$40"),('Partner-period(er)'!$A523+14),FALSE)</f>
        <v>0</v>
      </c>
      <c r="T523" s="9">
        <f ca="1">HLOOKUP($B523,INDIRECT(T$1&amp;"!$I$2:$x$40"),('Partner-period(er)'!$A523+14),FALSE)</f>
        <v>0</v>
      </c>
      <c r="U523" s="9">
        <f ca="1">HLOOKUP($B523,INDIRECT(U$1&amp;"!$I$2:$x$40"),('Partner-period(er)'!$A523+14),FALSE)</f>
        <v>0</v>
      </c>
      <c r="V523" s="9">
        <f ca="1">HLOOKUP($B523,INDIRECT(V$1&amp;"!$I$2:$x$40"),('Partner-period(er)'!$A523+14),FALSE)</f>
        <v>0</v>
      </c>
      <c r="W523" s="9">
        <f ca="1">HLOOKUP($B523,INDIRECT(W$1&amp;"!$I$2:$x$40"),('Partner-period(er)'!$A523+14),FALSE)</f>
        <v>0</v>
      </c>
      <c r="X523" s="109">
        <f ca="1">HLOOKUP($B523,INDIRECT(X$1&amp;"!$I$2:$x$40"),('Partner-period(er)'!$A523+14),FALSE)</f>
        <v>0</v>
      </c>
      <c r="Z523" s="15"/>
      <c r="AA523" s="11"/>
      <c r="AB523" s="11"/>
      <c r="AC523" s="11"/>
      <c r="AD523" s="11"/>
      <c r="AE523" s="11"/>
      <c r="AF523" s="11"/>
      <c r="AG523" s="11"/>
      <c r="AH523" s="11"/>
      <c r="AI523" s="11"/>
      <c r="AJ523" s="11"/>
      <c r="AK523" s="11"/>
      <c r="AL523" s="11"/>
      <c r="AM523" s="11"/>
      <c r="AN523" s="19"/>
      <c r="AO523" s="12"/>
      <c r="AP523" s="11"/>
      <c r="AQ523" s="11"/>
      <c r="AR523" s="11"/>
      <c r="AS523" s="11"/>
      <c r="AT523" s="11"/>
      <c r="AU523" s="11"/>
      <c r="AV523" s="11"/>
      <c r="AW523" s="11"/>
      <c r="AX523" s="11"/>
      <c r="AY523" s="11"/>
      <c r="AZ523" s="11"/>
      <c r="BA523" s="11"/>
      <c r="BB523" s="11"/>
      <c r="BC523" s="11"/>
      <c r="BD523" s="11"/>
    </row>
    <row r="524" spans="1:56" x14ac:dyDescent="0.25">
      <c r="A524" s="24">
        <v>20</v>
      </c>
      <c r="B524" s="24">
        <f t="shared" si="273"/>
        <v>11</v>
      </c>
      <c r="C524" s="73"/>
      <c r="D524" s="9" t="str">
        <f>Data!B$27</f>
        <v>Forudbetalt tilskud (efter aftale)</v>
      </c>
      <c r="E524" s="27"/>
      <c r="F524" s="4"/>
      <c r="G524" s="242"/>
      <c r="H524" s="454">
        <f t="shared" ca="1" si="274"/>
        <v>0</v>
      </c>
      <c r="I524" s="72"/>
      <c r="J524" s="159">
        <f ca="1">HLOOKUP($B524,INDIRECT(J$1&amp;"!$I$2:$x$40"),('Partner-period(er)'!$A524+14),FALSE)</f>
        <v>0</v>
      </c>
      <c r="K524" s="57">
        <f ca="1">HLOOKUP($B524,INDIRECT(K$1&amp;"!$I$2:$x$40"),('Partner-period(er)'!$A524+14),FALSE)</f>
        <v>0</v>
      </c>
      <c r="L524" s="57">
        <f ca="1">HLOOKUP($B524,INDIRECT(L$1&amp;"!$I$2:$x$40"),('Partner-period(er)'!$A524+14),FALSE)</f>
        <v>0</v>
      </c>
      <c r="M524" s="57">
        <f ca="1">HLOOKUP($B524,INDIRECT(M$1&amp;"!$I$2:$x$40"),('Partner-period(er)'!$A524+14),FALSE)</f>
        <v>0</v>
      </c>
      <c r="N524" s="57">
        <f ca="1">HLOOKUP($B524,INDIRECT(N$1&amp;"!$I$2:$x$40"),('Partner-period(er)'!$A524+14),FALSE)</f>
        <v>0</v>
      </c>
      <c r="O524" s="9">
        <f ca="1">HLOOKUP($B524,INDIRECT(O$1&amp;"!$I$2:$x$40"),('Partner-period(er)'!$A524+14),FALSE)</f>
        <v>0</v>
      </c>
      <c r="P524" s="9">
        <f ca="1">HLOOKUP($B524,INDIRECT(P$1&amp;"!$I$2:$x$40"),('Partner-period(er)'!$A524+14),FALSE)</f>
        <v>0</v>
      </c>
      <c r="Q524" s="9">
        <f ca="1">HLOOKUP($B524,INDIRECT(Q$1&amp;"!$I$2:$x$40"),('Partner-period(er)'!$A524+14),FALSE)</f>
        <v>0</v>
      </c>
      <c r="R524" s="9">
        <f ca="1">HLOOKUP($B524,INDIRECT(R$1&amp;"!$I$2:$x$40"),('Partner-period(er)'!$A524+14),FALSE)</f>
        <v>0</v>
      </c>
      <c r="S524" s="9">
        <f ca="1">HLOOKUP($B524,INDIRECT(S$1&amp;"!$I$2:$x$40"),('Partner-period(er)'!$A524+14),FALSE)</f>
        <v>0</v>
      </c>
      <c r="T524" s="9">
        <f ca="1">HLOOKUP($B524,INDIRECT(T$1&amp;"!$I$2:$x$40"),('Partner-period(er)'!$A524+14),FALSE)</f>
        <v>0</v>
      </c>
      <c r="U524" s="9">
        <f ca="1">HLOOKUP($B524,INDIRECT(U$1&amp;"!$I$2:$x$40"),('Partner-period(er)'!$A524+14),FALSE)</f>
        <v>0</v>
      </c>
      <c r="V524" s="9">
        <f ca="1">HLOOKUP($B524,INDIRECT(V$1&amp;"!$I$2:$x$40"),('Partner-period(er)'!$A524+14),FALSE)</f>
        <v>0</v>
      </c>
      <c r="W524" s="9">
        <f ca="1">HLOOKUP($B524,INDIRECT(W$1&amp;"!$I$2:$x$40"),('Partner-period(er)'!$A524+14),FALSE)</f>
        <v>0</v>
      </c>
      <c r="X524" s="109">
        <f ca="1">HLOOKUP($B524,INDIRECT(X$1&amp;"!$I$2:$x$40"),('Partner-period(er)'!$A524+14),FALSE)</f>
        <v>0</v>
      </c>
      <c r="Z524" s="15"/>
      <c r="AA524" s="11"/>
      <c r="AB524" s="11"/>
      <c r="AC524" s="11"/>
      <c r="AD524" s="11"/>
      <c r="AE524" s="11"/>
      <c r="AF524" s="11"/>
      <c r="AG524" s="11"/>
      <c r="AH524" s="11"/>
      <c r="AI524" s="11"/>
      <c r="AJ524" s="11"/>
      <c r="AK524" s="11"/>
      <c r="AL524" s="11"/>
      <c r="AM524" s="11"/>
      <c r="AN524" s="19"/>
      <c r="AO524" s="12"/>
      <c r="AP524" s="11"/>
      <c r="AQ524" s="11"/>
      <c r="AR524" s="11"/>
      <c r="AS524" s="11"/>
      <c r="AT524" s="11"/>
      <c r="AU524" s="11"/>
      <c r="AV524" s="11"/>
      <c r="AW524" s="11"/>
      <c r="AX524" s="11"/>
      <c r="AY524" s="11"/>
      <c r="AZ524" s="11"/>
      <c r="BA524" s="11"/>
      <c r="BB524" s="11"/>
      <c r="BC524" s="11"/>
      <c r="BD524" s="11"/>
    </row>
    <row r="525" spans="1:56" x14ac:dyDescent="0.25">
      <c r="A525" s="24">
        <v>21</v>
      </c>
      <c r="B525" s="24">
        <f t="shared" si="273"/>
        <v>11</v>
      </c>
      <c r="C525" s="39"/>
      <c r="D525" s="9" t="str">
        <f>Data!B$28</f>
        <v>Justering for timepris inklusiv overhead</v>
      </c>
      <c r="E525" s="27"/>
      <c r="F525" s="4"/>
      <c r="G525" s="242"/>
      <c r="H525" s="454">
        <f t="shared" ca="1" si="274"/>
        <v>0</v>
      </c>
      <c r="I525" s="72"/>
      <c r="J525" s="159">
        <f t="shared" ref="J525:X525" ca="1" si="278">(J535+J542)*(1+$F510)*$F523</f>
        <v>0</v>
      </c>
      <c r="K525" s="57">
        <f t="shared" ca="1" si="278"/>
        <v>0</v>
      </c>
      <c r="L525" s="57">
        <f t="shared" ca="1" si="278"/>
        <v>0</v>
      </c>
      <c r="M525" s="57">
        <f t="shared" ca="1" si="278"/>
        <v>0</v>
      </c>
      <c r="N525" s="57">
        <f t="shared" ca="1" si="278"/>
        <v>0</v>
      </c>
      <c r="O525" s="57">
        <f t="shared" ca="1" si="278"/>
        <v>0</v>
      </c>
      <c r="P525" s="57">
        <f t="shared" ca="1" si="278"/>
        <v>0</v>
      </c>
      <c r="Q525" s="57">
        <f t="shared" ca="1" si="278"/>
        <v>0</v>
      </c>
      <c r="R525" s="57">
        <f t="shared" ca="1" si="278"/>
        <v>0</v>
      </c>
      <c r="S525" s="57">
        <f t="shared" ca="1" si="278"/>
        <v>0</v>
      </c>
      <c r="T525" s="57">
        <f t="shared" ca="1" si="278"/>
        <v>0</v>
      </c>
      <c r="U525" s="57">
        <f t="shared" ca="1" si="278"/>
        <v>0</v>
      </c>
      <c r="V525" s="57">
        <f t="shared" ca="1" si="278"/>
        <v>0</v>
      </c>
      <c r="W525" s="57">
        <f t="shared" ca="1" si="278"/>
        <v>0</v>
      </c>
      <c r="X525" s="360">
        <f t="shared" ca="1" si="278"/>
        <v>0</v>
      </c>
      <c r="Z525" s="15"/>
      <c r="AA525" s="11"/>
      <c r="AB525" s="11"/>
      <c r="AC525" s="11"/>
      <c r="AD525" s="11"/>
      <c r="AE525" s="11"/>
      <c r="AF525" s="11"/>
      <c r="AG525" s="11"/>
      <c r="AH525" s="11"/>
      <c r="AI525" s="11"/>
      <c r="AJ525" s="11"/>
      <c r="AK525" s="11"/>
      <c r="AL525" s="11"/>
      <c r="AM525" s="11"/>
      <c r="AN525" s="19"/>
      <c r="AO525" s="12"/>
      <c r="AP525" s="11"/>
      <c r="AQ525" s="11"/>
      <c r="AR525" s="11"/>
      <c r="AS525" s="11"/>
      <c r="AT525" s="11"/>
      <c r="AU525" s="11"/>
      <c r="AV525" s="11"/>
      <c r="AW525" s="11"/>
      <c r="AX525" s="11"/>
      <c r="AY525" s="11"/>
      <c r="AZ525" s="11"/>
      <c r="BA525" s="11"/>
      <c r="BB525" s="11"/>
      <c r="BC525" s="11"/>
      <c r="BD525" s="11"/>
    </row>
    <row r="526" spans="1:56" x14ac:dyDescent="0.25">
      <c r="A526" s="24">
        <v>23</v>
      </c>
      <c r="B526" s="24">
        <f t="shared" si="273"/>
        <v>11</v>
      </c>
      <c r="C526" s="39"/>
      <c r="D526" s="9" t="str">
        <f>Data!B$29</f>
        <v>Justering for budgetoverskridelse</v>
      </c>
      <c r="E526" s="27"/>
      <c r="F526" s="4"/>
      <c r="G526" s="243"/>
      <c r="H526" s="454">
        <f t="shared" ca="1" si="274"/>
        <v>0</v>
      </c>
      <c r="I526" s="72"/>
      <c r="J526" s="153">
        <f t="shared" ref="J526:X526" ca="1" si="279">-AP526*$F523</f>
        <v>0</v>
      </c>
      <c r="K526" s="58">
        <f t="shared" ca="1" si="279"/>
        <v>0</v>
      </c>
      <c r="L526" s="58">
        <f t="shared" ca="1" si="279"/>
        <v>0</v>
      </c>
      <c r="M526" s="58">
        <f t="shared" ca="1" si="279"/>
        <v>0</v>
      </c>
      <c r="N526" s="58">
        <f t="shared" ca="1" si="279"/>
        <v>0</v>
      </c>
      <c r="O526" s="41">
        <f t="shared" ca="1" si="279"/>
        <v>0</v>
      </c>
      <c r="P526" s="41">
        <f t="shared" ca="1" si="279"/>
        <v>0</v>
      </c>
      <c r="Q526" s="41">
        <f t="shared" ca="1" si="279"/>
        <v>0</v>
      </c>
      <c r="R526" s="41">
        <f t="shared" ca="1" si="279"/>
        <v>0</v>
      </c>
      <c r="S526" s="41">
        <f t="shared" ca="1" si="279"/>
        <v>0</v>
      </c>
      <c r="T526" s="41">
        <f t="shared" ca="1" si="279"/>
        <v>0</v>
      </c>
      <c r="U526" s="41">
        <f t="shared" ca="1" si="279"/>
        <v>0</v>
      </c>
      <c r="V526" s="41">
        <f t="shared" ca="1" si="279"/>
        <v>0</v>
      </c>
      <c r="W526" s="41">
        <f t="shared" ca="1" si="279"/>
        <v>0</v>
      </c>
      <c r="X526" s="363">
        <f t="shared" ca="1" si="279"/>
        <v>0</v>
      </c>
      <c r="Z526" s="15"/>
      <c r="AA526" s="11"/>
      <c r="AB526" s="11"/>
      <c r="AC526" s="11"/>
      <c r="AD526" s="11"/>
      <c r="AE526" s="11"/>
      <c r="AF526" s="11"/>
      <c r="AG526" s="11"/>
      <c r="AH526" s="11"/>
      <c r="AI526" s="11"/>
      <c r="AJ526" s="11"/>
      <c r="AK526" s="11"/>
      <c r="AL526" s="11"/>
      <c r="AM526" s="11"/>
      <c r="AN526" s="19"/>
      <c r="AO526" s="12"/>
      <c r="AP526" s="11">
        <f ca="1">SUM(AP511:AP519)</f>
        <v>0</v>
      </c>
      <c r="AQ526" s="11">
        <f t="shared" ref="AQ526:BD526" ca="1" si="280">SUM(AQ511:AQ519)</f>
        <v>0</v>
      </c>
      <c r="AR526" s="11">
        <f t="shared" ca="1" si="280"/>
        <v>0</v>
      </c>
      <c r="AS526" s="11">
        <f t="shared" ca="1" si="280"/>
        <v>0</v>
      </c>
      <c r="AT526" s="11">
        <f t="shared" ca="1" si="280"/>
        <v>0</v>
      </c>
      <c r="AU526" s="11">
        <f t="shared" ca="1" si="280"/>
        <v>0</v>
      </c>
      <c r="AV526" s="11">
        <f t="shared" ca="1" si="280"/>
        <v>0</v>
      </c>
      <c r="AW526" s="11">
        <f t="shared" ca="1" si="280"/>
        <v>0</v>
      </c>
      <c r="AX526" s="11">
        <f t="shared" ca="1" si="280"/>
        <v>0</v>
      </c>
      <c r="AY526" s="11">
        <f t="shared" ca="1" si="280"/>
        <v>0</v>
      </c>
      <c r="AZ526" s="11">
        <f t="shared" ca="1" si="280"/>
        <v>0</v>
      </c>
      <c r="BA526" s="11">
        <f t="shared" ca="1" si="280"/>
        <v>0</v>
      </c>
      <c r="BB526" s="11">
        <f t="shared" ca="1" si="280"/>
        <v>0</v>
      </c>
      <c r="BC526" s="11">
        <f t="shared" ca="1" si="280"/>
        <v>0</v>
      </c>
      <c r="BD526" s="11">
        <f t="shared" ca="1" si="280"/>
        <v>0</v>
      </c>
    </row>
    <row r="527" spans="1:56" x14ac:dyDescent="0.25">
      <c r="A527" s="24">
        <v>24</v>
      </c>
      <c r="B527" s="24">
        <f t="shared" si="273"/>
        <v>11</v>
      </c>
      <c r="C527" s="411"/>
      <c r="D527" s="136" t="str">
        <f>Data!B$30</f>
        <v>Tilskud total / til faktura</v>
      </c>
      <c r="E527" s="136"/>
      <c r="F527" s="260"/>
      <c r="G527" s="408">
        <f>HLOOKUP(B523,'Budget &amp; Total'!$1:$45,43,FALSE)</f>
        <v>0</v>
      </c>
      <c r="H527" s="458">
        <f t="shared" ca="1" si="274"/>
        <v>0</v>
      </c>
      <c r="I527" s="79"/>
      <c r="J527" s="258">
        <f t="shared" ref="J527:X527" ca="1" si="281">SUM(J523:J526)</f>
        <v>0</v>
      </c>
      <c r="K527" s="259">
        <f t="shared" ca="1" si="281"/>
        <v>0</v>
      </c>
      <c r="L527" s="259">
        <f t="shared" ca="1" si="281"/>
        <v>0</v>
      </c>
      <c r="M527" s="259">
        <f t="shared" ca="1" si="281"/>
        <v>0</v>
      </c>
      <c r="N527" s="259">
        <f t="shared" ca="1" si="281"/>
        <v>0</v>
      </c>
      <c r="O527" s="136">
        <f t="shared" ca="1" si="281"/>
        <v>0</v>
      </c>
      <c r="P527" s="136">
        <f t="shared" ca="1" si="281"/>
        <v>0</v>
      </c>
      <c r="Q527" s="136">
        <f t="shared" ca="1" si="281"/>
        <v>0</v>
      </c>
      <c r="R527" s="136">
        <f t="shared" ca="1" si="281"/>
        <v>0</v>
      </c>
      <c r="S527" s="136">
        <f t="shared" ca="1" si="281"/>
        <v>0</v>
      </c>
      <c r="T527" s="136">
        <f t="shared" ca="1" si="281"/>
        <v>0</v>
      </c>
      <c r="U527" s="136">
        <f t="shared" ca="1" si="281"/>
        <v>0</v>
      </c>
      <c r="V527" s="136">
        <f t="shared" ca="1" si="281"/>
        <v>0</v>
      </c>
      <c r="W527" s="136">
        <f t="shared" ca="1" si="281"/>
        <v>0</v>
      </c>
      <c r="X527" s="369">
        <f t="shared" ca="1" si="281"/>
        <v>0</v>
      </c>
      <c r="Z527" s="15"/>
      <c r="AA527" s="11"/>
      <c r="AB527" s="11"/>
      <c r="AC527" s="11"/>
      <c r="AD527" s="11"/>
      <c r="AE527" s="11"/>
      <c r="AF527" s="11"/>
      <c r="AG527" s="11"/>
      <c r="AH527" s="11"/>
      <c r="AI527" s="11"/>
      <c r="AJ527" s="11"/>
      <c r="AK527" s="11"/>
      <c r="AL527" s="11"/>
      <c r="AM527" s="11"/>
      <c r="AN527" s="19"/>
      <c r="AO527" s="12"/>
      <c r="AP527" s="11"/>
      <c r="AQ527" s="11"/>
      <c r="AR527" s="11"/>
      <c r="AS527" s="11"/>
      <c r="AT527" s="11"/>
      <c r="AU527" s="11"/>
      <c r="AV527" s="11"/>
      <c r="AW527" s="11"/>
      <c r="AX527" s="11"/>
      <c r="AY527" s="11"/>
      <c r="AZ527" s="11"/>
      <c r="BA527" s="11"/>
      <c r="BB527" s="11"/>
      <c r="BC527" s="11"/>
      <c r="BD527" s="11"/>
    </row>
    <row r="528" spans="1:56" x14ac:dyDescent="0.25">
      <c r="A528" s="24">
        <v>24</v>
      </c>
      <c r="B528" s="24">
        <f t="shared" si="273"/>
        <v>11</v>
      </c>
      <c r="C528" s="74"/>
      <c r="D528" s="33" t="str">
        <f>Data!B$31</f>
        <v>Anden finansiering</v>
      </c>
      <c r="E528" s="33"/>
      <c r="F528" s="264"/>
      <c r="G528" s="409">
        <f>HLOOKUP(B528,'Budget &amp; Total'!$1:$45,44,FALSE)</f>
        <v>0</v>
      </c>
      <c r="H528" s="459">
        <f t="shared" ca="1" si="274"/>
        <v>0</v>
      </c>
      <c r="I528" s="79"/>
      <c r="J528" s="262">
        <f ca="1">HLOOKUP($B527,INDIRECT(J$1&amp;"!$I$2:$x$40"),('Partner-period(er)'!$A528+14),FALSE)</f>
        <v>0</v>
      </c>
      <c r="K528" s="263">
        <f ca="1">HLOOKUP($B527,INDIRECT(K$1&amp;"!$I$2:$x$40"),('Partner-period(er)'!$A528+14),FALSE)</f>
        <v>0</v>
      </c>
      <c r="L528" s="263">
        <f ca="1">HLOOKUP($B527,INDIRECT(L$1&amp;"!$I$2:$x$40"),('Partner-period(er)'!$A528+14),FALSE)</f>
        <v>0</v>
      </c>
      <c r="M528" s="263">
        <f ca="1">HLOOKUP($B527,INDIRECT(M$1&amp;"!$I$2:$x$40"),('Partner-period(er)'!$A528+14),FALSE)</f>
        <v>0</v>
      </c>
      <c r="N528" s="263">
        <f ca="1">HLOOKUP($B527,INDIRECT(N$1&amp;"!$I$2:$x$40"),('Partner-period(er)'!$A528+14),FALSE)</f>
        <v>0</v>
      </c>
      <c r="O528" s="33">
        <f ca="1">HLOOKUP($B527,INDIRECT(O$1&amp;"!$I$2:$x$40"),('Partner-period(er)'!$A528+14),FALSE)</f>
        <v>0</v>
      </c>
      <c r="P528" s="33">
        <f ca="1">HLOOKUP($B527,INDIRECT(P$1&amp;"!$I$2:$x$40"),('Partner-period(er)'!$A528+14),FALSE)</f>
        <v>0</v>
      </c>
      <c r="Q528" s="33">
        <f ca="1">HLOOKUP($B527,INDIRECT(Q$1&amp;"!$I$2:$x$40"),('Partner-period(er)'!$A528+14),FALSE)</f>
        <v>0</v>
      </c>
      <c r="R528" s="33">
        <f ca="1">HLOOKUP($B527,INDIRECT(R$1&amp;"!$I$2:$x$40"),('Partner-period(er)'!$A528+14),FALSE)</f>
        <v>0</v>
      </c>
      <c r="S528" s="33">
        <f ca="1">HLOOKUP($B527,INDIRECT(S$1&amp;"!$I$2:$x$40"),('Partner-period(er)'!$A528+14),FALSE)</f>
        <v>0</v>
      </c>
      <c r="T528" s="33">
        <f ca="1">HLOOKUP($B527,INDIRECT(T$1&amp;"!$I$2:$x$40"),('Partner-period(er)'!$A528+14),FALSE)</f>
        <v>0</v>
      </c>
      <c r="U528" s="33">
        <f ca="1">HLOOKUP($B527,INDIRECT(U$1&amp;"!$I$2:$x$40"),('Partner-period(er)'!$A528+14),FALSE)</f>
        <v>0</v>
      </c>
      <c r="V528" s="33">
        <f ca="1">HLOOKUP($B527,INDIRECT(V$1&amp;"!$I$2:$x$40"),('Partner-period(er)'!$A528+14),FALSE)</f>
        <v>0</v>
      </c>
      <c r="W528" s="33">
        <f ca="1">HLOOKUP($B527,INDIRECT(W$1&amp;"!$I$2:$x$40"),('Partner-period(er)'!$A528+14),FALSE)</f>
        <v>0</v>
      </c>
      <c r="X528" s="370">
        <f ca="1">HLOOKUP($B527,INDIRECT(X$1&amp;"!$I$2:$x$40"),('Partner-period(er)'!$A528+14),FALSE)</f>
        <v>0</v>
      </c>
      <c r="Z528" s="15"/>
      <c r="AA528" s="11"/>
      <c r="AB528" s="11"/>
      <c r="AC528" s="11"/>
      <c r="AD528" s="11"/>
      <c r="AE528" s="11"/>
      <c r="AF528" s="11"/>
      <c r="AG528" s="11"/>
      <c r="AH528" s="11"/>
      <c r="AI528" s="11"/>
      <c r="AJ528" s="11"/>
      <c r="AK528" s="11"/>
      <c r="AL528" s="11"/>
      <c r="AM528" s="11"/>
      <c r="AN528" s="19"/>
      <c r="AO528" s="12"/>
      <c r="AP528" s="11"/>
      <c r="AQ528" s="11"/>
      <c r="AR528" s="11"/>
      <c r="AS528" s="11"/>
      <c r="AT528" s="11"/>
      <c r="AU528" s="11"/>
      <c r="AV528" s="11"/>
      <c r="AW528" s="11"/>
      <c r="AX528" s="11"/>
      <c r="AY528" s="11"/>
      <c r="AZ528" s="11"/>
      <c r="BA528" s="11"/>
      <c r="BB528" s="11"/>
      <c r="BC528" s="11"/>
      <c r="BD528" s="11"/>
    </row>
    <row r="529" spans="1:56" ht="13.8" thickBot="1" x14ac:dyDescent="0.3">
      <c r="A529" s="24">
        <v>26</v>
      </c>
      <c r="B529" s="24">
        <f t="shared" si="273"/>
        <v>11</v>
      </c>
      <c r="C529" s="265"/>
      <c r="D529" s="34" t="str">
        <f>Data!B$32</f>
        <v>Egenfinansiering</v>
      </c>
      <c r="E529" s="34"/>
      <c r="F529" s="65"/>
      <c r="G529" s="410">
        <f>HLOOKUP(B529,'Budget &amp; Total'!$1:$45,45,FALSE)</f>
        <v>0</v>
      </c>
      <c r="H529" s="460">
        <f t="shared" ca="1" si="274"/>
        <v>0</v>
      </c>
      <c r="I529" s="79"/>
      <c r="J529" s="267">
        <f t="shared" ref="J529:X529" ca="1" si="282">J521-J527-J528</f>
        <v>0</v>
      </c>
      <c r="K529" s="63">
        <f t="shared" ca="1" si="282"/>
        <v>0</v>
      </c>
      <c r="L529" s="63">
        <f t="shared" ca="1" si="282"/>
        <v>0</v>
      </c>
      <c r="M529" s="63">
        <f t="shared" ca="1" si="282"/>
        <v>0</v>
      </c>
      <c r="N529" s="63">
        <f t="shared" ca="1" si="282"/>
        <v>0</v>
      </c>
      <c r="O529" s="34">
        <f t="shared" ca="1" si="282"/>
        <v>0</v>
      </c>
      <c r="P529" s="34">
        <f t="shared" ca="1" si="282"/>
        <v>0</v>
      </c>
      <c r="Q529" s="34">
        <f t="shared" ca="1" si="282"/>
        <v>0</v>
      </c>
      <c r="R529" s="34">
        <f t="shared" ca="1" si="282"/>
        <v>0</v>
      </c>
      <c r="S529" s="34">
        <f t="shared" ca="1" si="282"/>
        <v>0</v>
      </c>
      <c r="T529" s="34">
        <f t="shared" ca="1" si="282"/>
        <v>0</v>
      </c>
      <c r="U529" s="34">
        <f t="shared" ca="1" si="282"/>
        <v>0</v>
      </c>
      <c r="V529" s="34">
        <f t="shared" ca="1" si="282"/>
        <v>0</v>
      </c>
      <c r="W529" s="34">
        <f t="shared" ca="1" si="282"/>
        <v>0</v>
      </c>
      <c r="X529" s="371">
        <f t="shared" ca="1" si="282"/>
        <v>0</v>
      </c>
      <c r="Z529" s="16"/>
      <c r="AA529" s="17"/>
      <c r="AB529" s="17"/>
      <c r="AC529" s="17"/>
      <c r="AD529" s="17"/>
      <c r="AE529" s="17"/>
      <c r="AF529" s="17"/>
      <c r="AG529" s="17"/>
      <c r="AH529" s="17"/>
      <c r="AI529" s="17"/>
      <c r="AJ529" s="17"/>
      <c r="AK529" s="17"/>
      <c r="AL529" s="17"/>
      <c r="AM529" s="17"/>
      <c r="AN529" s="20"/>
      <c r="AO529" s="12"/>
      <c r="AP529" s="11"/>
      <c r="AQ529" s="11"/>
      <c r="AR529" s="11"/>
      <c r="AS529" s="11"/>
      <c r="AT529" s="11"/>
      <c r="AU529" s="11"/>
      <c r="AV529" s="11"/>
      <c r="AW529" s="11"/>
      <c r="AX529" s="11"/>
      <c r="AY529" s="11"/>
      <c r="AZ529" s="11"/>
      <c r="BA529" s="11"/>
      <c r="BB529" s="11"/>
      <c r="BC529" s="11"/>
      <c r="BD529" s="11"/>
    </row>
    <row r="530" spans="1:56" ht="19.5" customHeight="1" x14ac:dyDescent="0.25">
      <c r="A530" s="24">
        <v>29</v>
      </c>
      <c r="C530" s="88" t="str">
        <f>Data!$B$95</f>
        <v>Kontrol for overskridelse af timepriser</v>
      </c>
      <c r="D530" s="60"/>
      <c r="E530" s="60"/>
      <c r="F530" s="4"/>
      <c r="G530" s="59"/>
      <c r="H530" s="59"/>
      <c r="I530" s="59"/>
      <c r="J530" s="9"/>
      <c r="K530" s="9"/>
      <c r="L530" s="9"/>
      <c r="M530" s="9"/>
      <c r="N530" s="9"/>
      <c r="O530" s="9"/>
      <c r="P530" s="9"/>
      <c r="Q530" s="9"/>
      <c r="R530" s="9"/>
      <c r="S530" s="9"/>
      <c r="T530" s="9"/>
      <c r="U530" s="9"/>
      <c r="V530" s="9"/>
      <c r="W530" s="9"/>
      <c r="X530" s="109"/>
    </row>
    <row r="531" spans="1:56" ht="13.5" customHeight="1" x14ac:dyDescent="0.25">
      <c r="A531" s="24">
        <v>30</v>
      </c>
      <c r="C531" s="178" t="s">
        <v>36</v>
      </c>
      <c r="D531" s="82"/>
      <c r="E531" s="179"/>
      <c r="F531" s="201" t="s">
        <v>35</v>
      </c>
      <c r="G531" s="82"/>
      <c r="H531" s="180"/>
      <c r="I531" s="180"/>
      <c r="J531" s="181">
        <f ca="1">J505</f>
        <v>0</v>
      </c>
      <c r="K531" s="182">
        <f t="shared" ref="K531:X531" ca="1" si="283">K505+J531</f>
        <v>0</v>
      </c>
      <c r="L531" s="182">
        <f t="shared" ca="1" si="283"/>
        <v>0</v>
      </c>
      <c r="M531" s="182">
        <f t="shared" ca="1" si="283"/>
        <v>0</v>
      </c>
      <c r="N531" s="182">
        <f t="shared" ca="1" si="283"/>
        <v>0</v>
      </c>
      <c r="O531" s="182">
        <f t="shared" ca="1" si="283"/>
        <v>0</v>
      </c>
      <c r="P531" s="182">
        <f t="shared" ca="1" si="283"/>
        <v>0</v>
      </c>
      <c r="Q531" s="182">
        <f t="shared" ca="1" si="283"/>
        <v>0</v>
      </c>
      <c r="R531" s="182">
        <f t="shared" ca="1" si="283"/>
        <v>0</v>
      </c>
      <c r="S531" s="182">
        <f t="shared" ca="1" si="283"/>
        <v>0</v>
      </c>
      <c r="T531" s="182">
        <f t="shared" ca="1" si="283"/>
        <v>0</v>
      </c>
      <c r="U531" s="182">
        <f t="shared" ca="1" si="283"/>
        <v>0</v>
      </c>
      <c r="V531" s="182">
        <f t="shared" ca="1" si="283"/>
        <v>0</v>
      </c>
      <c r="W531" s="182">
        <f t="shared" ca="1" si="283"/>
        <v>0</v>
      </c>
      <c r="X531" s="183">
        <f t="shared" ca="1" si="283"/>
        <v>0</v>
      </c>
    </row>
    <row r="532" spans="1:56" ht="13.5" customHeight="1" x14ac:dyDescent="0.25">
      <c r="A532" s="24">
        <v>31</v>
      </c>
      <c r="C532" s="184"/>
      <c r="D532" s="6"/>
      <c r="E532" s="185"/>
      <c r="F532" s="202" t="s">
        <v>37</v>
      </c>
      <c r="G532" s="6"/>
      <c r="H532" s="6"/>
      <c r="I532" s="6"/>
      <c r="J532" s="186">
        <f ca="1">J508</f>
        <v>0</v>
      </c>
      <c r="K532" s="187">
        <f t="shared" ref="K532:X532" ca="1" si="284">K508+J532</f>
        <v>0</v>
      </c>
      <c r="L532" s="187">
        <f t="shared" ca="1" si="284"/>
        <v>0</v>
      </c>
      <c r="M532" s="187">
        <f t="shared" ca="1" si="284"/>
        <v>0</v>
      </c>
      <c r="N532" s="187">
        <f t="shared" ca="1" si="284"/>
        <v>0</v>
      </c>
      <c r="O532" s="187">
        <f t="shared" ca="1" si="284"/>
        <v>0</v>
      </c>
      <c r="P532" s="187">
        <f t="shared" ca="1" si="284"/>
        <v>0</v>
      </c>
      <c r="Q532" s="187">
        <f t="shared" ca="1" si="284"/>
        <v>0</v>
      </c>
      <c r="R532" s="187">
        <f t="shared" ca="1" si="284"/>
        <v>0</v>
      </c>
      <c r="S532" s="187">
        <f t="shared" ca="1" si="284"/>
        <v>0</v>
      </c>
      <c r="T532" s="187">
        <f t="shared" ca="1" si="284"/>
        <v>0</v>
      </c>
      <c r="U532" s="187">
        <f t="shared" ca="1" si="284"/>
        <v>0</v>
      </c>
      <c r="V532" s="187">
        <f t="shared" ca="1" si="284"/>
        <v>0</v>
      </c>
      <c r="W532" s="187">
        <f t="shared" ca="1" si="284"/>
        <v>0</v>
      </c>
      <c r="X532" s="188">
        <f t="shared" ca="1" si="284"/>
        <v>0</v>
      </c>
    </row>
    <row r="533" spans="1:56" ht="13.5" customHeight="1" x14ac:dyDescent="0.25">
      <c r="A533" s="24">
        <v>32</v>
      </c>
      <c r="C533" s="189"/>
      <c r="D533" s="6"/>
      <c r="E533" s="6"/>
      <c r="F533" s="203" t="s">
        <v>100</v>
      </c>
      <c r="G533" s="6"/>
      <c r="H533" s="190"/>
      <c r="I533" s="190"/>
      <c r="J533" s="191">
        <f t="shared" ref="J533:X533" ca="1" si="285">J531*$F508</f>
        <v>0</v>
      </c>
      <c r="K533" s="192">
        <f t="shared" ca="1" si="285"/>
        <v>0</v>
      </c>
      <c r="L533" s="192">
        <f t="shared" ca="1" si="285"/>
        <v>0</v>
      </c>
      <c r="M533" s="192">
        <f t="shared" ca="1" si="285"/>
        <v>0</v>
      </c>
      <c r="N533" s="192">
        <f t="shared" ca="1" si="285"/>
        <v>0</v>
      </c>
      <c r="O533" s="192">
        <f t="shared" ca="1" si="285"/>
        <v>0</v>
      </c>
      <c r="P533" s="192">
        <f t="shared" ca="1" si="285"/>
        <v>0</v>
      </c>
      <c r="Q533" s="192">
        <f t="shared" ca="1" si="285"/>
        <v>0</v>
      </c>
      <c r="R533" s="192">
        <f t="shared" ca="1" si="285"/>
        <v>0</v>
      </c>
      <c r="S533" s="192">
        <f t="shared" ca="1" si="285"/>
        <v>0</v>
      </c>
      <c r="T533" s="192">
        <f t="shared" ca="1" si="285"/>
        <v>0</v>
      </c>
      <c r="U533" s="192">
        <f t="shared" ca="1" si="285"/>
        <v>0</v>
      </c>
      <c r="V533" s="192">
        <f t="shared" ca="1" si="285"/>
        <v>0</v>
      </c>
      <c r="W533" s="192">
        <f t="shared" ca="1" si="285"/>
        <v>0</v>
      </c>
      <c r="X533" s="193">
        <f t="shared" ca="1" si="285"/>
        <v>0</v>
      </c>
    </row>
    <row r="534" spans="1:56" ht="13.5" customHeight="1" x14ac:dyDescent="0.25">
      <c r="A534" s="24">
        <v>33</v>
      </c>
      <c r="C534" s="189"/>
      <c r="D534" s="6"/>
      <c r="E534" s="185"/>
      <c r="F534" s="202" t="s">
        <v>99</v>
      </c>
      <c r="G534" s="6"/>
      <c r="H534" s="194"/>
      <c r="I534" s="194"/>
      <c r="J534" s="191">
        <f ca="1">MIN(J532:J533)</f>
        <v>0</v>
      </c>
      <c r="K534" s="192">
        <f t="shared" ref="K534:X534" ca="1" si="286">MIN(K532:K533)-MIN(J532:J533)</f>
        <v>0</v>
      </c>
      <c r="L534" s="192">
        <f t="shared" ca="1" si="286"/>
        <v>0</v>
      </c>
      <c r="M534" s="192">
        <f t="shared" ca="1" si="286"/>
        <v>0</v>
      </c>
      <c r="N534" s="192">
        <f t="shared" ca="1" si="286"/>
        <v>0</v>
      </c>
      <c r="O534" s="192">
        <f t="shared" ca="1" si="286"/>
        <v>0</v>
      </c>
      <c r="P534" s="192">
        <f t="shared" ca="1" si="286"/>
        <v>0</v>
      </c>
      <c r="Q534" s="192">
        <f t="shared" ca="1" si="286"/>
        <v>0</v>
      </c>
      <c r="R534" s="192">
        <f t="shared" ca="1" si="286"/>
        <v>0</v>
      </c>
      <c r="S534" s="192">
        <f t="shared" ca="1" si="286"/>
        <v>0</v>
      </c>
      <c r="T534" s="192">
        <f t="shared" ca="1" si="286"/>
        <v>0</v>
      </c>
      <c r="U534" s="192">
        <f t="shared" ca="1" si="286"/>
        <v>0</v>
      </c>
      <c r="V534" s="192">
        <f t="shared" ca="1" si="286"/>
        <v>0</v>
      </c>
      <c r="W534" s="192">
        <f t="shared" ca="1" si="286"/>
        <v>0</v>
      </c>
      <c r="X534" s="193">
        <f t="shared" ca="1" si="286"/>
        <v>0</v>
      </c>
      <c r="AO534" s="12"/>
      <c r="AP534" s="11"/>
      <c r="AQ534" s="11"/>
      <c r="AR534" s="11"/>
      <c r="AS534" s="11"/>
      <c r="AT534" s="11"/>
      <c r="AU534" s="11"/>
      <c r="AV534" s="11"/>
      <c r="AW534" s="11"/>
      <c r="AX534" s="11"/>
      <c r="AY534" s="11"/>
      <c r="AZ534" s="11"/>
      <c r="BA534" s="11"/>
      <c r="BB534" s="11"/>
      <c r="BC534" s="11"/>
    </row>
    <row r="535" spans="1:56" ht="13.5" customHeight="1" x14ac:dyDescent="0.25">
      <c r="A535" s="24">
        <v>34</v>
      </c>
      <c r="C535" s="189"/>
      <c r="D535" s="6"/>
      <c r="E535" s="185"/>
      <c r="F535" s="202" t="s">
        <v>94</v>
      </c>
      <c r="G535" s="6"/>
      <c r="H535" s="190"/>
      <c r="I535" s="190"/>
      <c r="J535" s="191">
        <f t="shared" ref="J535:X535" ca="1" si="287">J534-J508</f>
        <v>0</v>
      </c>
      <c r="K535" s="192">
        <f t="shared" ca="1" si="287"/>
        <v>0</v>
      </c>
      <c r="L535" s="192">
        <f t="shared" ca="1" si="287"/>
        <v>0</v>
      </c>
      <c r="M535" s="192">
        <f t="shared" ca="1" si="287"/>
        <v>0</v>
      </c>
      <c r="N535" s="192">
        <f t="shared" ca="1" si="287"/>
        <v>0</v>
      </c>
      <c r="O535" s="192">
        <f t="shared" ca="1" si="287"/>
        <v>0</v>
      </c>
      <c r="P535" s="192">
        <f t="shared" ca="1" si="287"/>
        <v>0</v>
      </c>
      <c r="Q535" s="192">
        <f t="shared" ca="1" si="287"/>
        <v>0</v>
      </c>
      <c r="R535" s="192">
        <f t="shared" ca="1" si="287"/>
        <v>0</v>
      </c>
      <c r="S535" s="192">
        <f t="shared" ca="1" si="287"/>
        <v>0</v>
      </c>
      <c r="T535" s="192">
        <f t="shared" ca="1" si="287"/>
        <v>0</v>
      </c>
      <c r="U535" s="192">
        <f t="shared" ca="1" si="287"/>
        <v>0</v>
      </c>
      <c r="V535" s="192">
        <f t="shared" ca="1" si="287"/>
        <v>0</v>
      </c>
      <c r="W535" s="192">
        <f t="shared" ca="1" si="287"/>
        <v>0</v>
      </c>
      <c r="X535" s="193">
        <f t="shared" ca="1" si="287"/>
        <v>0</v>
      </c>
    </row>
    <row r="536" spans="1:56" ht="13.5" customHeight="1" x14ac:dyDescent="0.25">
      <c r="A536" s="24">
        <v>35</v>
      </c>
      <c r="C536" s="189"/>
      <c r="D536" s="6"/>
      <c r="E536" s="185"/>
      <c r="F536" s="202" t="s">
        <v>95</v>
      </c>
      <c r="G536" s="6"/>
      <c r="H536" s="190"/>
      <c r="I536" s="190"/>
      <c r="J536" s="191">
        <f ca="1">-J535</f>
        <v>0</v>
      </c>
      <c r="K536" s="192">
        <f ca="1">-SUM($J535:K535)</f>
        <v>0</v>
      </c>
      <c r="L536" s="192">
        <f ca="1">-SUM($J535:L535)</f>
        <v>0</v>
      </c>
      <c r="M536" s="192">
        <f ca="1">-SUM($J535:M535)</f>
        <v>0</v>
      </c>
      <c r="N536" s="192">
        <f ca="1">-SUM($J535:N535)</f>
        <v>0</v>
      </c>
      <c r="O536" s="192">
        <f ca="1">-SUM($J535:O535)</f>
        <v>0</v>
      </c>
      <c r="P536" s="192">
        <f ca="1">-SUM($J535:P535)</f>
        <v>0</v>
      </c>
      <c r="Q536" s="192">
        <f ca="1">-SUM($J535:Q535)</f>
        <v>0</v>
      </c>
      <c r="R536" s="192">
        <f ca="1">-SUM($J535:R535)</f>
        <v>0</v>
      </c>
      <c r="S536" s="192">
        <f ca="1">-SUM($J535:S535)</f>
        <v>0</v>
      </c>
      <c r="T536" s="192">
        <f ca="1">-SUM($J535:T535)</f>
        <v>0</v>
      </c>
      <c r="U536" s="192">
        <f ca="1">-SUM($J535:U535)</f>
        <v>0</v>
      </c>
      <c r="V536" s="192">
        <f ca="1">-SUM($J535:V535)</f>
        <v>0</v>
      </c>
      <c r="W536" s="192">
        <f ca="1">-SUM($J535:W535)</f>
        <v>0</v>
      </c>
      <c r="X536" s="193">
        <f ca="1">-SUM($J535:X535)</f>
        <v>0</v>
      </c>
    </row>
    <row r="537" spans="1:56" ht="1.5" customHeight="1" x14ac:dyDescent="0.25">
      <c r="C537" s="195"/>
      <c r="D537" s="196"/>
      <c r="E537" s="196"/>
      <c r="F537" s="204"/>
      <c r="G537" s="196"/>
      <c r="H537" s="196"/>
      <c r="I537" s="196"/>
      <c r="J537" s="186"/>
      <c r="K537" s="187"/>
      <c r="L537" s="187"/>
      <c r="M537" s="187">
        <f ca="1">IF(M505&gt;0,(M533-SUM($J534:L534))/M505,0)</f>
        <v>0</v>
      </c>
      <c r="N537" s="187">
        <f ca="1">IF(N505&gt;0,(N533-SUM($J534:M534))/N505,0)</f>
        <v>0</v>
      </c>
      <c r="O537" s="187">
        <f ca="1">IF(O505&gt;0,(O533-SUM($J534:N534))/O505,0)</f>
        <v>0</v>
      </c>
      <c r="P537" s="187">
        <f ca="1">IF(P505&gt;0,(P533-SUM($J534:O534))/P505,0)</f>
        <v>0</v>
      </c>
      <c r="Q537" s="187">
        <f ca="1">IF(Q505&gt;0,(Q533-SUM($J534:P534))/Q505,0)</f>
        <v>0</v>
      </c>
      <c r="R537" s="187">
        <f ca="1">IF(R505&gt;0,(R533-SUM($J534:Q534))/R505,0)</f>
        <v>0</v>
      </c>
      <c r="S537" s="187">
        <f ca="1">IF(S505&gt;0,(S533-SUM($J534:R534))/S505,0)</f>
        <v>0</v>
      </c>
      <c r="T537" s="187">
        <f ca="1">IF(T505&gt;0,(T533-SUM($J534:S534))/T505,0)</f>
        <v>0</v>
      </c>
      <c r="U537" s="187">
        <f ca="1">IF(U505&gt;0,(U533-SUM($J534:T534))/U505,0)</f>
        <v>0</v>
      </c>
      <c r="V537" s="187">
        <f ca="1">IF(V505&gt;0,(V533-SUM($J534:U534))/V505,0)</f>
        <v>0</v>
      </c>
      <c r="W537" s="187">
        <f ca="1">IF(W505&gt;0,(W533-SUM($J534:V534))/W505,0)</f>
        <v>0</v>
      </c>
      <c r="X537" s="188">
        <f ca="1">IF(X505&gt;0,(X533-SUM($J534:W534))/X505,0)</f>
        <v>0</v>
      </c>
    </row>
    <row r="538" spans="1:56" ht="13.5" customHeight="1" x14ac:dyDescent="0.25">
      <c r="A538" s="24">
        <v>36</v>
      </c>
      <c r="C538" s="189" t="s">
        <v>40</v>
      </c>
      <c r="D538" s="6"/>
      <c r="E538" s="185"/>
      <c r="F538" s="202" t="s">
        <v>35</v>
      </c>
      <c r="G538" s="6"/>
      <c r="H538" s="6"/>
      <c r="I538" s="6"/>
      <c r="J538" s="191">
        <f ca="1">J506</f>
        <v>0</v>
      </c>
      <c r="K538" s="192">
        <f t="shared" ref="K538:X538" ca="1" si="288">K506+J538</f>
        <v>0</v>
      </c>
      <c r="L538" s="192">
        <f t="shared" ca="1" si="288"/>
        <v>0</v>
      </c>
      <c r="M538" s="192">
        <f t="shared" ca="1" si="288"/>
        <v>0</v>
      </c>
      <c r="N538" s="192">
        <f t="shared" ca="1" si="288"/>
        <v>0</v>
      </c>
      <c r="O538" s="192">
        <f t="shared" ca="1" si="288"/>
        <v>0</v>
      </c>
      <c r="P538" s="192">
        <f t="shared" ca="1" si="288"/>
        <v>0</v>
      </c>
      <c r="Q538" s="192">
        <f t="shared" ca="1" si="288"/>
        <v>0</v>
      </c>
      <c r="R538" s="192">
        <f t="shared" ca="1" si="288"/>
        <v>0</v>
      </c>
      <c r="S538" s="192">
        <f t="shared" ca="1" si="288"/>
        <v>0</v>
      </c>
      <c r="T538" s="192">
        <f t="shared" ca="1" si="288"/>
        <v>0</v>
      </c>
      <c r="U538" s="192">
        <f t="shared" ca="1" si="288"/>
        <v>0</v>
      </c>
      <c r="V538" s="192">
        <f t="shared" ca="1" si="288"/>
        <v>0</v>
      </c>
      <c r="W538" s="192">
        <f t="shared" ca="1" si="288"/>
        <v>0</v>
      </c>
      <c r="X538" s="193">
        <f t="shared" ca="1" si="288"/>
        <v>0</v>
      </c>
    </row>
    <row r="539" spans="1:56" ht="13.5" customHeight="1" x14ac:dyDescent="0.25">
      <c r="A539" s="24">
        <v>37</v>
      </c>
      <c r="C539" s="189"/>
      <c r="D539" s="6"/>
      <c r="E539" s="185"/>
      <c r="F539" s="202" t="s">
        <v>37</v>
      </c>
      <c r="G539" s="6"/>
      <c r="H539" s="6"/>
      <c r="I539" s="6"/>
      <c r="J539" s="191">
        <f ca="1">J509</f>
        <v>0</v>
      </c>
      <c r="K539" s="192">
        <f t="shared" ref="K539:X539" ca="1" si="289">K509+J539</f>
        <v>0</v>
      </c>
      <c r="L539" s="192">
        <f t="shared" ca="1" si="289"/>
        <v>0</v>
      </c>
      <c r="M539" s="192">
        <f t="shared" ca="1" si="289"/>
        <v>0</v>
      </c>
      <c r="N539" s="192">
        <f t="shared" ca="1" si="289"/>
        <v>0</v>
      </c>
      <c r="O539" s="192">
        <f t="shared" ca="1" si="289"/>
        <v>0</v>
      </c>
      <c r="P539" s="192">
        <f t="shared" ca="1" si="289"/>
        <v>0</v>
      </c>
      <c r="Q539" s="192">
        <f t="shared" ca="1" si="289"/>
        <v>0</v>
      </c>
      <c r="R539" s="192">
        <f t="shared" ca="1" si="289"/>
        <v>0</v>
      </c>
      <c r="S539" s="192">
        <f t="shared" ca="1" si="289"/>
        <v>0</v>
      </c>
      <c r="T539" s="192">
        <f t="shared" ca="1" si="289"/>
        <v>0</v>
      </c>
      <c r="U539" s="192">
        <f t="shared" ca="1" si="289"/>
        <v>0</v>
      </c>
      <c r="V539" s="192">
        <f t="shared" ca="1" si="289"/>
        <v>0</v>
      </c>
      <c r="W539" s="192">
        <f t="shared" ca="1" si="289"/>
        <v>0</v>
      </c>
      <c r="X539" s="193">
        <f t="shared" ca="1" si="289"/>
        <v>0</v>
      </c>
    </row>
    <row r="540" spans="1:56" ht="13.5" customHeight="1" x14ac:dyDescent="0.25">
      <c r="A540" s="24">
        <v>38</v>
      </c>
      <c r="C540" s="197"/>
      <c r="D540" s="6"/>
      <c r="E540" s="6"/>
      <c r="F540" s="203" t="s">
        <v>100</v>
      </c>
      <c r="G540" s="6"/>
      <c r="H540" s="6"/>
      <c r="I540" s="6"/>
      <c r="J540" s="191">
        <f t="shared" ref="J540:X540" ca="1" si="290">J538*$F509</f>
        <v>0</v>
      </c>
      <c r="K540" s="192">
        <f t="shared" ca="1" si="290"/>
        <v>0</v>
      </c>
      <c r="L540" s="192">
        <f t="shared" ca="1" si="290"/>
        <v>0</v>
      </c>
      <c r="M540" s="192">
        <f t="shared" ca="1" si="290"/>
        <v>0</v>
      </c>
      <c r="N540" s="192">
        <f t="shared" ca="1" si="290"/>
        <v>0</v>
      </c>
      <c r="O540" s="192">
        <f t="shared" ca="1" si="290"/>
        <v>0</v>
      </c>
      <c r="P540" s="192">
        <f t="shared" ca="1" si="290"/>
        <v>0</v>
      </c>
      <c r="Q540" s="192">
        <f t="shared" ca="1" si="290"/>
        <v>0</v>
      </c>
      <c r="R540" s="192">
        <f t="shared" ca="1" si="290"/>
        <v>0</v>
      </c>
      <c r="S540" s="192">
        <f t="shared" ca="1" si="290"/>
        <v>0</v>
      </c>
      <c r="T540" s="192">
        <f t="shared" ca="1" si="290"/>
        <v>0</v>
      </c>
      <c r="U540" s="192">
        <f t="shared" ca="1" si="290"/>
        <v>0</v>
      </c>
      <c r="V540" s="192">
        <f t="shared" ca="1" si="290"/>
        <v>0</v>
      </c>
      <c r="W540" s="192">
        <f t="shared" ca="1" si="290"/>
        <v>0</v>
      </c>
      <c r="X540" s="193">
        <f t="shared" ca="1" si="290"/>
        <v>0</v>
      </c>
    </row>
    <row r="541" spans="1:56" ht="13.5" customHeight="1" x14ac:dyDescent="0.25">
      <c r="A541" s="24">
        <v>39</v>
      </c>
      <c r="C541" s="189"/>
      <c r="D541" s="6"/>
      <c r="E541" s="185"/>
      <c r="F541" s="202" t="s">
        <v>99</v>
      </c>
      <c r="G541" s="6"/>
      <c r="H541" s="6"/>
      <c r="I541" s="6"/>
      <c r="J541" s="191">
        <f ca="1">MIN(J539:J540)</f>
        <v>0</v>
      </c>
      <c r="K541" s="192">
        <f t="shared" ref="K541:X541" ca="1" si="291">MIN(K539:K540)-MIN(J539:J540)</f>
        <v>0</v>
      </c>
      <c r="L541" s="192">
        <f t="shared" ca="1" si="291"/>
        <v>0</v>
      </c>
      <c r="M541" s="192">
        <f t="shared" ca="1" si="291"/>
        <v>0</v>
      </c>
      <c r="N541" s="192">
        <f t="shared" ca="1" si="291"/>
        <v>0</v>
      </c>
      <c r="O541" s="192">
        <f t="shared" ca="1" si="291"/>
        <v>0</v>
      </c>
      <c r="P541" s="192">
        <f t="shared" ca="1" si="291"/>
        <v>0</v>
      </c>
      <c r="Q541" s="192">
        <f t="shared" ca="1" si="291"/>
        <v>0</v>
      </c>
      <c r="R541" s="192">
        <f t="shared" ca="1" si="291"/>
        <v>0</v>
      </c>
      <c r="S541" s="192">
        <f t="shared" ca="1" si="291"/>
        <v>0</v>
      </c>
      <c r="T541" s="192">
        <f t="shared" ca="1" si="291"/>
        <v>0</v>
      </c>
      <c r="U541" s="192">
        <f t="shared" ca="1" si="291"/>
        <v>0</v>
      </c>
      <c r="V541" s="192">
        <f t="shared" ca="1" si="291"/>
        <v>0</v>
      </c>
      <c r="W541" s="192">
        <f t="shared" ca="1" si="291"/>
        <v>0</v>
      </c>
      <c r="X541" s="193">
        <f t="shared" ca="1" si="291"/>
        <v>0</v>
      </c>
    </row>
    <row r="542" spans="1:56" ht="13.5" customHeight="1" x14ac:dyDescent="0.25">
      <c r="A542" s="24">
        <v>40</v>
      </c>
      <c r="C542" s="189"/>
      <c r="D542" s="6"/>
      <c r="E542" s="185"/>
      <c r="F542" s="202" t="s">
        <v>94</v>
      </c>
      <c r="G542" s="6"/>
      <c r="H542" s="6"/>
      <c r="I542" s="6"/>
      <c r="J542" s="191">
        <f t="shared" ref="J542:X542" ca="1" si="292">J541-J509</f>
        <v>0</v>
      </c>
      <c r="K542" s="192">
        <f t="shared" ca="1" si="292"/>
        <v>0</v>
      </c>
      <c r="L542" s="192">
        <f t="shared" ca="1" si="292"/>
        <v>0</v>
      </c>
      <c r="M542" s="192">
        <f t="shared" ca="1" si="292"/>
        <v>0</v>
      </c>
      <c r="N542" s="192">
        <f t="shared" ca="1" si="292"/>
        <v>0</v>
      </c>
      <c r="O542" s="192">
        <f t="shared" ca="1" si="292"/>
        <v>0</v>
      </c>
      <c r="P542" s="192">
        <f t="shared" ca="1" si="292"/>
        <v>0</v>
      </c>
      <c r="Q542" s="192">
        <f t="shared" ca="1" si="292"/>
        <v>0</v>
      </c>
      <c r="R542" s="192">
        <f t="shared" ca="1" si="292"/>
        <v>0</v>
      </c>
      <c r="S542" s="192">
        <f t="shared" ca="1" si="292"/>
        <v>0</v>
      </c>
      <c r="T542" s="192">
        <f t="shared" ca="1" si="292"/>
        <v>0</v>
      </c>
      <c r="U542" s="192">
        <f t="shared" ca="1" si="292"/>
        <v>0</v>
      </c>
      <c r="V542" s="192">
        <f t="shared" ca="1" si="292"/>
        <v>0</v>
      </c>
      <c r="W542" s="192">
        <f t="shared" ca="1" si="292"/>
        <v>0</v>
      </c>
      <c r="X542" s="193">
        <f t="shared" ca="1" si="292"/>
        <v>0</v>
      </c>
    </row>
    <row r="543" spans="1:56" ht="13.5" customHeight="1" x14ac:dyDescent="0.25">
      <c r="A543" s="24">
        <v>41</v>
      </c>
      <c r="C543" s="189"/>
      <c r="D543" s="6"/>
      <c r="E543" s="185"/>
      <c r="F543" s="202" t="s">
        <v>95</v>
      </c>
      <c r="G543" s="6"/>
      <c r="H543" s="6"/>
      <c r="I543" s="6"/>
      <c r="J543" s="191">
        <f ca="1">-J542</f>
        <v>0</v>
      </c>
      <c r="K543" s="192">
        <f ca="1">-SUM($J542:K542)</f>
        <v>0</v>
      </c>
      <c r="L543" s="192">
        <f ca="1">-SUM($J542:L542)</f>
        <v>0</v>
      </c>
      <c r="M543" s="192">
        <f ca="1">-SUM($J542:M542)</f>
        <v>0</v>
      </c>
      <c r="N543" s="192">
        <f ca="1">-SUM($J542:N542)</f>
        <v>0</v>
      </c>
      <c r="O543" s="192">
        <f ca="1">-SUM($J542:O542)</f>
        <v>0</v>
      </c>
      <c r="P543" s="192">
        <f ca="1">-SUM($J542:P542)</f>
        <v>0</v>
      </c>
      <c r="Q543" s="192">
        <f ca="1">-SUM($J542:Q542)</f>
        <v>0</v>
      </c>
      <c r="R543" s="192">
        <f ca="1">-SUM($J542:R542)</f>
        <v>0</v>
      </c>
      <c r="S543" s="192">
        <f ca="1">-SUM($J542:S542)</f>
        <v>0</v>
      </c>
      <c r="T543" s="192">
        <f ca="1">-SUM($J542:T542)</f>
        <v>0</v>
      </c>
      <c r="U543" s="192">
        <f ca="1">-SUM($J542:U542)</f>
        <v>0</v>
      </c>
      <c r="V543" s="192">
        <f ca="1">-SUM($J542:V542)</f>
        <v>0</v>
      </c>
      <c r="W543" s="192">
        <f ca="1">-SUM($J542:W542)</f>
        <v>0</v>
      </c>
      <c r="X543" s="193">
        <f ca="1">-SUM($J542:X542)</f>
        <v>0</v>
      </c>
    </row>
    <row r="544" spans="1:56" ht="13.5" customHeight="1" x14ac:dyDescent="0.25">
      <c r="A544" s="24">
        <v>42</v>
      </c>
      <c r="B544" s="154"/>
      <c r="C544" s="178" t="s">
        <v>65</v>
      </c>
      <c r="D544" s="82"/>
      <c r="E544" s="82"/>
      <c r="F544" s="205" t="s">
        <v>58</v>
      </c>
      <c r="G544" s="82"/>
      <c r="H544" s="82"/>
      <c r="I544" s="82"/>
      <c r="J544" s="198">
        <f t="shared" ref="J544:X544" ca="1" si="293">(J542+J535)*$F510</f>
        <v>0</v>
      </c>
      <c r="K544" s="199">
        <f t="shared" ca="1" si="293"/>
        <v>0</v>
      </c>
      <c r="L544" s="199">
        <f t="shared" ca="1" si="293"/>
        <v>0</v>
      </c>
      <c r="M544" s="199">
        <f t="shared" ca="1" si="293"/>
        <v>0</v>
      </c>
      <c r="N544" s="199">
        <f t="shared" ca="1" si="293"/>
        <v>0</v>
      </c>
      <c r="O544" s="199">
        <f t="shared" ca="1" si="293"/>
        <v>0</v>
      </c>
      <c r="P544" s="199">
        <f t="shared" ca="1" si="293"/>
        <v>0</v>
      </c>
      <c r="Q544" s="199">
        <f t="shared" ca="1" si="293"/>
        <v>0</v>
      </c>
      <c r="R544" s="199">
        <f t="shared" ca="1" si="293"/>
        <v>0</v>
      </c>
      <c r="S544" s="199">
        <f t="shared" ca="1" si="293"/>
        <v>0</v>
      </c>
      <c r="T544" s="199">
        <f t="shared" ca="1" si="293"/>
        <v>0</v>
      </c>
      <c r="U544" s="199">
        <f t="shared" ca="1" si="293"/>
        <v>0</v>
      </c>
      <c r="V544" s="199">
        <f t="shared" ca="1" si="293"/>
        <v>0</v>
      </c>
      <c r="W544" s="199">
        <f t="shared" ca="1" si="293"/>
        <v>0</v>
      </c>
      <c r="X544" s="200">
        <f t="shared" ca="1" si="293"/>
        <v>0</v>
      </c>
    </row>
    <row r="545" spans="1:56" ht="13.5" customHeight="1" x14ac:dyDescent="0.25">
      <c r="A545" s="24">
        <v>43</v>
      </c>
      <c r="C545" s="189"/>
      <c r="D545" s="6"/>
      <c r="E545" s="6"/>
      <c r="F545" s="202" t="str">
        <f>Data!B$99</f>
        <v>Støttet overhead</v>
      </c>
      <c r="G545" s="6"/>
      <c r="H545" s="6"/>
      <c r="I545" s="6"/>
      <c r="J545" s="191">
        <f t="shared" ref="J545:X545" ca="1" si="294">(J541+J534)*$F510</f>
        <v>0</v>
      </c>
      <c r="K545" s="192">
        <f t="shared" ca="1" si="294"/>
        <v>0</v>
      </c>
      <c r="L545" s="192">
        <f t="shared" ca="1" si="294"/>
        <v>0</v>
      </c>
      <c r="M545" s="192">
        <f t="shared" ca="1" si="294"/>
        <v>0</v>
      </c>
      <c r="N545" s="192">
        <f t="shared" ca="1" si="294"/>
        <v>0</v>
      </c>
      <c r="O545" s="192">
        <f t="shared" ca="1" si="294"/>
        <v>0</v>
      </c>
      <c r="P545" s="192">
        <f t="shared" ca="1" si="294"/>
        <v>0</v>
      </c>
      <c r="Q545" s="192">
        <f t="shared" ca="1" si="294"/>
        <v>0</v>
      </c>
      <c r="R545" s="192">
        <f t="shared" ca="1" si="294"/>
        <v>0</v>
      </c>
      <c r="S545" s="192">
        <f t="shared" ca="1" si="294"/>
        <v>0</v>
      </c>
      <c r="T545" s="192">
        <f t="shared" ca="1" si="294"/>
        <v>0</v>
      </c>
      <c r="U545" s="192">
        <f t="shared" ca="1" si="294"/>
        <v>0</v>
      </c>
      <c r="V545" s="192">
        <f t="shared" ca="1" si="294"/>
        <v>0</v>
      </c>
      <c r="W545" s="192">
        <f t="shared" ca="1" si="294"/>
        <v>0</v>
      </c>
      <c r="X545" s="193">
        <f t="shared" ca="1" si="294"/>
        <v>0</v>
      </c>
    </row>
    <row r="546" spans="1:56" ht="13.5" customHeight="1" x14ac:dyDescent="0.25">
      <c r="C546" s="178" t="s">
        <v>101</v>
      </c>
      <c r="D546" s="82"/>
      <c r="E546" s="82"/>
      <c r="F546" s="201" t="str">
        <f>Data!B$33</f>
        <v>Udbetalingsloft</v>
      </c>
      <c r="G546" s="82"/>
      <c r="H546" s="82"/>
      <c r="I546" s="82"/>
      <c r="J546" s="198">
        <f t="shared" ref="J546:X546" ca="1" si="295">(J533+J540)*(1+$F510)*$F523</f>
        <v>0</v>
      </c>
      <c r="K546" s="199">
        <f t="shared" ca="1" si="295"/>
        <v>0</v>
      </c>
      <c r="L546" s="199">
        <f t="shared" ca="1" si="295"/>
        <v>0</v>
      </c>
      <c r="M546" s="199">
        <f t="shared" ca="1" si="295"/>
        <v>0</v>
      </c>
      <c r="N546" s="199">
        <f t="shared" ca="1" si="295"/>
        <v>0</v>
      </c>
      <c r="O546" s="199">
        <f t="shared" ca="1" si="295"/>
        <v>0</v>
      </c>
      <c r="P546" s="199">
        <f t="shared" ca="1" si="295"/>
        <v>0</v>
      </c>
      <c r="Q546" s="199">
        <f t="shared" ca="1" si="295"/>
        <v>0</v>
      </c>
      <c r="R546" s="199">
        <f t="shared" ca="1" si="295"/>
        <v>0</v>
      </c>
      <c r="S546" s="199">
        <f t="shared" ca="1" si="295"/>
        <v>0</v>
      </c>
      <c r="T546" s="199">
        <f t="shared" ca="1" si="295"/>
        <v>0</v>
      </c>
      <c r="U546" s="199">
        <f t="shared" ca="1" si="295"/>
        <v>0</v>
      </c>
      <c r="V546" s="199">
        <f t="shared" ca="1" si="295"/>
        <v>0</v>
      </c>
      <c r="W546" s="199">
        <f t="shared" ca="1" si="295"/>
        <v>0</v>
      </c>
      <c r="X546" s="200">
        <f t="shared" ca="1" si="295"/>
        <v>0</v>
      </c>
    </row>
    <row r="547" spans="1:56" ht="13.5" customHeight="1" x14ac:dyDescent="0.25">
      <c r="C547" s="189"/>
      <c r="D547" s="6"/>
      <c r="E547" s="6"/>
      <c r="F547" s="202" t="str">
        <f>Data!B$34</f>
        <v>Til/fra pulje</v>
      </c>
      <c r="G547" s="6"/>
      <c r="H547" s="6"/>
      <c r="I547" s="6"/>
      <c r="J547" s="191">
        <f t="shared" ref="J547:X547" ca="1" si="296">(J535+J542)*(1+$F510)*$F523</f>
        <v>0</v>
      </c>
      <c r="K547" s="192">
        <f t="shared" ca="1" si="296"/>
        <v>0</v>
      </c>
      <c r="L547" s="192">
        <f t="shared" ca="1" si="296"/>
        <v>0</v>
      </c>
      <c r="M547" s="192">
        <f t="shared" ca="1" si="296"/>
        <v>0</v>
      </c>
      <c r="N547" s="192">
        <f t="shared" ca="1" si="296"/>
        <v>0</v>
      </c>
      <c r="O547" s="192">
        <f t="shared" ca="1" si="296"/>
        <v>0</v>
      </c>
      <c r="P547" s="192">
        <f t="shared" ca="1" si="296"/>
        <v>0</v>
      </c>
      <c r="Q547" s="192">
        <f t="shared" ca="1" si="296"/>
        <v>0</v>
      </c>
      <c r="R547" s="192">
        <f t="shared" ca="1" si="296"/>
        <v>0</v>
      </c>
      <c r="S547" s="192">
        <f t="shared" ca="1" si="296"/>
        <v>0</v>
      </c>
      <c r="T547" s="192">
        <f t="shared" ca="1" si="296"/>
        <v>0</v>
      </c>
      <c r="U547" s="192">
        <f t="shared" ca="1" si="296"/>
        <v>0</v>
      </c>
      <c r="V547" s="192">
        <f t="shared" ca="1" si="296"/>
        <v>0</v>
      </c>
      <c r="W547" s="192">
        <f t="shared" ca="1" si="296"/>
        <v>0</v>
      </c>
      <c r="X547" s="193">
        <f t="shared" ca="1" si="296"/>
        <v>0</v>
      </c>
    </row>
    <row r="548" spans="1:56" ht="13.5" customHeight="1" x14ac:dyDescent="0.25">
      <c r="C548" s="195"/>
      <c r="D548" s="196"/>
      <c r="E548" s="196"/>
      <c r="F548" s="204" t="str">
        <f>Data!B$35</f>
        <v>Pulje for tilbageholdt tilskud</v>
      </c>
      <c r="G548" s="196"/>
      <c r="H548" s="196"/>
      <c r="I548" s="196"/>
      <c r="J548" s="186">
        <f t="shared" ref="J548:X548" ca="1" si="297">(J536+J543)*(1+$F510)*$F523</f>
        <v>0</v>
      </c>
      <c r="K548" s="187">
        <f t="shared" ca="1" si="297"/>
        <v>0</v>
      </c>
      <c r="L548" s="187">
        <f t="shared" ca="1" si="297"/>
        <v>0</v>
      </c>
      <c r="M548" s="187">
        <f t="shared" ca="1" si="297"/>
        <v>0</v>
      </c>
      <c r="N548" s="187">
        <f t="shared" ca="1" si="297"/>
        <v>0</v>
      </c>
      <c r="O548" s="187">
        <f t="shared" ca="1" si="297"/>
        <v>0</v>
      </c>
      <c r="P548" s="187">
        <f t="shared" ca="1" si="297"/>
        <v>0</v>
      </c>
      <c r="Q548" s="187">
        <f t="shared" ca="1" si="297"/>
        <v>0</v>
      </c>
      <c r="R548" s="187">
        <f t="shared" ca="1" si="297"/>
        <v>0</v>
      </c>
      <c r="S548" s="187">
        <f t="shared" ca="1" si="297"/>
        <v>0</v>
      </c>
      <c r="T548" s="187">
        <f t="shared" ca="1" si="297"/>
        <v>0</v>
      </c>
      <c r="U548" s="187">
        <f t="shared" ca="1" si="297"/>
        <v>0</v>
      </c>
      <c r="V548" s="187">
        <f t="shared" ca="1" si="297"/>
        <v>0</v>
      </c>
      <c r="W548" s="187">
        <f t="shared" ca="1" si="297"/>
        <v>0</v>
      </c>
      <c r="X548" s="188">
        <f t="shared" ca="1" si="297"/>
        <v>0</v>
      </c>
    </row>
    <row r="549" spans="1:56" ht="13.5" customHeight="1" x14ac:dyDescent="0.25">
      <c r="C549" s="482" t="s">
        <v>229</v>
      </c>
      <c r="D549" s="483"/>
      <c r="E549" s="483"/>
      <c r="F549" s="483"/>
      <c r="G549" s="483"/>
      <c r="H549" s="483"/>
      <c r="I549" s="483"/>
      <c r="J549" s="484">
        <f ca="1">J524</f>
        <v>0</v>
      </c>
      <c r="K549" s="485">
        <f ca="1">SUM($J524:K524)</f>
        <v>0</v>
      </c>
      <c r="L549" s="485">
        <f ca="1">SUM($J524:L524)</f>
        <v>0</v>
      </c>
      <c r="M549" s="485">
        <f ca="1">SUM($J524:M524)</f>
        <v>0</v>
      </c>
      <c r="N549" s="485">
        <f ca="1">SUM($J524:N524)</f>
        <v>0</v>
      </c>
      <c r="O549" s="485">
        <f ca="1">SUM($J524:O524)</f>
        <v>0</v>
      </c>
      <c r="P549" s="485">
        <f ca="1">SUM($J524:P524)</f>
        <v>0</v>
      </c>
      <c r="Q549" s="485">
        <f ca="1">SUM($J524:Q524)</f>
        <v>0</v>
      </c>
      <c r="R549" s="485">
        <f ca="1">SUM($J524:R524)</f>
        <v>0</v>
      </c>
      <c r="S549" s="485">
        <f ca="1">SUM($J524:S524)</f>
        <v>0</v>
      </c>
      <c r="T549" s="485">
        <f ca="1">SUM($J524:T524)</f>
        <v>0</v>
      </c>
      <c r="U549" s="485">
        <f ca="1">SUM($J524:U524)</f>
        <v>0</v>
      </c>
      <c r="V549" s="485">
        <f ca="1">SUM($J524:V524)</f>
        <v>0</v>
      </c>
      <c r="W549" s="485">
        <f ca="1">SUM($J524:W524)</f>
        <v>0</v>
      </c>
      <c r="X549" s="486">
        <f ca="1">SUM($J524:X524)</f>
        <v>0</v>
      </c>
    </row>
    <row r="550" spans="1:56" ht="13.5" customHeight="1" x14ac:dyDescent="0.25">
      <c r="J550" s="155"/>
      <c r="M550" s="1"/>
      <c r="N550" s="1"/>
      <c r="O550" s="1"/>
      <c r="P550" s="1"/>
      <c r="Q550" s="1"/>
      <c r="R550" s="1"/>
      <c r="S550" s="1"/>
      <c r="T550" s="1"/>
      <c r="U550" s="1"/>
      <c r="V550" s="1"/>
      <c r="W550" s="1"/>
      <c r="X550" s="1"/>
    </row>
    <row r="551" spans="1:56" ht="13.5" customHeight="1" x14ac:dyDescent="0.25">
      <c r="M551" s="1"/>
      <c r="N551" s="1"/>
      <c r="O551" s="1"/>
      <c r="P551" s="1"/>
      <c r="Q551" s="1"/>
      <c r="R551" s="1"/>
      <c r="S551" s="1"/>
      <c r="T551" s="1"/>
      <c r="U551" s="1"/>
      <c r="V551" s="1"/>
      <c r="W551" s="1"/>
      <c r="X551" s="1"/>
    </row>
    <row r="552" spans="1:56" x14ac:dyDescent="0.25">
      <c r="B552" s="10"/>
      <c r="C552" s="268" t="str">
        <f>Data!B$53</f>
        <v>Virksomhed</v>
      </c>
      <c r="D552" s="81"/>
      <c r="E552" s="403">
        <f>HLOOKUP(B553,'Budget &amp; Total'!A:CI,6,FALSE)</f>
        <v>0</v>
      </c>
      <c r="F552" s="925">
        <f>HLOOKUP(B553,'Budget &amp; Total'!A:CI,5,FALSE)</f>
        <v>0</v>
      </c>
      <c r="G552" s="925"/>
      <c r="H552" s="925"/>
      <c r="I552" s="81"/>
      <c r="J552" s="82" t="str">
        <f t="shared" ref="J552:X552" ca="1" si="298">J$1</f>
        <v>P1</v>
      </c>
      <c r="K552" s="82" t="str">
        <f t="shared" ca="1" si="298"/>
        <v>P2</v>
      </c>
      <c r="L552" s="82" t="str">
        <f t="shared" ca="1" si="298"/>
        <v>P3</v>
      </c>
      <c r="M552" s="82" t="str">
        <f t="shared" ca="1" si="298"/>
        <v>P4</v>
      </c>
      <c r="N552" s="82" t="str">
        <f t="shared" ca="1" si="298"/>
        <v>P5</v>
      </c>
      <c r="O552" s="82" t="str">
        <f t="shared" ca="1" si="298"/>
        <v>P6</v>
      </c>
      <c r="P552" s="82" t="str">
        <f t="shared" ca="1" si="298"/>
        <v>P7</v>
      </c>
      <c r="Q552" s="82" t="str">
        <f t="shared" ca="1" si="298"/>
        <v>P8</v>
      </c>
      <c r="R552" s="82" t="str">
        <f t="shared" ca="1" si="298"/>
        <v>P9</v>
      </c>
      <c r="S552" s="82" t="str">
        <f t="shared" ca="1" si="298"/>
        <v>P10</v>
      </c>
      <c r="T552" s="82" t="str">
        <f t="shared" ca="1" si="298"/>
        <v>P11</v>
      </c>
      <c r="U552" s="82" t="str">
        <f t="shared" ca="1" si="298"/>
        <v>P12</v>
      </c>
      <c r="V552" s="82" t="str">
        <f t="shared" ca="1" si="298"/>
        <v>P13</v>
      </c>
      <c r="W552" s="82" t="str">
        <f t="shared" ca="1" si="298"/>
        <v>P14</v>
      </c>
      <c r="X552" s="83" t="str">
        <f t="shared" ca="1" si="298"/>
        <v>P15</v>
      </c>
      <c r="Z552" s="1"/>
      <c r="AA552" s="1"/>
      <c r="AB552" s="1"/>
      <c r="AC552" s="1"/>
      <c r="AD552" s="1"/>
      <c r="AE552" s="1"/>
      <c r="AF552" s="1"/>
      <c r="AG552" s="1"/>
      <c r="AH552" s="1"/>
      <c r="AI552" s="1"/>
      <c r="AJ552" s="1"/>
      <c r="AK552" s="1"/>
      <c r="AL552" s="1"/>
      <c r="AM552" s="1"/>
      <c r="AN552" s="1"/>
      <c r="AO552" s="1"/>
      <c r="AX552" s="1"/>
      <c r="AY552" s="1"/>
      <c r="AZ552" s="1"/>
      <c r="BA552" s="1"/>
      <c r="BB552" s="1"/>
      <c r="BC552" s="1"/>
      <c r="BD552" s="1"/>
    </row>
    <row r="553" spans="1:56" ht="18.75" customHeight="1" x14ac:dyDescent="0.25">
      <c r="B553" s="293">
        <f>B503+1</f>
        <v>12</v>
      </c>
      <c r="C553" s="84" t="str">
        <f>Data!B$52</f>
        <v>Projekt</v>
      </c>
      <c r="D553" s="26"/>
      <c r="E553" s="296">
        <f>'Budget &amp; Total'!$C$5</f>
        <v>0</v>
      </c>
      <c r="F553" s="924">
        <f>'Budget &amp; Total'!$C$8</f>
        <v>0</v>
      </c>
      <c r="G553" s="924"/>
      <c r="H553" s="924"/>
      <c r="I553" s="85"/>
      <c r="J553" s="86">
        <f ca="1">INDIRECT(J$1&amp;"!d$5")</f>
        <v>0</v>
      </c>
      <c r="K553" s="86">
        <f ca="1">INDIRECT(K$1&amp;"!d$5")</f>
        <v>1</v>
      </c>
      <c r="L553" s="6"/>
      <c r="M553" s="6"/>
      <c r="N553" s="6"/>
      <c r="O553" s="6"/>
      <c r="P553" s="6"/>
      <c r="Q553" s="6"/>
      <c r="R553" s="6"/>
      <c r="S553" s="6"/>
      <c r="T553" s="6"/>
      <c r="U553" s="6"/>
      <c r="V553" s="6"/>
      <c r="W553" s="6"/>
      <c r="X553" s="481"/>
      <c r="Z553">
        <v>1</v>
      </c>
      <c r="AA553">
        <v>2</v>
      </c>
      <c r="AB553">
        <v>3</v>
      </c>
      <c r="AC553">
        <v>4</v>
      </c>
      <c r="AD553">
        <v>5</v>
      </c>
      <c r="AE553">
        <v>6</v>
      </c>
      <c r="AF553">
        <v>7</v>
      </c>
      <c r="AG553">
        <v>8</v>
      </c>
      <c r="AH553">
        <v>9</v>
      </c>
      <c r="AI553">
        <v>10</v>
      </c>
      <c r="AJ553">
        <v>11</v>
      </c>
      <c r="AK553">
        <v>12</v>
      </c>
      <c r="AL553">
        <v>13</v>
      </c>
      <c r="AM553">
        <v>14</v>
      </c>
      <c r="AN553">
        <v>15</v>
      </c>
    </row>
    <row r="554" spans="1:56" ht="13.8" thickBot="1" x14ac:dyDescent="0.3">
      <c r="B554" s="24">
        <f>B553</f>
        <v>12</v>
      </c>
      <c r="C554" s="87"/>
      <c r="D554" s="26"/>
      <c r="E554" s="26"/>
      <c r="F554" s="26"/>
      <c r="G554" s="448" t="s">
        <v>5</v>
      </c>
      <c r="H554" s="449">
        <f>Data!B553</f>
        <v>0</v>
      </c>
      <c r="I554" s="6"/>
      <c r="J554" s="86">
        <f ca="1">INDIRECT(J$1&amp;"!f$5")</f>
        <v>0</v>
      </c>
      <c r="K554" s="86">
        <f ca="1">INDIRECT(K$1&amp;"!f$5")</f>
        <v>0</v>
      </c>
      <c r="L554" s="6"/>
      <c r="M554" s="6"/>
      <c r="N554" s="6"/>
      <c r="O554" s="6"/>
      <c r="P554" s="6"/>
      <c r="Q554" s="6"/>
      <c r="R554" s="6"/>
      <c r="S554" s="6"/>
      <c r="T554" s="6"/>
      <c r="U554" s="6"/>
      <c r="V554" s="6"/>
      <c r="W554" s="6"/>
      <c r="X554" s="481"/>
      <c r="Z554" s="1">
        <f t="shared" ref="Z554:AN554" ca="1" si="299">J554+20</f>
        <v>20</v>
      </c>
      <c r="AA554" s="1">
        <f t="shared" ca="1" si="299"/>
        <v>20</v>
      </c>
      <c r="AB554" s="1">
        <f t="shared" si="299"/>
        <v>20</v>
      </c>
      <c r="AC554" s="1">
        <f t="shared" si="299"/>
        <v>20</v>
      </c>
      <c r="AD554" s="1">
        <f t="shared" si="299"/>
        <v>20</v>
      </c>
      <c r="AE554" s="1">
        <f t="shared" si="299"/>
        <v>20</v>
      </c>
      <c r="AF554" s="1">
        <f t="shared" si="299"/>
        <v>20</v>
      </c>
      <c r="AG554" s="1">
        <f t="shared" si="299"/>
        <v>20</v>
      </c>
      <c r="AH554" s="1">
        <f t="shared" si="299"/>
        <v>20</v>
      </c>
      <c r="AI554" s="1">
        <f t="shared" si="299"/>
        <v>20</v>
      </c>
      <c r="AJ554" s="1">
        <f t="shared" si="299"/>
        <v>20</v>
      </c>
      <c r="AK554" s="1">
        <f t="shared" si="299"/>
        <v>20</v>
      </c>
      <c r="AL554" s="1">
        <f t="shared" si="299"/>
        <v>20</v>
      </c>
      <c r="AM554" s="1">
        <f t="shared" si="299"/>
        <v>20</v>
      </c>
      <c r="AN554" s="1">
        <f t="shared" si="299"/>
        <v>20</v>
      </c>
    </row>
    <row r="555" spans="1:56" x14ac:dyDescent="0.25">
      <c r="A555" s="24">
        <v>1</v>
      </c>
      <c r="B555" s="24">
        <f t="shared" ref="B555:B579" si="300">B554</f>
        <v>12</v>
      </c>
      <c r="C555" s="36" t="str">
        <f>Data!B$24</f>
        <v>Timer</v>
      </c>
      <c r="D555" s="68" t="str">
        <f>Data!B$13</f>
        <v>Interne timer</v>
      </c>
      <c r="E555" s="68"/>
      <c r="F555" s="37"/>
      <c r="G555" s="241">
        <f>HLOOKUP(B555,'Budget &amp; Total'!$1:$45,(20),FALSE)</f>
        <v>0</v>
      </c>
      <c r="H555" s="452">
        <f ca="1">SUM(J555:X555)</f>
        <v>0</v>
      </c>
      <c r="I555" s="72"/>
      <c r="J555" s="152">
        <f ca="1">HLOOKUP($B555,INDIRECT(J$1&amp;"!$I$2:$x$40"),('Partner-period(er)'!$A555+14),FALSE)</f>
        <v>0</v>
      </c>
      <c r="K555" s="69">
        <f ca="1">HLOOKUP($B555,INDIRECT(K$1&amp;"!$I$2:$x$40"),('Partner-period(er)'!$A555+14),FALSE)</f>
        <v>0</v>
      </c>
      <c r="L555" s="69">
        <f ca="1">HLOOKUP($B555,INDIRECT(L$1&amp;"!$I$2:$x$40"),('Partner-period(er)'!$A555+14),FALSE)</f>
        <v>0</v>
      </c>
      <c r="M555" s="69">
        <f ca="1">HLOOKUP($B555,INDIRECT(M$1&amp;"!$I$2:$x$40"),('Partner-period(er)'!$A555+14),FALSE)</f>
        <v>0</v>
      </c>
      <c r="N555" s="69">
        <f ca="1">HLOOKUP($B555,INDIRECT(N$1&amp;"!$I$2:$x$40"),('Partner-period(er)'!$A555+14),FALSE)</f>
        <v>0</v>
      </c>
      <c r="O555" s="68">
        <f ca="1">HLOOKUP($B555,INDIRECT(O$1&amp;"!$I$2:$x$40"),('Partner-period(er)'!$A555+14),FALSE)</f>
        <v>0</v>
      </c>
      <c r="P555" s="68">
        <f ca="1">HLOOKUP($B555,INDIRECT(P$1&amp;"!$I$2:$x$40"),('Partner-period(er)'!$A555+14),FALSE)</f>
        <v>0</v>
      </c>
      <c r="Q555" s="68">
        <f ca="1">HLOOKUP($B555,INDIRECT(Q$1&amp;"!$I$2:$x$40"),('Partner-period(er)'!$A555+14),FALSE)</f>
        <v>0</v>
      </c>
      <c r="R555" s="68">
        <f ca="1">HLOOKUP($B555,INDIRECT(R$1&amp;"!$I$2:$x$40"),('Partner-period(er)'!$A555+14),FALSE)</f>
        <v>0</v>
      </c>
      <c r="S555" s="68">
        <f ca="1">HLOOKUP($B555,INDIRECT(S$1&amp;"!$I$2:$x$40"),('Partner-period(er)'!$A555+14),FALSE)</f>
        <v>0</v>
      </c>
      <c r="T555" s="68">
        <f ca="1">HLOOKUP($B555,INDIRECT(T$1&amp;"!$I$2:$x$40"),('Partner-period(er)'!$A555+14),FALSE)</f>
        <v>0</v>
      </c>
      <c r="U555" s="68">
        <f ca="1">HLOOKUP($B555,INDIRECT(U$1&amp;"!$I$2:$x$40"),('Partner-period(er)'!$A555+14),FALSE)</f>
        <v>0</v>
      </c>
      <c r="V555" s="68">
        <f ca="1">HLOOKUP($B555,INDIRECT(V$1&amp;"!$I$2:$x$40"),('Partner-period(er)'!$A555+14),FALSE)</f>
        <v>0</v>
      </c>
      <c r="W555" s="68">
        <f ca="1">HLOOKUP($B555,INDIRECT(W$1&amp;"!$I$2:$x$40"),('Partner-period(er)'!$A555+14),FALSE)</f>
        <v>0</v>
      </c>
      <c r="X555" s="362">
        <f ca="1">HLOOKUP($B555,INDIRECT(X$1&amp;"!$I$2:$x$40"),('Partner-period(er)'!$A555+14),FALSE)</f>
        <v>0</v>
      </c>
      <c r="Z555" s="13">
        <f ca="1">J555</f>
        <v>0</v>
      </c>
      <c r="AA555" s="14">
        <f ca="1">SUM($J555:K555)</f>
        <v>0</v>
      </c>
      <c r="AB555" s="14">
        <f ca="1">SUM($J555:L555)</f>
        <v>0</v>
      </c>
      <c r="AC555" s="14">
        <f ca="1">SUM($J555:M555)</f>
        <v>0</v>
      </c>
      <c r="AD555" s="14">
        <f ca="1">SUM($J555:N555)</f>
        <v>0</v>
      </c>
      <c r="AE555" s="14">
        <f ca="1">SUM($J555:O555)</f>
        <v>0</v>
      </c>
      <c r="AF555" s="14">
        <f ca="1">SUM($J555:P555)</f>
        <v>0</v>
      </c>
      <c r="AG555" s="14">
        <f ca="1">SUM($J555:Q555)</f>
        <v>0</v>
      </c>
      <c r="AH555" s="14">
        <f ca="1">SUM($J555:R555)</f>
        <v>0</v>
      </c>
      <c r="AI555" s="14">
        <f ca="1">SUM($J555:S555)</f>
        <v>0</v>
      </c>
      <c r="AJ555" s="14">
        <f ca="1">SUM($J555:T555)</f>
        <v>0</v>
      </c>
      <c r="AK555" s="14">
        <f ca="1">SUM($J555:U555)</f>
        <v>0</v>
      </c>
      <c r="AL555" s="14">
        <f ca="1">SUM($J555:V555)</f>
        <v>0</v>
      </c>
      <c r="AM555" s="14">
        <f ca="1">SUM($J555:W555)</f>
        <v>0</v>
      </c>
      <c r="AN555" s="18">
        <f ca="1">SUM($J555:X555)</f>
        <v>0</v>
      </c>
      <c r="AO555" s="12"/>
      <c r="AP555" s="11"/>
      <c r="AQ555" s="11"/>
      <c r="AR555" s="11"/>
      <c r="AS555" s="11"/>
      <c r="AT555" s="11"/>
    </row>
    <row r="556" spans="1:56" x14ac:dyDescent="0.25">
      <c r="A556" s="24">
        <v>2</v>
      </c>
      <c r="B556" s="24">
        <f t="shared" si="300"/>
        <v>12</v>
      </c>
      <c r="C556" s="443">
        <f>Data!L552</f>
        <v>0</v>
      </c>
      <c r="D556" s="9" t="str">
        <f>Data!B$14</f>
        <v>Teknisk/adm timer</v>
      </c>
      <c r="E556" s="9"/>
      <c r="F556" s="4"/>
      <c r="G556" s="242">
        <f>HLOOKUP(B556,'Budget &amp; Total'!$1:$45,(21),FALSE)</f>
        <v>0</v>
      </c>
      <c r="H556" s="453">
        <f t="shared" ref="H556:H579" ca="1" si="301">SUM(J556:X556)</f>
        <v>0</v>
      </c>
      <c r="I556" s="72"/>
      <c r="J556" s="153">
        <f ca="1">HLOOKUP($B556,INDIRECT(J$1&amp;"!$I$2:$x$40"),('Partner-period(er)'!$A556+14),FALSE)</f>
        <v>0</v>
      </c>
      <c r="K556" s="58">
        <f ca="1">HLOOKUP($B556,INDIRECT(K$1&amp;"!$I$2:$x$40"),('Partner-period(er)'!$A556+14),FALSE)</f>
        <v>0</v>
      </c>
      <c r="L556" s="58">
        <f ca="1">HLOOKUP($B556,INDIRECT(L$1&amp;"!$I$2:$x$40"),('Partner-period(er)'!$A556+14),FALSE)</f>
        <v>0</v>
      </c>
      <c r="M556" s="58">
        <f ca="1">HLOOKUP($B556,INDIRECT(M$1&amp;"!$I$2:$x$40"),('Partner-period(er)'!$A556+14),FALSE)</f>
        <v>0</v>
      </c>
      <c r="N556" s="58">
        <f ca="1">HLOOKUP($B556,INDIRECT(N$1&amp;"!$I$2:$x$40"),('Partner-period(er)'!$A556+14),FALSE)</f>
        <v>0</v>
      </c>
      <c r="O556" s="41">
        <f ca="1">HLOOKUP($B556,INDIRECT(O$1&amp;"!$I$2:$x$40"),('Partner-period(er)'!$A556+14),FALSE)</f>
        <v>0</v>
      </c>
      <c r="P556" s="41">
        <f ca="1">HLOOKUP($B556,INDIRECT(P$1&amp;"!$I$2:$x$40"),('Partner-period(er)'!$A556+14),FALSE)</f>
        <v>0</v>
      </c>
      <c r="Q556" s="41">
        <f ca="1">HLOOKUP($B556,INDIRECT(Q$1&amp;"!$I$2:$x$40"),('Partner-period(er)'!$A556+14),FALSE)</f>
        <v>0</v>
      </c>
      <c r="R556" s="41">
        <f ca="1">HLOOKUP($B556,INDIRECT(R$1&amp;"!$I$2:$x$40"),('Partner-period(er)'!$A556+14),FALSE)</f>
        <v>0</v>
      </c>
      <c r="S556" s="41">
        <f ca="1">HLOOKUP($B556,INDIRECT(S$1&amp;"!$I$2:$x$40"),('Partner-period(er)'!$A556+14),FALSE)</f>
        <v>0</v>
      </c>
      <c r="T556" s="41">
        <f ca="1">HLOOKUP($B556,INDIRECT(T$1&amp;"!$I$2:$x$40"),('Partner-period(er)'!$A556+14),FALSE)</f>
        <v>0</v>
      </c>
      <c r="U556" s="41">
        <f ca="1">HLOOKUP($B556,INDIRECT(U$1&amp;"!$I$2:$x$40"),('Partner-period(er)'!$A556+14),FALSE)</f>
        <v>0</v>
      </c>
      <c r="V556" s="41">
        <f ca="1">HLOOKUP($B556,INDIRECT(V$1&amp;"!$I$2:$x$40"),('Partner-period(er)'!$A556+14),FALSE)</f>
        <v>0</v>
      </c>
      <c r="W556" s="41">
        <f ca="1">HLOOKUP($B556,INDIRECT(W$1&amp;"!$I$2:$x$40"),('Partner-period(er)'!$A556+14),FALSE)</f>
        <v>0</v>
      </c>
      <c r="X556" s="363">
        <f ca="1">HLOOKUP($B556,INDIRECT(X$1&amp;"!$I$2:$x$40"),('Partner-period(er)'!$A556+14),FALSE)</f>
        <v>0</v>
      </c>
      <c r="Z556" s="15">
        <f ca="1">J556</f>
        <v>0</v>
      </c>
      <c r="AA556" s="11">
        <f ca="1">SUM($J556:K556)</f>
        <v>0</v>
      </c>
      <c r="AB556" s="11">
        <f ca="1">SUM($J556:L556)</f>
        <v>0</v>
      </c>
      <c r="AC556" s="11">
        <f ca="1">SUM($J556:M556)</f>
        <v>0</v>
      </c>
      <c r="AD556" s="11">
        <f ca="1">SUM($J556:N556)</f>
        <v>0</v>
      </c>
      <c r="AE556" s="11">
        <f ca="1">SUM($J556:O556)</f>
        <v>0</v>
      </c>
      <c r="AF556" s="11">
        <f ca="1">SUM($J556:P556)</f>
        <v>0</v>
      </c>
      <c r="AG556" s="11">
        <f ca="1">SUM($J556:Q556)</f>
        <v>0</v>
      </c>
      <c r="AH556" s="11">
        <f ca="1">SUM($J556:R556)</f>
        <v>0</v>
      </c>
      <c r="AI556" s="11">
        <f ca="1">SUM($J556:S556)</f>
        <v>0</v>
      </c>
      <c r="AJ556" s="11">
        <f ca="1">SUM($J556:T556)</f>
        <v>0</v>
      </c>
      <c r="AK556" s="11">
        <f ca="1">SUM($J556:U556)</f>
        <v>0</v>
      </c>
      <c r="AL556" s="11">
        <f ca="1">SUM($J556:V556)</f>
        <v>0</v>
      </c>
      <c r="AM556" s="11">
        <f ca="1">SUM($J556:W556)</f>
        <v>0</v>
      </c>
      <c r="AN556" s="19">
        <f ca="1">SUM($J556:X556)</f>
        <v>0</v>
      </c>
      <c r="AO556" s="12"/>
      <c r="AP556" s="11"/>
      <c r="AQ556" s="11"/>
      <c r="AR556" s="11"/>
      <c r="AS556" s="11"/>
      <c r="AT556" s="11"/>
    </row>
    <row r="557" spans="1:56" x14ac:dyDescent="0.25">
      <c r="A557" s="24">
        <v>3</v>
      </c>
      <c r="B557" s="24">
        <f t="shared" si="300"/>
        <v>12</v>
      </c>
      <c r="C557" s="36" t="str">
        <f>Data!B$5</f>
        <v>Personaleudgifter</v>
      </c>
      <c r="D557" s="37"/>
      <c r="E557" s="37"/>
      <c r="F557" s="37"/>
      <c r="G557" s="241"/>
      <c r="H557" s="454">
        <f t="shared" ca="1" si="301"/>
        <v>0</v>
      </c>
      <c r="I557" s="72"/>
      <c r="J557" s="159">
        <f ca="1">HLOOKUP($B557,INDIRECT(J$1&amp;"!$I$2:$x$40"),('Partner-period(er)'!$A557+14),FALSE)</f>
        <v>0</v>
      </c>
      <c r="K557" s="57">
        <f ca="1">HLOOKUP($B557,INDIRECT(K$1&amp;"!$I$2:$x$40"),('Partner-period(er)'!$A557+14),FALSE)</f>
        <v>0</v>
      </c>
      <c r="L557" s="57">
        <f ca="1">HLOOKUP($B557,INDIRECT(L$1&amp;"!$I$2:$x$40"),('Partner-period(er)'!$A557+14),FALSE)</f>
        <v>0</v>
      </c>
      <c r="M557" s="57">
        <f ca="1">HLOOKUP($B557,INDIRECT(M$1&amp;"!$I$2:$x$40"),('Partner-period(er)'!$A557+14),FALSE)</f>
        <v>0</v>
      </c>
      <c r="N557" s="57">
        <f ca="1">HLOOKUP($B557,INDIRECT(N$1&amp;"!$I$2:$x$40"),('Partner-period(er)'!$A557+14),FALSE)</f>
        <v>0</v>
      </c>
      <c r="O557" s="9">
        <f ca="1">HLOOKUP($B557,INDIRECT(O$1&amp;"!$I$2:$x$40"),('Partner-period(er)'!$A557+14),FALSE)</f>
        <v>0</v>
      </c>
      <c r="P557" s="9">
        <f ca="1">HLOOKUP($B557,INDIRECT(P$1&amp;"!$I$2:$x$40"),('Partner-period(er)'!$A557+14),FALSE)</f>
        <v>0</v>
      </c>
      <c r="Q557" s="9">
        <f ca="1">HLOOKUP($B557,INDIRECT(Q$1&amp;"!$I$2:$x$40"),('Partner-period(er)'!$A557+14),FALSE)</f>
        <v>0</v>
      </c>
      <c r="R557" s="9">
        <f ca="1">HLOOKUP($B557,INDIRECT(R$1&amp;"!$I$2:$x$40"),('Partner-period(er)'!$A557+14),FALSE)</f>
        <v>0</v>
      </c>
      <c r="S557" s="9">
        <f ca="1">HLOOKUP($B557,INDIRECT(S$1&amp;"!$I$2:$x$40"),('Partner-period(er)'!$A557+14),FALSE)</f>
        <v>0</v>
      </c>
      <c r="T557" s="9">
        <f ca="1">HLOOKUP($B557,INDIRECT(T$1&amp;"!$I$2:$x$40"),('Partner-period(er)'!$A557+14),FALSE)</f>
        <v>0</v>
      </c>
      <c r="U557" s="9">
        <f ca="1">HLOOKUP($B557,INDIRECT(U$1&amp;"!$I$2:$x$40"),('Partner-period(er)'!$A557+14),FALSE)</f>
        <v>0</v>
      </c>
      <c r="V557" s="9">
        <f ca="1">HLOOKUP($B557,INDIRECT(V$1&amp;"!$I$2:$x$40"),('Partner-period(er)'!$A557+14),FALSE)</f>
        <v>0</v>
      </c>
      <c r="W557" s="9">
        <f ca="1">HLOOKUP($B557,INDIRECT(W$1&amp;"!$I$2:$x$40"),('Partner-period(er)'!$A557+14),FALSE)</f>
        <v>0</v>
      </c>
      <c r="X557" s="109">
        <f ca="1">HLOOKUP($B557,INDIRECT(X$1&amp;"!$I$2:$x$40"),('Partner-period(er)'!$A557+14),FALSE)</f>
        <v>0</v>
      </c>
      <c r="Z557" s="15">
        <f ca="1">J557</f>
        <v>0</v>
      </c>
      <c r="AA557" s="11">
        <f ca="1">SUM($J557:K557)</f>
        <v>0</v>
      </c>
      <c r="AB557" s="11">
        <f ca="1">SUM($J557:L557)</f>
        <v>0</v>
      </c>
      <c r="AC557" s="11">
        <f ca="1">SUM($J557:M557)</f>
        <v>0</v>
      </c>
      <c r="AD557" s="11">
        <f ca="1">SUM($J557:N557)</f>
        <v>0</v>
      </c>
      <c r="AE557" s="11">
        <f ca="1">SUM($J557:O557)</f>
        <v>0</v>
      </c>
      <c r="AF557" s="11">
        <f ca="1">SUM($J557:P557)</f>
        <v>0</v>
      </c>
      <c r="AG557" s="11">
        <f ca="1">SUM($J557:Q557)</f>
        <v>0</v>
      </c>
      <c r="AH557" s="11">
        <f ca="1">SUM($J557:R557)</f>
        <v>0</v>
      </c>
      <c r="AI557" s="11">
        <f ca="1">SUM($J557:S557)</f>
        <v>0</v>
      </c>
      <c r="AJ557" s="11">
        <f ca="1">SUM($J557:T557)</f>
        <v>0</v>
      </c>
      <c r="AK557" s="11">
        <f ca="1">SUM($J557:U557)</f>
        <v>0</v>
      </c>
      <c r="AL557" s="11">
        <f ca="1">SUM($J557:V557)</f>
        <v>0</v>
      </c>
      <c r="AM557" s="11">
        <f ca="1">SUM($J557:W557)</f>
        <v>0</v>
      </c>
      <c r="AN557" s="19">
        <f ca="1">SUM($J557:X557)</f>
        <v>0</v>
      </c>
      <c r="AO557" s="12"/>
      <c r="AP557" s="11"/>
      <c r="AQ557" s="11"/>
      <c r="AR557" s="11"/>
      <c r="AS557" s="11"/>
      <c r="AT557" s="11"/>
    </row>
    <row r="558" spans="1:56" x14ac:dyDescent="0.25">
      <c r="A558" s="24">
        <v>4</v>
      </c>
      <c r="B558" s="24">
        <f t="shared" si="300"/>
        <v>12</v>
      </c>
      <c r="C558" s="43"/>
      <c r="D558" s="9" t="str">
        <f>Data!B$15</f>
        <v>Interen løn</v>
      </c>
      <c r="E558" s="9"/>
      <c r="F558" s="66">
        <f>HLOOKUP(B558,'Budget &amp; Total'!B:CI,50,FALSE)</f>
        <v>0</v>
      </c>
      <c r="G558" s="242">
        <f>HLOOKUP(B558,'Budget &amp; Total'!$1:$45,(24),FALSE)</f>
        <v>0</v>
      </c>
      <c r="H558" s="454">
        <f t="shared" ca="1" si="301"/>
        <v>0</v>
      </c>
      <c r="I558" s="72"/>
      <c r="J558" s="159">
        <f ca="1">HLOOKUP($B558,INDIRECT(J$1&amp;"!$I$2:$x$40"),('Partner-period(er)'!$A558+14),FALSE)</f>
        <v>0</v>
      </c>
      <c r="K558" s="57">
        <f ca="1">HLOOKUP($B558,INDIRECT(K$1&amp;"!$I$2:$x$40"),('Partner-period(er)'!$A558+14),FALSE)</f>
        <v>0</v>
      </c>
      <c r="L558" s="57">
        <f ca="1">HLOOKUP($B558,INDIRECT(L$1&amp;"!$I$2:$x$40"),('Partner-period(er)'!$A558+14),FALSE)</f>
        <v>0</v>
      </c>
      <c r="M558" s="57">
        <f ca="1">HLOOKUP($B558,INDIRECT(M$1&amp;"!$I$2:$x$40"),('Partner-period(er)'!$A558+14),FALSE)</f>
        <v>0</v>
      </c>
      <c r="N558" s="57">
        <f ca="1">HLOOKUP($B558,INDIRECT(N$1&amp;"!$I$2:$x$40"),('Partner-period(er)'!$A558+14),FALSE)</f>
        <v>0</v>
      </c>
      <c r="O558" s="9">
        <f ca="1">HLOOKUP($B558,INDIRECT(O$1&amp;"!$I$2:$x$40"),('Partner-period(er)'!$A558+14),FALSE)</f>
        <v>0</v>
      </c>
      <c r="P558" s="9">
        <f ca="1">HLOOKUP($B558,INDIRECT(P$1&amp;"!$I$2:$x$40"),('Partner-period(er)'!$A558+14),FALSE)</f>
        <v>0</v>
      </c>
      <c r="Q558" s="9">
        <f ca="1">HLOOKUP($B558,INDIRECT(Q$1&amp;"!$I$2:$x$40"),('Partner-period(er)'!$A558+14),FALSE)</f>
        <v>0</v>
      </c>
      <c r="R558" s="9">
        <f ca="1">HLOOKUP($B558,INDIRECT(R$1&amp;"!$I$2:$x$40"),('Partner-period(er)'!$A558+14),FALSE)</f>
        <v>0</v>
      </c>
      <c r="S558" s="9">
        <f ca="1">HLOOKUP($B558,INDIRECT(S$1&amp;"!$I$2:$x$40"),('Partner-period(er)'!$A558+14),FALSE)</f>
        <v>0</v>
      </c>
      <c r="T558" s="9">
        <f ca="1">HLOOKUP($B558,INDIRECT(T$1&amp;"!$I$2:$x$40"),('Partner-period(er)'!$A558+14),FALSE)</f>
        <v>0</v>
      </c>
      <c r="U558" s="9">
        <f ca="1">HLOOKUP($B558,INDIRECT(U$1&amp;"!$I$2:$x$40"),('Partner-period(er)'!$A558+14),FALSE)</f>
        <v>0</v>
      </c>
      <c r="V558" s="9">
        <f ca="1">HLOOKUP($B558,INDIRECT(V$1&amp;"!$I$2:$x$40"),('Partner-period(er)'!$A558+14),FALSE)</f>
        <v>0</v>
      </c>
      <c r="W558" s="9">
        <f ca="1">HLOOKUP($B558,INDIRECT(W$1&amp;"!$I$2:$x$40"),('Partner-period(er)'!$A558+14),FALSE)</f>
        <v>0</v>
      </c>
      <c r="X558" s="109">
        <f ca="1">HLOOKUP($B558,INDIRECT(X$1&amp;"!$I$2:$x$40"),('Partner-period(er)'!$A558+14),FALSE)</f>
        <v>0</v>
      </c>
      <c r="Z558" s="21">
        <f ca="1">J584</f>
        <v>0</v>
      </c>
      <c r="AA558" s="22">
        <f ca="1">SUM($J584:K584)</f>
        <v>0</v>
      </c>
      <c r="AB558" s="22">
        <f ca="1">SUM($J584:L584)</f>
        <v>0</v>
      </c>
      <c r="AC558" s="22">
        <f ca="1">SUM($J584:M584)</f>
        <v>0</v>
      </c>
      <c r="AD558" s="22">
        <f ca="1">SUM($J584:N584)</f>
        <v>0</v>
      </c>
      <c r="AE558" s="22">
        <f ca="1">SUM($J584:O584)</f>
        <v>0</v>
      </c>
      <c r="AF558" s="22">
        <f ca="1">SUM($J584:P584)</f>
        <v>0</v>
      </c>
      <c r="AG558" s="22">
        <f ca="1">SUM($J584:Q584)</f>
        <v>0</v>
      </c>
      <c r="AH558" s="22">
        <f ca="1">SUM($J584:R584)</f>
        <v>0</v>
      </c>
      <c r="AI558" s="22">
        <f ca="1">SUM($J584:S584)</f>
        <v>0</v>
      </c>
      <c r="AJ558" s="22">
        <f ca="1">SUM($J584:T584)</f>
        <v>0</v>
      </c>
      <c r="AK558" s="22">
        <f ca="1">SUM($J584:U584)</f>
        <v>0</v>
      </c>
      <c r="AL558" s="22">
        <f ca="1">SUM($J584:V584)</f>
        <v>0</v>
      </c>
      <c r="AM558" s="22">
        <f ca="1">SUM($J584:W584)</f>
        <v>0</v>
      </c>
      <c r="AN558" s="23">
        <f ca="1">SUM($J584:X584)</f>
        <v>0</v>
      </c>
      <c r="AO558" s="12"/>
      <c r="AP558" s="11">
        <f ca="1">IF(Data!$H$2="ja",IF(Z558&gt;$G558,Z558-$G558,0),0)</f>
        <v>0</v>
      </c>
      <c r="AQ558" s="11">
        <f ca="1">IF(Data!$H$2="ja",IF(AA558&gt;$G558,AA558-$G558-SUM($AP558:AP558),0),0)</f>
        <v>0</v>
      </c>
      <c r="AR558" s="11">
        <f ca="1">IF(Data!$H$2="ja",IF(AB558&gt;$G558,AB558-$G558-SUM($AP558:AQ558),0),0)</f>
        <v>0</v>
      </c>
      <c r="AS558" s="11">
        <f ca="1">IF(Data!$H$2="ja",IF(AC558&gt;$G558,AC558-$G558-SUM($AP558:AR558),0),0)</f>
        <v>0</v>
      </c>
      <c r="AT558" s="11">
        <f ca="1">IF(Data!$H$2="ja",IF(AD558&gt;$G558,AD558-$G558-SUM($AP558:AS558),0),0)</f>
        <v>0</v>
      </c>
      <c r="AU558" s="11">
        <f ca="1">IF(Data!$H$2="ja",IF(AE558&gt;$G558,AE558-$G558-SUM($AP558:AT558),0),0)</f>
        <v>0</v>
      </c>
      <c r="AV558" s="11">
        <f ca="1">IF(Data!$H$2="ja",IF(AF558&gt;$G558,AF558-$G558-SUM($AP558:AU558),0),0)</f>
        <v>0</v>
      </c>
      <c r="AW558" s="11">
        <f ca="1">IF(Data!$H$2="ja",IF(AG558&gt;$G558,AG558-$G558-SUM($AP558:AV558),0),0)</f>
        <v>0</v>
      </c>
      <c r="AX558" s="11">
        <f ca="1">IF(Data!$H$2="ja",IF(AH558&gt;$G558,AH558-$G558-SUM($AP558:AW558),0),0)</f>
        <v>0</v>
      </c>
      <c r="AY558" s="11">
        <f ca="1">IF(Data!$H$2="ja",IF(AI558&gt;$G558,AI558-$G558-SUM($AP558:AX558),0),0)</f>
        <v>0</v>
      </c>
      <c r="AZ558" s="11">
        <f ca="1">IF(Data!$H$2="ja",IF(AJ558&gt;$G558,AJ558-$G558-SUM($AP558:AY558),0),0)</f>
        <v>0</v>
      </c>
      <c r="BA558" s="11">
        <f ca="1">IF(Data!$H$2="ja",IF(AK558&gt;$G558,AK558-$G558-SUM($AP558:AZ558),0),0)</f>
        <v>0</v>
      </c>
      <c r="BB558" s="11">
        <f ca="1">IF(Data!$H$2="ja",IF(AL558&gt;$G558,AL558-$G558-SUM($AP558:BA558),0),0)</f>
        <v>0</v>
      </c>
      <c r="BC558" s="11">
        <f ca="1">IF(Data!$H$2="ja",IF(AM558&gt;$G558,AM558-$G558-SUM($AP558:BB558),0),0)</f>
        <v>0</v>
      </c>
      <c r="BD558" s="11">
        <f ca="1">IF(Data!$H$2="ja",IF(AN558&gt;$G558,AN558-$G558-SUM($AP558:BC558),0),0)</f>
        <v>0</v>
      </c>
    </row>
    <row r="559" spans="1:56" x14ac:dyDescent="0.25">
      <c r="A559" s="24">
        <v>5</v>
      </c>
      <c r="B559" s="24">
        <f t="shared" si="300"/>
        <v>12</v>
      </c>
      <c r="C559" s="39"/>
      <c r="D559" s="9" t="str">
        <f>Data!B$16</f>
        <v>Teknisk/adm løn</v>
      </c>
      <c r="E559" s="9"/>
      <c r="F559" s="66">
        <f>HLOOKUP(B558,'Budget &amp; Total'!B:CI,51,FALSE)</f>
        <v>0</v>
      </c>
      <c r="G559" s="242">
        <f>HLOOKUP(B559,'Budget &amp; Total'!$1:$45,(25),FALSE)</f>
        <v>0</v>
      </c>
      <c r="H559" s="454">
        <f t="shared" ca="1" si="301"/>
        <v>0</v>
      </c>
      <c r="I559" s="72"/>
      <c r="J559" s="159">
        <f ca="1">HLOOKUP($B559,INDIRECT(J$1&amp;"!$I$2:$x$40"),('Partner-period(er)'!$A559+14),FALSE)</f>
        <v>0</v>
      </c>
      <c r="K559" s="57">
        <f ca="1">HLOOKUP($B559,INDIRECT(K$1&amp;"!$I$2:$x$40"),('Partner-period(er)'!$A559+14),FALSE)</f>
        <v>0</v>
      </c>
      <c r="L559" s="57">
        <f ca="1">HLOOKUP($B559,INDIRECT(L$1&amp;"!$I$2:$x$40"),('Partner-period(er)'!$A559+14),FALSE)</f>
        <v>0</v>
      </c>
      <c r="M559" s="57">
        <f ca="1">HLOOKUP($B559,INDIRECT(M$1&amp;"!$I$2:$x$40"),('Partner-period(er)'!$A559+14),FALSE)</f>
        <v>0</v>
      </c>
      <c r="N559" s="57">
        <f ca="1">HLOOKUP($B559,INDIRECT(N$1&amp;"!$I$2:$x$40"),('Partner-period(er)'!$A559+14),FALSE)</f>
        <v>0</v>
      </c>
      <c r="O559" s="9">
        <f ca="1">HLOOKUP($B559,INDIRECT(O$1&amp;"!$I$2:$x$40"),('Partner-period(er)'!$A559+14),FALSE)</f>
        <v>0</v>
      </c>
      <c r="P559" s="9">
        <f ca="1">HLOOKUP($B559,INDIRECT(P$1&amp;"!$I$2:$x$40"),('Partner-period(er)'!$A559+14),FALSE)</f>
        <v>0</v>
      </c>
      <c r="Q559" s="9">
        <f ca="1">HLOOKUP($B559,INDIRECT(Q$1&amp;"!$I$2:$x$40"),('Partner-period(er)'!$A559+14),FALSE)</f>
        <v>0</v>
      </c>
      <c r="R559" s="9">
        <f ca="1">HLOOKUP($B559,INDIRECT(R$1&amp;"!$I$2:$x$40"),('Partner-period(er)'!$A559+14),FALSE)</f>
        <v>0</v>
      </c>
      <c r="S559" s="9">
        <f ca="1">HLOOKUP($B559,INDIRECT(S$1&amp;"!$I$2:$x$40"),('Partner-period(er)'!$A559+14),FALSE)</f>
        <v>0</v>
      </c>
      <c r="T559" s="9">
        <f ca="1">HLOOKUP($B559,INDIRECT(T$1&amp;"!$I$2:$x$40"),('Partner-period(er)'!$A559+14),FALSE)</f>
        <v>0</v>
      </c>
      <c r="U559" s="9">
        <f ca="1">HLOOKUP($B559,INDIRECT(U$1&amp;"!$I$2:$x$40"),('Partner-period(er)'!$A559+14),FALSE)</f>
        <v>0</v>
      </c>
      <c r="V559" s="9">
        <f ca="1">HLOOKUP($B559,INDIRECT(V$1&amp;"!$I$2:$x$40"),('Partner-period(er)'!$A559+14),FALSE)</f>
        <v>0</v>
      </c>
      <c r="W559" s="9">
        <f ca="1">HLOOKUP($B559,INDIRECT(W$1&amp;"!$I$2:$x$40"),('Partner-period(er)'!$A559+14),FALSE)</f>
        <v>0</v>
      </c>
      <c r="X559" s="109">
        <f ca="1">HLOOKUP($B559,INDIRECT(X$1&amp;"!$I$2:$x$40"),('Partner-period(er)'!$A559+14),FALSE)</f>
        <v>0</v>
      </c>
      <c r="Z559" s="21">
        <f ca="1">J591</f>
        <v>0</v>
      </c>
      <c r="AA559" s="22">
        <f ca="1">SUM($J591:K591)</f>
        <v>0</v>
      </c>
      <c r="AB559" s="22">
        <f ca="1">SUM($J591:L591)</f>
        <v>0</v>
      </c>
      <c r="AC559" s="22">
        <f ca="1">SUM($J591:M591)</f>
        <v>0</v>
      </c>
      <c r="AD559" s="22">
        <f ca="1">SUM($J591:N591)</f>
        <v>0</v>
      </c>
      <c r="AE559" s="22">
        <f ca="1">SUM($J591:O591)</f>
        <v>0</v>
      </c>
      <c r="AF559" s="22">
        <f ca="1">SUM($J591:P591)</f>
        <v>0</v>
      </c>
      <c r="AG559" s="22">
        <f ca="1">SUM($J591:Q591)</f>
        <v>0</v>
      </c>
      <c r="AH559" s="22">
        <f ca="1">SUM($J591:R591)</f>
        <v>0</v>
      </c>
      <c r="AI559" s="22">
        <f ca="1">SUM($J591:S591)</f>
        <v>0</v>
      </c>
      <c r="AJ559" s="22">
        <f ca="1">SUM($J591:T591)</f>
        <v>0</v>
      </c>
      <c r="AK559" s="22">
        <f ca="1">SUM($J591:U591)</f>
        <v>0</v>
      </c>
      <c r="AL559" s="22">
        <f ca="1">SUM($J591:V591)</f>
        <v>0</v>
      </c>
      <c r="AM559" s="22">
        <f ca="1">SUM($J591:W591)</f>
        <v>0</v>
      </c>
      <c r="AN559" s="22">
        <f ca="1">SUM($J591:X591)</f>
        <v>0</v>
      </c>
      <c r="AO559" s="12"/>
      <c r="AP559" s="11">
        <f ca="1">IF(Data!$H$2="ja",IF(Z559&gt;$G559,Z559-$G559,0),0)</f>
        <v>0</v>
      </c>
      <c r="AQ559" s="11">
        <f ca="1">IF(Data!$H$2="ja",IF(AA559&gt;$G559,AA559-$G559-SUM($AP559:AP559),0),0)</f>
        <v>0</v>
      </c>
      <c r="AR559" s="11">
        <f ca="1">IF(Data!$H$2="ja",IF(AB559&gt;$G559,AB559-$G559-SUM($AP559:AQ559),0),0)</f>
        <v>0</v>
      </c>
      <c r="AS559" s="11">
        <f ca="1">IF(Data!$H$2="ja",IF(AC559&gt;$G559,AC559-$G559-SUM($AP559:AR559),0),0)</f>
        <v>0</v>
      </c>
      <c r="AT559" s="11">
        <f ca="1">IF(Data!$H$2="ja",IF(AD559&gt;$G559,AD559-$G559-SUM($AP559:AS559),0),0)</f>
        <v>0</v>
      </c>
      <c r="AU559" s="11">
        <f ca="1">IF(Data!$H$2="ja",IF(AE559&gt;$G559,AE559-$G559-SUM($AP559:AT559),0),0)</f>
        <v>0</v>
      </c>
      <c r="AV559" s="11">
        <f ca="1">IF(Data!$H$2="ja",IF(AF559&gt;$G559,AF559-$G559-SUM($AP559:AU559),0),0)</f>
        <v>0</v>
      </c>
      <c r="AW559" s="11">
        <f ca="1">IF(Data!$H$2="ja",IF(AG559&gt;$G559,AG559-$G559-SUM($AP559:AV559),0),0)</f>
        <v>0</v>
      </c>
      <c r="AX559" s="11">
        <f ca="1">IF(Data!$H$2="ja",IF(AH559&gt;$G559,AH559-$G559-SUM($AP559:AW559),0),0)</f>
        <v>0</v>
      </c>
      <c r="AY559" s="11">
        <f ca="1">IF(Data!$H$2="ja",IF(AI559&gt;$G559,AI559-$G559-SUM($AP559:AX559),0),0)</f>
        <v>0</v>
      </c>
      <c r="AZ559" s="11">
        <f ca="1">IF(Data!$H$2="ja",IF(AJ559&gt;$G559,AJ559-$G559-SUM($AP559:AY559),0),0)</f>
        <v>0</v>
      </c>
      <c r="BA559" s="11">
        <f ca="1">IF(Data!$H$2="ja",IF(AK559&gt;$G559,AK559-$G559-SUM($AP559:AZ559),0),0)</f>
        <v>0</v>
      </c>
      <c r="BB559" s="11">
        <f ca="1">IF(Data!$H$2="ja",IF(AL559&gt;$G559,AL559-$G559-SUM($AP559:BA559),0),0)</f>
        <v>0</v>
      </c>
      <c r="BC559" s="11">
        <f ca="1">IF(Data!$H$2="ja",IF(AM559&gt;$G559,AM559-$G559-SUM($AP559:BB559),0),0)</f>
        <v>0</v>
      </c>
      <c r="BD559" s="11">
        <f ca="1">IF(Data!$H$2="ja",IF(AN559&gt;$G559,AN559-$G559-SUM($AP559:BC559),0),0)</f>
        <v>0</v>
      </c>
    </row>
    <row r="560" spans="1:56" x14ac:dyDescent="0.25">
      <c r="A560" s="24">
        <v>6</v>
      </c>
      <c r="B560" s="24">
        <f t="shared" si="300"/>
        <v>12</v>
      </c>
      <c r="C560" s="40"/>
      <c r="D560" s="41" t="str">
        <f>Data!B$17</f>
        <v>Overhead løn</v>
      </c>
      <c r="E560" s="41"/>
      <c r="F560" s="70">
        <f>HLOOKUP(B558,'Budget &amp; Total'!B:CI,26,FALSE)</f>
        <v>0</v>
      </c>
      <c r="G560" s="243">
        <f>HLOOKUP(B560,'Budget &amp; Total'!$1:$45,(27),FALSE)</f>
        <v>0</v>
      </c>
      <c r="H560" s="453">
        <f t="shared" ca="1" si="301"/>
        <v>0</v>
      </c>
      <c r="I560" s="72"/>
      <c r="J560" s="159">
        <f ca="1">HLOOKUP($B560,INDIRECT(J$1&amp;"!$I$2:$x$40"),('Partner-period(er)'!$A560+14),FALSE)</f>
        <v>0</v>
      </c>
      <c r="K560" s="57">
        <f ca="1">HLOOKUP($B560,INDIRECT(K$1&amp;"!$I$2:$x$40"),('Partner-period(er)'!$A560+14),FALSE)</f>
        <v>0</v>
      </c>
      <c r="L560" s="57">
        <f ca="1">HLOOKUP($B560,INDIRECT(L$1&amp;"!$I$2:$x$40"),('Partner-period(er)'!$A560+14),FALSE)</f>
        <v>0</v>
      </c>
      <c r="M560" s="57">
        <f ca="1">HLOOKUP($B560,INDIRECT(M$1&amp;"!$I$2:$x$40"),('Partner-period(er)'!$A560+14),FALSE)</f>
        <v>0</v>
      </c>
      <c r="N560" s="57">
        <f ca="1">HLOOKUP($B560,INDIRECT(N$1&amp;"!$I$2:$x$40"),('Partner-period(er)'!$A560+14),FALSE)</f>
        <v>0</v>
      </c>
      <c r="O560" s="9">
        <f ca="1">HLOOKUP($B560,INDIRECT(O$1&amp;"!$I$2:$x$40"),('Partner-period(er)'!$A560+14),FALSE)</f>
        <v>0</v>
      </c>
      <c r="P560" s="9">
        <f ca="1">HLOOKUP($B560,INDIRECT(P$1&amp;"!$I$2:$x$40"),('Partner-period(er)'!$A560+14),FALSE)</f>
        <v>0</v>
      </c>
      <c r="Q560" s="9">
        <f ca="1">HLOOKUP($B560,INDIRECT(Q$1&amp;"!$I$2:$x$40"),('Partner-period(er)'!$A560+14),FALSE)</f>
        <v>0</v>
      </c>
      <c r="R560" s="9">
        <f ca="1">HLOOKUP($B560,INDIRECT(R$1&amp;"!$I$2:$x$40"),('Partner-period(er)'!$A560+14),FALSE)</f>
        <v>0</v>
      </c>
      <c r="S560" s="9">
        <f ca="1">HLOOKUP($B560,INDIRECT(S$1&amp;"!$I$2:$x$40"),('Partner-period(er)'!$A560+14),FALSE)</f>
        <v>0</v>
      </c>
      <c r="T560" s="9">
        <f ca="1">HLOOKUP($B560,INDIRECT(T$1&amp;"!$I$2:$x$40"),('Partner-period(er)'!$A560+14),FALSE)</f>
        <v>0</v>
      </c>
      <c r="U560" s="9">
        <f ca="1">HLOOKUP($B560,INDIRECT(U$1&amp;"!$I$2:$x$40"),('Partner-period(er)'!$A560+14),FALSE)</f>
        <v>0</v>
      </c>
      <c r="V560" s="9">
        <f ca="1">HLOOKUP($B560,INDIRECT(V$1&amp;"!$I$2:$x$40"),('Partner-period(er)'!$A560+14),FALSE)</f>
        <v>0</v>
      </c>
      <c r="W560" s="9">
        <f ca="1">HLOOKUP($B560,INDIRECT(W$1&amp;"!$I$2:$x$40"),('Partner-period(er)'!$A560+14),FALSE)</f>
        <v>0</v>
      </c>
      <c r="X560" s="109">
        <f ca="1">HLOOKUP($B560,INDIRECT(X$1&amp;"!$I$2:$x$40"),('Partner-period(er)'!$A560+14),FALSE)</f>
        <v>0</v>
      </c>
      <c r="Z560" s="21">
        <f ca="1">J560+J594</f>
        <v>0</v>
      </c>
      <c r="AA560" s="22">
        <f ca="1">SUM($J594:K594)+SUM($J560:K560)</f>
        <v>0</v>
      </c>
      <c r="AB560" s="22">
        <f ca="1">SUM($J594:L594)+SUM($J560:L560)</f>
        <v>0</v>
      </c>
      <c r="AC560" s="22">
        <f ca="1">SUM($J594:M594)+SUM($J560:M560)</f>
        <v>0</v>
      </c>
      <c r="AD560" s="22">
        <f ca="1">SUM($J594:N594)+SUM($J560:N560)</f>
        <v>0</v>
      </c>
      <c r="AE560" s="22">
        <f ca="1">SUM($J594:O594)+SUM($J560:O560)</f>
        <v>0</v>
      </c>
      <c r="AF560" s="22">
        <f ca="1">SUM($J594:P594)+SUM($J560:P560)</f>
        <v>0</v>
      </c>
      <c r="AG560" s="22">
        <f ca="1">SUM($J594:Q594)+SUM($J560:Q560)</f>
        <v>0</v>
      </c>
      <c r="AH560" s="22">
        <f ca="1">SUM($J594:R594)+SUM($J560:R560)</f>
        <v>0</v>
      </c>
      <c r="AI560" s="22">
        <f ca="1">SUM($J594:S594)+SUM($J560:S560)</f>
        <v>0</v>
      </c>
      <c r="AJ560" s="22">
        <f ca="1">SUM($J594:T594)+SUM($J560:T560)</f>
        <v>0</v>
      </c>
      <c r="AK560" s="22">
        <f ca="1">SUM($J594:U594)+SUM($J560:U560)</f>
        <v>0</v>
      </c>
      <c r="AL560" s="22">
        <f ca="1">SUM($J594:V594)+SUM($J560:V560)</f>
        <v>0</v>
      </c>
      <c r="AM560" s="22">
        <f ca="1">SUM($J594:W594)+SUM($J560:W560)</f>
        <v>0</v>
      </c>
      <c r="AN560" s="22">
        <f ca="1">SUM($J594:X594)+SUM($J560:X560)</f>
        <v>0</v>
      </c>
      <c r="AO560" s="12"/>
      <c r="AP560" s="11">
        <f ca="1">IF(Data!$H$2="ja",IF(Z560&gt;$G560,Z560-$G560,0),0)</f>
        <v>0</v>
      </c>
      <c r="AQ560" s="11">
        <f ca="1">IF(Data!$H$2="ja",IF(AA560&gt;$G560,AA560-$G560-SUM($AP560:AP560),0),0)</f>
        <v>0</v>
      </c>
      <c r="AR560" s="11">
        <f ca="1">IF(Data!$H$2="ja",IF(AB560&gt;$G560,AB560-$G560-SUM($AP560:AQ560),0),0)</f>
        <v>0</v>
      </c>
      <c r="AS560" s="11">
        <f ca="1">IF(Data!$H$2="ja",IF(AC560&gt;$G560,AC560-$G560-SUM($AP560:AR560),0),0)</f>
        <v>0</v>
      </c>
      <c r="AT560" s="11">
        <f ca="1">IF(Data!$H$2="ja",IF(AD560&gt;$G560,AD560-$G560-SUM($AP560:AS560),0),0)</f>
        <v>0</v>
      </c>
      <c r="AU560" s="11">
        <f ca="1">IF(Data!$H$2="ja",IF(AE560&gt;$G560,AE560-$G560-SUM($AP560:AT560),0),0)</f>
        <v>0</v>
      </c>
      <c r="AV560" s="11">
        <f ca="1">IF(Data!$H$2="ja",IF(AF560&gt;$G560,AF560-$G560-SUM($AP560:AU560),0),0)</f>
        <v>0</v>
      </c>
      <c r="AW560" s="11">
        <f ca="1">IF(Data!$H$2="ja",IF(AG560&gt;$G560,AG560-$G560-SUM($AP560:AV560),0),0)</f>
        <v>0</v>
      </c>
      <c r="AX560" s="11">
        <f ca="1">IF(Data!$H$2="ja",IF(AH560&gt;$G560,AH560-$G560-SUM($AP560:AW560),0),0)</f>
        <v>0</v>
      </c>
      <c r="AY560" s="11">
        <f ca="1">IF(Data!$H$2="ja",IF(AI560&gt;$G560,AI560-$G560-SUM($AP560:AX560),0),0)</f>
        <v>0</v>
      </c>
      <c r="AZ560" s="11">
        <f ca="1">IF(Data!$H$2="ja",IF(AJ560&gt;$G560,AJ560-$G560-SUM($AP560:AY560),0),0)</f>
        <v>0</v>
      </c>
      <c r="BA560" s="11">
        <f ca="1">IF(Data!$H$2="ja",IF(AK560&gt;$G560,AK560-$G560-SUM($AP560:AZ560),0),0)</f>
        <v>0</v>
      </c>
      <c r="BB560" s="11">
        <f ca="1">IF(Data!$H$2="ja",IF(AL560&gt;$G560,AL560-$G560-SUM($AP560:BA560),0),0)</f>
        <v>0</v>
      </c>
      <c r="BC560" s="11">
        <f ca="1">IF(Data!$H$2="ja",IF(AM560&gt;$G560,AM560-$G560-SUM($AP560:BB560),0),0)</f>
        <v>0</v>
      </c>
      <c r="BD560" s="11">
        <f ca="1">IF(Data!$H$2="ja",IF(AN560&gt;$G560,AN560-$G560-SUM($AP560:BC560),0),0)</f>
        <v>0</v>
      </c>
    </row>
    <row r="561" spans="1:56" x14ac:dyDescent="0.25">
      <c r="A561" s="24">
        <v>7</v>
      </c>
      <c r="B561" s="24">
        <f t="shared" si="300"/>
        <v>12</v>
      </c>
      <c r="C561" s="62"/>
      <c r="D561" s="34" t="str">
        <f>Data!B$39</f>
        <v>Lønomkostninger total</v>
      </c>
      <c r="E561" s="34"/>
      <c r="F561" s="53"/>
      <c r="G561" s="242">
        <f>HLOOKUP(B561,'Budget &amp; Total'!$1:$45,(28),FALSE)</f>
        <v>0</v>
      </c>
      <c r="H561" s="455">
        <f t="shared" ca="1" si="301"/>
        <v>0</v>
      </c>
      <c r="I561" s="79"/>
      <c r="J561" s="209">
        <f ca="1">HLOOKUP($B561,INDIRECT(J$1&amp;"!$I$2:$x$40"),('Partner-period(er)'!$A561+14),FALSE)</f>
        <v>0</v>
      </c>
      <c r="K561" s="61">
        <f ca="1">HLOOKUP($B561,INDIRECT(K$1&amp;"!$I$2:$x$40"),('Partner-period(er)'!$A561+14),FALSE)</f>
        <v>0</v>
      </c>
      <c r="L561" s="210">
        <f ca="1">HLOOKUP($B561,INDIRECT(L$1&amp;"!$I$2:$x$40"),('Partner-period(er)'!$A561+14),FALSE)</f>
        <v>0</v>
      </c>
      <c r="M561" s="210">
        <f ca="1">HLOOKUP($B561,INDIRECT(M$1&amp;"!$I$2:$x$40"),('Partner-period(er)'!$A561+14),FALSE)</f>
        <v>0</v>
      </c>
      <c r="N561" s="210">
        <f ca="1">HLOOKUP($B561,INDIRECT(N$1&amp;"!$I$2:$x$40"),('Partner-period(er)'!$A561+14),FALSE)</f>
        <v>0</v>
      </c>
      <c r="O561" s="364">
        <f ca="1">HLOOKUP($B561,INDIRECT(O$1&amp;"!$I$2:$x$40"),('Partner-period(er)'!$A561+14),FALSE)</f>
        <v>0</v>
      </c>
      <c r="P561" s="364">
        <f ca="1">HLOOKUP($B561,INDIRECT(P$1&amp;"!$I$2:$x$40"),('Partner-period(er)'!$A561+14),FALSE)</f>
        <v>0</v>
      </c>
      <c r="Q561" s="364">
        <f ca="1">HLOOKUP($B561,INDIRECT(Q$1&amp;"!$I$2:$x$40"),('Partner-period(er)'!$A561+14),FALSE)</f>
        <v>0</v>
      </c>
      <c r="R561" s="364">
        <f ca="1">HLOOKUP($B561,INDIRECT(R$1&amp;"!$I$2:$x$40"),('Partner-period(er)'!$A561+14),FALSE)</f>
        <v>0</v>
      </c>
      <c r="S561" s="364">
        <f ca="1">HLOOKUP($B561,INDIRECT(S$1&amp;"!$I$2:$x$40"),('Partner-period(er)'!$A561+14),FALSE)</f>
        <v>0</v>
      </c>
      <c r="T561" s="364">
        <f ca="1">HLOOKUP($B561,INDIRECT(T$1&amp;"!$I$2:$x$40"),('Partner-period(er)'!$A561+14),FALSE)</f>
        <v>0</v>
      </c>
      <c r="U561" s="364">
        <f ca="1">HLOOKUP($B561,INDIRECT(U$1&amp;"!$I$2:$x$40"),('Partner-period(er)'!$A561+14),FALSE)</f>
        <v>0</v>
      </c>
      <c r="V561" s="364">
        <f ca="1">HLOOKUP($B561,INDIRECT(V$1&amp;"!$I$2:$x$40"),('Partner-period(er)'!$A561+14),FALSE)</f>
        <v>0</v>
      </c>
      <c r="W561" s="364">
        <f ca="1">HLOOKUP($B561,INDIRECT(W$1&amp;"!$I$2:$x$40"),('Partner-period(er)'!$A561+14),FALSE)</f>
        <v>0</v>
      </c>
      <c r="X561" s="365">
        <f ca="1">HLOOKUP($B561,INDIRECT(X$1&amp;"!$I$2:$x$40"),('Partner-period(er)'!$A561+14),FALSE)</f>
        <v>0</v>
      </c>
      <c r="Z561" s="15">
        <f t="shared" ref="Z561:AN561" ca="1" si="302">SUM(Z558:Z560)</f>
        <v>0</v>
      </c>
      <c r="AA561" s="11">
        <f t="shared" ca="1" si="302"/>
        <v>0</v>
      </c>
      <c r="AB561" s="11">
        <f t="shared" ca="1" si="302"/>
        <v>0</v>
      </c>
      <c r="AC561" s="11">
        <f t="shared" ca="1" si="302"/>
        <v>0</v>
      </c>
      <c r="AD561" s="11">
        <f t="shared" ca="1" si="302"/>
        <v>0</v>
      </c>
      <c r="AE561" s="11">
        <f t="shared" ca="1" si="302"/>
        <v>0</v>
      </c>
      <c r="AF561" s="11">
        <f t="shared" ca="1" si="302"/>
        <v>0</v>
      </c>
      <c r="AG561" s="11">
        <f t="shared" ca="1" si="302"/>
        <v>0</v>
      </c>
      <c r="AH561" s="11">
        <f t="shared" ca="1" si="302"/>
        <v>0</v>
      </c>
      <c r="AI561" s="11">
        <f t="shared" ca="1" si="302"/>
        <v>0</v>
      </c>
      <c r="AJ561" s="11">
        <f t="shared" ca="1" si="302"/>
        <v>0</v>
      </c>
      <c r="AK561" s="11">
        <f t="shared" ca="1" si="302"/>
        <v>0</v>
      </c>
      <c r="AL561" s="11">
        <f t="shared" ca="1" si="302"/>
        <v>0</v>
      </c>
      <c r="AM561" s="11">
        <f t="shared" ca="1" si="302"/>
        <v>0</v>
      </c>
      <c r="AN561" s="19">
        <f t="shared" ca="1" si="302"/>
        <v>0</v>
      </c>
      <c r="AO561" s="12"/>
      <c r="AP561" s="11">
        <f t="shared" ref="AP561:BD561" ca="1" si="303">SUM(AP558:AP560)</f>
        <v>0</v>
      </c>
      <c r="AQ561" s="11">
        <f t="shared" ca="1" si="303"/>
        <v>0</v>
      </c>
      <c r="AR561" s="11">
        <f t="shared" ca="1" si="303"/>
        <v>0</v>
      </c>
      <c r="AS561" s="11">
        <f t="shared" ca="1" si="303"/>
        <v>0</v>
      </c>
      <c r="AT561" s="11">
        <f t="shared" ca="1" si="303"/>
        <v>0</v>
      </c>
      <c r="AU561" s="11">
        <f t="shared" ca="1" si="303"/>
        <v>0</v>
      </c>
      <c r="AV561" s="11">
        <f t="shared" ca="1" si="303"/>
        <v>0</v>
      </c>
      <c r="AW561" s="11">
        <f t="shared" ca="1" si="303"/>
        <v>0</v>
      </c>
      <c r="AX561" s="11">
        <f t="shared" ca="1" si="303"/>
        <v>0</v>
      </c>
      <c r="AY561" s="11">
        <f t="shared" ca="1" si="303"/>
        <v>0</v>
      </c>
      <c r="AZ561" s="11">
        <f t="shared" ca="1" si="303"/>
        <v>0</v>
      </c>
      <c r="BA561" s="11">
        <f t="shared" ca="1" si="303"/>
        <v>0</v>
      </c>
      <c r="BB561" s="11">
        <f t="shared" ca="1" si="303"/>
        <v>0</v>
      </c>
      <c r="BC561" s="11">
        <f t="shared" ca="1" si="303"/>
        <v>0</v>
      </c>
      <c r="BD561" s="11">
        <f t="shared" ca="1" si="303"/>
        <v>0</v>
      </c>
    </row>
    <row r="562" spans="1:56" x14ac:dyDescent="0.25">
      <c r="B562" s="24">
        <f t="shared" si="300"/>
        <v>12</v>
      </c>
      <c r="C562" s="38" t="str">
        <f>Data!B$18</f>
        <v>Andre omkostninger</v>
      </c>
      <c r="D562" s="9"/>
      <c r="E562" s="9"/>
      <c r="F562" s="4"/>
      <c r="G562" s="241"/>
      <c r="H562" s="454">
        <f t="shared" ca="1" si="301"/>
        <v>0</v>
      </c>
      <c r="I562" s="72"/>
      <c r="J562" s="159">
        <f ca="1">HLOOKUP($B562,INDIRECT(J$1&amp;"!$I$2:$x$40"),('Partner-period(er)'!$A562+14),FALSE)</f>
        <v>0</v>
      </c>
      <c r="K562" s="57">
        <f ca="1">HLOOKUP($B562,INDIRECT(K$1&amp;"!$I$2:$x$40"),('Partner-period(er)'!$A562+14),FALSE)</f>
        <v>0</v>
      </c>
      <c r="L562" s="57">
        <f ca="1">HLOOKUP($B562,INDIRECT(L$1&amp;"!$I$2:$x$40"),('Partner-period(er)'!$A562+14),FALSE)</f>
        <v>0</v>
      </c>
      <c r="M562" s="57">
        <f ca="1">HLOOKUP($B562,INDIRECT(M$1&amp;"!$I$2:$x$40"),('Partner-period(er)'!$A562+14),FALSE)</f>
        <v>0</v>
      </c>
      <c r="N562" s="57">
        <f ca="1">HLOOKUP($B562,INDIRECT(N$1&amp;"!$I$2:$x$40"),('Partner-period(er)'!$A562+14),FALSE)</f>
        <v>0</v>
      </c>
      <c r="O562" s="9">
        <f ca="1">HLOOKUP($B562,INDIRECT(O$1&amp;"!$I$2:$x$40"),('Partner-period(er)'!$A562+14),FALSE)</f>
        <v>0</v>
      </c>
      <c r="P562" s="9">
        <f ca="1">HLOOKUP($B562,INDIRECT(P$1&amp;"!$I$2:$x$40"),('Partner-period(er)'!$A562+14),FALSE)</f>
        <v>0</v>
      </c>
      <c r="Q562" s="9">
        <f ca="1">HLOOKUP($B562,INDIRECT(Q$1&amp;"!$I$2:$x$40"),('Partner-period(er)'!$A562+14),FALSE)</f>
        <v>0</v>
      </c>
      <c r="R562" s="9">
        <f ca="1">HLOOKUP($B562,INDIRECT(R$1&amp;"!$I$2:$x$40"),('Partner-period(er)'!$A562+14),FALSE)</f>
        <v>0</v>
      </c>
      <c r="S562" s="9">
        <f ca="1">HLOOKUP($B562,INDIRECT(S$1&amp;"!$I$2:$x$40"),('Partner-period(er)'!$A562+14),FALSE)</f>
        <v>0</v>
      </c>
      <c r="T562" s="9">
        <f ca="1">HLOOKUP($B562,INDIRECT(T$1&amp;"!$I$2:$x$40"),('Partner-period(er)'!$A562+14),FALSE)</f>
        <v>0</v>
      </c>
      <c r="U562" s="9">
        <f ca="1">HLOOKUP($B562,INDIRECT(U$1&amp;"!$I$2:$x$40"),('Partner-period(er)'!$A562+14),FALSE)</f>
        <v>0</v>
      </c>
      <c r="V562" s="9">
        <f ca="1">HLOOKUP($B562,INDIRECT(V$1&amp;"!$I$2:$x$40"),('Partner-period(er)'!$A562+14),FALSE)</f>
        <v>0</v>
      </c>
      <c r="W562" s="9">
        <f ca="1">HLOOKUP($B562,INDIRECT(W$1&amp;"!$I$2:$x$40"),('Partner-period(er)'!$A562+14),FALSE)</f>
        <v>0</v>
      </c>
      <c r="X562" s="109">
        <f ca="1">HLOOKUP($B562,INDIRECT(X$1&amp;"!$I$2:$x$40"),('Partner-period(er)'!$A562+14),FALSE)</f>
        <v>0</v>
      </c>
      <c r="Z562" s="15"/>
      <c r="AA562" s="11"/>
      <c r="AB562" s="11"/>
      <c r="AC562" s="11"/>
      <c r="AD562" s="11"/>
      <c r="AE562" s="11"/>
      <c r="AF562" s="11"/>
      <c r="AG562" s="11"/>
      <c r="AH562" s="11"/>
      <c r="AI562" s="11"/>
      <c r="AJ562" s="11"/>
      <c r="AK562" s="11"/>
      <c r="AL562" s="11"/>
      <c r="AM562" s="11"/>
      <c r="AN562" s="19"/>
      <c r="AO562" s="12"/>
      <c r="AP562" s="11"/>
      <c r="AQ562" s="11"/>
      <c r="AR562" s="11"/>
      <c r="AS562" s="11"/>
      <c r="AT562" s="11"/>
      <c r="AU562" s="11"/>
      <c r="AV562" s="11"/>
      <c r="AW562" s="11"/>
      <c r="AX562" s="11"/>
      <c r="AY562" s="11"/>
      <c r="AZ562" s="11"/>
      <c r="BA562" s="11"/>
      <c r="BB562" s="11"/>
      <c r="BC562" s="11"/>
      <c r="BD562" s="11"/>
    </row>
    <row r="563" spans="1:56" x14ac:dyDescent="0.25">
      <c r="A563" s="24">
        <v>9</v>
      </c>
      <c r="B563" s="24">
        <f t="shared" si="300"/>
        <v>12</v>
      </c>
      <c r="C563" s="39"/>
      <c r="D563" s="9" t="str">
        <f>Data!B$6</f>
        <v>Instrumenter og udstyr</v>
      </c>
      <c r="E563" s="9"/>
      <c r="F563" s="4"/>
      <c r="G563" s="242">
        <f>HLOOKUP(B563,'Budget &amp; Total'!$1:$45,(30),FALSE)</f>
        <v>0</v>
      </c>
      <c r="H563" s="454">
        <f t="shared" ca="1" si="301"/>
        <v>0</v>
      </c>
      <c r="I563" s="72"/>
      <c r="J563" s="159">
        <f ca="1">HLOOKUP($B563,INDIRECT(J$1&amp;"!$I$2:$x$40"),('Partner-period(er)'!$A563+14),FALSE)</f>
        <v>0</v>
      </c>
      <c r="K563" s="57">
        <f ca="1">HLOOKUP($B563,INDIRECT(K$1&amp;"!$I$2:$x$40"),('Partner-period(er)'!$A563+14),FALSE)</f>
        <v>0</v>
      </c>
      <c r="L563" s="57">
        <f ca="1">HLOOKUP($B563,INDIRECT(L$1&amp;"!$I$2:$x$40"),('Partner-period(er)'!$A563+14),FALSE)</f>
        <v>0</v>
      </c>
      <c r="M563" s="57">
        <f ca="1">HLOOKUP($B563,INDIRECT(M$1&amp;"!$I$2:$x$40"),('Partner-period(er)'!$A563+14),FALSE)</f>
        <v>0</v>
      </c>
      <c r="N563" s="57">
        <f ca="1">HLOOKUP($B563,INDIRECT(N$1&amp;"!$I$2:$x$40"),('Partner-period(er)'!$A563+14),FALSE)</f>
        <v>0</v>
      </c>
      <c r="O563" s="9">
        <f ca="1">HLOOKUP($B563,INDIRECT(O$1&amp;"!$I$2:$x$40"),('Partner-period(er)'!$A563+14),FALSE)</f>
        <v>0</v>
      </c>
      <c r="P563" s="9">
        <f ca="1">HLOOKUP($B563,INDIRECT(P$1&amp;"!$I$2:$x$40"),('Partner-period(er)'!$A563+14),FALSE)</f>
        <v>0</v>
      </c>
      <c r="Q563" s="9">
        <f ca="1">HLOOKUP($B563,INDIRECT(Q$1&amp;"!$I$2:$x$40"),('Partner-period(er)'!$A563+14),FALSE)</f>
        <v>0</v>
      </c>
      <c r="R563" s="9">
        <f ca="1">HLOOKUP($B563,INDIRECT(R$1&amp;"!$I$2:$x$40"),('Partner-period(er)'!$A563+14),FALSE)</f>
        <v>0</v>
      </c>
      <c r="S563" s="9">
        <f ca="1">HLOOKUP($B563,INDIRECT(S$1&amp;"!$I$2:$x$40"),('Partner-period(er)'!$A563+14),FALSE)</f>
        <v>0</v>
      </c>
      <c r="T563" s="9">
        <f ca="1">HLOOKUP($B563,INDIRECT(T$1&amp;"!$I$2:$x$40"),('Partner-period(er)'!$A563+14),FALSE)</f>
        <v>0</v>
      </c>
      <c r="U563" s="9">
        <f ca="1">HLOOKUP($B563,INDIRECT(U$1&amp;"!$I$2:$x$40"),('Partner-period(er)'!$A563+14),FALSE)</f>
        <v>0</v>
      </c>
      <c r="V563" s="9">
        <f ca="1">HLOOKUP($B563,INDIRECT(V$1&amp;"!$I$2:$x$40"),('Partner-period(er)'!$A563+14),FALSE)</f>
        <v>0</v>
      </c>
      <c r="W563" s="9">
        <f ca="1">HLOOKUP($B563,INDIRECT(W$1&amp;"!$I$2:$x$40"),('Partner-period(er)'!$A563+14),FALSE)</f>
        <v>0</v>
      </c>
      <c r="X563" s="109">
        <f ca="1">HLOOKUP($B563,INDIRECT(X$1&amp;"!$I$2:$x$40"),('Partner-period(er)'!$A563+14),FALSE)</f>
        <v>0</v>
      </c>
      <c r="Z563" s="15">
        <f t="shared" ref="Z563:Z571" ca="1" si="304">J563</f>
        <v>0</v>
      </c>
      <c r="AA563" s="11">
        <f ca="1">SUM($J563:K563)</f>
        <v>0</v>
      </c>
      <c r="AB563" s="11">
        <f ca="1">SUM($J563:L563)</f>
        <v>0</v>
      </c>
      <c r="AC563" s="11">
        <f ca="1">SUM($J563:M563)</f>
        <v>0</v>
      </c>
      <c r="AD563" s="11">
        <f ca="1">SUM($J563:N563)</f>
        <v>0</v>
      </c>
      <c r="AE563" s="11">
        <f ca="1">SUM($J563:O563)</f>
        <v>0</v>
      </c>
      <c r="AF563" s="11">
        <f ca="1">SUM($J563:P563)</f>
        <v>0</v>
      </c>
      <c r="AG563" s="11">
        <f ca="1">SUM($J563:Q563)</f>
        <v>0</v>
      </c>
      <c r="AH563" s="11">
        <f ca="1">SUM($J563:R563)</f>
        <v>0</v>
      </c>
      <c r="AI563" s="11">
        <f ca="1">SUM($J563:S563)</f>
        <v>0</v>
      </c>
      <c r="AJ563" s="11">
        <f ca="1">SUM($J563:T563)</f>
        <v>0</v>
      </c>
      <c r="AK563" s="11">
        <f ca="1">SUM($J563:U563)</f>
        <v>0</v>
      </c>
      <c r="AL563" s="11">
        <f ca="1">SUM($J563:V563)</f>
        <v>0</v>
      </c>
      <c r="AM563" s="11">
        <f ca="1">SUM($J563:W563)</f>
        <v>0</v>
      </c>
      <c r="AN563" s="19">
        <f ca="1">SUM($J563:X563)</f>
        <v>0</v>
      </c>
      <c r="AO563" s="12"/>
      <c r="AP563" s="11">
        <f ca="1">IF(Data!$H$2="ja",IF(Z563&gt;$G563,Z563-$G563,0),0)</f>
        <v>0</v>
      </c>
      <c r="AQ563" s="11">
        <f ca="1">IF(Data!$H$2="ja",IF(AA563&gt;$G563,AA563-$G563-SUM($AP563:AP563),0),0)</f>
        <v>0</v>
      </c>
      <c r="AR563" s="11">
        <f ca="1">IF(Data!$H$2="ja",IF(AB563&gt;$G563,AB563-$G563-SUM($AP563:AQ563),0),0)</f>
        <v>0</v>
      </c>
      <c r="AS563" s="11">
        <f ca="1">IF(Data!$H$2="ja",IF(AC563&gt;$G563,AC563-$G563-SUM($AP563:AR563),0),0)</f>
        <v>0</v>
      </c>
      <c r="AT563" s="11">
        <f ca="1">IF(Data!$H$2="ja",IF(AD563&gt;$G563,AD563-$G563-SUM($AP563:AS563),0),0)</f>
        <v>0</v>
      </c>
      <c r="AU563" s="11">
        <f ca="1">IF(Data!$H$2="ja",IF(AE563&gt;$G563,AE563-$G563-SUM($AP563:AT563),0),0)</f>
        <v>0</v>
      </c>
      <c r="AV563" s="11">
        <f ca="1">IF(Data!$H$2="ja",IF(AF563&gt;$G563,AF563-$G563-SUM($AP563:AU563),0),0)</f>
        <v>0</v>
      </c>
      <c r="AW563" s="11">
        <f ca="1">IF(Data!$H$2="ja",IF(AG563&gt;$G563,AG563-$G563-SUM($AP563:AV563),0),0)</f>
        <v>0</v>
      </c>
      <c r="AX563" s="11">
        <f ca="1">IF(Data!$H$2="ja",IF(AH563&gt;$G563,AH563-$G563-SUM($AP563:AW563),0),0)</f>
        <v>0</v>
      </c>
      <c r="AY563" s="11">
        <f ca="1">IF(Data!$H$2="ja",IF(AI563&gt;$G563,AI563-$G563-SUM($AP563:AX563),0),0)</f>
        <v>0</v>
      </c>
      <c r="AZ563" s="11">
        <f ca="1">IF(Data!$H$2="ja",IF(AJ563&gt;$G563,AJ563-$G563-SUM($AP563:AY563),0),0)</f>
        <v>0</v>
      </c>
      <c r="BA563" s="11">
        <f ca="1">IF(Data!$H$2="ja",IF(AK563&gt;$G563,AK563-$G563-SUM($AP563:AZ563),0),0)</f>
        <v>0</v>
      </c>
      <c r="BB563" s="11">
        <f ca="1">IF(Data!$H$2="ja",IF(AL563&gt;$G563,AL563-$G563-SUM($AP563:BA563),0),0)</f>
        <v>0</v>
      </c>
      <c r="BC563" s="11">
        <f ca="1">IF(Data!$H$2="ja",IF(AM563&gt;$G563,AM563-$G563-SUM($AP563:BB563),0),0)</f>
        <v>0</v>
      </c>
      <c r="BD563" s="11">
        <f ca="1">IF(Data!$H$2="ja",IF(AN563&gt;$G563,AN563-$G563-SUM($AP563:BC563),0),0)</f>
        <v>0</v>
      </c>
    </row>
    <row r="564" spans="1:56" x14ac:dyDescent="0.25">
      <c r="A564" s="24">
        <v>10</v>
      </c>
      <c r="B564" s="24">
        <f t="shared" si="300"/>
        <v>12</v>
      </c>
      <c r="C564" s="39"/>
      <c r="D564" s="9" t="str">
        <f>Data!B$7</f>
        <v>Bygninger og jord</v>
      </c>
      <c r="E564" s="9"/>
      <c r="F564" s="4"/>
      <c r="G564" s="242">
        <f>HLOOKUP(B564,'Budget &amp; Total'!$1:$45,(31),FALSE)</f>
        <v>0</v>
      </c>
      <c r="H564" s="454">
        <f t="shared" ca="1" si="301"/>
        <v>0</v>
      </c>
      <c r="I564" s="72"/>
      <c r="J564" s="159">
        <f ca="1">HLOOKUP($B564,INDIRECT(J$1&amp;"!$I$2:$x$40"),('Partner-period(er)'!$A564+14),FALSE)</f>
        <v>0</v>
      </c>
      <c r="K564" s="57">
        <f ca="1">HLOOKUP($B564,INDIRECT(K$1&amp;"!$I$2:$x$40"),('Partner-period(er)'!$A564+14),FALSE)</f>
        <v>0</v>
      </c>
      <c r="L564" s="57">
        <f ca="1">HLOOKUP($B564,INDIRECT(L$1&amp;"!$I$2:$x$40"),('Partner-period(er)'!$A564+14),FALSE)</f>
        <v>0</v>
      </c>
      <c r="M564" s="57">
        <f ca="1">HLOOKUP($B564,INDIRECT(M$1&amp;"!$I$2:$x$40"),('Partner-period(er)'!$A564+14),FALSE)</f>
        <v>0</v>
      </c>
      <c r="N564" s="57">
        <f ca="1">HLOOKUP($B564,INDIRECT(N$1&amp;"!$I$2:$x$40"),('Partner-period(er)'!$A564+14),FALSE)</f>
        <v>0</v>
      </c>
      <c r="O564" s="9">
        <f ca="1">HLOOKUP($B564,INDIRECT(O$1&amp;"!$I$2:$x$40"),('Partner-period(er)'!$A564+14),FALSE)</f>
        <v>0</v>
      </c>
      <c r="P564" s="9">
        <f ca="1">HLOOKUP($B564,INDIRECT(P$1&amp;"!$I$2:$x$40"),('Partner-period(er)'!$A564+14),FALSE)</f>
        <v>0</v>
      </c>
      <c r="Q564" s="9">
        <f ca="1">HLOOKUP($B564,INDIRECT(Q$1&amp;"!$I$2:$x$40"),('Partner-period(er)'!$A564+14),FALSE)</f>
        <v>0</v>
      </c>
      <c r="R564" s="9">
        <f ca="1">HLOOKUP($B564,INDIRECT(R$1&amp;"!$I$2:$x$40"),('Partner-period(er)'!$A564+14),FALSE)</f>
        <v>0</v>
      </c>
      <c r="S564" s="9">
        <f ca="1">HLOOKUP($B564,INDIRECT(S$1&amp;"!$I$2:$x$40"),('Partner-period(er)'!$A564+14),FALSE)</f>
        <v>0</v>
      </c>
      <c r="T564" s="9">
        <f ca="1">HLOOKUP($B564,INDIRECT(T$1&amp;"!$I$2:$x$40"),('Partner-period(er)'!$A564+14),FALSE)</f>
        <v>0</v>
      </c>
      <c r="U564" s="9">
        <f ca="1">HLOOKUP($B564,INDIRECT(U$1&amp;"!$I$2:$x$40"),('Partner-period(er)'!$A564+14),FALSE)</f>
        <v>0</v>
      </c>
      <c r="V564" s="9">
        <f ca="1">HLOOKUP($B564,INDIRECT(V$1&amp;"!$I$2:$x$40"),('Partner-period(er)'!$A564+14),FALSE)</f>
        <v>0</v>
      </c>
      <c r="W564" s="9">
        <f ca="1">HLOOKUP($B564,INDIRECT(W$1&amp;"!$I$2:$x$40"),('Partner-period(er)'!$A564+14),FALSE)</f>
        <v>0</v>
      </c>
      <c r="X564" s="109">
        <f ca="1">HLOOKUP($B564,INDIRECT(X$1&amp;"!$I$2:$x$40"),('Partner-period(er)'!$A564+14),FALSE)</f>
        <v>0</v>
      </c>
      <c r="Z564" s="15">
        <f t="shared" ca="1" si="304"/>
        <v>0</v>
      </c>
      <c r="AA564" s="11">
        <f ca="1">SUM($J564:K564)</f>
        <v>0</v>
      </c>
      <c r="AB564" s="11">
        <f ca="1">SUM($J564:L564)</f>
        <v>0</v>
      </c>
      <c r="AC564" s="11">
        <f ca="1">SUM($J564:M564)</f>
        <v>0</v>
      </c>
      <c r="AD564" s="11">
        <f ca="1">SUM($J564:N564)</f>
        <v>0</v>
      </c>
      <c r="AE564" s="11">
        <f ca="1">SUM($J564:O564)</f>
        <v>0</v>
      </c>
      <c r="AF564" s="11">
        <f ca="1">SUM($J564:P564)</f>
        <v>0</v>
      </c>
      <c r="AG564" s="11">
        <f ca="1">SUM($J564:Q564)</f>
        <v>0</v>
      </c>
      <c r="AH564" s="11">
        <f ca="1">SUM($J564:R564)</f>
        <v>0</v>
      </c>
      <c r="AI564" s="11">
        <f ca="1">SUM($J564:S564)</f>
        <v>0</v>
      </c>
      <c r="AJ564" s="11">
        <f ca="1">SUM($J564:T564)</f>
        <v>0</v>
      </c>
      <c r="AK564" s="11">
        <f ca="1">SUM($J564:U564)</f>
        <v>0</v>
      </c>
      <c r="AL564" s="11">
        <f ca="1">SUM($J564:V564)</f>
        <v>0</v>
      </c>
      <c r="AM564" s="11">
        <f ca="1">SUM($J564:W564)</f>
        <v>0</v>
      </c>
      <c r="AN564" s="19">
        <f ca="1">SUM($J564:X564)</f>
        <v>0</v>
      </c>
      <c r="AO564" s="12"/>
      <c r="AP564" s="11">
        <f ca="1">IF(Data!$H$2="ja",IF(Z564&gt;$G564,Z564-$G564,0),0)</f>
        <v>0</v>
      </c>
      <c r="AQ564" s="11">
        <f ca="1">IF(Data!$H$2="ja",IF(AA564&gt;$G564,AA564-$G564-SUM($AP564:AP564),0),0)</f>
        <v>0</v>
      </c>
      <c r="AR564" s="11">
        <f ca="1">IF(Data!$H$2="ja",IF(AB564&gt;$G564,AB564-$G564-SUM($AP564:AQ564),0),0)</f>
        <v>0</v>
      </c>
      <c r="AS564" s="11">
        <f ca="1">IF(Data!$H$2="ja",IF(AC564&gt;$G564,AC564-$G564-SUM($AP564:AR564),0),0)</f>
        <v>0</v>
      </c>
      <c r="AT564" s="11">
        <f ca="1">IF(Data!$H$2="ja",IF(AD564&gt;$G564,AD564-$G564-SUM($AP564:AS564),0),0)</f>
        <v>0</v>
      </c>
      <c r="AU564" s="11">
        <f ca="1">IF(Data!$H$2="ja",IF(AE564&gt;$G564,AE564-$G564-SUM($AP564:AT564),0),0)</f>
        <v>0</v>
      </c>
      <c r="AV564" s="11">
        <f ca="1">IF(Data!$H$2="ja",IF(AF564&gt;$G564,AF564-$G564-SUM($AP564:AU564),0),0)</f>
        <v>0</v>
      </c>
      <c r="AW564" s="11">
        <f ca="1">IF(Data!$H$2="ja",IF(AG564&gt;$G564,AG564-$G564-SUM($AP564:AV564),0),0)</f>
        <v>0</v>
      </c>
      <c r="AX564" s="11">
        <f ca="1">IF(Data!$H$2="ja",IF(AH564&gt;$G564,AH564-$G564-SUM($AP564:AW564),0),0)</f>
        <v>0</v>
      </c>
      <c r="AY564" s="11">
        <f ca="1">IF(Data!$H$2="ja",IF(AI564&gt;$G564,AI564-$G564-SUM($AP564:AX564),0),0)</f>
        <v>0</v>
      </c>
      <c r="AZ564" s="11">
        <f ca="1">IF(Data!$H$2="ja",IF(AJ564&gt;$G564,AJ564-$G564-SUM($AP564:AY564),0),0)</f>
        <v>0</v>
      </c>
      <c r="BA564" s="11">
        <f ca="1">IF(Data!$H$2="ja",IF(AK564&gt;$G564,AK564-$G564-SUM($AP564:AZ564),0),0)</f>
        <v>0</v>
      </c>
      <c r="BB564" s="11">
        <f ca="1">IF(Data!$H$2="ja",IF(AL564&gt;$G564,AL564-$G564-SUM($AP564:BA564),0),0)</f>
        <v>0</v>
      </c>
      <c r="BC564" s="11">
        <f ca="1">IF(Data!$H$2="ja",IF(AM564&gt;$G564,AM564-$G564-SUM($AP564:BB564),0),0)</f>
        <v>0</v>
      </c>
      <c r="BD564" s="11">
        <f ca="1">IF(Data!$H$2="ja",IF(AN564&gt;$G564,AN564-$G564-SUM($AP564:BC564),0),0)</f>
        <v>0</v>
      </c>
    </row>
    <row r="565" spans="1:56" x14ac:dyDescent="0.25">
      <c r="A565" s="24">
        <v>11</v>
      </c>
      <c r="B565" s="24">
        <f t="shared" si="300"/>
        <v>12</v>
      </c>
      <c r="C565" s="39"/>
      <c r="D565" s="9" t="str">
        <f>Data!B$8</f>
        <v>Andre driftsudgifter, herunder materialer</v>
      </c>
      <c r="E565" s="9"/>
      <c r="F565" s="4"/>
      <c r="G565" s="242">
        <f>HLOOKUP(B565,'Budget &amp; Total'!$1:$45,(32),FALSE)</f>
        <v>0</v>
      </c>
      <c r="H565" s="454">
        <f t="shared" ca="1" si="301"/>
        <v>0</v>
      </c>
      <c r="I565" s="72"/>
      <c r="J565" s="159">
        <f ca="1">HLOOKUP($B565,INDIRECT(J$1&amp;"!$I$2:$x$40"),('Partner-period(er)'!$A565+14),FALSE)</f>
        <v>0</v>
      </c>
      <c r="K565" s="57">
        <f ca="1">HLOOKUP($B565,INDIRECT(K$1&amp;"!$I$2:$x$40"),('Partner-period(er)'!$A565+14),FALSE)</f>
        <v>0</v>
      </c>
      <c r="L565" s="57">
        <f ca="1">HLOOKUP($B565,INDIRECT(L$1&amp;"!$I$2:$x$40"),('Partner-period(er)'!$A565+14),FALSE)</f>
        <v>0</v>
      </c>
      <c r="M565" s="57">
        <f ca="1">HLOOKUP($B565,INDIRECT(M$1&amp;"!$I$2:$x$40"),('Partner-period(er)'!$A565+14),FALSE)</f>
        <v>0</v>
      </c>
      <c r="N565" s="57">
        <f ca="1">HLOOKUP($B565,INDIRECT(N$1&amp;"!$I$2:$x$40"),('Partner-period(er)'!$A565+14),FALSE)</f>
        <v>0</v>
      </c>
      <c r="O565" s="9">
        <f ca="1">HLOOKUP($B565,INDIRECT(O$1&amp;"!$I$2:$x$40"),('Partner-period(er)'!$A565+14),FALSE)</f>
        <v>0</v>
      </c>
      <c r="P565" s="9">
        <f ca="1">HLOOKUP($B565,INDIRECT(P$1&amp;"!$I$2:$x$40"),('Partner-period(er)'!$A565+14),FALSE)</f>
        <v>0</v>
      </c>
      <c r="Q565" s="9">
        <f ca="1">HLOOKUP($B565,INDIRECT(Q$1&amp;"!$I$2:$x$40"),('Partner-period(er)'!$A565+14),FALSE)</f>
        <v>0</v>
      </c>
      <c r="R565" s="9">
        <f ca="1">HLOOKUP($B565,INDIRECT(R$1&amp;"!$I$2:$x$40"),('Partner-period(er)'!$A565+14),FALSE)</f>
        <v>0</v>
      </c>
      <c r="S565" s="9">
        <f ca="1">HLOOKUP($B565,INDIRECT(S$1&amp;"!$I$2:$x$40"),('Partner-period(er)'!$A565+14),FALSE)</f>
        <v>0</v>
      </c>
      <c r="T565" s="9">
        <f ca="1">HLOOKUP($B565,INDIRECT(T$1&amp;"!$I$2:$x$40"),('Partner-period(er)'!$A565+14),FALSE)</f>
        <v>0</v>
      </c>
      <c r="U565" s="9">
        <f ca="1">HLOOKUP($B565,INDIRECT(U$1&amp;"!$I$2:$x$40"),('Partner-period(er)'!$A565+14),FALSE)</f>
        <v>0</v>
      </c>
      <c r="V565" s="9">
        <f ca="1">HLOOKUP($B565,INDIRECT(V$1&amp;"!$I$2:$x$40"),('Partner-period(er)'!$A565+14),FALSE)</f>
        <v>0</v>
      </c>
      <c r="W565" s="9">
        <f ca="1">HLOOKUP($B565,INDIRECT(W$1&amp;"!$I$2:$x$40"),('Partner-period(er)'!$A565+14),FALSE)</f>
        <v>0</v>
      </c>
      <c r="X565" s="109">
        <f ca="1">HLOOKUP($B565,INDIRECT(X$1&amp;"!$I$2:$x$40"),('Partner-period(er)'!$A565+14),FALSE)</f>
        <v>0</v>
      </c>
      <c r="Z565" s="15">
        <f t="shared" ca="1" si="304"/>
        <v>0</v>
      </c>
      <c r="AA565" s="11">
        <f ca="1">SUM($J565:K565)</f>
        <v>0</v>
      </c>
      <c r="AB565" s="11">
        <f ca="1">SUM($J565:L565)</f>
        <v>0</v>
      </c>
      <c r="AC565" s="11">
        <f ca="1">SUM($J565:M565)</f>
        <v>0</v>
      </c>
      <c r="AD565" s="11">
        <f ca="1">SUM($J565:N565)</f>
        <v>0</v>
      </c>
      <c r="AE565" s="11">
        <f ca="1">SUM($J565:O565)</f>
        <v>0</v>
      </c>
      <c r="AF565" s="11">
        <f ca="1">SUM($J565:P565)</f>
        <v>0</v>
      </c>
      <c r="AG565" s="11">
        <f ca="1">SUM($J565:Q565)</f>
        <v>0</v>
      </c>
      <c r="AH565" s="11">
        <f ca="1">SUM($J565:R565)</f>
        <v>0</v>
      </c>
      <c r="AI565" s="11">
        <f ca="1">SUM($J565:S565)</f>
        <v>0</v>
      </c>
      <c r="AJ565" s="11">
        <f ca="1">SUM($J565:T565)</f>
        <v>0</v>
      </c>
      <c r="AK565" s="11">
        <f ca="1">SUM($J565:U565)</f>
        <v>0</v>
      </c>
      <c r="AL565" s="11">
        <f ca="1">SUM($J565:V565)</f>
        <v>0</v>
      </c>
      <c r="AM565" s="11">
        <f ca="1">SUM($J565:W565)</f>
        <v>0</v>
      </c>
      <c r="AN565" s="19">
        <f ca="1">SUM($J565:X565)</f>
        <v>0</v>
      </c>
      <c r="AO565" s="12"/>
      <c r="AP565" s="11">
        <f ca="1">IF(Data!$H$2="ja",IF(Z565&gt;$G565,Z565-$G565,0),0)</f>
        <v>0</v>
      </c>
      <c r="AQ565" s="11">
        <f ca="1">IF(Data!$H$2="ja",IF(AA565&gt;$G565,AA565-$G565-SUM($AP565:AP565),0),0)</f>
        <v>0</v>
      </c>
      <c r="AR565" s="11">
        <f ca="1">IF(Data!$H$2="ja",IF(AB565&gt;$G565,AB565-$G565-SUM($AP565:AQ565),0),0)</f>
        <v>0</v>
      </c>
      <c r="AS565" s="11">
        <f ca="1">IF(Data!$H$2="ja",IF(AC565&gt;$G565,AC565-$G565-SUM($AP565:AR565),0),0)</f>
        <v>0</v>
      </c>
      <c r="AT565" s="11">
        <f ca="1">IF(Data!$H$2="ja",IF(AD565&gt;$G565,AD565-$G565-SUM($AP565:AS565),0),0)</f>
        <v>0</v>
      </c>
      <c r="AU565" s="11">
        <f ca="1">IF(Data!$H$2="ja",IF(AE565&gt;$G565,AE565-$G565-SUM($AP565:AT565),0),0)</f>
        <v>0</v>
      </c>
      <c r="AV565" s="11">
        <f ca="1">IF(Data!$H$2="ja",IF(AF565&gt;$G565,AF565-$G565-SUM($AP565:AU565),0),0)</f>
        <v>0</v>
      </c>
      <c r="AW565" s="11">
        <f ca="1">IF(Data!$H$2="ja",IF(AG565&gt;$G565,AG565-$G565-SUM($AP565:AV565),0),0)</f>
        <v>0</v>
      </c>
      <c r="AX565" s="11">
        <f ca="1">IF(Data!$H$2="ja",IF(AH565&gt;$G565,AH565-$G565-SUM($AP565:AW565),0),0)</f>
        <v>0</v>
      </c>
      <c r="AY565" s="11">
        <f ca="1">IF(Data!$H$2="ja",IF(AI565&gt;$G565,AI565-$G565-SUM($AP565:AX565),0),0)</f>
        <v>0</v>
      </c>
      <c r="AZ565" s="11">
        <f ca="1">IF(Data!$H$2="ja",IF(AJ565&gt;$G565,AJ565-$G565-SUM($AP565:AY565),0),0)</f>
        <v>0</v>
      </c>
      <c r="BA565" s="11">
        <f ca="1">IF(Data!$H$2="ja",IF(AK565&gt;$G565,AK565-$G565-SUM($AP565:AZ565),0),0)</f>
        <v>0</v>
      </c>
      <c r="BB565" s="11">
        <f ca="1">IF(Data!$H$2="ja",IF(AL565&gt;$G565,AL565-$G565-SUM($AP565:BA565),0),0)</f>
        <v>0</v>
      </c>
      <c r="BC565" s="11">
        <f ca="1">IF(Data!$H$2="ja",IF(AM565&gt;$G565,AM565-$G565-SUM($AP565:BB565),0),0)</f>
        <v>0</v>
      </c>
      <c r="BD565" s="11">
        <f ca="1">IF(Data!$H$2="ja",IF(AN565&gt;$G565,AN565-$G565-SUM($AP565:BC565),0),0)</f>
        <v>0</v>
      </c>
    </row>
    <row r="566" spans="1:56" x14ac:dyDescent="0.25">
      <c r="A566" s="24">
        <v>12</v>
      </c>
      <c r="B566" s="24">
        <f t="shared" si="300"/>
        <v>12</v>
      </c>
      <c r="C566" s="39"/>
      <c r="D566" s="9" t="str">
        <f>Data!B$9</f>
        <v>Konsulentydelser ved køb fra ekstern leverandør</v>
      </c>
      <c r="E566" s="9"/>
      <c r="F566" s="4"/>
      <c r="G566" s="242">
        <f>HLOOKUP(B566,'Budget &amp; Total'!$1:$45,(33),FALSE)</f>
        <v>0</v>
      </c>
      <c r="H566" s="454">
        <f t="shared" ca="1" si="301"/>
        <v>0</v>
      </c>
      <c r="I566" s="72"/>
      <c r="J566" s="159">
        <f ca="1">HLOOKUP($B566,INDIRECT(J$1&amp;"!$I$2:$x$40"),('Partner-period(er)'!$A566+14),FALSE)</f>
        <v>0</v>
      </c>
      <c r="K566" s="57">
        <f ca="1">HLOOKUP($B566,INDIRECT(K$1&amp;"!$I$2:$x$40"),('Partner-period(er)'!$A566+14),FALSE)</f>
        <v>0</v>
      </c>
      <c r="L566" s="57">
        <f ca="1">HLOOKUP($B566,INDIRECT(L$1&amp;"!$I$2:$x$40"),('Partner-period(er)'!$A566+14),FALSE)</f>
        <v>0</v>
      </c>
      <c r="M566" s="57">
        <f ca="1">HLOOKUP($B566,INDIRECT(M$1&amp;"!$I$2:$x$40"),('Partner-period(er)'!$A566+14),FALSE)</f>
        <v>0</v>
      </c>
      <c r="N566" s="57">
        <f ca="1">HLOOKUP($B566,INDIRECT(N$1&amp;"!$I$2:$x$40"),('Partner-period(er)'!$A566+14),FALSE)</f>
        <v>0</v>
      </c>
      <c r="O566" s="9">
        <f ca="1">HLOOKUP($B566,INDIRECT(O$1&amp;"!$I$2:$x$40"),('Partner-period(er)'!$A566+14),FALSE)</f>
        <v>0</v>
      </c>
      <c r="P566" s="9">
        <f ca="1">HLOOKUP($B566,INDIRECT(P$1&amp;"!$I$2:$x$40"),('Partner-period(er)'!$A566+14),FALSE)</f>
        <v>0</v>
      </c>
      <c r="Q566" s="9">
        <f ca="1">HLOOKUP($B566,INDIRECT(Q$1&amp;"!$I$2:$x$40"),('Partner-period(er)'!$A566+14),FALSE)</f>
        <v>0</v>
      </c>
      <c r="R566" s="9">
        <f ca="1">HLOOKUP($B566,INDIRECT(R$1&amp;"!$I$2:$x$40"),('Partner-period(er)'!$A566+14),FALSE)</f>
        <v>0</v>
      </c>
      <c r="S566" s="9">
        <f ca="1">HLOOKUP($B566,INDIRECT(S$1&amp;"!$I$2:$x$40"),('Partner-period(er)'!$A566+14),FALSE)</f>
        <v>0</v>
      </c>
      <c r="T566" s="9">
        <f ca="1">HLOOKUP($B566,INDIRECT(T$1&amp;"!$I$2:$x$40"),('Partner-period(er)'!$A566+14),FALSE)</f>
        <v>0</v>
      </c>
      <c r="U566" s="9">
        <f ca="1">HLOOKUP($B566,INDIRECT(U$1&amp;"!$I$2:$x$40"),('Partner-period(er)'!$A566+14),FALSE)</f>
        <v>0</v>
      </c>
      <c r="V566" s="9">
        <f ca="1">HLOOKUP($B566,INDIRECT(V$1&amp;"!$I$2:$x$40"),('Partner-period(er)'!$A566+14),FALSE)</f>
        <v>0</v>
      </c>
      <c r="W566" s="9">
        <f ca="1">HLOOKUP($B566,INDIRECT(W$1&amp;"!$I$2:$x$40"),('Partner-period(er)'!$A566+14),FALSE)</f>
        <v>0</v>
      </c>
      <c r="X566" s="109">
        <f ca="1">HLOOKUP($B566,INDIRECT(X$1&amp;"!$I$2:$x$40"),('Partner-period(er)'!$A566+14),FALSE)</f>
        <v>0</v>
      </c>
      <c r="Z566" s="15">
        <f t="shared" ca="1" si="304"/>
        <v>0</v>
      </c>
      <c r="AA566" s="11">
        <f ca="1">SUM($J566:K566)</f>
        <v>0</v>
      </c>
      <c r="AB566" s="11">
        <f ca="1">SUM($J566:L566)</f>
        <v>0</v>
      </c>
      <c r="AC566" s="11">
        <f ca="1">SUM($J566:M566)</f>
        <v>0</v>
      </c>
      <c r="AD566" s="11">
        <f ca="1">SUM($J566:N566)</f>
        <v>0</v>
      </c>
      <c r="AE566" s="11">
        <f ca="1">SUM($J566:O566)</f>
        <v>0</v>
      </c>
      <c r="AF566" s="11">
        <f ca="1">SUM($J566:P566)</f>
        <v>0</v>
      </c>
      <c r="AG566" s="11">
        <f ca="1">SUM($J566:Q566)</f>
        <v>0</v>
      </c>
      <c r="AH566" s="11">
        <f ca="1">SUM($J566:R566)</f>
        <v>0</v>
      </c>
      <c r="AI566" s="11">
        <f ca="1">SUM($J566:S566)</f>
        <v>0</v>
      </c>
      <c r="AJ566" s="11">
        <f ca="1">SUM($J566:T566)</f>
        <v>0</v>
      </c>
      <c r="AK566" s="11">
        <f ca="1">SUM($J566:U566)</f>
        <v>0</v>
      </c>
      <c r="AL566" s="11">
        <f ca="1">SUM($J566:V566)</f>
        <v>0</v>
      </c>
      <c r="AM566" s="11">
        <f ca="1">SUM($J566:W566)</f>
        <v>0</v>
      </c>
      <c r="AN566" s="19">
        <f ca="1">SUM($J566:X566)</f>
        <v>0</v>
      </c>
      <c r="AO566" s="12"/>
      <c r="AP566" s="11">
        <f ca="1">IF(Data!$H$2="ja",IF(Z566&gt;$G566,Z566-$G566,0),0)</f>
        <v>0</v>
      </c>
      <c r="AQ566" s="11">
        <f ca="1">IF(Data!$H$2="ja",IF(AA566&gt;$G566,AA566-$G566-SUM($AP566:AP566),0),0)</f>
        <v>0</v>
      </c>
      <c r="AR566" s="11">
        <f ca="1">IF(Data!$H$2="ja",IF(AB566&gt;$G566,AB566-$G566-SUM($AP566:AQ566),0),0)</f>
        <v>0</v>
      </c>
      <c r="AS566" s="11">
        <f ca="1">IF(Data!$H$2="ja",IF(AC566&gt;$G566,AC566-$G566-SUM($AP566:AR566),0),0)</f>
        <v>0</v>
      </c>
      <c r="AT566" s="11">
        <f ca="1">IF(Data!$H$2="ja",IF(AD566&gt;$G566,AD566-$G566-SUM($AP566:AS566),0),0)</f>
        <v>0</v>
      </c>
      <c r="AU566" s="11">
        <f ca="1">IF(Data!$H$2="ja",IF(AE566&gt;$G566,AE566-$G566-SUM($AP566:AT566),0),0)</f>
        <v>0</v>
      </c>
      <c r="AV566" s="11">
        <f ca="1">IF(Data!$H$2="ja",IF(AF566&gt;$G566,AF566-$G566-SUM($AP566:AU566),0),0)</f>
        <v>0</v>
      </c>
      <c r="AW566" s="11">
        <f ca="1">IF(Data!$H$2="ja",IF(AG566&gt;$G566,AG566-$G566-SUM($AP566:AV566),0),0)</f>
        <v>0</v>
      </c>
      <c r="AX566" s="11">
        <f ca="1">IF(Data!$H$2="ja",IF(AH566&gt;$G566,AH566-$G566-SUM($AP566:AW566),0),0)</f>
        <v>0</v>
      </c>
      <c r="AY566" s="11">
        <f ca="1">IF(Data!$H$2="ja",IF(AI566&gt;$G566,AI566-$G566-SUM($AP566:AX566),0),0)</f>
        <v>0</v>
      </c>
      <c r="AZ566" s="11">
        <f ca="1">IF(Data!$H$2="ja",IF(AJ566&gt;$G566,AJ566-$G566-SUM($AP566:AY566),0),0)</f>
        <v>0</v>
      </c>
      <c r="BA566" s="11">
        <f ca="1">IF(Data!$H$2="ja",IF(AK566&gt;$G566,AK566-$G566-SUM($AP566:AZ566),0),0)</f>
        <v>0</v>
      </c>
      <c r="BB566" s="11">
        <f ca="1">IF(Data!$H$2="ja",IF(AL566&gt;$G566,AL566-$G566-SUM($AP566:BA566),0),0)</f>
        <v>0</v>
      </c>
      <c r="BC566" s="11">
        <f ca="1">IF(Data!$H$2="ja",IF(AM566&gt;$G566,AM566-$G566-SUM($AP566:BB566),0),0)</f>
        <v>0</v>
      </c>
      <c r="BD566" s="11">
        <f ca="1">IF(Data!$H$2="ja",IF(AN566&gt;$G566,AN566-$G566-SUM($AP566:BC566),0),0)</f>
        <v>0</v>
      </c>
    </row>
    <row r="567" spans="1:56" x14ac:dyDescent="0.25">
      <c r="A567" s="24">
        <v>13</v>
      </c>
      <c r="B567" s="24">
        <f t="shared" si="300"/>
        <v>12</v>
      </c>
      <c r="C567" s="39"/>
      <c r="D567" s="9" t="str">
        <f>Data!B$10</f>
        <v>Indtægter (negative tal)</v>
      </c>
      <c r="E567" s="9"/>
      <c r="F567" s="4"/>
      <c r="G567" s="242">
        <f>HLOOKUP(B567,'Budget &amp; Total'!$1:$45,(34),FALSE)</f>
        <v>0</v>
      </c>
      <c r="H567" s="454">
        <f t="shared" ca="1" si="301"/>
        <v>0</v>
      </c>
      <c r="I567" s="72"/>
      <c r="J567" s="159">
        <f ca="1">HLOOKUP($B567,INDIRECT(J$1&amp;"!$I$2:$x$40"),('Partner-period(er)'!$A567+14),FALSE)</f>
        <v>0</v>
      </c>
      <c r="K567" s="57">
        <f ca="1">HLOOKUP($B567,INDIRECT(K$1&amp;"!$I$2:$x$40"),('Partner-period(er)'!$A567+14),FALSE)</f>
        <v>0</v>
      </c>
      <c r="L567" s="57">
        <f ca="1">HLOOKUP($B567,INDIRECT(L$1&amp;"!$I$2:$x$40"),('Partner-period(er)'!$A567+14),FALSE)</f>
        <v>0</v>
      </c>
      <c r="M567" s="57">
        <f ca="1">HLOOKUP($B567,INDIRECT(M$1&amp;"!$I$2:$x$40"),('Partner-period(er)'!$A567+14),FALSE)</f>
        <v>0</v>
      </c>
      <c r="N567" s="57">
        <f ca="1">HLOOKUP($B567,INDIRECT(N$1&amp;"!$I$2:$x$40"),('Partner-period(er)'!$A567+14),FALSE)</f>
        <v>0</v>
      </c>
      <c r="O567" s="9">
        <f ca="1">HLOOKUP($B567,INDIRECT(O$1&amp;"!$I$2:$x$40"),('Partner-period(er)'!$A567+14),FALSE)</f>
        <v>0</v>
      </c>
      <c r="P567" s="9">
        <f ca="1">HLOOKUP($B567,INDIRECT(P$1&amp;"!$I$2:$x$40"),('Partner-period(er)'!$A567+14),FALSE)</f>
        <v>0</v>
      </c>
      <c r="Q567" s="9">
        <f ca="1">HLOOKUP($B567,INDIRECT(Q$1&amp;"!$I$2:$x$40"),('Partner-period(er)'!$A567+14),FALSE)</f>
        <v>0</v>
      </c>
      <c r="R567" s="9">
        <f ca="1">HLOOKUP($B567,INDIRECT(R$1&amp;"!$I$2:$x$40"),('Partner-period(er)'!$A567+14),FALSE)</f>
        <v>0</v>
      </c>
      <c r="S567" s="9">
        <f ca="1">HLOOKUP($B567,INDIRECT(S$1&amp;"!$I$2:$x$40"),('Partner-period(er)'!$A567+14),FALSE)</f>
        <v>0</v>
      </c>
      <c r="T567" s="9">
        <f ca="1">HLOOKUP($B567,INDIRECT(T$1&amp;"!$I$2:$x$40"),('Partner-period(er)'!$A567+14),FALSE)</f>
        <v>0</v>
      </c>
      <c r="U567" s="9">
        <f ca="1">HLOOKUP($B567,INDIRECT(U$1&amp;"!$I$2:$x$40"),('Partner-period(er)'!$A567+14),FALSE)</f>
        <v>0</v>
      </c>
      <c r="V567" s="9">
        <f ca="1">HLOOKUP($B567,INDIRECT(V$1&amp;"!$I$2:$x$40"),('Partner-period(er)'!$A567+14),FALSE)</f>
        <v>0</v>
      </c>
      <c r="W567" s="9">
        <f ca="1">HLOOKUP($B567,INDIRECT(W$1&amp;"!$I$2:$x$40"),('Partner-period(er)'!$A567+14),FALSE)</f>
        <v>0</v>
      </c>
      <c r="X567" s="109">
        <f ca="1">HLOOKUP($B567,INDIRECT(X$1&amp;"!$I$2:$x$40"),('Partner-period(er)'!$A567+14),FALSE)</f>
        <v>0</v>
      </c>
      <c r="Z567" s="15">
        <f t="shared" ca="1" si="304"/>
        <v>0</v>
      </c>
      <c r="AA567" s="11">
        <f ca="1">SUM($J567:K567)</f>
        <v>0</v>
      </c>
      <c r="AB567" s="11">
        <f ca="1">SUM($J567:L567)</f>
        <v>0</v>
      </c>
      <c r="AC567" s="11">
        <f ca="1">SUM($J567:M567)</f>
        <v>0</v>
      </c>
      <c r="AD567" s="11">
        <f ca="1">SUM($J567:N567)</f>
        <v>0</v>
      </c>
      <c r="AE567" s="11">
        <f ca="1">SUM($J567:O567)</f>
        <v>0</v>
      </c>
      <c r="AF567" s="11">
        <f ca="1">SUM($J567:P567)</f>
        <v>0</v>
      </c>
      <c r="AG567" s="11">
        <f ca="1">SUM($J567:Q567)</f>
        <v>0</v>
      </c>
      <c r="AH567" s="11">
        <f ca="1">SUM($J567:R567)</f>
        <v>0</v>
      </c>
      <c r="AI567" s="11">
        <f ca="1">SUM($J567:S567)</f>
        <v>0</v>
      </c>
      <c r="AJ567" s="11">
        <f ca="1">SUM($J567:T567)</f>
        <v>0</v>
      </c>
      <c r="AK567" s="11">
        <f ca="1">SUM($J567:U567)</f>
        <v>0</v>
      </c>
      <c r="AL567" s="11">
        <f ca="1">SUM($J567:V567)</f>
        <v>0</v>
      </c>
      <c r="AM567" s="11">
        <f ca="1">SUM($J567:W567)</f>
        <v>0</v>
      </c>
      <c r="AN567" s="19">
        <f ca="1">SUM($J567:X567)</f>
        <v>0</v>
      </c>
      <c r="AO567" s="12"/>
      <c r="AP567" s="11"/>
      <c r="AQ567" s="11"/>
      <c r="AR567" s="11"/>
      <c r="AS567" s="11"/>
      <c r="AT567" s="11"/>
      <c r="AU567" s="11"/>
      <c r="AV567" s="11"/>
      <c r="AW567" s="11"/>
      <c r="AX567" s="11"/>
      <c r="AY567" s="11"/>
      <c r="AZ567" s="11"/>
      <c r="BA567" s="11"/>
      <c r="BB567" s="11"/>
      <c r="BC567" s="11"/>
      <c r="BD567" s="11"/>
    </row>
    <row r="568" spans="1:56" x14ac:dyDescent="0.25">
      <c r="A568" s="24">
        <v>14</v>
      </c>
      <c r="B568" s="24">
        <f t="shared" si="300"/>
        <v>12</v>
      </c>
      <c r="C568" s="39"/>
      <c r="D568" s="9" t="str">
        <f>Data!B$11</f>
        <v>Andet, herunder rejser og formidling</v>
      </c>
      <c r="E568" s="9"/>
      <c r="F568" s="4"/>
      <c r="G568" s="242">
        <f>HLOOKUP(B568,'Budget &amp; Total'!$1:$45,(35),FALSE)</f>
        <v>0</v>
      </c>
      <c r="H568" s="454">
        <f t="shared" ca="1" si="301"/>
        <v>0</v>
      </c>
      <c r="I568" s="72"/>
      <c r="J568" s="159">
        <f ca="1">HLOOKUP($B568,INDIRECT(J$1&amp;"!$I$2:$x$40"),('Partner-period(er)'!$A568+14),FALSE)</f>
        <v>0</v>
      </c>
      <c r="K568" s="57">
        <f ca="1">HLOOKUP($B568,INDIRECT(K$1&amp;"!$I$2:$x$40"),('Partner-period(er)'!$A568+14),FALSE)</f>
        <v>0</v>
      </c>
      <c r="L568" s="57">
        <f ca="1">HLOOKUP($B568,INDIRECT(L$1&amp;"!$I$2:$x$40"),('Partner-period(er)'!$A568+14),FALSE)</f>
        <v>0</v>
      </c>
      <c r="M568" s="57">
        <f ca="1">HLOOKUP($B568,INDIRECT(M$1&amp;"!$I$2:$x$40"),('Partner-period(er)'!$A568+14),FALSE)</f>
        <v>0</v>
      </c>
      <c r="N568" s="57">
        <f ca="1">HLOOKUP($B568,INDIRECT(N$1&amp;"!$I$2:$x$40"),('Partner-period(er)'!$A568+14),FALSE)</f>
        <v>0</v>
      </c>
      <c r="O568" s="9">
        <f ca="1">HLOOKUP($B568,INDIRECT(O$1&amp;"!$I$2:$x$40"),('Partner-period(er)'!$A568+14),FALSE)</f>
        <v>0</v>
      </c>
      <c r="P568" s="9">
        <f ca="1">HLOOKUP($B568,INDIRECT(P$1&amp;"!$I$2:$x$40"),('Partner-period(er)'!$A568+14),FALSE)</f>
        <v>0</v>
      </c>
      <c r="Q568" s="9">
        <f ca="1">HLOOKUP($B568,INDIRECT(Q$1&amp;"!$I$2:$x$40"),('Partner-period(er)'!$A568+14),FALSE)</f>
        <v>0</v>
      </c>
      <c r="R568" s="9">
        <f ca="1">HLOOKUP($B568,INDIRECT(R$1&amp;"!$I$2:$x$40"),('Partner-period(er)'!$A568+14),FALSE)</f>
        <v>0</v>
      </c>
      <c r="S568" s="9">
        <f ca="1">HLOOKUP($B568,INDIRECT(S$1&amp;"!$I$2:$x$40"),('Partner-period(er)'!$A568+14),FALSE)</f>
        <v>0</v>
      </c>
      <c r="T568" s="9">
        <f ca="1">HLOOKUP($B568,INDIRECT(T$1&amp;"!$I$2:$x$40"),('Partner-period(er)'!$A568+14),FALSE)</f>
        <v>0</v>
      </c>
      <c r="U568" s="9">
        <f ca="1">HLOOKUP($B568,INDIRECT(U$1&amp;"!$I$2:$x$40"),('Partner-period(er)'!$A568+14),FALSE)</f>
        <v>0</v>
      </c>
      <c r="V568" s="9">
        <f ca="1">HLOOKUP($B568,INDIRECT(V$1&amp;"!$I$2:$x$40"),('Partner-period(er)'!$A568+14),FALSE)</f>
        <v>0</v>
      </c>
      <c r="W568" s="9">
        <f ca="1">HLOOKUP($B568,INDIRECT(W$1&amp;"!$I$2:$x$40"),('Partner-period(er)'!$A568+14),FALSE)</f>
        <v>0</v>
      </c>
      <c r="X568" s="109">
        <f ca="1">HLOOKUP($B568,INDIRECT(X$1&amp;"!$I$2:$x$40"),('Partner-period(er)'!$A568+14),FALSE)</f>
        <v>0</v>
      </c>
      <c r="Z568" s="15">
        <f t="shared" ca="1" si="304"/>
        <v>0</v>
      </c>
      <c r="AA568" s="11">
        <f ca="1">SUM($J568:K568)</f>
        <v>0</v>
      </c>
      <c r="AB568" s="11">
        <f ca="1">SUM($J568:L568)</f>
        <v>0</v>
      </c>
      <c r="AC568" s="11">
        <f ca="1">SUM($J568:M568)</f>
        <v>0</v>
      </c>
      <c r="AD568" s="11">
        <f ca="1">SUM($J568:N568)</f>
        <v>0</v>
      </c>
      <c r="AE568" s="11">
        <f ca="1">SUM($J568:O568)</f>
        <v>0</v>
      </c>
      <c r="AF568" s="11">
        <f ca="1">SUM($J568:P568)</f>
        <v>0</v>
      </c>
      <c r="AG568" s="11">
        <f ca="1">SUM($J568:Q568)</f>
        <v>0</v>
      </c>
      <c r="AH568" s="11">
        <f ca="1">SUM($J568:R568)</f>
        <v>0</v>
      </c>
      <c r="AI568" s="11">
        <f ca="1">SUM($J568:S568)</f>
        <v>0</v>
      </c>
      <c r="AJ568" s="11">
        <f ca="1">SUM($J568:T568)</f>
        <v>0</v>
      </c>
      <c r="AK568" s="11">
        <f ca="1">SUM($J568:U568)</f>
        <v>0</v>
      </c>
      <c r="AL568" s="11">
        <f ca="1">SUM($J568:V568)</f>
        <v>0</v>
      </c>
      <c r="AM568" s="11">
        <f ca="1">SUM($J568:W568)</f>
        <v>0</v>
      </c>
      <c r="AN568" s="19">
        <f ca="1">SUM($J568:X568)</f>
        <v>0</v>
      </c>
      <c r="AO568" s="12"/>
      <c r="AP568" s="11">
        <f ca="1">IF(Data!$H$2="ja",IF(Z568&gt;$G568,Z568-$G568,0),0)</f>
        <v>0</v>
      </c>
      <c r="AQ568" s="11">
        <f ca="1">IF(Data!$H$2="ja",IF(AA568&gt;$G568,AA568-$G568-SUM($AP568:AP568),0),0)</f>
        <v>0</v>
      </c>
      <c r="AR568" s="11">
        <f ca="1">IF(Data!$H$2="ja",IF(AB568&gt;$G568,AB568-$G568-SUM($AP568:AQ568),0),0)</f>
        <v>0</v>
      </c>
      <c r="AS568" s="11">
        <f ca="1">IF(Data!$H$2="ja",IF(AC568&gt;$G568,AC568-$G568-SUM($AP568:AR568),0),0)</f>
        <v>0</v>
      </c>
      <c r="AT568" s="11">
        <f ca="1">IF(Data!$H$2="ja",IF(AD568&gt;$G568,AD568-$G568-SUM($AP568:AS568),0),0)</f>
        <v>0</v>
      </c>
      <c r="AU568" s="11">
        <f ca="1">IF(Data!$H$2="ja",IF(AE568&gt;$G568,AE568-$G568-SUM($AP568:AT568),0),0)</f>
        <v>0</v>
      </c>
      <c r="AV568" s="11">
        <f ca="1">IF(Data!$H$2="ja",IF(AF568&gt;$G568,AF568-$G568-SUM($AP568:AU568),0),0)</f>
        <v>0</v>
      </c>
      <c r="AW568" s="11">
        <f ca="1">IF(Data!$H$2="ja",IF(AG568&gt;$G568,AG568-$G568-SUM($AP568:AV568),0),0)</f>
        <v>0</v>
      </c>
      <c r="AX568" s="11">
        <f ca="1">IF(Data!$H$2="ja",IF(AH568&gt;$G568,AH568-$G568-SUM($AP568:AW568),0),0)</f>
        <v>0</v>
      </c>
      <c r="AY568" s="11">
        <f ca="1">IF(Data!$H$2="ja",IF(AI568&gt;$G568,AI568-$G568-SUM($AP568:AX568),0),0)</f>
        <v>0</v>
      </c>
      <c r="AZ568" s="11">
        <f ca="1">IF(Data!$H$2="ja",IF(AJ568&gt;$G568,AJ568-$G568-SUM($AP568:AY568),0),0)</f>
        <v>0</v>
      </c>
      <c r="BA568" s="11">
        <f ca="1">IF(Data!$H$2="ja",IF(AK568&gt;$G568,AK568-$G568-SUM($AP568:AZ568),0),0)</f>
        <v>0</v>
      </c>
      <c r="BB568" s="11">
        <f ca="1">IF(Data!$H$2="ja",IF(AL568&gt;$G568,AL568-$G568-SUM($AP568:BA568),0),0)</f>
        <v>0</v>
      </c>
      <c r="BC568" s="11">
        <f ca="1">IF(Data!$H$2="ja",IF(AM568&gt;$G568,AM568-$G568-SUM($AP568:BB568),0),0)</f>
        <v>0</v>
      </c>
      <c r="BD568" s="11">
        <f ca="1">IF(Data!$H$2="ja",IF(AN568&gt;$G568,AN568-$G568-SUM($AP568:BC568),0),0)</f>
        <v>0</v>
      </c>
    </row>
    <row r="569" spans="1:56" x14ac:dyDescent="0.25">
      <c r="A569" s="24">
        <v>15</v>
      </c>
      <c r="B569" s="24">
        <f t="shared" si="300"/>
        <v>12</v>
      </c>
      <c r="C569" s="39"/>
      <c r="D569" s="9" t="str">
        <f>Data!B$12</f>
        <v>Overheadomkostninger</v>
      </c>
      <c r="E569" s="9"/>
      <c r="F569" s="4"/>
      <c r="G569" s="243">
        <f>HLOOKUP(B569,'Budget &amp; Total'!$1:$45,(37),FALSE)</f>
        <v>0</v>
      </c>
      <c r="H569" s="454">
        <f t="shared" ca="1" si="301"/>
        <v>0</v>
      </c>
      <c r="I569" s="72"/>
      <c r="J569" s="159">
        <f ca="1">HLOOKUP($B569,INDIRECT(J$1&amp;"!$I$2:$x$40"),('Partner-period(er)'!$A569+14),FALSE)</f>
        <v>0</v>
      </c>
      <c r="K569" s="57">
        <f ca="1">HLOOKUP($B569,INDIRECT(K$1&amp;"!$I$2:$x$40"),('Partner-period(er)'!$A569+14),FALSE)</f>
        <v>0</v>
      </c>
      <c r="L569" s="57">
        <f ca="1">HLOOKUP($B569,INDIRECT(L$1&amp;"!$I$2:$x$40"),('Partner-period(er)'!$A569+14),FALSE)</f>
        <v>0</v>
      </c>
      <c r="M569" s="57">
        <f ca="1">HLOOKUP($B569,INDIRECT(M$1&amp;"!$I$2:$x$40"),('Partner-period(er)'!$A569+14),FALSE)</f>
        <v>0</v>
      </c>
      <c r="N569" s="57">
        <f ca="1">HLOOKUP($B569,INDIRECT(N$1&amp;"!$I$2:$x$40"),('Partner-period(er)'!$A569+14),FALSE)</f>
        <v>0</v>
      </c>
      <c r="O569" s="9">
        <f ca="1">HLOOKUP($B569,INDIRECT(O$1&amp;"!$I$2:$x$40"),('Partner-period(er)'!$A569+14),FALSE)</f>
        <v>0</v>
      </c>
      <c r="P569" s="9">
        <f ca="1">HLOOKUP($B569,INDIRECT(P$1&amp;"!$I$2:$x$40"),('Partner-period(er)'!$A569+14),FALSE)</f>
        <v>0</v>
      </c>
      <c r="Q569" s="9">
        <f ca="1">HLOOKUP($B569,INDIRECT(Q$1&amp;"!$I$2:$x$40"),('Partner-period(er)'!$A569+14),FALSE)</f>
        <v>0</v>
      </c>
      <c r="R569" s="9">
        <f ca="1">HLOOKUP($B569,INDIRECT(R$1&amp;"!$I$2:$x$40"),('Partner-period(er)'!$A569+14),FALSE)</f>
        <v>0</v>
      </c>
      <c r="S569" s="9">
        <f ca="1">HLOOKUP($B569,INDIRECT(S$1&amp;"!$I$2:$x$40"),('Partner-period(er)'!$A569+14),FALSE)</f>
        <v>0</v>
      </c>
      <c r="T569" s="9">
        <f ca="1">HLOOKUP($B569,INDIRECT(T$1&amp;"!$I$2:$x$40"),('Partner-period(er)'!$A569+14),FALSE)</f>
        <v>0</v>
      </c>
      <c r="U569" s="9">
        <f ca="1">HLOOKUP($B569,INDIRECT(U$1&amp;"!$I$2:$x$40"),('Partner-period(er)'!$A569+14),FALSE)</f>
        <v>0</v>
      </c>
      <c r="V569" s="9">
        <f ca="1">HLOOKUP($B569,INDIRECT(V$1&amp;"!$I$2:$x$40"),('Partner-period(er)'!$A569+14),FALSE)</f>
        <v>0</v>
      </c>
      <c r="W569" s="9">
        <f ca="1">HLOOKUP($B569,INDIRECT(W$1&amp;"!$I$2:$x$40"),('Partner-period(er)'!$A569+14),FALSE)</f>
        <v>0</v>
      </c>
      <c r="X569" s="109">
        <f ca="1">HLOOKUP($B569,INDIRECT(X$1&amp;"!$I$2:$x$40"),('Partner-period(er)'!$A569+14),FALSE)</f>
        <v>0</v>
      </c>
      <c r="Z569" s="15">
        <f t="shared" ca="1" si="304"/>
        <v>0</v>
      </c>
      <c r="AA569" s="11">
        <f ca="1">SUM($J569:K569)</f>
        <v>0</v>
      </c>
      <c r="AB569" s="11">
        <f ca="1">SUM($J569:L569)</f>
        <v>0</v>
      </c>
      <c r="AC569" s="11">
        <f ca="1">SUM($J569:M569)</f>
        <v>0</v>
      </c>
      <c r="AD569" s="11">
        <f ca="1">SUM($J569:N569)</f>
        <v>0</v>
      </c>
      <c r="AE569" s="11">
        <f ca="1">SUM($J569:O569)</f>
        <v>0</v>
      </c>
      <c r="AF569" s="11">
        <f ca="1">SUM($J569:P569)</f>
        <v>0</v>
      </c>
      <c r="AG569" s="11">
        <f ca="1">SUM($J569:Q569)</f>
        <v>0</v>
      </c>
      <c r="AH569" s="11">
        <f ca="1">SUM($J569:R569)</f>
        <v>0</v>
      </c>
      <c r="AI569" s="11">
        <f ca="1">SUM($J569:S569)</f>
        <v>0</v>
      </c>
      <c r="AJ569" s="11">
        <f ca="1">SUM($J569:T569)</f>
        <v>0</v>
      </c>
      <c r="AK569" s="11">
        <f ca="1">SUM($J569:U569)</f>
        <v>0</v>
      </c>
      <c r="AL569" s="11">
        <f ca="1">SUM($J569:V569)</f>
        <v>0</v>
      </c>
      <c r="AM569" s="11">
        <f ca="1">SUM($J569:W569)</f>
        <v>0</v>
      </c>
      <c r="AN569" s="19">
        <f ca="1">SUM($J569:X569)</f>
        <v>0</v>
      </c>
      <c r="AO569" s="12"/>
      <c r="AP569" s="11">
        <f ca="1">IF(Data!$H$2="ja",IF(Z569&gt;$G569,Z569-$G569,0),0)</f>
        <v>0</v>
      </c>
      <c r="AQ569" s="11">
        <f ca="1">IF(Data!$H$2="ja",IF(AA569&gt;$G569,AA569-$G569-SUM($AP569:AP569),0),0)</f>
        <v>0</v>
      </c>
      <c r="AR569" s="11">
        <f ca="1">IF(Data!$H$2="ja",IF(AB569&gt;$G569,AB569-$G569-SUM($AP569:AQ569),0),0)</f>
        <v>0</v>
      </c>
      <c r="AS569" s="11">
        <f ca="1">IF(Data!$H$2="ja",IF(AC569&gt;$G569,AC569-$G569-SUM($AP569:AR569),0),0)</f>
        <v>0</v>
      </c>
      <c r="AT569" s="11">
        <f ca="1">IF(Data!$H$2="ja",IF(AD569&gt;$G569,AD569-$G569-SUM($AP569:AS569),0),0)</f>
        <v>0</v>
      </c>
      <c r="AU569" s="11">
        <f ca="1">IF(Data!$H$2="ja",IF(AE569&gt;$G569,AE569-$G569-SUM($AP569:AT569),0),0)</f>
        <v>0</v>
      </c>
      <c r="AV569" s="11">
        <f ca="1">IF(Data!$H$2="ja",IF(AF569&gt;$G569,AF569-$G569-SUM($AP569:AU569),0),0)</f>
        <v>0</v>
      </c>
      <c r="AW569" s="11">
        <f ca="1">IF(Data!$H$2="ja",IF(AG569&gt;$G569,AG569-$G569-SUM($AP569:AV569),0),0)</f>
        <v>0</v>
      </c>
      <c r="AX569" s="11">
        <f ca="1">IF(Data!$H$2="ja",IF(AH569&gt;$G569,AH569-$G569-SUM($AP569:AW569),0),0)</f>
        <v>0</v>
      </c>
      <c r="AY569" s="11">
        <f ca="1">IF(Data!$H$2="ja",IF(AI569&gt;$G569,AI569-$G569-SUM($AP569:AX569),0),0)</f>
        <v>0</v>
      </c>
      <c r="AZ569" s="11">
        <f ca="1">IF(Data!$H$2="ja",IF(AJ569&gt;$G569,AJ569-$G569-SUM($AP569:AY569),0),0)</f>
        <v>0</v>
      </c>
      <c r="BA569" s="11">
        <f ca="1">IF(Data!$H$2="ja",IF(AK569&gt;$G569,AK569-$G569-SUM($AP569:AZ569),0),0)</f>
        <v>0</v>
      </c>
      <c r="BB569" s="11">
        <f ca="1">IF(Data!$H$2="ja",IF(AL569&gt;$G569,AL569-$G569-SUM($AP569:BA569),0),0)</f>
        <v>0</v>
      </c>
      <c r="BC569" s="11">
        <f ca="1">IF(Data!$H$2="ja",IF(AM569&gt;$G569,AM569-$G569-SUM($AP569:BB569),0),0)</f>
        <v>0</v>
      </c>
      <c r="BD569" s="11">
        <f ca="1">IF(Data!$H$2="ja",IF(AN569&gt;$G569,AN569-$G569-SUM($AP569:BC569),0),0)</f>
        <v>0</v>
      </c>
    </row>
    <row r="570" spans="1:56" x14ac:dyDescent="0.25">
      <c r="A570" s="24">
        <v>16</v>
      </c>
      <c r="B570" s="24">
        <f t="shared" si="300"/>
        <v>12</v>
      </c>
      <c r="C570" s="35"/>
      <c r="D570" s="32" t="str">
        <f>Data!B$19</f>
        <v>Andre omkostninger total</v>
      </c>
      <c r="E570" s="32"/>
      <c r="F570" s="71"/>
      <c r="G570" s="242">
        <f>HLOOKUP(B570,'Budget &amp; Total'!$1:$45,(19+A570),FALSE)</f>
        <v>0</v>
      </c>
      <c r="H570" s="456">
        <f t="shared" ca="1" si="301"/>
        <v>0</v>
      </c>
      <c r="I570" s="72"/>
      <c r="J570" s="209">
        <f ca="1">HLOOKUP($B570,INDIRECT(J$1&amp;"!$I$2:$x$40"),('Partner-period(er)'!$A570+14),FALSE)</f>
        <v>0</v>
      </c>
      <c r="K570" s="61">
        <f ca="1">HLOOKUP($B570,INDIRECT(K$1&amp;"!$I$2:$x$40"),('Partner-period(er)'!$A570+14),FALSE)</f>
        <v>0</v>
      </c>
      <c r="L570" s="61">
        <f ca="1">HLOOKUP($B570,INDIRECT(L$1&amp;"!$I$2:$x$40"),('Partner-period(er)'!$A570+14),FALSE)</f>
        <v>0</v>
      </c>
      <c r="M570" s="61">
        <f ca="1">HLOOKUP($B570,INDIRECT(M$1&amp;"!$I$2:$x$40"),('Partner-period(er)'!$A570+14),FALSE)</f>
        <v>0</v>
      </c>
      <c r="N570" s="61">
        <f ca="1">HLOOKUP($B570,INDIRECT(N$1&amp;"!$I$2:$x$40"),('Partner-period(er)'!$A570+14),FALSE)</f>
        <v>0</v>
      </c>
      <c r="O570" s="32">
        <f ca="1">HLOOKUP($B570,INDIRECT(O$1&amp;"!$I$2:$x$40"),('Partner-period(er)'!$A570+14),FALSE)</f>
        <v>0</v>
      </c>
      <c r="P570" s="32">
        <f ca="1">HLOOKUP($B570,INDIRECT(P$1&amp;"!$I$2:$x$40"),('Partner-period(er)'!$A570+14),FALSE)</f>
        <v>0</v>
      </c>
      <c r="Q570" s="32">
        <f ca="1">HLOOKUP($B570,INDIRECT(Q$1&amp;"!$I$2:$x$40"),('Partner-period(er)'!$A570+14),FALSE)</f>
        <v>0</v>
      </c>
      <c r="R570" s="32">
        <f ca="1">HLOOKUP($B570,INDIRECT(R$1&amp;"!$I$2:$x$40"),('Partner-period(er)'!$A570+14),FALSE)</f>
        <v>0</v>
      </c>
      <c r="S570" s="32">
        <f ca="1">HLOOKUP($B570,INDIRECT(S$1&amp;"!$I$2:$x$40"),('Partner-period(er)'!$A570+14),FALSE)</f>
        <v>0</v>
      </c>
      <c r="T570" s="32">
        <f ca="1">HLOOKUP($B570,INDIRECT(T$1&amp;"!$I$2:$x$40"),('Partner-period(er)'!$A570+14),FALSE)</f>
        <v>0</v>
      </c>
      <c r="U570" s="32">
        <f ca="1">HLOOKUP($B570,INDIRECT(U$1&amp;"!$I$2:$x$40"),('Partner-period(er)'!$A570+14),FALSE)</f>
        <v>0</v>
      </c>
      <c r="V570" s="32">
        <f ca="1">HLOOKUP($B570,INDIRECT(V$1&amp;"!$I$2:$x$40"),('Partner-period(er)'!$A570+14),FALSE)</f>
        <v>0</v>
      </c>
      <c r="W570" s="32">
        <f ca="1">HLOOKUP($B570,INDIRECT(W$1&amp;"!$I$2:$x$40"),('Partner-period(er)'!$A570+14),FALSE)</f>
        <v>0</v>
      </c>
      <c r="X570" s="366">
        <f ca="1">HLOOKUP($B570,INDIRECT(X$1&amp;"!$I$2:$x$40"),('Partner-period(er)'!$A570+14),FALSE)</f>
        <v>0</v>
      </c>
      <c r="Z570" s="15">
        <f t="shared" ca="1" si="304"/>
        <v>0</v>
      </c>
      <c r="AA570" s="11">
        <f ca="1">SUM($J570:K570)</f>
        <v>0</v>
      </c>
      <c r="AB570" s="11">
        <f ca="1">SUM($J570:L570)</f>
        <v>0</v>
      </c>
      <c r="AC570" s="11">
        <f ca="1">SUM($J570:M570)</f>
        <v>0</v>
      </c>
      <c r="AD570" s="11">
        <f ca="1">SUM($J570:N570)</f>
        <v>0</v>
      </c>
      <c r="AE570" s="11">
        <f ca="1">SUM($J570:O570)</f>
        <v>0</v>
      </c>
      <c r="AF570" s="11">
        <f ca="1">SUM($J570:P570)</f>
        <v>0</v>
      </c>
      <c r="AG570" s="11">
        <f ca="1">SUM($J570:Q570)</f>
        <v>0</v>
      </c>
      <c r="AH570" s="11">
        <f ca="1">SUM($J570:R570)</f>
        <v>0</v>
      </c>
      <c r="AI570" s="11">
        <f ca="1">SUM($J570:S570)</f>
        <v>0</v>
      </c>
      <c r="AJ570" s="11">
        <f ca="1">SUM($J570:T570)</f>
        <v>0</v>
      </c>
      <c r="AK570" s="11">
        <f ca="1">SUM($J570:U570)</f>
        <v>0</v>
      </c>
      <c r="AL570" s="11">
        <f ca="1">SUM($J570:V570)</f>
        <v>0</v>
      </c>
      <c r="AM570" s="11">
        <f ca="1">SUM($J570:W570)</f>
        <v>0</v>
      </c>
      <c r="AN570" s="19">
        <f ca="1">SUM($J570:X570)</f>
        <v>0</v>
      </c>
      <c r="AO570" s="12"/>
      <c r="AP570" s="11"/>
      <c r="AQ570" s="11"/>
      <c r="AR570" s="11"/>
      <c r="AS570" s="11"/>
      <c r="AT570" s="11"/>
      <c r="AU570" s="11"/>
      <c r="AV570" s="11"/>
      <c r="AW570" s="11"/>
      <c r="AX570" s="11"/>
      <c r="AY570" s="11"/>
      <c r="AZ570" s="11"/>
      <c r="BA570" s="11"/>
      <c r="BB570" s="11"/>
      <c r="BC570" s="11"/>
      <c r="BD570" s="11"/>
    </row>
    <row r="571" spans="1:56" ht="18" customHeight="1" thickBot="1" x14ac:dyDescent="0.3">
      <c r="A571" s="24">
        <v>17</v>
      </c>
      <c r="B571" s="24">
        <f t="shared" si="300"/>
        <v>12</v>
      </c>
      <c r="C571" s="250" t="str">
        <f>Data!B$55</f>
        <v>Totale omkostninger</v>
      </c>
      <c r="D571" s="251"/>
      <c r="E571" s="251"/>
      <c r="F571" s="252"/>
      <c r="G571" s="253">
        <f>HLOOKUP(B571,'Budget &amp; Total'!$1:$45,(38),FALSE)</f>
        <v>0</v>
      </c>
      <c r="H571" s="457">
        <f t="shared" ca="1" si="301"/>
        <v>0</v>
      </c>
      <c r="I571" s="80"/>
      <c r="J571" s="255">
        <f ca="1">HLOOKUP($B571,INDIRECT(J$1&amp;"!$I$2:$x$40"),('Partner-period(er)'!$A571+14),FALSE)</f>
        <v>0</v>
      </c>
      <c r="K571" s="256">
        <f ca="1">HLOOKUP($B571,INDIRECT(K$1&amp;"!$I$2:$x$40"),('Partner-period(er)'!$A571+14),FALSE)</f>
        <v>0</v>
      </c>
      <c r="L571" s="256">
        <f ca="1">HLOOKUP($B571,INDIRECT(L$1&amp;"!$I$2:$x$40"),('Partner-period(er)'!$A571+14),FALSE)</f>
        <v>0</v>
      </c>
      <c r="M571" s="256">
        <f ca="1">HLOOKUP($B571,INDIRECT(M$1&amp;"!$I$2:$x$40"),('Partner-period(er)'!$A571+14),FALSE)</f>
        <v>0</v>
      </c>
      <c r="N571" s="256">
        <f ca="1">HLOOKUP($B571,INDIRECT(N$1&amp;"!$I$2:$x$40"),('Partner-period(er)'!$A571+14),FALSE)</f>
        <v>0</v>
      </c>
      <c r="O571" s="367">
        <f ca="1">HLOOKUP($B571,INDIRECT(O$1&amp;"!$I$2:$x$40"),('Partner-period(er)'!$A571+14),FALSE)</f>
        <v>0</v>
      </c>
      <c r="P571" s="367">
        <f ca="1">HLOOKUP($B571,INDIRECT(P$1&amp;"!$I$2:$x$40"),('Partner-period(er)'!$A571+14),FALSE)</f>
        <v>0</v>
      </c>
      <c r="Q571" s="367">
        <f ca="1">HLOOKUP($B571,INDIRECT(Q$1&amp;"!$I$2:$x$40"),('Partner-period(er)'!$A571+14),FALSE)</f>
        <v>0</v>
      </c>
      <c r="R571" s="367">
        <f ca="1">HLOOKUP($B571,INDIRECT(R$1&amp;"!$I$2:$x$40"),('Partner-period(er)'!$A571+14),FALSE)</f>
        <v>0</v>
      </c>
      <c r="S571" s="367">
        <f ca="1">HLOOKUP($B571,INDIRECT(S$1&amp;"!$I$2:$x$40"),('Partner-period(er)'!$A571+14),FALSE)</f>
        <v>0</v>
      </c>
      <c r="T571" s="367">
        <f ca="1">HLOOKUP($B571,INDIRECT(T$1&amp;"!$I$2:$x$40"),('Partner-period(er)'!$A571+14),FALSE)</f>
        <v>0</v>
      </c>
      <c r="U571" s="367">
        <f ca="1">HLOOKUP($B571,INDIRECT(U$1&amp;"!$I$2:$x$40"),('Partner-period(er)'!$A571+14),FALSE)</f>
        <v>0</v>
      </c>
      <c r="V571" s="367">
        <f ca="1">HLOOKUP($B571,INDIRECT(V$1&amp;"!$I$2:$x$40"),('Partner-period(er)'!$A571+14),FALSE)</f>
        <v>0</v>
      </c>
      <c r="W571" s="367">
        <f ca="1">HLOOKUP($B571,INDIRECT(W$1&amp;"!$I$2:$x$40"),('Partner-period(er)'!$A571+14),FALSE)</f>
        <v>0</v>
      </c>
      <c r="X571" s="368">
        <f ca="1">HLOOKUP($B571,INDIRECT(X$1&amp;"!$I$2:$x$40"),('Partner-period(er)'!$A571+14),FALSE)</f>
        <v>0</v>
      </c>
      <c r="Z571" s="15">
        <f t="shared" ca="1" si="304"/>
        <v>0</v>
      </c>
      <c r="AA571" s="11">
        <f ca="1">SUM($J571:K571)</f>
        <v>0</v>
      </c>
      <c r="AB571" s="11">
        <f ca="1">SUM($J571:L571)</f>
        <v>0</v>
      </c>
      <c r="AC571" s="11">
        <f ca="1">SUM($J571:M571)</f>
        <v>0</v>
      </c>
      <c r="AD571" s="11">
        <f ca="1">SUM($J571:N571)</f>
        <v>0</v>
      </c>
      <c r="AE571" s="11">
        <f ca="1">SUM($J571:O571)</f>
        <v>0</v>
      </c>
      <c r="AF571" s="11">
        <f ca="1">SUM($J571:P571)</f>
        <v>0</v>
      </c>
      <c r="AG571" s="11">
        <f ca="1">SUM($J571:Q571)</f>
        <v>0</v>
      </c>
      <c r="AH571" s="11">
        <f ca="1">SUM($J571:R571)</f>
        <v>0</v>
      </c>
      <c r="AI571" s="11">
        <f ca="1">SUM($J571:S571)</f>
        <v>0</v>
      </c>
      <c r="AJ571" s="11">
        <f ca="1">SUM($J571:T571)</f>
        <v>0</v>
      </c>
      <c r="AK571" s="11">
        <f ca="1">SUM($J571:U571)</f>
        <v>0</v>
      </c>
      <c r="AL571" s="11">
        <f ca="1">SUM($J571:V571)</f>
        <v>0</v>
      </c>
      <c r="AM571" s="11">
        <f ca="1">SUM($J571:W571)</f>
        <v>0</v>
      </c>
      <c r="AN571" s="19">
        <f ca="1">SUM($J571:X571)</f>
        <v>0</v>
      </c>
      <c r="AO571" s="12"/>
      <c r="AP571" s="11"/>
      <c r="AQ571" s="11"/>
      <c r="AR571" s="11"/>
      <c r="AS571" s="11"/>
      <c r="AT571" s="11"/>
      <c r="AU571" s="11"/>
      <c r="AV571" s="11"/>
      <c r="AW571" s="11"/>
      <c r="AX571" s="11"/>
      <c r="AY571" s="11"/>
      <c r="AZ571" s="11"/>
      <c r="BA571" s="11"/>
      <c r="BB571" s="11"/>
      <c r="BC571" s="11"/>
      <c r="BD571" s="11"/>
    </row>
    <row r="572" spans="1:56" ht="18" customHeight="1" thickTop="1" x14ac:dyDescent="0.25">
      <c r="A572" s="24">
        <v>18</v>
      </c>
      <c r="B572" s="24">
        <f t="shared" si="300"/>
        <v>12</v>
      </c>
      <c r="C572" s="38">
        <f>'Budget &amp; Total'!B$41</f>
        <v>0</v>
      </c>
      <c r="D572" s="9"/>
      <c r="E572" s="9"/>
      <c r="F572" s="4"/>
      <c r="G572" s="242"/>
      <c r="H572" s="454">
        <f t="shared" ca="1" si="301"/>
        <v>0</v>
      </c>
      <c r="I572" s="72"/>
      <c r="J572" s="159">
        <f ca="1">HLOOKUP($B572,INDIRECT(J$1&amp;"!$I$2:$x$40"),('Partner-period(er)'!$A572+14),FALSE)</f>
        <v>0</v>
      </c>
      <c r="K572" s="57">
        <f ca="1">HLOOKUP($B572,INDIRECT(K$1&amp;"!$I$2:$x$40"),('Partner-period(er)'!$A572+14),FALSE)</f>
        <v>0</v>
      </c>
      <c r="L572" s="57">
        <f ca="1">HLOOKUP($B572,INDIRECT(L$1&amp;"!$I$2:$x$40"),('Partner-period(er)'!$A572+14),FALSE)</f>
        <v>0</v>
      </c>
      <c r="M572" s="57">
        <f ca="1">HLOOKUP($B572,INDIRECT(M$1&amp;"!$I$2:$x$40"),('Partner-period(er)'!$A572+14),FALSE)</f>
        <v>0</v>
      </c>
      <c r="N572" s="57">
        <f ca="1">HLOOKUP($B572,INDIRECT(N$1&amp;"!$I$2:$x$40"),('Partner-period(er)'!$A572+14),FALSE)</f>
        <v>0</v>
      </c>
      <c r="O572" s="9">
        <f ca="1">HLOOKUP($B572,INDIRECT(O$1&amp;"!$I$2:$x$40"),('Partner-period(er)'!$A572+14),FALSE)</f>
        <v>0</v>
      </c>
      <c r="P572" s="9">
        <f ca="1">HLOOKUP($B572,INDIRECT(P$1&amp;"!$I$2:$x$40"),('Partner-period(er)'!$A572+14),FALSE)</f>
        <v>0</v>
      </c>
      <c r="Q572" s="9">
        <f ca="1">HLOOKUP($B572,INDIRECT(Q$1&amp;"!$I$2:$x$40"),('Partner-period(er)'!$A572+14),FALSE)</f>
        <v>0</v>
      </c>
      <c r="R572" s="9">
        <f ca="1">HLOOKUP($B572,INDIRECT(R$1&amp;"!$I$2:$x$40"),('Partner-period(er)'!$A572+14),FALSE)</f>
        <v>0</v>
      </c>
      <c r="S572" s="9">
        <f ca="1">HLOOKUP($B572,INDIRECT(S$1&amp;"!$I$2:$x$40"),('Partner-period(er)'!$A572+14),FALSE)</f>
        <v>0</v>
      </c>
      <c r="T572" s="9">
        <f ca="1">HLOOKUP($B572,INDIRECT(T$1&amp;"!$I$2:$x$40"),('Partner-period(er)'!$A572+14),FALSE)</f>
        <v>0</v>
      </c>
      <c r="U572" s="9">
        <f ca="1">HLOOKUP($B572,INDIRECT(U$1&amp;"!$I$2:$x$40"),('Partner-period(er)'!$A572+14),FALSE)</f>
        <v>0</v>
      </c>
      <c r="V572" s="9">
        <f ca="1">HLOOKUP($B572,INDIRECT(V$1&amp;"!$I$2:$x$40"),('Partner-period(er)'!$A572+14),FALSE)</f>
        <v>0</v>
      </c>
      <c r="W572" s="9">
        <f ca="1">HLOOKUP($B572,INDIRECT(W$1&amp;"!$I$2:$x$40"),('Partner-period(er)'!$A572+14),FALSE)</f>
        <v>0</v>
      </c>
      <c r="X572" s="109">
        <f ca="1">HLOOKUP($B572,INDIRECT(X$1&amp;"!$I$2:$x$40"),('Partner-period(er)'!$A572+14),FALSE)</f>
        <v>0</v>
      </c>
      <c r="Z572" s="15"/>
      <c r="AA572" s="11"/>
      <c r="AB572" s="11"/>
      <c r="AC572" s="11"/>
      <c r="AD572" s="11"/>
      <c r="AE572" s="11"/>
      <c r="AF572" s="11"/>
      <c r="AG572" s="11"/>
      <c r="AH572" s="11"/>
      <c r="AI572" s="11"/>
      <c r="AJ572" s="11"/>
      <c r="AK572" s="11"/>
      <c r="AL572" s="11"/>
      <c r="AM572" s="11"/>
      <c r="AN572" s="19"/>
      <c r="AO572" s="12"/>
      <c r="AP572" s="11"/>
      <c r="AQ572" s="11"/>
      <c r="AR572" s="11"/>
      <c r="AS572" s="11"/>
      <c r="AT572" s="11"/>
      <c r="AU572" s="11"/>
      <c r="AV572" s="11"/>
      <c r="AW572" s="11"/>
      <c r="AX572" s="11"/>
      <c r="AY572" s="11"/>
      <c r="AZ572" s="11"/>
      <c r="BA572" s="11"/>
      <c r="BB572" s="11"/>
      <c r="BC572" s="11"/>
      <c r="BD572" s="11"/>
    </row>
    <row r="573" spans="1:56" x14ac:dyDescent="0.25">
      <c r="A573" s="24">
        <v>19</v>
      </c>
      <c r="B573" s="24">
        <f t="shared" si="300"/>
        <v>12</v>
      </c>
      <c r="C573" s="73"/>
      <c r="D573" s="9" t="str">
        <f>Data!B$26</f>
        <v>Beregnet tilskud</v>
      </c>
      <c r="E573" s="9"/>
      <c r="F573" s="67">
        <f>HLOOKUP(B572,'Budget &amp; Total'!B:CI,42,FALSE)</f>
        <v>0</v>
      </c>
      <c r="G573" s="244"/>
      <c r="H573" s="454">
        <f t="shared" ca="1" si="301"/>
        <v>0</v>
      </c>
      <c r="I573" s="72"/>
      <c r="J573" s="159">
        <f ca="1">HLOOKUP($B573,INDIRECT(J$1&amp;"!$I$2:$x$40"),('Partner-period(er)'!$A573+14),FALSE)</f>
        <v>0</v>
      </c>
      <c r="K573" s="57">
        <f ca="1">HLOOKUP($B573,INDIRECT(K$1&amp;"!$I$2:$x$40"),('Partner-period(er)'!$A573+14),FALSE)</f>
        <v>0</v>
      </c>
      <c r="L573" s="57">
        <f ca="1">HLOOKUP($B573,INDIRECT(L$1&amp;"!$I$2:$x$40"),('Partner-period(er)'!$A573+14),FALSE)</f>
        <v>0</v>
      </c>
      <c r="M573" s="57">
        <f ca="1">HLOOKUP($B573,INDIRECT(M$1&amp;"!$I$2:$x$40"),('Partner-period(er)'!$A573+14),FALSE)</f>
        <v>0</v>
      </c>
      <c r="N573" s="57">
        <f ca="1">HLOOKUP($B573,INDIRECT(N$1&amp;"!$I$2:$x$40"),('Partner-period(er)'!$A573+14),FALSE)</f>
        <v>0</v>
      </c>
      <c r="O573" s="9">
        <f ca="1">HLOOKUP($B573,INDIRECT(O$1&amp;"!$I$2:$x$40"),('Partner-period(er)'!$A573+14),FALSE)</f>
        <v>0</v>
      </c>
      <c r="P573" s="9">
        <f ca="1">HLOOKUP($B573,INDIRECT(P$1&amp;"!$I$2:$x$40"),('Partner-period(er)'!$A573+14),FALSE)</f>
        <v>0</v>
      </c>
      <c r="Q573" s="9">
        <f ca="1">HLOOKUP($B573,INDIRECT(Q$1&amp;"!$I$2:$x$40"),('Partner-period(er)'!$A573+14),FALSE)</f>
        <v>0</v>
      </c>
      <c r="R573" s="9">
        <f ca="1">HLOOKUP($B573,INDIRECT(R$1&amp;"!$I$2:$x$40"),('Partner-period(er)'!$A573+14),FALSE)</f>
        <v>0</v>
      </c>
      <c r="S573" s="9">
        <f ca="1">HLOOKUP($B573,INDIRECT(S$1&amp;"!$I$2:$x$40"),('Partner-period(er)'!$A573+14),FALSE)</f>
        <v>0</v>
      </c>
      <c r="T573" s="9">
        <f ca="1">HLOOKUP($B573,INDIRECT(T$1&amp;"!$I$2:$x$40"),('Partner-period(er)'!$A573+14),FALSE)</f>
        <v>0</v>
      </c>
      <c r="U573" s="9">
        <f ca="1">HLOOKUP($B573,INDIRECT(U$1&amp;"!$I$2:$x$40"),('Partner-period(er)'!$A573+14),FALSE)</f>
        <v>0</v>
      </c>
      <c r="V573" s="9">
        <f ca="1">HLOOKUP($B573,INDIRECT(V$1&amp;"!$I$2:$x$40"),('Partner-period(er)'!$A573+14),FALSE)</f>
        <v>0</v>
      </c>
      <c r="W573" s="9">
        <f ca="1">HLOOKUP($B573,INDIRECT(W$1&amp;"!$I$2:$x$40"),('Partner-period(er)'!$A573+14),FALSE)</f>
        <v>0</v>
      </c>
      <c r="X573" s="109">
        <f ca="1">HLOOKUP($B573,INDIRECT(X$1&amp;"!$I$2:$x$40"),('Partner-period(er)'!$A573+14),FALSE)</f>
        <v>0</v>
      </c>
      <c r="Z573" s="15"/>
      <c r="AA573" s="11"/>
      <c r="AB573" s="11"/>
      <c r="AC573" s="11"/>
      <c r="AD573" s="11"/>
      <c r="AE573" s="11"/>
      <c r="AF573" s="11"/>
      <c r="AG573" s="11"/>
      <c r="AH573" s="11"/>
      <c r="AI573" s="11"/>
      <c r="AJ573" s="11"/>
      <c r="AK573" s="11"/>
      <c r="AL573" s="11"/>
      <c r="AM573" s="11"/>
      <c r="AN573" s="19"/>
      <c r="AO573" s="12"/>
      <c r="AP573" s="11"/>
      <c r="AQ573" s="11"/>
      <c r="AR573" s="11"/>
      <c r="AS573" s="11"/>
      <c r="AT573" s="11"/>
      <c r="AU573" s="11"/>
      <c r="AV573" s="11"/>
      <c r="AW573" s="11"/>
      <c r="AX573" s="11"/>
      <c r="AY573" s="11"/>
      <c r="AZ573" s="11"/>
      <c r="BA573" s="11"/>
      <c r="BB573" s="11"/>
      <c r="BC573" s="11"/>
      <c r="BD573" s="11"/>
    </row>
    <row r="574" spans="1:56" x14ac:dyDescent="0.25">
      <c r="A574" s="24">
        <v>20</v>
      </c>
      <c r="B574" s="24">
        <f t="shared" si="300"/>
        <v>12</v>
      </c>
      <c r="C574" s="73"/>
      <c r="D574" s="9" t="str">
        <f>Data!B$27</f>
        <v>Forudbetalt tilskud (efter aftale)</v>
      </c>
      <c r="E574" s="27"/>
      <c r="F574" s="4"/>
      <c r="G574" s="242"/>
      <c r="H574" s="454">
        <f t="shared" ca="1" si="301"/>
        <v>0</v>
      </c>
      <c r="I574" s="72"/>
      <c r="J574" s="159">
        <f ca="1">HLOOKUP($B574,INDIRECT(J$1&amp;"!$I$2:$x$40"),('Partner-period(er)'!$A574+14),FALSE)</f>
        <v>0</v>
      </c>
      <c r="K574" s="57">
        <f ca="1">HLOOKUP($B574,INDIRECT(K$1&amp;"!$I$2:$x$40"),('Partner-period(er)'!$A574+14),FALSE)</f>
        <v>0</v>
      </c>
      <c r="L574" s="57">
        <f ca="1">HLOOKUP($B574,INDIRECT(L$1&amp;"!$I$2:$x$40"),('Partner-period(er)'!$A574+14),FALSE)</f>
        <v>0</v>
      </c>
      <c r="M574" s="57">
        <f ca="1">HLOOKUP($B574,INDIRECT(M$1&amp;"!$I$2:$x$40"),('Partner-period(er)'!$A574+14),FALSE)</f>
        <v>0</v>
      </c>
      <c r="N574" s="57">
        <f ca="1">HLOOKUP($B574,INDIRECT(N$1&amp;"!$I$2:$x$40"),('Partner-period(er)'!$A574+14),FALSE)</f>
        <v>0</v>
      </c>
      <c r="O574" s="9">
        <f ca="1">HLOOKUP($B574,INDIRECT(O$1&amp;"!$I$2:$x$40"),('Partner-period(er)'!$A574+14),FALSE)</f>
        <v>0</v>
      </c>
      <c r="P574" s="9">
        <f ca="1">HLOOKUP($B574,INDIRECT(P$1&amp;"!$I$2:$x$40"),('Partner-period(er)'!$A574+14),FALSE)</f>
        <v>0</v>
      </c>
      <c r="Q574" s="9">
        <f ca="1">HLOOKUP($B574,INDIRECT(Q$1&amp;"!$I$2:$x$40"),('Partner-period(er)'!$A574+14),FALSE)</f>
        <v>0</v>
      </c>
      <c r="R574" s="9">
        <f ca="1">HLOOKUP($B574,INDIRECT(R$1&amp;"!$I$2:$x$40"),('Partner-period(er)'!$A574+14),FALSE)</f>
        <v>0</v>
      </c>
      <c r="S574" s="9">
        <f ca="1">HLOOKUP($B574,INDIRECT(S$1&amp;"!$I$2:$x$40"),('Partner-period(er)'!$A574+14),FALSE)</f>
        <v>0</v>
      </c>
      <c r="T574" s="9">
        <f ca="1">HLOOKUP($B574,INDIRECT(T$1&amp;"!$I$2:$x$40"),('Partner-period(er)'!$A574+14),FALSE)</f>
        <v>0</v>
      </c>
      <c r="U574" s="9">
        <f ca="1">HLOOKUP($B574,INDIRECT(U$1&amp;"!$I$2:$x$40"),('Partner-period(er)'!$A574+14),FALSE)</f>
        <v>0</v>
      </c>
      <c r="V574" s="9">
        <f ca="1">HLOOKUP($B574,INDIRECT(V$1&amp;"!$I$2:$x$40"),('Partner-period(er)'!$A574+14),FALSE)</f>
        <v>0</v>
      </c>
      <c r="W574" s="9">
        <f ca="1">HLOOKUP($B574,INDIRECT(W$1&amp;"!$I$2:$x$40"),('Partner-period(er)'!$A574+14),FALSE)</f>
        <v>0</v>
      </c>
      <c r="X574" s="109">
        <f ca="1">HLOOKUP($B574,INDIRECT(X$1&amp;"!$I$2:$x$40"),('Partner-period(er)'!$A574+14),FALSE)</f>
        <v>0</v>
      </c>
      <c r="Z574" s="15"/>
      <c r="AA574" s="11"/>
      <c r="AB574" s="11"/>
      <c r="AC574" s="11"/>
      <c r="AD574" s="11"/>
      <c r="AE574" s="11"/>
      <c r="AF574" s="11"/>
      <c r="AG574" s="11"/>
      <c r="AH574" s="11"/>
      <c r="AI574" s="11"/>
      <c r="AJ574" s="11"/>
      <c r="AK574" s="11"/>
      <c r="AL574" s="11"/>
      <c r="AM574" s="11"/>
      <c r="AN574" s="19"/>
      <c r="AO574" s="12"/>
      <c r="AP574" s="11"/>
      <c r="AQ574" s="11"/>
      <c r="AR574" s="11"/>
      <c r="AS574" s="11"/>
      <c r="AT574" s="11"/>
      <c r="AU574" s="11"/>
      <c r="AV574" s="11"/>
      <c r="AW574" s="11"/>
      <c r="AX574" s="11"/>
      <c r="AY574" s="11"/>
      <c r="AZ574" s="11"/>
      <c r="BA574" s="11"/>
      <c r="BB574" s="11"/>
      <c r="BC574" s="11"/>
      <c r="BD574" s="11"/>
    </row>
    <row r="575" spans="1:56" x14ac:dyDescent="0.25">
      <c r="A575" s="24">
        <v>21</v>
      </c>
      <c r="B575" s="24">
        <f t="shared" si="300"/>
        <v>12</v>
      </c>
      <c r="C575" s="39"/>
      <c r="D575" s="9" t="str">
        <f>Data!B$28</f>
        <v>Justering for timepris inklusiv overhead</v>
      </c>
      <c r="E575" s="27"/>
      <c r="F575" s="4"/>
      <c r="G575" s="242"/>
      <c r="H575" s="454">
        <f t="shared" ca="1" si="301"/>
        <v>0</v>
      </c>
      <c r="I575" s="72"/>
      <c r="J575" s="159">
        <f t="shared" ref="J575:X575" ca="1" si="305">(J585+J592)*(1+$F560)*$F573</f>
        <v>0</v>
      </c>
      <c r="K575" s="57">
        <f t="shared" ca="1" si="305"/>
        <v>0</v>
      </c>
      <c r="L575" s="57">
        <f t="shared" ca="1" si="305"/>
        <v>0</v>
      </c>
      <c r="M575" s="57">
        <f t="shared" ca="1" si="305"/>
        <v>0</v>
      </c>
      <c r="N575" s="57">
        <f t="shared" ca="1" si="305"/>
        <v>0</v>
      </c>
      <c r="O575" s="57">
        <f t="shared" ca="1" si="305"/>
        <v>0</v>
      </c>
      <c r="P575" s="57">
        <f t="shared" ca="1" si="305"/>
        <v>0</v>
      </c>
      <c r="Q575" s="57">
        <f t="shared" ca="1" si="305"/>
        <v>0</v>
      </c>
      <c r="R575" s="57">
        <f t="shared" ca="1" si="305"/>
        <v>0</v>
      </c>
      <c r="S575" s="57">
        <f t="shared" ca="1" si="305"/>
        <v>0</v>
      </c>
      <c r="T575" s="57">
        <f t="shared" ca="1" si="305"/>
        <v>0</v>
      </c>
      <c r="U575" s="57">
        <f t="shared" ca="1" si="305"/>
        <v>0</v>
      </c>
      <c r="V575" s="57">
        <f t="shared" ca="1" si="305"/>
        <v>0</v>
      </c>
      <c r="W575" s="57">
        <f t="shared" ca="1" si="305"/>
        <v>0</v>
      </c>
      <c r="X575" s="360">
        <f t="shared" ca="1" si="305"/>
        <v>0</v>
      </c>
      <c r="Z575" s="15"/>
      <c r="AA575" s="11"/>
      <c r="AB575" s="11"/>
      <c r="AC575" s="11"/>
      <c r="AD575" s="11"/>
      <c r="AE575" s="11"/>
      <c r="AF575" s="11"/>
      <c r="AG575" s="11"/>
      <c r="AH575" s="11"/>
      <c r="AI575" s="11"/>
      <c r="AJ575" s="11"/>
      <c r="AK575" s="11"/>
      <c r="AL575" s="11"/>
      <c r="AM575" s="11"/>
      <c r="AN575" s="19"/>
      <c r="AO575" s="12"/>
      <c r="AP575" s="11"/>
      <c r="AQ575" s="11"/>
      <c r="AR575" s="11"/>
      <c r="AS575" s="11"/>
      <c r="AT575" s="11"/>
      <c r="AU575" s="11"/>
      <c r="AV575" s="11"/>
      <c r="AW575" s="11"/>
      <c r="AX575" s="11"/>
      <c r="AY575" s="11"/>
      <c r="AZ575" s="11"/>
      <c r="BA575" s="11"/>
      <c r="BB575" s="11"/>
      <c r="BC575" s="11"/>
      <c r="BD575" s="11"/>
    </row>
    <row r="576" spans="1:56" x14ac:dyDescent="0.25">
      <c r="A576" s="24">
        <v>23</v>
      </c>
      <c r="B576" s="24">
        <f t="shared" si="300"/>
        <v>12</v>
      </c>
      <c r="C576" s="39"/>
      <c r="D576" s="9" t="str">
        <f>Data!B$29</f>
        <v>Justering for budgetoverskridelse</v>
      </c>
      <c r="E576" s="27"/>
      <c r="F576" s="4"/>
      <c r="G576" s="243"/>
      <c r="H576" s="454">
        <f t="shared" ca="1" si="301"/>
        <v>0</v>
      </c>
      <c r="I576" s="72"/>
      <c r="J576" s="153">
        <f t="shared" ref="J576:X576" ca="1" si="306">-AP576*$F573</f>
        <v>0</v>
      </c>
      <c r="K576" s="58">
        <f t="shared" ca="1" si="306"/>
        <v>0</v>
      </c>
      <c r="L576" s="58">
        <f t="shared" ca="1" si="306"/>
        <v>0</v>
      </c>
      <c r="M576" s="58">
        <f t="shared" ca="1" si="306"/>
        <v>0</v>
      </c>
      <c r="N576" s="58">
        <f t="shared" ca="1" si="306"/>
        <v>0</v>
      </c>
      <c r="O576" s="41">
        <f t="shared" ca="1" si="306"/>
        <v>0</v>
      </c>
      <c r="P576" s="41">
        <f t="shared" ca="1" si="306"/>
        <v>0</v>
      </c>
      <c r="Q576" s="41">
        <f t="shared" ca="1" si="306"/>
        <v>0</v>
      </c>
      <c r="R576" s="41">
        <f t="shared" ca="1" si="306"/>
        <v>0</v>
      </c>
      <c r="S576" s="41">
        <f t="shared" ca="1" si="306"/>
        <v>0</v>
      </c>
      <c r="T576" s="41">
        <f t="shared" ca="1" si="306"/>
        <v>0</v>
      </c>
      <c r="U576" s="41">
        <f t="shared" ca="1" si="306"/>
        <v>0</v>
      </c>
      <c r="V576" s="41">
        <f t="shared" ca="1" si="306"/>
        <v>0</v>
      </c>
      <c r="W576" s="41">
        <f t="shared" ca="1" si="306"/>
        <v>0</v>
      </c>
      <c r="X576" s="363">
        <f t="shared" ca="1" si="306"/>
        <v>0</v>
      </c>
      <c r="Z576" s="15"/>
      <c r="AA576" s="11"/>
      <c r="AB576" s="11"/>
      <c r="AC576" s="11"/>
      <c r="AD576" s="11"/>
      <c r="AE576" s="11"/>
      <c r="AF576" s="11"/>
      <c r="AG576" s="11"/>
      <c r="AH576" s="11"/>
      <c r="AI576" s="11"/>
      <c r="AJ576" s="11"/>
      <c r="AK576" s="11"/>
      <c r="AL576" s="11"/>
      <c r="AM576" s="11"/>
      <c r="AN576" s="19"/>
      <c r="AO576" s="12"/>
      <c r="AP576" s="11">
        <f ca="1">SUM(AP561:AP569)</f>
        <v>0</v>
      </c>
      <c r="AQ576" s="11">
        <f t="shared" ref="AQ576:BD576" ca="1" si="307">SUM(AQ561:AQ569)</f>
        <v>0</v>
      </c>
      <c r="AR576" s="11">
        <f t="shared" ca="1" si="307"/>
        <v>0</v>
      </c>
      <c r="AS576" s="11">
        <f t="shared" ca="1" si="307"/>
        <v>0</v>
      </c>
      <c r="AT576" s="11">
        <f t="shared" ca="1" si="307"/>
        <v>0</v>
      </c>
      <c r="AU576" s="11">
        <f t="shared" ca="1" si="307"/>
        <v>0</v>
      </c>
      <c r="AV576" s="11">
        <f t="shared" ca="1" si="307"/>
        <v>0</v>
      </c>
      <c r="AW576" s="11">
        <f t="shared" ca="1" si="307"/>
        <v>0</v>
      </c>
      <c r="AX576" s="11">
        <f t="shared" ca="1" si="307"/>
        <v>0</v>
      </c>
      <c r="AY576" s="11">
        <f t="shared" ca="1" si="307"/>
        <v>0</v>
      </c>
      <c r="AZ576" s="11">
        <f t="shared" ca="1" si="307"/>
        <v>0</v>
      </c>
      <c r="BA576" s="11">
        <f t="shared" ca="1" si="307"/>
        <v>0</v>
      </c>
      <c r="BB576" s="11">
        <f t="shared" ca="1" si="307"/>
        <v>0</v>
      </c>
      <c r="BC576" s="11">
        <f t="shared" ca="1" si="307"/>
        <v>0</v>
      </c>
      <c r="BD576" s="11">
        <f t="shared" ca="1" si="307"/>
        <v>0</v>
      </c>
    </row>
    <row r="577" spans="1:56" x14ac:dyDescent="0.25">
      <c r="A577" s="24">
        <v>24</v>
      </c>
      <c r="B577" s="24">
        <f t="shared" si="300"/>
        <v>12</v>
      </c>
      <c r="C577" s="411"/>
      <c r="D577" s="136" t="str">
        <f>Data!B$30</f>
        <v>Tilskud total / til faktura</v>
      </c>
      <c r="E577" s="136"/>
      <c r="F577" s="260"/>
      <c r="G577" s="408">
        <f>HLOOKUP(B573,'Budget &amp; Total'!$1:$45,43,FALSE)</f>
        <v>0</v>
      </c>
      <c r="H577" s="458">
        <f t="shared" ca="1" si="301"/>
        <v>0</v>
      </c>
      <c r="I577" s="79"/>
      <c r="J577" s="258">
        <f t="shared" ref="J577:X577" ca="1" si="308">SUM(J573:J576)</f>
        <v>0</v>
      </c>
      <c r="K577" s="259">
        <f t="shared" ca="1" si="308"/>
        <v>0</v>
      </c>
      <c r="L577" s="259">
        <f t="shared" ca="1" si="308"/>
        <v>0</v>
      </c>
      <c r="M577" s="259">
        <f t="shared" ca="1" si="308"/>
        <v>0</v>
      </c>
      <c r="N577" s="259">
        <f t="shared" ca="1" si="308"/>
        <v>0</v>
      </c>
      <c r="O577" s="136">
        <f t="shared" ca="1" si="308"/>
        <v>0</v>
      </c>
      <c r="P577" s="136">
        <f t="shared" ca="1" si="308"/>
        <v>0</v>
      </c>
      <c r="Q577" s="136">
        <f t="shared" ca="1" si="308"/>
        <v>0</v>
      </c>
      <c r="R577" s="136">
        <f t="shared" ca="1" si="308"/>
        <v>0</v>
      </c>
      <c r="S577" s="136">
        <f t="shared" ca="1" si="308"/>
        <v>0</v>
      </c>
      <c r="T577" s="136">
        <f t="shared" ca="1" si="308"/>
        <v>0</v>
      </c>
      <c r="U577" s="136">
        <f t="shared" ca="1" si="308"/>
        <v>0</v>
      </c>
      <c r="V577" s="136">
        <f t="shared" ca="1" si="308"/>
        <v>0</v>
      </c>
      <c r="W577" s="136">
        <f t="shared" ca="1" si="308"/>
        <v>0</v>
      </c>
      <c r="X577" s="369">
        <f t="shared" ca="1" si="308"/>
        <v>0</v>
      </c>
      <c r="Z577" s="15"/>
      <c r="AA577" s="11"/>
      <c r="AB577" s="11"/>
      <c r="AC577" s="11"/>
      <c r="AD577" s="11"/>
      <c r="AE577" s="11"/>
      <c r="AF577" s="11"/>
      <c r="AG577" s="11"/>
      <c r="AH577" s="11"/>
      <c r="AI577" s="11"/>
      <c r="AJ577" s="11"/>
      <c r="AK577" s="11"/>
      <c r="AL577" s="11"/>
      <c r="AM577" s="11"/>
      <c r="AN577" s="19"/>
      <c r="AO577" s="12"/>
      <c r="AP577" s="11"/>
      <c r="AQ577" s="11"/>
      <c r="AR577" s="11"/>
      <c r="AS577" s="11"/>
      <c r="AT577" s="11"/>
      <c r="AU577" s="11"/>
      <c r="AV577" s="11"/>
      <c r="AW577" s="11"/>
      <c r="AX577" s="11"/>
      <c r="AY577" s="11"/>
      <c r="AZ577" s="11"/>
      <c r="BA577" s="11"/>
      <c r="BB577" s="11"/>
      <c r="BC577" s="11"/>
      <c r="BD577" s="11"/>
    </row>
    <row r="578" spans="1:56" x14ac:dyDescent="0.25">
      <c r="A578" s="24">
        <v>24</v>
      </c>
      <c r="B578" s="24">
        <f t="shared" si="300"/>
        <v>12</v>
      </c>
      <c r="C578" s="74"/>
      <c r="D578" s="33" t="str">
        <f>Data!B$31</f>
        <v>Anden finansiering</v>
      </c>
      <c r="E578" s="33"/>
      <c r="F578" s="264"/>
      <c r="G578" s="409">
        <f>HLOOKUP(B578,'Budget &amp; Total'!$1:$45,44,FALSE)</f>
        <v>0</v>
      </c>
      <c r="H578" s="459">
        <f t="shared" ca="1" si="301"/>
        <v>0</v>
      </c>
      <c r="I578" s="79"/>
      <c r="J578" s="262">
        <f ca="1">HLOOKUP($B577,INDIRECT(J$1&amp;"!$I$2:$x$40"),('Partner-period(er)'!$A578+14),FALSE)</f>
        <v>0</v>
      </c>
      <c r="K578" s="263">
        <f ca="1">HLOOKUP($B577,INDIRECT(K$1&amp;"!$I$2:$x$40"),('Partner-period(er)'!$A578+14),FALSE)</f>
        <v>0</v>
      </c>
      <c r="L578" s="263">
        <f ca="1">HLOOKUP($B577,INDIRECT(L$1&amp;"!$I$2:$x$40"),('Partner-period(er)'!$A578+14),FALSE)</f>
        <v>0</v>
      </c>
      <c r="M578" s="263">
        <f ca="1">HLOOKUP($B577,INDIRECT(M$1&amp;"!$I$2:$x$40"),('Partner-period(er)'!$A578+14),FALSE)</f>
        <v>0</v>
      </c>
      <c r="N578" s="263">
        <f ca="1">HLOOKUP($B577,INDIRECT(N$1&amp;"!$I$2:$x$40"),('Partner-period(er)'!$A578+14),FALSE)</f>
        <v>0</v>
      </c>
      <c r="O578" s="33">
        <f ca="1">HLOOKUP($B577,INDIRECT(O$1&amp;"!$I$2:$x$40"),('Partner-period(er)'!$A578+14),FALSE)</f>
        <v>0</v>
      </c>
      <c r="P578" s="33">
        <f ca="1">HLOOKUP($B577,INDIRECT(P$1&amp;"!$I$2:$x$40"),('Partner-period(er)'!$A578+14),FALSE)</f>
        <v>0</v>
      </c>
      <c r="Q578" s="33">
        <f ca="1">HLOOKUP($B577,INDIRECT(Q$1&amp;"!$I$2:$x$40"),('Partner-period(er)'!$A578+14),FALSE)</f>
        <v>0</v>
      </c>
      <c r="R578" s="33">
        <f ca="1">HLOOKUP($B577,INDIRECT(R$1&amp;"!$I$2:$x$40"),('Partner-period(er)'!$A578+14),FALSE)</f>
        <v>0</v>
      </c>
      <c r="S578" s="33">
        <f ca="1">HLOOKUP($B577,INDIRECT(S$1&amp;"!$I$2:$x$40"),('Partner-period(er)'!$A578+14),FALSE)</f>
        <v>0</v>
      </c>
      <c r="T578" s="33">
        <f ca="1">HLOOKUP($B577,INDIRECT(T$1&amp;"!$I$2:$x$40"),('Partner-period(er)'!$A578+14),FALSE)</f>
        <v>0</v>
      </c>
      <c r="U578" s="33">
        <f ca="1">HLOOKUP($B577,INDIRECT(U$1&amp;"!$I$2:$x$40"),('Partner-period(er)'!$A578+14),FALSE)</f>
        <v>0</v>
      </c>
      <c r="V578" s="33">
        <f ca="1">HLOOKUP($B577,INDIRECT(V$1&amp;"!$I$2:$x$40"),('Partner-period(er)'!$A578+14),FALSE)</f>
        <v>0</v>
      </c>
      <c r="W578" s="33">
        <f ca="1">HLOOKUP($B577,INDIRECT(W$1&amp;"!$I$2:$x$40"),('Partner-period(er)'!$A578+14),FALSE)</f>
        <v>0</v>
      </c>
      <c r="X578" s="370">
        <f ca="1">HLOOKUP($B577,INDIRECT(X$1&amp;"!$I$2:$x$40"),('Partner-period(er)'!$A578+14),FALSE)</f>
        <v>0</v>
      </c>
      <c r="Z578" s="15"/>
      <c r="AA578" s="11"/>
      <c r="AB578" s="11"/>
      <c r="AC578" s="11"/>
      <c r="AD578" s="11"/>
      <c r="AE578" s="11"/>
      <c r="AF578" s="11"/>
      <c r="AG578" s="11"/>
      <c r="AH578" s="11"/>
      <c r="AI578" s="11"/>
      <c r="AJ578" s="11"/>
      <c r="AK578" s="11"/>
      <c r="AL578" s="11"/>
      <c r="AM578" s="11"/>
      <c r="AN578" s="19"/>
      <c r="AO578" s="12"/>
      <c r="AP578" s="11"/>
      <c r="AQ578" s="11"/>
      <c r="AR578" s="11"/>
      <c r="AS578" s="11"/>
      <c r="AT578" s="11"/>
      <c r="AU578" s="11"/>
      <c r="AV578" s="11"/>
      <c r="AW578" s="11"/>
      <c r="AX578" s="11"/>
      <c r="AY578" s="11"/>
      <c r="AZ578" s="11"/>
      <c r="BA578" s="11"/>
      <c r="BB578" s="11"/>
      <c r="BC578" s="11"/>
      <c r="BD578" s="11"/>
    </row>
    <row r="579" spans="1:56" ht="13.8" thickBot="1" x14ac:dyDescent="0.3">
      <c r="A579" s="24">
        <v>26</v>
      </c>
      <c r="B579" s="24">
        <f t="shared" si="300"/>
        <v>12</v>
      </c>
      <c r="C579" s="265"/>
      <c r="D579" s="34" t="str">
        <f>Data!B$32</f>
        <v>Egenfinansiering</v>
      </c>
      <c r="E579" s="34"/>
      <c r="F579" s="65"/>
      <c r="G579" s="410">
        <f>HLOOKUP(B579,'Budget &amp; Total'!$1:$45,45,FALSE)</f>
        <v>0</v>
      </c>
      <c r="H579" s="460">
        <f t="shared" ca="1" si="301"/>
        <v>0</v>
      </c>
      <c r="I579" s="79"/>
      <c r="J579" s="267">
        <f t="shared" ref="J579:X579" ca="1" si="309">J571-J577-J578</f>
        <v>0</v>
      </c>
      <c r="K579" s="63">
        <f t="shared" ca="1" si="309"/>
        <v>0</v>
      </c>
      <c r="L579" s="63">
        <f t="shared" ca="1" si="309"/>
        <v>0</v>
      </c>
      <c r="M579" s="63">
        <f t="shared" ca="1" si="309"/>
        <v>0</v>
      </c>
      <c r="N579" s="63">
        <f t="shared" ca="1" si="309"/>
        <v>0</v>
      </c>
      <c r="O579" s="34">
        <f t="shared" ca="1" si="309"/>
        <v>0</v>
      </c>
      <c r="P579" s="34">
        <f t="shared" ca="1" si="309"/>
        <v>0</v>
      </c>
      <c r="Q579" s="34">
        <f t="shared" ca="1" si="309"/>
        <v>0</v>
      </c>
      <c r="R579" s="34">
        <f t="shared" ca="1" si="309"/>
        <v>0</v>
      </c>
      <c r="S579" s="34">
        <f t="shared" ca="1" si="309"/>
        <v>0</v>
      </c>
      <c r="T579" s="34">
        <f t="shared" ca="1" si="309"/>
        <v>0</v>
      </c>
      <c r="U579" s="34">
        <f t="shared" ca="1" si="309"/>
        <v>0</v>
      </c>
      <c r="V579" s="34">
        <f t="shared" ca="1" si="309"/>
        <v>0</v>
      </c>
      <c r="W579" s="34">
        <f t="shared" ca="1" si="309"/>
        <v>0</v>
      </c>
      <c r="X579" s="371">
        <f t="shared" ca="1" si="309"/>
        <v>0</v>
      </c>
      <c r="Z579" s="16"/>
      <c r="AA579" s="17"/>
      <c r="AB579" s="17"/>
      <c r="AC579" s="17"/>
      <c r="AD579" s="17"/>
      <c r="AE579" s="17"/>
      <c r="AF579" s="17"/>
      <c r="AG579" s="17"/>
      <c r="AH579" s="17"/>
      <c r="AI579" s="17"/>
      <c r="AJ579" s="17"/>
      <c r="AK579" s="17"/>
      <c r="AL579" s="17"/>
      <c r="AM579" s="17"/>
      <c r="AN579" s="20"/>
      <c r="AO579" s="12"/>
      <c r="AP579" s="11"/>
      <c r="AQ579" s="11"/>
      <c r="AR579" s="11"/>
      <c r="AS579" s="11"/>
      <c r="AT579" s="11"/>
      <c r="AU579" s="11"/>
      <c r="AV579" s="11"/>
      <c r="AW579" s="11"/>
      <c r="AX579" s="11"/>
      <c r="AY579" s="11"/>
      <c r="AZ579" s="11"/>
      <c r="BA579" s="11"/>
      <c r="BB579" s="11"/>
      <c r="BC579" s="11"/>
      <c r="BD579" s="11"/>
    </row>
    <row r="580" spans="1:56" ht="19.5" customHeight="1" x14ac:dyDescent="0.25">
      <c r="A580" s="24">
        <v>29</v>
      </c>
      <c r="C580" s="88" t="str">
        <f>Data!$B$95</f>
        <v>Kontrol for overskridelse af timepriser</v>
      </c>
      <c r="D580" s="60"/>
      <c r="E580" s="60"/>
      <c r="F580" s="4"/>
      <c r="G580" s="59"/>
      <c r="H580" s="59"/>
      <c r="I580" s="59"/>
      <c r="J580" s="9"/>
      <c r="K580" s="9"/>
      <c r="L580" s="9"/>
      <c r="M580" s="9"/>
      <c r="N580" s="9"/>
      <c r="O580" s="9"/>
      <c r="P580" s="9"/>
      <c r="Q580" s="9"/>
      <c r="R580" s="9"/>
      <c r="S580" s="9"/>
      <c r="T580" s="9"/>
      <c r="U580" s="9"/>
      <c r="V580" s="9"/>
      <c r="W580" s="9"/>
      <c r="X580" s="109"/>
    </row>
    <row r="581" spans="1:56" ht="13.5" customHeight="1" x14ac:dyDescent="0.25">
      <c r="A581" s="24">
        <v>30</v>
      </c>
      <c r="C581" s="178" t="s">
        <v>36</v>
      </c>
      <c r="D581" s="82"/>
      <c r="E581" s="179"/>
      <c r="F581" s="201" t="s">
        <v>35</v>
      </c>
      <c r="G581" s="82"/>
      <c r="H581" s="180"/>
      <c r="I581" s="180"/>
      <c r="J581" s="181">
        <f ca="1">J555</f>
        <v>0</v>
      </c>
      <c r="K581" s="182">
        <f t="shared" ref="K581:X581" ca="1" si="310">K555+J581</f>
        <v>0</v>
      </c>
      <c r="L581" s="182">
        <f t="shared" ca="1" si="310"/>
        <v>0</v>
      </c>
      <c r="M581" s="182">
        <f t="shared" ca="1" si="310"/>
        <v>0</v>
      </c>
      <c r="N581" s="182">
        <f t="shared" ca="1" si="310"/>
        <v>0</v>
      </c>
      <c r="O581" s="182">
        <f t="shared" ca="1" si="310"/>
        <v>0</v>
      </c>
      <c r="P581" s="182">
        <f t="shared" ca="1" si="310"/>
        <v>0</v>
      </c>
      <c r="Q581" s="182">
        <f t="shared" ca="1" si="310"/>
        <v>0</v>
      </c>
      <c r="R581" s="182">
        <f t="shared" ca="1" si="310"/>
        <v>0</v>
      </c>
      <c r="S581" s="182">
        <f t="shared" ca="1" si="310"/>
        <v>0</v>
      </c>
      <c r="T581" s="182">
        <f t="shared" ca="1" si="310"/>
        <v>0</v>
      </c>
      <c r="U581" s="182">
        <f t="shared" ca="1" si="310"/>
        <v>0</v>
      </c>
      <c r="V581" s="182">
        <f t="shared" ca="1" si="310"/>
        <v>0</v>
      </c>
      <c r="W581" s="182">
        <f t="shared" ca="1" si="310"/>
        <v>0</v>
      </c>
      <c r="X581" s="183">
        <f t="shared" ca="1" si="310"/>
        <v>0</v>
      </c>
    </row>
    <row r="582" spans="1:56" ht="13.5" customHeight="1" x14ac:dyDescent="0.25">
      <c r="A582" s="24">
        <v>31</v>
      </c>
      <c r="C582" s="184"/>
      <c r="D582" s="6"/>
      <c r="E582" s="185"/>
      <c r="F582" s="202" t="s">
        <v>37</v>
      </c>
      <c r="G582" s="6"/>
      <c r="H582" s="6"/>
      <c r="I582" s="6"/>
      <c r="J582" s="186">
        <f ca="1">J558</f>
        <v>0</v>
      </c>
      <c r="K582" s="187">
        <f t="shared" ref="K582:X582" ca="1" si="311">K558+J582</f>
        <v>0</v>
      </c>
      <c r="L582" s="187">
        <f t="shared" ca="1" si="311"/>
        <v>0</v>
      </c>
      <c r="M582" s="187">
        <f t="shared" ca="1" si="311"/>
        <v>0</v>
      </c>
      <c r="N582" s="187">
        <f t="shared" ca="1" si="311"/>
        <v>0</v>
      </c>
      <c r="O582" s="187">
        <f t="shared" ca="1" si="311"/>
        <v>0</v>
      </c>
      <c r="P582" s="187">
        <f t="shared" ca="1" si="311"/>
        <v>0</v>
      </c>
      <c r="Q582" s="187">
        <f t="shared" ca="1" si="311"/>
        <v>0</v>
      </c>
      <c r="R582" s="187">
        <f t="shared" ca="1" si="311"/>
        <v>0</v>
      </c>
      <c r="S582" s="187">
        <f t="shared" ca="1" si="311"/>
        <v>0</v>
      </c>
      <c r="T582" s="187">
        <f t="shared" ca="1" si="311"/>
        <v>0</v>
      </c>
      <c r="U582" s="187">
        <f t="shared" ca="1" si="311"/>
        <v>0</v>
      </c>
      <c r="V582" s="187">
        <f t="shared" ca="1" si="311"/>
        <v>0</v>
      </c>
      <c r="W582" s="187">
        <f t="shared" ca="1" si="311"/>
        <v>0</v>
      </c>
      <c r="X582" s="188">
        <f t="shared" ca="1" si="311"/>
        <v>0</v>
      </c>
    </row>
    <row r="583" spans="1:56" ht="13.5" customHeight="1" x14ac:dyDescent="0.25">
      <c r="A583" s="24">
        <v>32</v>
      </c>
      <c r="C583" s="189"/>
      <c r="D583" s="6"/>
      <c r="E583" s="6"/>
      <c r="F583" s="203" t="s">
        <v>100</v>
      </c>
      <c r="G583" s="6"/>
      <c r="H583" s="190"/>
      <c r="I583" s="190"/>
      <c r="J583" s="191">
        <f t="shared" ref="J583:X583" ca="1" si="312">J581*$F558</f>
        <v>0</v>
      </c>
      <c r="K583" s="192">
        <f t="shared" ca="1" si="312"/>
        <v>0</v>
      </c>
      <c r="L583" s="192">
        <f t="shared" ca="1" si="312"/>
        <v>0</v>
      </c>
      <c r="M583" s="192">
        <f t="shared" ca="1" si="312"/>
        <v>0</v>
      </c>
      <c r="N583" s="192">
        <f t="shared" ca="1" si="312"/>
        <v>0</v>
      </c>
      <c r="O583" s="192">
        <f t="shared" ca="1" si="312"/>
        <v>0</v>
      </c>
      <c r="P583" s="192">
        <f t="shared" ca="1" si="312"/>
        <v>0</v>
      </c>
      <c r="Q583" s="192">
        <f t="shared" ca="1" si="312"/>
        <v>0</v>
      </c>
      <c r="R583" s="192">
        <f t="shared" ca="1" si="312"/>
        <v>0</v>
      </c>
      <c r="S583" s="192">
        <f t="shared" ca="1" si="312"/>
        <v>0</v>
      </c>
      <c r="T583" s="192">
        <f t="shared" ca="1" si="312"/>
        <v>0</v>
      </c>
      <c r="U583" s="192">
        <f t="shared" ca="1" si="312"/>
        <v>0</v>
      </c>
      <c r="V583" s="192">
        <f t="shared" ca="1" si="312"/>
        <v>0</v>
      </c>
      <c r="W583" s="192">
        <f t="shared" ca="1" si="312"/>
        <v>0</v>
      </c>
      <c r="X583" s="193">
        <f t="shared" ca="1" si="312"/>
        <v>0</v>
      </c>
    </row>
    <row r="584" spans="1:56" ht="13.5" customHeight="1" x14ac:dyDescent="0.25">
      <c r="A584" s="24">
        <v>33</v>
      </c>
      <c r="C584" s="189"/>
      <c r="D584" s="6"/>
      <c r="E584" s="185"/>
      <c r="F584" s="202" t="s">
        <v>99</v>
      </c>
      <c r="G584" s="6"/>
      <c r="H584" s="194"/>
      <c r="I584" s="194"/>
      <c r="J584" s="191">
        <f ca="1">MIN(J582:J583)</f>
        <v>0</v>
      </c>
      <c r="K584" s="192">
        <f t="shared" ref="K584:X584" ca="1" si="313">MIN(K582:K583)-MIN(J582:J583)</f>
        <v>0</v>
      </c>
      <c r="L584" s="192">
        <f t="shared" ca="1" si="313"/>
        <v>0</v>
      </c>
      <c r="M584" s="192">
        <f t="shared" ca="1" si="313"/>
        <v>0</v>
      </c>
      <c r="N584" s="192">
        <f t="shared" ca="1" si="313"/>
        <v>0</v>
      </c>
      <c r="O584" s="192">
        <f t="shared" ca="1" si="313"/>
        <v>0</v>
      </c>
      <c r="P584" s="192">
        <f t="shared" ca="1" si="313"/>
        <v>0</v>
      </c>
      <c r="Q584" s="192">
        <f t="shared" ca="1" si="313"/>
        <v>0</v>
      </c>
      <c r="R584" s="192">
        <f t="shared" ca="1" si="313"/>
        <v>0</v>
      </c>
      <c r="S584" s="192">
        <f t="shared" ca="1" si="313"/>
        <v>0</v>
      </c>
      <c r="T584" s="192">
        <f t="shared" ca="1" si="313"/>
        <v>0</v>
      </c>
      <c r="U584" s="192">
        <f t="shared" ca="1" si="313"/>
        <v>0</v>
      </c>
      <c r="V584" s="192">
        <f t="shared" ca="1" si="313"/>
        <v>0</v>
      </c>
      <c r="W584" s="192">
        <f t="shared" ca="1" si="313"/>
        <v>0</v>
      </c>
      <c r="X584" s="193">
        <f t="shared" ca="1" si="313"/>
        <v>0</v>
      </c>
      <c r="AO584" s="12"/>
      <c r="AP584" s="11"/>
      <c r="AQ584" s="11"/>
      <c r="AR584" s="11"/>
      <c r="AS584" s="11"/>
      <c r="AT584" s="11"/>
      <c r="AU584" s="11"/>
      <c r="AV584" s="11"/>
      <c r="AW584" s="11"/>
      <c r="AX584" s="11"/>
      <c r="AY584" s="11"/>
      <c r="AZ584" s="11"/>
      <c r="BA584" s="11"/>
      <c r="BB584" s="11"/>
      <c r="BC584" s="11"/>
    </row>
    <row r="585" spans="1:56" ht="13.5" customHeight="1" x14ac:dyDescent="0.25">
      <c r="A585" s="24">
        <v>34</v>
      </c>
      <c r="C585" s="189"/>
      <c r="D585" s="6"/>
      <c r="E585" s="185"/>
      <c r="F585" s="202" t="s">
        <v>94</v>
      </c>
      <c r="G585" s="6"/>
      <c r="H585" s="190"/>
      <c r="I585" s="190"/>
      <c r="J585" s="191">
        <f t="shared" ref="J585:X585" ca="1" si="314">J584-J558</f>
        <v>0</v>
      </c>
      <c r="K585" s="192">
        <f t="shared" ca="1" si="314"/>
        <v>0</v>
      </c>
      <c r="L585" s="192">
        <f t="shared" ca="1" si="314"/>
        <v>0</v>
      </c>
      <c r="M585" s="192">
        <f t="shared" ca="1" si="314"/>
        <v>0</v>
      </c>
      <c r="N585" s="192">
        <f t="shared" ca="1" si="314"/>
        <v>0</v>
      </c>
      <c r="O585" s="192">
        <f t="shared" ca="1" si="314"/>
        <v>0</v>
      </c>
      <c r="P585" s="192">
        <f t="shared" ca="1" si="314"/>
        <v>0</v>
      </c>
      <c r="Q585" s="192">
        <f t="shared" ca="1" si="314"/>
        <v>0</v>
      </c>
      <c r="R585" s="192">
        <f t="shared" ca="1" si="314"/>
        <v>0</v>
      </c>
      <c r="S585" s="192">
        <f t="shared" ca="1" si="314"/>
        <v>0</v>
      </c>
      <c r="T585" s="192">
        <f t="shared" ca="1" si="314"/>
        <v>0</v>
      </c>
      <c r="U585" s="192">
        <f t="shared" ca="1" si="314"/>
        <v>0</v>
      </c>
      <c r="V585" s="192">
        <f t="shared" ca="1" si="314"/>
        <v>0</v>
      </c>
      <c r="W585" s="192">
        <f t="shared" ca="1" si="314"/>
        <v>0</v>
      </c>
      <c r="X585" s="193">
        <f t="shared" ca="1" si="314"/>
        <v>0</v>
      </c>
    </row>
    <row r="586" spans="1:56" ht="13.5" customHeight="1" x14ac:dyDescent="0.25">
      <c r="A586" s="24">
        <v>35</v>
      </c>
      <c r="C586" s="189"/>
      <c r="D586" s="6"/>
      <c r="E586" s="185"/>
      <c r="F586" s="202" t="s">
        <v>95</v>
      </c>
      <c r="G586" s="6"/>
      <c r="H586" s="190"/>
      <c r="I586" s="190"/>
      <c r="J586" s="191">
        <f ca="1">-J585</f>
        <v>0</v>
      </c>
      <c r="K586" s="192">
        <f ca="1">-SUM($J585:K585)</f>
        <v>0</v>
      </c>
      <c r="L586" s="192">
        <f ca="1">-SUM($J585:L585)</f>
        <v>0</v>
      </c>
      <c r="M586" s="192">
        <f ca="1">-SUM($J585:M585)</f>
        <v>0</v>
      </c>
      <c r="N586" s="192">
        <f ca="1">-SUM($J585:N585)</f>
        <v>0</v>
      </c>
      <c r="O586" s="192">
        <f ca="1">-SUM($J585:O585)</f>
        <v>0</v>
      </c>
      <c r="P586" s="192">
        <f ca="1">-SUM($J585:P585)</f>
        <v>0</v>
      </c>
      <c r="Q586" s="192">
        <f ca="1">-SUM($J585:Q585)</f>
        <v>0</v>
      </c>
      <c r="R586" s="192">
        <f ca="1">-SUM($J585:R585)</f>
        <v>0</v>
      </c>
      <c r="S586" s="192">
        <f ca="1">-SUM($J585:S585)</f>
        <v>0</v>
      </c>
      <c r="T586" s="192">
        <f ca="1">-SUM($J585:T585)</f>
        <v>0</v>
      </c>
      <c r="U586" s="192">
        <f ca="1">-SUM($J585:U585)</f>
        <v>0</v>
      </c>
      <c r="V586" s="192">
        <f ca="1">-SUM($J585:V585)</f>
        <v>0</v>
      </c>
      <c r="W586" s="192">
        <f ca="1">-SUM($J585:W585)</f>
        <v>0</v>
      </c>
      <c r="X586" s="193">
        <f ca="1">-SUM($J585:X585)</f>
        <v>0</v>
      </c>
    </row>
    <row r="587" spans="1:56" ht="1.5" customHeight="1" x14ac:dyDescent="0.25">
      <c r="C587" s="195"/>
      <c r="D587" s="196"/>
      <c r="E587" s="196"/>
      <c r="F587" s="204"/>
      <c r="G587" s="196"/>
      <c r="H587" s="196"/>
      <c r="I587" s="196"/>
      <c r="J587" s="186"/>
      <c r="K587" s="187"/>
      <c r="L587" s="187"/>
      <c r="M587" s="187">
        <f ca="1">IF(M555&gt;0,(M583-SUM($J584:L584))/M555,0)</f>
        <v>0</v>
      </c>
      <c r="N587" s="187">
        <f ca="1">IF(N555&gt;0,(N583-SUM($J584:M584))/N555,0)</f>
        <v>0</v>
      </c>
      <c r="O587" s="187">
        <f ca="1">IF(O555&gt;0,(O583-SUM($J584:N584))/O555,0)</f>
        <v>0</v>
      </c>
      <c r="P587" s="187">
        <f ca="1">IF(P555&gt;0,(P583-SUM($J584:O584))/P555,0)</f>
        <v>0</v>
      </c>
      <c r="Q587" s="187">
        <f ca="1">IF(Q555&gt;0,(Q583-SUM($J584:P584))/Q555,0)</f>
        <v>0</v>
      </c>
      <c r="R587" s="187">
        <f ca="1">IF(R555&gt;0,(R583-SUM($J584:Q584))/R555,0)</f>
        <v>0</v>
      </c>
      <c r="S587" s="187">
        <f ca="1">IF(S555&gt;0,(S583-SUM($J584:R584))/S555,0)</f>
        <v>0</v>
      </c>
      <c r="T587" s="187">
        <f ca="1">IF(T555&gt;0,(T583-SUM($J584:S584))/T555,0)</f>
        <v>0</v>
      </c>
      <c r="U587" s="187">
        <f ca="1">IF(U555&gt;0,(U583-SUM($J584:T584))/U555,0)</f>
        <v>0</v>
      </c>
      <c r="V587" s="187">
        <f ca="1">IF(V555&gt;0,(V583-SUM($J584:U584))/V555,0)</f>
        <v>0</v>
      </c>
      <c r="W587" s="187">
        <f ca="1">IF(W555&gt;0,(W583-SUM($J584:V584))/W555,0)</f>
        <v>0</v>
      </c>
      <c r="X587" s="188">
        <f ca="1">IF(X555&gt;0,(X583-SUM($J584:W584))/X555,0)</f>
        <v>0</v>
      </c>
    </row>
    <row r="588" spans="1:56" ht="13.5" customHeight="1" x14ac:dyDescent="0.25">
      <c r="A588" s="24">
        <v>36</v>
      </c>
      <c r="C588" s="189" t="s">
        <v>40</v>
      </c>
      <c r="D588" s="6"/>
      <c r="E588" s="185"/>
      <c r="F588" s="202" t="s">
        <v>35</v>
      </c>
      <c r="G588" s="6"/>
      <c r="H588" s="6"/>
      <c r="I588" s="6"/>
      <c r="J588" s="191">
        <f ca="1">J556</f>
        <v>0</v>
      </c>
      <c r="K588" s="192">
        <f t="shared" ref="K588:X588" ca="1" si="315">K556+J588</f>
        <v>0</v>
      </c>
      <c r="L588" s="192">
        <f t="shared" ca="1" si="315"/>
        <v>0</v>
      </c>
      <c r="M588" s="192">
        <f t="shared" ca="1" si="315"/>
        <v>0</v>
      </c>
      <c r="N588" s="192">
        <f t="shared" ca="1" si="315"/>
        <v>0</v>
      </c>
      <c r="O588" s="192">
        <f t="shared" ca="1" si="315"/>
        <v>0</v>
      </c>
      <c r="P588" s="192">
        <f t="shared" ca="1" si="315"/>
        <v>0</v>
      </c>
      <c r="Q588" s="192">
        <f t="shared" ca="1" si="315"/>
        <v>0</v>
      </c>
      <c r="R588" s="192">
        <f t="shared" ca="1" si="315"/>
        <v>0</v>
      </c>
      <c r="S588" s="192">
        <f t="shared" ca="1" si="315"/>
        <v>0</v>
      </c>
      <c r="T588" s="192">
        <f t="shared" ca="1" si="315"/>
        <v>0</v>
      </c>
      <c r="U588" s="192">
        <f t="shared" ca="1" si="315"/>
        <v>0</v>
      </c>
      <c r="V588" s="192">
        <f t="shared" ca="1" si="315"/>
        <v>0</v>
      </c>
      <c r="W588" s="192">
        <f t="shared" ca="1" si="315"/>
        <v>0</v>
      </c>
      <c r="X588" s="193">
        <f t="shared" ca="1" si="315"/>
        <v>0</v>
      </c>
    </row>
    <row r="589" spans="1:56" ht="13.5" customHeight="1" x14ac:dyDescent="0.25">
      <c r="A589" s="24">
        <v>37</v>
      </c>
      <c r="C589" s="189"/>
      <c r="D589" s="6"/>
      <c r="E589" s="185"/>
      <c r="F589" s="202" t="s">
        <v>37</v>
      </c>
      <c r="G589" s="6"/>
      <c r="H589" s="6"/>
      <c r="I589" s="6"/>
      <c r="J589" s="191">
        <f ca="1">J559</f>
        <v>0</v>
      </c>
      <c r="K589" s="192">
        <f t="shared" ref="K589:X589" ca="1" si="316">K559+J589</f>
        <v>0</v>
      </c>
      <c r="L589" s="192">
        <f t="shared" ca="1" si="316"/>
        <v>0</v>
      </c>
      <c r="M589" s="192">
        <f t="shared" ca="1" si="316"/>
        <v>0</v>
      </c>
      <c r="N589" s="192">
        <f t="shared" ca="1" si="316"/>
        <v>0</v>
      </c>
      <c r="O589" s="192">
        <f t="shared" ca="1" si="316"/>
        <v>0</v>
      </c>
      <c r="P589" s="192">
        <f t="shared" ca="1" si="316"/>
        <v>0</v>
      </c>
      <c r="Q589" s="192">
        <f t="shared" ca="1" si="316"/>
        <v>0</v>
      </c>
      <c r="R589" s="192">
        <f t="shared" ca="1" si="316"/>
        <v>0</v>
      </c>
      <c r="S589" s="192">
        <f t="shared" ca="1" si="316"/>
        <v>0</v>
      </c>
      <c r="T589" s="192">
        <f t="shared" ca="1" si="316"/>
        <v>0</v>
      </c>
      <c r="U589" s="192">
        <f t="shared" ca="1" si="316"/>
        <v>0</v>
      </c>
      <c r="V589" s="192">
        <f t="shared" ca="1" si="316"/>
        <v>0</v>
      </c>
      <c r="W589" s="192">
        <f t="shared" ca="1" si="316"/>
        <v>0</v>
      </c>
      <c r="X589" s="193">
        <f t="shared" ca="1" si="316"/>
        <v>0</v>
      </c>
    </row>
    <row r="590" spans="1:56" ht="13.5" customHeight="1" x14ac:dyDescent="0.25">
      <c r="A590" s="24">
        <v>38</v>
      </c>
      <c r="C590" s="197"/>
      <c r="D590" s="6"/>
      <c r="E590" s="6"/>
      <c r="F590" s="203" t="s">
        <v>100</v>
      </c>
      <c r="G590" s="6"/>
      <c r="H590" s="6"/>
      <c r="I590" s="6"/>
      <c r="J590" s="191">
        <f t="shared" ref="J590:X590" ca="1" si="317">J588*$F559</f>
        <v>0</v>
      </c>
      <c r="K590" s="192">
        <f t="shared" ca="1" si="317"/>
        <v>0</v>
      </c>
      <c r="L590" s="192">
        <f t="shared" ca="1" si="317"/>
        <v>0</v>
      </c>
      <c r="M590" s="192">
        <f t="shared" ca="1" si="317"/>
        <v>0</v>
      </c>
      <c r="N590" s="192">
        <f t="shared" ca="1" si="317"/>
        <v>0</v>
      </c>
      <c r="O590" s="192">
        <f t="shared" ca="1" si="317"/>
        <v>0</v>
      </c>
      <c r="P590" s="192">
        <f t="shared" ca="1" si="317"/>
        <v>0</v>
      </c>
      <c r="Q590" s="192">
        <f t="shared" ca="1" si="317"/>
        <v>0</v>
      </c>
      <c r="R590" s="192">
        <f t="shared" ca="1" si="317"/>
        <v>0</v>
      </c>
      <c r="S590" s="192">
        <f t="shared" ca="1" si="317"/>
        <v>0</v>
      </c>
      <c r="T590" s="192">
        <f t="shared" ca="1" si="317"/>
        <v>0</v>
      </c>
      <c r="U590" s="192">
        <f t="shared" ca="1" si="317"/>
        <v>0</v>
      </c>
      <c r="V590" s="192">
        <f t="shared" ca="1" si="317"/>
        <v>0</v>
      </c>
      <c r="W590" s="192">
        <f t="shared" ca="1" si="317"/>
        <v>0</v>
      </c>
      <c r="X590" s="193">
        <f t="shared" ca="1" si="317"/>
        <v>0</v>
      </c>
    </row>
    <row r="591" spans="1:56" ht="13.5" customHeight="1" x14ac:dyDescent="0.25">
      <c r="A591" s="24">
        <v>39</v>
      </c>
      <c r="C591" s="189"/>
      <c r="D591" s="6"/>
      <c r="E591" s="185"/>
      <c r="F591" s="202" t="s">
        <v>99</v>
      </c>
      <c r="G591" s="6"/>
      <c r="H591" s="6"/>
      <c r="I591" s="6"/>
      <c r="J591" s="191">
        <f ca="1">MIN(J589:J590)</f>
        <v>0</v>
      </c>
      <c r="K591" s="192">
        <f t="shared" ref="K591:X591" ca="1" si="318">MIN(K589:K590)-MIN(J589:J590)</f>
        <v>0</v>
      </c>
      <c r="L591" s="192">
        <f t="shared" ca="1" si="318"/>
        <v>0</v>
      </c>
      <c r="M591" s="192">
        <f t="shared" ca="1" si="318"/>
        <v>0</v>
      </c>
      <c r="N591" s="192">
        <f t="shared" ca="1" si="318"/>
        <v>0</v>
      </c>
      <c r="O591" s="192">
        <f t="shared" ca="1" si="318"/>
        <v>0</v>
      </c>
      <c r="P591" s="192">
        <f t="shared" ca="1" si="318"/>
        <v>0</v>
      </c>
      <c r="Q591" s="192">
        <f t="shared" ca="1" si="318"/>
        <v>0</v>
      </c>
      <c r="R591" s="192">
        <f t="shared" ca="1" si="318"/>
        <v>0</v>
      </c>
      <c r="S591" s="192">
        <f t="shared" ca="1" si="318"/>
        <v>0</v>
      </c>
      <c r="T591" s="192">
        <f t="shared" ca="1" si="318"/>
        <v>0</v>
      </c>
      <c r="U591" s="192">
        <f t="shared" ca="1" si="318"/>
        <v>0</v>
      </c>
      <c r="V591" s="192">
        <f t="shared" ca="1" si="318"/>
        <v>0</v>
      </c>
      <c r="W591" s="192">
        <f t="shared" ca="1" si="318"/>
        <v>0</v>
      </c>
      <c r="X591" s="193">
        <f t="shared" ca="1" si="318"/>
        <v>0</v>
      </c>
    </row>
    <row r="592" spans="1:56" ht="13.5" customHeight="1" x14ac:dyDescent="0.25">
      <c r="A592" s="24">
        <v>40</v>
      </c>
      <c r="C592" s="189"/>
      <c r="D592" s="6"/>
      <c r="E592" s="185"/>
      <c r="F592" s="202" t="s">
        <v>94</v>
      </c>
      <c r="G592" s="6"/>
      <c r="H592" s="6"/>
      <c r="I592" s="6"/>
      <c r="J592" s="191">
        <f t="shared" ref="J592:X592" ca="1" si="319">J591-J559</f>
        <v>0</v>
      </c>
      <c r="K592" s="192">
        <f t="shared" ca="1" si="319"/>
        <v>0</v>
      </c>
      <c r="L592" s="192">
        <f t="shared" ca="1" si="319"/>
        <v>0</v>
      </c>
      <c r="M592" s="192">
        <f t="shared" ca="1" si="319"/>
        <v>0</v>
      </c>
      <c r="N592" s="192">
        <f t="shared" ca="1" si="319"/>
        <v>0</v>
      </c>
      <c r="O592" s="192">
        <f t="shared" ca="1" si="319"/>
        <v>0</v>
      </c>
      <c r="P592" s="192">
        <f t="shared" ca="1" si="319"/>
        <v>0</v>
      </c>
      <c r="Q592" s="192">
        <f t="shared" ca="1" si="319"/>
        <v>0</v>
      </c>
      <c r="R592" s="192">
        <f t="shared" ca="1" si="319"/>
        <v>0</v>
      </c>
      <c r="S592" s="192">
        <f t="shared" ca="1" si="319"/>
        <v>0</v>
      </c>
      <c r="T592" s="192">
        <f t="shared" ca="1" si="319"/>
        <v>0</v>
      </c>
      <c r="U592" s="192">
        <f t="shared" ca="1" si="319"/>
        <v>0</v>
      </c>
      <c r="V592" s="192">
        <f t="shared" ca="1" si="319"/>
        <v>0</v>
      </c>
      <c r="W592" s="192">
        <f t="shared" ca="1" si="319"/>
        <v>0</v>
      </c>
      <c r="X592" s="193">
        <f t="shared" ca="1" si="319"/>
        <v>0</v>
      </c>
    </row>
    <row r="593" spans="1:56" ht="13.5" customHeight="1" x14ac:dyDescent="0.25">
      <c r="A593" s="24">
        <v>41</v>
      </c>
      <c r="C593" s="189"/>
      <c r="D593" s="6"/>
      <c r="E593" s="185"/>
      <c r="F593" s="202" t="s">
        <v>95</v>
      </c>
      <c r="G593" s="6"/>
      <c r="H593" s="6"/>
      <c r="I593" s="6"/>
      <c r="J593" s="191">
        <f ca="1">-J592</f>
        <v>0</v>
      </c>
      <c r="K593" s="192">
        <f ca="1">-SUM($J592:K592)</f>
        <v>0</v>
      </c>
      <c r="L593" s="192">
        <f ca="1">-SUM($J592:L592)</f>
        <v>0</v>
      </c>
      <c r="M593" s="192">
        <f ca="1">-SUM($J592:M592)</f>
        <v>0</v>
      </c>
      <c r="N593" s="192">
        <f ca="1">-SUM($J592:N592)</f>
        <v>0</v>
      </c>
      <c r="O593" s="192">
        <f ca="1">-SUM($J592:O592)</f>
        <v>0</v>
      </c>
      <c r="P593" s="192">
        <f ca="1">-SUM($J592:P592)</f>
        <v>0</v>
      </c>
      <c r="Q593" s="192">
        <f ca="1">-SUM($J592:Q592)</f>
        <v>0</v>
      </c>
      <c r="R593" s="192">
        <f ca="1">-SUM($J592:R592)</f>
        <v>0</v>
      </c>
      <c r="S593" s="192">
        <f ca="1">-SUM($J592:S592)</f>
        <v>0</v>
      </c>
      <c r="T593" s="192">
        <f ca="1">-SUM($J592:T592)</f>
        <v>0</v>
      </c>
      <c r="U593" s="192">
        <f ca="1">-SUM($J592:U592)</f>
        <v>0</v>
      </c>
      <c r="V593" s="192">
        <f ca="1">-SUM($J592:V592)</f>
        <v>0</v>
      </c>
      <c r="W593" s="192">
        <f ca="1">-SUM($J592:W592)</f>
        <v>0</v>
      </c>
      <c r="X593" s="193">
        <f ca="1">-SUM($J592:X592)</f>
        <v>0</v>
      </c>
    </row>
    <row r="594" spans="1:56" ht="13.5" customHeight="1" x14ac:dyDescent="0.25">
      <c r="A594" s="24">
        <v>42</v>
      </c>
      <c r="B594" s="154"/>
      <c r="C594" s="178" t="s">
        <v>65</v>
      </c>
      <c r="D594" s="82"/>
      <c r="E594" s="82"/>
      <c r="F594" s="205" t="s">
        <v>58</v>
      </c>
      <c r="G594" s="82"/>
      <c r="H594" s="82"/>
      <c r="I594" s="82"/>
      <c r="J594" s="198">
        <f t="shared" ref="J594:X594" ca="1" si="320">(J592+J585)*$F560</f>
        <v>0</v>
      </c>
      <c r="K594" s="199">
        <f t="shared" ca="1" si="320"/>
        <v>0</v>
      </c>
      <c r="L594" s="199">
        <f t="shared" ca="1" si="320"/>
        <v>0</v>
      </c>
      <c r="M594" s="199">
        <f t="shared" ca="1" si="320"/>
        <v>0</v>
      </c>
      <c r="N594" s="199">
        <f t="shared" ca="1" si="320"/>
        <v>0</v>
      </c>
      <c r="O594" s="199">
        <f t="shared" ca="1" si="320"/>
        <v>0</v>
      </c>
      <c r="P594" s="199">
        <f t="shared" ca="1" si="320"/>
        <v>0</v>
      </c>
      <c r="Q594" s="199">
        <f t="shared" ca="1" si="320"/>
        <v>0</v>
      </c>
      <c r="R594" s="199">
        <f t="shared" ca="1" si="320"/>
        <v>0</v>
      </c>
      <c r="S594" s="199">
        <f t="shared" ca="1" si="320"/>
        <v>0</v>
      </c>
      <c r="T594" s="199">
        <f t="shared" ca="1" si="320"/>
        <v>0</v>
      </c>
      <c r="U594" s="199">
        <f t="shared" ca="1" si="320"/>
        <v>0</v>
      </c>
      <c r="V594" s="199">
        <f t="shared" ca="1" si="320"/>
        <v>0</v>
      </c>
      <c r="W594" s="199">
        <f t="shared" ca="1" si="320"/>
        <v>0</v>
      </c>
      <c r="X594" s="200">
        <f t="shared" ca="1" si="320"/>
        <v>0</v>
      </c>
    </row>
    <row r="595" spans="1:56" ht="13.5" customHeight="1" x14ac:dyDescent="0.25">
      <c r="A595" s="24">
        <v>43</v>
      </c>
      <c r="C595" s="189"/>
      <c r="D595" s="6"/>
      <c r="E595" s="6"/>
      <c r="F595" s="202" t="str">
        <f>Data!B$99</f>
        <v>Støttet overhead</v>
      </c>
      <c r="G595" s="6"/>
      <c r="H595" s="6"/>
      <c r="I595" s="6"/>
      <c r="J595" s="191">
        <f t="shared" ref="J595:X595" ca="1" si="321">(J591+J584)*$F560</f>
        <v>0</v>
      </c>
      <c r="K595" s="192">
        <f t="shared" ca="1" si="321"/>
        <v>0</v>
      </c>
      <c r="L595" s="192">
        <f t="shared" ca="1" si="321"/>
        <v>0</v>
      </c>
      <c r="M595" s="192">
        <f t="shared" ca="1" si="321"/>
        <v>0</v>
      </c>
      <c r="N595" s="192">
        <f t="shared" ca="1" si="321"/>
        <v>0</v>
      </c>
      <c r="O595" s="192">
        <f t="shared" ca="1" si="321"/>
        <v>0</v>
      </c>
      <c r="P595" s="192">
        <f t="shared" ca="1" si="321"/>
        <v>0</v>
      </c>
      <c r="Q595" s="192">
        <f t="shared" ca="1" si="321"/>
        <v>0</v>
      </c>
      <c r="R595" s="192">
        <f t="shared" ca="1" si="321"/>
        <v>0</v>
      </c>
      <c r="S595" s="192">
        <f t="shared" ca="1" si="321"/>
        <v>0</v>
      </c>
      <c r="T595" s="192">
        <f t="shared" ca="1" si="321"/>
        <v>0</v>
      </c>
      <c r="U595" s="192">
        <f t="shared" ca="1" si="321"/>
        <v>0</v>
      </c>
      <c r="V595" s="192">
        <f t="shared" ca="1" si="321"/>
        <v>0</v>
      </c>
      <c r="W595" s="192">
        <f t="shared" ca="1" si="321"/>
        <v>0</v>
      </c>
      <c r="X595" s="193">
        <f t="shared" ca="1" si="321"/>
        <v>0</v>
      </c>
    </row>
    <row r="596" spans="1:56" ht="13.5" customHeight="1" x14ac:dyDescent="0.25">
      <c r="C596" s="178" t="s">
        <v>101</v>
      </c>
      <c r="D596" s="82"/>
      <c r="E596" s="82"/>
      <c r="F596" s="201" t="str">
        <f>Data!B$33</f>
        <v>Udbetalingsloft</v>
      </c>
      <c r="G596" s="82"/>
      <c r="H596" s="82"/>
      <c r="I596" s="82"/>
      <c r="J596" s="198">
        <f t="shared" ref="J596:X596" ca="1" si="322">(J583+J590)*(1+$F560)*$F573</f>
        <v>0</v>
      </c>
      <c r="K596" s="199">
        <f t="shared" ca="1" si="322"/>
        <v>0</v>
      </c>
      <c r="L596" s="199">
        <f t="shared" ca="1" si="322"/>
        <v>0</v>
      </c>
      <c r="M596" s="199">
        <f t="shared" ca="1" si="322"/>
        <v>0</v>
      </c>
      <c r="N596" s="199">
        <f t="shared" ca="1" si="322"/>
        <v>0</v>
      </c>
      <c r="O596" s="199">
        <f t="shared" ca="1" si="322"/>
        <v>0</v>
      </c>
      <c r="P596" s="199">
        <f t="shared" ca="1" si="322"/>
        <v>0</v>
      </c>
      <c r="Q596" s="199">
        <f t="shared" ca="1" si="322"/>
        <v>0</v>
      </c>
      <c r="R596" s="199">
        <f t="shared" ca="1" si="322"/>
        <v>0</v>
      </c>
      <c r="S596" s="199">
        <f t="shared" ca="1" si="322"/>
        <v>0</v>
      </c>
      <c r="T596" s="199">
        <f t="shared" ca="1" si="322"/>
        <v>0</v>
      </c>
      <c r="U596" s="199">
        <f t="shared" ca="1" si="322"/>
        <v>0</v>
      </c>
      <c r="V596" s="199">
        <f t="shared" ca="1" si="322"/>
        <v>0</v>
      </c>
      <c r="W596" s="199">
        <f t="shared" ca="1" si="322"/>
        <v>0</v>
      </c>
      <c r="X596" s="200">
        <f t="shared" ca="1" si="322"/>
        <v>0</v>
      </c>
    </row>
    <row r="597" spans="1:56" ht="13.5" customHeight="1" x14ac:dyDescent="0.25">
      <c r="C597" s="189"/>
      <c r="D597" s="6"/>
      <c r="E597" s="6"/>
      <c r="F597" s="202" t="str">
        <f>Data!B$34</f>
        <v>Til/fra pulje</v>
      </c>
      <c r="G597" s="6"/>
      <c r="H597" s="6"/>
      <c r="I597" s="6"/>
      <c r="J597" s="191">
        <f t="shared" ref="J597:X597" ca="1" si="323">(J585+J592)*(1+$F560)*$F573</f>
        <v>0</v>
      </c>
      <c r="K597" s="192">
        <f t="shared" ca="1" si="323"/>
        <v>0</v>
      </c>
      <c r="L597" s="192">
        <f t="shared" ca="1" si="323"/>
        <v>0</v>
      </c>
      <c r="M597" s="192">
        <f t="shared" ca="1" si="323"/>
        <v>0</v>
      </c>
      <c r="N597" s="192">
        <f t="shared" ca="1" si="323"/>
        <v>0</v>
      </c>
      <c r="O597" s="192">
        <f t="shared" ca="1" si="323"/>
        <v>0</v>
      </c>
      <c r="P597" s="192">
        <f t="shared" ca="1" si="323"/>
        <v>0</v>
      </c>
      <c r="Q597" s="192">
        <f t="shared" ca="1" si="323"/>
        <v>0</v>
      </c>
      <c r="R597" s="192">
        <f t="shared" ca="1" si="323"/>
        <v>0</v>
      </c>
      <c r="S597" s="192">
        <f t="shared" ca="1" si="323"/>
        <v>0</v>
      </c>
      <c r="T597" s="192">
        <f t="shared" ca="1" si="323"/>
        <v>0</v>
      </c>
      <c r="U597" s="192">
        <f t="shared" ca="1" si="323"/>
        <v>0</v>
      </c>
      <c r="V597" s="192">
        <f t="shared" ca="1" si="323"/>
        <v>0</v>
      </c>
      <c r="W597" s="192">
        <f t="shared" ca="1" si="323"/>
        <v>0</v>
      </c>
      <c r="X597" s="193">
        <f t="shared" ca="1" si="323"/>
        <v>0</v>
      </c>
    </row>
    <row r="598" spans="1:56" ht="13.5" customHeight="1" x14ac:dyDescent="0.25">
      <c r="C598" s="195"/>
      <c r="D598" s="196"/>
      <c r="E598" s="196"/>
      <c r="F598" s="204" t="str">
        <f>Data!B$35</f>
        <v>Pulje for tilbageholdt tilskud</v>
      </c>
      <c r="G598" s="196"/>
      <c r="H598" s="196"/>
      <c r="I598" s="196"/>
      <c r="J598" s="186">
        <f t="shared" ref="J598:X598" ca="1" si="324">(J586+J593)*(1+$F560)*$F573</f>
        <v>0</v>
      </c>
      <c r="K598" s="187">
        <f t="shared" ca="1" si="324"/>
        <v>0</v>
      </c>
      <c r="L598" s="187">
        <f t="shared" ca="1" si="324"/>
        <v>0</v>
      </c>
      <c r="M598" s="187">
        <f t="shared" ca="1" si="324"/>
        <v>0</v>
      </c>
      <c r="N598" s="187">
        <f t="shared" ca="1" si="324"/>
        <v>0</v>
      </c>
      <c r="O598" s="187">
        <f t="shared" ca="1" si="324"/>
        <v>0</v>
      </c>
      <c r="P598" s="187">
        <f t="shared" ca="1" si="324"/>
        <v>0</v>
      </c>
      <c r="Q598" s="187">
        <f t="shared" ca="1" si="324"/>
        <v>0</v>
      </c>
      <c r="R598" s="187">
        <f t="shared" ca="1" si="324"/>
        <v>0</v>
      </c>
      <c r="S598" s="187">
        <f t="shared" ca="1" si="324"/>
        <v>0</v>
      </c>
      <c r="T598" s="187">
        <f t="shared" ca="1" si="324"/>
        <v>0</v>
      </c>
      <c r="U598" s="187">
        <f t="shared" ca="1" si="324"/>
        <v>0</v>
      </c>
      <c r="V598" s="187">
        <f t="shared" ca="1" si="324"/>
        <v>0</v>
      </c>
      <c r="W598" s="187">
        <f t="shared" ca="1" si="324"/>
        <v>0</v>
      </c>
      <c r="X598" s="188">
        <f t="shared" ca="1" si="324"/>
        <v>0</v>
      </c>
    </row>
    <row r="599" spans="1:56" ht="13.5" customHeight="1" x14ac:dyDescent="0.25">
      <c r="C599" s="482" t="s">
        <v>229</v>
      </c>
      <c r="D599" s="483"/>
      <c r="E599" s="483"/>
      <c r="F599" s="483"/>
      <c r="G599" s="483"/>
      <c r="H599" s="483"/>
      <c r="I599" s="483"/>
      <c r="J599" s="484">
        <f ca="1">J574</f>
        <v>0</v>
      </c>
      <c r="K599" s="485">
        <f ca="1">SUM($J574:K574)</f>
        <v>0</v>
      </c>
      <c r="L599" s="485">
        <f ca="1">SUM($J574:L574)</f>
        <v>0</v>
      </c>
      <c r="M599" s="485">
        <f ca="1">SUM($J574:M574)</f>
        <v>0</v>
      </c>
      <c r="N599" s="485">
        <f ca="1">SUM($J574:N574)</f>
        <v>0</v>
      </c>
      <c r="O599" s="485">
        <f ca="1">SUM($J574:O574)</f>
        <v>0</v>
      </c>
      <c r="P599" s="485">
        <f ca="1">SUM($J574:P574)</f>
        <v>0</v>
      </c>
      <c r="Q599" s="485">
        <f ca="1">SUM($J574:Q574)</f>
        <v>0</v>
      </c>
      <c r="R599" s="485">
        <f ca="1">SUM($J574:R574)</f>
        <v>0</v>
      </c>
      <c r="S599" s="485">
        <f ca="1">SUM($J574:S574)</f>
        <v>0</v>
      </c>
      <c r="T599" s="485">
        <f ca="1">SUM($J574:T574)</f>
        <v>0</v>
      </c>
      <c r="U599" s="485">
        <f ca="1">SUM($J574:U574)</f>
        <v>0</v>
      </c>
      <c r="V599" s="485">
        <f ca="1">SUM($J574:V574)</f>
        <v>0</v>
      </c>
      <c r="W599" s="485">
        <f ca="1">SUM($J574:W574)</f>
        <v>0</v>
      </c>
      <c r="X599" s="486">
        <f ca="1">SUM($J574:X574)</f>
        <v>0</v>
      </c>
    </row>
    <row r="600" spans="1:56" ht="13.5" customHeight="1" x14ac:dyDescent="0.25">
      <c r="J600" s="155"/>
      <c r="M600" s="1"/>
      <c r="N600" s="1"/>
      <c r="O600" s="1"/>
      <c r="P600" s="1"/>
      <c r="Q600" s="1"/>
      <c r="R600" s="1"/>
      <c r="S600" s="1"/>
      <c r="T600" s="1"/>
      <c r="U600" s="1"/>
      <c r="V600" s="1"/>
      <c r="W600" s="1"/>
      <c r="X600" s="1"/>
    </row>
    <row r="601" spans="1:56" ht="13.5" customHeight="1" x14ac:dyDescent="0.25">
      <c r="M601" s="1"/>
      <c r="N601" s="1"/>
      <c r="O601" s="1"/>
      <c r="P601" s="1"/>
      <c r="Q601" s="1"/>
      <c r="R601" s="1"/>
      <c r="S601" s="1"/>
      <c r="T601" s="1"/>
      <c r="U601" s="1"/>
      <c r="V601" s="1"/>
      <c r="W601" s="1"/>
      <c r="X601" s="1"/>
    </row>
    <row r="602" spans="1:56" x14ac:dyDescent="0.25">
      <c r="B602" s="10"/>
      <c r="C602" s="268" t="str">
        <f>Data!B$53</f>
        <v>Virksomhed</v>
      </c>
      <c r="D602" s="81"/>
      <c r="E602" s="403">
        <f>HLOOKUP(B603,'Budget &amp; Total'!A:CI,6,FALSE)</f>
        <v>0</v>
      </c>
      <c r="F602" s="925">
        <f>HLOOKUP(B603,'Budget &amp; Total'!A:CI,5,FALSE)</f>
        <v>0</v>
      </c>
      <c r="G602" s="925"/>
      <c r="H602" s="925"/>
      <c r="I602" s="81"/>
      <c r="J602" s="82" t="str">
        <f t="shared" ref="J602:X602" ca="1" si="325">J$1</f>
        <v>P1</v>
      </c>
      <c r="K602" s="82" t="str">
        <f t="shared" ca="1" si="325"/>
        <v>P2</v>
      </c>
      <c r="L602" s="82" t="str">
        <f t="shared" ca="1" si="325"/>
        <v>P3</v>
      </c>
      <c r="M602" s="82" t="str">
        <f t="shared" ca="1" si="325"/>
        <v>P4</v>
      </c>
      <c r="N602" s="82" t="str">
        <f t="shared" ca="1" si="325"/>
        <v>P5</v>
      </c>
      <c r="O602" s="82" t="str">
        <f t="shared" ca="1" si="325"/>
        <v>P6</v>
      </c>
      <c r="P602" s="82" t="str">
        <f t="shared" ca="1" si="325"/>
        <v>P7</v>
      </c>
      <c r="Q602" s="82" t="str">
        <f t="shared" ca="1" si="325"/>
        <v>P8</v>
      </c>
      <c r="R602" s="82" t="str">
        <f t="shared" ca="1" si="325"/>
        <v>P9</v>
      </c>
      <c r="S602" s="82" t="str">
        <f t="shared" ca="1" si="325"/>
        <v>P10</v>
      </c>
      <c r="T602" s="82" t="str">
        <f t="shared" ca="1" si="325"/>
        <v>P11</v>
      </c>
      <c r="U602" s="82" t="str">
        <f t="shared" ca="1" si="325"/>
        <v>P12</v>
      </c>
      <c r="V602" s="82" t="str">
        <f t="shared" ca="1" si="325"/>
        <v>P13</v>
      </c>
      <c r="W602" s="82" t="str">
        <f t="shared" ca="1" si="325"/>
        <v>P14</v>
      </c>
      <c r="X602" s="83" t="str">
        <f t="shared" ca="1" si="325"/>
        <v>P15</v>
      </c>
      <c r="Z602" s="1"/>
      <c r="AA602" s="1"/>
      <c r="AB602" s="1"/>
      <c r="AC602" s="1"/>
      <c r="AD602" s="1"/>
      <c r="AE602" s="1"/>
      <c r="AF602" s="1"/>
      <c r="AG602" s="1"/>
      <c r="AH602" s="1"/>
      <c r="AI602" s="1"/>
      <c r="AJ602" s="1"/>
      <c r="AK602" s="1"/>
      <c r="AL602" s="1"/>
      <c r="AM602" s="1"/>
      <c r="AN602" s="1"/>
      <c r="AO602" s="1"/>
      <c r="AX602" s="1"/>
      <c r="AY602" s="1"/>
      <c r="AZ602" s="1"/>
      <c r="BA602" s="1"/>
      <c r="BB602" s="1"/>
      <c r="BC602" s="1"/>
      <c r="BD602" s="1"/>
    </row>
    <row r="603" spans="1:56" ht="18.75" customHeight="1" x14ac:dyDescent="0.25">
      <c r="B603" s="293">
        <f>B553+1</f>
        <v>13</v>
      </c>
      <c r="C603" s="84" t="str">
        <f>Data!B$52</f>
        <v>Projekt</v>
      </c>
      <c r="D603" s="26"/>
      <c r="E603" s="296">
        <f>'Budget &amp; Total'!$C$5</f>
        <v>0</v>
      </c>
      <c r="F603" s="924">
        <f>'Budget &amp; Total'!$C$8</f>
        <v>0</v>
      </c>
      <c r="G603" s="924"/>
      <c r="H603" s="924"/>
      <c r="I603" s="85"/>
      <c r="J603" s="86">
        <f ca="1">INDIRECT(J$1&amp;"!d$5")</f>
        <v>0</v>
      </c>
      <c r="K603" s="86">
        <f ca="1">INDIRECT(K$1&amp;"!d$5")</f>
        <v>1</v>
      </c>
      <c r="L603" s="6"/>
      <c r="M603" s="6"/>
      <c r="N603" s="6"/>
      <c r="O603" s="6"/>
      <c r="P603" s="6"/>
      <c r="Q603" s="6"/>
      <c r="R603" s="6"/>
      <c r="S603" s="6"/>
      <c r="T603" s="6"/>
      <c r="U603" s="6"/>
      <c r="V603" s="6"/>
      <c r="W603" s="6"/>
      <c r="X603" s="481"/>
      <c r="Z603">
        <v>1</v>
      </c>
      <c r="AA603">
        <v>2</v>
      </c>
      <c r="AB603">
        <v>3</v>
      </c>
      <c r="AC603">
        <v>4</v>
      </c>
      <c r="AD603">
        <v>5</v>
      </c>
      <c r="AE603">
        <v>6</v>
      </c>
      <c r="AF603">
        <v>7</v>
      </c>
      <c r="AG603">
        <v>8</v>
      </c>
      <c r="AH603">
        <v>9</v>
      </c>
      <c r="AI603">
        <v>10</v>
      </c>
      <c r="AJ603">
        <v>11</v>
      </c>
      <c r="AK603">
        <v>12</v>
      </c>
      <c r="AL603">
        <v>13</v>
      </c>
      <c r="AM603">
        <v>14</v>
      </c>
      <c r="AN603">
        <v>15</v>
      </c>
    </row>
    <row r="604" spans="1:56" ht="13.8" thickBot="1" x14ac:dyDescent="0.3">
      <c r="B604" s="24">
        <f>B603</f>
        <v>13</v>
      </c>
      <c r="C604" s="87"/>
      <c r="D604" s="26"/>
      <c r="E604" s="26"/>
      <c r="F604" s="26"/>
      <c r="G604" s="448" t="s">
        <v>5</v>
      </c>
      <c r="H604" s="449">
        <f>Data!B603</f>
        <v>0</v>
      </c>
      <c r="I604" s="6"/>
      <c r="J604" s="86">
        <f ca="1">INDIRECT(J$1&amp;"!f$5")</f>
        <v>0</v>
      </c>
      <c r="K604" s="86">
        <f ca="1">INDIRECT(K$1&amp;"!f$5")</f>
        <v>0</v>
      </c>
      <c r="L604" s="6"/>
      <c r="M604" s="6"/>
      <c r="N604" s="6"/>
      <c r="O604" s="6"/>
      <c r="P604" s="6"/>
      <c r="Q604" s="6"/>
      <c r="R604" s="6"/>
      <c r="S604" s="6"/>
      <c r="T604" s="6"/>
      <c r="U604" s="6"/>
      <c r="V604" s="6"/>
      <c r="W604" s="6"/>
      <c r="X604" s="481"/>
      <c r="Z604" s="1">
        <f t="shared" ref="Z604:AN604" ca="1" si="326">J604+20</f>
        <v>20</v>
      </c>
      <c r="AA604" s="1">
        <f t="shared" ca="1" si="326"/>
        <v>20</v>
      </c>
      <c r="AB604" s="1">
        <f t="shared" si="326"/>
        <v>20</v>
      </c>
      <c r="AC604" s="1">
        <f t="shared" si="326"/>
        <v>20</v>
      </c>
      <c r="AD604" s="1">
        <f t="shared" si="326"/>
        <v>20</v>
      </c>
      <c r="AE604" s="1">
        <f t="shared" si="326"/>
        <v>20</v>
      </c>
      <c r="AF604" s="1">
        <f t="shared" si="326"/>
        <v>20</v>
      </c>
      <c r="AG604" s="1">
        <f t="shared" si="326"/>
        <v>20</v>
      </c>
      <c r="AH604" s="1">
        <f t="shared" si="326"/>
        <v>20</v>
      </c>
      <c r="AI604" s="1">
        <f t="shared" si="326"/>
        <v>20</v>
      </c>
      <c r="AJ604" s="1">
        <f t="shared" si="326"/>
        <v>20</v>
      </c>
      <c r="AK604" s="1">
        <f t="shared" si="326"/>
        <v>20</v>
      </c>
      <c r="AL604" s="1">
        <f t="shared" si="326"/>
        <v>20</v>
      </c>
      <c r="AM604" s="1">
        <f t="shared" si="326"/>
        <v>20</v>
      </c>
      <c r="AN604" s="1">
        <f t="shared" si="326"/>
        <v>20</v>
      </c>
    </row>
    <row r="605" spans="1:56" x14ac:dyDescent="0.25">
      <c r="A605" s="24">
        <v>1</v>
      </c>
      <c r="B605" s="24">
        <f t="shared" ref="B605:B629" si="327">B604</f>
        <v>13</v>
      </c>
      <c r="C605" s="36" t="str">
        <f>Data!B$24</f>
        <v>Timer</v>
      </c>
      <c r="D605" s="68" t="str">
        <f>Data!B$13</f>
        <v>Interne timer</v>
      </c>
      <c r="E605" s="68"/>
      <c r="F605" s="37"/>
      <c r="G605" s="241">
        <f>HLOOKUP(B605,'Budget &amp; Total'!$1:$45,(20),FALSE)</f>
        <v>0</v>
      </c>
      <c r="H605" s="452">
        <f ca="1">SUM(J605:X605)</f>
        <v>0</v>
      </c>
      <c r="I605" s="72"/>
      <c r="J605" s="152">
        <f ca="1">HLOOKUP($B605,INDIRECT(J$1&amp;"!$I$2:$x$40"),('Partner-period(er)'!$A605+14),FALSE)</f>
        <v>0</v>
      </c>
      <c r="K605" s="69">
        <f ca="1">HLOOKUP($B605,INDIRECT(K$1&amp;"!$I$2:$x$40"),('Partner-period(er)'!$A605+14),FALSE)</f>
        <v>0</v>
      </c>
      <c r="L605" s="69">
        <f ca="1">HLOOKUP($B605,INDIRECT(L$1&amp;"!$I$2:$x$40"),('Partner-period(er)'!$A605+14),FALSE)</f>
        <v>0</v>
      </c>
      <c r="M605" s="69">
        <f ca="1">HLOOKUP($B605,INDIRECT(M$1&amp;"!$I$2:$x$40"),('Partner-period(er)'!$A605+14),FALSE)</f>
        <v>0</v>
      </c>
      <c r="N605" s="69">
        <f ca="1">HLOOKUP($B605,INDIRECT(N$1&amp;"!$I$2:$x$40"),('Partner-period(er)'!$A605+14),FALSE)</f>
        <v>0</v>
      </c>
      <c r="O605" s="68">
        <f ca="1">HLOOKUP($B605,INDIRECT(O$1&amp;"!$I$2:$x$40"),('Partner-period(er)'!$A605+14),FALSE)</f>
        <v>0</v>
      </c>
      <c r="P605" s="68">
        <f ca="1">HLOOKUP($B605,INDIRECT(P$1&amp;"!$I$2:$x$40"),('Partner-period(er)'!$A605+14),FALSE)</f>
        <v>0</v>
      </c>
      <c r="Q605" s="68">
        <f ca="1">HLOOKUP($B605,INDIRECT(Q$1&amp;"!$I$2:$x$40"),('Partner-period(er)'!$A605+14),FALSE)</f>
        <v>0</v>
      </c>
      <c r="R605" s="68">
        <f ca="1">HLOOKUP($B605,INDIRECT(R$1&amp;"!$I$2:$x$40"),('Partner-period(er)'!$A605+14),FALSE)</f>
        <v>0</v>
      </c>
      <c r="S605" s="68">
        <f ca="1">HLOOKUP($B605,INDIRECT(S$1&amp;"!$I$2:$x$40"),('Partner-period(er)'!$A605+14),FALSE)</f>
        <v>0</v>
      </c>
      <c r="T605" s="68">
        <f ca="1">HLOOKUP($B605,INDIRECT(T$1&amp;"!$I$2:$x$40"),('Partner-period(er)'!$A605+14),FALSE)</f>
        <v>0</v>
      </c>
      <c r="U605" s="68">
        <f ca="1">HLOOKUP($B605,INDIRECT(U$1&amp;"!$I$2:$x$40"),('Partner-period(er)'!$A605+14),FALSE)</f>
        <v>0</v>
      </c>
      <c r="V605" s="68">
        <f ca="1">HLOOKUP($B605,INDIRECT(V$1&amp;"!$I$2:$x$40"),('Partner-period(er)'!$A605+14),FALSE)</f>
        <v>0</v>
      </c>
      <c r="W605" s="68">
        <f ca="1">HLOOKUP($B605,INDIRECT(W$1&amp;"!$I$2:$x$40"),('Partner-period(er)'!$A605+14),FALSE)</f>
        <v>0</v>
      </c>
      <c r="X605" s="362">
        <f ca="1">HLOOKUP($B605,INDIRECT(X$1&amp;"!$I$2:$x$40"),('Partner-period(er)'!$A605+14),FALSE)</f>
        <v>0</v>
      </c>
      <c r="Z605" s="13">
        <f ca="1">J605</f>
        <v>0</v>
      </c>
      <c r="AA605" s="14">
        <f ca="1">SUM($J605:K605)</f>
        <v>0</v>
      </c>
      <c r="AB605" s="14">
        <f ca="1">SUM($J605:L605)</f>
        <v>0</v>
      </c>
      <c r="AC605" s="14">
        <f ca="1">SUM($J605:M605)</f>
        <v>0</v>
      </c>
      <c r="AD605" s="14">
        <f ca="1">SUM($J605:N605)</f>
        <v>0</v>
      </c>
      <c r="AE605" s="14">
        <f ca="1">SUM($J605:O605)</f>
        <v>0</v>
      </c>
      <c r="AF605" s="14">
        <f ca="1">SUM($J605:P605)</f>
        <v>0</v>
      </c>
      <c r="AG605" s="14">
        <f ca="1">SUM($J605:Q605)</f>
        <v>0</v>
      </c>
      <c r="AH605" s="14">
        <f ca="1">SUM($J605:R605)</f>
        <v>0</v>
      </c>
      <c r="AI605" s="14">
        <f ca="1">SUM($J605:S605)</f>
        <v>0</v>
      </c>
      <c r="AJ605" s="14">
        <f ca="1">SUM($J605:T605)</f>
        <v>0</v>
      </c>
      <c r="AK605" s="14">
        <f ca="1">SUM($J605:U605)</f>
        <v>0</v>
      </c>
      <c r="AL605" s="14">
        <f ca="1">SUM($J605:V605)</f>
        <v>0</v>
      </c>
      <c r="AM605" s="14">
        <f ca="1">SUM($J605:W605)</f>
        <v>0</v>
      </c>
      <c r="AN605" s="18">
        <f ca="1">SUM($J605:X605)</f>
        <v>0</v>
      </c>
      <c r="AO605" s="12"/>
      <c r="AP605" s="11"/>
      <c r="AQ605" s="11"/>
      <c r="AR605" s="11"/>
      <c r="AS605" s="11"/>
      <c r="AT605" s="11"/>
    </row>
    <row r="606" spans="1:56" x14ac:dyDescent="0.25">
      <c r="A606" s="24">
        <v>2</v>
      </c>
      <c r="B606" s="24">
        <f t="shared" si="327"/>
        <v>13</v>
      </c>
      <c r="C606" s="443">
        <f>Data!L602</f>
        <v>0</v>
      </c>
      <c r="D606" s="9" t="str">
        <f>Data!B$14</f>
        <v>Teknisk/adm timer</v>
      </c>
      <c r="E606" s="9"/>
      <c r="F606" s="4"/>
      <c r="G606" s="242">
        <f>HLOOKUP(B606,'Budget &amp; Total'!$1:$45,(21),FALSE)</f>
        <v>0</v>
      </c>
      <c r="H606" s="453">
        <f t="shared" ref="H606:H629" ca="1" si="328">SUM(J606:X606)</f>
        <v>0</v>
      </c>
      <c r="I606" s="72"/>
      <c r="J606" s="153">
        <f ca="1">HLOOKUP($B606,INDIRECT(J$1&amp;"!$I$2:$x$40"),('Partner-period(er)'!$A606+14),FALSE)</f>
        <v>0</v>
      </c>
      <c r="K606" s="58">
        <f ca="1">HLOOKUP($B606,INDIRECT(K$1&amp;"!$I$2:$x$40"),('Partner-period(er)'!$A606+14),FALSE)</f>
        <v>0</v>
      </c>
      <c r="L606" s="58">
        <f ca="1">HLOOKUP($B606,INDIRECT(L$1&amp;"!$I$2:$x$40"),('Partner-period(er)'!$A606+14),FALSE)</f>
        <v>0</v>
      </c>
      <c r="M606" s="58">
        <f ca="1">HLOOKUP($B606,INDIRECT(M$1&amp;"!$I$2:$x$40"),('Partner-period(er)'!$A606+14),FALSE)</f>
        <v>0</v>
      </c>
      <c r="N606" s="58">
        <f ca="1">HLOOKUP($B606,INDIRECT(N$1&amp;"!$I$2:$x$40"),('Partner-period(er)'!$A606+14),FALSE)</f>
        <v>0</v>
      </c>
      <c r="O606" s="41">
        <f ca="1">HLOOKUP($B606,INDIRECT(O$1&amp;"!$I$2:$x$40"),('Partner-period(er)'!$A606+14),FALSE)</f>
        <v>0</v>
      </c>
      <c r="P606" s="41">
        <f ca="1">HLOOKUP($B606,INDIRECT(P$1&amp;"!$I$2:$x$40"),('Partner-period(er)'!$A606+14),FALSE)</f>
        <v>0</v>
      </c>
      <c r="Q606" s="41">
        <f ca="1">HLOOKUP($B606,INDIRECT(Q$1&amp;"!$I$2:$x$40"),('Partner-period(er)'!$A606+14),FALSE)</f>
        <v>0</v>
      </c>
      <c r="R606" s="41">
        <f ca="1">HLOOKUP($B606,INDIRECT(R$1&amp;"!$I$2:$x$40"),('Partner-period(er)'!$A606+14),FALSE)</f>
        <v>0</v>
      </c>
      <c r="S606" s="41">
        <f ca="1">HLOOKUP($B606,INDIRECT(S$1&amp;"!$I$2:$x$40"),('Partner-period(er)'!$A606+14),FALSE)</f>
        <v>0</v>
      </c>
      <c r="T606" s="41">
        <f ca="1">HLOOKUP($B606,INDIRECT(T$1&amp;"!$I$2:$x$40"),('Partner-period(er)'!$A606+14),FALSE)</f>
        <v>0</v>
      </c>
      <c r="U606" s="41">
        <f ca="1">HLOOKUP($B606,INDIRECT(U$1&amp;"!$I$2:$x$40"),('Partner-period(er)'!$A606+14),FALSE)</f>
        <v>0</v>
      </c>
      <c r="V606" s="41">
        <f ca="1">HLOOKUP($B606,INDIRECT(V$1&amp;"!$I$2:$x$40"),('Partner-period(er)'!$A606+14),FALSE)</f>
        <v>0</v>
      </c>
      <c r="W606" s="41">
        <f ca="1">HLOOKUP($B606,INDIRECT(W$1&amp;"!$I$2:$x$40"),('Partner-period(er)'!$A606+14),FALSE)</f>
        <v>0</v>
      </c>
      <c r="X606" s="363">
        <f ca="1">HLOOKUP($B606,INDIRECT(X$1&amp;"!$I$2:$x$40"),('Partner-period(er)'!$A606+14),FALSE)</f>
        <v>0</v>
      </c>
      <c r="Z606" s="15">
        <f ca="1">J606</f>
        <v>0</v>
      </c>
      <c r="AA606" s="11">
        <f ca="1">SUM($J606:K606)</f>
        <v>0</v>
      </c>
      <c r="AB606" s="11">
        <f ca="1">SUM($J606:L606)</f>
        <v>0</v>
      </c>
      <c r="AC606" s="11">
        <f ca="1">SUM($J606:M606)</f>
        <v>0</v>
      </c>
      <c r="AD606" s="11">
        <f ca="1">SUM($J606:N606)</f>
        <v>0</v>
      </c>
      <c r="AE606" s="11">
        <f ca="1">SUM($J606:O606)</f>
        <v>0</v>
      </c>
      <c r="AF606" s="11">
        <f ca="1">SUM($J606:P606)</f>
        <v>0</v>
      </c>
      <c r="AG606" s="11">
        <f ca="1">SUM($J606:Q606)</f>
        <v>0</v>
      </c>
      <c r="AH606" s="11">
        <f ca="1">SUM($J606:R606)</f>
        <v>0</v>
      </c>
      <c r="AI606" s="11">
        <f ca="1">SUM($J606:S606)</f>
        <v>0</v>
      </c>
      <c r="AJ606" s="11">
        <f ca="1">SUM($J606:T606)</f>
        <v>0</v>
      </c>
      <c r="AK606" s="11">
        <f ca="1">SUM($J606:U606)</f>
        <v>0</v>
      </c>
      <c r="AL606" s="11">
        <f ca="1">SUM($J606:V606)</f>
        <v>0</v>
      </c>
      <c r="AM606" s="11">
        <f ca="1">SUM($J606:W606)</f>
        <v>0</v>
      </c>
      <c r="AN606" s="19">
        <f ca="1">SUM($J606:X606)</f>
        <v>0</v>
      </c>
      <c r="AO606" s="12"/>
      <c r="AP606" s="11"/>
      <c r="AQ606" s="11"/>
      <c r="AR606" s="11"/>
      <c r="AS606" s="11"/>
      <c r="AT606" s="11"/>
    </row>
    <row r="607" spans="1:56" x14ac:dyDescent="0.25">
      <c r="A607" s="24">
        <v>3</v>
      </c>
      <c r="B607" s="24">
        <f t="shared" si="327"/>
        <v>13</v>
      </c>
      <c r="C607" s="36" t="str">
        <f>Data!B$5</f>
        <v>Personaleudgifter</v>
      </c>
      <c r="D607" s="37"/>
      <c r="E607" s="37"/>
      <c r="F607" s="37"/>
      <c r="G607" s="241"/>
      <c r="H607" s="454">
        <f t="shared" ca="1" si="328"/>
        <v>0</v>
      </c>
      <c r="I607" s="72"/>
      <c r="J607" s="159">
        <f ca="1">HLOOKUP($B607,INDIRECT(J$1&amp;"!$I$2:$x$40"),('Partner-period(er)'!$A607+14),FALSE)</f>
        <v>0</v>
      </c>
      <c r="K607" s="57">
        <f ca="1">HLOOKUP($B607,INDIRECT(K$1&amp;"!$I$2:$x$40"),('Partner-period(er)'!$A607+14),FALSE)</f>
        <v>0</v>
      </c>
      <c r="L607" s="57">
        <f ca="1">HLOOKUP($B607,INDIRECT(L$1&amp;"!$I$2:$x$40"),('Partner-period(er)'!$A607+14),FALSE)</f>
        <v>0</v>
      </c>
      <c r="M607" s="57">
        <f ca="1">HLOOKUP($B607,INDIRECT(M$1&amp;"!$I$2:$x$40"),('Partner-period(er)'!$A607+14),FALSE)</f>
        <v>0</v>
      </c>
      <c r="N607" s="57">
        <f ca="1">HLOOKUP($B607,INDIRECT(N$1&amp;"!$I$2:$x$40"),('Partner-period(er)'!$A607+14),FALSE)</f>
        <v>0</v>
      </c>
      <c r="O607" s="9">
        <f ca="1">HLOOKUP($B607,INDIRECT(O$1&amp;"!$I$2:$x$40"),('Partner-period(er)'!$A607+14),FALSE)</f>
        <v>0</v>
      </c>
      <c r="P607" s="9">
        <f ca="1">HLOOKUP($B607,INDIRECT(P$1&amp;"!$I$2:$x$40"),('Partner-period(er)'!$A607+14),FALSE)</f>
        <v>0</v>
      </c>
      <c r="Q607" s="9">
        <f ca="1">HLOOKUP($B607,INDIRECT(Q$1&amp;"!$I$2:$x$40"),('Partner-period(er)'!$A607+14),FALSE)</f>
        <v>0</v>
      </c>
      <c r="R607" s="9">
        <f ca="1">HLOOKUP($B607,INDIRECT(R$1&amp;"!$I$2:$x$40"),('Partner-period(er)'!$A607+14),FALSE)</f>
        <v>0</v>
      </c>
      <c r="S607" s="9">
        <f ca="1">HLOOKUP($B607,INDIRECT(S$1&amp;"!$I$2:$x$40"),('Partner-period(er)'!$A607+14),FALSE)</f>
        <v>0</v>
      </c>
      <c r="T607" s="9">
        <f ca="1">HLOOKUP($B607,INDIRECT(T$1&amp;"!$I$2:$x$40"),('Partner-period(er)'!$A607+14),FALSE)</f>
        <v>0</v>
      </c>
      <c r="U607" s="9">
        <f ca="1">HLOOKUP($B607,INDIRECT(U$1&amp;"!$I$2:$x$40"),('Partner-period(er)'!$A607+14),FALSE)</f>
        <v>0</v>
      </c>
      <c r="V607" s="9">
        <f ca="1">HLOOKUP($B607,INDIRECT(V$1&amp;"!$I$2:$x$40"),('Partner-period(er)'!$A607+14),FALSE)</f>
        <v>0</v>
      </c>
      <c r="W607" s="9">
        <f ca="1">HLOOKUP($B607,INDIRECT(W$1&amp;"!$I$2:$x$40"),('Partner-period(er)'!$A607+14),FALSE)</f>
        <v>0</v>
      </c>
      <c r="X607" s="109">
        <f ca="1">HLOOKUP($B607,INDIRECT(X$1&amp;"!$I$2:$x$40"),('Partner-period(er)'!$A607+14),FALSE)</f>
        <v>0</v>
      </c>
      <c r="Z607" s="15">
        <f ca="1">J607</f>
        <v>0</v>
      </c>
      <c r="AA607" s="11">
        <f ca="1">SUM($J607:K607)</f>
        <v>0</v>
      </c>
      <c r="AB607" s="11">
        <f ca="1">SUM($J607:L607)</f>
        <v>0</v>
      </c>
      <c r="AC607" s="11">
        <f ca="1">SUM($J607:M607)</f>
        <v>0</v>
      </c>
      <c r="AD607" s="11">
        <f ca="1">SUM($J607:N607)</f>
        <v>0</v>
      </c>
      <c r="AE607" s="11">
        <f ca="1">SUM($J607:O607)</f>
        <v>0</v>
      </c>
      <c r="AF607" s="11">
        <f ca="1">SUM($J607:P607)</f>
        <v>0</v>
      </c>
      <c r="AG607" s="11">
        <f ca="1">SUM($J607:Q607)</f>
        <v>0</v>
      </c>
      <c r="AH607" s="11">
        <f ca="1">SUM($J607:R607)</f>
        <v>0</v>
      </c>
      <c r="AI607" s="11">
        <f ca="1">SUM($J607:S607)</f>
        <v>0</v>
      </c>
      <c r="AJ607" s="11">
        <f ca="1">SUM($J607:T607)</f>
        <v>0</v>
      </c>
      <c r="AK607" s="11">
        <f ca="1">SUM($J607:U607)</f>
        <v>0</v>
      </c>
      <c r="AL607" s="11">
        <f ca="1">SUM($J607:V607)</f>
        <v>0</v>
      </c>
      <c r="AM607" s="11">
        <f ca="1">SUM($J607:W607)</f>
        <v>0</v>
      </c>
      <c r="AN607" s="19">
        <f ca="1">SUM($J607:X607)</f>
        <v>0</v>
      </c>
      <c r="AO607" s="12"/>
      <c r="AP607" s="11"/>
      <c r="AQ607" s="11"/>
      <c r="AR607" s="11"/>
      <c r="AS607" s="11"/>
      <c r="AT607" s="11"/>
    </row>
    <row r="608" spans="1:56" x14ac:dyDescent="0.25">
      <c r="A608" s="24">
        <v>4</v>
      </c>
      <c r="B608" s="24">
        <f t="shared" si="327"/>
        <v>13</v>
      </c>
      <c r="C608" s="43"/>
      <c r="D608" s="9" t="str">
        <f>Data!B$15</f>
        <v>Interen løn</v>
      </c>
      <c r="E608" s="9"/>
      <c r="F608" s="66">
        <f>HLOOKUP(B608,'Budget &amp; Total'!B:CI,50,FALSE)</f>
        <v>0</v>
      </c>
      <c r="G608" s="242">
        <f>HLOOKUP(B608,'Budget &amp; Total'!$1:$45,(24),FALSE)</f>
        <v>0</v>
      </c>
      <c r="H608" s="454">
        <f t="shared" ca="1" si="328"/>
        <v>0</v>
      </c>
      <c r="I608" s="72"/>
      <c r="J608" s="159">
        <f ca="1">HLOOKUP($B608,INDIRECT(J$1&amp;"!$I$2:$x$40"),('Partner-period(er)'!$A608+14),FALSE)</f>
        <v>0</v>
      </c>
      <c r="K608" s="57">
        <f ca="1">HLOOKUP($B608,INDIRECT(K$1&amp;"!$I$2:$x$40"),('Partner-period(er)'!$A608+14),FALSE)</f>
        <v>0</v>
      </c>
      <c r="L608" s="57">
        <f ca="1">HLOOKUP($B608,INDIRECT(L$1&amp;"!$I$2:$x$40"),('Partner-period(er)'!$A608+14),FALSE)</f>
        <v>0</v>
      </c>
      <c r="M608" s="57">
        <f ca="1">HLOOKUP($B608,INDIRECT(M$1&amp;"!$I$2:$x$40"),('Partner-period(er)'!$A608+14),FALSE)</f>
        <v>0</v>
      </c>
      <c r="N608" s="57">
        <f ca="1">HLOOKUP($B608,INDIRECT(N$1&amp;"!$I$2:$x$40"),('Partner-period(er)'!$A608+14),FALSE)</f>
        <v>0</v>
      </c>
      <c r="O608" s="9">
        <f ca="1">HLOOKUP($B608,INDIRECT(O$1&amp;"!$I$2:$x$40"),('Partner-period(er)'!$A608+14),FALSE)</f>
        <v>0</v>
      </c>
      <c r="P608" s="9">
        <f ca="1">HLOOKUP($B608,INDIRECT(P$1&amp;"!$I$2:$x$40"),('Partner-period(er)'!$A608+14),FALSE)</f>
        <v>0</v>
      </c>
      <c r="Q608" s="9">
        <f ca="1">HLOOKUP($B608,INDIRECT(Q$1&amp;"!$I$2:$x$40"),('Partner-period(er)'!$A608+14),FALSE)</f>
        <v>0</v>
      </c>
      <c r="R608" s="9">
        <f ca="1">HLOOKUP($B608,INDIRECT(R$1&amp;"!$I$2:$x$40"),('Partner-period(er)'!$A608+14),FALSE)</f>
        <v>0</v>
      </c>
      <c r="S608" s="9">
        <f ca="1">HLOOKUP($B608,INDIRECT(S$1&amp;"!$I$2:$x$40"),('Partner-period(er)'!$A608+14),FALSE)</f>
        <v>0</v>
      </c>
      <c r="T608" s="9">
        <f ca="1">HLOOKUP($B608,INDIRECT(T$1&amp;"!$I$2:$x$40"),('Partner-period(er)'!$A608+14),FALSE)</f>
        <v>0</v>
      </c>
      <c r="U608" s="9">
        <f ca="1">HLOOKUP($B608,INDIRECT(U$1&amp;"!$I$2:$x$40"),('Partner-period(er)'!$A608+14),FALSE)</f>
        <v>0</v>
      </c>
      <c r="V608" s="9">
        <f ca="1">HLOOKUP($B608,INDIRECT(V$1&amp;"!$I$2:$x$40"),('Partner-period(er)'!$A608+14),FALSE)</f>
        <v>0</v>
      </c>
      <c r="W608" s="9">
        <f ca="1">HLOOKUP($B608,INDIRECT(W$1&amp;"!$I$2:$x$40"),('Partner-period(er)'!$A608+14),FALSE)</f>
        <v>0</v>
      </c>
      <c r="X608" s="109">
        <f ca="1">HLOOKUP($B608,INDIRECT(X$1&amp;"!$I$2:$x$40"),('Partner-period(er)'!$A608+14),FALSE)</f>
        <v>0</v>
      </c>
      <c r="Z608" s="21">
        <f ca="1">J634</f>
        <v>0</v>
      </c>
      <c r="AA608" s="22">
        <f ca="1">SUM($J634:K634)</f>
        <v>0</v>
      </c>
      <c r="AB608" s="22">
        <f ca="1">SUM($J634:L634)</f>
        <v>0</v>
      </c>
      <c r="AC608" s="22">
        <f ca="1">SUM($J634:M634)</f>
        <v>0</v>
      </c>
      <c r="AD608" s="22">
        <f ca="1">SUM($J634:N634)</f>
        <v>0</v>
      </c>
      <c r="AE608" s="22">
        <f ca="1">SUM($J634:O634)</f>
        <v>0</v>
      </c>
      <c r="AF608" s="22">
        <f ca="1">SUM($J634:P634)</f>
        <v>0</v>
      </c>
      <c r="AG608" s="22">
        <f ca="1">SUM($J634:Q634)</f>
        <v>0</v>
      </c>
      <c r="AH608" s="22">
        <f ca="1">SUM($J634:R634)</f>
        <v>0</v>
      </c>
      <c r="AI608" s="22">
        <f ca="1">SUM($J634:S634)</f>
        <v>0</v>
      </c>
      <c r="AJ608" s="22">
        <f ca="1">SUM($J634:T634)</f>
        <v>0</v>
      </c>
      <c r="AK608" s="22">
        <f ca="1">SUM($J634:U634)</f>
        <v>0</v>
      </c>
      <c r="AL608" s="22">
        <f ca="1">SUM($J634:V634)</f>
        <v>0</v>
      </c>
      <c r="AM608" s="22">
        <f ca="1">SUM($J634:W634)</f>
        <v>0</v>
      </c>
      <c r="AN608" s="23">
        <f ca="1">SUM($J634:X634)</f>
        <v>0</v>
      </c>
      <c r="AO608" s="12"/>
      <c r="AP608" s="11">
        <f ca="1">IF(Data!$H$2="ja",IF(Z608&gt;$G608,Z608-$G608,0),0)</f>
        <v>0</v>
      </c>
      <c r="AQ608" s="11">
        <f ca="1">IF(Data!$H$2="ja",IF(AA608&gt;$G608,AA608-$G608-SUM($AP608:AP608),0),0)</f>
        <v>0</v>
      </c>
      <c r="AR608" s="11">
        <f ca="1">IF(Data!$H$2="ja",IF(AB608&gt;$G608,AB608-$G608-SUM($AP608:AQ608),0),0)</f>
        <v>0</v>
      </c>
      <c r="AS608" s="11">
        <f ca="1">IF(Data!$H$2="ja",IF(AC608&gt;$G608,AC608-$G608-SUM($AP608:AR608),0),0)</f>
        <v>0</v>
      </c>
      <c r="AT608" s="11">
        <f ca="1">IF(Data!$H$2="ja",IF(AD608&gt;$G608,AD608-$G608-SUM($AP608:AS608),0),0)</f>
        <v>0</v>
      </c>
      <c r="AU608" s="11">
        <f ca="1">IF(Data!$H$2="ja",IF(AE608&gt;$G608,AE608-$G608-SUM($AP608:AT608),0),0)</f>
        <v>0</v>
      </c>
      <c r="AV608" s="11">
        <f ca="1">IF(Data!$H$2="ja",IF(AF608&gt;$G608,AF608-$G608-SUM($AP608:AU608),0),0)</f>
        <v>0</v>
      </c>
      <c r="AW608" s="11">
        <f ca="1">IF(Data!$H$2="ja",IF(AG608&gt;$G608,AG608-$G608-SUM($AP608:AV608),0),0)</f>
        <v>0</v>
      </c>
      <c r="AX608" s="11">
        <f ca="1">IF(Data!$H$2="ja",IF(AH608&gt;$G608,AH608-$G608-SUM($AP608:AW608),0),0)</f>
        <v>0</v>
      </c>
      <c r="AY608" s="11">
        <f ca="1">IF(Data!$H$2="ja",IF(AI608&gt;$G608,AI608-$G608-SUM($AP608:AX608),0),0)</f>
        <v>0</v>
      </c>
      <c r="AZ608" s="11">
        <f ca="1">IF(Data!$H$2="ja",IF(AJ608&gt;$G608,AJ608-$G608-SUM($AP608:AY608),0),0)</f>
        <v>0</v>
      </c>
      <c r="BA608" s="11">
        <f ca="1">IF(Data!$H$2="ja",IF(AK608&gt;$G608,AK608-$G608-SUM($AP608:AZ608),0),0)</f>
        <v>0</v>
      </c>
      <c r="BB608" s="11">
        <f ca="1">IF(Data!$H$2="ja",IF(AL608&gt;$G608,AL608-$G608-SUM($AP608:BA608),0),0)</f>
        <v>0</v>
      </c>
      <c r="BC608" s="11">
        <f ca="1">IF(Data!$H$2="ja",IF(AM608&gt;$G608,AM608-$G608-SUM($AP608:BB608),0),0)</f>
        <v>0</v>
      </c>
      <c r="BD608" s="11">
        <f ca="1">IF(Data!$H$2="ja",IF(AN608&gt;$G608,AN608-$G608-SUM($AP608:BC608),0),0)</f>
        <v>0</v>
      </c>
    </row>
    <row r="609" spans="1:56" x14ac:dyDescent="0.25">
      <c r="A609" s="24">
        <v>5</v>
      </c>
      <c r="B609" s="24">
        <f t="shared" si="327"/>
        <v>13</v>
      </c>
      <c r="C609" s="39"/>
      <c r="D609" s="9" t="str">
        <f>Data!B$16</f>
        <v>Teknisk/adm løn</v>
      </c>
      <c r="E609" s="9"/>
      <c r="F609" s="66">
        <f>HLOOKUP(B608,'Budget &amp; Total'!B:CI,51,FALSE)</f>
        <v>0</v>
      </c>
      <c r="G609" s="242">
        <f>HLOOKUP(B609,'Budget &amp; Total'!$1:$45,(25),FALSE)</f>
        <v>0</v>
      </c>
      <c r="H609" s="454">
        <f t="shared" ca="1" si="328"/>
        <v>0</v>
      </c>
      <c r="I609" s="72"/>
      <c r="J609" s="159">
        <f ca="1">HLOOKUP($B609,INDIRECT(J$1&amp;"!$I$2:$x$40"),('Partner-period(er)'!$A609+14),FALSE)</f>
        <v>0</v>
      </c>
      <c r="K609" s="57">
        <f ca="1">HLOOKUP($B609,INDIRECT(K$1&amp;"!$I$2:$x$40"),('Partner-period(er)'!$A609+14),FALSE)</f>
        <v>0</v>
      </c>
      <c r="L609" s="57">
        <f ca="1">HLOOKUP($B609,INDIRECT(L$1&amp;"!$I$2:$x$40"),('Partner-period(er)'!$A609+14),FALSE)</f>
        <v>0</v>
      </c>
      <c r="M609" s="57">
        <f ca="1">HLOOKUP($B609,INDIRECT(M$1&amp;"!$I$2:$x$40"),('Partner-period(er)'!$A609+14),FALSE)</f>
        <v>0</v>
      </c>
      <c r="N609" s="57">
        <f ca="1">HLOOKUP($B609,INDIRECT(N$1&amp;"!$I$2:$x$40"),('Partner-period(er)'!$A609+14),FALSE)</f>
        <v>0</v>
      </c>
      <c r="O609" s="9">
        <f ca="1">HLOOKUP($B609,INDIRECT(O$1&amp;"!$I$2:$x$40"),('Partner-period(er)'!$A609+14),FALSE)</f>
        <v>0</v>
      </c>
      <c r="P609" s="9">
        <f ca="1">HLOOKUP($B609,INDIRECT(P$1&amp;"!$I$2:$x$40"),('Partner-period(er)'!$A609+14),FALSE)</f>
        <v>0</v>
      </c>
      <c r="Q609" s="9">
        <f ca="1">HLOOKUP($B609,INDIRECT(Q$1&amp;"!$I$2:$x$40"),('Partner-period(er)'!$A609+14),FALSE)</f>
        <v>0</v>
      </c>
      <c r="R609" s="9">
        <f ca="1">HLOOKUP($B609,INDIRECT(R$1&amp;"!$I$2:$x$40"),('Partner-period(er)'!$A609+14),FALSE)</f>
        <v>0</v>
      </c>
      <c r="S609" s="9">
        <f ca="1">HLOOKUP($B609,INDIRECT(S$1&amp;"!$I$2:$x$40"),('Partner-period(er)'!$A609+14),FALSE)</f>
        <v>0</v>
      </c>
      <c r="T609" s="9">
        <f ca="1">HLOOKUP($B609,INDIRECT(T$1&amp;"!$I$2:$x$40"),('Partner-period(er)'!$A609+14),FALSE)</f>
        <v>0</v>
      </c>
      <c r="U609" s="9">
        <f ca="1">HLOOKUP($B609,INDIRECT(U$1&amp;"!$I$2:$x$40"),('Partner-period(er)'!$A609+14),FALSE)</f>
        <v>0</v>
      </c>
      <c r="V609" s="9">
        <f ca="1">HLOOKUP($B609,INDIRECT(V$1&amp;"!$I$2:$x$40"),('Partner-period(er)'!$A609+14),FALSE)</f>
        <v>0</v>
      </c>
      <c r="W609" s="9">
        <f ca="1">HLOOKUP($B609,INDIRECT(W$1&amp;"!$I$2:$x$40"),('Partner-period(er)'!$A609+14),FALSE)</f>
        <v>0</v>
      </c>
      <c r="X609" s="109">
        <f ca="1">HLOOKUP($B609,INDIRECT(X$1&amp;"!$I$2:$x$40"),('Partner-period(er)'!$A609+14),FALSE)</f>
        <v>0</v>
      </c>
      <c r="Z609" s="21">
        <f ca="1">J641</f>
        <v>0</v>
      </c>
      <c r="AA609" s="22">
        <f ca="1">SUM($J641:K641)</f>
        <v>0</v>
      </c>
      <c r="AB609" s="22">
        <f ca="1">SUM($J641:L641)</f>
        <v>0</v>
      </c>
      <c r="AC609" s="22">
        <f ca="1">SUM($J641:M641)</f>
        <v>0</v>
      </c>
      <c r="AD609" s="22">
        <f ca="1">SUM($J641:N641)</f>
        <v>0</v>
      </c>
      <c r="AE609" s="22">
        <f ca="1">SUM($J641:O641)</f>
        <v>0</v>
      </c>
      <c r="AF609" s="22">
        <f ca="1">SUM($J641:P641)</f>
        <v>0</v>
      </c>
      <c r="AG609" s="22">
        <f ca="1">SUM($J641:Q641)</f>
        <v>0</v>
      </c>
      <c r="AH609" s="22">
        <f ca="1">SUM($J641:R641)</f>
        <v>0</v>
      </c>
      <c r="AI609" s="22">
        <f ca="1">SUM($J641:S641)</f>
        <v>0</v>
      </c>
      <c r="AJ609" s="22">
        <f ca="1">SUM($J641:T641)</f>
        <v>0</v>
      </c>
      <c r="AK609" s="22">
        <f ca="1">SUM($J641:U641)</f>
        <v>0</v>
      </c>
      <c r="AL609" s="22">
        <f ca="1">SUM($J641:V641)</f>
        <v>0</v>
      </c>
      <c r="AM609" s="22">
        <f ca="1">SUM($J641:W641)</f>
        <v>0</v>
      </c>
      <c r="AN609" s="22">
        <f ca="1">SUM($J641:X641)</f>
        <v>0</v>
      </c>
      <c r="AO609" s="12"/>
      <c r="AP609" s="11">
        <f ca="1">IF(Data!$H$2="ja",IF(Z609&gt;$G609,Z609-$G609,0),0)</f>
        <v>0</v>
      </c>
      <c r="AQ609" s="11">
        <f ca="1">IF(Data!$H$2="ja",IF(AA609&gt;$G609,AA609-$G609-SUM($AP609:AP609),0),0)</f>
        <v>0</v>
      </c>
      <c r="AR609" s="11">
        <f ca="1">IF(Data!$H$2="ja",IF(AB609&gt;$G609,AB609-$G609-SUM($AP609:AQ609),0),0)</f>
        <v>0</v>
      </c>
      <c r="AS609" s="11">
        <f ca="1">IF(Data!$H$2="ja",IF(AC609&gt;$G609,AC609-$G609-SUM($AP609:AR609),0),0)</f>
        <v>0</v>
      </c>
      <c r="AT609" s="11">
        <f ca="1">IF(Data!$H$2="ja",IF(AD609&gt;$G609,AD609-$G609-SUM($AP609:AS609),0),0)</f>
        <v>0</v>
      </c>
      <c r="AU609" s="11">
        <f ca="1">IF(Data!$H$2="ja",IF(AE609&gt;$G609,AE609-$G609-SUM($AP609:AT609),0),0)</f>
        <v>0</v>
      </c>
      <c r="AV609" s="11">
        <f ca="1">IF(Data!$H$2="ja",IF(AF609&gt;$G609,AF609-$G609-SUM($AP609:AU609),0),0)</f>
        <v>0</v>
      </c>
      <c r="AW609" s="11">
        <f ca="1">IF(Data!$H$2="ja",IF(AG609&gt;$G609,AG609-$G609-SUM($AP609:AV609),0),0)</f>
        <v>0</v>
      </c>
      <c r="AX609" s="11">
        <f ca="1">IF(Data!$H$2="ja",IF(AH609&gt;$G609,AH609-$G609-SUM($AP609:AW609),0),0)</f>
        <v>0</v>
      </c>
      <c r="AY609" s="11">
        <f ca="1">IF(Data!$H$2="ja",IF(AI609&gt;$G609,AI609-$G609-SUM($AP609:AX609),0),0)</f>
        <v>0</v>
      </c>
      <c r="AZ609" s="11">
        <f ca="1">IF(Data!$H$2="ja",IF(AJ609&gt;$G609,AJ609-$G609-SUM($AP609:AY609),0),0)</f>
        <v>0</v>
      </c>
      <c r="BA609" s="11">
        <f ca="1">IF(Data!$H$2="ja",IF(AK609&gt;$G609,AK609-$G609-SUM($AP609:AZ609),0),0)</f>
        <v>0</v>
      </c>
      <c r="BB609" s="11">
        <f ca="1">IF(Data!$H$2="ja",IF(AL609&gt;$G609,AL609-$G609-SUM($AP609:BA609),0),0)</f>
        <v>0</v>
      </c>
      <c r="BC609" s="11">
        <f ca="1">IF(Data!$H$2="ja",IF(AM609&gt;$G609,AM609-$G609-SUM($AP609:BB609),0),0)</f>
        <v>0</v>
      </c>
      <c r="BD609" s="11">
        <f ca="1">IF(Data!$H$2="ja",IF(AN609&gt;$G609,AN609-$G609-SUM($AP609:BC609),0),0)</f>
        <v>0</v>
      </c>
    </row>
    <row r="610" spans="1:56" x14ac:dyDescent="0.25">
      <c r="A610" s="24">
        <v>6</v>
      </c>
      <c r="B610" s="24">
        <f t="shared" si="327"/>
        <v>13</v>
      </c>
      <c r="C610" s="40"/>
      <c r="D610" s="41" t="str">
        <f>Data!B$17</f>
        <v>Overhead løn</v>
      </c>
      <c r="E610" s="41"/>
      <c r="F610" s="70">
        <f>HLOOKUP(B608,'Budget &amp; Total'!B:CI,26,FALSE)</f>
        <v>0</v>
      </c>
      <c r="G610" s="243">
        <f>HLOOKUP(B610,'Budget &amp; Total'!$1:$45,(27),FALSE)</f>
        <v>0</v>
      </c>
      <c r="H610" s="453">
        <f t="shared" ca="1" si="328"/>
        <v>0</v>
      </c>
      <c r="I610" s="72"/>
      <c r="J610" s="159">
        <f ca="1">HLOOKUP($B610,INDIRECT(J$1&amp;"!$I$2:$x$40"),('Partner-period(er)'!$A610+14),FALSE)</f>
        <v>0</v>
      </c>
      <c r="K610" s="57">
        <f ca="1">HLOOKUP($B610,INDIRECT(K$1&amp;"!$I$2:$x$40"),('Partner-period(er)'!$A610+14),FALSE)</f>
        <v>0</v>
      </c>
      <c r="L610" s="57">
        <f ca="1">HLOOKUP($B610,INDIRECT(L$1&amp;"!$I$2:$x$40"),('Partner-period(er)'!$A610+14),FALSE)</f>
        <v>0</v>
      </c>
      <c r="M610" s="57">
        <f ca="1">HLOOKUP($B610,INDIRECT(M$1&amp;"!$I$2:$x$40"),('Partner-period(er)'!$A610+14),FALSE)</f>
        <v>0</v>
      </c>
      <c r="N610" s="57">
        <f ca="1">HLOOKUP($B610,INDIRECT(N$1&amp;"!$I$2:$x$40"),('Partner-period(er)'!$A610+14),FALSE)</f>
        <v>0</v>
      </c>
      <c r="O610" s="9">
        <f ca="1">HLOOKUP($B610,INDIRECT(O$1&amp;"!$I$2:$x$40"),('Partner-period(er)'!$A610+14),FALSE)</f>
        <v>0</v>
      </c>
      <c r="P610" s="9">
        <f ca="1">HLOOKUP($B610,INDIRECT(P$1&amp;"!$I$2:$x$40"),('Partner-period(er)'!$A610+14),FALSE)</f>
        <v>0</v>
      </c>
      <c r="Q610" s="9">
        <f ca="1">HLOOKUP($B610,INDIRECT(Q$1&amp;"!$I$2:$x$40"),('Partner-period(er)'!$A610+14),FALSE)</f>
        <v>0</v>
      </c>
      <c r="R610" s="9">
        <f ca="1">HLOOKUP($B610,INDIRECT(R$1&amp;"!$I$2:$x$40"),('Partner-period(er)'!$A610+14),FALSE)</f>
        <v>0</v>
      </c>
      <c r="S610" s="9">
        <f ca="1">HLOOKUP($B610,INDIRECT(S$1&amp;"!$I$2:$x$40"),('Partner-period(er)'!$A610+14),FALSE)</f>
        <v>0</v>
      </c>
      <c r="T610" s="9">
        <f ca="1">HLOOKUP($B610,INDIRECT(T$1&amp;"!$I$2:$x$40"),('Partner-period(er)'!$A610+14),FALSE)</f>
        <v>0</v>
      </c>
      <c r="U610" s="9">
        <f ca="1">HLOOKUP($B610,INDIRECT(U$1&amp;"!$I$2:$x$40"),('Partner-period(er)'!$A610+14),FALSE)</f>
        <v>0</v>
      </c>
      <c r="V610" s="9">
        <f ca="1">HLOOKUP($B610,INDIRECT(V$1&amp;"!$I$2:$x$40"),('Partner-period(er)'!$A610+14),FALSE)</f>
        <v>0</v>
      </c>
      <c r="W610" s="9">
        <f ca="1">HLOOKUP($B610,INDIRECT(W$1&amp;"!$I$2:$x$40"),('Partner-period(er)'!$A610+14),FALSE)</f>
        <v>0</v>
      </c>
      <c r="X610" s="109">
        <f ca="1">HLOOKUP($B610,INDIRECT(X$1&amp;"!$I$2:$x$40"),('Partner-period(er)'!$A610+14),FALSE)</f>
        <v>0</v>
      </c>
      <c r="Z610" s="21">
        <f ca="1">J610+J644</f>
        <v>0</v>
      </c>
      <c r="AA610" s="22">
        <f ca="1">SUM($J644:K644)+SUM($J610:K610)</f>
        <v>0</v>
      </c>
      <c r="AB610" s="22">
        <f ca="1">SUM($J644:L644)+SUM($J610:L610)</f>
        <v>0</v>
      </c>
      <c r="AC610" s="22">
        <f ca="1">SUM($J644:M644)+SUM($J610:M610)</f>
        <v>0</v>
      </c>
      <c r="AD610" s="22">
        <f ca="1">SUM($J644:N644)+SUM($J610:N610)</f>
        <v>0</v>
      </c>
      <c r="AE610" s="22">
        <f ca="1">SUM($J644:O644)+SUM($J610:O610)</f>
        <v>0</v>
      </c>
      <c r="AF610" s="22">
        <f ca="1">SUM($J644:P644)+SUM($J610:P610)</f>
        <v>0</v>
      </c>
      <c r="AG610" s="22">
        <f ca="1">SUM($J644:Q644)+SUM($J610:Q610)</f>
        <v>0</v>
      </c>
      <c r="AH610" s="22">
        <f ca="1">SUM($J644:R644)+SUM($J610:R610)</f>
        <v>0</v>
      </c>
      <c r="AI610" s="22">
        <f ca="1">SUM($J644:S644)+SUM($J610:S610)</f>
        <v>0</v>
      </c>
      <c r="AJ610" s="22">
        <f ca="1">SUM($J644:T644)+SUM($J610:T610)</f>
        <v>0</v>
      </c>
      <c r="AK610" s="22">
        <f ca="1">SUM($J644:U644)+SUM($J610:U610)</f>
        <v>0</v>
      </c>
      <c r="AL610" s="22">
        <f ca="1">SUM($J644:V644)+SUM($J610:V610)</f>
        <v>0</v>
      </c>
      <c r="AM610" s="22">
        <f ca="1">SUM($J644:W644)+SUM($J610:W610)</f>
        <v>0</v>
      </c>
      <c r="AN610" s="22">
        <f ca="1">SUM($J644:X644)+SUM($J610:X610)</f>
        <v>0</v>
      </c>
      <c r="AO610" s="12"/>
      <c r="AP610" s="11">
        <f ca="1">IF(Data!$H$2="ja",IF(Z610&gt;$G610,Z610-$G610,0),0)</f>
        <v>0</v>
      </c>
      <c r="AQ610" s="11">
        <f ca="1">IF(Data!$H$2="ja",IF(AA610&gt;$G610,AA610-$G610-SUM($AP610:AP610),0),0)</f>
        <v>0</v>
      </c>
      <c r="AR610" s="11">
        <f ca="1">IF(Data!$H$2="ja",IF(AB610&gt;$G610,AB610-$G610-SUM($AP610:AQ610),0),0)</f>
        <v>0</v>
      </c>
      <c r="AS610" s="11">
        <f ca="1">IF(Data!$H$2="ja",IF(AC610&gt;$G610,AC610-$G610-SUM($AP610:AR610),0),0)</f>
        <v>0</v>
      </c>
      <c r="AT610" s="11">
        <f ca="1">IF(Data!$H$2="ja",IF(AD610&gt;$G610,AD610-$G610-SUM($AP610:AS610),0),0)</f>
        <v>0</v>
      </c>
      <c r="AU610" s="11">
        <f ca="1">IF(Data!$H$2="ja",IF(AE610&gt;$G610,AE610-$G610-SUM($AP610:AT610),0),0)</f>
        <v>0</v>
      </c>
      <c r="AV610" s="11">
        <f ca="1">IF(Data!$H$2="ja",IF(AF610&gt;$G610,AF610-$G610-SUM($AP610:AU610),0),0)</f>
        <v>0</v>
      </c>
      <c r="AW610" s="11">
        <f ca="1">IF(Data!$H$2="ja",IF(AG610&gt;$G610,AG610-$G610-SUM($AP610:AV610),0),0)</f>
        <v>0</v>
      </c>
      <c r="AX610" s="11">
        <f ca="1">IF(Data!$H$2="ja",IF(AH610&gt;$G610,AH610-$G610-SUM($AP610:AW610),0),0)</f>
        <v>0</v>
      </c>
      <c r="AY610" s="11">
        <f ca="1">IF(Data!$H$2="ja",IF(AI610&gt;$G610,AI610-$G610-SUM($AP610:AX610),0),0)</f>
        <v>0</v>
      </c>
      <c r="AZ610" s="11">
        <f ca="1">IF(Data!$H$2="ja",IF(AJ610&gt;$G610,AJ610-$G610-SUM($AP610:AY610),0),0)</f>
        <v>0</v>
      </c>
      <c r="BA610" s="11">
        <f ca="1">IF(Data!$H$2="ja",IF(AK610&gt;$G610,AK610-$G610-SUM($AP610:AZ610),0),0)</f>
        <v>0</v>
      </c>
      <c r="BB610" s="11">
        <f ca="1">IF(Data!$H$2="ja",IF(AL610&gt;$G610,AL610-$G610-SUM($AP610:BA610),0),0)</f>
        <v>0</v>
      </c>
      <c r="BC610" s="11">
        <f ca="1">IF(Data!$H$2="ja",IF(AM610&gt;$G610,AM610-$G610-SUM($AP610:BB610),0),0)</f>
        <v>0</v>
      </c>
      <c r="BD610" s="11">
        <f ca="1">IF(Data!$H$2="ja",IF(AN610&gt;$G610,AN610-$G610-SUM($AP610:BC610),0),0)</f>
        <v>0</v>
      </c>
    </row>
    <row r="611" spans="1:56" x14ac:dyDescent="0.25">
      <c r="A611" s="24">
        <v>7</v>
      </c>
      <c r="B611" s="24">
        <f t="shared" si="327"/>
        <v>13</v>
      </c>
      <c r="C611" s="62"/>
      <c r="D611" s="34" t="str">
        <f>Data!B$39</f>
        <v>Lønomkostninger total</v>
      </c>
      <c r="E611" s="34"/>
      <c r="F611" s="53"/>
      <c r="G611" s="242">
        <f>HLOOKUP(B611,'Budget &amp; Total'!$1:$45,(28),FALSE)</f>
        <v>0</v>
      </c>
      <c r="H611" s="455">
        <f t="shared" ca="1" si="328"/>
        <v>0</v>
      </c>
      <c r="I611" s="79"/>
      <c r="J611" s="209">
        <f ca="1">HLOOKUP($B611,INDIRECT(J$1&amp;"!$I$2:$x$40"),('Partner-period(er)'!$A611+14),FALSE)</f>
        <v>0</v>
      </c>
      <c r="K611" s="61">
        <f ca="1">HLOOKUP($B611,INDIRECT(K$1&amp;"!$I$2:$x$40"),('Partner-period(er)'!$A611+14),FALSE)</f>
        <v>0</v>
      </c>
      <c r="L611" s="210">
        <f ca="1">HLOOKUP($B611,INDIRECT(L$1&amp;"!$I$2:$x$40"),('Partner-period(er)'!$A611+14),FALSE)</f>
        <v>0</v>
      </c>
      <c r="M611" s="210">
        <f ca="1">HLOOKUP($B611,INDIRECT(M$1&amp;"!$I$2:$x$40"),('Partner-period(er)'!$A611+14),FALSE)</f>
        <v>0</v>
      </c>
      <c r="N611" s="210">
        <f ca="1">HLOOKUP($B611,INDIRECT(N$1&amp;"!$I$2:$x$40"),('Partner-period(er)'!$A611+14),FALSE)</f>
        <v>0</v>
      </c>
      <c r="O611" s="364">
        <f ca="1">HLOOKUP($B611,INDIRECT(O$1&amp;"!$I$2:$x$40"),('Partner-period(er)'!$A611+14),FALSE)</f>
        <v>0</v>
      </c>
      <c r="P611" s="364">
        <f ca="1">HLOOKUP($B611,INDIRECT(P$1&amp;"!$I$2:$x$40"),('Partner-period(er)'!$A611+14),FALSE)</f>
        <v>0</v>
      </c>
      <c r="Q611" s="364">
        <f ca="1">HLOOKUP($B611,INDIRECT(Q$1&amp;"!$I$2:$x$40"),('Partner-period(er)'!$A611+14),FALSE)</f>
        <v>0</v>
      </c>
      <c r="R611" s="364">
        <f ca="1">HLOOKUP($B611,INDIRECT(R$1&amp;"!$I$2:$x$40"),('Partner-period(er)'!$A611+14),FALSE)</f>
        <v>0</v>
      </c>
      <c r="S611" s="364">
        <f ca="1">HLOOKUP($B611,INDIRECT(S$1&amp;"!$I$2:$x$40"),('Partner-period(er)'!$A611+14),FALSE)</f>
        <v>0</v>
      </c>
      <c r="T611" s="364">
        <f ca="1">HLOOKUP($B611,INDIRECT(T$1&amp;"!$I$2:$x$40"),('Partner-period(er)'!$A611+14),FALSE)</f>
        <v>0</v>
      </c>
      <c r="U611" s="364">
        <f ca="1">HLOOKUP($B611,INDIRECT(U$1&amp;"!$I$2:$x$40"),('Partner-period(er)'!$A611+14),FALSE)</f>
        <v>0</v>
      </c>
      <c r="V611" s="364">
        <f ca="1">HLOOKUP($B611,INDIRECT(V$1&amp;"!$I$2:$x$40"),('Partner-period(er)'!$A611+14),FALSE)</f>
        <v>0</v>
      </c>
      <c r="W611" s="364">
        <f ca="1">HLOOKUP($B611,INDIRECT(W$1&amp;"!$I$2:$x$40"),('Partner-period(er)'!$A611+14),FALSE)</f>
        <v>0</v>
      </c>
      <c r="X611" s="365">
        <f ca="1">HLOOKUP($B611,INDIRECT(X$1&amp;"!$I$2:$x$40"),('Partner-period(er)'!$A611+14),FALSE)</f>
        <v>0</v>
      </c>
      <c r="Z611" s="15">
        <f t="shared" ref="Z611:AN611" ca="1" si="329">SUM(Z608:Z610)</f>
        <v>0</v>
      </c>
      <c r="AA611" s="11">
        <f t="shared" ca="1" si="329"/>
        <v>0</v>
      </c>
      <c r="AB611" s="11">
        <f t="shared" ca="1" si="329"/>
        <v>0</v>
      </c>
      <c r="AC611" s="11">
        <f t="shared" ca="1" si="329"/>
        <v>0</v>
      </c>
      <c r="AD611" s="11">
        <f t="shared" ca="1" si="329"/>
        <v>0</v>
      </c>
      <c r="AE611" s="11">
        <f t="shared" ca="1" si="329"/>
        <v>0</v>
      </c>
      <c r="AF611" s="11">
        <f t="shared" ca="1" si="329"/>
        <v>0</v>
      </c>
      <c r="AG611" s="11">
        <f t="shared" ca="1" si="329"/>
        <v>0</v>
      </c>
      <c r="AH611" s="11">
        <f t="shared" ca="1" si="329"/>
        <v>0</v>
      </c>
      <c r="AI611" s="11">
        <f t="shared" ca="1" si="329"/>
        <v>0</v>
      </c>
      <c r="AJ611" s="11">
        <f t="shared" ca="1" si="329"/>
        <v>0</v>
      </c>
      <c r="AK611" s="11">
        <f t="shared" ca="1" si="329"/>
        <v>0</v>
      </c>
      <c r="AL611" s="11">
        <f t="shared" ca="1" si="329"/>
        <v>0</v>
      </c>
      <c r="AM611" s="11">
        <f t="shared" ca="1" si="329"/>
        <v>0</v>
      </c>
      <c r="AN611" s="19">
        <f t="shared" ca="1" si="329"/>
        <v>0</v>
      </c>
      <c r="AO611" s="12"/>
      <c r="AP611" s="11">
        <f t="shared" ref="AP611:BD611" ca="1" si="330">SUM(AP608:AP610)</f>
        <v>0</v>
      </c>
      <c r="AQ611" s="11">
        <f t="shared" ca="1" si="330"/>
        <v>0</v>
      </c>
      <c r="AR611" s="11">
        <f t="shared" ca="1" si="330"/>
        <v>0</v>
      </c>
      <c r="AS611" s="11">
        <f t="shared" ca="1" si="330"/>
        <v>0</v>
      </c>
      <c r="AT611" s="11">
        <f t="shared" ca="1" si="330"/>
        <v>0</v>
      </c>
      <c r="AU611" s="11">
        <f t="shared" ca="1" si="330"/>
        <v>0</v>
      </c>
      <c r="AV611" s="11">
        <f t="shared" ca="1" si="330"/>
        <v>0</v>
      </c>
      <c r="AW611" s="11">
        <f t="shared" ca="1" si="330"/>
        <v>0</v>
      </c>
      <c r="AX611" s="11">
        <f t="shared" ca="1" si="330"/>
        <v>0</v>
      </c>
      <c r="AY611" s="11">
        <f t="shared" ca="1" si="330"/>
        <v>0</v>
      </c>
      <c r="AZ611" s="11">
        <f t="shared" ca="1" si="330"/>
        <v>0</v>
      </c>
      <c r="BA611" s="11">
        <f t="shared" ca="1" si="330"/>
        <v>0</v>
      </c>
      <c r="BB611" s="11">
        <f t="shared" ca="1" si="330"/>
        <v>0</v>
      </c>
      <c r="BC611" s="11">
        <f t="shared" ca="1" si="330"/>
        <v>0</v>
      </c>
      <c r="BD611" s="11">
        <f t="shared" ca="1" si="330"/>
        <v>0</v>
      </c>
    </row>
    <row r="612" spans="1:56" x14ac:dyDescent="0.25">
      <c r="B612" s="24">
        <f t="shared" si="327"/>
        <v>13</v>
      </c>
      <c r="C612" s="38" t="str">
        <f>Data!B$18</f>
        <v>Andre omkostninger</v>
      </c>
      <c r="D612" s="9"/>
      <c r="E612" s="9"/>
      <c r="F612" s="4"/>
      <c r="G612" s="241"/>
      <c r="H612" s="454">
        <f t="shared" ca="1" si="328"/>
        <v>0</v>
      </c>
      <c r="I612" s="72"/>
      <c r="J612" s="159">
        <f ca="1">HLOOKUP($B612,INDIRECT(J$1&amp;"!$I$2:$x$40"),('Partner-period(er)'!$A612+14),FALSE)</f>
        <v>0</v>
      </c>
      <c r="K612" s="57">
        <f ca="1">HLOOKUP($B612,INDIRECT(K$1&amp;"!$I$2:$x$40"),('Partner-period(er)'!$A612+14),FALSE)</f>
        <v>0</v>
      </c>
      <c r="L612" s="57">
        <f ca="1">HLOOKUP($B612,INDIRECT(L$1&amp;"!$I$2:$x$40"),('Partner-period(er)'!$A612+14),FALSE)</f>
        <v>0</v>
      </c>
      <c r="M612" s="57">
        <f ca="1">HLOOKUP($B612,INDIRECT(M$1&amp;"!$I$2:$x$40"),('Partner-period(er)'!$A612+14),FALSE)</f>
        <v>0</v>
      </c>
      <c r="N612" s="57">
        <f ca="1">HLOOKUP($B612,INDIRECT(N$1&amp;"!$I$2:$x$40"),('Partner-period(er)'!$A612+14),FALSE)</f>
        <v>0</v>
      </c>
      <c r="O612" s="9">
        <f ca="1">HLOOKUP($B612,INDIRECT(O$1&amp;"!$I$2:$x$40"),('Partner-period(er)'!$A612+14),FALSE)</f>
        <v>0</v>
      </c>
      <c r="P612" s="9">
        <f ca="1">HLOOKUP($B612,INDIRECT(P$1&amp;"!$I$2:$x$40"),('Partner-period(er)'!$A612+14),FALSE)</f>
        <v>0</v>
      </c>
      <c r="Q612" s="9">
        <f ca="1">HLOOKUP($B612,INDIRECT(Q$1&amp;"!$I$2:$x$40"),('Partner-period(er)'!$A612+14),FALSE)</f>
        <v>0</v>
      </c>
      <c r="R612" s="9">
        <f ca="1">HLOOKUP($B612,INDIRECT(R$1&amp;"!$I$2:$x$40"),('Partner-period(er)'!$A612+14),FALSE)</f>
        <v>0</v>
      </c>
      <c r="S612" s="9">
        <f ca="1">HLOOKUP($B612,INDIRECT(S$1&amp;"!$I$2:$x$40"),('Partner-period(er)'!$A612+14),FALSE)</f>
        <v>0</v>
      </c>
      <c r="T612" s="9">
        <f ca="1">HLOOKUP($B612,INDIRECT(T$1&amp;"!$I$2:$x$40"),('Partner-period(er)'!$A612+14),FALSE)</f>
        <v>0</v>
      </c>
      <c r="U612" s="9">
        <f ca="1">HLOOKUP($B612,INDIRECT(U$1&amp;"!$I$2:$x$40"),('Partner-period(er)'!$A612+14),FALSE)</f>
        <v>0</v>
      </c>
      <c r="V612" s="9">
        <f ca="1">HLOOKUP($B612,INDIRECT(V$1&amp;"!$I$2:$x$40"),('Partner-period(er)'!$A612+14),FALSE)</f>
        <v>0</v>
      </c>
      <c r="W612" s="9">
        <f ca="1">HLOOKUP($B612,INDIRECT(W$1&amp;"!$I$2:$x$40"),('Partner-period(er)'!$A612+14),FALSE)</f>
        <v>0</v>
      </c>
      <c r="X612" s="109">
        <f ca="1">HLOOKUP($B612,INDIRECT(X$1&amp;"!$I$2:$x$40"),('Partner-period(er)'!$A612+14),FALSE)</f>
        <v>0</v>
      </c>
      <c r="Z612" s="15"/>
      <c r="AA612" s="11"/>
      <c r="AB612" s="11"/>
      <c r="AC612" s="11"/>
      <c r="AD612" s="11"/>
      <c r="AE612" s="11"/>
      <c r="AF612" s="11"/>
      <c r="AG612" s="11"/>
      <c r="AH612" s="11"/>
      <c r="AI612" s="11"/>
      <c r="AJ612" s="11"/>
      <c r="AK612" s="11"/>
      <c r="AL612" s="11"/>
      <c r="AM612" s="11"/>
      <c r="AN612" s="19"/>
      <c r="AO612" s="12"/>
      <c r="AP612" s="11"/>
      <c r="AQ612" s="11"/>
      <c r="AR612" s="11"/>
      <c r="AS612" s="11"/>
      <c r="AT612" s="11"/>
      <c r="AU612" s="11"/>
      <c r="AV612" s="11"/>
      <c r="AW612" s="11"/>
      <c r="AX612" s="11"/>
      <c r="AY612" s="11"/>
      <c r="AZ612" s="11"/>
      <c r="BA612" s="11"/>
      <c r="BB612" s="11"/>
      <c r="BC612" s="11"/>
      <c r="BD612" s="11"/>
    </row>
    <row r="613" spans="1:56" x14ac:dyDescent="0.25">
      <c r="A613" s="24">
        <v>9</v>
      </c>
      <c r="B613" s="24">
        <f t="shared" si="327"/>
        <v>13</v>
      </c>
      <c r="C613" s="39"/>
      <c r="D613" s="9" t="str">
        <f>Data!B$6</f>
        <v>Instrumenter og udstyr</v>
      </c>
      <c r="E613" s="9"/>
      <c r="F613" s="4"/>
      <c r="G613" s="242">
        <f>HLOOKUP(B613,'Budget &amp; Total'!$1:$45,(30),FALSE)</f>
        <v>0</v>
      </c>
      <c r="H613" s="454">
        <f t="shared" ca="1" si="328"/>
        <v>0</v>
      </c>
      <c r="I613" s="72"/>
      <c r="J613" s="159">
        <f ca="1">HLOOKUP($B613,INDIRECT(J$1&amp;"!$I$2:$x$40"),('Partner-period(er)'!$A613+14),FALSE)</f>
        <v>0</v>
      </c>
      <c r="K613" s="57">
        <f ca="1">HLOOKUP($B613,INDIRECT(K$1&amp;"!$I$2:$x$40"),('Partner-period(er)'!$A613+14),FALSE)</f>
        <v>0</v>
      </c>
      <c r="L613" s="57">
        <f ca="1">HLOOKUP($B613,INDIRECT(L$1&amp;"!$I$2:$x$40"),('Partner-period(er)'!$A613+14),FALSE)</f>
        <v>0</v>
      </c>
      <c r="M613" s="57">
        <f ca="1">HLOOKUP($B613,INDIRECT(M$1&amp;"!$I$2:$x$40"),('Partner-period(er)'!$A613+14),FALSE)</f>
        <v>0</v>
      </c>
      <c r="N613" s="57">
        <f ca="1">HLOOKUP($B613,INDIRECT(N$1&amp;"!$I$2:$x$40"),('Partner-period(er)'!$A613+14),FALSE)</f>
        <v>0</v>
      </c>
      <c r="O613" s="9">
        <f ca="1">HLOOKUP($B613,INDIRECT(O$1&amp;"!$I$2:$x$40"),('Partner-period(er)'!$A613+14),FALSE)</f>
        <v>0</v>
      </c>
      <c r="P613" s="9">
        <f ca="1">HLOOKUP($B613,INDIRECT(P$1&amp;"!$I$2:$x$40"),('Partner-period(er)'!$A613+14),FALSE)</f>
        <v>0</v>
      </c>
      <c r="Q613" s="9">
        <f ca="1">HLOOKUP($B613,INDIRECT(Q$1&amp;"!$I$2:$x$40"),('Partner-period(er)'!$A613+14),FALSE)</f>
        <v>0</v>
      </c>
      <c r="R613" s="9">
        <f ca="1">HLOOKUP($B613,INDIRECT(R$1&amp;"!$I$2:$x$40"),('Partner-period(er)'!$A613+14),FALSE)</f>
        <v>0</v>
      </c>
      <c r="S613" s="9">
        <f ca="1">HLOOKUP($B613,INDIRECT(S$1&amp;"!$I$2:$x$40"),('Partner-period(er)'!$A613+14),FALSE)</f>
        <v>0</v>
      </c>
      <c r="T613" s="9">
        <f ca="1">HLOOKUP($B613,INDIRECT(T$1&amp;"!$I$2:$x$40"),('Partner-period(er)'!$A613+14),FALSE)</f>
        <v>0</v>
      </c>
      <c r="U613" s="9">
        <f ca="1">HLOOKUP($B613,INDIRECT(U$1&amp;"!$I$2:$x$40"),('Partner-period(er)'!$A613+14),FALSE)</f>
        <v>0</v>
      </c>
      <c r="V613" s="9">
        <f ca="1">HLOOKUP($B613,INDIRECT(V$1&amp;"!$I$2:$x$40"),('Partner-period(er)'!$A613+14),FALSE)</f>
        <v>0</v>
      </c>
      <c r="W613" s="9">
        <f ca="1">HLOOKUP($B613,INDIRECT(W$1&amp;"!$I$2:$x$40"),('Partner-period(er)'!$A613+14),FALSE)</f>
        <v>0</v>
      </c>
      <c r="X613" s="109">
        <f ca="1">HLOOKUP($B613,INDIRECT(X$1&amp;"!$I$2:$x$40"),('Partner-period(er)'!$A613+14),FALSE)</f>
        <v>0</v>
      </c>
      <c r="Z613" s="15">
        <f t="shared" ref="Z613:Z621" ca="1" si="331">J613</f>
        <v>0</v>
      </c>
      <c r="AA613" s="11">
        <f ca="1">SUM($J613:K613)</f>
        <v>0</v>
      </c>
      <c r="AB613" s="11">
        <f ca="1">SUM($J613:L613)</f>
        <v>0</v>
      </c>
      <c r="AC613" s="11">
        <f ca="1">SUM($J613:M613)</f>
        <v>0</v>
      </c>
      <c r="AD613" s="11">
        <f ca="1">SUM($J613:N613)</f>
        <v>0</v>
      </c>
      <c r="AE613" s="11">
        <f ca="1">SUM($J613:O613)</f>
        <v>0</v>
      </c>
      <c r="AF613" s="11">
        <f ca="1">SUM($J613:P613)</f>
        <v>0</v>
      </c>
      <c r="AG613" s="11">
        <f ca="1">SUM($J613:Q613)</f>
        <v>0</v>
      </c>
      <c r="AH613" s="11">
        <f ca="1">SUM($J613:R613)</f>
        <v>0</v>
      </c>
      <c r="AI613" s="11">
        <f ca="1">SUM($J613:S613)</f>
        <v>0</v>
      </c>
      <c r="AJ613" s="11">
        <f ca="1">SUM($J613:T613)</f>
        <v>0</v>
      </c>
      <c r="AK613" s="11">
        <f ca="1">SUM($J613:U613)</f>
        <v>0</v>
      </c>
      <c r="AL613" s="11">
        <f ca="1">SUM($J613:V613)</f>
        <v>0</v>
      </c>
      <c r="AM613" s="11">
        <f ca="1">SUM($J613:W613)</f>
        <v>0</v>
      </c>
      <c r="AN613" s="19">
        <f ca="1">SUM($J613:X613)</f>
        <v>0</v>
      </c>
      <c r="AO613" s="12"/>
      <c r="AP613" s="11">
        <f ca="1">IF(Data!$H$2="ja",IF(Z613&gt;$G613,Z613-$G613,0),0)</f>
        <v>0</v>
      </c>
      <c r="AQ613" s="11">
        <f ca="1">IF(Data!$H$2="ja",IF(AA613&gt;$G613,AA613-$G613-SUM($AP613:AP613),0),0)</f>
        <v>0</v>
      </c>
      <c r="AR613" s="11">
        <f ca="1">IF(Data!$H$2="ja",IF(AB613&gt;$G613,AB613-$G613-SUM($AP613:AQ613),0),0)</f>
        <v>0</v>
      </c>
      <c r="AS613" s="11">
        <f ca="1">IF(Data!$H$2="ja",IF(AC613&gt;$G613,AC613-$G613-SUM($AP613:AR613),0),0)</f>
        <v>0</v>
      </c>
      <c r="AT613" s="11">
        <f ca="1">IF(Data!$H$2="ja",IF(AD613&gt;$G613,AD613-$G613-SUM($AP613:AS613),0),0)</f>
        <v>0</v>
      </c>
      <c r="AU613" s="11">
        <f ca="1">IF(Data!$H$2="ja",IF(AE613&gt;$G613,AE613-$G613-SUM($AP613:AT613),0),0)</f>
        <v>0</v>
      </c>
      <c r="AV613" s="11">
        <f ca="1">IF(Data!$H$2="ja",IF(AF613&gt;$G613,AF613-$G613-SUM($AP613:AU613),0),0)</f>
        <v>0</v>
      </c>
      <c r="AW613" s="11">
        <f ca="1">IF(Data!$H$2="ja",IF(AG613&gt;$G613,AG613-$G613-SUM($AP613:AV613),0),0)</f>
        <v>0</v>
      </c>
      <c r="AX613" s="11">
        <f ca="1">IF(Data!$H$2="ja",IF(AH613&gt;$G613,AH613-$G613-SUM($AP613:AW613),0),0)</f>
        <v>0</v>
      </c>
      <c r="AY613" s="11">
        <f ca="1">IF(Data!$H$2="ja",IF(AI613&gt;$G613,AI613-$G613-SUM($AP613:AX613),0),0)</f>
        <v>0</v>
      </c>
      <c r="AZ613" s="11">
        <f ca="1">IF(Data!$H$2="ja",IF(AJ613&gt;$G613,AJ613-$G613-SUM($AP613:AY613),0),0)</f>
        <v>0</v>
      </c>
      <c r="BA613" s="11">
        <f ca="1">IF(Data!$H$2="ja",IF(AK613&gt;$G613,AK613-$G613-SUM($AP613:AZ613),0),0)</f>
        <v>0</v>
      </c>
      <c r="BB613" s="11">
        <f ca="1">IF(Data!$H$2="ja",IF(AL613&gt;$G613,AL613-$G613-SUM($AP613:BA613),0),0)</f>
        <v>0</v>
      </c>
      <c r="BC613" s="11">
        <f ca="1">IF(Data!$H$2="ja",IF(AM613&gt;$G613,AM613-$G613-SUM($AP613:BB613),0),0)</f>
        <v>0</v>
      </c>
      <c r="BD613" s="11">
        <f ca="1">IF(Data!$H$2="ja",IF(AN613&gt;$G613,AN613-$G613-SUM($AP613:BC613),0),0)</f>
        <v>0</v>
      </c>
    </row>
    <row r="614" spans="1:56" x14ac:dyDescent="0.25">
      <c r="A614" s="24">
        <v>10</v>
      </c>
      <c r="B614" s="24">
        <f t="shared" si="327"/>
        <v>13</v>
      </c>
      <c r="C614" s="39"/>
      <c r="D614" s="9" t="str">
        <f>Data!B$7</f>
        <v>Bygninger og jord</v>
      </c>
      <c r="E614" s="9"/>
      <c r="F614" s="4"/>
      <c r="G614" s="242">
        <f>HLOOKUP(B614,'Budget &amp; Total'!$1:$45,(31),FALSE)</f>
        <v>0</v>
      </c>
      <c r="H614" s="454">
        <f t="shared" ca="1" si="328"/>
        <v>0</v>
      </c>
      <c r="I614" s="72"/>
      <c r="J614" s="159">
        <f ca="1">HLOOKUP($B614,INDIRECT(J$1&amp;"!$I$2:$x$40"),('Partner-period(er)'!$A614+14),FALSE)</f>
        <v>0</v>
      </c>
      <c r="K614" s="57">
        <f ca="1">HLOOKUP($B614,INDIRECT(K$1&amp;"!$I$2:$x$40"),('Partner-period(er)'!$A614+14),FALSE)</f>
        <v>0</v>
      </c>
      <c r="L614" s="57">
        <f ca="1">HLOOKUP($B614,INDIRECT(L$1&amp;"!$I$2:$x$40"),('Partner-period(er)'!$A614+14),FALSE)</f>
        <v>0</v>
      </c>
      <c r="M614" s="57">
        <f ca="1">HLOOKUP($B614,INDIRECT(M$1&amp;"!$I$2:$x$40"),('Partner-period(er)'!$A614+14),FALSE)</f>
        <v>0</v>
      </c>
      <c r="N614" s="57">
        <f ca="1">HLOOKUP($B614,INDIRECT(N$1&amp;"!$I$2:$x$40"),('Partner-period(er)'!$A614+14),FALSE)</f>
        <v>0</v>
      </c>
      <c r="O614" s="9">
        <f ca="1">HLOOKUP($B614,INDIRECT(O$1&amp;"!$I$2:$x$40"),('Partner-period(er)'!$A614+14),FALSE)</f>
        <v>0</v>
      </c>
      <c r="P614" s="9">
        <f ca="1">HLOOKUP($B614,INDIRECT(P$1&amp;"!$I$2:$x$40"),('Partner-period(er)'!$A614+14),FALSE)</f>
        <v>0</v>
      </c>
      <c r="Q614" s="9">
        <f ca="1">HLOOKUP($B614,INDIRECT(Q$1&amp;"!$I$2:$x$40"),('Partner-period(er)'!$A614+14),FALSE)</f>
        <v>0</v>
      </c>
      <c r="R614" s="9">
        <f ca="1">HLOOKUP($B614,INDIRECT(R$1&amp;"!$I$2:$x$40"),('Partner-period(er)'!$A614+14),FALSE)</f>
        <v>0</v>
      </c>
      <c r="S614" s="9">
        <f ca="1">HLOOKUP($B614,INDIRECT(S$1&amp;"!$I$2:$x$40"),('Partner-period(er)'!$A614+14),FALSE)</f>
        <v>0</v>
      </c>
      <c r="T614" s="9">
        <f ca="1">HLOOKUP($B614,INDIRECT(T$1&amp;"!$I$2:$x$40"),('Partner-period(er)'!$A614+14),FALSE)</f>
        <v>0</v>
      </c>
      <c r="U614" s="9">
        <f ca="1">HLOOKUP($B614,INDIRECT(U$1&amp;"!$I$2:$x$40"),('Partner-period(er)'!$A614+14),FALSE)</f>
        <v>0</v>
      </c>
      <c r="V614" s="9">
        <f ca="1">HLOOKUP($B614,INDIRECT(V$1&amp;"!$I$2:$x$40"),('Partner-period(er)'!$A614+14),FALSE)</f>
        <v>0</v>
      </c>
      <c r="W614" s="9">
        <f ca="1">HLOOKUP($B614,INDIRECT(W$1&amp;"!$I$2:$x$40"),('Partner-period(er)'!$A614+14),FALSE)</f>
        <v>0</v>
      </c>
      <c r="X614" s="109">
        <f ca="1">HLOOKUP($B614,INDIRECT(X$1&amp;"!$I$2:$x$40"),('Partner-period(er)'!$A614+14),FALSE)</f>
        <v>0</v>
      </c>
      <c r="Z614" s="15">
        <f t="shared" ca="1" si="331"/>
        <v>0</v>
      </c>
      <c r="AA614" s="11">
        <f ca="1">SUM($J614:K614)</f>
        <v>0</v>
      </c>
      <c r="AB614" s="11">
        <f ca="1">SUM($J614:L614)</f>
        <v>0</v>
      </c>
      <c r="AC614" s="11">
        <f ca="1">SUM($J614:M614)</f>
        <v>0</v>
      </c>
      <c r="AD614" s="11">
        <f ca="1">SUM($J614:N614)</f>
        <v>0</v>
      </c>
      <c r="AE614" s="11">
        <f ca="1">SUM($J614:O614)</f>
        <v>0</v>
      </c>
      <c r="AF614" s="11">
        <f ca="1">SUM($J614:P614)</f>
        <v>0</v>
      </c>
      <c r="AG614" s="11">
        <f ca="1">SUM($J614:Q614)</f>
        <v>0</v>
      </c>
      <c r="AH614" s="11">
        <f ca="1">SUM($J614:R614)</f>
        <v>0</v>
      </c>
      <c r="AI614" s="11">
        <f ca="1">SUM($J614:S614)</f>
        <v>0</v>
      </c>
      <c r="AJ614" s="11">
        <f ca="1">SUM($J614:T614)</f>
        <v>0</v>
      </c>
      <c r="AK614" s="11">
        <f ca="1">SUM($J614:U614)</f>
        <v>0</v>
      </c>
      <c r="AL614" s="11">
        <f ca="1">SUM($J614:V614)</f>
        <v>0</v>
      </c>
      <c r="AM614" s="11">
        <f ca="1">SUM($J614:W614)</f>
        <v>0</v>
      </c>
      <c r="AN614" s="19">
        <f ca="1">SUM($J614:X614)</f>
        <v>0</v>
      </c>
      <c r="AO614" s="12"/>
      <c r="AP614" s="11">
        <f ca="1">IF(Data!$H$2="ja",IF(Z614&gt;$G614,Z614-$G614,0),0)</f>
        <v>0</v>
      </c>
      <c r="AQ614" s="11">
        <f ca="1">IF(Data!$H$2="ja",IF(AA614&gt;$G614,AA614-$G614-SUM($AP614:AP614),0),0)</f>
        <v>0</v>
      </c>
      <c r="AR614" s="11">
        <f ca="1">IF(Data!$H$2="ja",IF(AB614&gt;$G614,AB614-$G614-SUM($AP614:AQ614),0),0)</f>
        <v>0</v>
      </c>
      <c r="AS614" s="11">
        <f ca="1">IF(Data!$H$2="ja",IF(AC614&gt;$G614,AC614-$G614-SUM($AP614:AR614),0),0)</f>
        <v>0</v>
      </c>
      <c r="AT614" s="11">
        <f ca="1">IF(Data!$H$2="ja",IF(AD614&gt;$G614,AD614-$G614-SUM($AP614:AS614),0),0)</f>
        <v>0</v>
      </c>
      <c r="AU614" s="11">
        <f ca="1">IF(Data!$H$2="ja",IF(AE614&gt;$G614,AE614-$G614-SUM($AP614:AT614),0),0)</f>
        <v>0</v>
      </c>
      <c r="AV614" s="11">
        <f ca="1">IF(Data!$H$2="ja",IF(AF614&gt;$G614,AF614-$G614-SUM($AP614:AU614),0),0)</f>
        <v>0</v>
      </c>
      <c r="AW614" s="11">
        <f ca="1">IF(Data!$H$2="ja",IF(AG614&gt;$G614,AG614-$G614-SUM($AP614:AV614),0),0)</f>
        <v>0</v>
      </c>
      <c r="AX614" s="11">
        <f ca="1">IF(Data!$H$2="ja",IF(AH614&gt;$G614,AH614-$G614-SUM($AP614:AW614),0),0)</f>
        <v>0</v>
      </c>
      <c r="AY614" s="11">
        <f ca="1">IF(Data!$H$2="ja",IF(AI614&gt;$G614,AI614-$G614-SUM($AP614:AX614),0),0)</f>
        <v>0</v>
      </c>
      <c r="AZ614" s="11">
        <f ca="1">IF(Data!$H$2="ja",IF(AJ614&gt;$G614,AJ614-$G614-SUM($AP614:AY614),0),0)</f>
        <v>0</v>
      </c>
      <c r="BA614" s="11">
        <f ca="1">IF(Data!$H$2="ja",IF(AK614&gt;$G614,AK614-$G614-SUM($AP614:AZ614),0),0)</f>
        <v>0</v>
      </c>
      <c r="BB614" s="11">
        <f ca="1">IF(Data!$H$2="ja",IF(AL614&gt;$G614,AL614-$G614-SUM($AP614:BA614),0),0)</f>
        <v>0</v>
      </c>
      <c r="BC614" s="11">
        <f ca="1">IF(Data!$H$2="ja",IF(AM614&gt;$G614,AM614-$G614-SUM($AP614:BB614),0),0)</f>
        <v>0</v>
      </c>
      <c r="BD614" s="11">
        <f ca="1">IF(Data!$H$2="ja",IF(AN614&gt;$G614,AN614-$G614-SUM($AP614:BC614),0),0)</f>
        <v>0</v>
      </c>
    </row>
    <row r="615" spans="1:56" x14ac:dyDescent="0.25">
      <c r="A615" s="24">
        <v>11</v>
      </c>
      <c r="B615" s="24">
        <f t="shared" si="327"/>
        <v>13</v>
      </c>
      <c r="C615" s="39"/>
      <c r="D615" s="9" t="str">
        <f>Data!B$8</f>
        <v>Andre driftsudgifter, herunder materialer</v>
      </c>
      <c r="E615" s="9"/>
      <c r="F615" s="4"/>
      <c r="G615" s="242">
        <f>HLOOKUP(B615,'Budget &amp; Total'!$1:$45,(32),FALSE)</f>
        <v>0</v>
      </c>
      <c r="H615" s="454">
        <f t="shared" ca="1" si="328"/>
        <v>0</v>
      </c>
      <c r="I615" s="72"/>
      <c r="J615" s="159">
        <f ca="1">HLOOKUP($B615,INDIRECT(J$1&amp;"!$I$2:$x$40"),('Partner-period(er)'!$A615+14),FALSE)</f>
        <v>0</v>
      </c>
      <c r="K615" s="57">
        <f ca="1">HLOOKUP($B615,INDIRECT(K$1&amp;"!$I$2:$x$40"),('Partner-period(er)'!$A615+14),FALSE)</f>
        <v>0</v>
      </c>
      <c r="L615" s="57">
        <f ca="1">HLOOKUP($B615,INDIRECT(L$1&amp;"!$I$2:$x$40"),('Partner-period(er)'!$A615+14),FALSE)</f>
        <v>0</v>
      </c>
      <c r="M615" s="57">
        <f ca="1">HLOOKUP($B615,INDIRECT(M$1&amp;"!$I$2:$x$40"),('Partner-period(er)'!$A615+14),FALSE)</f>
        <v>0</v>
      </c>
      <c r="N615" s="57">
        <f ca="1">HLOOKUP($B615,INDIRECT(N$1&amp;"!$I$2:$x$40"),('Partner-period(er)'!$A615+14),FALSE)</f>
        <v>0</v>
      </c>
      <c r="O615" s="9">
        <f ca="1">HLOOKUP($B615,INDIRECT(O$1&amp;"!$I$2:$x$40"),('Partner-period(er)'!$A615+14),FALSE)</f>
        <v>0</v>
      </c>
      <c r="P615" s="9">
        <f ca="1">HLOOKUP($B615,INDIRECT(P$1&amp;"!$I$2:$x$40"),('Partner-period(er)'!$A615+14),FALSE)</f>
        <v>0</v>
      </c>
      <c r="Q615" s="9">
        <f ca="1">HLOOKUP($B615,INDIRECT(Q$1&amp;"!$I$2:$x$40"),('Partner-period(er)'!$A615+14),FALSE)</f>
        <v>0</v>
      </c>
      <c r="R615" s="9">
        <f ca="1">HLOOKUP($B615,INDIRECT(R$1&amp;"!$I$2:$x$40"),('Partner-period(er)'!$A615+14),FALSE)</f>
        <v>0</v>
      </c>
      <c r="S615" s="9">
        <f ca="1">HLOOKUP($B615,INDIRECT(S$1&amp;"!$I$2:$x$40"),('Partner-period(er)'!$A615+14),FALSE)</f>
        <v>0</v>
      </c>
      <c r="T615" s="9">
        <f ca="1">HLOOKUP($B615,INDIRECT(T$1&amp;"!$I$2:$x$40"),('Partner-period(er)'!$A615+14),FALSE)</f>
        <v>0</v>
      </c>
      <c r="U615" s="9">
        <f ca="1">HLOOKUP($B615,INDIRECT(U$1&amp;"!$I$2:$x$40"),('Partner-period(er)'!$A615+14),FALSE)</f>
        <v>0</v>
      </c>
      <c r="V615" s="9">
        <f ca="1">HLOOKUP($B615,INDIRECT(V$1&amp;"!$I$2:$x$40"),('Partner-period(er)'!$A615+14),FALSE)</f>
        <v>0</v>
      </c>
      <c r="W615" s="9">
        <f ca="1">HLOOKUP($B615,INDIRECT(W$1&amp;"!$I$2:$x$40"),('Partner-period(er)'!$A615+14),FALSE)</f>
        <v>0</v>
      </c>
      <c r="X615" s="109">
        <f ca="1">HLOOKUP($B615,INDIRECT(X$1&amp;"!$I$2:$x$40"),('Partner-period(er)'!$A615+14),FALSE)</f>
        <v>0</v>
      </c>
      <c r="Z615" s="15">
        <f t="shared" ca="1" si="331"/>
        <v>0</v>
      </c>
      <c r="AA615" s="11">
        <f ca="1">SUM($J615:K615)</f>
        <v>0</v>
      </c>
      <c r="AB615" s="11">
        <f ca="1">SUM($J615:L615)</f>
        <v>0</v>
      </c>
      <c r="AC615" s="11">
        <f ca="1">SUM($J615:M615)</f>
        <v>0</v>
      </c>
      <c r="AD615" s="11">
        <f ca="1">SUM($J615:N615)</f>
        <v>0</v>
      </c>
      <c r="AE615" s="11">
        <f ca="1">SUM($J615:O615)</f>
        <v>0</v>
      </c>
      <c r="AF615" s="11">
        <f ca="1">SUM($J615:P615)</f>
        <v>0</v>
      </c>
      <c r="AG615" s="11">
        <f ca="1">SUM($J615:Q615)</f>
        <v>0</v>
      </c>
      <c r="AH615" s="11">
        <f ca="1">SUM($J615:R615)</f>
        <v>0</v>
      </c>
      <c r="AI615" s="11">
        <f ca="1">SUM($J615:S615)</f>
        <v>0</v>
      </c>
      <c r="AJ615" s="11">
        <f ca="1">SUM($J615:T615)</f>
        <v>0</v>
      </c>
      <c r="AK615" s="11">
        <f ca="1">SUM($J615:U615)</f>
        <v>0</v>
      </c>
      <c r="AL615" s="11">
        <f ca="1">SUM($J615:V615)</f>
        <v>0</v>
      </c>
      <c r="AM615" s="11">
        <f ca="1">SUM($J615:W615)</f>
        <v>0</v>
      </c>
      <c r="AN615" s="19">
        <f ca="1">SUM($J615:X615)</f>
        <v>0</v>
      </c>
      <c r="AO615" s="12"/>
      <c r="AP615" s="11">
        <f ca="1">IF(Data!$H$2="ja",IF(Z615&gt;$G615,Z615-$G615,0),0)</f>
        <v>0</v>
      </c>
      <c r="AQ615" s="11">
        <f ca="1">IF(Data!$H$2="ja",IF(AA615&gt;$G615,AA615-$G615-SUM($AP615:AP615),0),0)</f>
        <v>0</v>
      </c>
      <c r="AR615" s="11">
        <f ca="1">IF(Data!$H$2="ja",IF(AB615&gt;$G615,AB615-$G615-SUM($AP615:AQ615),0),0)</f>
        <v>0</v>
      </c>
      <c r="AS615" s="11">
        <f ca="1">IF(Data!$H$2="ja",IF(AC615&gt;$G615,AC615-$G615-SUM($AP615:AR615),0),0)</f>
        <v>0</v>
      </c>
      <c r="AT615" s="11">
        <f ca="1">IF(Data!$H$2="ja",IF(AD615&gt;$G615,AD615-$G615-SUM($AP615:AS615),0),0)</f>
        <v>0</v>
      </c>
      <c r="AU615" s="11">
        <f ca="1">IF(Data!$H$2="ja",IF(AE615&gt;$G615,AE615-$G615-SUM($AP615:AT615),0),0)</f>
        <v>0</v>
      </c>
      <c r="AV615" s="11">
        <f ca="1">IF(Data!$H$2="ja",IF(AF615&gt;$G615,AF615-$G615-SUM($AP615:AU615),0),0)</f>
        <v>0</v>
      </c>
      <c r="AW615" s="11">
        <f ca="1">IF(Data!$H$2="ja",IF(AG615&gt;$G615,AG615-$G615-SUM($AP615:AV615),0),0)</f>
        <v>0</v>
      </c>
      <c r="AX615" s="11">
        <f ca="1">IF(Data!$H$2="ja",IF(AH615&gt;$G615,AH615-$G615-SUM($AP615:AW615),0),0)</f>
        <v>0</v>
      </c>
      <c r="AY615" s="11">
        <f ca="1">IF(Data!$H$2="ja",IF(AI615&gt;$G615,AI615-$G615-SUM($AP615:AX615),0),0)</f>
        <v>0</v>
      </c>
      <c r="AZ615" s="11">
        <f ca="1">IF(Data!$H$2="ja",IF(AJ615&gt;$G615,AJ615-$G615-SUM($AP615:AY615),0),0)</f>
        <v>0</v>
      </c>
      <c r="BA615" s="11">
        <f ca="1">IF(Data!$H$2="ja",IF(AK615&gt;$G615,AK615-$G615-SUM($AP615:AZ615),0),0)</f>
        <v>0</v>
      </c>
      <c r="BB615" s="11">
        <f ca="1">IF(Data!$H$2="ja",IF(AL615&gt;$G615,AL615-$G615-SUM($AP615:BA615),0),0)</f>
        <v>0</v>
      </c>
      <c r="BC615" s="11">
        <f ca="1">IF(Data!$H$2="ja",IF(AM615&gt;$G615,AM615-$G615-SUM($AP615:BB615),0),0)</f>
        <v>0</v>
      </c>
      <c r="BD615" s="11">
        <f ca="1">IF(Data!$H$2="ja",IF(AN615&gt;$G615,AN615-$G615-SUM($AP615:BC615),0),0)</f>
        <v>0</v>
      </c>
    </row>
    <row r="616" spans="1:56" x14ac:dyDescent="0.25">
      <c r="A616" s="24">
        <v>12</v>
      </c>
      <c r="B616" s="24">
        <f t="shared" si="327"/>
        <v>13</v>
      </c>
      <c r="C616" s="39"/>
      <c r="D616" s="9" t="str">
        <f>Data!B$9</f>
        <v>Konsulentydelser ved køb fra ekstern leverandør</v>
      </c>
      <c r="E616" s="9"/>
      <c r="F616" s="4"/>
      <c r="G616" s="242">
        <f>HLOOKUP(B616,'Budget &amp; Total'!$1:$45,(33),FALSE)</f>
        <v>0</v>
      </c>
      <c r="H616" s="454">
        <f t="shared" ca="1" si="328"/>
        <v>0</v>
      </c>
      <c r="I616" s="72"/>
      <c r="J616" s="159">
        <f ca="1">HLOOKUP($B616,INDIRECT(J$1&amp;"!$I$2:$x$40"),('Partner-period(er)'!$A616+14),FALSE)</f>
        <v>0</v>
      </c>
      <c r="K616" s="57">
        <f ca="1">HLOOKUP($B616,INDIRECT(K$1&amp;"!$I$2:$x$40"),('Partner-period(er)'!$A616+14),FALSE)</f>
        <v>0</v>
      </c>
      <c r="L616" s="57">
        <f ca="1">HLOOKUP($B616,INDIRECT(L$1&amp;"!$I$2:$x$40"),('Partner-period(er)'!$A616+14),FALSE)</f>
        <v>0</v>
      </c>
      <c r="M616" s="57">
        <f ca="1">HLOOKUP($B616,INDIRECT(M$1&amp;"!$I$2:$x$40"),('Partner-period(er)'!$A616+14),FALSE)</f>
        <v>0</v>
      </c>
      <c r="N616" s="57">
        <f ca="1">HLOOKUP($B616,INDIRECT(N$1&amp;"!$I$2:$x$40"),('Partner-period(er)'!$A616+14),FALSE)</f>
        <v>0</v>
      </c>
      <c r="O616" s="9">
        <f ca="1">HLOOKUP($B616,INDIRECT(O$1&amp;"!$I$2:$x$40"),('Partner-period(er)'!$A616+14),FALSE)</f>
        <v>0</v>
      </c>
      <c r="P616" s="9">
        <f ca="1">HLOOKUP($B616,INDIRECT(P$1&amp;"!$I$2:$x$40"),('Partner-period(er)'!$A616+14),FALSE)</f>
        <v>0</v>
      </c>
      <c r="Q616" s="9">
        <f ca="1">HLOOKUP($B616,INDIRECT(Q$1&amp;"!$I$2:$x$40"),('Partner-period(er)'!$A616+14),FALSE)</f>
        <v>0</v>
      </c>
      <c r="R616" s="9">
        <f ca="1">HLOOKUP($B616,INDIRECT(R$1&amp;"!$I$2:$x$40"),('Partner-period(er)'!$A616+14),FALSE)</f>
        <v>0</v>
      </c>
      <c r="S616" s="9">
        <f ca="1">HLOOKUP($B616,INDIRECT(S$1&amp;"!$I$2:$x$40"),('Partner-period(er)'!$A616+14),FALSE)</f>
        <v>0</v>
      </c>
      <c r="T616" s="9">
        <f ca="1">HLOOKUP($B616,INDIRECT(T$1&amp;"!$I$2:$x$40"),('Partner-period(er)'!$A616+14),FALSE)</f>
        <v>0</v>
      </c>
      <c r="U616" s="9">
        <f ca="1">HLOOKUP($B616,INDIRECT(U$1&amp;"!$I$2:$x$40"),('Partner-period(er)'!$A616+14),FALSE)</f>
        <v>0</v>
      </c>
      <c r="V616" s="9">
        <f ca="1">HLOOKUP($B616,INDIRECT(V$1&amp;"!$I$2:$x$40"),('Partner-period(er)'!$A616+14),FALSE)</f>
        <v>0</v>
      </c>
      <c r="W616" s="9">
        <f ca="1">HLOOKUP($B616,INDIRECT(W$1&amp;"!$I$2:$x$40"),('Partner-period(er)'!$A616+14),FALSE)</f>
        <v>0</v>
      </c>
      <c r="X616" s="109">
        <f ca="1">HLOOKUP($B616,INDIRECT(X$1&amp;"!$I$2:$x$40"),('Partner-period(er)'!$A616+14),FALSE)</f>
        <v>0</v>
      </c>
      <c r="Z616" s="15">
        <f t="shared" ca="1" si="331"/>
        <v>0</v>
      </c>
      <c r="AA616" s="11">
        <f ca="1">SUM($J616:K616)</f>
        <v>0</v>
      </c>
      <c r="AB616" s="11">
        <f ca="1">SUM($J616:L616)</f>
        <v>0</v>
      </c>
      <c r="AC616" s="11">
        <f ca="1">SUM($J616:M616)</f>
        <v>0</v>
      </c>
      <c r="AD616" s="11">
        <f ca="1">SUM($J616:N616)</f>
        <v>0</v>
      </c>
      <c r="AE616" s="11">
        <f ca="1">SUM($J616:O616)</f>
        <v>0</v>
      </c>
      <c r="AF616" s="11">
        <f ca="1">SUM($J616:P616)</f>
        <v>0</v>
      </c>
      <c r="AG616" s="11">
        <f ca="1">SUM($J616:Q616)</f>
        <v>0</v>
      </c>
      <c r="AH616" s="11">
        <f ca="1">SUM($J616:R616)</f>
        <v>0</v>
      </c>
      <c r="AI616" s="11">
        <f ca="1">SUM($J616:S616)</f>
        <v>0</v>
      </c>
      <c r="AJ616" s="11">
        <f ca="1">SUM($J616:T616)</f>
        <v>0</v>
      </c>
      <c r="AK616" s="11">
        <f ca="1">SUM($J616:U616)</f>
        <v>0</v>
      </c>
      <c r="AL616" s="11">
        <f ca="1">SUM($J616:V616)</f>
        <v>0</v>
      </c>
      <c r="AM616" s="11">
        <f ca="1">SUM($J616:W616)</f>
        <v>0</v>
      </c>
      <c r="AN616" s="19">
        <f ca="1">SUM($J616:X616)</f>
        <v>0</v>
      </c>
      <c r="AO616" s="12"/>
      <c r="AP616" s="11">
        <f ca="1">IF(Data!$H$2="ja",IF(Z616&gt;$G616,Z616-$G616,0),0)</f>
        <v>0</v>
      </c>
      <c r="AQ616" s="11">
        <f ca="1">IF(Data!$H$2="ja",IF(AA616&gt;$G616,AA616-$G616-SUM($AP616:AP616),0),0)</f>
        <v>0</v>
      </c>
      <c r="AR616" s="11">
        <f ca="1">IF(Data!$H$2="ja",IF(AB616&gt;$G616,AB616-$G616-SUM($AP616:AQ616),0),0)</f>
        <v>0</v>
      </c>
      <c r="AS616" s="11">
        <f ca="1">IF(Data!$H$2="ja",IF(AC616&gt;$G616,AC616-$G616-SUM($AP616:AR616),0),0)</f>
        <v>0</v>
      </c>
      <c r="AT616" s="11">
        <f ca="1">IF(Data!$H$2="ja",IF(AD616&gt;$G616,AD616-$G616-SUM($AP616:AS616),0),0)</f>
        <v>0</v>
      </c>
      <c r="AU616" s="11">
        <f ca="1">IF(Data!$H$2="ja",IF(AE616&gt;$G616,AE616-$G616-SUM($AP616:AT616),0),0)</f>
        <v>0</v>
      </c>
      <c r="AV616" s="11">
        <f ca="1">IF(Data!$H$2="ja",IF(AF616&gt;$G616,AF616-$G616-SUM($AP616:AU616),0),0)</f>
        <v>0</v>
      </c>
      <c r="AW616" s="11">
        <f ca="1">IF(Data!$H$2="ja",IF(AG616&gt;$G616,AG616-$G616-SUM($AP616:AV616),0),0)</f>
        <v>0</v>
      </c>
      <c r="AX616" s="11">
        <f ca="1">IF(Data!$H$2="ja",IF(AH616&gt;$G616,AH616-$G616-SUM($AP616:AW616),0),0)</f>
        <v>0</v>
      </c>
      <c r="AY616" s="11">
        <f ca="1">IF(Data!$H$2="ja",IF(AI616&gt;$G616,AI616-$G616-SUM($AP616:AX616),0),0)</f>
        <v>0</v>
      </c>
      <c r="AZ616" s="11">
        <f ca="1">IF(Data!$H$2="ja",IF(AJ616&gt;$G616,AJ616-$G616-SUM($AP616:AY616),0),0)</f>
        <v>0</v>
      </c>
      <c r="BA616" s="11">
        <f ca="1">IF(Data!$H$2="ja",IF(AK616&gt;$G616,AK616-$G616-SUM($AP616:AZ616),0),0)</f>
        <v>0</v>
      </c>
      <c r="BB616" s="11">
        <f ca="1">IF(Data!$H$2="ja",IF(AL616&gt;$G616,AL616-$G616-SUM($AP616:BA616),0),0)</f>
        <v>0</v>
      </c>
      <c r="BC616" s="11">
        <f ca="1">IF(Data!$H$2="ja",IF(AM616&gt;$G616,AM616-$G616-SUM($AP616:BB616),0),0)</f>
        <v>0</v>
      </c>
      <c r="BD616" s="11">
        <f ca="1">IF(Data!$H$2="ja",IF(AN616&gt;$G616,AN616-$G616-SUM($AP616:BC616),0),0)</f>
        <v>0</v>
      </c>
    </row>
    <row r="617" spans="1:56" x14ac:dyDescent="0.25">
      <c r="A617" s="24">
        <v>13</v>
      </c>
      <c r="B617" s="24">
        <f t="shared" si="327"/>
        <v>13</v>
      </c>
      <c r="C617" s="39"/>
      <c r="D617" s="9" t="str">
        <f>Data!B$10</f>
        <v>Indtægter (negative tal)</v>
      </c>
      <c r="E617" s="9"/>
      <c r="F617" s="4"/>
      <c r="G617" s="242">
        <f>HLOOKUP(B617,'Budget &amp; Total'!$1:$45,(34),FALSE)</f>
        <v>0</v>
      </c>
      <c r="H617" s="454">
        <f t="shared" ca="1" si="328"/>
        <v>0</v>
      </c>
      <c r="I617" s="72"/>
      <c r="J617" s="159">
        <f ca="1">HLOOKUP($B617,INDIRECT(J$1&amp;"!$I$2:$x$40"),('Partner-period(er)'!$A617+14),FALSE)</f>
        <v>0</v>
      </c>
      <c r="K617" s="57">
        <f ca="1">HLOOKUP($B617,INDIRECT(K$1&amp;"!$I$2:$x$40"),('Partner-period(er)'!$A617+14),FALSE)</f>
        <v>0</v>
      </c>
      <c r="L617" s="57">
        <f ca="1">HLOOKUP($B617,INDIRECT(L$1&amp;"!$I$2:$x$40"),('Partner-period(er)'!$A617+14),FALSE)</f>
        <v>0</v>
      </c>
      <c r="M617" s="57">
        <f ca="1">HLOOKUP($B617,INDIRECT(M$1&amp;"!$I$2:$x$40"),('Partner-period(er)'!$A617+14),FALSE)</f>
        <v>0</v>
      </c>
      <c r="N617" s="57">
        <f ca="1">HLOOKUP($B617,INDIRECT(N$1&amp;"!$I$2:$x$40"),('Partner-period(er)'!$A617+14),FALSE)</f>
        <v>0</v>
      </c>
      <c r="O617" s="9">
        <f ca="1">HLOOKUP($B617,INDIRECT(O$1&amp;"!$I$2:$x$40"),('Partner-period(er)'!$A617+14),FALSE)</f>
        <v>0</v>
      </c>
      <c r="P617" s="9">
        <f ca="1">HLOOKUP($B617,INDIRECT(P$1&amp;"!$I$2:$x$40"),('Partner-period(er)'!$A617+14),FALSE)</f>
        <v>0</v>
      </c>
      <c r="Q617" s="9">
        <f ca="1">HLOOKUP($B617,INDIRECT(Q$1&amp;"!$I$2:$x$40"),('Partner-period(er)'!$A617+14),FALSE)</f>
        <v>0</v>
      </c>
      <c r="R617" s="9">
        <f ca="1">HLOOKUP($B617,INDIRECT(R$1&amp;"!$I$2:$x$40"),('Partner-period(er)'!$A617+14),FALSE)</f>
        <v>0</v>
      </c>
      <c r="S617" s="9">
        <f ca="1">HLOOKUP($B617,INDIRECT(S$1&amp;"!$I$2:$x$40"),('Partner-period(er)'!$A617+14),FALSE)</f>
        <v>0</v>
      </c>
      <c r="T617" s="9">
        <f ca="1">HLOOKUP($B617,INDIRECT(T$1&amp;"!$I$2:$x$40"),('Partner-period(er)'!$A617+14),FALSE)</f>
        <v>0</v>
      </c>
      <c r="U617" s="9">
        <f ca="1">HLOOKUP($B617,INDIRECT(U$1&amp;"!$I$2:$x$40"),('Partner-period(er)'!$A617+14),FALSE)</f>
        <v>0</v>
      </c>
      <c r="V617" s="9">
        <f ca="1">HLOOKUP($B617,INDIRECT(V$1&amp;"!$I$2:$x$40"),('Partner-period(er)'!$A617+14),FALSE)</f>
        <v>0</v>
      </c>
      <c r="W617" s="9">
        <f ca="1">HLOOKUP($B617,INDIRECT(W$1&amp;"!$I$2:$x$40"),('Partner-period(er)'!$A617+14),FALSE)</f>
        <v>0</v>
      </c>
      <c r="X617" s="109">
        <f ca="1">HLOOKUP($B617,INDIRECT(X$1&amp;"!$I$2:$x$40"),('Partner-period(er)'!$A617+14),FALSE)</f>
        <v>0</v>
      </c>
      <c r="Z617" s="15">
        <f t="shared" ca="1" si="331"/>
        <v>0</v>
      </c>
      <c r="AA617" s="11">
        <f ca="1">SUM($J617:K617)</f>
        <v>0</v>
      </c>
      <c r="AB617" s="11">
        <f ca="1">SUM($J617:L617)</f>
        <v>0</v>
      </c>
      <c r="AC617" s="11">
        <f ca="1">SUM($J617:M617)</f>
        <v>0</v>
      </c>
      <c r="AD617" s="11">
        <f ca="1">SUM($J617:N617)</f>
        <v>0</v>
      </c>
      <c r="AE617" s="11">
        <f ca="1">SUM($J617:O617)</f>
        <v>0</v>
      </c>
      <c r="AF617" s="11">
        <f ca="1">SUM($J617:P617)</f>
        <v>0</v>
      </c>
      <c r="AG617" s="11">
        <f ca="1">SUM($J617:Q617)</f>
        <v>0</v>
      </c>
      <c r="AH617" s="11">
        <f ca="1">SUM($J617:R617)</f>
        <v>0</v>
      </c>
      <c r="AI617" s="11">
        <f ca="1">SUM($J617:S617)</f>
        <v>0</v>
      </c>
      <c r="AJ617" s="11">
        <f ca="1">SUM($J617:T617)</f>
        <v>0</v>
      </c>
      <c r="AK617" s="11">
        <f ca="1">SUM($J617:U617)</f>
        <v>0</v>
      </c>
      <c r="AL617" s="11">
        <f ca="1">SUM($J617:V617)</f>
        <v>0</v>
      </c>
      <c r="AM617" s="11">
        <f ca="1">SUM($J617:W617)</f>
        <v>0</v>
      </c>
      <c r="AN617" s="19">
        <f ca="1">SUM($J617:X617)</f>
        <v>0</v>
      </c>
      <c r="AO617" s="12"/>
      <c r="AP617" s="11"/>
      <c r="AQ617" s="11"/>
      <c r="AR617" s="11"/>
      <c r="AS617" s="11"/>
      <c r="AT617" s="11"/>
      <c r="AU617" s="11"/>
      <c r="AV617" s="11"/>
      <c r="AW617" s="11"/>
      <c r="AX617" s="11"/>
      <c r="AY617" s="11"/>
      <c r="AZ617" s="11"/>
      <c r="BA617" s="11"/>
      <c r="BB617" s="11"/>
      <c r="BC617" s="11"/>
      <c r="BD617" s="11"/>
    </row>
    <row r="618" spans="1:56" x14ac:dyDescent="0.25">
      <c r="A618" s="24">
        <v>14</v>
      </c>
      <c r="B618" s="24">
        <f t="shared" si="327"/>
        <v>13</v>
      </c>
      <c r="C618" s="39"/>
      <c r="D618" s="9" t="str">
        <f>Data!B$11</f>
        <v>Andet, herunder rejser og formidling</v>
      </c>
      <c r="E618" s="9"/>
      <c r="F618" s="4"/>
      <c r="G618" s="242">
        <f>HLOOKUP(B618,'Budget &amp; Total'!$1:$45,(35),FALSE)</f>
        <v>0</v>
      </c>
      <c r="H618" s="454">
        <f t="shared" ca="1" si="328"/>
        <v>0</v>
      </c>
      <c r="I618" s="72"/>
      <c r="J618" s="159">
        <f ca="1">HLOOKUP($B618,INDIRECT(J$1&amp;"!$I$2:$x$40"),('Partner-period(er)'!$A618+14),FALSE)</f>
        <v>0</v>
      </c>
      <c r="K618" s="57">
        <f ca="1">HLOOKUP($B618,INDIRECT(K$1&amp;"!$I$2:$x$40"),('Partner-period(er)'!$A618+14),FALSE)</f>
        <v>0</v>
      </c>
      <c r="L618" s="57">
        <f ca="1">HLOOKUP($B618,INDIRECT(L$1&amp;"!$I$2:$x$40"),('Partner-period(er)'!$A618+14),FALSE)</f>
        <v>0</v>
      </c>
      <c r="M618" s="57">
        <f ca="1">HLOOKUP($B618,INDIRECT(M$1&amp;"!$I$2:$x$40"),('Partner-period(er)'!$A618+14),FALSE)</f>
        <v>0</v>
      </c>
      <c r="N618" s="57">
        <f ca="1">HLOOKUP($B618,INDIRECT(N$1&amp;"!$I$2:$x$40"),('Partner-period(er)'!$A618+14),FALSE)</f>
        <v>0</v>
      </c>
      <c r="O618" s="9">
        <f ca="1">HLOOKUP($B618,INDIRECT(O$1&amp;"!$I$2:$x$40"),('Partner-period(er)'!$A618+14),FALSE)</f>
        <v>0</v>
      </c>
      <c r="P618" s="9">
        <f ca="1">HLOOKUP($B618,INDIRECT(P$1&amp;"!$I$2:$x$40"),('Partner-period(er)'!$A618+14),FALSE)</f>
        <v>0</v>
      </c>
      <c r="Q618" s="9">
        <f ca="1">HLOOKUP($B618,INDIRECT(Q$1&amp;"!$I$2:$x$40"),('Partner-period(er)'!$A618+14),FALSE)</f>
        <v>0</v>
      </c>
      <c r="R618" s="9">
        <f ca="1">HLOOKUP($B618,INDIRECT(R$1&amp;"!$I$2:$x$40"),('Partner-period(er)'!$A618+14),FALSE)</f>
        <v>0</v>
      </c>
      <c r="S618" s="9">
        <f ca="1">HLOOKUP($B618,INDIRECT(S$1&amp;"!$I$2:$x$40"),('Partner-period(er)'!$A618+14),FALSE)</f>
        <v>0</v>
      </c>
      <c r="T618" s="9">
        <f ca="1">HLOOKUP($B618,INDIRECT(T$1&amp;"!$I$2:$x$40"),('Partner-period(er)'!$A618+14),FALSE)</f>
        <v>0</v>
      </c>
      <c r="U618" s="9">
        <f ca="1">HLOOKUP($B618,INDIRECT(U$1&amp;"!$I$2:$x$40"),('Partner-period(er)'!$A618+14),FALSE)</f>
        <v>0</v>
      </c>
      <c r="V618" s="9">
        <f ca="1">HLOOKUP($B618,INDIRECT(V$1&amp;"!$I$2:$x$40"),('Partner-period(er)'!$A618+14),FALSE)</f>
        <v>0</v>
      </c>
      <c r="W618" s="9">
        <f ca="1">HLOOKUP($B618,INDIRECT(W$1&amp;"!$I$2:$x$40"),('Partner-period(er)'!$A618+14),FALSE)</f>
        <v>0</v>
      </c>
      <c r="X618" s="109">
        <f ca="1">HLOOKUP($B618,INDIRECT(X$1&amp;"!$I$2:$x$40"),('Partner-period(er)'!$A618+14),FALSE)</f>
        <v>0</v>
      </c>
      <c r="Z618" s="15">
        <f t="shared" ca="1" si="331"/>
        <v>0</v>
      </c>
      <c r="AA618" s="11">
        <f ca="1">SUM($J618:K618)</f>
        <v>0</v>
      </c>
      <c r="AB618" s="11">
        <f ca="1">SUM($J618:L618)</f>
        <v>0</v>
      </c>
      <c r="AC618" s="11">
        <f ca="1">SUM($J618:M618)</f>
        <v>0</v>
      </c>
      <c r="AD618" s="11">
        <f ca="1">SUM($J618:N618)</f>
        <v>0</v>
      </c>
      <c r="AE618" s="11">
        <f ca="1">SUM($J618:O618)</f>
        <v>0</v>
      </c>
      <c r="AF618" s="11">
        <f ca="1">SUM($J618:P618)</f>
        <v>0</v>
      </c>
      <c r="AG618" s="11">
        <f ca="1">SUM($J618:Q618)</f>
        <v>0</v>
      </c>
      <c r="AH618" s="11">
        <f ca="1">SUM($J618:R618)</f>
        <v>0</v>
      </c>
      <c r="AI618" s="11">
        <f ca="1">SUM($J618:S618)</f>
        <v>0</v>
      </c>
      <c r="AJ618" s="11">
        <f ca="1">SUM($J618:T618)</f>
        <v>0</v>
      </c>
      <c r="AK618" s="11">
        <f ca="1">SUM($J618:U618)</f>
        <v>0</v>
      </c>
      <c r="AL618" s="11">
        <f ca="1">SUM($J618:V618)</f>
        <v>0</v>
      </c>
      <c r="AM618" s="11">
        <f ca="1">SUM($J618:W618)</f>
        <v>0</v>
      </c>
      <c r="AN618" s="19">
        <f ca="1">SUM($J618:X618)</f>
        <v>0</v>
      </c>
      <c r="AO618" s="12"/>
      <c r="AP618" s="11">
        <f ca="1">IF(Data!$H$2="ja",IF(Z618&gt;$G618,Z618-$G618,0),0)</f>
        <v>0</v>
      </c>
      <c r="AQ618" s="11">
        <f ca="1">IF(Data!$H$2="ja",IF(AA618&gt;$G618,AA618-$G618-SUM($AP618:AP618),0),0)</f>
        <v>0</v>
      </c>
      <c r="AR618" s="11">
        <f ca="1">IF(Data!$H$2="ja",IF(AB618&gt;$G618,AB618-$G618-SUM($AP618:AQ618),0),0)</f>
        <v>0</v>
      </c>
      <c r="AS618" s="11">
        <f ca="1">IF(Data!$H$2="ja",IF(AC618&gt;$G618,AC618-$G618-SUM($AP618:AR618),0),0)</f>
        <v>0</v>
      </c>
      <c r="AT618" s="11">
        <f ca="1">IF(Data!$H$2="ja",IF(AD618&gt;$G618,AD618-$G618-SUM($AP618:AS618),0),0)</f>
        <v>0</v>
      </c>
      <c r="AU618" s="11">
        <f ca="1">IF(Data!$H$2="ja",IF(AE618&gt;$G618,AE618-$G618-SUM($AP618:AT618),0),0)</f>
        <v>0</v>
      </c>
      <c r="AV618" s="11">
        <f ca="1">IF(Data!$H$2="ja",IF(AF618&gt;$G618,AF618-$G618-SUM($AP618:AU618),0),0)</f>
        <v>0</v>
      </c>
      <c r="AW618" s="11">
        <f ca="1">IF(Data!$H$2="ja",IF(AG618&gt;$G618,AG618-$G618-SUM($AP618:AV618),0),0)</f>
        <v>0</v>
      </c>
      <c r="AX618" s="11">
        <f ca="1">IF(Data!$H$2="ja",IF(AH618&gt;$G618,AH618-$G618-SUM($AP618:AW618),0),0)</f>
        <v>0</v>
      </c>
      <c r="AY618" s="11">
        <f ca="1">IF(Data!$H$2="ja",IF(AI618&gt;$G618,AI618-$G618-SUM($AP618:AX618),0),0)</f>
        <v>0</v>
      </c>
      <c r="AZ618" s="11">
        <f ca="1">IF(Data!$H$2="ja",IF(AJ618&gt;$G618,AJ618-$G618-SUM($AP618:AY618),0),0)</f>
        <v>0</v>
      </c>
      <c r="BA618" s="11">
        <f ca="1">IF(Data!$H$2="ja",IF(AK618&gt;$G618,AK618-$G618-SUM($AP618:AZ618),0),0)</f>
        <v>0</v>
      </c>
      <c r="BB618" s="11">
        <f ca="1">IF(Data!$H$2="ja",IF(AL618&gt;$G618,AL618-$G618-SUM($AP618:BA618),0),0)</f>
        <v>0</v>
      </c>
      <c r="BC618" s="11">
        <f ca="1">IF(Data!$H$2="ja",IF(AM618&gt;$G618,AM618-$G618-SUM($AP618:BB618),0),0)</f>
        <v>0</v>
      </c>
      <c r="BD618" s="11">
        <f ca="1">IF(Data!$H$2="ja",IF(AN618&gt;$G618,AN618-$G618-SUM($AP618:BC618),0),0)</f>
        <v>0</v>
      </c>
    </row>
    <row r="619" spans="1:56" x14ac:dyDescent="0.25">
      <c r="A619" s="24">
        <v>15</v>
      </c>
      <c r="B619" s="24">
        <f t="shared" si="327"/>
        <v>13</v>
      </c>
      <c r="C619" s="39"/>
      <c r="D619" s="9" t="str">
        <f>Data!B$12</f>
        <v>Overheadomkostninger</v>
      </c>
      <c r="E619" s="9"/>
      <c r="F619" s="4"/>
      <c r="G619" s="243">
        <f>HLOOKUP(B619,'Budget &amp; Total'!$1:$45,(37),FALSE)</f>
        <v>0</v>
      </c>
      <c r="H619" s="454">
        <f t="shared" ca="1" si="328"/>
        <v>0</v>
      </c>
      <c r="I619" s="72"/>
      <c r="J619" s="159">
        <f ca="1">HLOOKUP($B619,INDIRECT(J$1&amp;"!$I$2:$x$40"),('Partner-period(er)'!$A619+14),FALSE)</f>
        <v>0</v>
      </c>
      <c r="K619" s="57">
        <f ca="1">HLOOKUP($B619,INDIRECT(K$1&amp;"!$I$2:$x$40"),('Partner-period(er)'!$A619+14),FALSE)</f>
        <v>0</v>
      </c>
      <c r="L619" s="57">
        <f ca="1">HLOOKUP($B619,INDIRECT(L$1&amp;"!$I$2:$x$40"),('Partner-period(er)'!$A619+14),FALSE)</f>
        <v>0</v>
      </c>
      <c r="M619" s="57">
        <f ca="1">HLOOKUP($B619,INDIRECT(M$1&amp;"!$I$2:$x$40"),('Partner-period(er)'!$A619+14),FALSE)</f>
        <v>0</v>
      </c>
      <c r="N619" s="57">
        <f ca="1">HLOOKUP($B619,INDIRECT(N$1&amp;"!$I$2:$x$40"),('Partner-period(er)'!$A619+14),FALSE)</f>
        <v>0</v>
      </c>
      <c r="O619" s="9">
        <f ca="1">HLOOKUP($B619,INDIRECT(O$1&amp;"!$I$2:$x$40"),('Partner-period(er)'!$A619+14),FALSE)</f>
        <v>0</v>
      </c>
      <c r="P619" s="9">
        <f ca="1">HLOOKUP($B619,INDIRECT(P$1&amp;"!$I$2:$x$40"),('Partner-period(er)'!$A619+14),FALSE)</f>
        <v>0</v>
      </c>
      <c r="Q619" s="9">
        <f ca="1">HLOOKUP($B619,INDIRECT(Q$1&amp;"!$I$2:$x$40"),('Partner-period(er)'!$A619+14),FALSE)</f>
        <v>0</v>
      </c>
      <c r="R619" s="9">
        <f ca="1">HLOOKUP($B619,INDIRECT(R$1&amp;"!$I$2:$x$40"),('Partner-period(er)'!$A619+14),FALSE)</f>
        <v>0</v>
      </c>
      <c r="S619" s="9">
        <f ca="1">HLOOKUP($B619,INDIRECT(S$1&amp;"!$I$2:$x$40"),('Partner-period(er)'!$A619+14),FALSE)</f>
        <v>0</v>
      </c>
      <c r="T619" s="9">
        <f ca="1">HLOOKUP($B619,INDIRECT(T$1&amp;"!$I$2:$x$40"),('Partner-period(er)'!$A619+14),FALSE)</f>
        <v>0</v>
      </c>
      <c r="U619" s="9">
        <f ca="1">HLOOKUP($B619,INDIRECT(U$1&amp;"!$I$2:$x$40"),('Partner-period(er)'!$A619+14),FALSE)</f>
        <v>0</v>
      </c>
      <c r="V619" s="9">
        <f ca="1">HLOOKUP($B619,INDIRECT(V$1&amp;"!$I$2:$x$40"),('Partner-period(er)'!$A619+14),FALSE)</f>
        <v>0</v>
      </c>
      <c r="W619" s="9">
        <f ca="1">HLOOKUP($B619,INDIRECT(W$1&amp;"!$I$2:$x$40"),('Partner-period(er)'!$A619+14),FALSE)</f>
        <v>0</v>
      </c>
      <c r="X619" s="109">
        <f ca="1">HLOOKUP($B619,INDIRECT(X$1&amp;"!$I$2:$x$40"),('Partner-period(er)'!$A619+14),FALSE)</f>
        <v>0</v>
      </c>
      <c r="Z619" s="15">
        <f t="shared" ca="1" si="331"/>
        <v>0</v>
      </c>
      <c r="AA619" s="11">
        <f ca="1">SUM($J619:K619)</f>
        <v>0</v>
      </c>
      <c r="AB619" s="11">
        <f ca="1">SUM($J619:L619)</f>
        <v>0</v>
      </c>
      <c r="AC619" s="11">
        <f ca="1">SUM($J619:M619)</f>
        <v>0</v>
      </c>
      <c r="AD619" s="11">
        <f ca="1">SUM($J619:N619)</f>
        <v>0</v>
      </c>
      <c r="AE619" s="11">
        <f ca="1">SUM($J619:O619)</f>
        <v>0</v>
      </c>
      <c r="AF619" s="11">
        <f ca="1">SUM($J619:P619)</f>
        <v>0</v>
      </c>
      <c r="AG619" s="11">
        <f ca="1">SUM($J619:Q619)</f>
        <v>0</v>
      </c>
      <c r="AH619" s="11">
        <f ca="1">SUM($J619:R619)</f>
        <v>0</v>
      </c>
      <c r="AI619" s="11">
        <f ca="1">SUM($J619:S619)</f>
        <v>0</v>
      </c>
      <c r="AJ619" s="11">
        <f ca="1">SUM($J619:T619)</f>
        <v>0</v>
      </c>
      <c r="AK619" s="11">
        <f ca="1">SUM($J619:U619)</f>
        <v>0</v>
      </c>
      <c r="AL619" s="11">
        <f ca="1">SUM($J619:V619)</f>
        <v>0</v>
      </c>
      <c r="AM619" s="11">
        <f ca="1">SUM($J619:W619)</f>
        <v>0</v>
      </c>
      <c r="AN619" s="19">
        <f ca="1">SUM($J619:X619)</f>
        <v>0</v>
      </c>
      <c r="AO619" s="12"/>
      <c r="AP619" s="11">
        <f ca="1">IF(Data!$H$2="ja",IF(Z619&gt;$G619,Z619-$G619,0),0)</f>
        <v>0</v>
      </c>
      <c r="AQ619" s="11">
        <f ca="1">IF(Data!$H$2="ja",IF(AA619&gt;$G619,AA619-$G619-SUM($AP619:AP619),0),0)</f>
        <v>0</v>
      </c>
      <c r="AR619" s="11">
        <f ca="1">IF(Data!$H$2="ja",IF(AB619&gt;$G619,AB619-$G619-SUM($AP619:AQ619),0),0)</f>
        <v>0</v>
      </c>
      <c r="AS619" s="11">
        <f ca="1">IF(Data!$H$2="ja",IF(AC619&gt;$G619,AC619-$G619-SUM($AP619:AR619),0),0)</f>
        <v>0</v>
      </c>
      <c r="AT619" s="11">
        <f ca="1">IF(Data!$H$2="ja",IF(AD619&gt;$G619,AD619-$G619-SUM($AP619:AS619),0),0)</f>
        <v>0</v>
      </c>
      <c r="AU619" s="11">
        <f ca="1">IF(Data!$H$2="ja",IF(AE619&gt;$G619,AE619-$G619-SUM($AP619:AT619),0),0)</f>
        <v>0</v>
      </c>
      <c r="AV619" s="11">
        <f ca="1">IF(Data!$H$2="ja",IF(AF619&gt;$G619,AF619-$G619-SUM($AP619:AU619),0),0)</f>
        <v>0</v>
      </c>
      <c r="AW619" s="11">
        <f ca="1">IF(Data!$H$2="ja",IF(AG619&gt;$G619,AG619-$G619-SUM($AP619:AV619),0),0)</f>
        <v>0</v>
      </c>
      <c r="AX619" s="11">
        <f ca="1">IF(Data!$H$2="ja",IF(AH619&gt;$G619,AH619-$G619-SUM($AP619:AW619),0),0)</f>
        <v>0</v>
      </c>
      <c r="AY619" s="11">
        <f ca="1">IF(Data!$H$2="ja",IF(AI619&gt;$G619,AI619-$G619-SUM($AP619:AX619),0),0)</f>
        <v>0</v>
      </c>
      <c r="AZ619" s="11">
        <f ca="1">IF(Data!$H$2="ja",IF(AJ619&gt;$G619,AJ619-$G619-SUM($AP619:AY619),0),0)</f>
        <v>0</v>
      </c>
      <c r="BA619" s="11">
        <f ca="1">IF(Data!$H$2="ja",IF(AK619&gt;$G619,AK619-$G619-SUM($AP619:AZ619),0),0)</f>
        <v>0</v>
      </c>
      <c r="BB619" s="11">
        <f ca="1">IF(Data!$H$2="ja",IF(AL619&gt;$G619,AL619-$G619-SUM($AP619:BA619),0),0)</f>
        <v>0</v>
      </c>
      <c r="BC619" s="11">
        <f ca="1">IF(Data!$H$2="ja",IF(AM619&gt;$G619,AM619-$G619-SUM($AP619:BB619),0),0)</f>
        <v>0</v>
      </c>
      <c r="BD619" s="11">
        <f ca="1">IF(Data!$H$2="ja",IF(AN619&gt;$G619,AN619-$G619-SUM($AP619:BC619),0),0)</f>
        <v>0</v>
      </c>
    </row>
    <row r="620" spans="1:56" x14ac:dyDescent="0.25">
      <c r="A620" s="24">
        <v>16</v>
      </c>
      <c r="B620" s="24">
        <f t="shared" si="327"/>
        <v>13</v>
      </c>
      <c r="C620" s="35"/>
      <c r="D620" s="32" t="str">
        <f>Data!B$19</f>
        <v>Andre omkostninger total</v>
      </c>
      <c r="E620" s="32"/>
      <c r="F620" s="71"/>
      <c r="G620" s="242">
        <f>HLOOKUP(B620,'Budget &amp; Total'!$1:$45,(19+A620),FALSE)</f>
        <v>0</v>
      </c>
      <c r="H620" s="456">
        <f t="shared" ca="1" si="328"/>
        <v>0</v>
      </c>
      <c r="I620" s="72"/>
      <c r="J620" s="209">
        <f ca="1">HLOOKUP($B620,INDIRECT(J$1&amp;"!$I$2:$x$40"),('Partner-period(er)'!$A620+14),FALSE)</f>
        <v>0</v>
      </c>
      <c r="K620" s="61">
        <f ca="1">HLOOKUP($B620,INDIRECT(K$1&amp;"!$I$2:$x$40"),('Partner-period(er)'!$A620+14),FALSE)</f>
        <v>0</v>
      </c>
      <c r="L620" s="61">
        <f ca="1">HLOOKUP($B620,INDIRECT(L$1&amp;"!$I$2:$x$40"),('Partner-period(er)'!$A620+14),FALSE)</f>
        <v>0</v>
      </c>
      <c r="M620" s="61">
        <f ca="1">HLOOKUP($B620,INDIRECT(M$1&amp;"!$I$2:$x$40"),('Partner-period(er)'!$A620+14),FALSE)</f>
        <v>0</v>
      </c>
      <c r="N620" s="61">
        <f ca="1">HLOOKUP($B620,INDIRECT(N$1&amp;"!$I$2:$x$40"),('Partner-period(er)'!$A620+14),FALSE)</f>
        <v>0</v>
      </c>
      <c r="O620" s="32">
        <f ca="1">HLOOKUP($B620,INDIRECT(O$1&amp;"!$I$2:$x$40"),('Partner-period(er)'!$A620+14),FALSE)</f>
        <v>0</v>
      </c>
      <c r="P620" s="32">
        <f ca="1">HLOOKUP($B620,INDIRECT(P$1&amp;"!$I$2:$x$40"),('Partner-period(er)'!$A620+14),FALSE)</f>
        <v>0</v>
      </c>
      <c r="Q620" s="32">
        <f ca="1">HLOOKUP($B620,INDIRECT(Q$1&amp;"!$I$2:$x$40"),('Partner-period(er)'!$A620+14),FALSE)</f>
        <v>0</v>
      </c>
      <c r="R620" s="32">
        <f ca="1">HLOOKUP($B620,INDIRECT(R$1&amp;"!$I$2:$x$40"),('Partner-period(er)'!$A620+14),FALSE)</f>
        <v>0</v>
      </c>
      <c r="S620" s="32">
        <f ca="1">HLOOKUP($B620,INDIRECT(S$1&amp;"!$I$2:$x$40"),('Partner-period(er)'!$A620+14),FALSE)</f>
        <v>0</v>
      </c>
      <c r="T620" s="32">
        <f ca="1">HLOOKUP($B620,INDIRECT(T$1&amp;"!$I$2:$x$40"),('Partner-period(er)'!$A620+14),FALSE)</f>
        <v>0</v>
      </c>
      <c r="U620" s="32">
        <f ca="1">HLOOKUP($B620,INDIRECT(U$1&amp;"!$I$2:$x$40"),('Partner-period(er)'!$A620+14),FALSE)</f>
        <v>0</v>
      </c>
      <c r="V620" s="32">
        <f ca="1">HLOOKUP($B620,INDIRECT(V$1&amp;"!$I$2:$x$40"),('Partner-period(er)'!$A620+14),FALSE)</f>
        <v>0</v>
      </c>
      <c r="W620" s="32">
        <f ca="1">HLOOKUP($B620,INDIRECT(W$1&amp;"!$I$2:$x$40"),('Partner-period(er)'!$A620+14),FALSE)</f>
        <v>0</v>
      </c>
      <c r="X620" s="366">
        <f ca="1">HLOOKUP($B620,INDIRECT(X$1&amp;"!$I$2:$x$40"),('Partner-period(er)'!$A620+14),FALSE)</f>
        <v>0</v>
      </c>
      <c r="Z620" s="15">
        <f t="shared" ca="1" si="331"/>
        <v>0</v>
      </c>
      <c r="AA620" s="11">
        <f ca="1">SUM($J620:K620)</f>
        <v>0</v>
      </c>
      <c r="AB620" s="11">
        <f ca="1">SUM($J620:L620)</f>
        <v>0</v>
      </c>
      <c r="AC620" s="11">
        <f ca="1">SUM($J620:M620)</f>
        <v>0</v>
      </c>
      <c r="AD620" s="11">
        <f ca="1">SUM($J620:N620)</f>
        <v>0</v>
      </c>
      <c r="AE620" s="11">
        <f ca="1">SUM($J620:O620)</f>
        <v>0</v>
      </c>
      <c r="AF620" s="11">
        <f ca="1">SUM($J620:P620)</f>
        <v>0</v>
      </c>
      <c r="AG620" s="11">
        <f ca="1">SUM($J620:Q620)</f>
        <v>0</v>
      </c>
      <c r="AH620" s="11">
        <f ca="1">SUM($J620:R620)</f>
        <v>0</v>
      </c>
      <c r="AI620" s="11">
        <f ca="1">SUM($J620:S620)</f>
        <v>0</v>
      </c>
      <c r="AJ620" s="11">
        <f ca="1">SUM($J620:T620)</f>
        <v>0</v>
      </c>
      <c r="AK620" s="11">
        <f ca="1">SUM($J620:U620)</f>
        <v>0</v>
      </c>
      <c r="AL620" s="11">
        <f ca="1">SUM($J620:V620)</f>
        <v>0</v>
      </c>
      <c r="AM620" s="11">
        <f ca="1">SUM($J620:W620)</f>
        <v>0</v>
      </c>
      <c r="AN620" s="19">
        <f ca="1">SUM($J620:X620)</f>
        <v>0</v>
      </c>
      <c r="AO620" s="12"/>
      <c r="AP620" s="11"/>
      <c r="AQ620" s="11"/>
      <c r="AR620" s="11"/>
      <c r="AS620" s="11"/>
      <c r="AT620" s="11"/>
      <c r="AU620" s="11"/>
      <c r="AV620" s="11"/>
      <c r="AW620" s="11"/>
      <c r="AX620" s="11"/>
      <c r="AY620" s="11"/>
      <c r="AZ620" s="11"/>
      <c r="BA620" s="11"/>
      <c r="BB620" s="11"/>
      <c r="BC620" s="11"/>
      <c r="BD620" s="11"/>
    </row>
    <row r="621" spans="1:56" ht="18" customHeight="1" thickBot="1" x14ac:dyDescent="0.3">
      <c r="A621" s="24">
        <v>17</v>
      </c>
      <c r="B621" s="24">
        <f t="shared" si="327"/>
        <v>13</v>
      </c>
      <c r="C621" s="250" t="str">
        <f>Data!B$55</f>
        <v>Totale omkostninger</v>
      </c>
      <c r="D621" s="251"/>
      <c r="E621" s="251"/>
      <c r="F621" s="252"/>
      <c r="G621" s="253">
        <f>HLOOKUP(B621,'Budget &amp; Total'!$1:$45,(38),FALSE)</f>
        <v>0</v>
      </c>
      <c r="H621" s="457">
        <f t="shared" ca="1" si="328"/>
        <v>0</v>
      </c>
      <c r="I621" s="80"/>
      <c r="J621" s="255">
        <f ca="1">HLOOKUP($B621,INDIRECT(J$1&amp;"!$I$2:$x$40"),('Partner-period(er)'!$A621+14),FALSE)</f>
        <v>0</v>
      </c>
      <c r="K621" s="256">
        <f ca="1">HLOOKUP($B621,INDIRECT(K$1&amp;"!$I$2:$x$40"),('Partner-period(er)'!$A621+14),FALSE)</f>
        <v>0</v>
      </c>
      <c r="L621" s="256">
        <f ca="1">HLOOKUP($B621,INDIRECT(L$1&amp;"!$I$2:$x$40"),('Partner-period(er)'!$A621+14),FALSE)</f>
        <v>0</v>
      </c>
      <c r="M621" s="256">
        <f ca="1">HLOOKUP($B621,INDIRECT(M$1&amp;"!$I$2:$x$40"),('Partner-period(er)'!$A621+14),FALSE)</f>
        <v>0</v>
      </c>
      <c r="N621" s="256">
        <f ca="1">HLOOKUP($B621,INDIRECT(N$1&amp;"!$I$2:$x$40"),('Partner-period(er)'!$A621+14),FALSE)</f>
        <v>0</v>
      </c>
      <c r="O621" s="367">
        <f ca="1">HLOOKUP($B621,INDIRECT(O$1&amp;"!$I$2:$x$40"),('Partner-period(er)'!$A621+14),FALSE)</f>
        <v>0</v>
      </c>
      <c r="P621" s="367">
        <f ca="1">HLOOKUP($B621,INDIRECT(P$1&amp;"!$I$2:$x$40"),('Partner-period(er)'!$A621+14),FALSE)</f>
        <v>0</v>
      </c>
      <c r="Q621" s="367">
        <f ca="1">HLOOKUP($B621,INDIRECT(Q$1&amp;"!$I$2:$x$40"),('Partner-period(er)'!$A621+14),FALSE)</f>
        <v>0</v>
      </c>
      <c r="R621" s="367">
        <f ca="1">HLOOKUP($B621,INDIRECT(R$1&amp;"!$I$2:$x$40"),('Partner-period(er)'!$A621+14),FALSE)</f>
        <v>0</v>
      </c>
      <c r="S621" s="367">
        <f ca="1">HLOOKUP($B621,INDIRECT(S$1&amp;"!$I$2:$x$40"),('Partner-period(er)'!$A621+14),FALSE)</f>
        <v>0</v>
      </c>
      <c r="T621" s="367">
        <f ca="1">HLOOKUP($B621,INDIRECT(T$1&amp;"!$I$2:$x$40"),('Partner-period(er)'!$A621+14),FALSE)</f>
        <v>0</v>
      </c>
      <c r="U621" s="367">
        <f ca="1">HLOOKUP($B621,INDIRECT(U$1&amp;"!$I$2:$x$40"),('Partner-period(er)'!$A621+14),FALSE)</f>
        <v>0</v>
      </c>
      <c r="V621" s="367">
        <f ca="1">HLOOKUP($B621,INDIRECT(V$1&amp;"!$I$2:$x$40"),('Partner-period(er)'!$A621+14),FALSE)</f>
        <v>0</v>
      </c>
      <c r="W621" s="367">
        <f ca="1">HLOOKUP($B621,INDIRECT(W$1&amp;"!$I$2:$x$40"),('Partner-period(er)'!$A621+14),FALSE)</f>
        <v>0</v>
      </c>
      <c r="X621" s="368">
        <f ca="1">HLOOKUP($B621,INDIRECT(X$1&amp;"!$I$2:$x$40"),('Partner-period(er)'!$A621+14),FALSE)</f>
        <v>0</v>
      </c>
      <c r="Z621" s="15">
        <f t="shared" ca="1" si="331"/>
        <v>0</v>
      </c>
      <c r="AA621" s="11">
        <f ca="1">SUM($J621:K621)</f>
        <v>0</v>
      </c>
      <c r="AB621" s="11">
        <f ca="1">SUM($J621:L621)</f>
        <v>0</v>
      </c>
      <c r="AC621" s="11">
        <f ca="1">SUM($J621:M621)</f>
        <v>0</v>
      </c>
      <c r="AD621" s="11">
        <f ca="1">SUM($J621:N621)</f>
        <v>0</v>
      </c>
      <c r="AE621" s="11">
        <f ca="1">SUM($J621:O621)</f>
        <v>0</v>
      </c>
      <c r="AF621" s="11">
        <f ca="1">SUM($J621:P621)</f>
        <v>0</v>
      </c>
      <c r="AG621" s="11">
        <f ca="1">SUM($J621:Q621)</f>
        <v>0</v>
      </c>
      <c r="AH621" s="11">
        <f ca="1">SUM($J621:R621)</f>
        <v>0</v>
      </c>
      <c r="AI621" s="11">
        <f ca="1">SUM($J621:S621)</f>
        <v>0</v>
      </c>
      <c r="AJ621" s="11">
        <f ca="1">SUM($J621:T621)</f>
        <v>0</v>
      </c>
      <c r="AK621" s="11">
        <f ca="1">SUM($J621:U621)</f>
        <v>0</v>
      </c>
      <c r="AL621" s="11">
        <f ca="1">SUM($J621:V621)</f>
        <v>0</v>
      </c>
      <c r="AM621" s="11">
        <f ca="1">SUM($J621:W621)</f>
        <v>0</v>
      </c>
      <c r="AN621" s="19">
        <f ca="1">SUM($J621:X621)</f>
        <v>0</v>
      </c>
      <c r="AO621" s="12"/>
      <c r="AP621" s="11"/>
      <c r="AQ621" s="11"/>
      <c r="AR621" s="11"/>
      <c r="AS621" s="11"/>
      <c r="AT621" s="11"/>
      <c r="AU621" s="11"/>
      <c r="AV621" s="11"/>
      <c r="AW621" s="11"/>
      <c r="AX621" s="11"/>
      <c r="AY621" s="11"/>
      <c r="AZ621" s="11"/>
      <c r="BA621" s="11"/>
      <c r="BB621" s="11"/>
      <c r="BC621" s="11"/>
      <c r="BD621" s="11"/>
    </row>
    <row r="622" spans="1:56" ht="18" customHeight="1" thickTop="1" x14ac:dyDescent="0.25">
      <c r="A622" s="24">
        <v>18</v>
      </c>
      <c r="B622" s="24">
        <f t="shared" si="327"/>
        <v>13</v>
      </c>
      <c r="C622" s="38">
        <f>'Budget &amp; Total'!B$41</f>
        <v>0</v>
      </c>
      <c r="D622" s="9"/>
      <c r="E622" s="9"/>
      <c r="F622" s="4"/>
      <c r="G622" s="242"/>
      <c r="H622" s="454">
        <f t="shared" ca="1" si="328"/>
        <v>0</v>
      </c>
      <c r="I622" s="72"/>
      <c r="J622" s="159">
        <f ca="1">HLOOKUP($B622,INDIRECT(J$1&amp;"!$I$2:$x$40"),('Partner-period(er)'!$A622+14),FALSE)</f>
        <v>0</v>
      </c>
      <c r="K622" s="57">
        <f ca="1">HLOOKUP($B622,INDIRECT(K$1&amp;"!$I$2:$x$40"),('Partner-period(er)'!$A622+14),FALSE)</f>
        <v>0</v>
      </c>
      <c r="L622" s="57">
        <f ca="1">HLOOKUP($B622,INDIRECT(L$1&amp;"!$I$2:$x$40"),('Partner-period(er)'!$A622+14),FALSE)</f>
        <v>0</v>
      </c>
      <c r="M622" s="57">
        <f ca="1">HLOOKUP($B622,INDIRECT(M$1&amp;"!$I$2:$x$40"),('Partner-period(er)'!$A622+14),FALSE)</f>
        <v>0</v>
      </c>
      <c r="N622" s="57">
        <f ca="1">HLOOKUP($B622,INDIRECT(N$1&amp;"!$I$2:$x$40"),('Partner-period(er)'!$A622+14),FALSE)</f>
        <v>0</v>
      </c>
      <c r="O622" s="9">
        <f ca="1">HLOOKUP($B622,INDIRECT(O$1&amp;"!$I$2:$x$40"),('Partner-period(er)'!$A622+14),FALSE)</f>
        <v>0</v>
      </c>
      <c r="P622" s="9">
        <f ca="1">HLOOKUP($B622,INDIRECT(P$1&amp;"!$I$2:$x$40"),('Partner-period(er)'!$A622+14),FALSE)</f>
        <v>0</v>
      </c>
      <c r="Q622" s="9">
        <f ca="1">HLOOKUP($B622,INDIRECT(Q$1&amp;"!$I$2:$x$40"),('Partner-period(er)'!$A622+14),FALSE)</f>
        <v>0</v>
      </c>
      <c r="R622" s="9">
        <f ca="1">HLOOKUP($B622,INDIRECT(R$1&amp;"!$I$2:$x$40"),('Partner-period(er)'!$A622+14),FALSE)</f>
        <v>0</v>
      </c>
      <c r="S622" s="9">
        <f ca="1">HLOOKUP($B622,INDIRECT(S$1&amp;"!$I$2:$x$40"),('Partner-period(er)'!$A622+14),FALSE)</f>
        <v>0</v>
      </c>
      <c r="T622" s="9">
        <f ca="1">HLOOKUP($B622,INDIRECT(T$1&amp;"!$I$2:$x$40"),('Partner-period(er)'!$A622+14),FALSE)</f>
        <v>0</v>
      </c>
      <c r="U622" s="9">
        <f ca="1">HLOOKUP($B622,INDIRECT(U$1&amp;"!$I$2:$x$40"),('Partner-period(er)'!$A622+14),FALSE)</f>
        <v>0</v>
      </c>
      <c r="V622" s="9">
        <f ca="1">HLOOKUP($B622,INDIRECT(V$1&amp;"!$I$2:$x$40"),('Partner-period(er)'!$A622+14),FALSE)</f>
        <v>0</v>
      </c>
      <c r="W622" s="9">
        <f ca="1">HLOOKUP($B622,INDIRECT(W$1&amp;"!$I$2:$x$40"),('Partner-period(er)'!$A622+14),FALSE)</f>
        <v>0</v>
      </c>
      <c r="X622" s="109">
        <f ca="1">HLOOKUP($B622,INDIRECT(X$1&amp;"!$I$2:$x$40"),('Partner-period(er)'!$A622+14),FALSE)</f>
        <v>0</v>
      </c>
      <c r="Z622" s="15"/>
      <c r="AA622" s="11"/>
      <c r="AB622" s="11"/>
      <c r="AC622" s="11"/>
      <c r="AD622" s="11"/>
      <c r="AE622" s="11"/>
      <c r="AF622" s="11"/>
      <c r="AG622" s="11"/>
      <c r="AH622" s="11"/>
      <c r="AI622" s="11"/>
      <c r="AJ622" s="11"/>
      <c r="AK622" s="11"/>
      <c r="AL622" s="11"/>
      <c r="AM622" s="11"/>
      <c r="AN622" s="19"/>
      <c r="AO622" s="12"/>
      <c r="AP622" s="11"/>
      <c r="AQ622" s="11"/>
      <c r="AR622" s="11"/>
      <c r="AS622" s="11"/>
      <c r="AT622" s="11"/>
      <c r="AU622" s="11"/>
      <c r="AV622" s="11"/>
      <c r="AW622" s="11"/>
      <c r="AX622" s="11"/>
      <c r="AY622" s="11"/>
      <c r="AZ622" s="11"/>
      <c r="BA622" s="11"/>
      <c r="BB622" s="11"/>
      <c r="BC622" s="11"/>
      <c r="BD622" s="11"/>
    </row>
    <row r="623" spans="1:56" x14ac:dyDescent="0.25">
      <c r="A623" s="24">
        <v>19</v>
      </c>
      <c r="B623" s="24">
        <f t="shared" si="327"/>
        <v>13</v>
      </c>
      <c r="C623" s="73"/>
      <c r="D623" s="9" t="str">
        <f>Data!B$26</f>
        <v>Beregnet tilskud</v>
      </c>
      <c r="E623" s="9"/>
      <c r="F623" s="67">
        <f>HLOOKUP(B622,'Budget &amp; Total'!B:CI,42,FALSE)</f>
        <v>0</v>
      </c>
      <c r="G623" s="244"/>
      <c r="H623" s="454">
        <f t="shared" ca="1" si="328"/>
        <v>0</v>
      </c>
      <c r="I623" s="72"/>
      <c r="J623" s="159">
        <f ca="1">HLOOKUP($B623,INDIRECT(J$1&amp;"!$I$2:$x$40"),('Partner-period(er)'!$A623+14),FALSE)</f>
        <v>0</v>
      </c>
      <c r="K623" s="57">
        <f ca="1">HLOOKUP($B623,INDIRECT(K$1&amp;"!$I$2:$x$40"),('Partner-period(er)'!$A623+14),FALSE)</f>
        <v>0</v>
      </c>
      <c r="L623" s="57">
        <f ca="1">HLOOKUP($B623,INDIRECT(L$1&amp;"!$I$2:$x$40"),('Partner-period(er)'!$A623+14),FALSE)</f>
        <v>0</v>
      </c>
      <c r="M623" s="57">
        <f ca="1">HLOOKUP($B623,INDIRECT(M$1&amp;"!$I$2:$x$40"),('Partner-period(er)'!$A623+14),FALSE)</f>
        <v>0</v>
      </c>
      <c r="N623" s="57">
        <f ca="1">HLOOKUP($B623,INDIRECT(N$1&amp;"!$I$2:$x$40"),('Partner-period(er)'!$A623+14),FALSE)</f>
        <v>0</v>
      </c>
      <c r="O623" s="9">
        <f ca="1">HLOOKUP($B623,INDIRECT(O$1&amp;"!$I$2:$x$40"),('Partner-period(er)'!$A623+14),FALSE)</f>
        <v>0</v>
      </c>
      <c r="P623" s="9">
        <f ca="1">HLOOKUP($B623,INDIRECT(P$1&amp;"!$I$2:$x$40"),('Partner-period(er)'!$A623+14),FALSE)</f>
        <v>0</v>
      </c>
      <c r="Q623" s="9">
        <f ca="1">HLOOKUP($B623,INDIRECT(Q$1&amp;"!$I$2:$x$40"),('Partner-period(er)'!$A623+14),FALSE)</f>
        <v>0</v>
      </c>
      <c r="R623" s="9">
        <f ca="1">HLOOKUP($B623,INDIRECT(R$1&amp;"!$I$2:$x$40"),('Partner-period(er)'!$A623+14),FALSE)</f>
        <v>0</v>
      </c>
      <c r="S623" s="9">
        <f ca="1">HLOOKUP($B623,INDIRECT(S$1&amp;"!$I$2:$x$40"),('Partner-period(er)'!$A623+14),FALSE)</f>
        <v>0</v>
      </c>
      <c r="T623" s="9">
        <f ca="1">HLOOKUP($B623,INDIRECT(T$1&amp;"!$I$2:$x$40"),('Partner-period(er)'!$A623+14),FALSE)</f>
        <v>0</v>
      </c>
      <c r="U623" s="9">
        <f ca="1">HLOOKUP($B623,INDIRECT(U$1&amp;"!$I$2:$x$40"),('Partner-period(er)'!$A623+14),FALSE)</f>
        <v>0</v>
      </c>
      <c r="V623" s="9">
        <f ca="1">HLOOKUP($B623,INDIRECT(V$1&amp;"!$I$2:$x$40"),('Partner-period(er)'!$A623+14),FALSE)</f>
        <v>0</v>
      </c>
      <c r="W623" s="9">
        <f ca="1">HLOOKUP($B623,INDIRECT(W$1&amp;"!$I$2:$x$40"),('Partner-period(er)'!$A623+14),FALSE)</f>
        <v>0</v>
      </c>
      <c r="X623" s="109">
        <f ca="1">HLOOKUP($B623,INDIRECT(X$1&amp;"!$I$2:$x$40"),('Partner-period(er)'!$A623+14),FALSE)</f>
        <v>0</v>
      </c>
      <c r="Z623" s="15"/>
      <c r="AA623" s="11"/>
      <c r="AB623" s="11"/>
      <c r="AC623" s="11"/>
      <c r="AD623" s="11"/>
      <c r="AE623" s="11"/>
      <c r="AF623" s="11"/>
      <c r="AG623" s="11"/>
      <c r="AH623" s="11"/>
      <c r="AI623" s="11"/>
      <c r="AJ623" s="11"/>
      <c r="AK623" s="11"/>
      <c r="AL623" s="11"/>
      <c r="AM623" s="11"/>
      <c r="AN623" s="19"/>
      <c r="AO623" s="12"/>
      <c r="AP623" s="11"/>
      <c r="AQ623" s="11"/>
      <c r="AR623" s="11"/>
      <c r="AS623" s="11"/>
      <c r="AT623" s="11"/>
      <c r="AU623" s="11"/>
      <c r="AV623" s="11"/>
      <c r="AW623" s="11"/>
      <c r="AX623" s="11"/>
      <c r="AY623" s="11"/>
      <c r="AZ623" s="11"/>
      <c r="BA623" s="11"/>
      <c r="BB623" s="11"/>
      <c r="BC623" s="11"/>
      <c r="BD623" s="11"/>
    </row>
    <row r="624" spans="1:56" x14ac:dyDescent="0.25">
      <c r="A624" s="24">
        <v>20</v>
      </c>
      <c r="B624" s="24">
        <f t="shared" si="327"/>
        <v>13</v>
      </c>
      <c r="C624" s="73"/>
      <c r="D624" s="9" t="str">
        <f>Data!B$27</f>
        <v>Forudbetalt tilskud (efter aftale)</v>
      </c>
      <c r="E624" s="27"/>
      <c r="F624" s="4"/>
      <c r="G624" s="242"/>
      <c r="H624" s="454">
        <f t="shared" ca="1" si="328"/>
        <v>0</v>
      </c>
      <c r="I624" s="72"/>
      <c r="J624" s="159">
        <f ca="1">HLOOKUP($B624,INDIRECT(J$1&amp;"!$I$2:$x$40"),('Partner-period(er)'!$A624+14),FALSE)</f>
        <v>0</v>
      </c>
      <c r="K624" s="57">
        <f ca="1">HLOOKUP($B624,INDIRECT(K$1&amp;"!$I$2:$x$40"),('Partner-period(er)'!$A624+14),FALSE)</f>
        <v>0</v>
      </c>
      <c r="L624" s="57">
        <f ca="1">HLOOKUP($B624,INDIRECT(L$1&amp;"!$I$2:$x$40"),('Partner-period(er)'!$A624+14),FALSE)</f>
        <v>0</v>
      </c>
      <c r="M624" s="57">
        <f ca="1">HLOOKUP($B624,INDIRECT(M$1&amp;"!$I$2:$x$40"),('Partner-period(er)'!$A624+14),FALSE)</f>
        <v>0</v>
      </c>
      <c r="N624" s="57">
        <f ca="1">HLOOKUP($B624,INDIRECT(N$1&amp;"!$I$2:$x$40"),('Partner-period(er)'!$A624+14),FALSE)</f>
        <v>0</v>
      </c>
      <c r="O624" s="9">
        <f ca="1">HLOOKUP($B624,INDIRECT(O$1&amp;"!$I$2:$x$40"),('Partner-period(er)'!$A624+14),FALSE)</f>
        <v>0</v>
      </c>
      <c r="P624" s="9">
        <f ca="1">HLOOKUP($B624,INDIRECT(P$1&amp;"!$I$2:$x$40"),('Partner-period(er)'!$A624+14),FALSE)</f>
        <v>0</v>
      </c>
      <c r="Q624" s="9">
        <f ca="1">HLOOKUP($B624,INDIRECT(Q$1&amp;"!$I$2:$x$40"),('Partner-period(er)'!$A624+14),FALSE)</f>
        <v>0</v>
      </c>
      <c r="R624" s="9">
        <f ca="1">HLOOKUP($B624,INDIRECT(R$1&amp;"!$I$2:$x$40"),('Partner-period(er)'!$A624+14),FALSE)</f>
        <v>0</v>
      </c>
      <c r="S624" s="9">
        <f ca="1">HLOOKUP($B624,INDIRECT(S$1&amp;"!$I$2:$x$40"),('Partner-period(er)'!$A624+14),FALSE)</f>
        <v>0</v>
      </c>
      <c r="T624" s="9">
        <f ca="1">HLOOKUP($B624,INDIRECT(T$1&amp;"!$I$2:$x$40"),('Partner-period(er)'!$A624+14),FALSE)</f>
        <v>0</v>
      </c>
      <c r="U624" s="9">
        <f ca="1">HLOOKUP($B624,INDIRECT(U$1&amp;"!$I$2:$x$40"),('Partner-period(er)'!$A624+14),FALSE)</f>
        <v>0</v>
      </c>
      <c r="V624" s="9">
        <f ca="1">HLOOKUP($B624,INDIRECT(V$1&amp;"!$I$2:$x$40"),('Partner-period(er)'!$A624+14),FALSE)</f>
        <v>0</v>
      </c>
      <c r="W624" s="9">
        <f ca="1">HLOOKUP($B624,INDIRECT(W$1&amp;"!$I$2:$x$40"),('Partner-period(er)'!$A624+14),FALSE)</f>
        <v>0</v>
      </c>
      <c r="X624" s="109">
        <f ca="1">HLOOKUP($B624,INDIRECT(X$1&amp;"!$I$2:$x$40"),('Partner-period(er)'!$A624+14),FALSE)</f>
        <v>0</v>
      </c>
      <c r="Z624" s="15"/>
      <c r="AA624" s="11"/>
      <c r="AB624" s="11"/>
      <c r="AC624" s="11"/>
      <c r="AD624" s="11"/>
      <c r="AE624" s="11"/>
      <c r="AF624" s="11"/>
      <c r="AG624" s="11"/>
      <c r="AH624" s="11"/>
      <c r="AI624" s="11"/>
      <c r="AJ624" s="11"/>
      <c r="AK624" s="11"/>
      <c r="AL624" s="11"/>
      <c r="AM624" s="11"/>
      <c r="AN624" s="19"/>
      <c r="AO624" s="12"/>
      <c r="AP624" s="11"/>
      <c r="AQ624" s="11"/>
      <c r="AR624" s="11"/>
      <c r="AS624" s="11"/>
      <c r="AT624" s="11"/>
      <c r="AU624" s="11"/>
      <c r="AV624" s="11"/>
      <c r="AW624" s="11"/>
      <c r="AX624" s="11"/>
      <c r="AY624" s="11"/>
      <c r="AZ624" s="11"/>
      <c r="BA624" s="11"/>
      <c r="BB624" s="11"/>
      <c r="BC624" s="11"/>
      <c r="BD624" s="11"/>
    </row>
    <row r="625" spans="1:56" x14ac:dyDescent="0.25">
      <c r="A625" s="24">
        <v>21</v>
      </c>
      <c r="B625" s="24">
        <f t="shared" si="327"/>
        <v>13</v>
      </c>
      <c r="C625" s="39"/>
      <c r="D625" s="9" t="str">
        <f>Data!B$28</f>
        <v>Justering for timepris inklusiv overhead</v>
      </c>
      <c r="E625" s="27"/>
      <c r="F625" s="4"/>
      <c r="G625" s="242"/>
      <c r="H625" s="454">
        <f t="shared" ca="1" si="328"/>
        <v>0</v>
      </c>
      <c r="I625" s="72"/>
      <c r="J625" s="159">
        <f t="shared" ref="J625:X625" ca="1" si="332">(J635+J642)*(1+$F610)*$F623</f>
        <v>0</v>
      </c>
      <c r="K625" s="57">
        <f t="shared" ca="1" si="332"/>
        <v>0</v>
      </c>
      <c r="L625" s="57">
        <f t="shared" ca="1" si="332"/>
        <v>0</v>
      </c>
      <c r="M625" s="57">
        <f t="shared" ca="1" si="332"/>
        <v>0</v>
      </c>
      <c r="N625" s="57">
        <f t="shared" ca="1" si="332"/>
        <v>0</v>
      </c>
      <c r="O625" s="57">
        <f t="shared" ca="1" si="332"/>
        <v>0</v>
      </c>
      <c r="P625" s="57">
        <f t="shared" ca="1" si="332"/>
        <v>0</v>
      </c>
      <c r="Q625" s="57">
        <f t="shared" ca="1" si="332"/>
        <v>0</v>
      </c>
      <c r="R625" s="57">
        <f t="shared" ca="1" si="332"/>
        <v>0</v>
      </c>
      <c r="S625" s="57">
        <f t="shared" ca="1" si="332"/>
        <v>0</v>
      </c>
      <c r="T625" s="57">
        <f t="shared" ca="1" si="332"/>
        <v>0</v>
      </c>
      <c r="U625" s="57">
        <f t="shared" ca="1" si="332"/>
        <v>0</v>
      </c>
      <c r="V625" s="57">
        <f t="shared" ca="1" si="332"/>
        <v>0</v>
      </c>
      <c r="W625" s="57">
        <f t="shared" ca="1" si="332"/>
        <v>0</v>
      </c>
      <c r="X625" s="360">
        <f t="shared" ca="1" si="332"/>
        <v>0</v>
      </c>
      <c r="Z625" s="15"/>
      <c r="AA625" s="11"/>
      <c r="AB625" s="11"/>
      <c r="AC625" s="11"/>
      <c r="AD625" s="11"/>
      <c r="AE625" s="11"/>
      <c r="AF625" s="11"/>
      <c r="AG625" s="11"/>
      <c r="AH625" s="11"/>
      <c r="AI625" s="11"/>
      <c r="AJ625" s="11"/>
      <c r="AK625" s="11"/>
      <c r="AL625" s="11"/>
      <c r="AM625" s="11"/>
      <c r="AN625" s="19"/>
      <c r="AO625" s="12"/>
      <c r="AP625" s="11"/>
      <c r="AQ625" s="11"/>
      <c r="AR625" s="11"/>
      <c r="AS625" s="11"/>
      <c r="AT625" s="11"/>
      <c r="AU625" s="11"/>
      <c r="AV625" s="11"/>
      <c r="AW625" s="11"/>
      <c r="AX625" s="11"/>
      <c r="AY625" s="11"/>
      <c r="AZ625" s="11"/>
      <c r="BA625" s="11"/>
      <c r="BB625" s="11"/>
      <c r="BC625" s="11"/>
      <c r="BD625" s="11"/>
    </row>
    <row r="626" spans="1:56" x14ac:dyDescent="0.25">
      <c r="A626" s="24">
        <v>23</v>
      </c>
      <c r="B626" s="24">
        <f t="shared" si="327"/>
        <v>13</v>
      </c>
      <c r="C626" s="39"/>
      <c r="D626" s="9" t="str">
        <f>Data!B$29</f>
        <v>Justering for budgetoverskridelse</v>
      </c>
      <c r="E626" s="27"/>
      <c r="F626" s="4"/>
      <c r="G626" s="243"/>
      <c r="H626" s="454">
        <f t="shared" ca="1" si="328"/>
        <v>0</v>
      </c>
      <c r="I626" s="72"/>
      <c r="J626" s="153">
        <f t="shared" ref="J626:X626" ca="1" si="333">-AP626*$F623</f>
        <v>0</v>
      </c>
      <c r="K626" s="58">
        <f t="shared" ca="1" si="333"/>
        <v>0</v>
      </c>
      <c r="L626" s="58">
        <f t="shared" ca="1" si="333"/>
        <v>0</v>
      </c>
      <c r="M626" s="58">
        <f t="shared" ca="1" si="333"/>
        <v>0</v>
      </c>
      <c r="N626" s="58">
        <f t="shared" ca="1" si="333"/>
        <v>0</v>
      </c>
      <c r="O626" s="41">
        <f t="shared" ca="1" si="333"/>
        <v>0</v>
      </c>
      <c r="P626" s="41">
        <f t="shared" ca="1" si="333"/>
        <v>0</v>
      </c>
      <c r="Q626" s="41">
        <f t="shared" ca="1" si="333"/>
        <v>0</v>
      </c>
      <c r="R626" s="41">
        <f t="shared" ca="1" si="333"/>
        <v>0</v>
      </c>
      <c r="S626" s="41">
        <f t="shared" ca="1" si="333"/>
        <v>0</v>
      </c>
      <c r="T626" s="41">
        <f t="shared" ca="1" si="333"/>
        <v>0</v>
      </c>
      <c r="U626" s="41">
        <f t="shared" ca="1" si="333"/>
        <v>0</v>
      </c>
      <c r="V626" s="41">
        <f t="shared" ca="1" si="333"/>
        <v>0</v>
      </c>
      <c r="W626" s="41">
        <f t="shared" ca="1" si="333"/>
        <v>0</v>
      </c>
      <c r="X626" s="363">
        <f t="shared" ca="1" si="333"/>
        <v>0</v>
      </c>
      <c r="Z626" s="15"/>
      <c r="AA626" s="11"/>
      <c r="AB626" s="11"/>
      <c r="AC626" s="11"/>
      <c r="AD626" s="11"/>
      <c r="AE626" s="11"/>
      <c r="AF626" s="11"/>
      <c r="AG626" s="11"/>
      <c r="AH626" s="11"/>
      <c r="AI626" s="11"/>
      <c r="AJ626" s="11"/>
      <c r="AK626" s="11"/>
      <c r="AL626" s="11"/>
      <c r="AM626" s="11"/>
      <c r="AN626" s="19"/>
      <c r="AO626" s="12"/>
      <c r="AP626" s="11">
        <f ca="1">SUM(AP611:AP619)</f>
        <v>0</v>
      </c>
      <c r="AQ626" s="11">
        <f t="shared" ref="AQ626:BD626" ca="1" si="334">SUM(AQ611:AQ619)</f>
        <v>0</v>
      </c>
      <c r="AR626" s="11">
        <f t="shared" ca="1" si="334"/>
        <v>0</v>
      </c>
      <c r="AS626" s="11">
        <f t="shared" ca="1" si="334"/>
        <v>0</v>
      </c>
      <c r="AT626" s="11">
        <f t="shared" ca="1" si="334"/>
        <v>0</v>
      </c>
      <c r="AU626" s="11">
        <f t="shared" ca="1" si="334"/>
        <v>0</v>
      </c>
      <c r="AV626" s="11">
        <f t="shared" ca="1" si="334"/>
        <v>0</v>
      </c>
      <c r="AW626" s="11">
        <f t="shared" ca="1" si="334"/>
        <v>0</v>
      </c>
      <c r="AX626" s="11">
        <f t="shared" ca="1" si="334"/>
        <v>0</v>
      </c>
      <c r="AY626" s="11">
        <f t="shared" ca="1" si="334"/>
        <v>0</v>
      </c>
      <c r="AZ626" s="11">
        <f t="shared" ca="1" si="334"/>
        <v>0</v>
      </c>
      <c r="BA626" s="11">
        <f t="shared" ca="1" si="334"/>
        <v>0</v>
      </c>
      <c r="BB626" s="11">
        <f t="shared" ca="1" si="334"/>
        <v>0</v>
      </c>
      <c r="BC626" s="11">
        <f t="shared" ca="1" si="334"/>
        <v>0</v>
      </c>
      <c r="BD626" s="11">
        <f t="shared" ca="1" si="334"/>
        <v>0</v>
      </c>
    </row>
    <row r="627" spans="1:56" x14ac:dyDescent="0.25">
      <c r="A627" s="24">
        <v>24</v>
      </c>
      <c r="B627" s="24">
        <f t="shared" si="327"/>
        <v>13</v>
      </c>
      <c r="C627" s="411"/>
      <c r="D627" s="136" t="str">
        <f>Data!B$30</f>
        <v>Tilskud total / til faktura</v>
      </c>
      <c r="E627" s="136"/>
      <c r="F627" s="260"/>
      <c r="G627" s="408">
        <f>HLOOKUP(B623,'Budget &amp; Total'!$1:$45,43,FALSE)</f>
        <v>0</v>
      </c>
      <c r="H627" s="458">
        <f t="shared" ca="1" si="328"/>
        <v>0</v>
      </c>
      <c r="I627" s="79"/>
      <c r="J627" s="258">
        <f t="shared" ref="J627:X627" ca="1" si="335">SUM(J623:J626)</f>
        <v>0</v>
      </c>
      <c r="K627" s="259">
        <f t="shared" ca="1" si="335"/>
        <v>0</v>
      </c>
      <c r="L627" s="259">
        <f t="shared" ca="1" si="335"/>
        <v>0</v>
      </c>
      <c r="M627" s="259">
        <f t="shared" ca="1" si="335"/>
        <v>0</v>
      </c>
      <c r="N627" s="259">
        <f t="shared" ca="1" si="335"/>
        <v>0</v>
      </c>
      <c r="O627" s="136">
        <f t="shared" ca="1" si="335"/>
        <v>0</v>
      </c>
      <c r="P627" s="136">
        <f t="shared" ca="1" si="335"/>
        <v>0</v>
      </c>
      <c r="Q627" s="136">
        <f t="shared" ca="1" si="335"/>
        <v>0</v>
      </c>
      <c r="R627" s="136">
        <f t="shared" ca="1" si="335"/>
        <v>0</v>
      </c>
      <c r="S627" s="136">
        <f t="shared" ca="1" si="335"/>
        <v>0</v>
      </c>
      <c r="T627" s="136">
        <f t="shared" ca="1" si="335"/>
        <v>0</v>
      </c>
      <c r="U627" s="136">
        <f t="shared" ca="1" si="335"/>
        <v>0</v>
      </c>
      <c r="V627" s="136">
        <f t="shared" ca="1" si="335"/>
        <v>0</v>
      </c>
      <c r="W627" s="136">
        <f t="shared" ca="1" si="335"/>
        <v>0</v>
      </c>
      <c r="X627" s="369">
        <f t="shared" ca="1" si="335"/>
        <v>0</v>
      </c>
      <c r="Z627" s="15"/>
      <c r="AA627" s="11"/>
      <c r="AB627" s="11"/>
      <c r="AC627" s="11"/>
      <c r="AD627" s="11"/>
      <c r="AE627" s="11"/>
      <c r="AF627" s="11"/>
      <c r="AG627" s="11"/>
      <c r="AH627" s="11"/>
      <c r="AI627" s="11"/>
      <c r="AJ627" s="11"/>
      <c r="AK627" s="11"/>
      <c r="AL627" s="11"/>
      <c r="AM627" s="11"/>
      <c r="AN627" s="19"/>
      <c r="AO627" s="12"/>
      <c r="AP627" s="11"/>
      <c r="AQ627" s="11"/>
      <c r="AR627" s="11"/>
      <c r="AS627" s="11"/>
      <c r="AT627" s="11"/>
      <c r="AU627" s="11"/>
      <c r="AV627" s="11"/>
      <c r="AW627" s="11"/>
      <c r="AX627" s="11"/>
      <c r="AY627" s="11"/>
      <c r="AZ627" s="11"/>
      <c r="BA627" s="11"/>
      <c r="BB627" s="11"/>
      <c r="BC627" s="11"/>
      <c r="BD627" s="11"/>
    </row>
    <row r="628" spans="1:56" x14ac:dyDescent="0.25">
      <c r="A628" s="24">
        <v>24</v>
      </c>
      <c r="B628" s="24">
        <f t="shared" si="327"/>
        <v>13</v>
      </c>
      <c r="C628" s="74"/>
      <c r="D628" s="33" t="str">
        <f>Data!B$31</f>
        <v>Anden finansiering</v>
      </c>
      <c r="E628" s="33"/>
      <c r="F628" s="264"/>
      <c r="G628" s="409">
        <f>HLOOKUP(B628,'Budget &amp; Total'!$1:$45,44,FALSE)</f>
        <v>0</v>
      </c>
      <c r="H628" s="459">
        <f t="shared" ca="1" si="328"/>
        <v>0</v>
      </c>
      <c r="I628" s="79"/>
      <c r="J628" s="262">
        <f ca="1">HLOOKUP($B627,INDIRECT(J$1&amp;"!$I$2:$x$40"),('Partner-period(er)'!$A628+14),FALSE)</f>
        <v>0</v>
      </c>
      <c r="K628" s="263">
        <f ca="1">HLOOKUP($B627,INDIRECT(K$1&amp;"!$I$2:$x$40"),('Partner-period(er)'!$A628+14),FALSE)</f>
        <v>0</v>
      </c>
      <c r="L628" s="263">
        <f ca="1">HLOOKUP($B627,INDIRECT(L$1&amp;"!$I$2:$x$40"),('Partner-period(er)'!$A628+14),FALSE)</f>
        <v>0</v>
      </c>
      <c r="M628" s="263">
        <f ca="1">HLOOKUP($B627,INDIRECT(M$1&amp;"!$I$2:$x$40"),('Partner-period(er)'!$A628+14),FALSE)</f>
        <v>0</v>
      </c>
      <c r="N628" s="263">
        <f ca="1">HLOOKUP($B627,INDIRECT(N$1&amp;"!$I$2:$x$40"),('Partner-period(er)'!$A628+14),FALSE)</f>
        <v>0</v>
      </c>
      <c r="O628" s="33">
        <f ca="1">HLOOKUP($B627,INDIRECT(O$1&amp;"!$I$2:$x$40"),('Partner-period(er)'!$A628+14),FALSE)</f>
        <v>0</v>
      </c>
      <c r="P628" s="33">
        <f ca="1">HLOOKUP($B627,INDIRECT(P$1&amp;"!$I$2:$x$40"),('Partner-period(er)'!$A628+14),FALSE)</f>
        <v>0</v>
      </c>
      <c r="Q628" s="33">
        <f ca="1">HLOOKUP($B627,INDIRECT(Q$1&amp;"!$I$2:$x$40"),('Partner-period(er)'!$A628+14),FALSE)</f>
        <v>0</v>
      </c>
      <c r="R628" s="33">
        <f ca="1">HLOOKUP($B627,INDIRECT(R$1&amp;"!$I$2:$x$40"),('Partner-period(er)'!$A628+14),FALSE)</f>
        <v>0</v>
      </c>
      <c r="S628" s="33">
        <f ca="1">HLOOKUP($B627,INDIRECT(S$1&amp;"!$I$2:$x$40"),('Partner-period(er)'!$A628+14),FALSE)</f>
        <v>0</v>
      </c>
      <c r="T628" s="33">
        <f ca="1">HLOOKUP($B627,INDIRECT(T$1&amp;"!$I$2:$x$40"),('Partner-period(er)'!$A628+14),FALSE)</f>
        <v>0</v>
      </c>
      <c r="U628" s="33">
        <f ca="1">HLOOKUP($B627,INDIRECT(U$1&amp;"!$I$2:$x$40"),('Partner-period(er)'!$A628+14),FALSE)</f>
        <v>0</v>
      </c>
      <c r="V628" s="33">
        <f ca="1">HLOOKUP($B627,INDIRECT(V$1&amp;"!$I$2:$x$40"),('Partner-period(er)'!$A628+14),FALSE)</f>
        <v>0</v>
      </c>
      <c r="W628" s="33">
        <f ca="1">HLOOKUP($B627,INDIRECT(W$1&amp;"!$I$2:$x$40"),('Partner-period(er)'!$A628+14),FALSE)</f>
        <v>0</v>
      </c>
      <c r="X628" s="370">
        <f ca="1">HLOOKUP($B627,INDIRECT(X$1&amp;"!$I$2:$x$40"),('Partner-period(er)'!$A628+14),FALSE)</f>
        <v>0</v>
      </c>
      <c r="Z628" s="15"/>
      <c r="AA628" s="11"/>
      <c r="AB628" s="11"/>
      <c r="AC628" s="11"/>
      <c r="AD628" s="11"/>
      <c r="AE628" s="11"/>
      <c r="AF628" s="11"/>
      <c r="AG628" s="11"/>
      <c r="AH628" s="11"/>
      <c r="AI628" s="11"/>
      <c r="AJ628" s="11"/>
      <c r="AK628" s="11"/>
      <c r="AL628" s="11"/>
      <c r="AM628" s="11"/>
      <c r="AN628" s="19"/>
      <c r="AO628" s="12"/>
      <c r="AP628" s="11"/>
      <c r="AQ628" s="11"/>
      <c r="AR628" s="11"/>
      <c r="AS628" s="11"/>
      <c r="AT628" s="11"/>
      <c r="AU628" s="11"/>
      <c r="AV628" s="11"/>
      <c r="AW628" s="11"/>
      <c r="AX628" s="11"/>
      <c r="AY628" s="11"/>
      <c r="AZ628" s="11"/>
      <c r="BA628" s="11"/>
      <c r="BB628" s="11"/>
      <c r="BC628" s="11"/>
      <c r="BD628" s="11"/>
    </row>
    <row r="629" spans="1:56" ht="13.8" thickBot="1" x14ac:dyDescent="0.3">
      <c r="A629" s="24">
        <v>26</v>
      </c>
      <c r="B629" s="24">
        <f t="shared" si="327"/>
        <v>13</v>
      </c>
      <c r="C629" s="265"/>
      <c r="D629" s="34" t="str">
        <f>Data!B$32</f>
        <v>Egenfinansiering</v>
      </c>
      <c r="E629" s="34"/>
      <c r="F629" s="65"/>
      <c r="G629" s="410">
        <f>HLOOKUP(B629,'Budget &amp; Total'!$1:$45,45,FALSE)</f>
        <v>0</v>
      </c>
      <c r="H629" s="460">
        <f t="shared" ca="1" si="328"/>
        <v>0</v>
      </c>
      <c r="I629" s="79"/>
      <c r="J629" s="267">
        <f t="shared" ref="J629:X629" ca="1" si="336">J621-J627-J628</f>
        <v>0</v>
      </c>
      <c r="K629" s="63">
        <f t="shared" ca="1" si="336"/>
        <v>0</v>
      </c>
      <c r="L629" s="63">
        <f t="shared" ca="1" si="336"/>
        <v>0</v>
      </c>
      <c r="M629" s="63">
        <f t="shared" ca="1" si="336"/>
        <v>0</v>
      </c>
      <c r="N629" s="63">
        <f t="shared" ca="1" si="336"/>
        <v>0</v>
      </c>
      <c r="O629" s="34">
        <f t="shared" ca="1" si="336"/>
        <v>0</v>
      </c>
      <c r="P629" s="34">
        <f t="shared" ca="1" si="336"/>
        <v>0</v>
      </c>
      <c r="Q629" s="34">
        <f t="shared" ca="1" si="336"/>
        <v>0</v>
      </c>
      <c r="R629" s="34">
        <f t="shared" ca="1" si="336"/>
        <v>0</v>
      </c>
      <c r="S629" s="34">
        <f t="shared" ca="1" si="336"/>
        <v>0</v>
      </c>
      <c r="T629" s="34">
        <f t="shared" ca="1" si="336"/>
        <v>0</v>
      </c>
      <c r="U629" s="34">
        <f t="shared" ca="1" si="336"/>
        <v>0</v>
      </c>
      <c r="V629" s="34">
        <f t="shared" ca="1" si="336"/>
        <v>0</v>
      </c>
      <c r="W629" s="34">
        <f t="shared" ca="1" si="336"/>
        <v>0</v>
      </c>
      <c r="X629" s="371">
        <f t="shared" ca="1" si="336"/>
        <v>0</v>
      </c>
      <c r="Z629" s="16"/>
      <c r="AA629" s="17"/>
      <c r="AB629" s="17"/>
      <c r="AC629" s="17"/>
      <c r="AD629" s="17"/>
      <c r="AE629" s="17"/>
      <c r="AF629" s="17"/>
      <c r="AG629" s="17"/>
      <c r="AH629" s="17"/>
      <c r="AI629" s="17"/>
      <c r="AJ629" s="17"/>
      <c r="AK629" s="17"/>
      <c r="AL629" s="17"/>
      <c r="AM629" s="17"/>
      <c r="AN629" s="20"/>
      <c r="AO629" s="12"/>
      <c r="AP629" s="11"/>
      <c r="AQ629" s="11"/>
      <c r="AR629" s="11"/>
      <c r="AS629" s="11"/>
      <c r="AT629" s="11"/>
      <c r="AU629" s="11"/>
      <c r="AV629" s="11"/>
      <c r="AW629" s="11"/>
      <c r="AX629" s="11"/>
      <c r="AY629" s="11"/>
      <c r="AZ629" s="11"/>
      <c r="BA629" s="11"/>
      <c r="BB629" s="11"/>
      <c r="BC629" s="11"/>
      <c r="BD629" s="11"/>
    </row>
    <row r="630" spans="1:56" ht="19.5" customHeight="1" x14ac:dyDescent="0.25">
      <c r="A630" s="24">
        <v>29</v>
      </c>
      <c r="C630" s="88" t="str">
        <f>Data!$B$95</f>
        <v>Kontrol for overskridelse af timepriser</v>
      </c>
      <c r="D630" s="60"/>
      <c r="E630" s="60"/>
      <c r="F630" s="4"/>
      <c r="G630" s="59"/>
      <c r="H630" s="59"/>
      <c r="I630" s="59"/>
      <c r="J630" s="9"/>
      <c r="K630" s="9"/>
      <c r="L630" s="9"/>
      <c r="M630" s="9"/>
      <c r="N630" s="9"/>
      <c r="O630" s="9"/>
      <c r="P630" s="9"/>
      <c r="Q630" s="9"/>
      <c r="R630" s="9"/>
      <c r="S630" s="9"/>
      <c r="T630" s="9"/>
      <c r="U630" s="9"/>
      <c r="V630" s="9"/>
      <c r="W630" s="9"/>
      <c r="X630" s="109"/>
    </row>
    <row r="631" spans="1:56" ht="13.5" customHeight="1" x14ac:dyDescent="0.25">
      <c r="A631" s="24">
        <v>30</v>
      </c>
      <c r="C631" s="178" t="s">
        <v>36</v>
      </c>
      <c r="D631" s="82"/>
      <c r="E631" s="179"/>
      <c r="F631" s="201" t="s">
        <v>35</v>
      </c>
      <c r="G631" s="82"/>
      <c r="H631" s="180"/>
      <c r="I631" s="180"/>
      <c r="J631" s="181">
        <f ca="1">J605</f>
        <v>0</v>
      </c>
      <c r="K631" s="182">
        <f t="shared" ref="K631:X631" ca="1" si="337">K605+J631</f>
        <v>0</v>
      </c>
      <c r="L631" s="182">
        <f t="shared" ca="1" si="337"/>
        <v>0</v>
      </c>
      <c r="M631" s="182">
        <f t="shared" ca="1" si="337"/>
        <v>0</v>
      </c>
      <c r="N631" s="182">
        <f t="shared" ca="1" si="337"/>
        <v>0</v>
      </c>
      <c r="O631" s="182">
        <f t="shared" ca="1" si="337"/>
        <v>0</v>
      </c>
      <c r="P631" s="182">
        <f t="shared" ca="1" si="337"/>
        <v>0</v>
      </c>
      <c r="Q631" s="182">
        <f t="shared" ca="1" si="337"/>
        <v>0</v>
      </c>
      <c r="R631" s="182">
        <f t="shared" ca="1" si="337"/>
        <v>0</v>
      </c>
      <c r="S631" s="182">
        <f t="shared" ca="1" si="337"/>
        <v>0</v>
      </c>
      <c r="T631" s="182">
        <f t="shared" ca="1" si="337"/>
        <v>0</v>
      </c>
      <c r="U631" s="182">
        <f t="shared" ca="1" si="337"/>
        <v>0</v>
      </c>
      <c r="V631" s="182">
        <f t="shared" ca="1" si="337"/>
        <v>0</v>
      </c>
      <c r="W631" s="182">
        <f t="shared" ca="1" si="337"/>
        <v>0</v>
      </c>
      <c r="X631" s="183">
        <f t="shared" ca="1" si="337"/>
        <v>0</v>
      </c>
    </row>
    <row r="632" spans="1:56" ht="13.5" customHeight="1" x14ac:dyDescent="0.25">
      <c r="A632" s="24">
        <v>31</v>
      </c>
      <c r="C632" s="184"/>
      <c r="D632" s="6"/>
      <c r="E632" s="185"/>
      <c r="F632" s="202" t="s">
        <v>37</v>
      </c>
      <c r="G632" s="6"/>
      <c r="H632" s="6"/>
      <c r="I632" s="6"/>
      <c r="J632" s="186">
        <f ca="1">J608</f>
        <v>0</v>
      </c>
      <c r="K632" s="187">
        <f t="shared" ref="K632:X632" ca="1" si="338">K608+J632</f>
        <v>0</v>
      </c>
      <c r="L632" s="187">
        <f t="shared" ca="1" si="338"/>
        <v>0</v>
      </c>
      <c r="M632" s="187">
        <f t="shared" ca="1" si="338"/>
        <v>0</v>
      </c>
      <c r="N632" s="187">
        <f t="shared" ca="1" si="338"/>
        <v>0</v>
      </c>
      <c r="O632" s="187">
        <f t="shared" ca="1" si="338"/>
        <v>0</v>
      </c>
      <c r="P632" s="187">
        <f t="shared" ca="1" si="338"/>
        <v>0</v>
      </c>
      <c r="Q632" s="187">
        <f t="shared" ca="1" si="338"/>
        <v>0</v>
      </c>
      <c r="R632" s="187">
        <f t="shared" ca="1" si="338"/>
        <v>0</v>
      </c>
      <c r="S632" s="187">
        <f t="shared" ca="1" si="338"/>
        <v>0</v>
      </c>
      <c r="T632" s="187">
        <f t="shared" ca="1" si="338"/>
        <v>0</v>
      </c>
      <c r="U632" s="187">
        <f t="shared" ca="1" si="338"/>
        <v>0</v>
      </c>
      <c r="V632" s="187">
        <f t="shared" ca="1" si="338"/>
        <v>0</v>
      </c>
      <c r="W632" s="187">
        <f t="shared" ca="1" si="338"/>
        <v>0</v>
      </c>
      <c r="X632" s="188">
        <f t="shared" ca="1" si="338"/>
        <v>0</v>
      </c>
    </row>
    <row r="633" spans="1:56" ht="13.5" customHeight="1" x14ac:dyDescent="0.25">
      <c r="A633" s="24">
        <v>32</v>
      </c>
      <c r="C633" s="189"/>
      <c r="D633" s="6"/>
      <c r="E633" s="6"/>
      <c r="F633" s="203" t="s">
        <v>100</v>
      </c>
      <c r="G633" s="6"/>
      <c r="H633" s="190"/>
      <c r="I633" s="190"/>
      <c r="J633" s="191">
        <f t="shared" ref="J633:X633" ca="1" si="339">J631*$F608</f>
        <v>0</v>
      </c>
      <c r="K633" s="192">
        <f t="shared" ca="1" si="339"/>
        <v>0</v>
      </c>
      <c r="L633" s="192">
        <f t="shared" ca="1" si="339"/>
        <v>0</v>
      </c>
      <c r="M633" s="192">
        <f t="shared" ca="1" si="339"/>
        <v>0</v>
      </c>
      <c r="N633" s="192">
        <f t="shared" ca="1" si="339"/>
        <v>0</v>
      </c>
      <c r="O633" s="192">
        <f t="shared" ca="1" si="339"/>
        <v>0</v>
      </c>
      <c r="P633" s="192">
        <f t="shared" ca="1" si="339"/>
        <v>0</v>
      </c>
      <c r="Q633" s="192">
        <f t="shared" ca="1" si="339"/>
        <v>0</v>
      </c>
      <c r="R633" s="192">
        <f t="shared" ca="1" si="339"/>
        <v>0</v>
      </c>
      <c r="S633" s="192">
        <f t="shared" ca="1" si="339"/>
        <v>0</v>
      </c>
      <c r="T633" s="192">
        <f t="shared" ca="1" si="339"/>
        <v>0</v>
      </c>
      <c r="U633" s="192">
        <f t="shared" ca="1" si="339"/>
        <v>0</v>
      </c>
      <c r="V633" s="192">
        <f t="shared" ca="1" si="339"/>
        <v>0</v>
      </c>
      <c r="W633" s="192">
        <f t="shared" ca="1" si="339"/>
        <v>0</v>
      </c>
      <c r="X633" s="193">
        <f t="shared" ca="1" si="339"/>
        <v>0</v>
      </c>
    </row>
    <row r="634" spans="1:56" ht="13.5" customHeight="1" x14ac:dyDescent="0.25">
      <c r="A634" s="24">
        <v>33</v>
      </c>
      <c r="C634" s="189"/>
      <c r="D634" s="6"/>
      <c r="E634" s="185"/>
      <c r="F634" s="202" t="s">
        <v>99</v>
      </c>
      <c r="G634" s="6"/>
      <c r="H634" s="194"/>
      <c r="I634" s="194"/>
      <c r="J634" s="191">
        <f ca="1">MIN(J632:J633)</f>
        <v>0</v>
      </c>
      <c r="K634" s="192">
        <f t="shared" ref="K634:X634" ca="1" si="340">MIN(K632:K633)-MIN(J632:J633)</f>
        <v>0</v>
      </c>
      <c r="L634" s="192">
        <f t="shared" ca="1" si="340"/>
        <v>0</v>
      </c>
      <c r="M634" s="192">
        <f t="shared" ca="1" si="340"/>
        <v>0</v>
      </c>
      <c r="N634" s="192">
        <f t="shared" ca="1" si="340"/>
        <v>0</v>
      </c>
      <c r="O634" s="192">
        <f t="shared" ca="1" si="340"/>
        <v>0</v>
      </c>
      <c r="P634" s="192">
        <f t="shared" ca="1" si="340"/>
        <v>0</v>
      </c>
      <c r="Q634" s="192">
        <f t="shared" ca="1" si="340"/>
        <v>0</v>
      </c>
      <c r="R634" s="192">
        <f t="shared" ca="1" si="340"/>
        <v>0</v>
      </c>
      <c r="S634" s="192">
        <f t="shared" ca="1" si="340"/>
        <v>0</v>
      </c>
      <c r="T634" s="192">
        <f t="shared" ca="1" si="340"/>
        <v>0</v>
      </c>
      <c r="U634" s="192">
        <f t="shared" ca="1" si="340"/>
        <v>0</v>
      </c>
      <c r="V634" s="192">
        <f t="shared" ca="1" si="340"/>
        <v>0</v>
      </c>
      <c r="W634" s="192">
        <f t="shared" ca="1" si="340"/>
        <v>0</v>
      </c>
      <c r="X634" s="193">
        <f t="shared" ca="1" si="340"/>
        <v>0</v>
      </c>
      <c r="AO634" s="12"/>
      <c r="AP634" s="11"/>
      <c r="AQ634" s="11"/>
      <c r="AR634" s="11"/>
      <c r="AS634" s="11"/>
      <c r="AT634" s="11"/>
      <c r="AU634" s="11"/>
      <c r="AV634" s="11"/>
      <c r="AW634" s="11"/>
      <c r="AX634" s="11"/>
      <c r="AY634" s="11"/>
      <c r="AZ634" s="11"/>
      <c r="BA634" s="11"/>
      <c r="BB634" s="11"/>
      <c r="BC634" s="11"/>
    </row>
    <row r="635" spans="1:56" ht="13.5" customHeight="1" x14ac:dyDescent="0.25">
      <c r="A635" s="24">
        <v>34</v>
      </c>
      <c r="C635" s="189"/>
      <c r="D635" s="6"/>
      <c r="E635" s="185"/>
      <c r="F635" s="202" t="s">
        <v>94</v>
      </c>
      <c r="G635" s="6"/>
      <c r="H635" s="190"/>
      <c r="I635" s="190"/>
      <c r="J635" s="191">
        <f t="shared" ref="J635:X635" ca="1" si="341">J634-J608</f>
        <v>0</v>
      </c>
      <c r="K635" s="192">
        <f t="shared" ca="1" si="341"/>
        <v>0</v>
      </c>
      <c r="L635" s="192">
        <f t="shared" ca="1" si="341"/>
        <v>0</v>
      </c>
      <c r="M635" s="192">
        <f t="shared" ca="1" si="341"/>
        <v>0</v>
      </c>
      <c r="N635" s="192">
        <f t="shared" ca="1" si="341"/>
        <v>0</v>
      </c>
      <c r="O635" s="192">
        <f t="shared" ca="1" si="341"/>
        <v>0</v>
      </c>
      <c r="P635" s="192">
        <f t="shared" ca="1" si="341"/>
        <v>0</v>
      </c>
      <c r="Q635" s="192">
        <f t="shared" ca="1" si="341"/>
        <v>0</v>
      </c>
      <c r="R635" s="192">
        <f t="shared" ca="1" si="341"/>
        <v>0</v>
      </c>
      <c r="S635" s="192">
        <f t="shared" ca="1" si="341"/>
        <v>0</v>
      </c>
      <c r="T635" s="192">
        <f t="shared" ca="1" si="341"/>
        <v>0</v>
      </c>
      <c r="U635" s="192">
        <f t="shared" ca="1" si="341"/>
        <v>0</v>
      </c>
      <c r="V635" s="192">
        <f t="shared" ca="1" si="341"/>
        <v>0</v>
      </c>
      <c r="W635" s="192">
        <f t="shared" ca="1" si="341"/>
        <v>0</v>
      </c>
      <c r="X635" s="193">
        <f t="shared" ca="1" si="341"/>
        <v>0</v>
      </c>
    </row>
    <row r="636" spans="1:56" ht="13.5" customHeight="1" x14ac:dyDescent="0.25">
      <c r="A636" s="24">
        <v>35</v>
      </c>
      <c r="C636" s="189"/>
      <c r="D636" s="6"/>
      <c r="E636" s="185"/>
      <c r="F636" s="202" t="s">
        <v>95</v>
      </c>
      <c r="G636" s="6"/>
      <c r="H636" s="190"/>
      <c r="I636" s="190"/>
      <c r="J636" s="191">
        <f ca="1">-J635</f>
        <v>0</v>
      </c>
      <c r="K636" s="192">
        <f ca="1">-SUM($J635:K635)</f>
        <v>0</v>
      </c>
      <c r="L636" s="192">
        <f ca="1">-SUM($J635:L635)</f>
        <v>0</v>
      </c>
      <c r="M636" s="192">
        <f ca="1">-SUM($J635:M635)</f>
        <v>0</v>
      </c>
      <c r="N636" s="192">
        <f ca="1">-SUM($J635:N635)</f>
        <v>0</v>
      </c>
      <c r="O636" s="192">
        <f ca="1">-SUM($J635:O635)</f>
        <v>0</v>
      </c>
      <c r="P636" s="192">
        <f ca="1">-SUM($J635:P635)</f>
        <v>0</v>
      </c>
      <c r="Q636" s="192">
        <f ca="1">-SUM($J635:Q635)</f>
        <v>0</v>
      </c>
      <c r="R636" s="192">
        <f ca="1">-SUM($J635:R635)</f>
        <v>0</v>
      </c>
      <c r="S636" s="192">
        <f ca="1">-SUM($J635:S635)</f>
        <v>0</v>
      </c>
      <c r="T636" s="192">
        <f ca="1">-SUM($J635:T635)</f>
        <v>0</v>
      </c>
      <c r="U636" s="192">
        <f ca="1">-SUM($J635:U635)</f>
        <v>0</v>
      </c>
      <c r="V636" s="192">
        <f ca="1">-SUM($J635:V635)</f>
        <v>0</v>
      </c>
      <c r="W636" s="192">
        <f ca="1">-SUM($J635:W635)</f>
        <v>0</v>
      </c>
      <c r="X636" s="193">
        <f ca="1">-SUM($J635:X635)</f>
        <v>0</v>
      </c>
    </row>
    <row r="637" spans="1:56" ht="1.5" customHeight="1" x14ac:dyDescent="0.25">
      <c r="C637" s="195"/>
      <c r="D637" s="196"/>
      <c r="E637" s="196"/>
      <c r="F637" s="204"/>
      <c r="G637" s="196"/>
      <c r="H637" s="196"/>
      <c r="I637" s="196"/>
      <c r="J637" s="186"/>
      <c r="K637" s="187"/>
      <c r="L637" s="187"/>
      <c r="M637" s="187">
        <f ca="1">IF(M605&gt;0,(M633-SUM($J634:L634))/M605,0)</f>
        <v>0</v>
      </c>
      <c r="N637" s="187">
        <f ca="1">IF(N605&gt;0,(N633-SUM($J634:M634))/N605,0)</f>
        <v>0</v>
      </c>
      <c r="O637" s="187">
        <f ca="1">IF(O605&gt;0,(O633-SUM($J634:N634))/O605,0)</f>
        <v>0</v>
      </c>
      <c r="P637" s="187">
        <f ca="1">IF(P605&gt;0,(P633-SUM($J634:O634))/P605,0)</f>
        <v>0</v>
      </c>
      <c r="Q637" s="187">
        <f ca="1">IF(Q605&gt;0,(Q633-SUM($J634:P634))/Q605,0)</f>
        <v>0</v>
      </c>
      <c r="R637" s="187">
        <f ca="1">IF(R605&gt;0,(R633-SUM($J634:Q634))/R605,0)</f>
        <v>0</v>
      </c>
      <c r="S637" s="187">
        <f ca="1">IF(S605&gt;0,(S633-SUM($J634:R634))/S605,0)</f>
        <v>0</v>
      </c>
      <c r="T637" s="187">
        <f ca="1">IF(T605&gt;0,(T633-SUM($J634:S634))/T605,0)</f>
        <v>0</v>
      </c>
      <c r="U637" s="187">
        <f ca="1">IF(U605&gt;0,(U633-SUM($J634:T634))/U605,0)</f>
        <v>0</v>
      </c>
      <c r="V637" s="187">
        <f ca="1">IF(V605&gt;0,(V633-SUM($J634:U634))/V605,0)</f>
        <v>0</v>
      </c>
      <c r="W637" s="187">
        <f ca="1">IF(W605&gt;0,(W633-SUM($J634:V634))/W605,0)</f>
        <v>0</v>
      </c>
      <c r="X637" s="188">
        <f ca="1">IF(X605&gt;0,(X633-SUM($J634:W634))/X605,0)</f>
        <v>0</v>
      </c>
    </row>
    <row r="638" spans="1:56" ht="13.5" customHeight="1" x14ac:dyDescent="0.25">
      <c r="A638" s="24">
        <v>36</v>
      </c>
      <c r="C638" s="189" t="s">
        <v>40</v>
      </c>
      <c r="D638" s="6"/>
      <c r="E638" s="185"/>
      <c r="F638" s="202" t="s">
        <v>35</v>
      </c>
      <c r="G638" s="6"/>
      <c r="H638" s="6"/>
      <c r="I638" s="6"/>
      <c r="J638" s="191">
        <f ca="1">J606</f>
        <v>0</v>
      </c>
      <c r="K638" s="192">
        <f t="shared" ref="K638:X638" ca="1" si="342">K606+J638</f>
        <v>0</v>
      </c>
      <c r="L638" s="192">
        <f t="shared" ca="1" si="342"/>
        <v>0</v>
      </c>
      <c r="M638" s="192">
        <f t="shared" ca="1" si="342"/>
        <v>0</v>
      </c>
      <c r="N638" s="192">
        <f t="shared" ca="1" si="342"/>
        <v>0</v>
      </c>
      <c r="O638" s="192">
        <f t="shared" ca="1" si="342"/>
        <v>0</v>
      </c>
      <c r="P638" s="192">
        <f t="shared" ca="1" si="342"/>
        <v>0</v>
      </c>
      <c r="Q638" s="192">
        <f t="shared" ca="1" si="342"/>
        <v>0</v>
      </c>
      <c r="R638" s="192">
        <f t="shared" ca="1" si="342"/>
        <v>0</v>
      </c>
      <c r="S638" s="192">
        <f t="shared" ca="1" si="342"/>
        <v>0</v>
      </c>
      <c r="T638" s="192">
        <f t="shared" ca="1" si="342"/>
        <v>0</v>
      </c>
      <c r="U638" s="192">
        <f t="shared" ca="1" si="342"/>
        <v>0</v>
      </c>
      <c r="V638" s="192">
        <f t="shared" ca="1" si="342"/>
        <v>0</v>
      </c>
      <c r="W638" s="192">
        <f t="shared" ca="1" si="342"/>
        <v>0</v>
      </c>
      <c r="X638" s="193">
        <f t="shared" ca="1" si="342"/>
        <v>0</v>
      </c>
    </row>
    <row r="639" spans="1:56" ht="13.5" customHeight="1" x14ac:dyDescent="0.25">
      <c r="A639" s="24">
        <v>37</v>
      </c>
      <c r="C639" s="189"/>
      <c r="D639" s="6"/>
      <c r="E639" s="185"/>
      <c r="F639" s="202" t="s">
        <v>37</v>
      </c>
      <c r="G639" s="6"/>
      <c r="H639" s="6"/>
      <c r="I639" s="6"/>
      <c r="J639" s="191">
        <f ca="1">J609</f>
        <v>0</v>
      </c>
      <c r="K639" s="192">
        <f t="shared" ref="K639:X639" ca="1" si="343">K609+J639</f>
        <v>0</v>
      </c>
      <c r="L639" s="192">
        <f t="shared" ca="1" si="343"/>
        <v>0</v>
      </c>
      <c r="M639" s="192">
        <f t="shared" ca="1" si="343"/>
        <v>0</v>
      </c>
      <c r="N639" s="192">
        <f t="shared" ca="1" si="343"/>
        <v>0</v>
      </c>
      <c r="O639" s="192">
        <f t="shared" ca="1" si="343"/>
        <v>0</v>
      </c>
      <c r="P639" s="192">
        <f t="shared" ca="1" si="343"/>
        <v>0</v>
      </c>
      <c r="Q639" s="192">
        <f t="shared" ca="1" si="343"/>
        <v>0</v>
      </c>
      <c r="R639" s="192">
        <f t="shared" ca="1" si="343"/>
        <v>0</v>
      </c>
      <c r="S639" s="192">
        <f t="shared" ca="1" si="343"/>
        <v>0</v>
      </c>
      <c r="T639" s="192">
        <f t="shared" ca="1" si="343"/>
        <v>0</v>
      </c>
      <c r="U639" s="192">
        <f t="shared" ca="1" si="343"/>
        <v>0</v>
      </c>
      <c r="V639" s="192">
        <f t="shared" ca="1" si="343"/>
        <v>0</v>
      </c>
      <c r="W639" s="192">
        <f t="shared" ca="1" si="343"/>
        <v>0</v>
      </c>
      <c r="X639" s="193">
        <f t="shared" ca="1" si="343"/>
        <v>0</v>
      </c>
    </row>
    <row r="640" spans="1:56" ht="13.5" customHeight="1" x14ac:dyDescent="0.25">
      <c r="A640" s="24">
        <v>38</v>
      </c>
      <c r="C640" s="197"/>
      <c r="D640" s="6"/>
      <c r="E640" s="6"/>
      <c r="F640" s="203" t="s">
        <v>100</v>
      </c>
      <c r="G640" s="6"/>
      <c r="H640" s="6"/>
      <c r="I640" s="6"/>
      <c r="J640" s="191">
        <f t="shared" ref="J640:X640" ca="1" si="344">J638*$F609</f>
        <v>0</v>
      </c>
      <c r="K640" s="192">
        <f t="shared" ca="1" si="344"/>
        <v>0</v>
      </c>
      <c r="L640" s="192">
        <f t="shared" ca="1" si="344"/>
        <v>0</v>
      </c>
      <c r="M640" s="192">
        <f t="shared" ca="1" si="344"/>
        <v>0</v>
      </c>
      <c r="N640" s="192">
        <f t="shared" ca="1" si="344"/>
        <v>0</v>
      </c>
      <c r="O640" s="192">
        <f t="shared" ca="1" si="344"/>
        <v>0</v>
      </c>
      <c r="P640" s="192">
        <f t="shared" ca="1" si="344"/>
        <v>0</v>
      </c>
      <c r="Q640" s="192">
        <f t="shared" ca="1" si="344"/>
        <v>0</v>
      </c>
      <c r="R640" s="192">
        <f t="shared" ca="1" si="344"/>
        <v>0</v>
      </c>
      <c r="S640" s="192">
        <f t="shared" ca="1" si="344"/>
        <v>0</v>
      </c>
      <c r="T640" s="192">
        <f t="shared" ca="1" si="344"/>
        <v>0</v>
      </c>
      <c r="U640" s="192">
        <f t="shared" ca="1" si="344"/>
        <v>0</v>
      </c>
      <c r="V640" s="192">
        <f t="shared" ca="1" si="344"/>
        <v>0</v>
      </c>
      <c r="W640" s="192">
        <f t="shared" ca="1" si="344"/>
        <v>0</v>
      </c>
      <c r="X640" s="193">
        <f t="shared" ca="1" si="344"/>
        <v>0</v>
      </c>
    </row>
    <row r="641" spans="1:56" ht="13.5" customHeight="1" x14ac:dyDescent="0.25">
      <c r="A641" s="24">
        <v>39</v>
      </c>
      <c r="C641" s="189"/>
      <c r="D641" s="6"/>
      <c r="E641" s="185"/>
      <c r="F641" s="202" t="s">
        <v>99</v>
      </c>
      <c r="G641" s="6"/>
      <c r="H641" s="6"/>
      <c r="I641" s="6"/>
      <c r="J641" s="191">
        <f ca="1">MIN(J639:J640)</f>
        <v>0</v>
      </c>
      <c r="K641" s="192">
        <f t="shared" ref="K641:X641" ca="1" si="345">MIN(K639:K640)-MIN(J639:J640)</f>
        <v>0</v>
      </c>
      <c r="L641" s="192">
        <f t="shared" ca="1" si="345"/>
        <v>0</v>
      </c>
      <c r="M641" s="192">
        <f t="shared" ca="1" si="345"/>
        <v>0</v>
      </c>
      <c r="N641" s="192">
        <f t="shared" ca="1" si="345"/>
        <v>0</v>
      </c>
      <c r="O641" s="192">
        <f t="shared" ca="1" si="345"/>
        <v>0</v>
      </c>
      <c r="P641" s="192">
        <f t="shared" ca="1" si="345"/>
        <v>0</v>
      </c>
      <c r="Q641" s="192">
        <f t="shared" ca="1" si="345"/>
        <v>0</v>
      </c>
      <c r="R641" s="192">
        <f t="shared" ca="1" si="345"/>
        <v>0</v>
      </c>
      <c r="S641" s="192">
        <f t="shared" ca="1" si="345"/>
        <v>0</v>
      </c>
      <c r="T641" s="192">
        <f t="shared" ca="1" si="345"/>
        <v>0</v>
      </c>
      <c r="U641" s="192">
        <f t="shared" ca="1" si="345"/>
        <v>0</v>
      </c>
      <c r="V641" s="192">
        <f t="shared" ca="1" si="345"/>
        <v>0</v>
      </c>
      <c r="W641" s="192">
        <f t="shared" ca="1" si="345"/>
        <v>0</v>
      </c>
      <c r="X641" s="193">
        <f t="shared" ca="1" si="345"/>
        <v>0</v>
      </c>
    </row>
    <row r="642" spans="1:56" ht="13.5" customHeight="1" x14ac:dyDescent="0.25">
      <c r="A642" s="24">
        <v>40</v>
      </c>
      <c r="C642" s="189"/>
      <c r="D642" s="6"/>
      <c r="E642" s="185"/>
      <c r="F642" s="202" t="s">
        <v>94</v>
      </c>
      <c r="G642" s="6"/>
      <c r="H642" s="6"/>
      <c r="I642" s="6"/>
      <c r="J642" s="191">
        <f t="shared" ref="J642:X642" ca="1" si="346">J641-J609</f>
        <v>0</v>
      </c>
      <c r="K642" s="192">
        <f t="shared" ca="1" si="346"/>
        <v>0</v>
      </c>
      <c r="L642" s="192">
        <f t="shared" ca="1" si="346"/>
        <v>0</v>
      </c>
      <c r="M642" s="192">
        <f t="shared" ca="1" si="346"/>
        <v>0</v>
      </c>
      <c r="N642" s="192">
        <f t="shared" ca="1" si="346"/>
        <v>0</v>
      </c>
      <c r="O642" s="192">
        <f t="shared" ca="1" si="346"/>
        <v>0</v>
      </c>
      <c r="P642" s="192">
        <f t="shared" ca="1" si="346"/>
        <v>0</v>
      </c>
      <c r="Q642" s="192">
        <f t="shared" ca="1" si="346"/>
        <v>0</v>
      </c>
      <c r="R642" s="192">
        <f t="shared" ca="1" si="346"/>
        <v>0</v>
      </c>
      <c r="S642" s="192">
        <f t="shared" ca="1" si="346"/>
        <v>0</v>
      </c>
      <c r="T642" s="192">
        <f t="shared" ca="1" si="346"/>
        <v>0</v>
      </c>
      <c r="U642" s="192">
        <f t="shared" ca="1" si="346"/>
        <v>0</v>
      </c>
      <c r="V642" s="192">
        <f t="shared" ca="1" si="346"/>
        <v>0</v>
      </c>
      <c r="W642" s="192">
        <f t="shared" ca="1" si="346"/>
        <v>0</v>
      </c>
      <c r="X642" s="193">
        <f t="shared" ca="1" si="346"/>
        <v>0</v>
      </c>
    </row>
    <row r="643" spans="1:56" ht="13.5" customHeight="1" x14ac:dyDescent="0.25">
      <c r="A643" s="24">
        <v>41</v>
      </c>
      <c r="C643" s="189"/>
      <c r="D643" s="6"/>
      <c r="E643" s="185"/>
      <c r="F643" s="202" t="s">
        <v>95</v>
      </c>
      <c r="G643" s="6"/>
      <c r="H643" s="6"/>
      <c r="I643" s="6"/>
      <c r="J643" s="191">
        <f ca="1">-J642</f>
        <v>0</v>
      </c>
      <c r="K643" s="192">
        <f ca="1">-SUM($J642:K642)</f>
        <v>0</v>
      </c>
      <c r="L643" s="192">
        <f ca="1">-SUM($J642:L642)</f>
        <v>0</v>
      </c>
      <c r="M643" s="192">
        <f ca="1">-SUM($J642:M642)</f>
        <v>0</v>
      </c>
      <c r="N643" s="192">
        <f ca="1">-SUM($J642:N642)</f>
        <v>0</v>
      </c>
      <c r="O643" s="192">
        <f ca="1">-SUM($J642:O642)</f>
        <v>0</v>
      </c>
      <c r="P643" s="192">
        <f ca="1">-SUM($J642:P642)</f>
        <v>0</v>
      </c>
      <c r="Q643" s="192">
        <f ca="1">-SUM($J642:Q642)</f>
        <v>0</v>
      </c>
      <c r="R643" s="192">
        <f ca="1">-SUM($J642:R642)</f>
        <v>0</v>
      </c>
      <c r="S643" s="192">
        <f ca="1">-SUM($J642:S642)</f>
        <v>0</v>
      </c>
      <c r="T643" s="192">
        <f ca="1">-SUM($J642:T642)</f>
        <v>0</v>
      </c>
      <c r="U643" s="192">
        <f ca="1">-SUM($J642:U642)</f>
        <v>0</v>
      </c>
      <c r="V643" s="192">
        <f ca="1">-SUM($J642:V642)</f>
        <v>0</v>
      </c>
      <c r="W643" s="192">
        <f ca="1">-SUM($J642:W642)</f>
        <v>0</v>
      </c>
      <c r="X643" s="193">
        <f ca="1">-SUM($J642:X642)</f>
        <v>0</v>
      </c>
    </row>
    <row r="644" spans="1:56" ht="13.5" customHeight="1" x14ac:dyDescent="0.25">
      <c r="A644" s="24">
        <v>42</v>
      </c>
      <c r="B644" s="154"/>
      <c r="C644" s="178" t="s">
        <v>65</v>
      </c>
      <c r="D644" s="82"/>
      <c r="E644" s="82"/>
      <c r="F644" s="205" t="s">
        <v>58</v>
      </c>
      <c r="G644" s="82"/>
      <c r="H644" s="82"/>
      <c r="I644" s="82"/>
      <c r="J644" s="198">
        <f t="shared" ref="J644:X644" ca="1" si="347">(J642+J635)*$F610</f>
        <v>0</v>
      </c>
      <c r="K644" s="199">
        <f t="shared" ca="1" si="347"/>
        <v>0</v>
      </c>
      <c r="L644" s="199">
        <f t="shared" ca="1" si="347"/>
        <v>0</v>
      </c>
      <c r="M644" s="199">
        <f t="shared" ca="1" si="347"/>
        <v>0</v>
      </c>
      <c r="N644" s="199">
        <f t="shared" ca="1" si="347"/>
        <v>0</v>
      </c>
      <c r="O644" s="199">
        <f t="shared" ca="1" si="347"/>
        <v>0</v>
      </c>
      <c r="P644" s="199">
        <f t="shared" ca="1" si="347"/>
        <v>0</v>
      </c>
      <c r="Q644" s="199">
        <f t="shared" ca="1" si="347"/>
        <v>0</v>
      </c>
      <c r="R644" s="199">
        <f t="shared" ca="1" si="347"/>
        <v>0</v>
      </c>
      <c r="S644" s="199">
        <f t="shared" ca="1" si="347"/>
        <v>0</v>
      </c>
      <c r="T644" s="199">
        <f t="shared" ca="1" si="347"/>
        <v>0</v>
      </c>
      <c r="U644" s="199">
        <f t="shared" ca="1" si="347"/>
        <v>0</v>
      </c>
      <c r="V644" s="199">
        <f t="shared" ca="1" si="347"/>
        <v>0</v>
      </c>
      <c r="W644" s="199">
        <f t="shared" ca="1" si="347"/>
        <v>0</v>
      </c>
      <c r="X644" s="200">
        <f t="shared" ca="1" si="347"/>
        <v>0</v>
      </c>
    </row>
    <row r="645" spans="1:56" ht="13.5" customHeight="1" x14ac:dyDescent="0.25">
      <c r="A645" s="24">
        <v>43</v>
      </c>
      <c r="C645" s="189"/>
      <c r="D645" s="6"/>
      <c r="E645" s="6"/>
      <c r="F645" s="202" t="str">
        <f>Data!B$99</f>
        <v>Støttet overhead</v>
      </c>
      <c r="G645" s="6"/>
      <c r="H645" s="6"/>
      <c r="I645" s="6"/>
      <c r="J645" s="191">
        <f t="shared" ref="J645:X645" ca="1" si="348">(J641+J634)*$F610</f>
        <v>0</v>
      </c>
      <c r="K645" s="192">
        <f t="shared" ca="1" si="348"/>
        <v>0</v>
      </c>
      <c r="L645" s="192">
        <f t="shared" ca="1" si="348"/>
        <v>0</v>
      </c>
      <c r="M645" s="192">
        <f t="shared" ca="1" si="348"/>
        <v>0</v>
      </c>
      <c r="N645" s="192">
        <f t="shared" ca="1" si="348"/>
        <v>0</v>
      </c>
      <c r="O645" s="192">
        <f t="shared" ca="1" si="348"/>
        <v>0</v>
      </c>
      <c r="P645" s="192">
        <f t="shared" ca="1" si="348"/>
        <v>0</v>
      </c>
      <c r="Q645" s="192">
        <f t="shared" ca="1" si="348"/>
        <v>0</v>
      </c>
      <c r="R645" s="192">
        <f t="shared" ca="1" si="348"/>
        <v>0</v>
      </c>
      <c r="S645" s="192">
        <f t="shared" ca="1" si="348"/>
        <v>0</v>
      </c>
      <c r="T645" s="192">
        <f t="shared" ca="1" si="348"/>
        <v>0</v>
      </c>
      <c r="U645" s="192">
        <f t="shared" ca="1" si="348"/>
        <v>0</v>
      </c>
      <c r="V645" s="192">
        <f t="shared" ca="1" si="348"/>
        <v>0</v>
      </c>
      <c r="W645" s="192">
        <f t="shared" ca="1" si="348"/>
        <v>0</v>
      </c>
      <c r="X645" s="193">
        <f t="shared" ca="1" si="348"/>
        <v>0</v>
      </c>
    </row>
    <row r="646" spans="1:56" ht="13.5" customHeight="1" x14ac:dyDescent="0.25">
      <c r="C646" s="178" t="s">
        <v>101</v>
      </c>
      <c r="D646" s="82"/>
      <c r="E646" s="82"/>
      <c r="F646" s="201" t="str">
        <f>Data!B$33</f>
        <v>Udbetalingsloft</v>
      </c>
      <c r="G646" s="82"/>
      <c r="H646" s="82"/>
      <c r="I646" s="82"/>
      <c r="J646" s="198">
        <f t="shared" ref="J646:X646" ca="1" si="349">(J633+J640)*(1+$F610)*$F623</f>
        <v>0</v>
      </c>
      <c r="K646" s="199">
        <f t="shared" ca="1" si="349"/>
        <v>0</v>
      </c>
      <c r="L646" s="199">
        <f t="shared" ca="1" si="349"/>
        <v>0</v>
      </c>
      <c r="M646" s="199">
        <f t="shared" ca="1" si="349"/>
        <v>0</v>
      </c>
      <c r="N646" s="199">
        <f t="shared" ca="1" si="349"/>
        <v>0</v>
      </c>
      <c r="O646" s="199">
        <f t="shared" ca="1" si="349"/>
        <v>0</v>
      </c>
      <c r="P646" s="199">
        <f t="shared" ca="1" si="349"/>
        <v>0</v>
      </c>
      <c r="Q646" s="199">
        <f t="shared" ca="1" si="349"/>
        <v>0</v>
      </c>
      <c r="R646" s="199">
        <f t="shared" ca="1" si="349"/>
        <v>0</v>
      </c>
      <c r="S646" s="199">
        <f t="shared" ca="1" si="349"/>
        <v>0</v>
      </c>
      <c r="T646" s="199">
        <f t="shared" ca="1" si="349"/>
        <v>0</v>
      </c>
      <c r="U646" s="199">
        <f t="shared" ca="1" si="349"/>
        <v>0</v>
      </c>
      <c r="V646" s="199">
        <f t="shared" ca="1" si="349"/>
        <v>0</v>
      </c>
      <c r="W646" s="199">
        <f t="shared" ca="1" si="349"/>
        <v>0</v>
      </c>
      <c r="X646" s="200">
        <f t="shared" ca="1" si="349"/>
        <v>0</v>
      </c>
    </row>
    <row r="647" spans="1:56" ht="13.5" customHeight="1" x14ac:dyDescent="0.25">
      <c r="C647" s="189"/>
      <c r="D647" s="6"/>
      <c r="E647" s="6"/>
      <c r="F647" s="202" t="str">
        <f>Data!B$34</f>
        <v>Til/fra pulje</v>
      </c>
      <c r="G647" s="6"/>
      <c r="H647" s="6"/>
      <c r="I647" s="6"/>
      <c r="J647" s="191">
        <f t="shared" ref="J647:X647" ca="1" si="350">(J635+J642)*(1+$F610)*$F623</f>
        <v>0</v>
      </c>
      <c r="K647" s="192">
        <f t="shared" ca="1" si="350"/>
        <v>0</v>
      </c>
      <c r="L647" s="192">
        <f t="shared" ca="1" si="350"/>
        <v>0</v>
      </c>
      <c r="M647" s="192">
        <f t="shared" ca="1" si="350"/>
        <v>0</v>
      </c>
      <c r="N647" s="192">
        <f t="shared" ca="1" si="350"/>
        <v>0</v>
      </c>
      <c r="O647" s="192">
        <f t="shared" ca="1" si="350"/>
        <v>0</v>
      </c>
      <c r="P647" s="192">
        <f t="shared" ca="1" si="350"/>
        <v>0</v>
      </c>
      <c r="Q647" s="192">
        <f t="shared" ca="1" si="350"/>
        <v>0</v>
      </c>
      <c r="R647" s="192">
        <f t="shared" ca="1" si="350"/>
        <v>0</v>
      </c>
      <c r="S647" s="192">
        <f t="shared" ca="1" si="350"/>
        <v>0</v>
      </c>
      <c r="T647" s="192">
        <f t="shared" ca="1" si="350"/>
        <v>0</v>
      </c>
      <c r="U647" s="192">
        <f t="shared" ca="1" si="350"/>
        <v>0</v>
      </c>
      <c r="V647" s="192">
        <f t="shared" ca="1" si="350"/>
        <v>0</v>
      </c>
      <c r="W647" s="192">
        <f t="shared" ca="1" si="350"/>
        <v>0</v>
      </c>
      <c r="X647" s="193">
        <f t="shared" ca="1" si="350"/>
        <v>0</v>
      </c>
    </row>
    <row r="648" spans="1:56" ht="13.5" customHeight="1" x14ac:dyDescent="0.25">
      <c r="C648" s="195"/>
      <c r="D648" s="196"/>
      <c r="E648" s="196"/>
      <c r="F648" s="204" t="str">
        <f>Data!B$35</f>
        <v>Pulje for tilbageholdt tilskud</v>
      </c>
      <c r="G648" s="196"/>
      <c r="H648" s="196"/>
      <c r="I648" s="196"/>
      <c r="J648" s="186">
        <f t="shared" ref="J648:X648" ca="1" si="351">(J636+J643)*(1+$F610)*$F623</f>
        <v>0</v>
      </c>
      <c r="K648" s="187">
        <f t="shared" ca="1" si="351"/>
        <v>0</v>
      </c>
      <c r="L648" s="187">
        <f t="shared" ca="1" si="351"/>
        <v>0</v>
      </c>
      <c r="M648" s="187">
        <f t="shared" ca="1" si="351"/>
        <v>0</v>
      </c>
      <c r="N648" s="187">
        <f t="shared" ca="1" si="351"/>
        <v>0</v>
      </c>
      <c r="O648" s="187">
        <f t="shared" ca="1" si="351"/>
        <v>0</v>
      </c>
      <c r="P648" s="187">
        <f t="shared" ca="1" si="351"/>
        <v>0</v>
      </c>
      <c r="Q648" s="187">
        <f t="shared" ca="1" si="351"/>
        <v>0</v>
      </c>
      <c r="R648" s="187">
        <f t="shared" ca="1" si="351"/>
        <v>0</v>
      </c>
      <c r="S648" s="187">
        <f t="shared" ca="1" si="351"/>
        <v>0</v>
      </c>
      <c r="T648" s="187">
        <f t="shared" ca="1" si="351"/>
        <v>0</v>
      </c>
      <c r="U648" s="187">
        <f t="shared" ca="1" si="351"/>
        <v>0</v>
      </c>
      <c r="V648" s="187">
        <f t="shared" ca="1" si="351"/>
        <v>0</v>
      </c>
      <c r="W648" s="187">
        <f t="shared" ca="1" si="351"/>
        <v>0</v>
      </c>
      <c r="X648" s="188">
        <f t="shared" ca="1" si="351"/>
        <v>0</v>
      </c>
    </row>
    <row r="649" spans="1:56" ht="13.5" customHeight="1" x14ac:dyDescent="0.25">
      <c r="C649" s="482" t="s">
        <v>229</v>
      </c>
      <c r="D649" s="483"/>
      <c r="E649" s="483"/>
      <c r="F649" s="483"/>
      <c r="G649" s="483"/>
      <c r="H649" s="483"/>
      <c r="I649" s="483"/>
      <c r="J649" s="484">
        <f ca="1">J624</f>
        <v>0</v>
      </c>
      <c r="K649" s="485">
        <f ca="1">SUM($J624:K624)</f>
        <v>0</v>
      </c>
      <c r="L649" s="485">
        <f ca="1">SUM($J624:L624)</f>
        <v>0</v>
      </c>
      <c r="M649" s="485">
        <f ca="1">SUM($J624:M624)</f>
        <v>0</v>
      </c>
      <c r="N649" s="485">
        <f ca="1">SUM($J624:N624)</f>
        <v>0</v>
      </c>
      <c r="O649" s="485">
        <f ca="1">SUM($J624:O624)</f>
        <v>0</v>
      </c>
      <c r="P649" s="485">
        <f ca="1">SUM($J624:P624)</f>
        <v>0</v>
      </c>
      <c r="Q649" s="485">
        <f ca="1">SUM($J624:Q624)</f>
        <v>0</v>
      </c>
      <c r="R649" s="485">
        <f ca="1">SUM($J624:R624)</f>
        <v>0</v>
      </c>
      <c r="S649" s="485">
        <f ca="1">SUM($J624:S624)</f>
        <v>0</v>
      </c>
      <c r="T649" s="485">
        <f ca="1">SUM($J624:T624)</f>
        <v>0</v>
      </c>
      <c r="U649" s="485">
        <f ca="1">SUM($J624:U624)</f>
        <v>0</v>
      </c>
      <c r="V649" s="485">
        <f ca="1">SUM($J624:V624)</f>
        <v>0</v>
      </c>
      <c r="W649" s="485">
        <f ca="1">SUM($J624:W624)</f>
        <v>0</v>
      </c>
      <c r="X649" s="486">
        <f ca="1">SUM($J624:X624)</f>
        <v>0</v>
      </c>
    </row>
    <row r="650" spans="1:56" ht="13.5" customHeight="1" x14ac:dyDescent="0.25">
      <c r="J650" s="155"/>
      <c r="M650" s="1"/>
      <c r="N650" s="1"/>
      <c r="O650" s="1"/>
      <c r="P650" s="1"/>
      <c r="Q650" s="1"/>
      <c r="R650" s="1"/>
      <c r="S650" s="1"/>
      <c r="T650" s="1"/>
      <c r="U650" s="1"/>
      <c r="V650" s="1"/>
      <c r="W650" s="1"/>
      <c r="X650" s="1"/>
    </row>
    <row r="651" spans="1:56" ht="13.5" customHeight="1" x14ac:dyDescent="0.25">
      <c r="M651" s="1"/>
      <c r="N651" s="1"/>
      <c r="O651" s="1"/>
      <c r="P651" s="1"/>
      <c r="Q651" s="1"/>
      <c r="R651" s="1"/>
      <c r="S651" s="1"/>
      <c r="T651" s="1"/>
      <c r="U651" s="1"/>
      <c r="V651" s="1"/>
      <c r="W651" s="1"/>
      <c r="X651" s="1"/>
    </row>
    <row r="652" spans="1:56" x14ac:dyDescent="0.25">
      <c r="B652" s="10"/>
      <c r="C652" s="268" t="str">
        <f>Data!B$53</f>
        <v>Virksomhed</v>
      </c>
      <c r="D652" s="81"/>
      <c r="E652" s="403">
        <f>HLOOKUP(B653,'Budget &amp; Total'!A:CI,6,FALSE)</f>
        <v>0</v>
      </c>
      <c r="F652" s="925">
        <f>HLOOKUP(B653,'Budget &amp; Total'!A:CI,5,FALSE)</f>
        <v>0</v>
      </c>
      <c r="G652" s="925"/>
      <c r="H652" s="925"/>
      <c r="I652" s="81"/>
      <c r="J652" s="82" t="str">
        <f t="shared" ref="J652:X652" ca="1" si="352">J$1</f>
        <v>P1</v>
      </c>
      <c r="K652" s="82" t="str">
        <f t="shared" ca="1" si="352"/>
        <v>P2</v>
      </c>
      <c r="L652" s="82" t="str">
        <f t="shared" ca="1" si="352"/>
        <v>P3</v>
      </c>
      <c r="M652" s="82" t="str">
        <f t="shared" ca="1" si="352"/>
        <v>P4</v>
      </c>
      <c r="N652" s="82" t="str">
        <f t="shared" ca="1" si="352"/>
        <v>P5</v>
      </c>
      <c r="O652" s="82" t="str">
        <f t="shared" ca="1" si="352"/>
        <v>P6</v>
      </c>
      <c r="P652" s="82" t="str">
        <f t="shared" ca="1" si="352"/>
        <v>P7</v>
      </c>
      <c r="Q652" s="82" t="str">
        <f t="shared" ca="1" si="352"/>
        <v>P8</v>
      </c>
      <c r="R652" s="82" t="str">
        <f t="shared" ca="1" si="352"/>
        <v>P9</v>
      </c>
      <c r="S652" s="82" t="str">
        <f t="shared" ca="1" si="352"/>
        <v>P10</v>
      </c>
      <c r="T652" s="82" t="str">
        <f t="shared" ca="1" si="352"/>
        <v>P11</v>
      </c>
      <c r="U652" s="82" t="str">
        <f t="shared" ca="1" si="352"/>
        <v>P12</v>
      </c>
      <c r="V652" s="82" t="str">
        <f t="shared" ca="1" si="352"/>
        <v>P13</v>
      </c>
      <c r="W652" s="82" t="str">
        <f t="shared" ca="1" si="352"/>
        <v>P14</v>
      </c>
      <c r="X652" s="83" t="str">
        <f t="shared" ca="1" si="352"/>
        <v>P15</v>
      </c>
      <c r="Z652" s="1"/>
      <c r="AA652" s="1"/>
      <c r="AB652" s="1"/>
      <c r="AC652" s="1"/>
      <c r="AD652" s="1"/>
      <c r="AE652" s="1"/>
      <c r="AF652" s="1"/>
      <c r="AG652" s="1"/>
      <c r="AH652" s="1"/>
      <c r="AI652" s="1"/>
      <c r="AJ652" s="1"/>
      <c r="AK652" s="1"/>
      <c r="AL652" s="1"/>
      <c r="AM652" s="1"/>
      <c r="AN652" s="1"/>
      <c r="AO652" s="1"/>
      <c r="AX652" s="1"/>
      <c r="AY652" s="1"/>
      <c r="AZ652" s="1"/>
      <c r="BA652" s="1"/>
      <c r="BB652" s="1"/>
      <c r="BC652" s="1"/>
      <c r="BD652" s="1"/>
    </row>
    <row r="653" spans="1:56" ht="18.75" customHeight="1" x14ac:dyDescent="0.25">
      <c r="B653" s="293">
        <f>B603+1</f>
        <v>14</v>
      </c>
      <c r="C653" s="84" t="str">
        <f>Data!B$52</f>
        <v>Projekt</v>
      </c>
      <c r="D653" s="26"/>
      <c r="E653" s="296">
        <f>'Budget &amp; Total'!$C$5</f>
        <v>0</v>
      </c>
      <c r="F653" s="924">
        <f>'Budget &amp; Total'!$C$8</f>
        <v>0</v>
      </c>
      <c r="G653" s="924"/>
      <c r="H653" s="924"/>
      <c r="I653" s="85"/>
      <c r="J653" s="86">
        <f ca="1">INDIRECT(J$1&amp;"!d$5")</f>
        <v>0</v>
      </c>
      <c r="K653" s="86">
        <f ca="1">INDIRECT(K$1&amp;"!d$5")</f>
        <v>1</v>
      </c>
      <c r="L653" s="6"/>
      <c r="M653" s="6"/>
      <c r="N653" s="6"/>
      <c r="O653" s="6"/>
      <c r="P653" s="6"/>
      <c r="Q653" s="6"/>
      <c r="R653" s="6"/>
      <c r="S653" s="6"/>
      <c r="T653" s="6"/>
      <c r="U653" s="6"/>
      <c r="V653" s="6"/>
      <c r="W653" s="6"/>
      <c r="X653" s="481"/>
      <c r="Z653">
        <v>1</v>
      </c>
      <c r="AA653">
        <v>2</v>
      </c>
      <c r="AB653">
        <v>3</v>
      </c>
      <c r="AC653">
        <v>4</v>
      </c>
      <c r="AD653">
        <v>5</v>
      </c>
      <c r="AE653">
        <v>6</v>
      </c>
      <c r="AF653">
        <v>7</v>
      </c>
      <c r="AG653">
        <v>8</v>
      </c>
      <c r="AH653">
        <v>9</v>
      </c>
      <c r="AI653">
        <v>10</v>
      </c>
      <c r="AJ653">
        <v>11</v>
      </c>
      <c r="AK653">
        <v>12</v>
      </c>
      <c r="AL653">
        <v>13</v>
      </c>
      <c r="AM653">
        <v>14</v>
      </c>
      <c r="AN653">
        <v>15</v>
      </c>
    </row>
    <row r="654" spans="1:56" ht="13.8" thickBot="1" x14ac:dyDescent="0.3">
      <c r="B654" s="24">
        <f>B653</f>
        <v>14</v>
      </c>
      <c r="C654" s="87"/>
      <c r="D654" s="26"/>
      <c r="E654" s="26"/>
      <c r="F654" s="26"/>
      <c r="G654" s="448" t="s">
        <v>5</v>
      </c>
      <c r="H654" s="449">
        <f>Data!B653</f>
        <v>0</v>
      </c>
      <c r="I654" s="6"/>
      <c r="J654" s="86">
        <f ca="1">INDIRECT(J$1&amp;"!f$5")</f>
        <v>0</v>
      </c>
      <c r="K654" s="86">
        <f ca="1">INDIRECT(K$1&amp;"!f$5")</f>
        <v>0</v>
      </c>
      <c r="L654" s="6"/>
      <c r="M654" s="6"/>
      <c r="N654" s="6"/>
      <c r="O654" s="6"/>
      <c r="P654" s="6"/>
      <c r="Q654" s="6"/>
      <c r="R654" s="6"/>
      <c r="S654" s="6"/>
      <c r="T654" s="6"/>
      <c r="U654" s="6"/>
      <c r="V654" s="6"/>
      <c r="W654" s="6"/>
      <c r="X654" s="481"/>
      <c r="Z654" s="1">
        <f t="shared" ref="Z654:AN654" ca="1" si="353">J654+20</f>
        <v>20</v>
      </c>
      <c r="AA654" s="1">
        <f t="shared" ca="1" si="353"/>
        <v>20</v>
      </c>
      <c r="AB654" s="1">
        <f t="shared" si="353"/>
        <v>20</v>
      </c>
      <c r="AC654" s="1">
        <f t="shared" si="353"/>
        <v>20</v>
      </c>
      <c r="AD654" s="1">
        <f t="shared" si="353"/>
        <v>20</v>
      </c>
      <c r="AE654" s="1">
        <f t="shared" si="353"/>
        <v>20</v>
      </c>
      <c r="AF654" s="1">
        <f t="shared" si="353"/>
        <v>20</v>
      </c>
      <c r="AG654" s="1">
        <f t="shared" si="353"/>
        <v>20</v>
      </c>
      <c r="AH654" s="1">
        <f t="shared" si="353"/>
        <v>20</v>
      </c>
      <c r="AI654" s="1">
        <f t="shared" si="353"/>
        <v>20</v>
      </c>
      <c r="AJ654" s="1">
        <f t="shared" si="353"/>
        <v>20</v>
      </c>
      <c r="AK654" s="1">
        <f t="shared" si="353"/>
        <v>20</v>
      </c>
      <c r="AL654" s="1">
        <f t="shared" si="353"/>
        <v>20</v>
      </c>
      <c r="AM654" s="1">
        <f t="shared" si="353"/>
        <v>20</v>
      </c>
      <c r="AN654" s="1">
        <f t="shared" si="353"/>
        <v>20</v>
      </c>
    </row>
    <row r="655" spans="1:56" x14ac:dyDescent="0.25">
      <c r="A655" s="24">
        <v>1</v>
      </c>
      <c r="B655" s="24">
        <f t="shared" ref="B655:B679" si="354">B654</f>
        <v>14</v>
      </c>
      <c r="C655" s="36" t="str">
        <f>Data!B$24</f>
        <v>Timer</v>
      </c>
      <c r="D655" s="68" t="str">
        <f>Data!B$13</f>
        <v>Interne timer</v>
      </c>
      <c r="E655" s="68"/>
      <c r="F655" s="37"/>
      <c r="G655" s="241">
        <f>HLOOKUP(B655,'Budget &amp; Total'!$1:$45,(20),FALSE)</f>
        <v>0</v>
      </c>
      <c r="H655" s="452">
        <f ca="1">SUM(J655:X655)</f>
        <v>0</v>
      </c>
      <c r="I655" s="72"/>
      <c r="J655" s="152">
        <f ca="1">HLOOKUP($B655,INDIRECT(J$1&amp;"!$I$2:$x$40"),('Partner-period(er)'!$A655+14),FALSE)</f>
        <v>0</v>
      </c>
      <c r="K655" s="69">
        <f ca="1">HLOOKUP($B655,INDIRECT(K$1&amp;"!$I$2:$x$40"),('Partner-period(er)'!$A655+14),FALSE)</f>
        <v>0</v>
      </c>
      <c r="L655" s="69">
        <f ca="1">HLOOKUP($B655,INDIRECT(L$1&amp;"!$I$2:$x$40"),('Partner-period(er)'!$A655+14),FALSE)</f>
        <v>0</v>
      </c>
      <c r="M655" s="69">
        <f ca="1">HLOOKUP($B655,INDIRECT(M$1&amp;"!$I$2:$x$40"),('Partner-period(er)'!$A655+14),FALSE)</f>
        <v>0</v>
      </c>
      <c r="N655" s="69">
        <f ca="1">HLOOKUP($B655,INDIRECT(N$1&amp;"!$I$2:$x$40"),('Partner-period(er)'!$A655+14),FALSE)</f>
        <v>0</v>
      </c>
      <c r="O655" s="68">
        <f ca="1">HLOOKUP($B655,INDIRECT(O$1&amp;"!$I$2:$x$40"),('Partner-period(er)'!$A655+14),FALSE)</f>
        <v>0</v>
      </c>
      <c r="P655" s="68">
        <f ca="1">HLOOKUP($B655,INDIRECT(P$1&amp;"!$I$2:$x$40"),('Partner-period(er)'!$A655+14),FALSE)</f>
        <v>0</v>
      </c>
      <c r="Q655" s="68">
        <f ca="1">HLOOKUP($B655,INDIRECT(Q$1&amp;"!$I$2:$x$40"),('Partner-period(er)'!$A655+14),FALSE)</f>
        <v>0</v>
      </c>
      <c r="R655" s="68">
        <f ca="1">HLOOKUP($B655,INDIRECT(R$1&amp;"!$I$2:$x$40"),('Partner-period(er)'!$A655+14),FALSE)</f>
        <v>0</v>
      </c>
      <c r="S655" s="68">
        <f ca="1">HLOOKUP($B655,INDIRECT(S$1&amp;"!$I$2:$x$40"),('Partner-period(er)'!$A655+14),FALSE)</f>
        <v>0</v>
      </c>
      <c r="T655" s="68">
        <f ca="1">HLOOKUP($B655,INDIRECT(T$1&amp;"!$I$2:$x$40"),('Partner-period(er)'!$A655+14),FALSE)</f>
        <v>0</v>
      </c>
      <c r="U655" s="68">
        <f ca="1">HLOOKUP($B655,INDIRECT(U$1&amp;"!$I$2:$x$40"),('Partner-period(er)'!$A655+14),FALSE)</f>
        <v>0</v>
      </c>
      <c r="V655" s="68">
        <f ca="1">HLOOKUP($B655,INDIRECT(V$1&amp;"!$I$2:$x$40"),('Partner-period(er)'!$A655+14),FALSE)</f>
        <v>0</v>
      </c>
      <c r="W655" s="68">
        <f ca="1">HLOOKUP($B655,INDIRECT(W$1&amp;"!$I$2:$x$40"),('Partner-period(er)'!$A655+14),FALSE)</f>
        <v>0</v>
      </c>
      <c r="X655" s="362">
        <f ca="1">HLOOKUP($B655,INDIRECT(X$1&amp;"!$I$2:$x$40"),('Partner-period(er)'!$A655+14),FALSE)</f>
        <v>0</v>
      </c>
      <c r="Z655" s="13">
        <f ca="1">J655</f>
        <v>0</v>
      </c>
      <c r="AA655" s="14">
        <f ca="1">SUM($J655:K655)</f>
        <v>0</v>
      </c>
      <c r="AB655" s="14">
        <f ca="1">SUM($J655:L655)</f>
        <v>0</v>
      </c>
      <c r="AC655" s="14">
        <f ca="1">SUM($J655:M655)</f>
        <v>0</v>
      </c>
      <c r="AD655" s="14">
        <f ca="1">SUM($J655:N655)</f>
        <v>0</v>
      </c>
      <c r="AE655" s="14">
        <f ca="1">SUM($J655:O655)</f>
        <v>0</v>
      </c>
      <c r="AF655" s="14">
        <f ca="1">SUM($J655:P655)</f>
        <v>0</v>
      </c>
      <c r="AG655" s="14">
        <f ca="1">SUM($J655:Q655)</f>
        <v>0</v>
      </c>
      <c r="AH655" s="14">
        <f ca="1">SUM($J655:R655)</f>
        <v>0</v>
      </c>
      <c r="AI655" s="14">
        <f ca="1">SUM($J655:S655)</f>
        <v>0</v>
      </c>
      <c r="AJ655" s="14">
        <f ca="1">SUM($J655:T655)</f>
        <v>0</v>
      </c>
      <c r="AK655" s="14">
        <f ca="1">SUM($J655:U655)</f>
        <v>0</v>
      </c>
      <c r="AL655" s="14">
        <f ca="1">SUM($J655:V655)</f>
        <v>0</v>
      </c>
      <c r="AM655" s="14">
        <f ca="1">SUM($J655:W655)</f>
        <v>0</v>
      </c>
      <c r="AN655" s="18">
        <f ca="1">SUM($J655:X655)</f>
        <v>0</v>
      </c>
      <c r="AO655" s="12"/>
      <c r="AP655" s="11"/>
      <c r="AQ655" s="11"/>
      <c r="AR655" s="11"/>
      <c r="AS655" s="11"/>
      <c r="AT655" s="11"/>
    </row>
    <row r="656" spans="1:56" x14ac:dyDescent="0.25">
      <c r="A656" s="24">
        <v>2</v>
      </c>
      <c r="B656" s="24">
        <f t="shared" si="354"/>
        <v>14</v>
      </c>
      <c r="C656" s="443">
        <f>Data!L652</f>
        <v>0</v>
      </c>
      <c r="D656" s="9" t="str">
        <f>Data!B$14</f>
        <v>Teknisk/adm timer</v>
      </c>
      <c r="E656" s="9"/>
      <c r="F656" s="4"/>
      <c r="G656" s="242">
        <f>HLOOKUP(B656,'Budget &amp; Total'!$1:$45,(21),FALSE)</f>
        <v>0</v>
      </c>
      <c r="H656" s="453">
        <f t="shared" ref="H656:H679" ca="1" si="355">SUM(J656:X656)</f>
        <v>0</v>
      </c>
      <c r="I656" s="72"/>
      <c r="J656" s="153">
        <f ca="1">HLOOKUP($B656,INDIRECT(J$1&amp;"!$I$2:$x$40"),('Partner-period(er)'!$A656+14),FALSE)</f>
        <v>0</v>
      </c>
      <c r="K656" s="58">
        <f ca="1">HLOOKUP($B656,INDIRECT(K$1&amp;"!$I$2:$x$40"),('Partner-period(er)'!$A656+14),FALSE)</f>
        <v>0</v>
      </c>
      <c r="L656" s="58">
        <f ca="1">HLOOKUP($B656,INDIRECT(L$1&amp;"!$I$2:$x$40"),('Partner-period(er)'!$A656+14),FALSE)</f>
        <v>0</v>
      </c>
      <c r="M656" s="58">
        <f ca="1">HLOOKUP($B656,INDIRECT(M$1&amp;"!$I$2:$x$40"),('Partner-period(er)'!$A656+14),FALSE)</f>
        <v>0</v>
      </c>
      <c r="N656" s="58">
        <f ca="1">HLOOKUP($B656,INDIRECT(N$1&amp;"!$I$2:$x$40"),('Partner-period(er)'!$A656+14),FALSE)</f>
        <v>0</v>
      </c>
      <c r="O656" s="41">
        <f ca="1">HLOOKUP($B656,INDIRECT(O$1&amp;"!$I$2:$x$40"),('Partner-period(er)'!$A656+14),FALSE)</f>
        <v>0</v>
      </c>
      <c r="P656" s="41">
        <f ca="1">HLOOKUP($B656,INDIRECT(P$1&amp;"!$I$2:$x$40"),('Partner-period(er)'!$A656+14),FALSE)</f>
        <v>0</v>
      </c>
      <c r="Q656" s="41">
        <f ca="1">HLOOKUP($B656,INDIRECT(Q$1&amp;"!$I$2:$x$40"),('Partner-period(er)'!$A656+14),FALSE)</f>
        <v>0</v>
      </c>
      <c r="R656" s="41">
        <f ca="1">HLOOKUP($B656,INDIRECT(R$1&amp;"!$I$2:$x$40"),('Partner-period(er)'!$A656+14),FALSE)</f>
        <v>0</v>
      </c>
      <c r="S656" s="41">
        <f ca="1">HLOOKUP($B656,INDIRECT(S$1&amp;"!$I$2:$x$40"),('Partner-period(er)'!$A656+14),FALSE)</f>
        <v>0</v>
      </c>
      <c r="T656" s="41">
        <f ca="1">HLOOKUP($B656,INDIRECT(T$1&amp;"!$I$2:$x$40"),('Partner-period(er)'!$A656+14),FALSE)</f>
        <v>0</v>
      </c>
      <c r="U656" s="41">
        <f ca="1">HLOOKUP($B656,INDIRECT(U$1&amp;"!$I$2:$x$40"),('Partner-period(er)'!$A656+14),FALSE)</f>
        <v>0</v>
      </c>
      <c r="V656" s="41">
        <f ca="1">HLOOKUP($B656,INDIRECT(V$1&amp;"!$I$2:$x$40"),('Partner-period(er)'!$A656+14),FALSE)</f>
        <v>0</v>
      </c>
      <c r="W656" s="41">
        <f ca="1">HLOOKUP($B656,INDIRECT(W$1&amp;"!$I$2:$x$40"),('Partner-period(er)'!$A656+14),FALSE)</f>
        <v>0</v>
      </c>
      <c r="X656" s="363">
        <f ca="1">HLOOKUP($B656,INDIRECT(X$1&amp;"!$I$2:$x$40"),('Partner-period(er)'!$A656+14),FALSE)</f>
        <v>0</v>
      </c>
      <c r="Z656" s="15">
        <f ca="1">J656</f>
        <v>0</v>
      </c>
      <c r="AA656" s="11">
        <f ca="1">SUM($J656:K656)</f>
        <v>0</v>
      </c>
      <c r="AB656" s="11">
        <f ca="1">SUM($J656:L656)</f>
        <v>0</v>
      </c>
      <c r="AC656" s="11">
        <f ca="1">SUM($J656:M656)</f>
        <v>0</v>
      </c>
      <c r="AD656" s="11">
        <f ca="1">SUM($J656:N656)</f>
        <v>0</v>
      </c>
      <c r="AE656" s="11">
        <f ca="1">SUM($J656:O656)</f>
        <v>0</v>
      </c>
      <c r="AF656" s="11">
        <f ca="1">SUM($J656:P656)</f>
        <v>0</v>
      </c>
      <c r="AG656" s="11">
        <f ca="1">SUM($J656:Q656)</f>
        <v>0</v>
      </c>
      <c r="AH656" s="11">
        <f ca="1">SUM($J656:R656)</f>
        <v>0</v>
      </c>
      <c r="AI656" s="11">
        <f ca="1">SUM($J656:S656)</f>
        <v>0</v>
      </c>
      <c r="AJ656" s="11">
        <f ca="1">SUM($J656:T656)</f>
        <v>0</v>
      </c>
      <c r="AK656" s="11">
        <f ca="1">SUM($J656:U656)</f>
        <v>0</v>
      </c>
      <c r="AL656" s="11">
        <f ca="1">SUM($J656:V656)</f>
        <v>0</v>
      </c>
      <c r="AM656" s="11">
        <f ca="1">SUM($J656:W656)</f>
        <v>0</v>
      </c>
      <c r="AN656" s="19">
        <f ca="1">SUM($J656:X656)</f>
        <v>0</v>
      </c>
      <c r="AO656" s="12"/>
      <c r="AP656" s="11"/>
      <c r="AQ656" s="11"/>
      <c r="AR656" s="11"/>
      <c r="AS656" s="11"/>
      <c r="AT656" s="11"/>
    </row>
    <row r="657" spans="1:56" x14ac:dyDescent="0.25">
      <c r="A657" s="24">
        <v>3</v>
      </c>
      <c r="B657" s="24">
        <f t="shared" si="354"/>
        <v>14</v>
      </c>
      <c r="C657" s="36" t="str">
        <f>Data!B$5</f>
        <v>Personaleudgifter</v>
      </c>
      <c r="D657" s="37"/>
      <c r="E657" s="37"/>
      <c r="F657" s="37"/>
      <c r="G657" s="241"/>
      <c r="H657" s="454">
        <f t="shared" ca="1" si="355"/>
        <v>0</v>
      </c>
      <c r="I657" s="72"/>
      <c r="J657" s="159">
        <f ca="1">HLOOKUP($B657,INDIRECT(J$1&amp;"!$I$2:$x$40"),('Partner-period(er)'!$A657+14),FALSE)</f>
        <v>0</v>
      </c>
      <c r="K657" s="57">
        <f ca="1">HLOOKUP($B657,INDIRECT(K$1&amp;"!$I$2:$x$40"),('Partner-period(er)'!$A657+14),FALSE)</f>
        <v>0</v>
      </c>
      <c r="L657" s="57">
        <f ca="1">HLOOKUP($B657,INDIRECT(L$1&amp;"!$I$2:$x$40"),('Partner-period(er)'!$A657+14),FALSE)</f>
        <v>0</v>
      </c>
      <c r="M657" s="57">
        <f ca="1">HLOOKUP($B657,INDIRECT(M$1&amp;"!$I$2:$x$40"),('Partner-period(er)'!$A657+14),FALSE)</f>
        <v>0</v>
      </c>
      <c r="N657" s="57">
        <f ca="1">HLOOKUP($B657,INDIRECT(N$1&amp;"!$I$2:$x$40"),('Partner-period(er)'!$A657+14),FALSE)</f>
        <v>0</v>
      </c>
      <c r="O657" s="9">
        <f ca="1">HLOOKUP($B657,INDIRECT(O$1&amp;"!$I$2:$x$40"),('Partner-period(er)'!$A657+14),FALSE)</f>
        <v>0</v>
      </c>
      <c r="P657" s="9">
        <f ca="1">HLOOKUP($B657,INDIRECT(P$1&amp;"!$I$2:$x$40"),('Partner-period(er)'!$A657+14),FALSE)</f>
        <v>0</v>
      </c>
      <c r="Q657" s="9">
        <f ca="1">HLOOKUP($B657,INDIRECT(Q$1&amp;"!$I$2:$x$40"),('Partner-period(er)'!$A657+14),FALSE)</f>
        <v>0</v>
      </c>
      <c r="R657" s="9">
        <f ca="1">HLOOKUP($B657,INDIRECT(R$1&amp;"!$I$2:$x$40"),('Partner-period(er)'!$A657+14),FALSE)</f>
        <v>0</v>
      </c>
      <c r="S657" s="9">
        <f ca="1">HLOOKUP($B657,INDIRECT(S$1&amp;"!$I$2:$x$40"),('Partner-period(er)'!$A657+14),FALSE)</f>
        <v>0</v>
      </c>
      <c r="T657" s="9">
        <f ca="1">HLOOKUP($B657,INDIRECT(T$1&amp;"!$I$2:$x$40"),('Partner-period(er)'!$A657+14),FALSE)</f>
        <v>0</v>
      </c>
      <c r="U657" s="9">
        <f ca="1">HLOOKUP($B657,INDIRECT(U$1&amp;"!$I$2:$x$40"),('Partner-period(er)'!$A657+14),FALSE)</f>
        <v>0</v>
      </c>
      <c r="V657" s="9">
        <f ca="1">HLOOKUP($B657,INDIRECT(V$1&amp;"!$I$2:$x$40"),('Partner-period(er)'!$A657+14),FALSE)</f>
        <v>0</v>
      </c>
      <c r="W657" s="9">
        <f ca="1">HLOOKUP($B657,INDIRECT(W$1&amp;"!$I$2:$x$40"),('Partner-period(er)'!$A657+14),FALSE)</f>
        <v>0</v>
      </c>
      <c r="X657" s="109">
        <f ca="1">HLOOKUP($B657,INDIRECT(X$1&amp;"!$I$2:$x$40"),('Partner-period(er)'!$A657+14),FALSE)</f>
        <v>0</v>
      </c>
      <c r="Z657" s="15">
        <f ca="1">J657</f>
        <v>0</v>
      </c>
      <c r="AA657" s="11">
        <f ca="1">SUM($J657:K657)</f>
        <v>0</v>
      </c>
      <c r="AB657" s="11">
        <f ca="1">SUM($J657:L657)</f>
        <v>0</v>
      </c>
      <c r="AC657" s="11">
        <f ca="1">SUM($J657:M657)</f>
        <v>0</v>
      </c>
      <c r="AD657" s="11">
        <f ca="1">SUM($J657:N657)</f>
        <v>0</v>
      </c>
      <c r="AE657" s="11">
        <f ca="1">SUM($J657:O657)</f>
        <v>0</v>
      </c>
      <c r="AF657" s="11">
        <f ca="1">SUM($J657:P657)</f>
        <v>0</v>
      </c>
      <c r="AG657" s="11">
        <f ca="1">SUM($J657:Q657)</f>
        <v>0</v>
      </c>
      <c r="AH657" s="11">
        <f ca="1">SUM($J657:R657)</f>
        <v>0</v>
      </c>
      <c r="AI657" s="11">
        <f ca="1">SUM($J657:S657)</f>
        <v>0</v>
      </c>
      <c r="AJ657" s="11">
        <f ca="1">SUM($J657:T657)</f>
        <v>0</v>
      </c>
      <c r="AK657" s="11">
        <f ca="1">SUM($J657:U657)</f>
        <v>0</v>
      </c>
      <c r="AL657" s="11">
        <f ca="1">SUM($J657:V657)</f>
        <v>0</v>
      </c>
      <c r="AM657" s="11">
        <f ca="1">SUM($J657:W657)</f>
        <v>0</v>
      </c>
      <c r="AN657" s="19">
        <f ca="1">SUM($J657:X657)</f>
        <v>0</v>
      </c>
      <c r="AO657" s="12"/>
      <c r="AP657" s="11"/>
      <c r="AQ657" s="11"/>
      <c r="AR657" s="11"/>
      <c r="AS657" s="11"/>
      <c r="AT657" s="11"/>
    </row>
    <row r="658" spans="1:56" x14ac:dyDescent="0.25">
      <c r="A658" s="24">
        <v>4</v>
      </c>
      <c r="B658" s="24">
        <f t="shared" si="354"/>
        <v>14</v>
      </c>
      <c r="C658" s="43"/>
      <c r="D658" s="9" t="str">
        <f>Data!B$15</f>
        <v>Interen løn</v>
      </c>
      <c r="E658" s="9"/>
      <c r="F658" s="66">
        <f>HLOOKUP(B658,'Budget &amp; Total'!B:CI,50,FALSE)</f>
        <v>0</v>
      </c>
      <c r="G658" s="242">
        <f>HLOOKUP(B658,'Budget &amp; Total'!$1:$45,(24),FALSE)</f>
        <v>0</v>
      </c>
      <c r="H658" s="454">
        <f t="shared" ca="1" si="355"/>
        <v>0</v>
      </c>
      <c r="I658" s="72"/>
      <c r="J658" s="159">
        <f ca="1">HLOOKUP($B658,INDIRECT(J$1&amp;"!$I$2:$x$40"),('Partner-period(er)'!$A658+14),FALSE)</f>
        <v>0</v>
      </c>
      <c r="K658" s="57">
        <f ca="1">HLOOKUP($B658,INDIRECT(K$1&amp;"!$I$2:$x$40"),('Partner-period(er)'!$A658+14),FALSE)</f>
        <v>0</v>
      </c>
      <c r="L658" s="57">
        <f ca="1">HLOOKUP($B658,INDIRECT(L$1&amp;"!$I$2:$x$40"),('Partner-period(er)'!$A658+14),FALSE)</f>
        <v>0</v>
      </c>
      <c r="M658" s="57">
        <f ca="1">HLOOKUP($B658,INDIRECT(M$1&amp;"!$I$2:$x$40"),('Partner-period(er)'!$A658+14),FALSE)</f>
        <v>0</v>
      </c>
      <c r="N658" s="57">
        <f ca="1">HLOOKUP($B658,INDIRECT(N$1&amp;"!$I$2:$x$40"),('Partner-period(er)'!$A658+14),FALSE)</f>
        <v>0</v>
      </c>
      <c r="O658" s="9">
        <f ca="1">HLOOKUP($B658,INDIRECT(O$1&amp;"!$I$2:$x$40"),('Partner-period(er)'!$A658+14),FALSE)</f>
        <v>0</v>
      </c>
      <c r="P658" s="9">
        <f ca="1">HLOOKUP($B658,INDIRECT(P$1&amp;"!$I$2:$x$40"),('Partner-period(er)'!$A658+14),FALSE)</f>
        <v>0</v>
      </c>
      <c r="Q658" s="9">
        <f ca="1">HLOOKUP($B658,INDIRECT(Q$1&amp;"!$I$2:$x$40"),('Partner-period(er)'!$A658+14),FALSE)</f>
        <v>0</v>
      </c>
      <c r="R658" s="9">
        <f ca="1">HLOOKUP($B658,INDIRECT(R$1&amp;"!$I$2:$x$40"),('Partner-period(er)'!$A658+14),FALSE)</f>
        <v>0</v>
      </c>
      <c r="S658" s="9">
        <f ca="1">HLOOKUP($B658,INDIRECT(S$1&amp;"!$I$2:$x$40"),('Partner-period(er)'!$A658+14),FALSE)</f>
        <v>0</v>
      </c>
      <c r="T658" s="9">
        <f ca="1">HLOOKUP($B658,INDIRECT(T$1&amp;"!$I$2:$x$40"),('Partner-period(er)'!$A658+14),FALSE)</f>
        <v>0</v>
      </c>
      <c r="U658" s="9">
        <f ca="1">HLOOKUP($B658,INDIRECT(U$1&amp;"!$I$2:$x$40"),('Partner-period(er)'!$A658+14),FALSE)</f>
        <v>0</v>
      </c>
      <c r="V658" s="9">
        <f ca="1">HLOOKUP($B658,INDIRECT(V$1&amp;"!$I$2:$x$40"),('Partner-period(er)'!$A658+14),FALSE)</f>
        <v>0</v>
      </c>
      <c r="W658" s="9">
        <f ca="1">HLOOKUP($B658,INDIRECT(W$1&amp;"!$I$2:$x$40"),('Partner-period(er)'!$A658+14),FALSE)</f>
        <v>0</v>
      </c>
      <c r="X658" s="109">
        <f ca="1">HLOOKUP($B658,INDIRECT(X$1&amp;"!$I$2:$x$40"),('Partner-period(er)'!$A658+14),FALSE)</f>
        <v>0</v>
      </c>
      <c r="Z658" s="21">
        <f ca="1">J684</f>
        <v>0</v>
      </c>
      <c r="AA658" s="22">
        <f ca="1">SUM($J684:K684)</f>
        <v>0</v>
      </c>
      <c r="AB658" s="22">
        <f ca="1">SUM($J684:L684)</f>
        <v>0</v>
      </c>
      <c r="AC658" s="22">
        <f ca="1">SUM($J684:M684)</f>
        <v>0</v>
      </c>
      <c r="AD658" s="22">
        <f ca="1">SUM($J684:N684)</f>
        <v>0</v>
      </c>
      <c r="AE658" s="22">
        <f ca="1">SUM($J684:O684)</f>
        <v>0</v>
      </c>
      <c r="AF658" s="22">
        <f ca="1">SUM($J684:P684)</f>
        <v>0</v>
      </c>
      <c r="AG658" s="22">
        <f ca="1">SUM($J684:Q684)</f>
        <v>0</v>
      </c>
      <c r="AH658" s="22">
        <f ca="1">SUM($J684:R684)</f>
        <v>0</v>
      </c>
      <c r="AI658" s="22">
        <f ca="1">SUM($J684:S684)</f>
        <v>0</v>
      </c>
      <c r="AJ658" s="22">
        <f ca="1">SUM($J684:T684)</f>
        <v>0</v>
      </c>
      <c r="AK658" s="22">
        <f ca="1">SUM($J684:U684)</f>
        <v>0</v>
      </c>
      <c r="AL658" s="22">
        <f ca="1">SUM($J684:V684)</f>
        <v>0</v>
      </c>
      <c r="AM658" s="22">
        <f ca="1">SUM($J684:W684)</f>
        <v>0</v>
      </c>
      <c r="AN658" s="23">
        <f ca="1">SUM($J684:X684)</f>
        <v>0</v>
      </c>
      <c r="AO658" s="12"/>
      <c r="AP658" s="11">
        <f ca="1">IF(Data!$H$2="ja",IF(Z658&gt;$G658,Z658-$G658,0),0)</f>
        <v>0</v>
      </c>
      <c r="AQ658" s="11">
        <f ca="1">IF(Data!$H$2="ja",IF(AA658&gt;$G658,AA658-$G658-SUM($AP658:AP658),0),0)</f>
        <v>0</v>
      </c>
      <c r="AR658" s="11">
        <f ca="1">IF(Data!$H$2="ja",IF(AB658&gt;$G658,AB658-$G658-SUM($AP658:AQ658),0),0)</f>
        <v>0</v>
      </c>
      <c r="AS658" s="11">
        <f ca="1">IF(Data!$H$2="ja",IF(AC658&gt;$G658,AC658-$G658-SUM($AP658:AR658),0),0)</f>
        <v>0</v>
      </c>
      <c r="AT658" s="11">
        <f ca="1">IF(Data!$H$2="ja",IF(AD658&gt;$G658,AD658-$G658-SUM($AP658:AS658),0),0)</f>
        <v>0</v>
      </c>
      <c r="AU658" s="11">
        <f ca="1">IF(Data!$H$2="ja",IF(AE658&gt;$G658,AE658-$G658-SUM($AP658:AT658),0),0)</f>
        <v>0</v>
      </c>
      <c r="AV658" s="11">
        <f ca="1">IF(Data!$H$2="ja",IF(AF658&gt;$G658,AF658-$G658-SUM($AP658:AU658),0),0)</f>
        <v>0</v>
      </c>
      <c r="AW658" s="11">
        <f ca="1">IF(Data!$H$2="ja",IF(AG658&gt;$G658,AG658-$G658-SUM($AP658:AV658),0),0)</f>
        <v>0</v>
      </c>
      <c r="AX658" s="11">
        <f ca="1">IF(Data!$H$2="ja",IF(AH658&gt;$G658,AH658-$G658-SUM($AP658:AW658),0),0)</f>
        <v>0</v>
      </c>
      <c r="AY658" s="11">
        <f ca="1">IF(Data!$H$2="ja",IF(AI658&gt;$G658,AI658-$G658-SUM($AP658:AX658),0),0)</f>
        <v>0</v>
      </c>
      <c r="AZ658" s="11">
        <f ca="1">IF(Data!$H$2="ja",IF(AJ658&gt;$G658,AJ658-$G658-SUM($AP658:AY658),0),0)</f>
        <v>0</v>
      </c>
      <c r="BA658" s="11">
        <f ca="1">IF(Data!$H$2="ja",IF(AK658&gt;$G658,AK658-$G658-SUM($AP658:AZ658),0),0)</f>
        <v>0</v>
      </c>
      <c r="BB658" s="11">
        <f ca="1">IF(Data!$H$2="ja",IF(AL658&gt;$G658,AL658-$G658-SUM($AP658:BA658),0),0)</f>
        <v>0</v>
      </c>
      <c r="BC658" s="11">
        <f ca="1">IF(Data!$H$2="ja",IF(AM658&gt;$G658,AM658-$G658-SUM($AP658:BB658),0),0)</f>
        <v>0</v>
      </c>
      <c r="BD658" s="11">
        <f ca="1">IF(Data!$H$2="ja",IF(AN658&gt;$G658,AN658-$G658-SUM($AP658:BC658),0),0)</f>
        <v>0</v>
      </c>
    </row>
    <row r="659" spans="1:56" x14ac:dyDescent="0.25">
      <c r="A659" s="24">
        <v>5</v>
      </c>
      <c r="B659" s="24">
        <f t="shared" si="354"/>
        <v>14</v>
      </c>
      <c r="C659" s="39"/>
      <c r="D659" s="9" t="str">
        <f>Data!B$16</f>
        <v>Teknisk/adm løn</v>
      </c>
      <c r="E659" s="9"/>
      <c r="F659" s="66">
        <f>HLOOKUP(B658,'Budget &amp; Total'!B:CI,51,FALSE)</f>
        <v>0</v>
      </c>
      <c r="G659" s="242">
        <f>HLOOKUP(B659,'Budget &amp; Total'!$1:$45,(25),FALSE)</f>
        <v>0</v>
      </c>
      <c r="H659" s="454">
        <f t="shared" ca="1" si="355"/>
        <v>0</v>
      </c>
      <c r="I659" s="72"/>
      <c r="J659" s="159">
        <f ca="1">HLOOKUP($B659,INDIRECT(J$1&amp;"!$I$2:$x$40"),('Partner-period(er)'!$A659+14),FALSE)</f>
        <v>0</v>
      </c>
      <c r="K659" s="57">
        <f ca="1">HLOOKUP($B659,INDIRECT(K$1&amp;"!$I$2:$x$40"),('Partner-period(er)'!$A659+14),FALSE)</f>
        <v>0</v>
      </c>
      <c r="L659" s="57">
        <f ca="1">HLOOKUP($B659,INDIRECT(L$1&amp;"!$I$2:$x$40"),('Partner-period(er)'!$A659+14),FALSE)</f>
        <v>0</v>
      </c>
      <c r="M659" s="57">
        <f ca="1">HLOOKUP($B659,INDIRECT(M$1&amp;"!$I$2:$x$40"),('Partner-period(er)'!$A659+14),FALSE)</f>
        <v>0</v>
      </c>
      <c r="N659" s="57">
        <f ca="1">HLOOKUP($B659,INDIRECT(N$1&amp;"!$I$2:$x$40"),('Partner-period(er)'!$A659+14),FALSE)</f>
        <v>0</v>
      </c>
      <c r="O659" s="9">
        <f ca="1">HLOOKUP($B659,INDIRECT(O$1&amp;"!$I$2:$x$40"),('Partner-period(er)'!$A659+14),FALSE)</f>
        <v>0</v>
      </c>
      <c r="P659" s="9">
        <f ca="1">HLOOKUP($B659,INDIRECT(P$1&amp;"!$I$2:$x$40"),('Partner-period(er)'!$A659+14),FALSE)</f>
        <v>0</v>
      </c>
      <c r="Q659" s="9">
        <f ca="1">HLOOKUP($B659,INDIRECT(Q$1&amp;"!$I$2:$x$40"),('Partner-period(er)'!$A659+14),FALSE)</f>
        <v>0</v>
      </c>
      <c r="R659" s="9">
        <f ca="1">HLOOKUP($B659,INDIRECT(R$1&amp;"!$I$2:$x$40"),('Partner-period(er)'!$A659+14),FALSE)</f>
        <v>0</v>
      </c>
      <c r="S659" s="9">
        <f ca="1">HLOOKUP($B659,INDIRECT(S$1&amp;"!$I$2:$x$40"),('Partner-period(er)'!$A659+14),FALSE)</f>
        <v>0</v>
      </c>
      <c r="T659" s="9">
        <f ca="1">HLOOKUP($B659,INDIRECT(T$1&amp;"!$I$2:$x$40"),('Partner-period(er)'!$A659+14),FALSE)</f>
        <v>0</v>
      </c>
      <c r="U659" s="9">
        <f ca="1">HLOOKUP($B659,INDIRECT(U$1&amp;"!$I$2:$x$40"),('Partner-period(er)'!$A659+14),FALSE)</f>
        <v>0</v>
      </c>
      <c r="V659" s="9">
        <f ca="1">HLOOKUP($B659,INDIRECT(V$1&amp;"!$I$2:$x$40"),('Partner-period(er)'!$A659+14),FALSE)</f>
        <v>0</v>
      </c>
      <c r="W659" s="9">
        <f ca="1">HLOOKUP($B659,INDIRECT(W$1&amp;"!$I$2:$x$40"),('Partner-period(er)'!$A659+14),FALSE)</f>
        <v>0</v>
      </c>
      <c r="X659" s="109">
        <f ca="1">HLOOKUP($B659,INDIRECT(X$1&amp;"!$I$2:$x$40"),('Partner-period(er)'!$A659+14),FALSE)</f>
        <v>0</v>
      </c>
      <c r="Z659" s="21">
        <f ca="1">J691</f>
        <v>0</v>
      </c>
      <c r="AA659" s="22">
        <f ca="1">SUM($J691:K691)</f>
        <v>0</v>
      </c>
      <c r="AB659" s="22">
        <f ca="1">SUM($J691:L691)</f>
        <v>0</v>
      </c>
      <c r="AC659" s="22">
        <f ca="1">SUM($J691:M691)</f>
        <v>0</v>
      </c>
      <c r="AD659" s="22">
        <f ca="1">SUM($J691:N691)</f>
        <v>0</v>
      </c>
      <c r="AE659" s="22">
        <f ca="1">SUM($J691:O691)</f>
        <v>0</v>
      </c>
      <c r="AF659" s="22">
        <f ca="1">SUM($J691:P691)</f>
        <v>0</v>
      </c>
      <c r="AG659" s="22">
        <f ca="1">SUM($J691:Q691)</f>
        <v>0</v>
      </c>
      <c r="AH659" s="22">
        <f ca="1">SUM($J691:R691)</f>
        <v>0</v>
      </c>
      <c r="AI659" s="22">
        <f ca="1">SUM($J691:S691)</f>
        <v>0</v>
      </c>
      <c r="AJ659" s="22">
        <f ca="1">SUM($J691:T691)</f>
        <v>0</v>
      </c>
      <c r="AK659" s="22">
        <f ca="1">SUM($J691:U691)</f>
        <v>0</v>
      </c>
      <c r="AL659" s="22">
        <f ca="1">SUM($J691:V691)</f>
        <v>0</v>
      </c>
      <c r="AM659" s="22">
        <f ca="1">SUM($J691:W691)</f>
        <v>0</v>
      </c>
      <c r="AN659" s="22">
        <f ca="1">SUM($J691:X691)</f>
        <v>0</v>
      </c>
      <c r="AO659" s="12"/>
      <c r="AP659" s="11">
        <f ca="1">IF(Data!$H$2="ja",IF(Z659&gt;$G659,Z659-$G659,0),0)</f>
        <v>0</v>
      </c>
      <c r="AQ659" s="11">
        <f ca="1">IF(Data!$H$2="ja",IF(AA659&gt;$G659,AA659-$G659-SUM($AP659:AP659),0),0)</f>
        <v>0</v>
      </c>
      <c r="AR659" s="11">
        <f ca="1">IF(Data!$H$2="ja",IF(AB659&gt;$G659,AB659-$G659-SUM($AP659:AQ659),0),0)</f>
        <v>0</v>
      </c>
      <c r="AS659" s="11">
        <f ca="1">IF(Data!$H$2="ja",IF(AC659&gt;$G659,AC659-$G659-SUM($AP659:AR659),0),0)</f>
        <v>0</v>
      </c>
      <c r="AT659" s="11">
        <f ca="1">IF(Data!$H$2="ja",IF(AD659&gt;$G659,AD659-$G659-SUM($AP659:AS659),0),0)</f>
        <v>0</v>
      </c>
      <c r="AU659" s="11">
        <f ca="1">IF(Data!$H$2="ja",IF(AE659&gt;$G659,AE659-$G659-SUM($AP659:AT659),0),0)</f>
        <v>0</v>
      </c>
      <c r="AV659" s="11">
        <f ca="1">IF(Data!$H$2="ja",IF(AF659&gt;$G659,AF659-$G659-SUM($AP659:AU659),0),0)</f>
        <v>0</v>
      </c>
      <c r="AW659" s="11">
        <f ca="1">IF(Data!$H$2="ja",IF(AG659&gt;$G659,AG659-$G659-SUM($AP659:AV659),0),0)</f>
        <v>0</v>
      </c>
      <c r="AX659" s="11">
        <f ca="1">IF(Data!$H$2="ja",IF(AH659&gt;$G659,AH659-$G659-SUM($AP659:AW659),0),0)</f>
        <v>0</v>
      </c>
      <c r="AY659" s="11">
        <f ca="1">IF(Data!$H$2="ja",IF(AI659&gt;$G659,AI659-$G659-SUM($AP659:AX659),0),0)</f>
        <v>0</v>
      </c>
      <c r="AZ659" s="11">
        <f ca="1">IF(Data!$H$2="ja",IF(AJ659&gt;$G659,AJ659-$G659-SUM($AP659:AY659),0),0)</f>
        <v>0</v>
      </c>
      <c r="BA659" s="11">
        <f ca="1">IF(Data!$H$2="ja",IF(AK659&gt;$G659,AK659-$G659-SUM($AP659:AZ659),0),0)</f>
        <v>0</v>
      </c>
      <c r="BB659" s="11">
        <f ca="1">IF(Data!$H$2="ja",IF(AL659&gt;$G659,AL659-$G659-SUM($AP659:BA659),0),0)</f>
        <v>0</v>
      </c>
      <c r="BC659" s="11">
        <f ca="1">IF(Data!$H$2="ja",IF(AM659&gt;$G659,AM659-$G659-SUM($AP659:BB659),0),0)</f>
        <v>0</v>
      </c>
      <c r="BD659" s="11">
        <f ca="1">IF(Data!$H$2="ja",IF(AN659&gt;$G659,AN659-$G659-SUM($AP659:BC659),0),0)</f>
        <v>0</v>
      </c>
    </row>
    <row r="660" spans="1:56" x14ac:dyDescent="0.25">
      <c r="A660" s="24">
        <v>6</v>
      </c>
      <c r="B660" s="24">
        <f t="shared" si="354"/>
        <v>14</v>
      </c>
      <c r="C660" s="40"/>
      <c r="D660" s="41" t="str">
        <f>Data!B$17</f>
        <v>Overhead løn</v>
      </c>
      <c r="E660" s="41"/>
      <c r="F660" s="70">
        <f>HLOOKUP(B658,'Budget &amp; Total'!B:CI,26,FALSE)</f>
        <v>0</v>
      </c>
      <c r="G660" s="243">
        <f>HLOOKUP(B660,'Budget &amp; Total'!$1:$45,(27),FALSE)</f>
        <v>0</v>
      </c>
      <c r="H660" s="453">
        <f t="shared" ca="1" si="355"/>
        <v>0</v>
      </c>
      <c r="I660" s="72"/>
      <c r="J660" s="159">
        <f ca="1">HLOOKUP($B660,INDIRECT(J$1&amp;"!$I$2:$x$40"),('Partner-period(er)'!$A660+14),FALSE)</f>
        <v>0</v>
      </c>
      <c r="K660" s="57">
        <f ca="1">HLOOKUP($B660,INDIRECT(K$1&amp;"!$I$2:$x$40"),('Partner-period(er)'!$A660+14),FALSE)</f>
        <v>0</v>
      </c>
      <c r="L660" s="57">
        <f ca="1">HLOOKUP($B660,INDIRECT(L$1&amp;"!$I$2:$x$40"),('Partner-period(er)'!$A660+14),FALSE)</f>
        <v>0</v>
      </c>
      <c r="M660" s="57">
        <f ca="1">HLOOKUP($B660,INDIRECT(M$1&amp;"!$I$2:$x$40"),('Partner-period(er)'!$A660+14),FALSE)</f>
        <v>0</v>
      </c>
      <c r="N660" s="57">
        <f ca="1">HLOOKUP($B660,INDIRECT(N$1&amp;"!$I$2:$x$40"),('Partner-period(er)'!$A660+14),FALSE)</f>
        <v>0</v>
      </c>
      <c r="O660" s="9">
        <f ca="1">HLOOKUP($B660,INDIRECT(O$1&amp;"!$I$2:$x$40"),('Partner-period(er)'!$A660+14),FALSE)</f>
        <v>0</v>
      </c>
      <c r="P660" s="9">
        <f ca="1">HLOOKUP($B660,INDIRECT(P$1&amp;"!$I$2:$x$40"),('Partner-period(er)'!$A660+14),FALSE)</f>
        <v>0</v>
      </c>
      <c r="Q660" s="9">
        <f ca="1">HLOOKUP($B660,INDIRECT(Q$1&amp;"!$I$2:$x$40"),('Partner-period(er)'!$A660+14),FALSE)</f>
        <v>0</v>
      </c>
      <c r="R660" s="9">
        <f ca="1">HLOOKUP($B660,INDIRECT(R$1&amp;"!$I$2:$x$40"),('Partner-period(er)'!$A660+14),FALSE)</f>
        <v>0</v>
      </c>
      <c r="S660" s="9">
        <f ca="1">HLOOKUP($B660,INDIRECT(S$1&amp;"!$I$2:$x$40"),('Partner-period(er)'!$A660+14),FALSE)</f>
        <v>0</v>
      </c>
      <c r="T660" s="9">
        <f ca="1">HLOOKUP($B660,INDIRECT(T$1&amp;"!$I$2:$x$40"),('Partner-period(er)'!$A660+14),FALSE)</f>
        <v>0</v>
      </c>
      <c r="U660" s="9">
        <f ca="1">HLOOKUP($B660,INDIRECT(U$1&amp;"!$I$2:$x$40"),('Partner-period(er)'!$A660+14),FALSE)</f>
        <v>0</v>
      </c>
      <c r="V660" s="9">
        <f ca="1">HLOOKUP($B660,INDIRECT(V$1&amp;"!$I$2:$x$40"),('Partner-period(er)'!$A660+14),FALSE)</f>
        <v>0</v>
      </c>
      <c r="W660" s="9">
        <f ca="1">HLOOKUP($B660,INDIRECT(W$1&amp;"!$I$2:$x$40"),('Partner-period(er)'!$A660+14),FALSE)</f>
        <v>0</v>
      </c>
      <c r="X660" s="109">
        <f ca="1">HLOOKUP($B660,INDIRECT(X$1&amp;"!$I$2:$x$40"),('Partner-period(er)'!$A660+14),FALSE)</f>
        <v>0</v>
      </c>
      <c r="Z660" s="21">
        <f ca="1">J660+J694</f>
        <v>0</v>
      </c>
      <c r="AA660" s="22">
        <f ca="1">SUM($J694:K694)+SUM($J660:K660)</f>
        <v>0</v>
      </c>
      <c r="AB660" s="22">
        <f ca="1">SUM($J694:L694)+SUM($J660:L660)</f>
        <v>0</v>
      </c>
      <c r="AC660" s="22">
        <f ca="1">SUM($J694:M694)+SUM($J660:M660)</f>
        <v>0</v>
      </c>
      <c r="AD660" s="22">
        <f ca="1">SUM($J694:N694)+SUM($J660:N660)</f>
        <v>0</v>
      </c>
      <c r="AE660" s="22">
        <f ca="1">SUM($J694:O694)+SUM($J660:O660)</f>
        <v>0</v>
      </c>
      <c r="AF660" s="22">
        <f ca="1">SUM($J694:P694)+SUM($J660:P660)</f>
        <v>0</v>
      </c>
      <c r="AG660" s="22">
        <f ca="1">SUM($J694:Q694)+SUM($J660:Q660)</f>
        <v>0</v>
      </c>
      <c r="AH660" s="22">
        <f ca="1">SUM($J694:R694)+SUM($J660:R660)</f>
        <v>0</v>
      </c>
      <c r="AI660" s="22">
        <f ca="1">SUM($J694:S694)+SUM($J660:S660)</f>
        <v>0</v>
      </c>
      <c r="AJ660" s="22">
        <f ca="1">SUM($J694:T694)+SUM($J660:T660)</f>
        <v>0</v>
      </c>
      <c r="AK660" s="22">
        <f ca="1">SUM($J694:U694)+SUM($J660:U660)</f>
        <v>0</v>
      </c>
      <c r="AL660" s="22">
        <f ca="1">SUM($J694:V694)+SUM($J660:V660)</f>
        <v>0</v>
      </c>
      <c r="AM660" s="22">
        <f ca="1">SUM($J694:W694)+SUM($J660:W660)</f>
        <v>0</v>
      </c>
      <c r="AN660" s="22">
        <f ca="1">SUM($J694:X694)+SUM($J660:X660)</f>
        <v>0</v>
      </c>
      <c r="AO660" s="12"/>
      <c r="AP660" s="11">
        <f ca="1">IF(Data!$H$2="ja",IF(Z660&gt;$G660,Z660-$G660,0),0)</f>
        <v>0</v>
      </c>
      <c r="AQ660" s="11">
        <f ca="1">IF(Data!$H$2="ja",IF(AA660&gt;$G660,AA660-$G660-SUM($AP660:AP660),0),0)</f>
        <v>0</v>
      </c>
      <c r="AR660" s="11">
        <f ca="1">IF(Data!$H$2="ja",IF(AB660&gt;$G660,AB660-$G660-SUM($AP660:AQ660),0),0)</f>
        <v>0</v>
      </c>
      <c r="AS660" s="11">
        <f ca="1">IF(Data!$H$2="ja",IF(AC660&gt;$G660,AC660-$G660-SUM($AP660:AR660),0),0)</f>
        <v>0</v>
      </c>
      <c r="AT660" s="11">
        <f ca="1">IF(Data!$H$2="ja",IF(AD660&gt;$G660,AD660-$G660-SUM($AP660:AS660),0),0)</f>
        <v>0</v>
      </c>
      <c r="AU660" s="11">
        <f ca="1">IF(Data!$H$2="ja",IF(AE660&gt;$G660,AE660-$G660-SUM($AP660:AT660),0),0)</f>
        <v>0</v>
      </c>
      <c r="AV660" s="11">
        <f ca="1">IF(Data!$H$2="ja",IF(AF660&gt;$G660,AF660-$G660-SUM($AP660:AU660),0),0)</f>
        <v>0</v>
      </c>
      <c r="AW660" s="11">
        <f ca="1">IF(Data!$H$2="ja",IF(AG660&gt;$G660,AG660-$G660-SUM($AP660:AV660),0),0)</f>
        <v>0</v>
      </c>
      <c r="AX660" s="11">
        <f ca="1">IF(Data!$H$2="ja",IF(AH660&gt;$G660,AH660-$G660-SUM($AP660:AW660),0),0)</f>
        <v>0</v>
      </c>
      <c r="AY660" s="11">
        <f ca="1">IF(Data!$H$2="ja",IF(AI660&gt;$G660,AI660-$G660-SUM($AP660:AX660),0),0)</f>
        <v>0</v>
      </c>
      <c r="AZ660" s="11">
        <f ca="1">IF(Data!$H$2="ja",IF(AJ660&gt;$G660,AJ660-$G660-SUM($AP660:AY660),0),0)</f>
        <v>0</v>
      </c>
      <c r="BA660" s="11">
        <f ca="1">IF(Data!$H$2="ja",IF(AK660&gt;$G660,AK660-$G660-SUM($AP660:AZ660),0),0)</f>
        <v>0</v>
      </c>
      <c r="BB660" s="11">
        <f ca="1">IF(Data!$H$2="ja",IF(AL660&gt;$G660,AL660-$G660-SUM($AP660:BA660),0),0)</f>
        <v>0</v>
      </c>
      <c r="BC660" s="11">
        <f ca="1">IF(Data!$H$2="ja",IF(AM660&gt;$G660,AM660-$G660-SUM($AP660:BB660),0),0)</f>
        <v>0</v>
      </c>
      <c r="BD660" s="11">
        <f ca="1">IF(Data!$H$2="ja",IF(AN660&gt;$G660,AN660-$G660-SUM($AP660:BC660),0),0)</f>
        <v>0</v>
      </c>
    </row>
    <row r="661" spans="1:56" x14ac:dyDescent="0.25">
      <c r="A661" s="24">
        <v>7</v>
      </c>
      <c r="B661" s="24">
        <f t="shared" si="354"/>
        <v>14</v>
      </c>
      <c r="C661" s="62"/>
      <c r="D661" s="34" t="str">
        <f>Data!B$39</f>
        <v>Lønomkostninger total</v>
      </c>
      <c r="E661" s="34"/>
      <c r="F661" s="53"/>
      <c r="G661" s="242">
        <f>HLOOKUP(B661,'Budget &amp; Total'!$1:$45,(28),FALSE)</f>
        <v>0</v>
      </c>
      <c r="H661" s="455">
        <f t="shared" ca="1" si="355"/>
        <v>0</v>
      </c>
      <c r="I661" s="79"/>
      <c r="J661" s="209">
        <f ca="1">HLOOKUP($B661,INDIRECT(J$1&amp;"!$I$2:$x$40"),('Partner-period(er)'!$A661+14),FALSE)</f>
        <v>0</v>
      </c>
      <c r="K661" s="61">
        <f ca="1">HLOOKUP($B661,INDIRECT(K$1&amp;"!$I$2:$x$40"),('Partner-period(er)'!$A661+14),FALSE)</f>
        <v>0</v>
      </c>
      <c r="L661" s="210">
        <f ca="1">HLOOKUP($B661,INDIRECT(L$1&amp;"!$I$2:$x$40"),('Partner-period(er)'!$A661+14),FALSE)</f>
        <v>0</v>
      </c>
      <c r="M661" s="210">
        <f ca="1">HLOOKUP($B661,INDIRECT(M$1&amp;"!$I$2:$x$40"),('Partner-period(er)'!$A661+14),FALSE)</f>
        <v>0</v>
      </c>
      <c r="N661" s="210">
        <f ca="1">HLOOKUP($B661,INDIRECT(N$1&amp;"!$I$2:$x$40"),('Partner-period(er)'!$A661+14),FALSE)</f>
        <v>0</v>
      </c>
      <c r="O661" s="364">
        <f ca="1">HLOOKUP($B661,INDIRECT(O$1&amp;"!$I$2:$x$40"),('Partner-period(er)'!$A661+14),FALSE)</f>
        <v>0</v>
      </c>
      <c r="P661" s="364">
        <f ca="1">HLOOKUP($B661,INDIRECT(P$1&amp;"!$I$2:$x$40"),('Partner-period(er)'!$A661+14),FALSE)</f>
        <v>0</v>
      </c>
      <c r="Q661" s="364">
        <f ca="1">HLOOKUP($B661,INDIRECT(Q$1&amp;"!$I$2:$x$40"),('Partner-period(er)'!$A661+14),FALSE)</f>
        <v>0</v>
      </c>
      <c r="R661" s="364">
        <f ca="1">HLOOKUP($B661,INDIRECT(R$1&amp;"!$I$2:$x$40"),('Partner-period(er)'!$A661+14),FALSE)</f>
        <v>0</v>
      </c>
      <c r="S661" s="364">
        <f ca="1">HLOOKUP($B661,INDIRECT(S$1&amp;"!$I$2:$x$40"),('Partner-period(er)'!$A661+14),FALSE)</f>
        <v>0</v>
      </c>
      <c r="T661" s="364">
        <f ca="1">HLOOKUP($B661,INDIRECT(T$1&amp;"!$I$2:$x$40"),('Partner-period(er)'!$A661+14),FALSE)</f>
        <v>0</v>
      </c>
      <c r="U661" s="364">
        <f ca="1">HLOOKUP($B661,INDIRECT(U$1&amp;"!$I$2:$x$40"),('Partner-period(er)'!$A661+14),FALSE)</f>
        <v>0</v>
      </c>
      <c r="V661" s="364">
        <f ca="1">HLOOKUP($B661,INDIRECT(V$1&amp;"!$I$2:$x$40"),('Partner-period(er)'!$A661+14),FALSE)</f>
        <v>0</v>
      </c>
      <c r="W661" s="364">
        <f ca="1">HLOOKUP($B661,INDIRECT(W$1&amp;"!$I$2:$x$40"),('Partner-period(er)'!$A661+14),FALSE)</f>
        <v>0</v>
      </c>
      <c r="X661" s="365">
        <f ca="1">HLOOKUP($B661,INDIRECT(X$1&amp;"!$I$2:$x$40"),('Partner-period(er)'!$A661+14),FALSE)</f>
        <v>0</v>
      </c>
      <c r="Z661" s="15">
        <f t="shared" ref="Z661:AN661" ca="1" si="356">SUM(Z658:Z660)</f>
        <v>0</v>
      </c>
      <c r="AA661" s="11">
        <f t="shared" ca="1" si="356"/>
        <v>0</v>
      </c>
      <c r="AB661" s="11">
        <f t="shared" ca="1" si="356"/>
        <v>0</v>
      </c>
      <c r="AC661" s="11">
        <f t="shared" ca="1" si="356"/>
        <v>0</v>
      </c>
      <c r="AD661" s="11">
        <f t="shared" ca="1" si="356"/>
        <v>0</v>
      </c>
      <c r="AE661" s="11">
        <f t="shared" ca="1" si="356"/>
        <v>0</v>
      </c>
      <c r="AF661" s="11">
        <f t="shared" ca="1" si="356"/>
        <v>0</v>
      </c>
      <c r="AG661" s="11">
        <f t="shared" ca="1" si="356"/>
        <v>0</v>
      </c>
      <c r="AH661" s="11">
        <f t="shared" ca="1" si="356"/>
        <v>0</v>
      </c>
      <c r="AI661" s="11">
        <f t="shared" ca="1" si="356"/>
        <v>0</v>
      </c>
      <c r="AJ661" s="11">
        <f t="shared" ca="1" si="356"/>
        <v>0</v>
      </c>
      <c r="AK661" s="11">
        <f t="shared" ca="1" si="356"/>
        <v>0</v>
      </c>
      <c r="AL661" s="11">
        <f t="shared" ca="1" si="356"/>
        <v>0</v>
      </c>
      <c r="AM661" s="11">
        <f t="shared" ca="1" si="356"/>
        <v>0</v>
      </c>
      <c r="AN661" s="19">
        <f t="shared" ca="1" si="356"/>
        <v>0</v>
      </c>
      <c r="AO661" s="12"/>
      <c r="AP661" s="11">
        <f t="shared" ref="AP661:BD661" ca="1" si="357">SUM(AP658:AP660)</f>
        <v>0</v>
      </c>
      <c r="AQ661" s="11">
        <f t="shared" ca="1" si="357"/>
        <v>0</v>
      </c>
      <c r="AR661" s="11">
        <f t="shared" ca="1" si="357"/>
        <v>0</v>
      </c>
      <c r="AS661" s="11">
        <f t="shared" ca="1" si="357"/>
        <v>0</v>
      </c>
      <c r="AT661" s="11">
        <f t="shared" ca="1" si="357"/>
        <v>0</v>
      </c>
      <c r="AU661" s="11">
        <f t="shared" ca="1" si="357"/>
        <v>0</v>
      </c>
      <c r="AV661" s="11">
        <f t="shared" ca="1" si="357"/>
        <v>0</v>
      </c>
      <c r="AW661" s="11">
        <f t="shared" ca="1" si="357"/>
        <v>0</v>
      </c>
      <c r="AX661" s="11">
        <f t="shared" ca="1" si="357"/>
        <v>0</v>
      </c>
      <c r="AY661" s="11">
        <f t="shared" ca="1" si="357"/>
        <v>0</v>
      </c>
      <c r="AZ661" s="11">
        <f t="shared" ca="1" si="357"/>
        <v>0</v>
      </c>
      <c r="BA661" s="11">
        <f t="shared" ca="1" si="357"/>
        <v>0</v>
      </c>
      <c r="BB661" s="11">
        <f t="shared" ca="1" si="357"/>
        <v>0</v>
      </c>
      <c r="BC661" s="11">
        <f t="shared" ca="1" si="357"/>
        <v>0</v>
      </c>
      <c r="BD661" s="11">
        <f t="shared" ca="1" si="357"/>
        <v>0</v>
      </c>
    </row>
    <row r="662" spans="1:56" x14ac:dyDescent="0.25">
      <c r="B662" s="24">
        <f t="shared" si="354"/>
        <v>14</v>
      </c>
      <c r="C662" s="38" t="str">
        <f>Data!B$18</f>
        <v>Andre omkostninger</v>
      </c>
      <c r="D662" s="9"/>
      <c r="E662" s="9"/>
      <c r="F662" s="4"/>
      <c r="G662" s="241"/>
      <c r="H662" s="454">
        <f t="shared" ca="1" si="355"/>
        <v>0</v>
      </c>
      <c r="I662" s="72"/>
      <c r="J662" s="159">
        <f ca="1">HLOOKUP($B662,INDIRECT(J$1&amp;"!$I$2:$x$40"),('Partner-period(er)'!$A662+14),FALSE)</f>
        <v>0</v>
      </c>
      <c r="K662" s="57">
        <f ca="1">HLOOKUP($B662,INDIRECT(K$1&amp;"!$I$2:$x$40"),('Partner-period(er)'!$A662+14),FALSE)</f>
        <v>0</v>
      </c>
      <c r="L662" s="57">
        <f ca="1">HLOOKUP($B662,INDIRECT(L$1&amp;"!$I$2:$x$40"),('Partner-period(er)'!$A662+14),FALSE)</f>
        <v>0</v>
      </c>
      <c r="M662" s="57">
        <f ca="1">HLOOKUP($B662,INDIRECT(M$1&amp;"!$I$2:$x$40"),('Partner-period(er)'!$A662+14),FALSE)</f>
        <v>0</v>
      </c>
      <c r="N662" s="57">
        <f ca="1">HLOOKUP($B662,INDIRECT(N$1&amp;"!$I$2:$x$40"),('Partner-period(er)'!$A662+14),FALSE)</f>
        <v>0</v>
      </c>
      <c r="O662" s="9">
        <f ca="1">HLOOKUP($B662,INDIRECT(O$1&amp;"!$I$2:$x$40"),('Partner-period(er)'!$A662+14),FALSE)</f>
        <v>0</v>
      </c>
      <c r="P662" s="9">
        <f ca="1">HLOOKUP($B662,INDIRECT(P$1&amp;"!$I$2:$x$40"),('Partner-period(er)'!$A662+14),FALSE)</f>
        <v>0</v>
      </c>
      <c r="Q662" s="9">
        <f ca="1">HLOOKUP($B662,INDIRECT(Q$1&amp;"!$I$2:$x$40"),('Partner-period(er)'!$A662+14),FALSE)</f>
        <v>0</v>
      </c>
      <c r="R662" s="9">
        <f ca="1">HLOOKUP($B662,INDIRECT(R$1&amp;"!$I$2:$x$40"),('Partner-period(er)'!$A662+14),FALSE)</f>
        <v>0</v>
      </c>
      <c r="S662" s="9">
        <f ca="1">HLOOKUP($B662,INDIRECT(S$1&amp;"!$I$2:$x$40"),('Partner-period(er)'!$A662+14),FALSE)</f>
        <v>0</v>
      </c>
      <c r="T662" s="9">
        <f ca="1">HLOOKUP($B662,INDIRECT(T$1&amp;"!$I$2:$x$40"),('Partner-period(er)'!$A662+14),FALSE)</f>
        <v>0</v>
      </c>
      <c r="U662" s="9">
        <f ca="1">HLOOKUP($B662,INDIRECT(U$1&amp;"!$I$2:$x$40"),('Partner-period(er)'!$A662+14),FALSE)</f>
        <v>0</v>
      </c>
      <c r="V662" s="9">
        <f ca="1">HLOOKUP($B662,INDIRECT(V$1&amp;"!$I$2:$x$40"),('Partner-period(er)'!$A662+14),FALSE)</f>
        <v>0</v>
      </c>
      <c r="W662" s="9">
        <f ca="1">HLOOKUP($B662,INDIRECT(W$1&amp;"!$I$2:$x$40"),('Partner-period(er)'!$A662+14),FALSE)</f>
        <v>0</v>
      </c>
      <c r="X662" s="109">
        <f ca="1">HLOOKUP($B662,INDIRECT(X$1&amp;"!$I$2:$x$40"),('Partner-period(er)'!$A662+14),FALSE)</f>
        <v>0</v>
      </c>
      <c r="Z662" s="15"/>
      <c r="AA662" s="11"/>
      <c r="AB662" s="11"/>
      <c r="AC662" s="11"/>
      <c r="AD662" s="11"/>
      <c r="AE662" s="11"/>
      <c r="AF662" s="11"/>
      <c r="AG662" s="11"/>
      <c r="AH662" s="11"/>
      <c r="AI662" s="11"/>
      <c r="AJ662" s="11"/>
      <c r="AK662" s="11"/>
      <c r="AL662" s="11"/>
      <c r="AM662" s="11"/>
      <c r="AN662" s="19"/>
      <c r="AO662" s="12"/>
      <c r="AP662" s="11"/>
      <c r="AQ662" s="11"/>
      <c r="AR662" s="11"/>
      <c r="AS662" s="11"/>
      <c r="AT662" s="11"/>
      <c r="AU662" s="11"/>
      <c r="AV662" s="11"/>
      <c r="AW662" s="11"/>
      <c r="AX662" s="11"/>
      <c r="AY662" s="11"/>
      <c r="AZ662" s="11"/>
      <c r="BA662" s="11"/>
      <c r="BB662" s="11"/>
      <c r="BC662" s="11"/>
      <c r="BD662" s="11"/>
    </row>
    <row r="663" spans="1:56" x14ac:dyDescent="0.25">
      <c r="A663" s="24">
        <v>9</v>
      </c>
      <c r="B663" s="24">
        <f t="shared" si="354"/>
        <v>14</v>
      </c>
      <c r="C663" s="39"/>
      <c r="D663" s="9" t="str">
        <f>Data!B$6</f>
        <v>Instrumenter og udstyr</v>
      </c>
      <c r="E663" s="9"/>
      <c r="F663" s="4"/>
      <c r="G663" s="242">
        <f>HLOOKUP(B663,'Budget &amp; Total'!$1:$45,(30),FALSE)</f>
        <v>0</v>
      </c>
      <c r="H663" s="454">
        <f t="shared" ca="1" si="355"/>
        <v>0</v>
      </c>
      <c r="I663" s="72"/>
      <c r="J663" s="159">
        <f ca="1">HLOOKUP($B663,INDIRECT(J$1&amp;"!$I$2:$x$40"),('Partner-period(er)'!$A663+14),FALSE)</f>
        <v>0</v>
      </c>
      <c r="K663" s="57">
        <f ca="1">HLOOKUP($B663,INDIRECT(K$1&amp;"!$I$2:$x$40"),('Partner-period(er)'!$A663+14),FALSE)</f>
        <v>0</v>
      </c>
      <c r="L663" s="57">
        <f ca="1">HLOOKUP($B663,INDIRECT(L$1&amp;"!$I$2:$x$40"),('Partner-period(er)'!$A663+14),FALSE)</f>
        <v>0</v>
      </c>
      <c r="M663" s="57">
        <f ca="1">HLOOKUP($B663,INDIRECT(M$1&amp;"!$I$2:$x$40"),('Partner-period(er)'!$A663+14),FALSE)</f>
        <v>0</v>
      </c>
      <c r="N663" s="57">
        <f ca="1">HLOOKUP($B663,INDIRECT(N$1&amp;"!$I$2:$x$40"),('Partner-period(er)'!$A663+14),FALSE)</f>
        <v>0</v>
      </c>
      <c r="O663" s="9">
        <f ca="1">HLOOKUP($B663,INDIRECT(O$1&amp;"!$I$2:$x$40"),('Partner-period(er)'!$A663+14),FALSE)</f>
        <v>0</v>
      </c>
      <c r="P663" s="9">
        <f ca="1">HLOOKUP($B663,INDIRECT(P$1&amp;"!$I$2:$x$40"),('Partner-period(er)'!$A663+14),FALSE)</f>
        <v>0</v>
      </c>
      <c r="Q663" s="9">
        <f ca="1">HLOOKUP($B663,INDIRECT(Q$1&amp;"!$I$2:$x$40"),('Partner-period(er)'!$A663+14),FALSE)</f>
        <v>0</v>
      </c>
      <c r="R663" s="9">
        <f ca="1">HLOOKUP($B663,INDIRECT(R$1&amp;"!$I$2:$x$40"),('Partner-period(er)'!$A663+14),FALSE)</f>
        <v>0</v>
      </c>
      <c r="S663" s="9">
        <f ca="1">HLOOKUP($B663,INDIRECT(S$1&amp;"!$I$2:$x$40"),('Partner-period(er)'!$A663+14),FALSE)</f>
        <v>0</v>
      </c>
      <c r="T663" s="9">
        <f ca="1">HLOOKUP($B663,INDIRECT(T$1&amp;"!$I$2:$x$40"),('Partner-period(er)'!$A663+14),FALSE)</f>
        <v>0</v>
      </c>
      <c r="U663" s="9">
        <f ca="1">HLOOKUP($B663,INDIRECT(U$1&amp;"!$I$2:$x$40"),('Partner-period(er)'!$A663+14),FALSE)</f>
        <v>0</v>
      </c>
      <c r="V663" s="9">
        <f ca="1">HLOOKUP($B663,INDIRECT(V$1&amp;"!$I$2:$x$40"),('Partner-period(er)'!$A663+14),FALSE)</f>
        <v>0</v>
      </c>
      <c r="W663" s="9">
        <f ca="1">HLOOKUP($B663,INDIRECT(W$1&amp;"!$I$2:$x$40"),('Partner-period(er)'!$A663+14),FALSE)</f>
        <v>0</v>
      </c>
      <c r="X663" s="109">
        <f ca="1">HLOOKUP($B663,INDIRECT(X$1&amp;"!$I$2:$x$40"),('Partner-period(er)'!$A663+14),FALSE)</f>
        <v>0</v>
      </c>
      <c r="Z663" s="15">
        <f t="shared" ref="Z663:Z671" ca="1" si="358">J663</f>
        <v>0</v>
      </c>
      <c r="AA663" s="11">
        <f ca="1">SUM($J663:K663)</f>
        <v>0</v>
      </c>
      <c r="AB663" s="11">
        <f ca="1">SUM($J663:L663)</f>
        <v>0</v>
      </c>
      <c r="AC663" s="11">
        <f ca="1">SUM($J663:M663)</f>
        <v>0</v>
      </c>
      <c r="AD663" s="11">
        <f ca="1">SUM($J663:N663)</f>
        <v>0</v>
      </c>
      <c r="AE663" s="11">
        <f ca="1">SUM($J663:O663)</f>
        <v>0</v>
      </c>
      <c r="AF663" s="11">
        <f ca="1">SUM($J663:P663)</f>
        <v>0</v>
      </c>
      <c r="AG663" s="11">
        <f ca="1">SUM($J663:Q663)</f>
        <v>0</v>
      </c>
      <c r="AH663" s="11">
        <f ca="1">SUM($J663:R663)</f>
        <v>0</v>
      </c>
      <c r="AI663" s="11">
        <f ca="1">SUM($J663:S663)</f>
        <v>0</v>
      </c>
      <c r="AJ663" s="11">
        <f ca="1">SUM($J663:T663)</f>
        <v>0</v>
      </c>
      <c r="AK663" s="11">
        <f ca="1">SUM($J663:U663)</f>
        <v>0</v>
      </c>
      <c r="AL663" s="11">
        <f ca="1">SUM($J663:V663)</f>
        <v>0</v>
      </c>
      <c r="AM663" s="11">
        <f ca="1">SUM($J663:W663)</f>
        <v>0</v>
      </c>
      <c r="AN663" s="19">
        <f ca="1">SUM($J663:X663)</f>
        <v>0</v>
      </c>
      <c r="AO663" s="12"/>
      <c r="AP663" s="11">
        <f ca="1">IF(Data!$H$2="ja",IF(Z663&gt;$G663,Z663-$G663,0),0)</f>
        <v>0</v>
      </c>
      <c r="AQ663" s="11">
        <f ca="1">IF(Data!$H$2="ja",IF(AA663&gt;$G663,AA663-$G663-SUM($AP663:AP663),0),0)</f>
        <v>0</v>
      </c>
      <c r="AR663" s="11">
        <f ca="1">IF(Data!$H$2="ja",IF(AB663&gt;$G663,AB663-$G663-SUM($AP663:AQ663),0),0)</f>
        <v>0</v>
      </c>
      <c r="AS663" s="11">
        <f ca="1">IF(Data!$H$2="ja",IF(AC663&gt;$G663,AC663-$G663-SUM($AP663:AR663),0),0)</f>
        <v>0</v>
      </c>
      <c r="AT663" s="11">
        <f ca="1">IF(Data!$H$2="ja",IF(AD663&gt;$G663,AD663-$G663-SUM($AP663:AS663),0),0)</f>
        <v>0</v>
      </c>
      <c r="AU663" s="11">
        <f ca="1">IF(Data!$H$2="ja",IF(AE663&gt;$G663,AE663-$G663-SUM($AP663:AT663),0),0)</f>
        <v>0</v>
      </c>
      <c r="AV663" s="11">
        <f ca="1">IF(Data!$H$2="ja",IF(AF663&gt;$G663,AF663-$G663-SUM($AP663:AU663),0),0)</f>
        <v>0</v>
      </c>
      <c r="AW663" s="11">
        <f ca="1">IF(Data!$H$2="ja",IF(AG663&gt;$G663,AG663-$G663-SUM($AP663:AV663),0),0)</f>
        <v>0</v>
      </c>
      <c r="AX663" s="11">
        <f ca="1">IF(Data!$H$2="ja",IF(AH663&gt;$G663,AH663-$G663-SUM($AP663:AW663),0),0)</f>
        <v>0</v>
      </c>
      <c r="AY663" s="11">
        <f ca="1">IF(Data!$H$2="ja",IF(AI663&gt;$G663,AI663-$G663-SUM($AP663:AX663),0),0)</f>
        <v>0</v>
      </c>
      <c r="AZ663" s="11">
        <f ca="1">IF(Data!$H$2="ja",IF(AJ663&gt;$G663,AJ663-$G663-SUM($AP663:AY663),0),0)</f>
        <v>0</v>
      </c>
      <c r="BA663" s="11">
        <f ca="1">IF(Data!$H$2="ja",IF(AK663&gt;$G663,AK663-$G663-SUM($AP663:AZ663),0),0)</f>
        <v>0</v>
      </c>
      <c r="BB663" s="11">
        <f ca="1">IF(Data!$H$2="ja",IF(AL663&gt;$G663,AL663-$G663-SUM($AP663:BA663),0),0)</f>
        <v>0</v>
      </c>
      <c r="BC663" s="11">
        <f ca="1">IF(Data!$H$2="ja",IF(AM663&gt;$G663,AM663-$G663-SUM($AP663:BB663),0),0)</f>
        <v>0</v>
      </c>
      <c r="BD663" s="11">
        <f ca="1">IF(Data!$H$2="ja",IF(AN663&gt;$G663,AN663-$G663-SUM($AP663:BC663),0),0)</f>
        <v>0</v>
      </c>
    </row>
    <row r="664" spans="1:56" x14ac:dyDescent="0.25">
      <c r="A664" s="24">
        <v>10</v>
      </c>
      <c r="B664" s="24">
        <f t="shared" si="354"/>
        <v>14</v>
      </c>
      <c r="C664" s="39"/>
      <c r="D664" s="9" t="str">
        <f>Data!B$7</f>
        <v>Bygninger og jord</v>
      </c>
      <c r="E664" s="9"/>
      <c r="F664" s="4"/>
      <c r="G664" s="242">
        <f>HLOOKUP(B664,'Budget &amp; Total'!$1:$45,(31),FALSE)</f>
        <v>0</v>
      </c>
      <c r="H664" s="454">
        <f t="shared" ca="1" si="355"/>
        <v>0</v>
      </c>
      <c r="I664" s="72"/>
      <c r="J664" s="159">
        <f ca="1">HLOOKUP($B664,INDIRECT(J$1&amp;"!$I$2:$x$40"),('Partner-period(er)'!$A664+14),FALSE)</f>
        <v>0</v>
      </c>
      <c r="K664" s="57">
        <f ca="1">HLOOKUP($B664,INDIRECT(K$1&amp;"!$I$2:$x$40"),('Partner-period(er)'!$A664+14),FALSE)</f>
        <v>0</v>
      </c>
      <c r="L664" s="57">
        <f ca="1">HLOOKUP($B664,INDIRECT(L$1&amp;"!$I$2:$x$40"),('Partner-period(er)'!$A664+14),FALSE)</f>
        <v>0</v>
      </c>
      <c r="M664" s="57">
        <f ca="1">HLOOKUP($B664,INDIRECT(M$1&amp;"!$I$2:$x$40"),('Partner-period(er)'!$A664+14),FALSE)</f>
        <v>0</v>
      </c>
      <c r="N664" s="57">
        <f ca="1">HLOOKUP($B664,INDIRECT(N$1&amp;"!$I$2:$x$40"),('Partner-period(er)'!$A664+14),FALSE)</f>
        <v>0</v>
      </c>
      <c r="O664" s="9">
        <f ca="1">HLOOKUP($B664,INDIRECT(O$1&amp;"!$I$2:$x$40"),('Partner-period(er)'!$A664+14),FALSE)</f>
        <v>0</v>
      </c>
      <c r="P664" s="9">
        <f ca="1">HLOOKUP($B664,INDIRECT(P$1&amp;"!$I$2:$x$40"),('Partner-period(er)'!$A664+14),FALSE)</f>
        <v>0</v>
      </c>
      <c r="Q664" s="9">
        <f ca="1">HLOOKUP($B664,INDIRECT(Q$1&amp;"!$I$2:$x$40"),('Partner-period(er)'!$A664+14),FALSE)</f>
        <v>0</v>
      </c>
      <c r="R664" s="9">
        <f ca="1">HLOOKUP($B664,INDIRECT(R$1&amp;"!$I$2:$x$40"),('Partner-period(er)'!$A664+14),FALSE)</f>
        <v>0</v>
      </c>
      <c r="S664" s="9">
        <f ca="1">HLOOKUP($B664,INDIRECT(S$1&amp;"!$I$2:$x$40"),('Partner-period(er)'!$A664+14),FALSE)</f>
        <v>0</v>
      </c>
      <c r="T664" s="9">
        <f ca="1">HLOOKUP($B664,INDIRECT(T$1&amp;"!$I$2:$x$40"),('Partner-period(er)'!$A664+14),FALSE)</f>
        <v>0</v>
      </c>
      <c r="U664" s="9">
        <f ca="1">HLOOKUP($B664,INDIRECT(U$1&amp;"!$I$2:$x$40"),('Partner-period(er)'!$A664+14),FALSE)</f>
        <v>0</v>
      </c>
      <c r="V664" s="9">
        <f ca="1">HLOOKUP($B664,INDIRECT(V$1&amp;"!$I$2:$x$40"),('Partner-period(er)'!$A664+14),FALSE)</f>
        <v>0</v>
      </c>
      <c r="W664" s="9">
        <f ca="1">HLOOKUP($B664,INDIRECT(W$1&amp;"!$I$2:$x$40"),('Partner-period(er)'!$A664+14),FALSE)</f>
        <v>0</v>
      </c>
      <c r="X664" s="109">
        <f ca="1">HLOOKUP($B664,INDIRECT(X$1&amp;"!$I$2:$x$40"),('Partner-period(er)'!$A664+14),FALSE)</f>
        <v>0</v>
      </c>
      <c r="Z664" s="15">
        <f t="shared" ca="1" si="358"/>
        <v>0</v>
      </c>
      <c r="AA664" s="11">
        <f ca="1">SUM($J664:K664)</f>
        <v>0</v>
      </c>
      <c r="AB664" s="11">
        <f ca="1">SUM($J664:L664)</f>
        <v>0</v>
      </c>
      <c r="AC664" s="11">
        <f ca="1">SUM($J664:M664)</f>
        <v>0</v>
      </c>
      <c r="AD664" s="11">
        <f ca="1">SUM($J664:N664)</f>
        <v>0</v>
      </c>
      <c r="AE664" s="11">
        <f ca="1">SUM($J664:O664)</f>
        <v>0</v>
      </c>
      <c r="AF664" s="11">
        <f ca="1">SUM($J664:P664)</f>
        <v>0</v>
      </c>
      <c r="AG664" s="11">
        <f ca="1">SUM($J664:Q664)</f>
        <v>0</v>
      </c>
      <c r="AH664" s="11">
        <f ca="1">SUM($J664:R664)</f>
        <v>0</v>
      </c>
      <c r="AI664" s="11">
        <f ca="1">SUM($J664:S664)</f>
        <v>0</v>
      </c>
      <c r="AJ664" s="11">
        <f ca="1">SUM($J664:T664)</f>
        <v>0</v>
      </c>
      <c r="AK664" s="11">
        <f ca="1">SUM($J664:U664)</f>
        <v>0</v>
      </c>
      <c r="AL664" s="11">
        <f ca="1">SUM($J664:V664)</f>
        <v>0</v>
      </c>
      <c r="AM664" s="11">
        <f ca="1">SUM($J664:W664)</f>
        <v>0</v>
      </c>
      <c r="AN664" s="19">
        <f ca="1">SUM($J664:X664)</f>
        <v>0</v>
      </c>
      <c r="AO664" s="12"/>
      <c r="AP664" s="11">
        <f ca="1">IF(Data!$H$2="ja",IF(Z664&gt;$G664,Z664-$G664,0),0)</f>
        <v>0</v>
      </c>
      <c r="AQ664" s="11">
        <f ca="1">IF(Data!$H$2="ja",IF(AA664&gt;$G664,AA664-$G664-SUM($AP664:AP664),0),0)</f>
        <v>0</v>
      </c>
      <c r="AR664" s="11">
        <f ca="1">IF(Data!$H$2="ja",IF(AB664&gt;$G664,AB664-$G664-SUM($AP664:AQ664),0),0)</f>
        <v>0</v>
      </c>
      <c r="AS664" s="11">
        <f ca="1">IF(Data!$H$2="ja",IF(AC664&gt;$G664,AC664-$G664-SUM($AP664:AR664),0),0)</f>
        <v>0</v>
      </c>
      <c r="AT664" s="11">
        <f ca="1">IF(Data!$H$2="ja",IF(AD664&gt;$G664,AD664-$G664-SUM($AP664:AS664),0),0)</f>
        <v>0</v>
      </c>
      <c r="AU664" s="11">
        <f ca="1">IF(Data!$H$2="ja",IF(AE664&gt;$G664,AE664-$G664-SUM($AP664:AT664),0),0)</f>
        <v>0</v>
      </c>
      <c r="AV664" s="11">
        <f ca="1">IF(Data!$H$2="ja",IF(AF664&gt;$G664,AF664-$G664-SUM($AP664:AU664),0),0)</f>
        <v>0</v>
      </c>
      <c r="AW664" s="11">
        <f ca="1">IF(Data!$H$2="ja",IF(AG664&gt;$G664,AG664-$G664-SUM($AP664:AV664),0),0)</f>
        <v>0</v>
      </c>
      <c r="AX664" s="11">
        <f ca="1">IF(Data!$H$2="ja",IF(AH664&gt;$G664,AH664-$G664-SUM($AP664:AW664),0),0)</f>
        <v>0</v>
      </c>
      <c r="AY664" s="11">
        <f ca="1">IF(Data!$H$2="ja",IF(AI664&gt;$G664,AI664-$G664-SUM($AP664:AX664),0),0)</f>
        <v>0</v>
      </c>
      <c r="AZ664" s="11">
        <f ca="1">IF(Data!$H$2="ja",IF(AJ664&gt;$G664,AJ664-$G664-SUM($AP664:AY664),0),0)</f>
        <v>0</v>
      </c>
      <c r="BA664" s="11">
        <f ca="1">IF(Data!$H$2="ja",IF(AK664&gt;$G664,AK664-$G664-SUM($AP664:AZ664),0),0)</f>
        <v>0</v>
      </c>
      <c r="BB664" s="11">
        <f ca="1">IF(Data!$H$2="ja",IF(AL664&gt;$G664,AL664-$G664-SUM($AP664:BA664),0),0)</f>
        <v>0</v>
      </c>
      <c r="BC664" s="11">
        <f ca="1">IF(Data!$H$2="ja",IF(AM664&gt;$G664,AM664-$G664-SUM($AP664:BB664),0),0)</f>
        <v>0</v>
      </c>
      <c r="BD664" s="11">
        <f ca="1">IF(Data!$H$2="ja",IF(AN664&gt;$G664,AN664-$G664-SUM($AP664:BC664),0),0)</f>
        <v>0</v>
      </c>
    </row>
    <row r="665" spans="1:56" x14ac:dyDescent="0.25">
      <c r="A665" s="24">
        <v>11</v>
      </c>
      <c r="B665" s="24">
        <f t="shared" si="354"/>
        <v>14</v>
      </c>
      <c r="C665" s="39"/>
      <c r="D665" s="9" t="str">
        <f>Data!B$8</f>
        <v>Andre driftsudgifter, herunder materialer</v>
      </c>
      <c r="E665" s="9"/>
      <c r="F665" s="4"/>
      <c r="G665" s="242">
        <f>HLOOKUP(B665,'Budget &amp; Total'!$1:$45,(32),FALSE)</f>
        <v>0</v>
      </c>
      <c r="H665" s="454">
        <f t="shared" ca="1" si="355"/>
        <v>0</v>
      </c>
      <c r="I665" s="72"/>
      <c r="J665" s="159">
        <f ca="1">HLOOKUP($B665,INDIRECT(J$1&amp;"!$I$2:$x$40"),('Partner-period(er)'!$A665+14),FALSE)</f>
        <v>0</v>
      </c>
      <c r="K665" s="57">
        <f ca="1">HLOOKUP($B665,INDIRECT(K$1&amp;"!$I$2:$x$40"),('Partner-period(er)'!$A665+14),FALSE)</f>
        <v>0</v>
      </c>
      <c r="L665" s="57">
        <f ca="1">HLOOKUP($B665,INDIRECT(L$1&amp;"!$I$2:$x$40"),('Partner-period(er)'!$A665+14),FALSE)</f>
        <v>0</v>
      </c>
      <c r="M665" s="57">
        <f ca="1">HLOOKUP($B665,INDIRECT(M$1&amp;"!$I$2:$x$40"),('Partner-period(er)'!$A665+14),FALSE)</f>
        <v>0</v>
      </c>
      <c r="N665" s="57">
        <f ca="1">HLOOKUP($B665,INDIRECT(N$1&amp;"!$I$2:$x$40"),('Partner-period(er)'!$A665+14),FALSE)</f>
        <v>0</v>
      </c>
      <c r="O665" s="9">
        <f ca="1">HLOOKUP($B665,INDIRECT(O$1&amp;"!$I$2:$x$40"),('Partner-period(er)'!$A665+14),FALSE)</f>
        <v>0</v>
      </c>
      <c r="P665" s="9">
        <f ca="1">HLOOKUP($B665,INDIRECT(P$1&amp;"!$I$2:$x$40"),('Partner-period(er)'!$A665+14),FALSE)</f>
        <v>0</v>
      </c>
      <c r="Q665" s="9">
        <f ca="1">HLOOKUP($B665,INDIRECT(Q$1&amp;"!$I$2:$x$40"),('Partner-period(er)'!$A665+14),FALSE)</f>
        <v>0</v>
      </c>
      <c r="R665" s="9">
        <f ca="1">HLOOKUP($B665,INDIRECT(R$1&amp;"!$I$2:$x$40"),('Partner-period(er)'!$A665+14),FALSE)</f>
        <v>0</v>
      </c>
      <c r="S665" s="9">
        <f ca="1">HLOOKUP($B665,INDIRECT(S$1&amp;"!$I$2:$x$40"),('Partner-period(er)'!$A665+14),FALSE)</f>
        <v>0</v>
      </c>
      <c r="T665" s="9">
        <f ca="1">HLOOKUP($B665,INDIRECT(T$1&amp;"!$I$2:$x$40"),('Partner-period(er)'!$A665+14),FALSE)</f>
        <v>0</v>
      </c>
      <c r="U665" s="9">
        <f ca="1">HLOOKUP($B665,INDIRECT(U$1&amp;"!$I$2:$x$40"),('Partner-period(er)'!$A665+14),FALSE)</f>
        <v>0</v>
      </c>
      <c r="V665" s="9">
        <f ca="1">HLOOKUP($B665,INDIRECT(V$1&amp;"!$I$2:$x$40"),('Partner-period(er)'!$A665+14),FALSE)</f>
        <v>0</v>
      </c>
      <c r="W665" s="9">
        <f ca="1">HLOOKUP($B665,INDIRECT(W$1&amp;"!$I$2:$x$40"),('Partner-period(er)'!$A665+14),FALSE)</f>
        <v>0</v>
      </c>
      <c r="X665" s="109">
        <f ca="1">HLOOKUP($B665,INDIRECT(X$1&amp;"!$I$2:$x$40"),('Partner-period(er)'!$A665+14),FALSE)</f>
        <v>0</v>
      </c>
      <c r="Z665" s="15">
        <f t="shared" ca="1" si="358"/>
        <v>0</v>
      </c>
      <c r="AA665" s="11">
        <f ca="1">SUM($J665:K665)</f>
        <v>0</v>
      </c>
      <c r="AB665" s="11">
        <f ca="1">SUM($J665:L665)</f>
        <v>0</v>
      </c>
      <c r="AC665" s="11">
        <f ca="1">SUM($J665:M665)</f>
        <v>0</v>
      </c>
      <c r="AD665" s="11">
        <f ca="1">SUM($J665:N665)</f>
        <v>0</v>
      </c>
      <c r="AE665" s="11">
        <f ca="1">SUM($J665:O665)</f>
        <v>0</v>
      </c>
      <c r="AF665" s="11">
        <f ca="1">SUM($J665:P665)</f>
        <v>0</v>
      </c>
      <c r="AG665" s="11">
        <f ca="1">SUM($J665:Q665)</f>
        <v>0</v>
      </c>
      <c r="AH665" s="11">
        <f ca="1">SUM($J665:R665)</f>
        <v>0</v>
      </c>
      <c r="AI665" s="11">
        <f ca="1">SUM($J665:S665)</f>
        <v>0</v>
      </c>
      <c r="AJ665" s="11">
        <f ca="1">SUM($J665:T665)</f>
        <v>0</v>
      </c>
      <c r="AK665" s="11">
        <f ca="1">SUM($J665:U665)</f>
        <v>0</v>
      </c>
      <c r="AL665" s="11">
        <f ca="1">SUM($J665:V665)</f>
        <v>0</v>
      </c>
      <c r="AM665" s="11">
        <f ca="1">SUM($J665:W665)</f>
        <v>0</v>
      </c>
      <c r="AN665" s="19">
        <f ca="1">SUM($J665:X665)</f>
        <v>0</v>
      </c>
      <c r="AO665" s="12"/>
      <c r="AP665" s="11">
        <f ca="1">IF(Data!$H$2="ja",IF(Z665&gt;$G665,Z665-$G665,0),0)</f>
        <v>0</v>
      </c>
      <c r="AQ665" s="11">
        <f ca="1">IF(Data!$H$2="ja",IF(AA665&gt;$G665,AA665-$G665-SUM($AP665:AP665),0),0)</f>
        <v>0</v>
      </c>
      <c r="AR665" s="11">
        <f ca="1">IF(Data!$H$2="ja",IF(AB665&gt;$G665,AB665-$G665-SUM($AP665:AQ665),0),0)</f>
        <v>0</v>
      </c>
      <c r="AS665" s="11">
        <f ca="1">IF(Data!$H$2="ja",IF(AC665&gt;$G665,AC665-$G665-SUM($AP665:AR665),0),0)</f>
        <v>0</v>
      </c>
      <c r="AT665" s="11">
        <f ca="1">IF(Data!$H$2="ja",IF(AD665&gt;$G665,AD665-$G665-SUM($AP665:AS665),0),0)</f>
        <v>0</v>
      </c>
      <c r="AU665" s="11">
        <f ca="1">IF(Data!$H$2="ja",IF(AE665&gt;$G665,AE665-$G665-SUM($AP665:AT665),0),0)</f>
        <v>0</v>
      </c>
      <c r="AV665" s="11">
        <f ca="1">IF(Data!$H$2="ja",IF(AF665&gt;$G665,AF665-$G665-SUM($AP665:AU665),0),0)</f>
        <v>0</v>
      </c>
      <c r="AW665" s="11">
        <f ca="1">IF(Data!$H$2="ja",IF(AG665&gt;$G665,AG665-$G665-SUM($AP665:AV665),0),0)</f>
        <v>0</v>
      </c>
      <c r="AX665" s="11">
        <f ca="1">IF(Data!$H$2="ja",IF(AH665&gt;$G665,AH665-$G665-SUM($AP665:AW665),0),0)</f>
        <v>0</v>
      </c>
      <c r="AY665" s="11">
        <f ca="1">IF(Data!$H$2="ja",IF(AI665&gt;$G665,AI665-$G665-SUM($AP665:AX665),0),0)</f>
        <v>0</v>
      </c>
      <c r="AZ665" s="11">
        <f ca="1">IF(Data!$H$2="ja",IF(AJ665&gt;$G665,AJ665-$G665-SUM($AP665:AY665),0),0)</f>
        <v>0</v>
      </c>
      <c r="BA665" s="11">
        <f ca="1">IF(Data!$H$2="ja",IF(AK665&gt;$G665,AK665-$G665-SUM($AP665:AZ665),0),0)</f>
        <v>0</v>
      </c>
      <c r="BB665" s="11">
        <f ca="1">IF(Data!$H$2="ja",IF(AL665&gt;$G665,AL665-$G665-SUM($AP665:BA665),0),0)</f>
        <v>0</v>
      </c>
      <c r="BC665" s="11">
        <f ca="1">IF(Data!$H$2="ja",IF(AM665&gt;$G665,AM665-$G665-SUM($AP665:BB665),0),0)</f>
        <v>0</v>
      </c>
      <c r="BD665" s="11">
        <f ca="1">IF(Data!$H$2="ja",IF(AN665&gt;$G665,AN665-$G665-SUM($AP665:BC665),0),0)</f>
        <v>0</v>
      </c>
    </row>
    <row r="666" spans="1:56" x14ac:dyDescent="0.25">
      <c r="A666" s="24">
        <v>12</v>
      </c>
      <c r="B666" s="24">
        <f t="shared" si="354"/>
        <v>14</v>
      </c>
      <c r="C666" s="39"/>
      <c r="D666" s="9" t="str">
        <f>Data!B$9</f>
        <v>Konsulentydelser ved køb fra ekstern leverandør</v>
      </c>
      <c r="E666" s="9"/>
      <c r="F666" s="4"/>
      <c r="G666" s="242">
        <f>HLOOKUP(B666,'Budget &amp; Total'!$1:$45,(33),FALSE)</f>
        <v>0</v>
      </c>
      <c r="H666" s="454">
        <f t="shared" ca="1" si="355"/>
        <v>0</v>
      </c>
      <c r="I666" s="72"/>
      <c r="J666" s="159">
        <f ca="1">HLOOKUP($B666,INDIRECT(J$1&amp;"!$I$2:$x$40"),('Partner-period(er)'!$A666+14),FALSE)</f>
        <v>0</v>
      </c>
      <c r="K666" s="57">
        <f ca="1">HLOOKUP($B666,INDIRECT(K$1&amp;"!$I$2:$x$40"),('Partner-period(er)'!$A666+14),FALSE)</f>
        <v>0</v>
      </c>
      <c r="L666" s="57">
        <f ca="1">HLOOKUP($B666,INDIRECT(L$1&amp;"!$I$2:$x$40"),('Partner-period(er)'!$A666+14),FALSE)</f>
        <v>0</v>
      </c>
      <c r="M666" s="57">
        <f ca="1">HLOOKUP($B666,INDIRECT(M$1&amp;"!$I$2:$x$40"),('Partner-period(er)'!$A666+14),FALSE)</f>
        <v>0</v>
      </c>
      <c r="N666" s="57">
        <f ca="1">HLOOKUP($B666,INDIRECT(N$1&amp;"!$I$2:$x$40"),('Partner-period(er)'!$A666+14),FALSE)</f>
        <v>0</v>
      </c>
      <c r="O666" s="9">
        <f ca="1">HLOOKUP($B666,INDIRECT(O$1&amp;"!$I$2:$x$40"),('Partner-period(er)'!$A666+14),FALSE)</f>
        <v>0</v>
      </c>
      <c r="P666" s="9">
        <f ca="1">HLOOKUP($B666,INDIRECT(P$1&amp;"!$I$2:$x$40"),('Partner-period(er)'!$A666+14),FALSE)</f>
        <v>0</v>
      </c>
      <c r="Q666" s="9">
        <f ca="1">HLOOKUP($B666,INDIRECT(Q$1&amp;"!$I$2:$x$40"),('Partner-period(er)'!$A666+14),FALSE)</f>
        <v>0</v>
      </c>
      <c r="R666" s="9">
        <f ca="1">HLOOKUP($B666,INDIRECT(R$1&amp;"!$I$2:$x$40"),('Partner-period(er)'!$A666+14),FALSE)</f>
        <v>0</v>
      </c>
      <c r="S666" s="9">
        <f ca="1">HLOOKUP($B666,INDIRECT(S$1&amp;"!$I$2:$x$40"),('Partner-period(er)'!$A666+14),FALSE)</f>
        <v>0</v>
      </c>
      <c r="T666" s="9">
        <f ca="1">HLOOKUP($B666,INDIRECT(T$1&amp;"!$I$2:$x$40"),('Partner-period(er)'!$A666+14),FALSE)</f>
        <v>0</v>
      </c>
      <c r="U666" s="9">
        <f ca="1">HLOOKUP($B666,INDIRECT(U$1&amp;"!$I$2:$x$40"),('Partner-period(er)'!$A666+14),FALSE)</f>
        <v>0</v>
      </c>
      <c r="V666" s="9">
        <f ca="1">HLOOKUP($B666,INDIRECT(V$1&amp;"!$I$2:$x$40"),('Partner-period(er)'!$A666+14),FALSE)</f>
        <v>0</v>
      </c>
      <c r="W666" s="9">
        <f ca="1">HLOOKUP($B666,INDIRECT(W$1&amp;"!$I$2:$x$40"),('Partner-period(er)'!$A666+14),FALSE)</f>
        <v>0</v>
      </c>
      <c r="X666" s="109">
        <f ca="1">HLOOKUP($B666,INDIRECT(X$1&amp;"!$I$2:$x$40"),('Partner-period(er)'!$A666+14),FALSE)</f>
        <v>0</v>
      </c>
      <c r="Z666" s="15">
        <f t="shared" ca="1" si="358"/>
        <v>0</v>
      </c>
      <c r="AA666" s="11">
        <f ca="1">SUM($J666:K666)</f>
        <v>0</v>
      </c>
      <c r="AB666" s="11">
        <f ca="1">SUM($J666:L666)</f>
        <v>0</v>
      </c>
      <c r="AC666" s="11">
        <f ca="1">SUM($J666:M666)</f>
        <v>0</v>
      </c>
      <c r="AD666" s="11">
        <f ca="1">SUM($J666:N666)</f>
        <v>0</v>
      </c>
      <c r="AE666" s="11">
        <f ca="1">SUM($J666:O666)</f>
        <v>0</v>
      </c>
      <c r="AF666" s="11">
        <f ca="1">SUM($J666:P666)</f>
        <v>0</v>
      </c>
      <c r="AG666" s="11">
        <f ca="1">SUM($J666:Q666)</f>
        <v>0</v>
      </c>
      <c r="AH666" s="11">
        <f ca="1">SUM($J666:R666)</f>
        <v>0</v>
      </c>
      <c r="AI666" s="11">
        <f ca="1">SUM($J666:S666)</f>
        <v>0</v>
      </c>
      <c r="AJ666" s="11">
        <f ca="1">SUM($J666:T666)</f>
        <v>0</v>
      </c>
      <c r="AK666" s="11">
        <f ca="1">SUM($J666:U666)</f>
        <v>0</v>
      </c>
      <c r="AL666" s="11">
        <f ca="1">SUM($J666:V666)</f>
        <v>0</v>
      </c>
      <c r="AM666" s="11">
        <f ca="1">SUM($J666:W666)</f>
        <v>0</v>
      </c>
      <c r="AN666" s="19">
        <f ca="1">SUM($J666:X666)</f>
        <v>0</v>
      </c>
      <c r="AO666" s="12"/>
      <c r="AP666" s="11">
        <f ca="1">IF(Data!$H$2="ja",IF(Z666&gt;$G666,Z666-$G666,0),0)</f>
        <v>0</v>
      </c>
      <c r="AQ666" s="11">
        <f ca="1">IF(Data!$H$2="ja",IF(AA666&gt;$G666,AA666-$G666-SUM($AP666:AP666),0),0)</f>
        <v>0</v>
      </c>
      <c r="AR666" s="11">
        <f ca="1">IF(Data!$H$2="ja",IF(AB666&gt;$G666,AB666-$G666-SUM($AP666:AQ666),0),0)</f>
        <v>0</v>
      </c>
      <c r="AS666" s="11">
        <f ca="1">IF(Data!$H$2="ja",IF(AC666&gt;$G666,AC666-$G666-SUM($AP666:AR666),0),0)</f>
        <v>0</v>
      </c>
      <c r="AT666" s="11">
        <f ca="1">IF(Data!$H$2="ja",IF(AD666&gt;$G666,AD666-$G666-SUM($AP666:AS666),0),0)</f>
        <v>0</v>
      </c>
      <c r="AU666" s="11">
        <f ca="1">IF(Data!$H$2="ja",IF(AE666&gt;$G666,AE666-$G666-SUM($AP666:AT666),0),0)</f>
        <v>0</v>
      </c>
      <c r="AV666" s="11">
        <f ca="1">IF(Data!$H$2="ja",IF(AF666&gt;$G666,AF666-$G666-SUM($AP666:AU666),0),0)</f>
        <v>0</v>
      </c>
      <c r="AW666" s="11">
        <f ca="1">IF(Data!$H$2="ja",IF(AG666&gt;$G666,AG666-$G666-SUM($AP666:AV666),0),0)</f>
        <v>0</v>
      </c>
      <c r="AX666" s="11">
        <f ca="1">IF(Data!$H$2="ja",IF(AH666&gt;$G666,AH666-$G666-SUM($AP666:AW666),0),0)</f>
        <v>0</v>
      </c>
      <c r="AY666" s="11">
        <f ca="1">IF(Data!$H$2="ja",IF(AI666&gt;$G666,AI666-$G666-SUM($AP666:AX666),0),0)</f>
        <v>0</v>
      </c>
      <c r="AZ666" s="11">
        <f ca="1">IF(Data!$H$2="ja",IF(AJ666&gt;$G666,AJ666-$G666-SUM($AP666:AY666),0),0)</f>
        <v>0</v>
      </c>
      <c r="BA666" s="11">
        <f ca="1">IF(Data!$H$2="ja",IF(AK666&gt;$G666,AK666-$G666-SUM($AP666:AZ666),0),0)</f>
        <v>0</v>
      </c>
      <c r="BB666" s="11">
        <f ca="1">IF(Data!$H$2="ja",IF(AL666&gt;$G666,AL666-$G666-SUM($AP666:BA666),0),0)</f>
        <v>0</v>
      </c>
      <c r="BC666" s="11">
        <f ca="1">IF(Data!$H$2="ja",IF(AM666&gt;$G666,AM666-$G666-SUM($AP666:BB666),0),0)</f>
        <v>0</v>
      </c>
      <c r="BD666" s="11">
        <f ca="1">IF(Data!$H$2="ja",IF(AN666&gt;$G666,AN666-$G666-SUM($AP666:BC666),0),0)</f>
        <v>0</v>
      </c>
    </row>
    <row r="667" spans="1:56" x14ac:dyDescent="0.25">
      <c r="A667" s="24">
        <v>13</v>
      </c>
      <c r="B667" s="24">
        <f t="shared" si="354"/>
        <v>14</v>
      </c>
      <c r="C667" s="39"/>
      <c r="D667" s="9" t="str">
        <f>Data!B$10</f>
        <v>Indtægter (negative tal)</v>
      </c>
      <c r="E667" s="9"/>
      <c r="F667" s="4"/>
      <c r="G667" s="242">
        <f>HLOOKUP(B667,'Budget &amp; Total'!$1:$45,(34),FALSE)</f>
        <v>0</v>
      </c>
      <c r="H667" s="454">
        <f t="shared" ca="1" si="355"/>
        <v>0</v>
      </c>
      <c r="I667" s="72"/>
      <c r="J667" s="159">
        <f ca="1">HLOOKUP($B667,INDIRECT(J$1&amp;"!$I$2:$x$40"),('Partner-period(er)'!$A667+14),FALSE)</f>
        <v>0</v>
      </c>
      <c r="K667" s="57">
        <f ca="1">HLOOKUP($B667,INDIRECT(K$1&amp;"!$I$2:$x$40"),('Partner-period(er)'!$A667+14),FALSE)</f>
        <v>0</v>
      </c>
      <c r="L667" s="57">
        <f ca="1">HLOOKUP($B667,INDIRECT(L$1&amp;"!$I$2:$x$40"),('Partner-period(er)'!$A667+14),FALSE)</f>
        <v>0</v>
      </c>
      <c r="M667" s="57">
        <f ca="1">HLOOKUP($B667,INDIRECT(M$1&amp;"!$I$2:$x$40"),('Partner-period(er)'!$A667+14),FALSE)</f>
        <v>0</v>
      </c>
      <c r="N667" s="57">
        <f ca="1">HLOOKUP($B667,INDIRECT(N$1&amp;"!$I$2:$x$40"),('Partner-period(er)'!$A667+14),FALSE)</f>
        <v>0</v>
      </c>
      <c r="O667" s="9">
        <f ca="1">HLOOKUP($B667,INDIRECT(O$1&amp;"!$I$2:$x$40"),('Partner-period(er)'!$A667+14),FALSE)</f>
        <v>0</v>
      </c>
      <c r="P667" s="9">
        <f ca="1">HLOOKUP($B667,INDIRECT(P$1&amp;"!$I$2:$x$40"),('Partner-period(er)'!$A667+14),FALSE)</f>
        <v>0</v>
      </c>
      <c r="Q667" s="9">
        <f ca="1">HLOOKUP($B667,INDIRECT(Q$1&amp;"!$I$2:$x$40"),('Partner-period(er)'!$A667+14),FALSE)</f>
        <v>0</v>
      </c>
      <c r="R667" s="9">
        <f ca="1">HLOOKUP($B667,INDIRECT(R$1&amp;"!$I$2:$x$40"),('Partner-period(er)'!$A667+14),FALSE)</f>
        <v>0</v>
      </c>
      <c r="S667" s="9">
        <f ca="1">HLOOKUP($B667,INDIRECT(S$1&amp;"!$I$2:$x$40"),('Partner-period(er)'!$A667+14),FALSE)</f>
        <v>0</v>
      </c>
      <c r="T667" s="9">
        <f ca="1">HLOOKUP($B667,INDIRECT(T$1&amp;"!$I$2:$x$40"),('Partner-period(er)'!$A667+14),FALSE)</f>
        <v>0</v>
      </c>
      <c r="U667" s="9">
        <f ca="1">HLOOKUP($B667,INDIRECT(U$1&amp;"!$I$2:$x$40"),('Partner-period(er)'!$A667+14),FALSE)</f>
        <v>0</v>
      </c>
      <c r="V667" s="9">
        <f ca="1">HLOOKUP($B667,INDIRECT(V$1&amp;"!$I$2:$x$40"),('Partner-period(er)'!$A667+14),FALSE)</f>
        <v>0</v>
      </c>
      <c r="W667" s="9">
        <f ca="1">HLOOKUP($B667,INDIRECT(W$1&amp;"!$I$2:$x$40"),('Partner-period(er)'!$A667+14),FALSE)</f>
        <v>0</v>
      </c>
      <c r="X667" s="109">
        <f ca="1">HLOOKUP($B667,INDIRECT(X$1&amp;"!$I$2:$x$40"),('Partner-period(er)'!$A667+14),FALSE)</f>
        <v>0</v>
      </c>
      <c r="Z667" s="15">
        <f t="shared" ca="1" si="358"/>
        <v>0</v>
      </c>
      <c r="AA667" s="11">
        <f ca="1">SUM($J667:K667)</f>
        <v>0</v>
      </c>
      <c r="AB667" s="11">
        <f ca="1">SUM($J667:L667)</f>
        <v>0</v>
      </c>
      <c r="AC667" s="11">
        <f ca="1">SUM($J667:M667)</f>
        <v>0</v>
      </c>
      <c r="AD667" s="11">
        <f ca="1">SUM($J667:N667)</f>
        <v>0</v>
      </c>
      <c r="AE667" s="11">
        <f ca="1">SUM($J667:O667)</f>
        <v>0</v>
      </c>
      <c r="AF667" s="11">
        <f ca="1">SUM($J667:P667)</f>
        <v>0</v>
      </c>
      <c r="AG667" s="11">
        <f ca="1">SUM($J667:Q667)</f>
        <v>0</v>
      </c>
      <c r="AH667" s="11">
        <f ca="1">SUM($J667:R667)</f>
        <v>0</v>
      </c>
      <c r="AI667" s="11">
        <f ca="1">SUM($J667:S667)</f>
        <v>0</v>
      </c>
      <c r="AJ667" s="11">
        <f ca="1">SUM($J667:T667)</f>
        <v>0</v>
      </c>
      <c r="AK667" s="11">
        <f ca="1">SUM($J667:U667)</f>
        <v>0</v>
      </c>
      <c r="AL667" s="11">
        <f ca="1">SUM($J667:V667)</f>
        <v>0</v>
      </c>
      <c r="AM667" s="11">
        <f ca="1">SUM($J667:W667)</f>
        <v>0</v>
      </c>
      <c r="AN667" s="19">
        <f ca="1">SUM($J667:X667)</f>
        <v>0</v>
      </c>
      <c r="AO667" s="12"/>
      <c r="AP667" s="11"/>
      <c r="AQ667" s="11"/>
      <c r="AR667" s="11"/>
      <c r="AS667" s="11"/>
      <c r="AT667" s="11"/>
      <c r="AU667" s="11"/>
      <c r="AV667" s="11"/>
      <c r="AW667" s="11"/>
      <c r="AX667" s="11"/>
      <c r="AY667" s="11"/>
      <c r="AZ667" s="11"/>
      <c r="BA667" s="11"/>
      <c r="BB667" s="11"/>
      <c r="BC667" s="11"/>
      <c r="BD667" s="11"/>
    </row>
    <row r="668" spans="1:56" x14ac:dyDescent="0.25">
      <c r="A668" s="24">
        <v>14</v>
      </c>
      <c r="B668" s="24">
        <f t="shared" si="354"/>
        <v>14</v>
      </c>
      <c r="C668" s="39"/>
      <c r="D668" s="9" t="str">
        <f>Data!B$11</f>
        <v>Andet, herunder rejser og formidling</v>
      </c>
      <c r="E668" s="9"/>
      <c r="F668" s="4"/>
      <c r="G668" s="242">
        <f>HLOOKUP(B668,'Budget &amp; Total'!$1:$45,(35),FALSE)</f>
        <v>0</v>
      </c>
      <c r="H668" s="454">
        <f t="shared" ca="1" si="355"/>
        <v>0</v>
      </c>
      <c r="I668" s="72"/>
      <c r="J668" s="159">
        <f ca="1">HLOOKUP($B668,INDIRECT(J$1&amp;"!$I$2:$x$40"),('Partner-period(er)'!$A668+14),FALSE)</f>
        <v>0</v>
      </c>
      <c r="K668" s="57">
        <f ca="1">HLOOKUP($B668,INDIRECT(K$1&amp;"!$I$2:$x$40"),('Partner-period(er)'!$A668+14),FALSE)</f>
        <v>0</v>
      </c>
      <c r="L668" s="57">
        <f ca="1">HLOOKUP($B668,INDIRECT(L$1&amp;"!$I$2:$x$40"),('Partner-period(er)'!$A668+14),FALSE)</f>
        <v>0</v>
      </c>
      <c r="M668" s="57">
        <f ca="1">HLOOKUP($B668,INDIRECT(M$1&amp;"!$I$2:$x$40"),('Partner-period(er)'!$A668+14),FALSE)</f>
        <v>0</v>
      </c>
      <c r="N668" s="57">
        <f ca="1">HLOOKUP($B668,INDIRECT(N$1&amp;"!$I$2:$x$40"),('Partner-period(er)'!$A668+14),FALSE)</f>
        <v>0</v>
      </c>
      <c r="O668" s="9">
        <f ca="1">HLOOKUP($B668,INDIRECT(O$1&amp;"!$I$2:$x$40"),('Partner-period(er)'!$A668+14),FALSE)</f>
        <v>0</v>
      </c>
      <c r="P668" s="9">
        <f ca="1">HLOOKUP($B668,INDIRECT(P$1&amp;"!$I$2:$x$40"),('Partner-period(er)'!$A668+14),FALSE)</f>
        <v>0</v>
      </c>
      <c r="Q668" s="9">
        <f ca="1">HLOOKUP($B668,INDIRECT(Q$1&amp;"!$I$2:$x$40"),('Partner-period(er)'!$A668+14),FALSE)</f>
        <v>0</v>
      </c>
      <c r="R668" s="9">
        <f ca="1">HLOOKUP($B668,INDIRECT(R$1&amp;"!$I$2:$x$40"),('Partner-period(er)'!$A668+14),FALSE)</f>
        <v>0</v>
      </c>
      <c r="S668" s="9">
        <f ca="1">HLOOKUP($B668,INDIRECT(S$1&amp;"!$I$2:$x$40"),('Partner-period(er)'!$A668+14),FALSE)</f>
        <v>0</v>
      </c>
      <c r="T668" s="9">
        <f ca="1">HLOOKUP($B668,INDIRECT(T$1&amp;"!$I$2:$x$40"),('Partner-period(er)'!$A668+14),FALSE)</f>
        <v>0</v>
      </c>
      <c r="U668" s="9">
        <f ca="1">HLOOKUP($B668,INDIRECT(U$1&amp;"!$I$2:$x$40"),('Partner-period(er)'!$A668+14),FALSE)</f>
        <v>0</v>
      </c>
      <c r="V668" s="9">
        <f ca="1">HLOOKUP($B668,INDIRECT(V$1&amp;"!$I$2:$x$40"),('Partner-period(er)'!$A668+14),FALSE)</f>
        <v>0</v>
      </c>
      <c r="W668" s="9">
        <f ca="1">HLOOKUP($B668,INDIRECT(W$1&amp;"!$I$2:$x$40"),('Partner-period(er)'!$A668+14),FALSE)</f>
        <v>0</v>
      </c>
      <c r="X668" s="109">
        <f ca="1">HLOOKUP($B668,INDIRECT(X$1&amp;"!$I$2:$x$40"),('Partner-period(er)'!$A668+14),FALSE)</f>
        <v>0</v>
      </c>
      <c r="Z668" s="15">
        <f t="shared" ca="1" si="358"/>
        <v>0</v>
      </c>
      <c r="AA668" s="11">
        <f ca="1">SUM($J668:K668)</f>
        <v>0</v>
      </c>
      <c r="AB668" s="11">
        <f ca="1">SUM($J668:L668)</f>
        <v>0</v>
      </c>
      <c r="AC668" s="11">
        <f ca="1">SUM($J668:M668)</f>
        <v>0</v>
      </c>
      <c r="AD668" s="11">
        <f ca="1">SUM($J668:N668)</f>
        <v>0</v>
      </c>
      <c r="AE668" s="11">
        <f ca="1">SUM($J668:O668)</f>
        <v>0</v>
      </c>
      <c r="AF668" s="11">
        <f ca="1">SUM($J668:P668)</f>
        <v>0</v>
      </c>
      <c r="AG668" s="11">
        <f ca="1">SUM($J668:Q668)</f>
        <v>0</v>
      </c>
      <c r="AH668" s="11">
        <f ca="1">SUM($J668:R668)</f>
        <v>0</v>
      </c>
      <c r="AI668" s="11">
        <f ca="1">SUM($J668:S668)</f>
        <v>0</v>
      </c>
      <c r="AJ668" s="11">
        <f ca="1">SUM($J668:T668)</f>
        <v>0</v>
      </c>
      <c r="AK668" s="11">
        <f ca="1">SUM($J668:U668)</f>
        <v>0</v>
      </c>
      <c r="AL668" s="11">
        <f ca="1">SUM($J668:V668)</f>
        <v>0</v>
      </c>
      <c r="AM668" s="11">
        <f ca="1">SUM($J668:W668)</f>
        <v>0</v>
      </c>
      <c r="AN668" s="19">
        <f ca="1">SUM($J668:X668)</f>
        <v>0</v>
      </c>
      <c r="AO668" s="12"/>
      <c r="AP668" s="11">
        <f ca="1">IF(Data!$H$2="ja",IF(Z668&gt;$G668,Z668-$G668,0),0)</f>
        <v>0</v>
      </c>
      <c r="AQ668" s="11">
        <f ca="1">IF(Data!$H$2="ja",IF(AA668&gt;$G668,AA668-$G668-SUM($AP668:AP668),0),0)</f>
        <v>0</v>
      </c>
      <c r="AR668" s="11">
        <f ca="1">IF(Data!$H$2="ja",IF(AB668&gt;$G668,AB668-$G668-SUM($AP668:AQ668),0),0)</f>
        <v>0</v>
      </c>
      <c r="AS668" s="11">
        <f ca="1">IF(Data!$H$2="ja",IF(AC668&gt;$G668,AC668-$G668-SUM($AP668:AR668),0),0)</f>
        <v>0</v>
      </c>
      <c r="AT668" s="11">
        <f ca="1">IF(Data!$H$2="ja",IF(AD668&gt;$G668,AD668-$G668-SUM($AP668:AS668),0),0)</f>
        <v>0</v>
      </c>
      <c r="AU668" s="11">
        <f ca="1">IF(Data!$H$2="ja",IF(AE668&gt;$G668,AE668-$G668-SUM($AP668:AT668),0),0)</f>
        <v>0</v>
      </c>
      <c r="AV668" s="11">
        <f ca="1">IF(Data!$H$2="ja",IF(AF668&gt;$G668,AF668-$G668-SUM($AP668:AU668),0),0)</f>
        <v>0</v>
      </c>
      <c r="AW668" s="11">
        <f ca="1">IF(Data!$H$2="ja",IF(AG668&gt;$G668,AG668-$G668-SUM($AP668:AV668),0),0)</f>
        <v>0</v>
      </c>
      <c r="AX668" s="11">
        <f ca="1">IF(Data!$H$2="ja",IF(AH668&gt;$G668,AH668-$G668-SUM($AP668:AW668),0),0)</f>
        <v>0</v>
      </c>
      <c r="AY668" s="11">
        <f ca="1">IF(Data!$H$2="ja",IF(AI668&gt;$G668,AI668-$G668-SUM($AP668:AX668),0),0)</f>
        <v>0</v>
      </c>
      <c r="AZ668" s="11">
        <f ca="1">IF(Data!$H$2="ja",IF(AJ668&gt;$G668,AJ668-$G668-SUM($AP668:AY668),0),0)</f>
        <v>0</v>
      </c>
      <c r="BA668" s="11">
        <f ca="1">IF(Data!$H$2="ja",IF(AK668&gt;$G668,AK668-$G668-SUM($AP668:AZ668),0),0)</f>
        <v>0</v>
      </c>
      <c r="BB668" s="11">
        <f ca="1">IF(Data!$H$2="ja",IF(AL668&gt;$G668,AL668-$G668-SUM($AP668:BA668),0),0)</f>
        <v>0</v>
      </c>
      <c r="BC668" s="11">
        <f ca="1">IF(Data!$H$2="ja",IF(AM668&gt;$G668,AM668-$G668-SUM($AP668:BB668),0),0)</f>
        <v>0</v>
      </c>
      <c r="BD668" s="11">
        <f ca="1">IF(Data!$H$2="ja",IF(AN668&gt;$G668,AN668-$G668-SUM($AP668:BC668),0),0)</f>
        <v>0</v>
      </c>
    </row>
    <row r="669" spans="1:56" x14ac:dyDescent="0.25">
      <c r="A669" s="24">
        <v>15</v>
      </c>
      <c r="B669" s="24">
        <f t="shared" si="354"/>
        <v>14</v>
      </c>
      <c r="C669" s="39"/>
      <c r="D669" s="9" t="str">
        <f>Data!B$12</f>
        <v>Overheadomkostninger</v>
      </c>
      <c r="E669" s="9"/>
      <c r="F669" s="4"/>
      <c r="G669" s="243">
        <f>HLOOKUP(B669,'Budget &amp; Total'!$1:$45,(37),FALSE)</f>
        <v>0</v>
      </c>
      <c r="H669" s="454">
        <f t="shared" ca="1" si="355"/>
        <v>0</v>
      </c>
      <c r="I669" s="72"/>
      <c r="J669" s="159">
        <f ca="1">HLOOKUP($B669,INDIRECT(J$1&amp;"!$I$2:$x$40"),('Partner-period(er)'!$A669+14),FALSE)</f>
        <v>0</v>
      </c>
      <c r="K669" s="57">
        <f ca="1">HLOOKUP($B669,INDIRECT(K$1&amp;"!$I$2:$x$40"),('Partner-period(er)'!$A669+14),FALSE)</f>
        <v>0</v>
      </c>
      <c r="L669" s="57">
        <f ca="1">HLOOKUP($B669,INDIRECT(L$1&amp;"!$I$2:$x$40"),('Partner-period(er)'!$A669+14),FALSE)</f>
        <v>0</v>
      </c>
      <c r="M669" s="57">
        <f ca="1">HLOOKUP($B669,INDIRECT(M$1&amp;"!$I$2:$x$40"),('Partner-period(er)'!$A669+14),FALSE)</f>
        <v>0</v>
      </c>
      <c r="N669" s="57">
        <f ca="1">HLOOKUP($B669,INDIRECT(N$1&amp;"!$I$2:$x$40"),('Partner-period(er)'!$A669+14),FALSE)</f>
        <v>0</v>
      </c>
      <c r="O669" s="9">
        <f ca="1">HLOOKUP($B669,INDIRECT(O$1&amp;"!$I$2:$x$40"),('Partner-period(er)'!$A669+14),FALSE)</f>
        <v>0</v>
      </c>
      <c r="P669" s="9">
        <f ca="1">HLOOKUP($B669,INDIRECT(P$1&amp;"!$I$2:$x$40"),('Partner-period(er)'!$A669+14),FALSE)</f>
        <v>0</v>
      </c>
      <c r="Q669" s="9">
        <f ca="1">HLOOKUP($B669,INDIRECT(Q$1&amp;"!$I$2:$x$40"),('Partner-period(er)'!$A669+14),FALSE)</f>
        <v>0</v>
      </c>
      <c r="R669" s="9">
        <f ca="1">HLOOKUP($B669,INDIRECT(R$1&amp;"!$I$2:$x$40"),('Partner-period(er)'!$A669+14),FALSE)</f>
        <v>0</v>
      </c>
      <c r="S669" s="9">
        <f ca="1">HLOOKUP($B669,INDIRECT(S$1&amp;"!$I$2:$x$40"),('Partner-period(er)'!$A669+14),FALSE)</f>
        <v>0</v>
      </c>
      <c r="T669" s="9">
        <f ca="1">HLOOKUP($B669,INDIRECT(T$1&amp;"!$I$2:$x$40"),('Partner-period(er)'!$A669+14),FALSE)</f>
        <v>0</v>
      </c>
      <c r="U669" s="9">
        <f ca="1">HLOOKUP($B669,INDIRECT(U$1&amp;"!$I$2:$x$40"),('Partner-period(er)'!$A669+14),FALSE)</f>
        <v>0</v>
      </c>
      <c r="V669" s="9">
        <f ca="1">HLOOKUP($B669,INDIRECT(V$1&amp;"!$I$2:$x$40"),('Partner-period(er)'!$A669+14),FALSE)</f>
        <v>0</v>
      </c>
      <c r="W669" s="9">
        <f ca="1">HLOOKUP($B669,INDIRECT(W$1&amp;"!$I$2:$x$40"),('Partner-period(er)'!$A669+14),FALSE)</f>
        <v>0</v>
      </c>
      <c r="X669" s="109">
        <f ca="1">HLOOKUP($B669,INDIRECT(X$1&amp;"!$I$2:$x$40"),('Partner-period(er)'!$A669+14),FALSE)</f>
        <v>0</v>
      </c>
      <c r="Z669" s="15">
        <f t="shared" ca="1" si="358"/>
        <v>0</v>
      </c>
      <c r="AA669" s="11">
        <f ca="1">SUM($J669:K669)</f>
        <v>0</v>
      </c>
      <c r="AB669" s="11">
        <f ca="1">SUM($J669:L669)</f>
        <v>0</v>
      </c>
      <c r="AC669" s="11">
        <f ca="1">SUM($J669:M669)</f>
        <v>0</v>
      </c>
      <c r="AD669" s="11">
        <f ca="1">SUM($J669:N669)</f>
        <v>0</v>
      </c>
      <c r="AE669" s="11">
        <f ca="1">SUM($J669:O669)</f>
        <v>0</v>
      </c>
      <c r="AF669" s="11">
        <f ca="1">SUM($J669:P669)</f>
        <v>0</v>
      </c>
      <c r="AG669" s="11">
        <f ca="1">SUM($J669:Q669)</f>
        <v>0</v>
      </c>
      <c r="AH669" s="11">
        <f ca="1">SUM($J669:R669)</f>
        <v>0</v>
      </c>
      <c r="AI669" s="11">
        <f ca="1">SUM($J669:S669)</f>
        <v>0</v>
      </c>
      <c r="AJ669" s="11">
        <f ca="1">SUM($J669:T669)</f>
        <v>0</v>
      </c>
      <c r="AK669" s="11">
        <f ca="1">SUM($J669:U669)</f>
        <v>0</v>
      </c>
      <c r="AL669" s="11">
        <f ca="1">SUM($J669:V669)</f>
        <v>0</v>
      </c>
      <c r="AM669" s="11">
        <f ca="1">SUM($J669:W669)</f>
        <v>0</v>
      </c>
      <c r="AN669" s="19">
        <f ca="1">SUM($J669:X669)</f>
        <v>0</v>
      </c>
      <c r="AO669" s="12"/>
      <c r="AP669" s="11">
        <f ca="1">IF(Data!$H$2="ja",IF(Z669&gt;$G669,Z669-$G669,0),0)</f>
        <v>0</v>
      </c>
      <c r="AQ669" s="11">
        <f ca="1">IF(Data!$H$2="ja",IF(AA669&gt;$G669,AA669-$G669-SUM($AP669:AP669),0),0)</f>
        <v>0</v>
      </c>
      <c r="AR669" s="11">
        <f ca="1">IF(Data!$H$2="ja",IF(AB669&gt;$G669,AB669-$G669-SUM($AP669:AQ669),0),0)</f>
        <v>0</v>
      </c>
      <c r="AS669" s="11">
        <f ca="1">IF(Data!$H$2="ja",IF(AC669&gt;$G669,AC669-$G669-SUM($AP669:AR669),0),0)</f>
        <v>0</v>
      </c>
      <c r="AT669" s="11">
        <f ca="1">IF(Data!$H$2="ja",IF(AD669&gt;$G669,AD669-$G669-SUM($AP669:AS669),0),0)</f>
        <v>0</v>
      </c>
      <c r="AU669" s="11">
        <f ca="1">IF(Data!$H$2="ja",IF(AE669&gt;$G669,AE669-$G669-SUM($AP669:AT669),0),0)</f>
        <v>0</v>
      </c>
      <c r="AV669" s="11">
        <f ca="1">IF(Data!$H$2="ja",IF(AF669&gt;$G669,AF669-$G669-SUM($AP669:AU669),0),0)</f>
        <v>0</v>
      </c>
      <c r="AW669" s="11">
        <f ca="1">IF(Data!$H$2="ja",IF(AG669&gt;$G669,AG669-$G669-SUM($AP669:AV669),0),0)</f>
        <v>0</v>
      </c>
      <c r="AX669" s="11">
        <f ca="1">IF(Data!$H$2="ja",IF(AH669&gt;$G669,AH669-$G669-SUM($AP669:AW669),0),0)</f>
        <v>0</v>
      </c>
      <c r="AY669" s="11">
        <f ca="1">IF(Data!$H$2="ja",IF(AI669&gt;$G669,AI669-$G669-SUM($AP669:AX669),0),0)</f>
        <v>0</v>
      </c>
      <c r="AZ669" s="11">
        <f ca="1">IF(Data!$H$2="ja",IF(AJ669&gt;$G669,AJ669-$G669-SUM($AP669:AY669),0),0)</f>
        <v>0</v>
      </c>
      <c r="BA669" s="11">
        <f ca="1">IF(Data!$H$2="ja",IF(AK669&gt;$G669,AK669-$G669-SUM($AP669:AZ669),0),0)</f>
        <v>0</v>
      </c>
      <c r="BB669" s="11">
        <f ca="1">IF(Data!$H$2="ja",IF(AL669&gt;$G669,AL669-$G669-SUM($AP669:BA669),0),0)</f>
        <v>0</v>
      </c>
      <c r="BC669" s="11">
        <f ca="1">IF(Data!$H$2="ja",IF(AM669&gt;$G669,AM669-$G669-SUM($AP669:BB669),0),0)</f>
        <v>0</v>
      </c>
      <c r="BD669" s="11">
        <f ca="1">IF(Data!$H$2="ja",IF(AN669&gt;$G669,AN669-$G669-SUM($AP669:BC669),0),0)</f>
        <v>0</v>
      </c>
    </row>
    <row r="670" spans="1:56" x14ac:dyDescent="0.25">
      <c r="A670" s="24">
        <v>16</v>
      </c>
      <c r="B670" s="24">
        <f t="shared" si="354"/>
        <v>14</v>
      </c>
      <c r="C670" s="35"/>
      <c r="D670" s="32" t="str">
        <f>Data!B$19</f>
        <v>Andre omkostninger total</v>
      </c>
      <c r="E670" s="32"/>
      <c r="F670" s="71"/>
      <c r="G670" s="242">
        <f>HLOOKUP(B670,'Budget &amp; Total'!$1:$45,(19+A670),FALSE)</f>
        <v>0</v>
      </c>
      <c r="H670" s="456">
        <f t="shared" ca="1" si="355"/>
        <v>0</v>
      </c>
      <c r="I670" s="72"/>
      <c r="J670" s="209">
        <f ca="1">HLOOKUP($B670,INDIRECT(J$1&amp;"!$I$2:$x$40"),('Partner-period(er)'!$A670+14),FALSE)</f>
        <v>0</v>
      </c>
      <c r="K670" s="61">
        <f ca="1">HLOOKUP($B670,INDIRECT(K$1&amp;"!$I$2:$x$40"),('Partner-period(er)'!$A670+14),FALSE)</f>
        <v>0</v>
      </c>
      <c r="L670" s="61">
        <f ca="1">HLOOKUP($B670,INDIRECT(L$1&amp;"!$I$2:$x$40"),('Partner-period(er)'!$A670+14),FALSE)</f>
        <v>0</v>
      </c>
      <c r="M670" s="61">
        <f ca="1">HLOOKUP($B670,INDIRECT(M$1&amp;"!$I$2:$x$40"),('Partner-period(er)'!$A670+14),FALSE)</f>
        <v>0</v>
      </c>
      <c r="N670" s="61">
        <f ca="1">HLOOKUP($B670,INDIRECT(N$1&amp;"!$I$2:$x$40"),('Partner-period(er)'!$A670+14),FALSE)</f>
        <v>0</v>
      </c>
      <c r="O670" s="32">
        <f ca="1">HLOOKUP($B670,INDIRECT(O$1&amp;"!$I$2:$x$40"),('Partner-period(er)'!$A670+14),FALSE)</f>
        <v>0</v>
      </c>
      <c r="P670" s="32">
        <f ca="1">HLOOKUP($B670,INDIRECT(P$1&amp;"!$I$2:$x$40"),('Partner-period(er)'!$A670+14),FALSE)</f>
        <v>0</v>
      </c>
      <c r="Q670" s="32">
        <f ca="1">HLOOKUP($B670,INDIRECT(Q$1&amp;"!$I$2:$x$40"),('Partner-period(er)'!$A670+14),FALSE)</f>
        <v>0</v>
      </c>
      <c r="R670" s="32">
        <f ca="1">HLOOKUP($B670,INDIRECT(R$1&amp;"!$I$2:$x$40"),('Partner-period(er)'!$A670+14),FALSE)</f>
        <v>0</v>
      </c>
      <c r="S670" s="32">
        <f ca="1">HLOOKUP($B670,INDIRECT(S$1&amp;"!$I$2:$x$40"),('Partner-period(er)'!$A670+14),FALSE)</f>
        <v>0</v>
      </c>
      <c r="T670" s="32">
        <f ca="1">HLOOKUP($B670,INDIRECT(T$1&amp;"!$I$2:$x$40"),('Partner-period(er)'!$A670+14),FALSE)</f>
        <v>0</v>
      </c>
      <c r="U670" s="32">
        <f ca="1">HLOOKUP($B670,INDIRECT(U$1&amp;"!$I$2:$x$40"),('Partner-period(er)'!$A670+14),FALSE)</f>
        <v>0</v>
      </c>
      <c r="V670" s="32">
        <f ca="1">HLOOKUP($B670,INDIRECT(V$1&amp;"!$I$2:$x$40"),('Partner-period(er)'!$A670+14),FALSE)</f>
        <v>0</v>
      </c>
      <c r="W670" s="32">
        <f ca="1">HLOOKUP($B670,INDIRECT(W$1&amp;"!$I$2:$x$40"),('Partner-period(er)'!$A670+14),FALSE)</f>
        <v>0</v>
      </c>
      <c r="X670" s="366">
        <f ca="1">HLOOKUP($B670,INDIRECT(X$1&amp;"!$I$2:$x$40"),('Partner-period(er)'!$A670+14),FALSE)</f>
        <v>0</v>
      </c>
      <c r="Z670" s="15">
        <f t="shared" ca="1" si="358"/>
        <v>0</v>
      </c>
      <c r="AA670" s="11">
        <f ca="1">SUM($J670:K670)</f>
        <v>0</v>
      </c>
      <c r="AB670" s="11">
        <f ca="1">SUM($J670:L670)</f>
        <v>0</v>
      </c>
      <c r="AC670" s="11">
        <f ca="1">SUM($J670:M670)</f>
        <v>0</v>
      </c>
      <c r="AD670" s="11">
        <f ca="1">SUM($J670:N670)</f>
        <v>0</v>
      </c>
      <c r="AE670" s="11">
        <f ca="1">SUM($J670:O670)</f>
        <v>0</v>
      </c>
      <c r="AF670" s="11">
        <f ca="1">SUM($J670:P670)</f>
        <v>0</v>
      </c>
      <c r="AG670" s="11">
        <f ca="1">SUM($J670:Q670)</f>
        <v>0</v>
      </c>
      <c r="AH670" s="11">
        <f ca="1">SUM($J670:R670)</f>
        <v>0</v>
      </c>
      <c r="AI670" s="11">
        <f ca="1">SUM($J670:S670)</f>
        <v>0</v>
      </c>
      <c r="AJ670" s="11">
        <f ca="1">SUM($J670:T670)</f>
        <v>0</v>
      </c>
      <c r="AK670" s="11">
        <f ca="1">SUM($J670:U670)</f>
        <v>0</v>
      </c>
      <c r="AL670" s="11">
        <f ca="1">SUM($J670:V670)</f>
        <v>0</v>
      </c>
      <c r="AM670" s="11">
        <f ca="1">SUM($J670:W670)</f>
        <v>0</v>
      </c>
      <c r="AN670" s="19">
        <f ca="1">SUM($J670:X670)</f>
        <v>0</v>
      </c>
      <c r="AO670" s="12"/>
      <c r="AP670" s="11"/>
      <c r="AQ670" s="11"/>
      <c r="AR670" s="11"/>
      <c r="AS670" s="11"/>
      <c r="AT670" s="11"/>
      <c r="AU670" s="11"/>
      <c r="AV670" s="11"/>
      <c r="AW670" s="11"/>
      <c r="AX670" s="11"/>
      <c r="AY670" s="11"/>
      <c r="AZ670" s="11"/>
      <c r="BA670" s="11"/>
      <c r="BB670" s="11"/>
      <c r="BC670" s="11"/>
      <c r="BD670" s="11"/>
    </row>
    <row r="671" spans="1:56" ht="18" customHeight="1" thickBot="1" x14ac:dyDescent="0.3">
      <c r="A671" s="24">
        <v>17</v>
      </c>
      <c r="B671" s="24">
        <f t="shared" si="354"/>
        <v>14</v>
      </c>
      <c r="C671" s="250" t="str">
        <f>Data!B$55</f>
        <v>Totale omkostninger</v>
      </c>
      <c r="D671" s="251"/>
      <c r="E671" s="251"/>
      <c r="F671" s="252"/>
      <c r="G671" s="253">
        <f>HLOOKUP(B671,'Budget &amp; Total'!$1:$45,(38),FALSE)</f>
        <v>0</v>
      </c>
      <c r="H671" s="457">
        <f t="shared" ca="1" si="355"/>
        <v>0</v>
      </c>
      <c r="I671" s="80"/>
      <c r="J671" s="255">
        <f ca="1">HLOOKUP($B671,INDIRECT(J$1&amp;"!$I$2:$x$40"),('Partner-period(er)'!$A671+14),FALSE)</f>
        <v>0</v>
      </c>
      <c r="K671" s="256">
        <f ca="1">HLOOKUP($B671,INDIRECT(K$1&amp;"!$I$2:$x$40"),('Partner-period(er)'!$A671+14),FALSE)</f>
        <v>0</v>
      </c>
      <c r="L671" s="256">
        <f ca="1">HLOOKUP($B671,INDIRECT(L$1&amp;"!$I$2:$x$40"),('Partner-period(er)'!$A671+14),FALSE)</f>
        <v>0</v>
      </c>
      <c r="M671" s="256">
        <f ca="1">HLOOKUP($B671,INDIRECT(M$1&amp;"!$I$2:$x$40"),('Partner-period(er)'!$A671+14),FALSE)</f>
        <v>0</v>
      </c>
      <c r="N671" s="256">
        <f ca="1">HLOOKUP($B671,INDIRECT(N$1&amp;"!$I$2:$x$40"),('Partner-period(er)'!$A671+14),FALSE)</f>
        <v>0</v>
      </c>
      <c r="O671" s="367">
        <f ca="1">HLOOKUP($B671,INDIRECT(O$1&amp;"!$I$2:$x$40"),('Partner-period(er)'!$A671+14),FALSE)</f>
        <v>0</v>
      </c>
      <c r="P671" s="367">
        <f ca="1">HLOOKUP($B671,INDIRECT(P$1&amp;"!$I$2:$x$40"),('Partner-period(er)'!$A671+14),FALSE)</f>
        <v>0</v>
      </c>
      <c r="Q671" s="367">
        <f ca="1">HLOOKUP($B671,INDIRECT(Q$1&amp;"!$I$2:$x$40"),('Partner-period(er)'!$A671+14),FALSE)</f>
        <v>0</v>
      </c>
      <c r="R671" s="367">
        <f ca="1">HLOOKUP($B671,INDIRECT(R$1&amp;"!$I$2:$x$40"),('Partner-period(er)'!$A671+14),FALSE)</f>
        <v>0</v>
      </c>
      <c r="S671" s="367">
        <f ca="1">HLOOKUP($B671,INDIRECT(S$1&amp;"!$I$2:$x$40"),('Partner-period(er)'!$A671+14),FALSE)</f>
        <v>0</v>
      </c>
      <c r="T671" s="367">
        <f ca="1">HLOOKUP($B671,INDIRECT(T$1&amp;"!$I$2:$x$40"),('Partner-period(er)'!$A671+14),FALSE)</f>
        <v>0</v>
      </c>
      <c r="U671" s="367">
        <f ca="1">HLOOKUP($B671,INDIRECT(U$1&amp;"!$I$2:$x$40"),('Partner-period(er)'!$A671+14),FALSE)</f>
        <v>0</v>
      </c>
      <c r="V671" s="367">
        <f ca="1">HLOOKUP($B671,INDIRECT(V$1&amp;"!$I$2:$x$40"),('Partner-period(er)'!$A671+14),FALSE)</f>
        <v>0</v>
      </c>
      <c r="W671" s="367">
        <f ca="1">HLOOKUP($B671,INDIRECT(W$1&amp;"!$I$2:$x$40"),('Partner-period(er)'!$A671+14),FALSE)</f>
        <v>0</v>
      </c>
      <c r="X671" s="368">
        <f ca="1">HLOOKUP($B671,INDIRECT(X$1&amp;"!$I$2:$x$40"),('Partner-period(er)'!$A671+14),FALSE)</f>
        <v>0</v>
      </c>
      <c r="Z671" s="15">
        <f t="shared" ca="1" si="358"/>
        <v>0</v>
      </c>
      <c r="AA671" s="11">
        <f ca="1">SUM($J671:K671)</f>
        <v>0</v>
      </c>
      <c r="AB671" s="11">
        <f ca="1">SUM($J671:L671)</f>
        <v>0</v>
      </c>
      <c r="AC671" s="11">
        <f ca="1">SUM($J671:M671)</f>
        <v>0</v>
      </c>
      <c r="AD671" s="11">
        <f ca="1">SUM($J671:N671)</f>
        <v>0</v>
      </c>
      <c r="AE671" s="11">
        <f ca="1">SUM($J671:O671)</f>
        <v>0</v>
      </c>
      <c r="AF671" s="11">
        <f ca="1">SUM($J671:P671)</f>
        <v>0</v>
      </c>
      <c r="AG671" s="11">
        <f ca="1">SUM($J671:Q671)</f>
        <v>0</v>
      </c>
      <c r="AH671" s="11">
        <f ca="1">SUM($J671:R671)</f>
        <v>0</v>
      </c>
      <c r="AI671" s="11">
        <f ca="1">SUM($J671:S671)</f>
        <v>0</v>
      </c>
      <c r="AJ671" s="11">
        <f ca="1">SUM($J671:T671)</f>
        <v>0</v>
      </c>
      <c r="AK671" s="11">
        <f ca="1">SUM($J671:U671)</f>
        <v>0</v>
      </c>
      <c r="AL671" s="11">
        <f ca="1">SUM($J671:V671)</f>
        <v>0</v>
      </c>
      <c r="AM671" s="11">
        <f ca="1">SUM($J671:W671)</f>
        <v>0</v>
      </c>
      <c r="AN671" s="19">
        <f ca="1">SUM($J671:X671)</f>
        <v>0</v>
      </c>
      <c r="AO671" s="12"/>
      <c r="AP671" s="11"/>
      <c r="AQ671" s="11"/>
      <c r="AR671" s="11"/>
      <c r="AS671" s="11"/>
      <c r="AT671" s="11"/>
      <c r="AU671" s="11"/>
      <c r="AV671" s="11"/>
      <c r="AW671" s="11"/>
      <c r="AX671" s="11"/>
      <c r="AY671" s="11"/>
      <c r="AZ671" s="11"/>
      <c r="BA671" s="11"/>
      <c r="BB671" s="11"/>
      <c r="BC671" s="11"/>
      <c r="BD671" s="11"/>
    </row>
    <row r="672" spans="1:56" ht="18" customHeight="1" thickTop="1" x14ac:dyDescent="0.25">
      <c r="A672" s="24">
        <v>18</v>
      </c>
      <c r="B672" s="24">
        <f t="shared" si="354"/>
        <v>14</v>
      </c>
      <c r="C672" s="38">
        <f>'Budget &amp; Total'!B$41</f>
        <v>0</v>
      </c>
      <c r="D672" s="9"/>
      <c r="E672" s="9"/>
      <c r="F672" s="4"/>
      <c r="G672" s="242"/>
      <c r="H672" s="454">
        <f t="shared" ca="1" si="355"/>
        <v>0</v>
      </c>
      <c r="I672" s="72"/>
      <c r="J672" s="159">
        <f ca="1">HLOOKUP($B672,INDIRECT(J$1&amp;"!$I$2:$x$40"),('Partner-period(er)'!$A672+14),FALSE)</f>
        <v>0</v>
      </c>
      <c r="K672" s="57">
        <f ca="1">HLOOKUP($B672,INDIRECT(K$1&amp;"!$I$2:$x$40"),('Partner-period(er)'!$A672+14),FALSE)</f>
        <v>0</v>
      </c>
      <c r="L672" s="57">
        <f ca="1">HLOOKUP($B672,INDIRECT(L$1&amp;"!$I$2:$x$40"),('Partner-period(er)'!$A672+14),FALSE)</f>
        <v>0</v>
      </c>
      <c r="M672" s="57">
        <f ca="1">HLOOKUP($B672,INDIRECT(M$1&amp;"!$I$2:$x$40"),('Partner-period(er)'!$A672+14),FALSE)</f>
        <v>0</v>
      </c>
      <c r="N672" s="57">
        <f ca="1">HLOOKUP($B672,INDIRECT(N$1&amp;"!$I$2:$x$40"),('Partner-period(er)'!$A672+14),FALSE)</f>
        <v>0</v>
      </c>
      <c r="O672" s="9">
        <f ca="1">HLOOKUP($B672,INDIRECT(O$1&amp;"!$I$2:$x$40"),('Partner-period(er)'!$A672+14),FALSE)</f>
        <v>0</v>
      </c>
      <c r="P672" s="9">
        <f ca="1">HLOOKUP($B672,INDIRECT(P$1&amp;"!$I$2:$x$40"),('Partner-period(er)'!$A672+14),FALSE)</f>
        <v>0</v>
      </c>
      <c r="Q672" s="9">
        <f ca="1">HLOOKUP($B672,INDIRECT(Q$1&amp;"!$I$2:$x$40"),('Partner-period(er)'!$A672+14),FALSE)</f>
        <v>0</v>
      </c>
      <c r="R672" s="9">
        <f ca="1">HLOOKUP($B672,INDIRECT(R$1&amp;"!$I$2:$x$40"),('Partner-period(er)'!$A672+14),FALSE)</f>
        <v>0</v>
      </c>
      <c r="S672" s="9">
        <f ca="1">HLOOKUP($B672,INDIRECT(S$1&amp;"!$I$2:$x$40"),('Partner-period(er)'!$A672+14),FALSE)</f>
        <v>0</v>
      </c>
      <c r="T672" s="9">
        <f ca="1">HLOOKUP($B672,INDIRECT(T$1&amp;"!$I$2:$x$40"),('Partner-period(er)'!$A672+14),FALSE)</f>
        <v>0</v>
      </c>
      <c r="U672" s="9">
        <f ca="1">HLOOKUP($B672,INDIRECT(U$1&amp;"!$I$2:$x$40"),('Partner-period(er)'!$A672+14),FALSE)</f>
        <v>0</v>
      </c>
      <c r="V672" s="9">
        <f ca="1">HLOOKUP($B672,INDIRECT(V$1&amp;"!$I$2:$x$40"),('Partner-period(er)'!$A672+14),FALSE)</f>
        <v>0</v>
      </c>
      <c r="W672" s="9">
        <f ca="1">HLOOKUP($B672,INDIRECT(W$1&amp;"!$I$2:$x$40"),('Partner-period(er)'!$A672+14),FALSE)</f>
        <v>0</v>
      </c>
      <c r="X672" s="109">
        <f ca="1">HLOOKUP($B672,INDIRECT(X$1&amp;"!$I$2:$x$40"),('Partner-period(er)'!$A672+14),FALSE)</f>
        <v>0</v>
      </c>
      <c r="Z672" s="15"/>
      <c r="AA672" s="11"/>
      <c r="AB672" s="11"/>
      <c r="AC672" s="11"/>
      <c r="AD672" s="11"/>
      <c r="AE672" s="11"/>
      <c r="AF672" s="11"/>
      <c r="AG672" s="11"/>
      <c r="AH672" s="11"/>
      <c r="AI672" s="11"/>
      <c r="AJ672" s="11"/>
      <c r="AK672" s="11"/>
      <c r="AL672" s="11"/>
      <c r="AM672" s="11"/>
      <c r="AN672" s="19"/>
      <c r="AO672" s="12"/>
      <c r="AP672" s="11"/>
      <c r="AQ672" s="11"/>
      <c r="AR672" s="11"/>
      <c r="AS672" s="11"/>
      <c r="AT672" s="11"/>
      <c r="AU672" s="11"/>
      <c r="AV672" s="11"/>
      <c r="AW672" s="11"/>
      <c r="AX672" s="11"/>
      <c r="AY672" s="11"/>
      <c r="AZ672" s="11"/>
      <c r="BA672" s="11"/>
      <c r="BB672" s="11"/>
      <c r="BC672" s="11"/>
      <c r="BD672" s="11"/>
    </row>
    <row r="673" spans="1:56" x14ac:dyDescent="0.25">
      <c r="A673" s="24">
        <v>19</v>
      </c>
      <c r="B673" s="24">
        <f t="shared" si="354"/>
        <v>14</v>
      </c>
      <c r="C673" s="73"/>
      <c r="D673" s="9" t="str">
        <f>Data!B$26</f>
        <v>Beregnet tilskud</v>
      </c>
      <c r="E673" s="9"/>
      <c r="F673" s="67">
        <f>HLOOKUP(B672,'Budget &amp; Total'!B:CI,42,FALSE)</f>
        <v>0</v>
      </c>
      <c r="G673" s="244"/>
      <c r="H673" s="454">
        <f t="shared" ca="1" si="355"/>
        <v>0</v>
      </c>
      <c r="I673" s="72"/>
      <c r="J673" s="159">
        <f ca="1">HLOOKUP($B673,INDIRECT(J$1&amp;"!$I$2:$x$40"),('Partner-period(er)'!$A673+14),FALSE)</f>
        <v>0</v>
      </c>
      <c r="K673" s="57">
        <f ca="1">HLOOKUP($B673,INDIRECT(K$1&amp;"!$I$2:$x$40"),('Partner-period(er)'!$A673+14),FALSE)</f>
        <v>0</v>
      </c>
      <c r="L673" s="57">
        <f ca="1">HLOOKUP($B673,INDIRECT(L$1&amp;"!$I$2:$x$40"),('Partner-period(er)'!$A673+14),FALSE)</f>
        <v>0</v>
      </c>
      <c r="M673" s="57">
        <f ca="1">HLOOKUP($B673,INDIRECT(M$1&amp;"!$I$2:$x$40"),('Partner-period(er)'!$A673+14),FALSE)</f>
        <v>0</v>
      </c>
      <c r="N673" s="57">
        <f ca="1">HLOOKUP($B673,INDIRECT(N$1&amp;"!$I$2:$x$40"),('Partner-period(er)'!$A673+14),FALSE)</f>
        <v>0</v>
      </c>
      <c r="O673" s="9">
        <f ca="1">HLOOKUP($B673,INDIRECT(O$1&amp;"!$I$2:$x$40"),('Partner-period(er)'!$A673+14),FALSE)</f>
        <v>0</v>
      </c>
      <c r="P673" s="9">
        <f ca="1">HLOOKUP($B673,INDIRECT(P$1&amp;"!$I$2:$x$40"),('Partner-period(er)'!$A673+14),FALSE)</f>
        <v>0</v>
      </c>
      <c r="Q673" s="9">
        <f ca="1">HLOOKUP($B673,INDIRECT(Q$1&amp;"!$I$2:$x$40"),('Partner-period(er)'!$A673+14),FALSE)</f>
        <v>0</v>
      </c>
      <c r="R673" s="9">
        <f ca="1">HLOOKUP($B673,INDIRECT(R$1&amp;"!$I$2:$x$40"),('Partner-period(er)'!$A673+14),FALSE)</f>
        <v>0</v>
      </c>
      <c r="S673" s="9">
        <f ca="1">HLOOKUP($B673,INDIRECT(S$1&amp;"!$I$2:$x$40"),('Partner-period(er)'!$A673+14),FALSE)</f>
        <v>0</v>
      </c>
      <c r="T673" s="9">
        <f ca="1">HLOOKUP($B673,INDIRECT(T$1&amp;"!$I$2:$x$40"),('Partner-period(er)'!$A673+14),FALSE)</f>
        <v>0</v>
      </c>
      <c r="U673" s="9">
        <f ca="1">HLOOKUP($B673,INDIRECT(U$1&amp;"!$I$2:$x$40"),('Partner-period(er)'!$A673+14),FALSE)</f>
        <v>0</v>
      </c>
      <c r="V673" s="9">
        <f ca="1">HLOOKUP($B673,INDIRECT(V$1&amp;"!$I$2:$x$40"),('Partner-period(er)'!$A673+14),FALSE)</f>
        <v>0</v>
      </c>
      <c r="W673" s="9">
        <f ca="1">HLOOKUP($B673,INDIRECT(W$1&amp;"!$I$2:$x$40"),('Partner-period(er)'!$A673+14),FALSE)</f>
        <v>0</v>
      </c>
      <c r="X673" s="109">
        <f ca="1">HLOOKUP($B673,INDIRECT(X$1&amp;"!$I$2:$x$40"),('Partner-period(er)'!$A673+14),FALSE)</f>
        <v>0</v>
      </c>
      <c r="Z673" s="15"/>
      <c r="AA673" s="11"/>
      <c r="AB673" s="11"/>
      <c r="AC673" s="11"/>
      <c r="AD673" s="11"/>
      <c r="AE673" s="11"/>
      <c r="AF673" s="11"/>
      <c r="AG673" s="11"/>
      <c r="AH673" s="11"/>
      <c r="AI673" s="11"/>
      <c r="AJ673" s="11"/>
      <c r="AK673" s="11"/>
      <c r="AL673" s="11"/>
      <c r="AM673" s="11"/>
      <c r="AN673" s="19"/>
      <c r="AO673" s="12"/>
      <c r="AP673" s="11"/>
      <c r="AQ673" s="11"/>
      <c r="AR673" s="11"/>
      <c r="AS673" s="11"/>
      <c r="AT673" s="11"/>
      <c r="AU673" s="11"/>
      <c r="AV673" s="11"/>
      <c r="AW673" s="11"/>
      <c r="AX673" s="11"/>
      <c r="AY673" s="11"/>
      <c r="AZ673" s="11"/>
      <c r="BA673" s="11"/>
      <c r="BB673" s="11"/>
      <c r="BC673" s="11"/>
      <c r="BD673" s="11"/>
    </row>
    <row r="674" spans="1:56" x14ac:dyDescent="0.25">
      <c r="A674" s="24">
        <v>20</v>
      </c>
      <c r="B674" s="24">
        <f t="shared" si="354"/>
        <v>14</v>
      </c>
      <c r="C674" s="73"/>
      <c r="D674" s="9" t="str">
        <f>Data!B$27</f>
        <v>Forudbetalt tilskud (efter aftale)</v>
      </c>
      <c r="E674" s="27"/>
      <c r="F674" s="4"/>
      <c r="G674" s="242"/>
      <c r="H674" s="454">
        <f t="shared" ca="1" si="355"/>
        <v>0</v>
      </c>
      <c r="I674" s="72"/>
      <c r="J674" s="159">
        <f ca="1">HLOOKUP($B674,INDIRECT(J$1&amp;"!$I$2:$x$40"),('Partner-period(er)'!$A674+14),FALSE)</f>
        <v>0</v>
      </c>
      <c r="K674" s="57">
        <f ca="1">HLOOKUP($B674,INDIRECT(K$1&amp;"!$I$2:$x$40"),('Partner-period(er)'!$A674+14),FALSE)</f>
        <v>0</v>
      </c>
      <c r="L674" s="57">
        <f ca="1">HLOOKUP($B674,INDIRECT(L$1&amp;"!$I$2:$x$40"),('Partner-period(er)'!$A674+14),FALSE)</f>
        <v>0</v>
      </c>
      <c r="M674" s="57">
        <f ca="1">HLOOKUP($B674,INDIRECT(M$1&amp;"!$I$2:$x$40"),('Partner-period(er)'!$A674+14),FALSE)</f>
        <v>0</v>
      </c>
      <c r="N674" s="57">
        <f ca="1">HLOOKUP($B674,INDIRECT(N$1&amp;"!$I$2:$x$40"),('Partner-period(er)'!$A674+14),FALSE)</f>
        <v>0</v>
      </c>
      <c r="O674" s="9">
        <f ca="1">HLOOKUP($B674,INDIRECT(O$1&amp;"!$I$2:$x$40"),('Partner-period(er)'!$A674+14),FALSE)</f>
        <v>0</v>
      </c>
      <c r="P674" s="9">
        <f ca="1">HLOOKUP($B674,INDIRECT(P$1&amp;"!$I$2:$x$40"),('Partner-period(er)'!$A674+14),FALSE)</f>
        <v>0</v>
      </c>
      <c r="Q674" s="9">
        <f ca="1">HLOOKUP($B674,INDIRECT(Q$1&amp;"!$I$2:$x$40"),('Partner-period(er)'!$A674+14),FALSE)</f>
        <v>0</v>
      </c>
      <c r="R674" s="9">
        <f ca="1">HLOOKUP($B674,INDIRECT(R$1&amp;"!$I$2:$x$40"),('Partner-period(er)'!$A674+14),FALSE)</f>
        <v>0</v>
      </c>
      <c r="S674" s="9">
        <f ca="1">HLOOKUP($B674,INDIRECT(S$1&amp;"!$I$2:$x$40"),('Partner-period(er)'!$A674+14),FALSE)</f>
        <v>0</v>
      </c>
      <c r="T674" s="9">
        <f ca="1">HLOOKUP($B674,INDIRECT(T$1&amp;"!$I$2:$x$40"),('Partner-period(er)'!$A674+14),FALSE)</f>
        <v>0</v>
      </c>
      <c r="U674" s="9">
        <f ca="1">HLOOKUP($B674,INDIRECT(U$1&amp;"!$I$2:$x$40"),('Partner-period(er)'!$A674+14),FALSE)</f>
        <v>0</v>
      </c>
      <c r="V674" s="9">
        <f ca="1">HLOOKUP($B674,INDIRECT(V$1&amp;"!$I$2:$x$40"),('Partner-period(er)'!$A674+14),FALSE)</f>
        <v>0</v>
      </c>
      <c r="W674" s="9">
        <f ca="1">HLOOKUP($B674,INDIRECT(W$1&amp;"!$I$2:$x$40"),('Partner-period(er)'!$A674+14),FALSE)</f>
        <v>0</v>
      </c>
      <c r="X674" s="109">
        <f ca="1">HLOOKUP($B674,INDIRECT(X$1&amp;"!$I$2:$x$40"),('Partner-period(er)'!$A674+14),FALSE)</f>
        <v>0</v>
      </c>
      <c r="Z674" s="15"/>
      <c r="AA674" s="11"/>
      <c r="AB674" s="11"/>
      <c r="AC674" s="11"/>
      <c r="AD674" s="11"/>
      <c r="AE674" s="11"/>
      <c r="AF674" s="11"/>
      <c r="AG674" s="11"/>
      <c r="AH674" s="11"/>
      <c r="AI674" s="11"/>
      <c r="AJ674" s="11"/>
      <c r="AK674" s="11"/>
      <c r="AL674" s="11"/>
      <c r="AM674" s="11"/>
      <c r="AN674" s="19"/>
      <c r="AO674" s="12"/>
      <c r="AP674" s="11"/>
      <c r="AQ674" s="11"/>
      <c r="AR674" s="11"/>
      <c r="AS674" s="11"/>
      <c r="AT674" s="11"/>
      <c r="AU674" s="11"/>
      <c r="AV674" s="11"/>
      <c r="AW674" s="11"/>
      <c r="AX674" s="11"/>
      <c r="AY674" s="11"/>
      <c r="AZ674" s="11"/>
      <c r="BA674" s="11"/>
      <c r="BB674" s="11"/>
      <c r="BC674" s="11"/>
      <c r="BD674" s="11"/>
    </row>
    <row r="675" spans="1:56" x14ac:dyDescent="0.25">
      <c r="A675" s="24">
        <v>21</v>
      </c>
      <c r="B675" s="24">
        <f t="shared" si="354"/>
        <v>14</v>
      </c>
      <c r="C675" s="39"/>
      <c r="D675" s="9" t="str">
        <f>Data!B$28</f>
        <v>Justering for timepris inklusiv overhead</v>
      </c>
      <c r="E675" s="27"/>
      <c r="F675" s="4"/>
      <c r="G675" s="242"/>
      <c r="H675" s="454">
        <f t="shared" ca="1" si="355"/>
        <v>0</v>
      </c>
      <c r="I675" s="72"/>
      <c r="J675" s="159">
        <f t="shared" ref="J675:X675" ca="1" si="359">(J685+J692)*(1+$F660)*$F673</f>
        <v>0</v>
      </c>
      <c r="K675" s="57">
        <f t="shared" ca="1" si="359"/>
        <v>0</v>
      </c>
      <c r="L675" s="57">
        <f t="shared" ca="1" si="359"/>
        <v>0</v>
      </c>
      <c r="M675" s="57">
        <f t="shared" ca="1" si="359"/>
        <v>0</v>
      </c>
      <c r="N675" s="57">
        <f t="shared" ca="1" si="359"/>
        <v>0</v>
      </c>
      <c r="O675" s="57">
        <f t="shared" ca="1" si="359"/>
        <v>0</v>
      </c>
      <c r="P675" s="57">
        <f t="shared" ca="1" si="359"/>
        <v>0</v>
      </c>
      <c r="Q675" s="57">
        <f t="shared" ca="1" si="359"/>
        <v>0</v>
      </c>
      <c r="R675" s="57">
        <f t="shared" ca="1" si="359"/>
        <v>0</v>
      </c>
      <c r="S675" s="57">
        <f t="shared" ca="1" si="359"/>
        <v>0</v>
      </c>
      <c r="T675" s="57">
        <f t="shared" ca="1" si="359"/>
        <v>0</v>
      </c>
      <c r="U675" s="57">
        <f t="shared" ca="1" si="359"/>
        <v>0</v>
      </c>
      <c r="V675" s="57">
        <f t="shared" ca="1" si="359"/>
        <v>0</v>
      </c>
      <c r="W675" s="57">
        <f t="shared" ca="1" si="359"/>
        <v>0</v>
      </c>
      <c r="X675" s="360">
        <f t="shared" ca="1" si="359"/>
        <v>0</v>
      </c>
      <c r="Z675" s="15"/>
      <c r="AA675" s="11"/>
      <c r="AB675" s="11"/>
      <c r="AC675" s="11"/>
      <c r="AD675" s="11"/>
      <c r="AE675" s="11"/>
      <c r="AF675" s="11"/>
      <c r="AG675" s="11"/>
      <c r="AH675" s="11"/>
      <c r="AI675" s="11"/>
      <c r="AJ675" s="11"/>
      <c r="AK675" s="11"/>
      <c r="AL675" s="11"/>
      <c r="AM675" s="11"/>
      <c r="AN675" s="19"/>
      <c r="AO675" s="12"/>
      <c r="AP675" s="11"/>
      <c r="AQ675" s="11"/>
      <c r="AR675" s="11"/>
      <c r="AS675" s="11"/>
      <c r="AT675" s="11"/>
      <c r="AU675" s="11"/>
      <c r="AV675" s="11"/>
      <c r="AW675" s="11"/>
      <c r="AX675" s="11"/>
      <c r="AY675" s="11"/>
      <c r="AZ675" s="11"/>
      <c r="BA675" s="11"/>
      <c r="BB675" s="11"/>
      <c r="BC675" s="11"/>
      <c r="BD675" s="11"/>
    </row>
    <row r="676" spans="1:56" x14ac:dyDescent="0.25">
      <c r="A676" s="24">
        <v>23</v>
      </c>
      <c r="B676" s="24">
        <f t="shared" si="354"/>
        <v>14</v>
      </c>
      <c r="C676" s="39"/>
      <c r="D676" s="9" t="str">
        <f>Data!B$29</f>
        <v>Justering for budgetoverskridelse</v>
      </c>
      <c r="E676" s="27"/>
      <c r="F676" s="4"/>
      <c r="G676" s="243"/>
      <c r="H676" s="454">
        <f t="shared" ca="1" si="355"/>
        <v>0</v>
      </c>
      <c r="I676" s="72"/>
      <c r="J676" s="153">
        <f t="shared" ref="J676:X676" ca="1" si="360">-AP676*$F673</f>
        <v>0</v>
      </c>
      <c r="K676" s="58">
        <f t="shared" ca="1" si="360"/>
        <v>0</v>
      </c>
      <c r="L676" s="58">
        <f t="shared" ca="1" si="360"/>
        <v>0</v>
      </c>
      <c r="M676" s="58">
        <f t="shared" ca="1" si="360"/>
        <v>0</v>
      </c>
      <c r="N676" s="58">
        <f t="shared" ca="1" si="360"/>
        <v>0</v>
      </c>
      <c r="O676" s="41">
        <f t="shared" ca="1" si="360"/>
        <v>0</v>
      </c>
      <c r="P676" s="41">
        <f t="shared" ca="1" si="360"/>
        <v>0</v>
      </c>
      <c r="Q676" s="41">
        <f t="shared" ca="1" si="360"/>
        <v>0</v>
      </c>
      <c r="R676" s="41">
        <f t="shared" ca="1" si="360"/>
        <v>0</v>
      </c>
      <c r="S676" s="41">
        <f t="shared" ca="1" si="360"/>
        <v>0</v>
      </c>
      <c r="T676" s="41">
        <f t="shared" ca="1" si="360"/>
        <v>0</v>
      </c>
      <c r="U676" s="41">
        <f t="shared" ca="1" si="360"/>
        <v>0</v>
      </c>
      <c r="V676" s="41">
        <f t="shared" ca="1" si="360"/>
        <v>0</v>
      </c>
      <c r="W676" s="41">
        <f t="shared" ca="1" si="360"/>
        <v>0</v>
      </c>
      <c r="X676" s="363">
        <f t="shared" ca="1" si="360"/>
        <v>0</v>
      </c>
      <c r="Z676" s="15"/>
      <c r="AA676" s="11"/>
      <c r="AB676" s="11"/>
      <c r="AC676" s="11"/>
      <c r="AD676" s="11"/>
      <c r="AE676" s="11"/>
      <c r="AF676" s="11"/>
      <c r="AG676" s="11"/>
      <c r="AH676" s="11"/>
      <c r="AI676" s="11"/>
      <c r="AJ676" s="11"/>
      <c r="AK676" s="11"/>
      <c r="AL676" s="11"/>
      <c r="AM676" s="11"/>
      <c r="AN676" s="19"/>
      <c r="AO676" s="12"/>
      <c r="AP676" s="11">
        <f ca="1">SUM(AP661:AP669)</f>
        <v>0</v>
      </c>
      <c r="AQ676" s="11">
        <f t="shared" ref="AQ676:BD676" ca="1" si="361">SUM(AQ661:AQ669)</f>
        <v>0</v>
      </c>
      <c r="AR676" s="11">
        <f t="shared" ca="1" si="361"/>
        <v>0</v>
      </c>
      <c r="AS676" s="11">
        <f t="shared" ca="1" si="361"/>
        <v>0</v>
      </c>
      <c r="AT676" s="11">
        <f t="shared" ca="1" si="361"/>
        <v>0</v>
      </c>
      <c r="AU676" s="11">
        <f t="shared" ca="1" si="361"/>
        <v>0</v>
      </c>
      <c r="AV676" s="11">
        <f t="shared" ca="1" si="361"/>
        <v>0</v>
      </c>
      <c r="AW676" s="11">
        <f t="shared" ca="1" si="361"/>
        <v>0</v>
      </c>
      <c r="AX676" s="11">
        <f t="shared" ca="1" si="361"/>
        <v>0</v>
      </c>
      <c r="AY676" s="11">
        <f t="shared" ca="1" si="361"/>
        <v>0</v>
      </c>
      <c r="AZ676" s="11">
        <f t="shared" ca="1" si="361"/>
        <v>0</v>
      </c>
      <c r="BA676" s="11">
        <f t="shared" ca="1" si="361"/>
        <v>0</v>
      </c>
      <c r="BB676" s="11">
        <f t="shared" ca="1" si="361"/>
        <v>0</v>
      </c>
      <c r="BC676" s="11">
        <f t="shared" ca="1" si="361"/>
        <v>0</v>
      </c>
      <c r="BD676" s="11">
        <f t="shared" ca="1" si="361"/>
        <v>0</v>
      </c>
    </row>
    <row r="677" spans="1:56" x14ac:dyDescent="0.25">
      <c r="A677" s="24">
        <v>24</v>
      </c>
      <c r="B677" s="24">
        <f t="shared" si="354"/>
        <v>14</v>
      </c>
      <c r="C677" s="411"/>
      <c r="D677" s="136" t="str">
        <f>Data!B$30</f>
        <v>Tilskud total / til faktura</v>
      </c>
      <c r="E677" s="136"/>
      <c r="F677" s="260"/>
      <c r="G677" s="408">
        <f>HLOOKUP(B673,'Budget &amp; Total'!$1:$45,43,FALSE)</f>
        <v>0</v>
      </c>
      <c r="H677" s="458">
        <f t="shared" ca="1" si="355"/>
        <v>0</v>
      </c>
      <c r="I677" s="79"/>
      <c r="J677" s="258">
        <f t="shared" ref="J677:X677" ca="1" si="362">SUM(J673:J676)</f>
        <v>0</v>
      </c>
      <c r="K677" s="259">
        <f t="shared" ca="1" si="362"/>
        <v>0</v>
      </c>
      <c r="L677" s="259">
        <f t="shared" ca="1" si="362"/>
        <v>0</v>
      </c>
      <c r="M677" s="259">
        <f t="shared" ca="1" si="362"/>
        <v>0</v>
      </c>
      <c r="N677" s="259">
        <f t="shared" ca="1" si="362"/>
        <v>0</v>
      </c>
      <c r="O677" s="136">
        <f t="shared" ca="1" si="362"/>
        <v>0</v>
      </c>
      <c r="P677" s="136">
        <f t="shared" ca="1" si="362"/>
        <v>0</v>
      </c>
      <c r="Q677" s="136">
        <f t="shared" ca="1" si="362"/>
        <v>0</v>
      </c>
      <c r="R677" s="136">
        <f t="shared" ca="1" si="362"/>
        <v>0</v>
      </c>
      <c r="S677" s="136">
        <f t="shared" ca="1" si="362"/>
        <v>0</v>
      </c>
      <c r="T677" s="136">
        <f t="shared" ca="1" si="362"/>
        <v>0</v>
      </c>
      <c r="U677" s="136">
        <f t="shared" ca="1" si="362"/>
        <v>0</v>
      </c>
      <c r="V677" s="136">
        <f t="shared" ca="1" si="362"/>
        <v>0</v>
      </c>
      <c r="W677" s="136">
        <f t="shared" ca="1" si="362"/>
        <v>0</v>
      </c>
      <c r="X677" s="369">
        <f t="shared" ca="1" si="362"/>
        <v>0</v>
      </c>
      <c r="Z677" s="15"/>
      <c r="AA677" s="11"/>
      <c r="AB677" s="11"/>
      <c r="AC677" s="11"/>
      <c r="AD677" s="11"/>
      <c r="AE677" s="11"/>
      <c r="AF677" s="11"/>
      <c r="AG677" s="11"/>
      <c r="AH677" s="11"/>
      <c r="AI677" s="11"/>
      <c r="AJ677" s="11"/>
      <c r="AK677" s="11"/>
      <c r="AL677" s="11"/>
      <c r="AM677" s="11"/>
      <c r="AN677" s="19"/>
      <c r="AO677" s="12"/>
      <c r="AP677" s="11"/>
      <c r="AQ677" s="11"/>
      <c r="AR677" s="11"/>
      <c r="AS677" s="11"/>
      <c r="AT677" s="11"/>
      <c r="AU677" s="11"/>
      <c r="AV677" s="11"/>
      <c r="AW677" s="11"/>
      <c r="AX677" s="11"/>
      <c r="AY677" s="11"/>
      <c r="AZ677" s="11"/>
      <c r="BA677" s="11"/>
      <c r="BB677" s="11"/>
      <c r="BC677" s="11"/>
      <c r="BD677" s="11"/>
    </row>
    <row r="678" spans="1:56" x14ac:dyDescent="0.25">
      <c r="A678" s="24">
        <v>24</v>
      </c>
      <c r="B678" s="24">
        <f t="shared" si="354"/>
        <v>14</v>
      </c>
      <c r="C678" s="74"/>
      <c r="D678" s="33" t="str">
        <f>Data!B$31</f>
        <v>Anden finansiering</v>
      </c>
      <c r="E678" s="33"/>
      <c r="F678" s="264"/>
      <c r="G678" s="409">
        <f>HLOOKUP(B678,'Budget &amp; Total'!$1:$45,44,FALSE)</f>
        <v>0</v>
      </c>
      <c r="H678" s="459">
        <f t="shared" ca="1" si="355"/>
        <v>0</v>
      </c>
      <c r="I678" s="79"/>
      <c r="J678" s="262">
        <f ca="1">HLOOKUP($B677,INDIRECT(J$1&amp;"!$I$2:$x$40"),('Partner-period(er)'!$A678+14),FALSE)</f>
        <v>0</v>
      </c>
      <c r="K678" s="263">
        <f ca="1">HLOOKUP($B677,INDIRECT(K$1&amp;"!$I$2:$x$40"),('Partner-period(er)'!$A678+14),FALSE)</f>
        <v>0</v>
      </c>
      <c r="L678" s="263">
        <f ca="1">HLOOKUP($B677,INDIRECT(L$1&amp;"!$I$2:$x$40"),('Partner-period(er)'!$A678+14),FALSE)</f>
        <v>0</v>
      </c>
      <c r="M678" s="263">
        <f ca="1">HLOOKUP($B677,INDIRECT(M$1&amp;"!$I$2:$x$40"),('Partner-period(er)'!$A678+14),FALSE)</f>
        <v>0</v>
      </c>
      <c r="N678" s="263">
        <f ca="1">HLOOKUP($B677,INDIRECT(N$1&amp;"!$I$2:$x$40"),('Partner-period(er)'!$A678+14),FALSE)</f>
        <v>0</v>
      </c>
      <c r="O678" s="33">
        <f ca="1">HLOOKUP($B677,INDIRECT(O$1&amp;"!$I$2:$x$40"),('Partner-period(er)'!$A678+14),FALSE)</f>
        <v>0</v>
      </c>
      <c r="P678" s="33">
        <f ca="1">HLOOKUP($B677,INDIRECT(P$1&amp;"!$I$2:$x$40"),('Partner-period(er)'!$A678+14),FALSE)</f>
        <v>0</v>
      </c>
      <c r="Q678" s="33">
        <f ca="1">HLOOKUP($B677,INDIRECT(Q$1&amp;"!$I$2:$x$40"),('Partner-period(er)'!$A678+14),FALSE)</f>
        <v>0</v>
      </c>
      <c r="R678" s="33">
        <f ca="1">HLOOKUP($B677,INDIRECT(R$1&amp;"!$I$2:$x$40"),('Partner-period(er)'!$A678+14),FALSE)</f>
        <v>0</v>
      </c>
      <c r="S678" s="33">
        <f ca="1">HLOOKUP($B677,INDIRECT(S$1&amp;"!$I$2:$x$40"),('Partner-period(er)'!$A678+14),FALSE)</f>
        <v>0</v>
      </c>
      <c r="T678" s="33">
        <f ca="1">HLOOKUP($B677,INDIRECT(T$1&amp;"!$I$2:$x$40"),('Partner-period(er)'!$A678+14),FALSE)</f>
        <v>0</v>
      </c>
      <c r="U678" s="33">
        <f ca="1">HLOOKUP($B677,INDIRECT(U$1&amp;"!$I$2:$x$40"),('Partner-period(er)'!$A678+14),FALSE)</f>
        <v>0</v>
      </c>
      <c r="V678" s="33">
        <f ca="1">HLOOKUP($B677,INDIRECT(V$1&amp;"!$I$2:$x$40"),('Partner-period(er)'!$A678+14),FALSE)</f>
        <v>0</v>
      </c>
      <c r="W678" s="33">
        <f ca="1">HLOOKUP($B677,INDIRECT(W$1&amp;"!$I$2:$x$40"),('Partner-period(er)'!$A678+14),FALSE)</f>
        <v>0</v>
      </c>
      <c r="X678" s="370">
        <f ca="1">HLOOKUP($B677,INDIRECT(X$1&amp;"!$I$2:$x$40"),('Partner-period(er)'!$A678+14),FALSE)</f>
        <v>0</v>
      </c>
      <c r="Z678" s="15"/>
      <c r="AA678" s="11"/>
      <c r="AB678" s="11"/>
      <c r="AC678" s="11"/>
      <c r="AD678" s="11"/>
      <c r="AE678" s="11"/>
      <c r="AF678" s="11"/>
      <c r="AG678" s="11"/>
      <c r="AH678" s="11"/>
      <c r="AI678" s="11"/>
      <c r="AJ678" s="11"/>
      <c r="AK678" s="11"/>
      <c r="AL678" s="11"/>
      <c r="AM678" s="11"/>
      <c r="AN678" s="19"/>
      <c r="AO678" s="12"/>
      <c r="AP678" s="11"/>
      <c r="AQ678" s="11"/>
      <c r="AR678" s="11"/>
      <c r="AS678" s="11"/>
      <c r="AT678" s="11"/>
      <c r="AU678" s="11"/>
      <c r="AV678" s="11"/>
      <c r="AW678" s="11"/>
      <c r="AX678" s="11"/>
      <c r="AY678" s="11"/>
      <c r="AZ678" s="11"/>
      <c r="BA678" s="11"/>
      <c r="BB678" s="11"/>
      <c r="BC678" s="11"/>
      <c r="BD678" s="11"/>
    </row>
    <row r="679" spans="1:56" ht="13.8" thickBot="1" x14ac:dyDescent="0.3">
      <c r="A679" s="24">
        <v>26</v>
      </c>
      <c r="B679" s="24">
        <f t="shared" si="354"/>
        <v>14</v>
      </c>
      <c r="C679" s="265"/>
      <c r="D679" s="34" t="str">
        <f>Data!B$32</f>
        <v>Egenfinansiering</v>
      </c>
      <c r="E679" s="34"/>
      <c r="F679" s="65"/>
      <c r="G679" s="410">
        <f>HLOOKUP(B679,'Budget &amp; Total'!$1:$45,45,FALSE)</f>
        <v>0</v>
      </c>
      <c r="H679" s="460">
        <f t="shared" ca="1" si="355"/>
        <v>0</v>
      </c>
      <c r="I679" s="79"/>
      <c r="J679" s="267">
        <f t="shared" ref="J679:X679" ca="1" si="363">J671-J677-J678</f>
        <v>0</v>
      </c>
      <c r="K679" s="63">
        <f t="shared" ca="1" si="363"/>
        <v>0</v>
      </c>
      <c r="L679" s="63">
        <f t="shared" ca="1" si="363"/>
        <v>0</v>
      </c>
      <c r="M679" s="63">
        <f t="shared" ca="1" si="363"/>
        <v>0</v>
      </c>
      <c r="N679" s="63">
        <f t="shared" ca="1" si="363"/>
        <v>0</v>
      </c>
      <c r="O679" s="34">
        <f t="shared" ca="1" si="363"/>
        <v>0</v>
      </c>
      <c r="P679" s="34">
        <f t="shared" ca="1" si="363"/>
        <v>0</v>
      </c>
      <c r="Q679" s="34">
        <f t="shared" ca="1" si="363"/>
        <v>0</v>
      </c>
      <c r="R679" s="34">
        <f t="shared" ca="1" si="363"/>
        <v>0</v>
      </c>
      <c r="S679" s="34">
        <f t="shared" ca="1" si="363"/>
        <v>0</v>
      </c>
      <c r="T679" s="34">
        <f t="shared" ca="1" si="363"/>
        <v>0</v>
      </c>
      <c r="U679" s="34">
        <f t="shared" ca="1" si="363"/>
        <v>0</v>
      </c>
      <c r="V679" s="34">
        <f t="shared" ca="1" si="363"/>
        <v>0</v>
      </c>
      <c r="W679" s="34">
        <f t="shared" ca="1" si="363"/>
        <v>0</v>
      </c>
      <c r="X679" s="371">
        <f t="shared" ca="1" si="363"/>
        <v>0</v>
      </c>
      <c r="Z679" s="16"/>
      <c r="AA679" s="17"/>
      <c r="AB679" s="17"/>
      <c r="AC679" s="17"/>
      <c r="AD679" s="17"/>
      <c r="AE679" s="17"/>
      <c r="AF679" s="17"/>
      <c r="AG679" s="17"/>
      <c r="AH679" s="17"/>
      <c r="AI679" s="17"/>
      <c r="AJ679" s="17"/>
      <c r="AK679" s="17"/>
      <c r="AL679" s="17"/>
      <c r="AM679" s="17"/>
      <c r="AN679" s="20"/>
      <c r="AO679" s="12"/>
      <c r="AP679" s="11"/>
      <c r="AQ679" s="11"/>
      <c r="AR679" s="11"/>
      <c r="AS679" s="11"/>
      <c r="AT679" s="11"/>
      <c r="AU679" s="11"/>
      <c r="AV679" s="11"/>
      <c r="AW679" s="11"/>
      <c r="AX679" s="11"/>
      <c r="AY679" s="11"/>
      <c r="AZ679" s="11"/>
      <c r="BA679" s="11"/>
      <c r="BB679" s="11"/>
      <c r="BC679" s="11"/>
      <c r="BD679" s="11"/>
    </row>
    <row r="680" spans="1:56" ht="19.5" customHeight="1" x14ac:dyDescent="0.25">
      <c r="A680" s="24">
        <v>29</v>
      </c>
      <c r="C680" s="88" t="str">
        <f>Data!$B$95</f>
        <v>Kontrol for overskridelse af timepriser</v>
      </c>
      <c r="D680" s="60"/>
      <c r="E680" s="60"/>
      <c r="F680" s="4"/>
      <c r="G680" s="59"/>
      <c r="H680" s="59"/>
      <c r="I680" s="59"/>
      <c r="J680" s="9"/>
      <c r="K680" s="9"/>
      <c r="L680" s="9"/>
      <c r="M680" s="9"/>
      <c r="N680" s="9"/>
      <c r="O680" s="9"/>
      <c r="P680" s="9"/>
      <c r="Q680" s="9"/>
      <c r="R680" s="9"/>
      <c r="S680" s="9"/>
      <c r="T680" s="9"/>
      <c r="U680" s="9"/>
      <c r="V680" s="9"/>
      <c r="W680" s="9"/>
      <c r="X680" s="109"/>
    </row>
    <row r="681" spans="1:56" ht="13.5" customHeight="1" x14ac:dyDescent="0.25">
      <c r="A681" s="24">
        <v>30</v>
      </c>
      <c r="C681" s="178" t="s">
        <v>36</v>
      </c>
      <c r="D681" s="82"/>
      <c r="E681" s="179"/>
      <c r="F681" s="201" t="s">
        <v>35</v>
      </c>
      <c r="G681" s="82"/>
      <c r="H681" s="180"/>
      <c r="I681" s="180"/>
      <c r="J681" s="181">
        <f ca="1">J655</f>
        <v>0</v>
      </c>
      <c r="K681" s="182">
        <f t="shared" ref="K681:X681" ca="1" si="364">K655+J681</f>
        <v>0</v>
      </c>
      <c r="L681" s="182">
        <f t="shared" ca="1" si="364"/>
        <v>0</v>
      </c>
      <c r="M681" s="182">
        <f t="shared" ca="1" si="364"/>
        <v>0</v>
      </c>
      <c r="N681" s="182">
        <f t="shared" ca="1" si="364"/>
        <v>0</v>
      </c>
      <c r="O681" s="182">
        <f t="shared" ca="1" si="364"/>
        <v>0</v>
      </c>
      <c r="P681" s="182">
        <f t="shared" ca="1" si="364"/>
        <v>0</v>
      </c>
      <c r="Q681" s="182">
        <f t="shared" ca="1" si="364"/>
        <v>0</v>
      </c>
      <c r="R681" s="182">
        <f t="shared" ca="1" si="364"/>
        <v>0</v>
      </c>
      <c r="S681" s="182">
        <f t="shared" ca="1" si="364"/>
        <v>0</v>
      </c>
      <c r="T681" s="182">
        <f t="shared" ca="1" si="364"/>
        <v>0</v>
      </c>
      <c r="U681" s="182">
        <f t="shared" ca="1" si="364"/>
        <v>0</v>
      </c>
      <c r="V681" s="182">
        <f t="shared" ca="1" si="364"/>
        <v>0</v>
      </c>
      <c r="W681" s="182">
        <f t="shared" ca="1" si="364"/>
        <v>0</v>
      </c>
      <c r="X681" s="183">
        <f t="shared" ca="1" si="364"/>
        <v>0</v>
      </c>
    </row>
    <row r="682" spans="1:56" ht="13.5" customHeight="1" x14ac:dyDescent="0.25">
      <c r="A682" s="24">
        <v>31</v>
      </c>
      <c r="C682" s="184"/>
      <c r="D682" s="6"/>
      <c r="E682" s="185"/>
      <c r="F682" s="202" t="s">
        <v>37</v>
      </c>
      <c r="G682" s="6"/>
      <c r="H682" s="6"/>
      <c r="I682" s="6"/>
      <c r="J682" s="186">
        <f ca="1">J658</f>
        <v>0</v>
      </c>
      <c r="K682" s="187">
        <f t="shared" ref="K682:X682" ca="1" si="365">K658+J682</f>
        <v>0</v>
      </c>
      <c r="L682" s="187">
        <f t="shared" ca="1" si="365"/>
        <v>0</v>
      </c>
      <c r="M682" s="187">
        <f t="shared" ca="1" si="365"/>
        <v>0</v>
      </c>
      <c r="N682" s="187">
        <f t="shared" ca="1" si="365"/>
        <v>0</v>
      </c>
      <c r="O682" s="187">
        <f t="shared" ca="1" si="365"/>
        <v>0</v>
      </c>
      <c r="P682" s="187">
        <f t="shared" ca="1" si="365"/>
        <v>0</v>
      </c>
      <c r="Q682" s="187">
        <f t="shared" ca="1" si="365"/>
        <v>0</v>
      </c>
      <c r="R682" s="187">
        <f t="shared" ca="1" si="365"/>
        <v>0</v>
      </c>
      <c r="S682" s="187">
        <f t="shared" ca="1" si="365"/>
        <v>0</v>
      </c>
      <c r="T682" s="187">
        <f t="shared" ca="1" si="365"/>
        <v>0</v>
      </c>
      <c r="U682" s="187">
        <f t="shared" ca="1" si="365"/>
        <v>0</v>
      </c>
      <c r="V682" s="187">
        <f t="shared" ca="1" si="365"/>
        <v>0</v>
      </c>
      <c r="W682" s="187">
        <f t="shared" ca="1" si="365"/>
        <v>0</v>
      </c>
      <c r="X682" s="188">
        <f t="shared" ca="1" si="365"/>
        <v>0</v>
      </c>
    </row>
    <row r="683" spans="1:56" ht="13.5" customHeight="1" x14ac:dyDescent="0.25">
      <c r="A683" s="24">
        <v>32</v>
      </c>
      <c r="C683" s="189"/>
      <c r="D683" s="6"/>
      <c r="E683" s="6"/>
      <c r="F683" s="203" t="s">
        <v>100</v>
      </c>
      <c r="G683" s="6"/>
      <c r="H683" s="190"/>
      <c r="I683" s="190"/>
      <c r="J683" s="191">
        <f t="shared" ref="J683:X683" ca="1" si="366">J681*$F658</f>
        <v>0</v>
      </c>
      <c r="K683" s="192">
        <f t="shared" ca="1" si="366"/>
        <v>0</v>
      </c>
      <c r="L683" s="192">
        <f t="shared" ca="1" si="366"/>
        <v>0</v>
      </c>
      <c r="M683" s="192">
        <f t="shared" ca="1" si="366"/>
        <v>0</v>
      </c>
      <c r="N683" s="192">
        <f t="shared" ca="1" si="366"/>
        <v>0</v>
      </c>
      <c r="O683" s="192">
        <f t="shared" ca="1" si="366"/>
        <v>0</v>
      </c>
      <c r="P683" s="192">
        <f t="shared" ca="1" si="366"/>
        <v>0</v>
      </c>
      <c r="Q683" s="192">
        <f t="shared" ca="1" si="366"/>
        <v>0</v>
      </c>
      <c r="R683" s="192">
        <f t="shared" ca="1" si="366"/>
        <v>0</v>
      </c>
      <c r="S683" s="192">
        <f t="shared" ca="1" si="366"/>
        <v>0</v>
      </c>
      <c r="T683" s="192">
        <f t="shared" ca="1" si="366"/>
        <v>0</v>
      </c>
      <c r="U683" s="192">
        <f t="shared" ca="1" si="366"/>
        <v>0</v>
      </c>
      <c r="V683" s="192">
        <f t="shared" ca="1" si="366"/>
        <v>0</v>
      </c>
      <c r="W683" s="192">
        <f t="shared" ca="1" si="366"/>
        <v>0</v>
      </c>
      <c r="X683" s="193">
        <f t="shared" ca="1" si="366"/>
        <v>0</v>
      </c>
    </row>
    <row r="684" spans="1:56" ht="13.5" customHeight="1" x14ac:dyDescent="0.25">
      <c r="A684" s="24">
        <v>33</v>
      </c>
      <c r="C684" s="189"/>
      <c r="D684" s="6"/>
      <c r="E684" s="185"/>
      <c r="F684" s="202" t="s">
        <v>99</v>
      </c>
      <c r="G684" s="6"/>
      <c r="H684" s="194"/>
      <c r="I684" s="194"/>
      <c r="J684" s="191">
        <f ca="1">MIN(J682:J683)</f>
        <v>0</v>
      </c>
      <c r="K684" s="192">
        <f t="shared" ref="K684:X684" ca="1" si="367">MIN(K682:K683)-MIN(J682:J683)</f>
        <v>0</v>
      </c>
      <c r="L684" s="192">
        <f t="shared" ca="1" si="367"/>
        <v>0</v>
      </c>
      <c r="M684" s="192">
        <f t="shared" ca="1" si="367"/>
        <v>0</v>
      </c>
      <c r="N684" s="192">
        <f t="shared" ca="1" si="367"/>
        <v>0</v>
      </c>
      <c r="O684" s="192">
        <f t="shared" ca="1" si="367"/>
        <v>0</v>
      </c>
      <c r="P684" s="192">
        <f t="shared" ca="1" si="367"/>
        <v>0</v>
      </c>
      <c r="Q684" s="192">
        <f t="shared" ca="1" si="367"/>
        <v>0</v>
      </c>
      <c r="R684" s="192">
        <f t="shared" ca="1" si="367"/>
        <v>0</v>
      </c>
      <c r="S684" s="192">
        <f t="shared" ca="1" si="367"/>
        <v>0</v>
      </c>
      <c r="T684" s="192">
        <f t="shared" ca="1" si="367"/>
        <v>0</v>
      </c>
      <c r="U684" s="192">
        <f t="shared" ca="1" si="367"/>
        <v>0</v>
      </c>
      <c r="V684" s="192">
        <f t="shared" ca="1" si="367"/>
        <v>0</v>
      </c>
      <c r="W684" s="192">
        <f t="shared" ca="1" si="367"/>
        <v>0</v>
      </c>
      <c r="X684" s="193">
        <f t="shared" ca="1" si="367"/>
        <v>0</v>
      </c>
      <c r="AO684" s="12"/>
      <c r="AP684" s="11"/>
      <c r="AQ684" s="11"/>
      <c r="AR684" s="11"/>
      <c r="AS684" s="11"/>
      <c r="AT684" s="11"/>
      <c r="AU684" s="11"/>
      <c r="AV684" s="11"/>
      <c r="AW684" s="11"/>
      <c r="AX684" s="11"/>
      <c r="AY684" s="11"/>
      <c r="AZ684" s="11"/>
      <c r="BA684" s="11"/>
      <c r="BB684" s="11"/>
      <c r="BC684" s="11"/>
    </row>
    <row r="685" spans="1:56" ht="13.5" customHeight="1" x14ac:dyDescent="0.25">
      <c r="A685" s="24">
        <v>34</v>
      </c>
      <c r="C685" s="189"/>
      <c r="D685" s="6"/>
      <c r="E685" s="185"/>
      <c r="F685" s="202" t="s">
        <v>94</v>
      </c>
      <c r="G685" s="6"/>
      <c r="H685" s="190"/>
      <c r="I685" s="190"/>
      <c r="J685" s="191">
        <f t="shared" ref="J685:X685" ca="1" si="368">J684-J658</f>
        <v>0</v>
      </c>
      <c r="K685" s="192">
        <f t="shared" ca="1" si="368"/>
        <v>0</v>
      </c>
      <c r="L685" s="192">
        <f t="shared" ca="1" si="368"/>
        <v>0</v>
      </c>
      <c r="M685" s="192">
        <f t="shared" ca="1" si="368"/>
        <v>0</v>
      </c>
      <c r="N685" s="192">
        <f t="shared" ca="1" si="368"/>
        <v>0</v>
      </c>
      <c r="O685" s="192">
        <f t="shared" ca="1" si="368"/>
        <v>0</v>
      </c>
      <c r="P685" s="192">
        <f t="shared" ca="1" si="368"/>
        <v>0</v>
      </c>
      <c r="Q685" s="192">
        <f t="shared" ca="1" si="368"/>
        <v>0</v>
      </c>
      <c r="R685" s="192">
        <f t="shared" ca="1" si="368"/>
        <v>0</v>
      </c>
      <c r="S685" s="192">
        <f t="shared" ca="1" si="368"/>
        <v>0</v>
      </c>
      <c r="T685" s="192">
        <f t="shared" ca="1" si="368"/>
        <v>0</v>
      </c>
      <c r="U685" s="192">
        <f t="shared" ca="1" si="368"/>
        <v>0</v>
      </c>
      <c r="V685" s="192">
        <f t="shared" ca="1" si="368"/>
        <v>0</v>
      </c>
      <c r="W685" s="192">
        <f t="shared" ca="1" si="368"/>
        <v>0</v>
      </c>
      <c r="X685" s="193">
        <f t="shared" ca="1" si="368"/>
        <v>0</v>
      </c>
    </row>
    <row r="686" spans="1:56" ht="13.5" customHeight="1" x14ac:dyDescent="0.25">
      <c r="A686" s="24">
        <v>35</v>
      </c>
      <c r="C686" s="189"/>
      <c r="D686" s="6"/>
      <c r="E686" s="185"/>
      <c r="F686" s="202" t="s">
        <v>95</v>
      </c>
      <c r="G686" s="6"/>
      <c r="H686" s="190"/>
      <c r="I686" s="190"/>
      <c r="J686" s="191">
        <f ca="1">-J685</f>
        <v>0</v>
      </c>
      <c r="K686" s="192">
        <f ca="1">-SUM($J685:K685)</f>
        <v>0</v>
      </c>
      <c r="L686" s="192">
        <f ca="1">-SUM($J685:L685)</f>
        <v>0</v>
      </c>
      <c r="M686" s="192">
        <f ca="1">-SUM($J685:M685)</f>
        <v>0</v>
      </c>
      <c r="N686" s="192">
        <f ca="1">-SUM($J685:N685)</f>
        <v>0</v>
      </c>
      <c r="O686" s="192">
        <f ca="1">-SUM($J685:O685)</f>
        <v>0</v>
      </c>
      <c r="P686" s="192">
        <f ca="1">-SUM($J685:P685)</f>
        <v>0</v>
      </c>
      <c r="Q686" s="192">
        <f ca="1">-SUM($J685:Q685)</f>
        <v>0</v>
      </c>
      <c r="R686" s="192">
        <f ca="1">-SUM($J685:R685)</f>
        <v>0</v>
      </c>
      <c r="S686" s="192">
        <f ca="1">-SUM($J685:S685)</f>
        <v>0</v>
      </c>
      <c r="T686" s="192">
        <f ca="1">-SUM($J685:T685)</f>
        <v>0</v>
      </c>
      <c r="U686" s="192">
        <f ca="1">-SUM($J685:U685)</f>
        <v>0</v>
      </c>
      <c r="V686" s="192">
        <f ca="1">-SUM($J685:V685)</f>
        <v>0</v>
      </c>
      <c r="W686" s="192">
        <f ca="1">-SUM($J685:W685)</f>
        <v>0</v>
      </c>
      <c r="X686" s="193">
        <f ca="1">-SUM($J685:X685)</f>
        <v>0</v>
      </c>
    </row>
    <row r="687" spans="1:56" ht="1.5" customHeight="1" x14ac:dyDescent="0.25">
      <c r="C687" s="195"/>
      <c r="D687" s="196"/>
      <c r="E687" s="196"/>
      <c r="F687" s="204"/>
      <c r="G687" s="196"/>
      <c r="H687" s="196"/>
      <c r="I687" s="196"/>
      <c r="J687" s="186"/>
      <c r="K687" s="187"/>
      <c r="L687" s="187"/>
      <c r="M687" s="187">
        <f ca="1">IF(M655&gt;0,(M683-SUM($J684:L684))/M655,0)</f>
        <v>0</v>
      </c>
      <c r="N687" s="187">
        <f ca="1">IF(N655&gt;0,(N683-SUM($J684:M684))/N655,0)</f>
        <v>0</v>
      </c>
      <c r="O687" s="187">
        <f ca="1">IF(O655&gt;0,(O683-SUM($J684:N684))/O655,0)</f>
        <v>0</v>
      </c>
      <c r="P687" s="187">
        <f ca="1">IF(P655&gt;0,(P683-SUM($J684:O684))/P655,0)</f>
        <v>0</v>
      </c>
      <c r="Q687" s="187">
        <f ca="1">IF(Q655&gt;0,(Q683-SUM($J684:P684))/Q655,0)</f>
        <v>0</v>
      </c>
      <c r="R687" s="187">
        <f ca="1">IF(R655&gt;0,(R683-SUM($J684:Q684))/R655,0)</f>
        <v>0</v>
      </c>
      <c r="S687" s="187">
        <f ca="1">IF(S655&gt;0,(S683-SUM($J684:R684))/S655,0)</f>
        <v>0</v>
      </c>
      <c r="T687" s="187">
        <f ca="1">IF(T655&gt;0,(T683-SUM($J684:S684))/T655,0)</f>
        <v>0</v>
      </c>
      <c r="U687" s="187">
        <f ca="1">IF(U655&gt;0,(U683-SUM($J684:T684))/U655,0)</f>
        <v>0</v>
      </c>
      <c r="V687" s="187">
        <f ca="1">IF(V655&gt;0,(V683-SUM($J684:U684))/V655,0)</f>
        <v>0</v>
      </c>
      <c r="W687" s="187">
        <f ca="1">IF(W655&gt;0,(W683-SUM($J684:V684))/W655,0)</f>
        <v>0</v>
      </c>
      <c r="X687" s="188">
        <f ca="1">IF(X655&gt;0,(X683-SUM($J684:W684))/X655,0)</f>
        <v>0</v>
      </c>
    </row>
    <row r="688" spans="1:56" ht="13.5" customHeight="1" x14ac:dyDescent="0.25">
      <c r="A688" s="24">
        <v>36</v>
      </c>
      <c r="C688" s="189" t="s">
        <v>40</v>
      </c>
      <c r="D688" s="6"/>
      <c r="E688" s="185"/>
      <c r="F688" s="202" t="s">
        <v>35</v>
      </c>
      <c r="G688" s="6"/>
      <c r="H688" s="6"/>
      <c r="I688" s="6"/>
      <c r="J688" s="191">
        <f ca="1">J656</f>
        <v>0</v>
      </c>
      <c r="K688" s="192">
        <f t="shared" ref="K688:X688" ca="1" si="369">K656+J688</f>
        <v>0</v>
      </c>
      <c r="L688" s="192">
        <f t="shared" ca="1" si="369"/>
        <v>0</v>
      </c>
      <c r="M688" s="192">
        <f t="shared" ca="1" si="369"/>
        <v>0</v>
      </c>
      <c r="N688" s="192">
        <f t="shared" ca="1" si="369"/>
        <v>0</v>
      </c>
      <c r="O688" s="192">
        <f t="shared" ca="1" si="369"/>
        <v>0</v>
      </c>
      <c r="P688" s="192">
        <f t="shared" ca="1" si="369"/>
        <v>0</v>
      </c>
      <c r="Q688" s="192">
        <f t="shared" ca="1" si="369"/>
        <v>0</v>
      </c>
      <c r="R688" s="192">
        <f t="shared" ca="1" si="369"/>
        <v>0</v>
      </c>
      <c r="S688" s="192">
        <f t="shared" ca="1" si="369"/>
        <v>0</v>
      </c>
      <c r="T688" s="192">
        <f t="shared" ca="1" si="369"/>
        <v>0</v>
      </c>
      <c r="U688" s="192">
        <f t="shared" ca="1" si="369"/>
        <v>0</v>
      </c>
      <c r="V688" s="192">
        <f t="shared" ca="1" si="369"/>
        <v>0</v>
      </c>
      <c r="W688" s="192">
        <f t="shared" ca="1" si="369"/>
        <v>0</v>
      </c>
      <c r="X688" s="193">
        <f t="shared" ca="1" si="369"/>
        <v>0</v>
      </c>
    </row>
    <row r="689" spans="1:56" ht="13.5" customHeight="1" x14ac:dyDescent="0.25">
      <c r="A689" s="24">
        <v>37</v>
      </c>
      <c r="C689" s="189"/>
      <c r="D689" s="6"/>
      <c r="E689" s="185"/>
      <c r="F689" s="202" t="s">
        <v>37</v>
      </c>
      <c r="G689" s="6"/>
      <c r="H689" s="6"/>
      <c r="I689" s="6"/>
      <c r="J689" s="191">
        <f ca="1">J659</f>
        <v>0</v>
      </c>
      <c r="K689" s="192">
        <f t="shared" ref="K689:X689" ca="1" si="370">K659+J689</f>
        <v>0</v>
      </c>
      <c r="L689" s="192">
        <f t="shared" ca="1" si="370"/>
        <v>0</v>
      </c>
      <c r="M689" s="192">
        <f t="shared" ca="1" si="370"/>
        <v>0</v>
      </c>
      <c r="N689" s="192">
        <f t="shared" ca="1" si="370"/>
        <v>0</v>
      </c>
      <c r="O689" s="192">
        <f t="shared" ca="1" si="370"/>
        <v>0</v>
      </c>
      <c r="P689" s="192">
        <f t="shared" ca="1" si="370"/>
        <v>0</v>
      </c>
      <c r="Q689" s="192">
        <f t="shared" ca="1" si="370"/>
        <v>0</v>
      </c>
      <c r="R689" s="192">
        <f t="shared" ca="1" si="370"/>
        <v>0</v>
      </c>
      <c r="S689" s="192">
        <f t="shared" ca="1" si="370"/>
        <v>0</v>
      </c>
      <c r="T689" s="192">
        <f t="shared" ca="1" si="370"/>
        <v>0</v>
      </c>
      <c r="U689" s="192">
        <f t="shared" ca="1" si="370"/>
        <v>0</v>
      </c>
      <c r="V689" s="192">
        <f t="shared" ca="1" si="370"/>
        <v>0</v>
      </c>
      <c r="W689" s="192">
        <f t="shared" ca="1" si="370"/>
        <v>0</v>
      </c>
      <c r="X689" s="193">
        <f t="shared" ca="1" si="370"/>
        <v>0</v>
      </c>
    </row>
    <row r="690" spans="1:56" ht="13.5" customHeight="1" x14ac:dyDescent="0.25">
      <c r="A690" s="24">
        <v>38</v>
      </c>
      <c r="C690" s="197"/>
      <c r="D690" s="6"/>
      <c r="E690" s="6"/>
      <c r="F690" s="203" t="s">
        <v>100</v>
      </c>
      <c r="G690" s="6"/>
      <c r="H690" s="6"/>
      <c r="I690" s="6"/>
      <c r="J690" s="191">
        <f t="shared" ref="J690:X690" ca="1" si="371">J688*$F659</f>
        <v>0</v>
      </c>
      <c r="K690" s="192">
        <f t="shared" ca="1" si="371"/>
        <v>0</v>
      </c>
      <c r="L690" s="192">
        <f t="shared" ca="1" si="371"/>
        <v>0</v>
      </c>
      <c r="M690" s="192">
        <f t="shared" ca="1" si="371"/>
        <v>0</v>
      </c>
      <c r="N690" s="192">
        <f t="shared" ca="1" si="371"/>
        <v>0</v>
      </c>
      <c r="O690" s="192">
        <f t="shared" ca="1" si="371"/>
        <v>0</v>
      </c>
      <c r="P690" s="192">
        <f t="shared" ca="1" si="371"/>
        <v>0</v>
      </c>
      <c r="Q690" s="192">
        <f t="shared" ca="1" si="371"/>
        <v>0</v>
      </c>
      <c r="R690" s="192">
        <f t="shared" ca="1" si="371"/>
        <v>0</v>
      </c>
      <c r="S690" s="192">
        <f t="shared" ca="1" si="371"/>
        <v>0</v>
      </c>
      <c r="T690" s="192">
        <f t="shared" ca="1" si="371"/>
        <v>0</v>
      </c>
      <c r="U690" s="192">
        <f t="shared" ca="1" si="371"/>
        <v>0</v>
      </c>
      <c r="V690" s="192">
        <f t="shared" ca="1" si="371"/>
        <v>0</v>
      </c>
      <c r="W690" s="192">
        <f t="shared" ca="1" si="371"/>
        <v>0</v>
      </c>
      <c r="X690" s="193">
        <f t="shared" ca="1" si="371"/>
        <v>0</v>
      </c>
    </row>
    <row r="691" spans="1:56" ht="13.5" customHeight="1" x14ac:dyDescent="0.25">
      <c r="A691" s="24">
        <v>39</v>
      </c>
      <c r="C691" s="189"/>
      <c r="D691" s="6"/>
      <c r="E691" s="185"/>
      <c r="F691" s="202" t="s">
        <v>99</v>
      </c>
      <c r="G691" s="6"/>
      <c r="H691" s="6"/>
      <c r="I691" s="6"/>
      <c r="J691" s="191">
        <f ca="1">MIN(J689:J690)</f>
        <v>0</v>
      </c>
      <c r="K691" s="192">
        <f t="shared" ref="K691:X691" ca="1" si="372">MIN(K689:K690)-MIN(J689:J690)</f>
        <v>0</v>
      </c>
      <c r="L691" s="192">
        <f t="shared" ca="1" si="372"/>
        <v>0</v>
      </c>
      <c r="M691" s="192">
        <f t="shared" ca="1" si="372"/>
        <v>0</v>
      </c>
      <c r="N691" s="192">
        <f t="shared" ca="1" si="372"/>
        <v>0</v>
      </c>
      <c r="O691" s="192">
        <f t="shared" ca="1" si="372"/>
        <v>0</v>
      </c>
      <c r="P691" s="192">
        <f t="shared" ca="1" si="372"/>
        <v>0</v>
      </c>
      <c r="Q691" s="192">
        <f t="shared" ca="1" si="372"/>
        <v>0</v>
      </c>
      <c r="R691" s="192">
        <f t="shared" ca="1" si="372"/>
        <v>0</v>
      </c>
      <c r="S691" s="192">
        <f t="shared" ca="1" si="372"/>
        <v>0</v>
      </c>
      <c r="T691" s="192">
        <f t="shared" ca="1" si="372"/>
        <v>0</v>
      </c>
      <c r="U691" s="192">
        <f t="shared" ca="1" si="372"/>
        <v>0</v>
      </c>
      <c r="V691" s="192">
        <f t="shared" ca="1" si="372"/>
        <v>0</v>
      </c>
      <c r="W691" s="192">
        <f t="shared" ca="1" si="372"/>
        <v>0</v>
      </c>
      <c r="X691" s="193">
        <f t="shared" ca="1" si="372"/>
        <v>0</v>
      </c>
    </row>
    <row r="692" spans="1:56" ht="13.5" customHeight="1" x14ac:dyDescent="0.25">
      <c r="A692" s="24">
        <v>40</v>
      </c>
      <c r="C692" s="189"/>
      <c r="D692" s="6"/>
      <c r="E692" s="185"/>
      <c r="F692" s="202" t="s">
        <v>94</v>
      </c>
      <c r="G692" s="6"/>
      <c r="H692" s="6"/>
      <c r="I692" s="6"/>
      <c r="J692" s="191">
        <f t="shared" ref="J692:X692" ca="1" si="373">J691-J659</f>
        <v>0</v>
      </c>
      <c r="K692" s="192">
        <f t="shared" ca="1" si="373"/>
        <v>0</v>
      </c>
      <c r="L692" s="192">
        <f t="shared" ca="1" si="373"/>
        <v>0</v>
      </c>
      <c r="M692" s="192">
        <f t="shared" ca="1" si="373"/>
        <v>0</v>
      </c>
      <c r="N692" s="192">
        <f t="shared" ca="1" si="373"/>
        <v>0</v>
      </c>
      <c r="O692" s="192">
        <f t="shared" ca="1" si="373"/>
        <v>0</v>
      </c>
      <c r="P692" s="192">
        <f t="shared" ca="1" si="373"/>
        <v>0</v>
      </c>
      <c r="Q692" s="192">
        <f t="shared" ca="1" si="373"/>
        <v>0</v>
      </c>
      <c r="R692" s="192">
        <f t="shared" ca="1" si="373"/>
        <v>0</v>
      </c>
      <c r="S692" s="192">
        <f t="shared" ca="1" si="373"/>
        <v>0</v>
      </c>
      <c r="T692" s="192">
        <f t="shared" ca="1" si="373"/>
        <v>0</v>
      </c>
      <c r="U692" s="192">
        <f t="shared" ca="1" si="373"/>
        <v>0</v>
      </c>
      <c r="V692" s="192">
        <f t="shared" ca="1" si="373"/>
        <v>0</v>
      </c>
      <c r="W692" s="192">
        <f t="shared" ca="1" si="373"/>
        <v>0</v>
      </c>
      <c r="X692" s="193">
        <f t="shared" ca="1" si="373"/>
        <v>0</v>
      </c>
    </row>
    <row r="693" spans="1:56" ht="13.5" customHeight="1" x14ac:dyDescent="0.25">
      <c r="A693" s="24">
        <v>41</v>
      </c>
      <c r="C693" s="189"/>
      <c r="D693" s="6"/>
      <c r="E693" s="185"/>
      <c r="F693" s="202" t="s">
        <v>95</v>
      </c>
      <c r="G693" s="6"/>
      <c r="H693" s="6"/>
      <c r="I693" s="6"/>
      <c r="J693" s="191">
        <f ca="1">-J692</f>
        <v>0</v>
      </c>
      <c r="K693" s="192">
        <f ca="1">-SUM($J692:K692)</f>
        <v>0</v>
      </c>
      <c r="L693" s="192">
        <f ca="1">-SUM($J692:L692)</f>
        <v>0</v>
      </c>
      <c r="M693" s="192">
        <f ca="1">-SUM($J692:M692)</f>
        <v>0</v>
      </c>
      <c r="N693" s="192">
        <f ca="1">-SUM($J692:N692)</f>
        <v>0</v>
      </c>
      <c r="O693" s="192">
        <f ca="1">-SUM($J692:O692)</f>
        <v>0</v>
      </c>
      <c r="P693" s="192">
        <f ca="1">-SUM($J692:P692)</f>
        <v>0</v>
      </c>
      <c r="Q693" s="192">
        <f ca="1">-SUM($J692:Q692)</f>
        <v>0</v>
      </c>
      <c r="R693" s="192">
        <f ca="1">-SUM($J692:R692)</f>
        <v>0</v>
      </c>
      <c r="S693" s="192">
        <f ca="1">-SUM($J692:S692)</f>
        <v>0</v>
      </c>
      <c r="T693" s="192">
        <f ca="1">-SUM($J692:T692)</f>
        <v>0</v>
      </c>
      <c r="U693" s="192">
        <f ca="1">-SUM($J692:U692)</f>
        <v>0</v>
      </c>
      <c r="V693" s="192">
        <f ca="1">-SUM($J692:V692)</f>
        <v>0</v>
      </c>
      <c r="W693" s="192">
        <f ca="1">-SUM($J692:W692)</f>
        <v>0</v>
      </c>
      <c r="X693" s="193">
        <f ca="1">-SUM($J692:X692)</f>
        <v>0</v>
      </c>
    </row>
    <row r="694" spans="1:56" ht="13.5" customHeight="1" x14ac:dyDescent="0.25">
      <c r="A694" s="24">
        <v>42</v>
      </c>
      <c r="B694" s="154"/>
      <c r="C694" s="178" t="s">
        <v>65</v>
      </c>
      <c r="D694" s="82"/>
      <c r="E694" s="82"/>
      <c r="F694" s="205" t="s">
        <v>58</v>
      </c>
      <c r="G694" s="82"/>
      <c r="H694" s="82"/>
      <c r="I694" s="82"/>
      <c r="J694" s="198">
        <f t="shared" ref="J694:X694" ca="1" si="374">(J692+J685)*$F660</f>
        <v>0</v>
      </c>
      <c r="K694" s="199">
        <f t="shared" ca="1" si="374"/>
        <v>0</v>
      </c>
      <c r="L694" s="199">
        <f t="shared" ca="1" si="374"/>
        <v>0</v>
      </c>
      <c r="M694" s="199">
        <f t="shared" ca="1" si="374"/>
        <v>0</v>
      </c>
      <c r="N694" s="199">
        <f t="shared" ca="1" si="374"/>
        <v>0</v>
      </c>
      <c r="O694" s="199">
        <f t="shared" ca="1" si="374"/>
        <v>0</v>
      </c>
      <c r="P694" s="199">
        <f t="shared" ca="1" si="374"/>
        <v>0</v>
      </c>
      <c r="Q694" s="199">
        <f t="shared" ca="1" si="374"/>
        <v>0</v>
      </c>
      <c r="R694" s="199">
        <f t="shared" ca="1" si="374"/>
        <v>0</v>
      </c>
      <c r="S694" s="199">
        <f t="shared" ca="1" si="374"/>
        <v>0</v>
      </c>
      <c r="T694" s="199">
        <f t="shared" ca="1" si="374"/>
        <v>0</v>
      </c>
      <c r="U694" s="199">
        <f t="shared" ca="1" si="374"/>
        <v>0</v>
      </c>
      <c r="V694" s="199">
        <f t="shared" ca="1" si="374"/>
        <v>0</v>
      </c>
      <c r="W694" s="199">
        <f t="shared" ca="1" si="374"/>
        <v>0</v>
      </c>
      <c r="X694" s="200">
        <f t="shared" ca="1" si="374"/>
        <v>0</v>
      </c>
    </row>
    <row r="695" spans="1:56" ht="13.5" customHeight="1" x14ac:dyDescent="0.25">
      <c r="A695" s="24">
        <v>43</v>
      </c>
      <c r="C695" s="189"/>
      <c r="D695" s="6"/>
      <c r="E695" s="6"/>
      <c r="F695" s="202" t="str">
        <f>Data!B$99</f>
        <v>Støttet overhead</v>
      </c>
      <c r="G695" s="6"/>
      <c r="H695" s="6"/>
      <c r="I695" s="6"/>
      <c r="J695" s="191">
        <f t="shared" ref="J695:X695" ca="1" si="375">(J691+J684)*$F660</f>
        <v>0</v>
      </c>
      <c r="K695" s="192">
        <f t="shared" ca="1" si="375"/>
        <v>0</v>
      </c>
      <c r="L695" s="192">
        <f t="shared" ca="1" si="375"/>
        <v>0</v>
      </c>
      <c r="M695" s="192">
        <f t="shared" ca="1" si="375"/>
        <v>0</v>
      </c>
      <c r="N695" s="192">
        <f t="shared" ca="1" si="375"/>
        <v>0</v>
      </c>
      <c r="O695" s="192">
        <f t="shared" ca="1" si="375"/>
        <v>0</v>
      </c>
      <c r="P695" s="192">
        <f t="shared" ca="1" si="375"/>
        <v>0</v>
      </c>
      <c r="Q695" s="192">
        <f t="shared" ca="1" si="375"/>
        <v>0</v>
      </c>
      <c r="R695" s="192">
        <f t="shared" ca="1" si="375"/>
        <v>0</v>
      </c>
      <c r="S695" s="192">
        <f t="shared" ca="1" si="375"/>
        <v>0</v>
      </c>
      <c r="T695" s="192">
        <f t="shared" ca="1" si="375"/>
        <v>0</v>
      </c>
      <c r="U695" s="192">
        <f t="shared" ca="1" si="375"/>
        <v>0</v>
      </c>
      <c r="V695" s="192">
        <f t="shared" ca="1" si="375"/>
        <v>0</v>
      </c>
      <c r="W695" s="192">
        <f t="shared" ca="1" si="375"/>
        <v>0</v>
      </c>
      <c r="X695" s="193">
        <f t="shared" ca="1" si="375"/>
        <v>0</v>
      </c>
    </row>
    <row r="696" spans="1:56" ht="13.5" customHeight="1" x14ac:dyDescent="0.25">
      <c r="C696" s="178" t="s">
        <v>101</v>
      </c>
      <c r="D696" s="82"/>
      <c r="E696" s="82"/>
      <c r="F696" s="201" t="str">
        <f>Data!B$33</f>
        <v>Udbetalingsloft</v>
      </c>
      <c r="G696" s="82"/>
      <c r="H696" s="82"/>
      <c r="I696" s="82"/>
      <c r="J696" s="198">
        <f t="shared" ref="J696:X696" ca="1" si="376">(J683+J690)*(1+$F660)*$F673</f>
        <v>0</v>
      </c>
      <c r="K696" s="199">
        <f t="shared" ca="1" si="376"/>
        <v>0</v>
      </c>
      <c r="L696" s="199">
        <f t="shared" ca="1" si="376"/>
        <v>0</v>
      </c>
      <c r="M696" s="199">
        <f t="shared" ca="1" si="376"/>
        <v>0</v>
      </c>
      <c r="N696" s="199">
        <f t="shared" ca="1" si="376"/>
        <v>0</v>
      </c>
      <c r="O696" s="199">
        <f t="shared" ca="1" si="376"/>
        <v>0</v>
      </c>
      <c r="P696" s="199">
        <f t="shared" ca="1" si="376"/>
        <v>0</v>
      </c>
      <c r="Q696" s="199">
        <f t="shared" ca="1" si="376"/>
        <v>0</v>
      </c>
      <c r="R696" s="199">
        <f t="shared" ca="1" si="376"/>
        <v>0</v>
      </c>
      <c r="S696" s="199">
        <f t="shared" ca="1" si="376"/>
        <v>0</v>
      </c>
      <c r="T696" s="199">
        <f t="shared" ca="1" si="376"/>
        <v>0</v>
      </c>
      <c r="U696" s="199">
        <f t="shared" ca="1" si="376"/>
        <v>0</v>
      </c>
      <c r="V696" s="199">
        <f t="shared" ca="1" si="376"/>
        <v>0</v>
      </c>
      <c r="W696" s="199">
        <f t="shared" ca="1" si="376"/>
        <v>0</v>
      </c>
      <c r="X696" s="200">
        <f t="shared" ca="1" si="376"/>
        <v>0</v>
      </c>
    </row>
    <row r="697" spans="1:56" ht="13.5" customHeight="1" x14ac:dyDescent="0.25">
      <c r="C697" s="189"/>
      <c r="D697" s="6"/>
      <c r="E697" s="6"/>
      <c r="F697" s="202" t="str">
        <f>Data!B$34</f>
        <v>Til/fra pulje</v>
      </c>
      <c r="G697" s="6"/>
      <c r="H697" s="6"/>
      <c r="I697" s="6"/>
      <c r="J697" s="191">
        <f t="shared" ref="J697:X697" ca="1" si="377">(J685+J692)*(1+$F660)*$F673</f>
        <v>0</v>
      </c>
      <c r="K697" s="192">
        <f t="shared" ca="1" si="377"/>
        <v>0</v>
      </c>
      <c r="L697" s="192">
        <f t="shared" ca="1" si="377"/>
        <v>0</v>
      </c>
      <c r="M697" s="192">
        <f t="shared" ca="1" si="377"/>
        <v>0</v>
      </c>
      <c r="N697" s="192">
        <f t="shared" ca="1" si="377"/>
        <v>0</v>
      </c>
      <c r="O697" s="192">
        <f t="shared" ca="1" si="377"/>
        <v>0</v>
      </c>
      <c r="P697" s="192">
        <f t="shared" ca="1" si="377"/>
        <v>0</v>
      </c>
      <c r="Q697" s="192">
        <f t="shared" ca="1" si="377"/>
        <v>0</v>
      </c>
      <c r="R697" s="192">
        <f t="shared" ca="1" si="377"/>
        <v>0</v>
      </c>
      <c r="S697" s="192">
        <f t="shared" ca="1" si="377"/>
        <v>0</v>
      </c>
      <c r="T697" s="192">
        <f t="shared" ca="1" si="377"/>
        <v>0</v>
      </c>
      <c r="U697" s="192">
        <f t="shared" ca="1" si="377"/>
        <v>0</v>
      </c>
      <c r="V697" s="192">
        <f t="shared" ca="1" si="377"/>
        <v>0</v>
      </c>
      <c r="W697" s="192">
        <f t="shared" ca="1" si="377"/>
        <v>0</v>
      </c>
      <c r="X697" s="193">
        <f t="shared" ca="1" si="377"/>
        <v>0</v>
      </c>
    </row>
    <row r="698" spans="1:56" ht="13.5" customHeight="1" x14ac:dyDescent="0.25">
      <c r="C698" s="195"/>
      <c r="D698" s="196"/>
      <c r="E698" s="196"/>
      <c r="F698" s="204" t="str">
        <f>Data!B$35</f>
        <v>Pulje for tilbageholdt tilskud</v>
      </c>
      <c r="G698" s="196"/>
      <c r="H698" s="196"/>
      <c r="I698" s="196"/>
      <c r="J698" s="186">
        <f t="shared" ref="J698:X698" ca="1" si="378">(J686+J693)*(1+$F660)*$F673</f>
        <v>0</v>
      </c>
      <c r="K698" s="187">
        <f t="shared" ca="1" si="378"/>
        <v>0</v>
      </c>
      <c r="L698" s="187">
        <f t="shared" ca="1" si="378"/>
        <v>0</v>
      </c>
      <c r="M698" s="187">
        <f t="shared" ca="1" si="378"/>
        <v>0</v>
      </c>
      <c r="N698" s="187">
        <f t="shared" ca="1" si="378"/>
        <v>0</v>
      </c>
      <c r="O698" s="187">
        <f t="shared" ca="1" si="378"/>
        <v>0</v>
      </c>
      <c r="P698" s="187">
        <f t="shared" ca="1" si="378"/>
        <v>0</v>
      </c>
      <c r="Q698" s="187">
        <f t="shared" ca="1" si="378"/>
        <v>0</v>
      </c>
      <c r="R698" s="187">
        <f t="shared" ca="1" si="378"/>
        <v>0</v>
      </c>
      <c r="S698" s="187">
        <f t="shared" ca="1" si="378"/>
        <v>0</v>
      </c>
      <c r="T698" s="187">
        <f t="shared" ca="1" si="378"/>
        <v>0</v>
      </c>
      <c r="U698" s="187">
        <f t="shared" ca="1" si="378"/>
        <v>0</v>
      </c>
      <c r="V698" s="187">
        <f t="shared" ca="1" si="378"/>
        <v>0</v>
      </c>
      <c r="W698" s="187">
        <f t="shared" ca="1" si="378"/>
        <v>0</v>
      </c>
      <c r="X698" s="188">
        <f t="shared" ca="1" si="378"/>
        <v>0</v>
      </c>
    </row>
    <row r="699" spans="1:56" ht="13.5" customHeight="1" x14ac:dyDescent="0.25">
      <c r="C699" s="482" t="s">
        <v>229</v>
      </c>
      <c r="D699" s="483"/>
      <c r="E699" s="483"/>
      <c r="F699" s="483"/>
      <c r="G699" s="483"/>
      <c r="H699" s="483"/>
      <c r="I699" s="483"/>
      <c r="J699" s="484">
        <f ca="1">J674</f>
        <v>0</v>
      </c>
      <c r="K699" s="485">
        <f ca="1">SUM($J674:K674)</f>
        <v>0</v>
      </c>
      <c r="L699" s="485">
        <f ca="1">SUM($J674:L674)</f>
        <v>0</v>
      </c>
      <c r="M699" s="485">
        <f ca="1">SUM($J674:M674)</f>
        <v>0</v>
      </c>
      <c r="N699" s="485">
        <f ca="1">SUM($J674:N674)</f>
        <v>0</v>
      </c>
      <c r="O699" s="485">
        <f ca="1">SUM($J674:O674)</f>
        <v>0</v>
      </c>
      <c r="P699" s="485">
        <f ca="1">SUM($J674:P674)</f>
        <v>0</v>
      </c>
      <c r="Q699" s="485">
        <f ca="1">SUM($J674:Q674)</f>
        <v>0</v>
      </c>
      <c r="R699" s="485">
        <f ca="1">SUM($J674:R674)</f>
        <v>0</v>
      </c>
      <c r="S699" s="485">
        <f ca="1">SUM($J674:S674)</f>
        <v>0</v>
      </c>
      <c r="T699" s="485">
        <f ca="1">SUM($J674:T674)</f>
        <v>0</v>
      </c>
      <c r="U699" s="485">
        <f ca="1">SUM($J674:U674)</f>
        <v>0</v>
      </c>
      <c r="V699" s="485">
        <f ca="1">SUM($J674:V674)</f>
        <v>0</v>
      </c>
      <c r="W699" s="485">
        <f ca="1">SUM($J674:W674)</f>
        <v>0</v>
      </c>
      <c r="X699" s="486">
        <f ca="1">SUM($J674:X674)</f>
        <v>0</v>
      </c>
    </row>
    <row r="700" spans="1:56" ht="13.5" customHeight="1" x14ac:dyDescent="0.25">
      <c r="J700" s="155"/>
      <c r="M700" s="1"/>
      <c r="N700" s="1"/>
      <c r="O700" s="1"/>
      <c r="P700" s="1"/>
      <c r="Q700" s="1"/>
      <c r="R700" s="1"/>
      <c r="S700" s="1"/>
      <c r="T700" s="1"/>
      <c r="U700" s="1"/>
      <c r="V700" s="1"/>
      <c r="W700" s="1"/>
      <c r="X700" s="1"/>
    </row>
    <row r="701" spans="1:56" ht="13.5" customHeight="1" x14ac:dyDescent="0.25">
      <c r="M701" s="1"/>
      <c r="N701" s="1"/>
      <c r="O701" s="1"/>
      <c r="P701" s="1"/>
      <c r="Q701" s="1"/>
      <c r="R701" s="1"/>
      <c r="S701" s="1"/>
      <c r="T701" s="1"/>
      <c r="U701" s="1"/>
      <c r="V701" s="1"/>
      <c r="W701" s="1"/>
      <c r="X701" s="1"/>
    </row>
    <row r="702" spans="1:56" x14ac:dyDescent="0.25">
      <c r="B702" s="10"/>
      <c r="C702" s="268" t="str">
        <f>Data!B$53</f>
        <v>Virksomhed</v>
      </c>
      <c r="D702" s="81"/>
      <c r="E702" s="403">
        <f>HLOOKUP(B703,'Budget &amp; Total'!A:CI,6,FALSE)</f>
        <v>0</v>
      </c>
      <c r="F702" s="925">
        <f>HLOOKUP(B703,'Budget &amp; Total'!A:CI,5,FALSE)</f>
        <v>0</v>
      </c>
      <c r="G702" s="925"/>
      <c r="H702" s="925"/>
      <c r="I702" s="81"/>
      <c r="J702" s="82" t="str">
        <f ca="1">J$1</f>
        <v>P1</v>
      </c>
      <c r="K702" s="82" t="str">
        <f t="shared" ref="K702:X702" ca="1" si="379">K$1</f>
        <v>P2</v>
      </c>
      <c r="L702" s="82" t="str">
        <f t="shared" ca="1" si="379"/>
        <v>P3</v>
      </c>
      <c r="M702" s="82" t="str">
        <f t="shared" ca="1" si="379"/>
        <v>P4</v>
      </c>
      <c r="N702" s="82" t="str">
        <f t="shared" ca="1" si="379"/>
        <v>P5</v>
      </c>
      <c r="O702" s="82" t="str">
        <f t="shared" ca="1" si="379"/>
        <v>P6</v>
      </c>
      <c r="P702" s="82" t="str">
        <f t="shared" ca="1" si="379"/>
        <v>P7</v>
      </c>
      <c r="Q702" s="82" t="str">
        <f t="shared" ca="1" si="379"/>
        <v>P8</v>
      </c>
      <c r="R702" s="82" t="str">
        <f t="shared" ca="1" si="379"/>
        <v>P9</v>
      </c>
      <c r="S702" s="82" t="str">
        <f t="shared" ca="1" si="379"/>
        <v>P10</v>
      </c>
      <c r="T702" s="82" t="str">
        <f t="shared" ca="1" si="379"/>
        <v>P11</v>
      </c>
      <c r="U702" s="82" t="str">
        <f t="shared" ca="1" si="379"/>
        <v>P12</v>
      </c>
      <c r="V702" s="82" t="str">
        <f t="shared" ca="1" si="379"/>
        <v>P13</v>
      </c>
      <c r="W702" s="82" t="str">
        <f t="shared" ca="1" si="379"/>
        <v>P14</v>
      </c>
      <c r="X702" s="83" t="str">
        <f t="shared" ca="1" si="379"/>
        <v>P15</v>
      </c>
      <c r="Z702" s="1"/>
      <c r="AA702" s="1"/>
      <c r="AB702" s="1"/>
      <c r="AC702" s="1"/>
      <c r="AD702" s="1"/>
      <c r="AE702" s="1"/>
      <c r="AF702" s="1"/>
      <c r="AG702" s="1"/>
      <c r="AH702" s="1"/>
      <c r="AI702" s="1"/>
      <c r="AJ702" s="1"/>
      <c r="AK702" s="1"/>
      <c r="AL702" s="1"/>
      <c r="AM702" s="1"/>
      <c r="AN702" s="1"/>
      <c r="AO702" s="1"/>
      <c r="AX702" s="1"/>
      <c r="AY702" s="1"/>
      <c r="AZ702" s="1"/>
      <c r="BA702" s="1"/>
      <c r="BB702" s="1"/>
      <c r="BC702" s="1"/>
      <c r="BD702" s="1"/>
    </row>
    <row r="703" spans="1:56" ht="18.75" customHeight="1" x14ac:dyDescent="0.25">
      <c r="B703" s="293">
        <f>B653+1</f>
        <v>15</v>
      </c>
      <c r="C703" s="84" t="str">
        <f>Data!B$52</f>
        <v>Projekt</v>
      </c>
      <c r="D703" s="26"/>
      <c r="E703" s="296">
        <f>'Budget &amp; Total'!$C$5</f>
        <v>0</v>
      </c>
      <c r="F703" s="924">
        <f>'Budget &amp; Total'!$C$8</f>
        <v>0</v>
      </c>
      <c r="G703" s="924"/>
      <c r="H703" s="924"/>
      <c r="I703" s="85"/>
      <c r="J703" s="86">
        <f ca="1">INDIRECT(J$1&amp;"!d$5")</f>
        <v>0</v>
      </c>
      <c r="K703" s="86">
        <f ca="1">INDIRECT(K$1&amp;"!d$5")</f>
        <v>1</v>
      </c>
      <c r="L703" s="6"/>
      <c r="M703" s="6"/>
      <c r="N703" s="6"/>
      <c r="O703" s="6"/>
      <c r="P703" s="6"/>
      <c r="Q703" s="6"/>
      <c r="R703" s="6"/>
      <c r="S703" s="6"/>
      <c r="T703" s="6"/>
      <c r="U703" s="6"/>
      <c r="V703" s="6"/>
      <c r="W703" s="6"/>
      <c r="X703" s="481"/>
      <c r="Z703">
        <v>1</v>
      </c>
      <c r="AA703">
        <v>2</v>
      </c>
      <c r="AB703">
        <v>3</v>
      </c>
      <c r="AC703">
        <v>4</v>
      </c>
      <c r="AD703">
        <v>5</v>
      </c>
      <c r="AE703">
        <v>6</v>
      </c>
      <c r="AF703">
        <v>7</v>
      </c>
      <c r="AG703">
        <v>8</v>
      </c>
      <c r="AH703">
        <v>9</v>
      </c>
      <c r="AI703">
        <v>10</v>
      </c>
      <c r="AJ703">
        <v>11</v>
      </c>
      <c r="AK703">
        <v>12</v>
      </c>
      <c r="AL703">
        <v>13</v>
      </c>
      <c r="AM703">
        <v>14</v>
      </c>
      <c r="AN703">
        <v>15</v>
      </c>
    </row>
    <row r="704" spans="1:56" ht="13.8" thickBot="1" x14ac:dyDescent="0.3">
      <c r="B704" s="24">
        <f>B703</f>
        <v>15</v>
      </c>
      <c r="C704" s="87"/>
      <c r="D704" s="26"/>
      <c r="E704" s="26"/>
      <c r="F704" s="26"/>
      <c r="G704" s="448" t="s">
        <v>5</v>
      </c>
      <c r="H704" s="449">
        <f>Data!B703</f>
        <v>0</v>
      </c>
      <c r="I704" s="6"/>
      <c r="J704" s="86">
        <f ca="1">INDIRECT(J$1&amp;"!f$5")</f>
        <v>0</v>
      </c>
      <c r="K704" s="86">
        <f ca="1">INDIRECT(K$1&amp;"!f$5")</f>
        <v>0</v>
      </c>
      <c r="L704" s="6"/>
      <c r="M704" s="6"/>
      <c r="N704" s="6"/>
      <c r="O704" s="6"/>
      <c r="P704" s="6"/>
      <c r="Q704" s="6"/>
      <c r="R704" s="6"/>
      <c r="S704" s="6"/>
      <c r="T704" s="6"/>
      <c r="U704" s="6"/>
      <c r="V704" s="6"/>
      <c r="W704" s="6"/>
      <c r="X704" s="481"/>
      <c r="Z704" s="1">
        <f t="shared" ref="Z704:AN704" ca="1" si="380">J704+20</f>
        <v>20</v>
      </c>
      <c r="AA704" s="1">
        <f t="shared" ca="1" si="380"/>
        <v>20</v>
      </c>
      <c r="AB704" s="1">
        <f t="shared" si="380"/>
        <v>20</v>
      </c>
      <c r="AC704" s="1">
        <f t="shared" si="380"/>
        <v>20</v>
      </c>
      <c r="AD704" s="1">
        <f t="shared" si="380"/>
        <v>20</v>
      </c>
      <c r="AE704" s="1">
        <f t="shared" si="380"/>
        <v>20</v>
      </c>
      <c r="AF704" s="1">
        <f t="shared" si="380"/>
        <v>20</v>
      </c>
      <c r="AG704" s="1">
        <f t="shared" si="380"/>
        <v>20</v>
      </c>
      <c r="AH704" s="1">
        <f t="shared" si="380"/>
        <v>20</v>
      </c>
      <c r="AI704" s="1">
        <f t="shared" si="380"/>
        <v>20</v>
      </c>
      <c r="AJ704" s="1">
        <f t="shared" si="380"/>
        <v>20</v>
      </c>
      <c r="AK704" s="1">
        <f t="shared" si="380"/>
        <v>20</v>
      </c>
      <c r="AL704" s="1">
        <f t="shared" si="380"/>
        <v>20</v>
      </c>
      <c r="AM704" s="1">
        <f t="shared" si="380"/>
        <v>20</v>
      </c>
      <c r="AN704" s="1">
        <f t="shared" si="380"/>
        <v>20</v>
      </c>
    </row>
    <row r="705" spans="1:56" x14ac:dyDescent="0.25">
      <c r="A705" s="24">
        <v>1</v>
      </c>
      <c r="B705" s="24">
        <f t="shared" ref="B705:B729" si="381">B704</f>
        <v>15</v>
      </c>
      <c r="C705" s="36" t="str">
        <f>Data!B$24</f>
        <v>Timer</v>
      </c>
      <c r="D705" s="68" t="str">
        <f>Data!B$13</f>
        <v>Interne timer</v>
      </c>
      <c r="E705" s="68"/>
      <c r="F705" s="37"/>
      <c r="G705" s="241">
        <f>HLOOKUP(B705,'Budget &amp; Total'!$1:$45,(20),FALSE)</f>
        <v>0</v>
      </c>
      <c r="H705" s="452">
        <f ca="1">SUM(J705:X705)</f>
        <v>0</v>
      </c>
      <c r="I705" s="72"/>
      <c r="J705" s="152">
        <f ca="1">HLOOKUP($B705,INDIRECT(J$1&amp;"!$I$2:$x$40"),('Partner-period(er)'!$A705+14),FALSE)</f>
        <v>0</v>
      </c>
      <c r="K705" s="69">
        <f ca="1">HLOOKUP($B705,INDIRECT(K$1&amp;"!$I$2:$x$40"),('Partner-period(er)'!$A705+14),FALSE)</f>
        <v>0</v>
      </c>
      <c r="L705" s="69">
        <f ca="1">HLOOKUP($B705,INDIRECT(L$1&amp;"!$I$2:$x$40"),('Partner-period(er)'!$A705+14),FALSE)</f>
        <v>0</v>
      </c>
      <c r="M705" s="69">
        <f ca="1">HLOOKUP($B705,INDIRECT(M$1&amp;"!$I$2:$x$40"),('Partner-period(er)'!$A705+14),FALSE)</f>
        <v>0</v>
      </c>
      <c r="N705" s="69">
        <f ca="1">HLOOKUP($B705,INDIRECT(N$1&amp;"!$I$2:$x$40"),('Partner-period(er)'!$A705+14),FALSE)</f>
        <v>0</v>
      </c>
      <c r="O705" s="68">
        <f ca="1">HLOOKUP($B705,INDIRECT(O$1&amp;"!$I$2:$x$40"),('Partner-period(er)'!$A705+14),FALSE)</f>
        <v>0</v>
      </c>
      <c r="P705" s="68">
        <f ca="1">HLOOKUP($B705,INDIRECT(P$1&amp;"!$I$2:$x$40"),('Partner-period(er)'!$A705+14),FALSE)</f>
        <v>0</v>
      </c>
      <c r="Q705" s="68">
        <f ca="1">HLOOKUP($B705,INDIRECT(Q$1&amp;"!$I$2:$x$40"),('Partner-period(er)'!$A705+14),FALSE)</f>
        <v>0</v>
      </c>
      <c r="R705" s="68">
        <f ca="1">HLOOKUP($B705,INDIRECT(R$1&amp;"!$I$2:$x$40"),('Partner-period(er)'!$A705+14),FALSE)</f>
        <v>0</v>
      </c>
      <c r="S705" s="68">
        <f ca="1">HLOOKUP($B705,INDIRECT(S$1&amp;"!$I$2:$x$40"),('Partner-period(er)'!$A705+14),FALSE)</f>
        <v>0</v>
      </c>
      <c r="T705" s="68">
        <f ca="1">HLOOKUP($B705,INDIRECT(T$1&amp;"!$I$2:$x$40"),('Partner-period(er)'!$A705+14),FALSE)</f>
        <v>0</v>
      </c>
      <c r="U705" s="68">
        <f ca="1">HLOOKUP($B705,INDIRECT(U$1&amp;"!$I$2:$x$40"),('Partner-period(er)'!$A705+14),FALSE)</f>
        <v>0</v>
      </c>
      <c r="V705" s="68">
        <f ca="1">HLOOKUP($B705,INDIRECT(V$1&amp;"!$I$2:$x$40"),('Partner-period(er)'!$A705+14),FALSE)</f>
        <v>0</v>
      </c>
      <c r="W705" s="68">
        <f ca="1">HLOOKUP($B705,INDIRECT(W$1&amp;"!$I$2:$x$40"),('Partner-period(er)'!$A705+14),FALSE)</f>
        <v>0</v>
      </c>
      <c r="X705" s="362">
        <f ca="1">HLOOKUP($B705,INDIRECT(X$1&amp;"!$I$2:$x$40"),('Partner-period(er)'!$A705+14),FALSE)</f>
        <v>0</v>
      </c>
      <c r="Z705" s="13">
        <f ca="1">J705</f>
        <v>0</v>
      </c>
      <c r="AA705" s="14">
        <f ca="1">SUM($J705:K705)</f>
        <v>0</v>
      </c>
      <c r="AB705" s="14">
        <f ca="1">SUM($J705:L705)</f>
        <v>0</v>
      </c>
      <c r="AC705" s="14">
        <f ca="1">SUM($J705:M705)</f>
        <v>0</v>
      </c>
      <c r="AD705" s="14">
        <f ca="1">SUM($J705:N705)</f>
        <v>0</v>
      </c>
      <c r="AE705" s="14">
        <f ca="1">SUM($J705:O705)</f>
        <v>0</v>
      </c>
      <c r="AF705" s="14">
        <f ca="1">SUM($J705:P705)</f>
        <v>0</v>
      </c>
      <c r="AG705" s="14">
        <f ca="1">SUM($J705:Q705)</f>
        <v>0</v>
      </c>
      <c r="AH705" s="14">
        <f ca="1">SUM($J705:R705)</f>
        <v>0</v>
      </c>
      <c r="AI705" s="14">
        <f ca="1">SUM($J705:S705)</f>
        <v>0</v>
      </c>
      <c r="AJ705" s="14">
        <f ca="1">SUM($J705:T705)</f>
        <v>0</v>
      </c>
      <c r="AK705" s="14">
        <f ca="1">SUM($J705:U705)</f>
        <v>0</v>
      </c>
      <c r="AL705" s="14">
        <f ca="1">SUM($J705:V705)</f>
        <v>0</v>
      </c>
      <c r="AM705" s="14">
        <f ca="1">SUM($J705:W705)</f>
        <v>0</v>
      </c>
      <c r="AN705" s="18">
        <f ca="1">SUM($J705:X705)</f>
        <v>0</v>
      </c>
      <c r="AO705" s="12"/>
      <c r="AP705" s="11"/>
      <c r="AQ705" s="11"/>
      <c r="AR705" s="11"/>
      <c r="AS705" s="11"/>
      <c r="AT705" s="11"/>
    </row>
    <row r="706" spans="1:56" x14ac:dyDescent="0.25">
      <c r="A706" s="24">
        <v>2</v>
      </c>
      <c r="B706" s="24">
        <f t="shared" si="381"/>
        <v>15</v>
      </c>
      <c r="C706" s="443">
        <f>Data!L702</f>
        <v>0</v>
      </c>
      <c r="D706" s="9" t="str">
        <f>Data!B$14</f>
        <v>Teknisk/adm timer</v>
      </c>
      <c r="E706" s="9"/>
      <c r="F706" s="4"/>
      <c r="G706" s="242">
        <f>HLOOKUP(B706,'Budget &amp; Total'!$1:$45,(21),FALSE)</f>
        <v>0</v>
      </c>
      <c r="H706" s="453">
        <f t="shared" ref="H706:H729" ca="1" si="382">SUM(J706:X706)</f>
        <v>0</v>
      </c>
      <c r="I706" s="72"/>
      <c r="J706" s="153">
        <f ca="1">HLOOKUP($B706,INDIRECT(J$1&amp;"!$I$2:$x$40"),('Partner-period(er)'!$A706+14),FALSE)</f>
        <v>0</v>
      </c>
      <c r="K706" s="58">
        <f ca="1">HLOOKUP($B706,INDIRECT(K$1&amp;"!$I$2:$x$40"),('Partner-period(er)'!$A706+14),FALSE)</f>
        <v>0</v>
      </c>
      <c r="L706" s="58">
        <f ca="1">HLOOKUP($B706,INDIRECT(L$1&amp;"!$I$2:$x$40"),('Partner-period(er)'!$A706+14),FALSE)</f>
        <v>0</v>
      </c>
      <c r="M706" s="58">
        <f ca="1">HLOOKUP($B706,INDIRECT(M$1&amp;"!$I$2:$x$40"),('Partner-period(er)'!$A706+14),FALSE)</f>
        <v>0</v>
      </c>
      <c r="N706" s="58">
        <f ca="1">HLOOKUP($B706,INDIRECT(N$1&amp;"!$I$2:$x$40"),('Partner-period(er)'!$A706+14),FALSE)</f>
        <v>0</v>
      </c>
      <c r="O706" s="41">
        <f ca="1">HLOOKUP($B706,INDIRECT(O$1&amp;"!$I$2:$x$40"),('Partner-period(er)'!$A706+14),FALSE)</f>
        <v>0</v>
      </c>
      <c r="P706" s="41">
        <f ca="1">HLOOKUP($B706,INDIRECT(P$1&amp;"!$I$2:$x$40"),('Partner-period(er)'!$A706+14),FALSE)</f>
        <v>0</v>
      </c>
      <c r="Q706" s="41">
        <f ca="1">HLOOKUP($B706,INDIRECT(Q$1&amp;"!$I$2:$x$40"),('Partner-period(er)'!$A706+14),FALSE)</f>
        <v>0</v>
      </c>
      <c r="R706" s="41">
        <f ca="1">HLOOKUP($B706,INDIRECT(R$1&amp;"!$I$2:$x$40"),('Partner-period(er)'!$A706+14),FALSE)</f>
        <v>0</v>
      </c>
      <c r="S706" s="41">
        <f ca="1">HLOOKUP($B706,INDIRECT(S$1&amp;"!$I$2:$x$40"),('Partner-period(er)'!$A706+14),FALSE)</f>
        <v>0</v>
      </c>
      <c r="T706" s="41">
        <f ca="1">HLOOKUP($B706,INDIRECT(T$1&amp;"!$I$2:$x$40"),('Partner-period(er)'!$A706+14),FALSE)</f>
        <v>0</v>
      </c>
      <c r="U706" s="41">
        <f ca="1">HLOOKUP($B706,INDIRECT(U$1&amp;"!$I$2:$x$40"),('Partner-period(er)'!$A706+14),FALSE)</f>
        <v>0</v>
      </c>
      <c r="V706" s="41">
        <f ca="1">HLOOKUP($B706,INDIRECT(V$1&amp;"!$I$2:$x$40"),('Partner-period(er)'!$A706+14),FALSE)</f>
        <v>0</v>
      </c>
      <c r="W706" s="41">
        <f ca="1">HLOOKUP($B706,INDIRECT(W$1&amp;"!$I$2:$x$40"),('Partner-period(er)'!$A706+14),FALSE)</f>
        <v>0</v>
      </c>
      <c r="X706" s="363">
        <f ca="1">HLOOKUP($B706,INDIRECT(X$1&amp;"!$I$2:$x$40"),('Partner-period(er)'!$A706+14),FALSE)</f>
        <v>0</v>
      </c>
      <c r="Z706" s="15">
        <f ca="1">J706</f>
        <v>0</v>
      </c>
      <c r="AA706" s="11">
        <f ca="1">SUM($J706:K706)</f>
        <v>0</v>
      </c>
      <c r="AB706" s="11">
        <f ca="1">SUM($J706:L706)</f>
        <v>0</v>
      </c>
      <c r="AC706" s="11">
        <f ca="1">SUM($J706:M706)</f>
        <v>0</v>
      </c>
      <c r="AD706" s="11">
        <f ca="1">SUM($J706:N706)</f>
        <v>0</v>
      </c>
      <c r="AE706" s="11">
        <f ca="1">SUM($J706:O706)</f>
        <v>0</v>
      </c>
      <c r="AF706" s="11">
        <f ca="1">SUM($J706:P706)</f>
        <v>0</v>
      </c>
      <c r="AG706" s="11">
        <f ca="1">SUM($J706:Q706)</f>
        <v>0</v>
      </c>
      <c r="AH706" s="11">
        <f ca="1">SUM($J706:R706)</f>
        <v>0</v>
      </c>
      <c r="AI706" s="11">
        <f ca="1">SUM($J706:S706)</f>
        <v>0</v>
      </c>
      <c r="AJ706" s="11">
        <f ca="1">SUM($J706:T706)</f>
        <v>0</v>
      </c>
      <c r="AK706" s="11">
        <f ca="1">SUM($J706:U706)</f>
        <v>0</v>
      </c>
      <c r="AL706" s="11">
        <f ca="1">SUM($J706:V706)</f>
        <v>0</v>
      </c>
      <c r="AM706" s="11">
        <f ca="1">SUM($J706:W706)</f>
        <v>0</v>
      </c>
      <c r="AN706" s="19">
        <f ca="1">SUM($J706:X706)</f>
        <v>0</v>
      </c>
      <c r="AO706" s="12"/>
      <c r="AP706" s="11"/>
      <c r="AQ706" s="11"/>
      <c r="AR706" s="11"/>
      <c r="AS706" s="11"/>
      <c r="AT706" s="11"/>
    </row>
    <row r="707" spans="1:56" x14ac:dyDescent="0.25">
      <c r="A707" s="24">
        <v>3</v>
      </c>
      <c r="B707" s="24">
        <f t="shared" si="381"/>
        <v>15</v>
      </c>
      <c r="C707" s="36" t="str">
        <f>Data!B$5</f>
        <v>Personaleudgifter</v>
      </c>
      <c r="D707" s="37"/>
      <c r="E707" s="37"/>
      <c r="F707" s="37"/>
      <c r="G707" s="241"/>
      <c r="H707" s="454">
        <f t="shared" ca="1" si="382"/>
        <v>0</v>
      </c>
      <c r="I707" s="72"/>
      <c r="J707" s="159">
        <f ca="1">HLOOKUP($B707,INDIRECT(J$1&amp;"!$I$2:$x$40"),('Partner-period(er)'!$A707+14),FALSE)</f>
        <v>0</v>
      </c>
      <c r="K707" s="57">
        <f ca="1">HLOOKUP($B707,INDIRECT(K$1&amp;"!$I$2:$x$40"),('Partner-period(er)'!$A707+14),FALSE)</f>
        <v>0</v>
      </c>
      <c r="L707" s="57">
        <f ca="1">HLOOKUP($B707,INDIRECT(L$1&amp;"!$I$2:$x$40"),('Partner-period(er)'!$A707+14),FALSE)</f>
        <v>0</v>
      </c>
      <c r="M707" s="57">
        <f ca="1">HLOOKUP($B707,INDIRECT(M$1&amp;"!$I$2:$x$40"),('Partner-period(er)'!$A707+14),FALSE)</f>
        <v>0</v>
      </c>
      <c r="N707" s="57">
        <f ca="1">HLOOKUP($B707,INDIRECT(N$1&amp;"!$I$2:$x$40"),('Partner-period(er)'!$A707+14),FALSE)</f>
        <v>0</v>
      </c>
      <c r="O707" s="9">
        <f ca="1">HLOOKUP($B707,INDIRECT(O$1&amp;"!$I$2:$x$40"),('Partner-period(er)'!$A707+14),FALSE)</f>
        <v>0</v>
      </c>
      <c r="P707" s="9">
        <f ca="1">HLOOKUP($B707,INDIRECT(P$1&amp;"!$I$2:$x$40"),('Partner-period(er)'!$A707+14),FALSE)</f>
        <v>0</v>
      </c>
      <c r="Q707" s="9">
        <f ca="1">HLOOKUP($B707,INDIRECT(Q$1&amp;"!$I$2:$x$40"),('Partner-period(er)'!$A707+14),FALSE)</f>
        <v>0</v>
      </c>
      <c r="R707" s="9">
        <f ca="1">HLOOKUP($B707,INDIRECT(R$1&amp;"!$I$2:$x$40"),('Partner-period(er)'!$A707+14),FALSE)</f>
        <v>0</v>
      </c>
      <c r="S707" s="9">
        <f ca="1">HLOOKUP($B707,INDIRECT(S$1&amp;"!$I$2:$x$40"),('Partner-period(er)'!$A707+14),FALSE)</f>
        <v>0</v>
      </c>
      <c r="T707" s="9">
        <f ca="1">HLOOKUP($B707,INDIRECT(T$1&amp;"!$I$2:$x$40"),('Partner-period(er)'!$A707+14),FALSE)</f>
        <v>0</v>
      </c>
      <c r="U707" s="9">
        <f ca="1">HLOOKUP($B707,INDIRECT(U$1&amp;"!$I$2:$x$40"),('Partner-period(er)'!$A707+14),FALSE)</f>
        <v>0</v>
      </c>
      <c r="V707" s="9">
        <f ca="1">HLOOKUP($B707,INDIRECT(V$1&amp;"!$I$2:$x$40"),('Partner-period(er)'!$A707+14),FALSE)</f>
        <v>0</v>
      </c>
      <c r="W707" s="9">
        <f ca="1">HLOOKUP($B707,INDIRECT(W$1&amp;"!$I$2:$x$40"),('Partner-period(er)'!$A707+14),FALSE)</f>
        <v>0</v>
      </c>
      <c r="X707" s="109">
        <f ca="1">HLOOKUP($B707,INDIRECT(X$1&amp;"!$I$2:$x$40"),('Partner-period(er)'!$A707+14),FALSE)</f>
        <v>0</v>
      </c>
      <c r="Z707" s="15">
        <f ca="1">J707</f>
        <v>0</v>
      </c>
      <c r="AA707" s="11">
        <f ca="1">SUM($J707:K707)</f>
        <v>0</v>
      </c>
      <c r="AB707" s="11">
        <f ca="1">SUM($J707:L707)</f>
        <v>0</v>
      </c>
      <c r="AC707" s="11">
        <f ca="1">SUM($J707:M707)</f>
        <v>0</v>
      </c>
      <c r="AD707" s="11">
        <f ca="1">SUM($J707:N707)</f>
        <v>0</v>
      </c>
      <c r="AE707" s="11">
        <f ca="1">SUM($J707:O707)</f>
        <v>0</v>
      </c>
      <c r="AF707" s="11">
        <f ca="1">SUM($J707:P707)</f>
        <v>0</v>
      </c>
      <c r="AG707" s="11">
        <f ca="1">SUM($J707:Q707)</f>
        <v>0</v>
      </c>
      <c r="AH707" s="11">
        <f ca="1">SUM($J707:R707)</f>
        <v>0</v>
      </c>
      <c r="AI707" s="11">
        <f ca="1">SUM($J707:S707)</f>
        <v>0</v>
      </c>
      <c r="AJ707" s="11">
        <f ca="1">SUM($J707:T707)</f>
        <v>0</v>
      </c>
      <c r="AK707" s="11">
        <f ca="1">SUM($J707:U707)</f>
        <v>0</v>
      </c>
      <c r="AL707" s="11">
        <f ca="1">SUM($J707:V707)</f>
        <v>0</v>
      </c>
      <c r="AM707" s="11">
        <f ca="1">SUM($J707:W707)</f>
        <v>0</v>
      </c>
      <c r="AN707" s="19">
        <f ca="1">SUM($J707:X707)</f>
        <v>0</v>
      </c>
      <c r="AO707" s="12"/>
      <c r="AP707" s="11"/>
      <c r="AQ707" s="11"/>
      <c r="AR707" s="11"/>
      <c r="AS707" s="11"/>
      <c r="AT707" s="11"/>
    </row>
    <row r="708" spans="1:56" x14ac:dyDescent="0.25">
      <c r="A708" s="24">
        <v>4</v>
      </c>
      <c r="B708" s="24">
        <f t="shared" si="381"/>
        <v>15</v>
      </c>
      <c r="C708" s="43"/>
      <c r="D708" s="9" t="str">
        <f>Data!B$15</f>
        <v>Interen løn</v>
      </c>
      <c r="E708" s="9"/>
      <c r="F708" s="66">
        <f>HLOOKUP(B708,'Budget &amp; Total'!B:CI,50,FALSE)</f>
        <v>0</v>
      </c>
      <c r="G708" s="242">
        <f>HLOOKUP(B708,'Budget &amp; Total'!$1:$45,(24),FALSE)</f>
        <v>0</v>
      </c>
      <c r="H708" s="454">
        <f t="shared" ca="1" si="382"/>
        <v>0</v>
      </c>
      <c r="I708" s="72"/>
      <c r="J708" s="159">
        <f ca="1">HLOOKUP($B708,INDIRECT(J$1&amp;"!$I$2:$x$40"),('Partner-period(er)'!$A708+14),FALSE)</f>
        <v>0</v>
      </c>
      <c r="K708" s="57">
        <f ca="1">HLOOKUP($B708,INDIRECT(K$1&amp;"!$I$2:$x$40"),('Partner-period(er)'!$A708+14),FALSE)</f>
        <v>0</v>
      </c>
      <c r="L708" s="57">
        <f ca="1">HLOOKUP($B708,INDIRECT(L$1&amp;"!$I$2:$x$40"),('Partner-period(er)'!$A708+14),FALSE)</f>
        <v>0</v>
      </c>
      <c r="M708" s="57">
        <f ca="1">HLOOKUP($B708,INDIRECT(M$1&amp;"!$I$2:$x$40"),('Partner-period(er)'!$A708+14),FALSE)</f>
        <v>0</v>
      </c>
      <c r="N708" s="57">
        <f ca="1">HLOOKUP($B708,INDIRECT(N$1&amp;"!$I$2:$x$40"),('Partner-period(er)'!$A708+14),FALSE)</f>
        <v>0</v>
      </c>
      <c r="O708" s="9">
        <f ca="1">HLOOKUP($B708,INDIRECT(O$1&amp;"!$I$2:$x$40"),('Partner-period(er)'!$A708+14),FALSE)</f>
        <v>0</v>
      </c>
      <c r="P708" s="9">
        <f ca="1">HLOOKUP($B708,INDIRECT(P$1&amp;"!$I$2:$x$40"),('Partner-period(er)'!$A708+14),FALSE)</f>
        <v>0</v>
      </c>
      <c r="Q708" s="9">
        <f ca="1">HLOOKUP($B708,INDIRECT(Q$1&amp;"!$I$2:$x$40"),('Partner-period(er)'!$A708+14),FALSE)</f>
        <v>0</v>
      </c>
      <c r="R708" s="9">
        <f ca="1">HLOOKUP($B708,INDIRECT(R$1&amp;"!$I$2:$x$40"),('Partner-period(er)'!$A708+14),FALSE)</f>
        <v>0</v>
      </c>
      <c r="S708" s="9">
        <f ca="1">HLOOKUP($B708,INDIRECT(S$1&amp;"!$I$2:$x$40"),('Partner-period(er)'!$A708+14),FALSE)</f>
        <v>0</v>
      </c>
      <c r="T708" s="9">
        <f ca="1">HLOOKUP($B708,INDIRECT(T$1&amp;"!$I$2:$x$40"),('Partner-period(er)'!$A708+14),FALSE)</f>
        <v>0</v>
      </c>
      <c r="U708" s="9">
        <f ca="1">HLOOKUP($B708,INDIRECT(U$1&amp;"!$I$2:$x$40"),('Partner-period(er)'!$A708+14),FALSE)</f>
        <v>0</v>
      </c>
      <c r="V708" s="9">
        <f ca="1">HLOOKUP($B708,INDIRECT(V$1&amp;"!$I$2:$x$40"),('Partner-period(er)'!$A708+14),FALSE)</f>
        <v>0</v>
      </c>
      <c r="W708" s="9">
        <f ca="1">HLOOKUP($B708,INDIRECT(W$1&amp;"!$I$2:$x$40"),('Partner-period(er)'!$A708+14),FALSE)</f>
        <v>0</v>
      </c>
      <c r="X708" s="109">
        <f ca="1">HLOOKUP($B708,INDIRECT(X$1&amp;"!$I$2:$x$40"),('Partner-period(er)'!$A708+14),FALSE)</f>
        <v>0</v>
      </c>
      <c r="Z708" s="21">
        <f ca="1">J734</f>
        <v>0</v>
      </c>
      <c r="AA708" s="22">
        <f ca="1">SUM($J734:K734)</f>
        <v>0</v>
      </c>
      <c r="AB708" s="22">
        <f ca="1">SUM($J734:L734)</f>
        <v>0</v>
      </c>
      <c r="AC708" s="22">
        <f ca="1">SUM($J734:M734)</f>
        <v>0</v>
      </c>
      <c r="AD708" s="22">
        <f ca="1">SUM($J734:N734)</f>
        <v>0</v>
      </c>
      <c r="AE708" s="22">
        <f ca="1">SUM($J734:O734)</f>
        <v>0</v>
      </c>
      <c r="AF708" s="22">
        <f ca="1">SUM($J734:P734)</f>
        <v>0</v>
      </c>
      <c r="AG708" s="22">
        <f ca="1">SUM($J734:Q734)</f>
        <v>0</v>
      </c>
      <c r="AH708" s="22">
        <f ca="1">SUM($J734:R734)</f>
        <v>0</v>
      </c>
      <c r="AI708" s="22">
        <f ca="1">SUM($J734:S734)</f>
        <v>0</v>
      </c>
      <c r="AJ708" s="22">
        <f ca="1">SUM($J734:T734)</f>
        <v>0</v>
      </c>
      <c r="AK708" s="22">
        <f ca="1">SUM($J734:U734)</f>
        <v>0</v>
      </c>
      <c r="AL708" s="22">
        <f ca="1">SUM($J734:V734)</f>
        <v>0</v>
      </c>
      <c r="AM708" s="22">
        <f ca="1">SUM($J734:W734)</f>
        <v>0</v>
      </c>
      <c r="AN708" s="23">
        <f ca="1">SUM($J734:X734)</f>
        <v>0</v>
      </c>
      <c r="AO708" s="12"/>
      <c r="AP708" s="11">
        <f ca="1">IF(Data!$H$2="ja",IF(Z708&gt;$G708,Z708-$G708,0),0)</f>
        <v>0</v>
      </c>
      <c r="AQ708" s="11">
        <f ca="1">IF(Data!$H$2="ja",IF(AA708&gt;$G708,AA708-$G708-SUM($AP708:AP708),0),0)</f>
        <v>0</v>
      </c>
      <c r="AR708" s="11">
        <f ca="1">IF(Data!$H$2="ja",IF(AB708&gt;$G708,AB708-$G708-SUM($AP708:AQ708),0),0)</f>
        <v>0</v>
      </c>
      <c r="AS708" s="11">
        <f ca="1">IF(Data!$H$2="ja",IF(AC708&gt;$G708,AC708-$G708-SUM($AP708:AR708),0),0)</f>
        <v>0</v>
      </c>
      <c r="AT708" s="11">
        <f ca="1">IF(Data!$H$2="ja",IF(AD708&gt;$G708,AD708-$G708-SUM($AP708:AS708),0),0)</f>
        <v>0</v>
      </c>
      <c r="AU708" s="11">
        <f ca="1">IF(Data!$H$2="ja",IF(AE708&gt;$G708,AE708-$G708-SUM($AP708:AT708),0),0)</f>
        <v>0</v>
      </c>
      <c r="AV708" s="11">
        <f ca="1">IF(Data!$H$2="ja",IF(AF708&gt;$G708,AF708-$G708-SUM($AP708:AU708),0),0)</f>
        <v>0</v>
      </c>
      <c r="AW708" s="11">
        <f ca="1">IF(Data!$H$2="ja",IF(AG708&gt;$G708,AG708-$G708-SUM($AP708:AV708),0),0)</f>
        <v>0</v>
      </c>
      <c r="AX708" s="11">
        <f ca="1">IF(Data!$H$2="ja",IF(AH708&gt;$G708,AH708-$G708-SUM($AP708:AW708),0),0)</f>
        <v>0</v>
      </c>
      <c r="AY708" s="11">
        <f ca="1">IF(Data!$H$2="ja",IF(AI708&gt;$G708,AI708-$G708-SUM($AP708:AX708),0),0)</f>
        <v>0</v>
      </c>
      <c r="AZ708" s="11">
        <f ca="1">IF(Data!$H$2="ja",IF(AJ708&gt;$G708,AJ708-$G708-SUM($AP708:AY708),0),0)</f>
        <v>0</v>
      </c>
      <c r="BA708" s="11">
        <f ca="1">IF(Data!$H$2="ja",IF(AK708&gt;$G708,AK708-$G708-SUM($AP708:AZ708),0),0)</f>
        <v>0</v>
      </c>
      <c r="BB708" s="11">
        <f ca="1">IF(Data!$H$2="ja",IF(AL708&gt;$G708,AL708-$G708-SUM($AP708:BA708),0),0)</f>
        <v>0</v>
      </c>
      <c r="BC708" s="11">
        <f ca="1">IF(Data!$H$2="ja",IF(AM708&gt;$G708,AM708-$G708-SUM($AP708:BB708),0),0)</f>
        <v>0</v>
      </c>
      <c r="BD708" s="11">
        <f ca="1">IF(Data!$H$2="ja",IF(AN708&gt;$G708,AN708-$G708-SUM($AP708:BC708),0),0)</f>
        <v>0</v>
      </c>
    </row>
    <row r="709" spans="1:56" x14ac:dyDescent="0.25">
      <c r="A709" s="24">
        <v>5</v>
      </c>
      <c r="B709" s="24">
        <f t="shared" si="381"/>
        <v>15</v>
      </c>
      <c r="C709" s="39"/>
      <c r="D709" s="9" t="str">
        <f>Data!B$16</f>
        <v>Teknisk/adm løn</v>
      </c>
      <c r="E709" s="9"/>
      <c r="F709" s="66">
        <f>HLOOKUP(B708,'Budget &amp; Total'!B:CI,51,FALSE)</f>
        <v>0</v>
      </c>
      <c r="G709" s="242">
        <f>HLOOKUP(B709,'Budget &amp; Total'!$1:$45,(25),FALSE)</f>
        <v>0</v>
      </c>
      <c r="H709" s="454">
        <f t="shared" ca="1" si="382"/>
        <v>0</v>
      </c>
      <c r="I709" s="72"/>
      <c r="J709" s="159">
        <f ca="1">HLOOKUP($B709,INDIRECT(J$1&amp;"!$I$2:$x$40"),('Partner-period(er)'!$A709+14),FALSE)</f>
        <v>0</v>
      </c>
      <c r="K709" s="57">
        <f ca="1">HLOOKUP($B709,INDIRECT(K$1&amp;"!$I$2:$x$40"),('Partner-period(er)'!$A709+14),FALSE)</f>
        <v>0</v>
      </c>
      <c r="L709" s="57">
        <f ca="1">HLOOKUP($B709,INDIRECT(L$1&amp;"!$I$2:$x$40"),('Partner-period(er)'!$A709+14),FALSE)</f>
        <v>0</v>
      </c>
      <c r="M709" s="57">
        <f ca="1">HLOOKUP($B709,INDIRECT(M$1&amp;"!$I$2:$x$40"),('Partner-period(er)'!$A709+14),FALSE)</f>
        <v>0</v>
      </c>
      <c r="N709" s="57">
        <f ca="1">HLOOKUP($B709,INDIRECT(N$1&amp;"!$I$2:$x$40"),('Partner-period(er)'!$A709+14),FALSE)</f>
        <v>0</v>
      </c>
      <c r="O709" s="9">
        <f ca="1">HLOOKUP($B709,INDIRECT(O$1&amp;"!$I$2:$x$40"),('Partner-period(er)'!$A709+14),FALSE)</f>
        <v>0</v>
      </c>
      <c r="P709" s="9">
        <f ca="1">HLOOKUP($B709,INDIRECT(P$1&amp;"!$I$2:$x$40"),('Partner-period(er)'!$A709+14),FALSE)</f>
        <v>0</v>
      </c>
      <c r="Q709" s="9">
        <f ca="1">HLOOKUP($B709,INDIRECT(Q$1&amp;"!$I$2:$x$40"),('Partner-period(er)'!$A709+14),FALSE)</f>
        <v>0</v>
      </c>
      <c r="R709" s="9">
        <f ca="1">HLOOKUP($B709,INDIRECT(R$1&amp;"!$I$2:$x$40"),('Partner-period(er)'!$A709+14),FALSE)</f>
        <v>0</v>
      </c>
      <c r="S709" s="9">
        <f ca="1">HLOOKUP($B709,INDIRECT(S$1&amp;"!$I$2:$x$40"),('Partner-period(er)'!$A709+14),FALSE)</f>
        <v>0</v>
      </c>
      <c r="T709" s="9">
        <f ca="1">HLOOKUP($B709,INDIRECT(T$1&amp;"!$I$2:$x$40"),('Partner-period(er)'!$A709+14),FALSE)</f>
        <v>0</v>
      </c>
      <c r="U709" s="9">
        <f ca="1">HLOOKUP($B709,INDIRECT(U$1&amp;"!$I$2:$x$40"),('Partner-period(er)'!$A709+14),FALSE)</f>
        <v>0</v>
      </c>
      <c r="V709" s="9">
        <f ca="1">HLOOKUP($B709,INDIRECT(V$1&amp;"!$I$2:$x$40"),('Partner-period(er)'!$A709+14),FALSE)</f>
        <v>0</v>
      </c>
      <c r="W709" s="9">
        <f ca="1">HLOOKUP($B709,INDIRECT(W$1&amp;"!$I$2:$x$40"),('Partner-period(er)'!$A709+14),FALSE)</f>
        <v>0</v>
      </c>
      <c r="X709" s="109">
        <f ca="1">HLOOKUP($B709,INDIRECT(X$1&amp;"!$I$2:$x$40"),('Partner-period(er)'!$A709+14),FALSE)</f>
        <v>0</v>
      </c>
      <c r="Z709" s="21">
        <f ca="1">J741</f>
        <v>0</v>
      </c>
      <c r="AA709" s="22">
        <f ca="1">SUM($J741:K741)</f>
        <v>0</v>
      </c>
      <c r="AB709" s="22">
        <f ca="1">SUM($J741:L741)</f>
        <v>0</v>
      </c>
      <c r="AC709" s="22">
        <f ca="1">SUM($J741:M741)</f>
        <v>0</v>
      </c>
      <c r="AD709" s="22">
        <f ca="1">SUM($J741:N741)</f>
        <v>0</v>
      </c>
      <c r="AE709" s="22">
        <f ca="1">SUM($J741:O741)</f>
        <v>0</v>
      </c>
      <c r="AF709" s="22">
        <f ca="1">SUM($J741:P741)</f>
        <v>0</v>
      </c>
      <c r="AG709" s="22">
        <f ca="1">SUM($J741:Q741)</f>
        <v>0</v>
      </c>
      <c r="AH709" s="22">
        <f ca="1">SUM($J741:R741)</f>
        <v>0</v>
      </c>
      <c r="AI709" s="22">
        <f ca="1">SUM($J741:S741)</f>
        <v>0</v>
      </c>
      <c r="AJ709" s="22">
        <f ca="1">SUM($J741:T741)</f>
        <v>0</v>
      </c>
      <c r="AK709" s="22">
        <f ca="1">SUM($J741:U741)</f>
        <v>0</v>
      </c>
      <c r="AL709" s="22">
        <f ca="1">SUM($J741:V741)</f>
        <v>0</v>
      </c>
      <c r="AM709" s="22">
        <f ca="1">SUM($J741:W741)</f>
        <v>0</v>
      </c>
      <c r="AN709" s="22">
        <f ca="1">SUM($J741:X741)</f>
        <v>0</v>
      </c>
      <c r="AO709" s="12"/>
      <c r="AP709" s="11">
        <f ca="1">IF(Data!$H$2="ja",IF(Z709&gt;$G709,Z709-$G709,0),0)</f>
        <v>0</v>
      </c>
      <c r="AQ709" s="11">
        <f ca="1">IF(Data!$H$2="ja",IF(AA709&gt;$G709,AA709-$G709-SUM($AP709:AP709),0),0)</f>
        <v>0</v>
      </c>
      <c r="AR709" s="11">
        <f ca="1">IF(Data!$H$2="ja",IF(AB709&gt;$G709,AB709-$G709-SUM($AP709:AQ709),0),0)</f>
        <v>0</v>
      </c>
      <c r="AS709" s="11">
        <f ca="1">IF(Data!$H$2="ja",IF(AC709&gt;$G709,AC709-$G709-SUM($AP709:AR709),0),0)</f>
        <v>0</v>
      </c>
      <c r="AT709" s="11">
        <f ca="1">IF(Data!$H$2="ja",IF(AD709&gt;$G709,AD709-$G709-SUM($AP709:AS709),0),0)</f>
        <v>0</v>
      </c>
      <c r="AU709" s="11">
        <f ca="1">IF(Data!$H$2="ja",IF(AE709&gt;$G709,AE709-$G709-SUM($AP709:AT709),0),0)</f>
        <v>0</v>
      </c>
      <c r="AV709" s="11">
        <f ca="1">IF(Data!$H$2="ja",IF(AF709&gt;$G709,AF709-$G709-SUM($AP709:AU709),0),0)</f>
        <v>0</v>
      </c>
      <c r="AW709" s="11">
        <f ca="1">IF(Data!$H$2="ja",IF(AG709&gt;$G709,AG709-$G709-SUM($AP709:AV709),0),0)</f>
        <v>0</v>
      </c>
      <c r="AX709" s="11">
        <f ca="1">IF(Data!$H$2="ja",IF(AH709&gt;$G709,AH709-$G709-SUM($AP709:AW709),0),0)</f>
        <v>0</v>
      </c>
      <c r="AY709" s="11">
        <f ca="1">IF(Data!$H$2="ja",IF(AI709&gt;$G709,AI709-$G709-SUM($AP709:AX709),0),0)</f>
        <v>0</v>
      </c>
      <c r="AZ709" s="11">
        <f ca="1">IF(Data!$H$2="ja",IF(AJ709&gt;$G709,AJ709-$G709-SUM($AP709:AY709),0),0)</f>
        <v>0</v>
      </c>
      <c r="BA709" s="11">
        <f ca="1">IF(Data!$H$2="ja",IF(AK709&gt;$G709,AK709-$G709-SUM($AP709:AZ709),0),0)</f>
        <v>0</v>
      </c>
      <c r="BB709" s="11">
        <f ca="1">IF(Data!$H$2="ja",IF(AL709&gt;$G709,AL709-$G709-SUM($AP709:BA709),0),0)</f>
        <v>0</v>
      </c>
      <c r="BC709" s="11">
        <f ca="1">IF(Data!$H$2="ja",IF(AM709&gt;$G709,AM709-$G709-SUM($AP709:BB709),0),0)</f>
        <v>0</v>
      </c>
      <c r="BD709" s="11">
        <f ca="1">IF(Data!$H$2="ja",IF(AN709&gt;$G709,AN709-$G709-SUM($AP709:BC709),0),0)</f>
        <v>0</v>
      </c>
    </row>
    <row r="710" spans="1:56" x14ac:dyDescent="0.25">
      <c r="A710" s="24">
        <v>6</v>
      </c>
      <c r="B710" s="24">
        <f t="shared" si="381"/>
        <v>15</v>
      </c>
      <c r="C710" s="40"/>
      <c r="D710" s="41" t="str">
        <f>Data!B$17</f>
        <v>Overhead løn</v>
      </c>
      <c r="E710" s="41"/>
      <c r="F710" s="70">
        <f>HLOOKUP(B708,'Budget &amp; Total'!B:CI,26,FALSE)</f>
        <v>0</v>
      </c>
      <c r="G710" s="243">
        <f>HLOOKUP(B710,'Budget &amp; Total'!$1:$45,(27),FALSE)</f>
        <v>0</v>
      </c>
      <c r="H710" s="453">
        <f t="shared" ca="1" si="382"/>
        <v>0</v>
      </c>
      <c r="I710" s="72"/>
      <c r="J710" s="159">
        <f ca="1">HLOOKUP($B710,INDIRECT(J$1&amp;"!$I$2:$x$40"),('Partner-period(er)'!$A710+14),FALSE)</f>
        <v>0</v>
      </c>
      <c r="K710" s="57">
        <f ca="1">HLOOKUP($B710,INDIRECT(K$1&amp;"!$I$2:$x$40"),('Partner-period(er)'!$A710+14),FALSE)</f>
        <v>0</v>
      </c>
      <c r="L710" s="57">
        <f ca="1">HLOOKUP($B710,INDIRECT(L$1&amp;"!$I$2:$x$40"),('Partner-period(er)'!$A710+14),FALSE)</f>
        <v>0</v>
      </c>
      <c r="M710" s="57">
        <f ca="1">HLOOKUP($B710,INDIRECT(M$1&amp;"!$I$2:$x$40"),('Partner-period(er)'!$A710+14),FALSE)</f>
        <v>0</v>
      </c>
      <c r="N710" s="57">
        <f ca="1">HLOOKUP($B710,INDIRECT(N$1&amp;"!$I$2:$x$40"),('Partner-period(er)'!$A710+14),FALSE)</f>
        <v>0</v>
      </c>
      <c r="O710" s="9">
        <f ca="1">HLOOKUP($B710,INDIRECT(O$1&amp;"!$I$2:$x$40"),('Partner-period(er)'!$A710+14),FALSE)</f>
        <v>0</v>
      </c>
      <c r="P710" s="9">
        <f ca="1">HLOOKUP($B710,INDIRECT(P$1&amp;"!$I$2:$x$40"),('Partner-period(er)'!$A710+14),FALSE)</f>
        <v>0</v>
      </c>
      <c r="Q710" s="9">
        <f ca="1">HLOOKUP($B710,INDIRECT(Q$1&amp;"!$I$2:$x$40"),('Partner-period(er)'!$A710+14),FALSE)</f>
        <v>0</v>
      </c>
      <c r="R710" s="9">
        <f ca="1">HLOOKUP($B710,INDIRECT(R$1&amp;"!$I$2:$x$40"),('Partner-period(er)'!$A710+14),FALSE)</f>
        <v>0</v>
      </c>
      <c r="S710" s="9">
        <f ca="1">HLOOKUP($B710,INDIRECT(S$1&amp;"!$I$2:$x$40"),('Partner-period(er)'!$A710+14),FALSE)</f>
        <v>0</v>
      </c>
      <c r="T710" s="9">
        <f ca="1">HLOOKUP($B710,INDIRECT(T$1&amp;"!$I$2:$x$40"),('Partner-period(er)'!$A710+14),FALSE)</f>
        <v>0</v>
      </c>
      <c r="U710" s="9">
        <f ca="1">HLOOKUP($B710,INDIRECT(U$1&amp;"!$I$2:$x$40"),('Partner-period(er)'!$A710+14),FALSE)</f>
        <v>0</v>
      </c>
      <c r="V710" s="9">
        <f ca="1">HLOOKUP($B710,INDIRECT(V$1&amp;"!$I$2:$x$40"),('Partner-period(er)'!$A710+14),FALSE)</f>
        <v>0</v>
      </c>
      <c r="W710" s="9">
        <f ca="1">HLOOKUP($B710,INDIRECT(W$1&amp;"!$I$2:$x$40"),('Partner-period(er)'!$A710+14),FALSE)</f>
        <v>0</v>
      </c>
      <c r="X710" s="109">
        <f ca="1">HLOOKUP($B710,INDIRECT(X$1&amp;"!$I$2:$x$40"),('Partner-period(er)'!$A710+14),FALSE)</f>
        <v>0</v>
      </c>
      <c r="Z710" s="21">
        <f ca="1">J710+J744</f>
        <v>0</v>
      </c>
      <c r="AA710" s="22">
        <f ca="1">SUM($J744:K744)+SUM($J710:K710)</f>
        <v>0</v>
      </c>
      <c r="AB710" s="22">
        <f ca="1">SUM($J744:L744)+SUM($J710:L710)</f>
        <v>0</v>
      </c>
      <c r="AC710" s="22">
        <f ca="1">SUM($J744:M744)+SUM($J710:M710)</f>
        <v>0</v>
      </c>
      <c r="AD710" s="22">
        <f ca="1">SUM($J744:N744)+SUM($J710:N710)</f>
        <v>0</v>
      </c>
      <c r="AE710" s="22">
        <f ca="1">SUM($J744:O744)+SUM($J710:O710)</f>
        <v>0</v>
      </c>
      <c r="AF710" s="22">
        <f ca="1">SUM($J744:P744)+SUM($J710:P710)</f>
        <v>0</v>
      </c>
      <c r="AG710" s="22">
        <f ca="1">SUM($J744:Q744)+SUM($J710:Q710)</f>
        <v>0</v>
      </c>
      <c r="AH710" s="22">
        <f ca="1">SUM($J744:R744)+SUM($J710:R710)</f>
        <v>0</v>
      </c>
      <c r="AI710" s="22">
        <f ca="1">SUM($J744:S744)+SUM($J710:S710)</f>
        <v>0</v>
      </c>
      <c r="AJ710" s="22">
        <f ca="1">SUM($J744:T744)+SUM($J710:T710)</f>
        <v>0</v>
      </c>
      <c r="AK710" s="22">
        <f ca="1">SUM($J744:U744)+SUM($J710:U710)</f>
        <v>0</v>
      </c>
      <c r="AL710" s="22">
        <f ca="1">SUM($J744:V744)+SUM($J710:V710)</f>
        <v>0</v>
      </c>
      <c r="AM710" s="22">
        <f ca="1">SUM($J744:W744)+SUM($J710:W710)</f>
        <v>0</v>
      </c>
      <c r="AN710" s="22">
        <f ca="1">SUM($J744:X744)+SUM($J710:X710)</f>
        <v>0</v>
      </c>
      <c r="AO710" s="12"/>
      <c r="AP710" s="11">
        <f ca="1">IF(Data!$H$2="ja",IF(Z710&gt;$G710,Z710-$G710,0),0)</f>
        <v>0</v>
      </c>
      <c r="AQ710" s="11">
        <f ca="1">IF(Data!$H$2="ja",IF(AA710&gt;$G710,AA710-$G710-SUM($AP710:AP710),0),0)</f>
        <v>0</v>
      </c>
      <c r="AR710" s="11">
        <f ca="1">IF(Data!$H$2="ja",IF(AB710&gt;$G710,AB710-$G710-SUM($AP710:AQ710),0),0)</f>
        <v>0</v>
      </c>
      <c r="AS710" s="11">
        <f ca="1">IF(Data!$H$2="ja",IF(AC710&gt;$G710,AC710-$G710-SUM($AP710:AR710),0),0)</f>
        <v>0</v>
      </c>
      <c r="AT710" s="11">
        <f ca="1">IF(Data!$H$2="ja",IF(AD710&gt;$G710,AD710-$G710-SUM($AP710:AS710),0),0)</f>
        <v>0</v>
      </c>
      <c r="AU710" s="11">
        <f ca="1">IF(Data!$H$2="ja",IF(AE710&gt;$G710,AE710-$G710-SUM($AP710:AT710),0),0)</f>
        <v>0</v>
      </c>
      <c r="AV710" s="11">
        <f ca="1">IF(Data!$H$2="ja",IF(AF710&gt;$G710,AF710-$G710-SUM($AP710:AU710),0),0)</f>
        <v>0</v>
      </c>
      <c r="AW710" s="11">
        <f ca="1">IF(Data!$H$2="ja",IF(AG710&gt;$G710,AG710-$G710-SUM($AP710:AV710),0),0)</f>
        <v>0</v>
      </c>
      <c r="AX710" s="11">
        <f ca="1">IF(Data!$H$2="ja",IF(AH710&gt;$G710,AH710-$G710-SUM($AP710:AW710),0),0)</f>
        <v>0</v>
      </c>
      <c r="AY710" s="11">
        <f ca="1">IF(Data!$H$2="ja",IF(AI710&gt;$G710,AI710-$G710-SUM($AP710:AX710),0),0)</f>
        <v>0</v>
      </c>
      <c r="AZ710" s="11">
        <f ca="1">IF(Data!$H$2="ja",IF(AJ710&gt;$G710,AJ710-$G710-SUM($AP710:AY710),0),0)</f>
        <v>0</v>
      </c>
      <c r="BA710" s="11">
        <f ca="1">IF(Data!$H$2="ja",IF(AK710&gt;$G710,AK710-$G710-SUM($AP710:AZ710),0),0)</f>
        <v>0</v>
      </c>
      <c r="BB710" s="11">
        <f ca="1">IF(Data!$H$2="ja",IF(AL710&gt;$G710,AL710-$G710-SUM($AP710:BA710),0),0)</f>
        <v>0</v>
      </c>
      <c r="BC710" s="11">
        <f ca="1">IF(Data!$H$2="ja",IF(AM710&gt;$G710,AM710-$G710-SUM($AP710:BB710),0),0)</f>
        <v>0</v>
      </c>
      <c r="BD710" s="11">
        <f ca="1">IF(Data!$H$2="ja",IF(AN710&gt;$G710,AN710-$G710-SUM($AP710:BC710),0),0)</f>
        <v>0</v>
      </c>
    </row>
    <row r="711" spans="1:56" x14ac:dyDescent="0.25">
      <c r="A711" s="24">
        <v>7</v>
      </c>
      <c r="B711" s="24">
        <f t="shared" si="381"/>
        <v>15</v>
      </c>
      <c r="C711" s="62"/>
      <c r="D711" s="34" t="str">
        <f>Data!B$39</f>
        <v>Lønomkostninger total</v>
      </c>
      <c r="E711" s="34"/>
      <c r="F711" s="53"/>
      <c r="G711" s="242">
        <f>HLOOKUP(B711,'Budget &amp; Total'!$1:$45,(28),FALSE)</f>
        <v>0</v>
      </c>
      <c r="H711" s="455">
        <f t="shared" ca="1" si="382"/>
        <v>0</v>
      </c>
      <c r="I711" s="79"/>
      <c r="J711" s="209">
        <f ca="1">HLOOKUP($B711,INDIRECT(J$1&amp;"!$I$2:$x$40"),('Partner-period(er)'!$A711+14),FALSE)</f>
        <v>0</v>
      </c>
      <c r="K711" s="61">
        <f ca="1">HLOOKUP($B711,INDIRECT(K$1&amp;"!$I$2:$x$40"),('Partner-period(er)'!$A711+14),FALSE)</f>
        <v>0</v>
      </c>
      <c r="L711" s="210">
        <f ca="1">HLOOKUP($B711,INDIRECT(L$1&amp;"!$I$2:$x$40"),('Partner-period(er)'!$A711+14),FALSE)</f>
        <v>0</v>
      </c>
      <c r="M711" s="210">
        <f ca="1">HLOOKUP($B711,INDIRECT(M$1&amp;"!$I$2:$x$40"),('Partner-period(er)'!$A711+14),FALSE)</f>
        <v>0</v>
      </c>
      <c r="N711" s="210">
        <f ca="1">HLOOKUP($B711,INDIRECT(N$1&amp;"!$I$2:$x$40"),('Partner-period(er)'!$A711+14),FALSE)</f>
        <v>0</v>
      </c>
      <c r="O711" s="364">
        <f ca="1">HLOOKUP($B711,INDIRECT(O$1&amp;"!$I$2:$x$40"),('Partner-period(er)'!$A711+14),FALSE)</f>
        <v>0</v>
      </c>
      <c r="P711" s="364">
        <f ca="1">HLOOKUP($B711,INDIRECT(P$1&amp;"!$I$2:$x$40"),('Partner-period(er)'!$A711+14),FALSE)</f>
        <v>0</v>
      </c>
      <c r="Q711" s="364">
        <f ca="1">HLOOKUP($B711,INDIRECT(Q$1&amp;"!$I$2:$x$40"),('Partner-period(er)'!$A711+14),FALSE)</f>
        <v>0</v>
      </c>
      <c r="R711" s="364">
        <f ca="1">HLOOKUP($B711,INDIRECT(R$1&amp;"!$I$2:$x$40"),('Partner-period(er)'!$A711+14),FALSE)</f>
        <v>0</v>
      </c>
      <c r="S711" s="364">
        <f ca="1">HLOOKUP($B711,INDIRECT(S$1&amp;"!$I$2:$x$40"),('Partner-period(er)'!$A711+14),FALSE)</f>
        <v>0</v>
      </c>
      <c r="T711" s="364">
        <f ca="1">HLOOKUP($B711,INDIRECT(T$1&amp;"!$I$2:$x$40"),('Partner-period(er)'!$A711+14),FALSE)</f>
        <v>0</v>
      </c>
      <c r="U711" s="364">
        <f ca="1">HLOOKUP($B711,INDIRECT(U$1&amp;"!$I$2:$x$40"),('Partner-period(er)'!$A711+14),FALSE)</f>
        <v>0</v>
      </c>
      <c r="V711" s="364">
        <f ca="1">HLOOKUP($B711,INDIRECT(V$1&amp;"!$I$2:$x$40"),('Partner-period(er)'!$A711+14),FALSE)</f>
        <v>0</v>
      </c>
      <c r="W711" s="364">
        <f ca="1">HLOOKUP($B711,INDIRECT(W$1&amp;"!$I$2:$x$40"),('Partner-period(er)'!$A711+14),FALSE)</f>
        <v>0</v>
      </c>
      <c r="X711" s="365">
        <f ca="1">HLOOKUP($B711,INDIRECT(X$1&amp;"!$I$2:$x$40"),('Partner-period(er)'!$A711+14),FALSE)</f>
        <v>0</v>
      </c>
      <c r="Z711" s="15">
        <f t="shared" ref="Z711:AN711" ca="1" si="383">SUM(Z708:Z710)</f>
        <v>0</v>
      </c>
      <c r="AA711" s="11">
        <f t="shared" ca="1" si="383"/>
        <v>0</v>
      </c>
      <c r="AB711" s="11">
        <f t="shared" ca="1" si="383"/>
        <v>0</v>
      </c>
      <c r="AC711" s="11">
        <f t="shared" ca="1" si="383"/>
        <v>0</v>
      </c>
      <c r="AD711" s="11">
        <f t="shared" ca="1" si="383"/>
        <v>0</v>
      </c>
      <c r="AE711" s="11">
        <f t="shared" ca="1" si="383"/>
        <v>0</v>
      </c>
      <c r="AF711" s="11">
        <f t="shared" ca="1" si="383"/>
        <v>0</v>
      </c>
      <c r="AG711" s="11">
        <f t="shared" ca="1" si="383"/>
        <v>0</v>
      </c>
      <c r="AH711" s="11">
        <f t="shared" ca="1" si="383"/>
        <v>0</v>
      </c>
      <c r="AI711" s="11">
        <f t="shared" ca="1" si="383"/>
        <v>0</v>
      </c>
      <c r="AJ711" s="11">
        <f t="shared" ca="1" si="383"/>
        <v>0</v>
      </c>
      <c r="AK711" s="11">
        <f t="shared" ca="1" si="383"/>
        <v>0</v>
      </c>
      <c r="AL711" s="11">
        <f t="shared" ca="1" si="383"/>
        <v>0</v>
      </c>
      <c r="AM711" s="11">
        <f t="shared" ca="1" si="383"/>
        <v>0</v>
      </c>
      <c r="AN711" s="19">
        <f t="shared" ca="1" si="383"/>
        <v>0</v>
      </c>
      <c r="AO711" s="12"/>
      <c r="AP711" s="11">
        <f t="shared" ref="AP711:BD711" ca="1" si="384">SUM(AP708:AP710)</f>
        <v>0</v>
      </c>
      <c r="AQ711" s="11">
        <f t="shared" ca="1" si="384"/>
        <v>0</v>
      </c>
      <c r="AR711" s="11">
        <f t="shared" ca="1" si="384"/>
        <v>0</v>
      </c>
      <c r="AS711" s="11">
        <f t="shared" ca="1" si="384"/>
        <v>0</v>
      </c>
      <c r="AT711" s="11">
        <f t="shared" ca="1" si="384"/>
        <v>0</v>
      </c>
      <c r="AU711" s="11">
        <f t="shared" ca="1" si="384"/>
        <v>0</v>
      </c>
      <c r="AV711" s="11">
        <f t="shared" ca="1" si="384"/>
        <v>0</v>
      </c>
      <c r="AW711" s="11">
        <f t="shared" ca="1" si="384"/>
        <v>0</v>
      </c>
      <c r="AX711" s="11">
        <f t="shared" ca="1" si="384"/>
        <v>0</v>
      </c>
      <c r="AY711" s="11">
        <f t="shared" ca="1" si="384"/>
        <v>0</v>
      </c>
      <c r="AZ711" s="11">
        <f t="shared" ca="1" si="384"/>
        <v>0</v>
      </c>
      <c r="BA711" s="11">
        <f t="shared" ca="1" si="384"/>
        <v>0</v>
      </c>
      <c r="BB711" s="11">
        <f t="shared" ca="1" si="384"/>
        <v>0</v>
      </c>
      <c r="BC711" s="11">
        <f t="shared" ca="1" si="384"/>
        <v>0</v>
      </c>
      <c r="BD711" s="11">
        <f t="shared" ca="1" si="384"/>
        <v>0</v>
      </c>
    </row>
    <row r="712" spans="1:56" x14ac:dyDescent="0.25">
      <c r="B712" s="24">
        <f t="shared" si="381"/>
        <v>15</v>
      </c>
      <c r="C712" s="38" t="str">
        <f>Data!B$18</f>
        <v>Andre omkostninger</v>
      </c>
      <c r="D712" s="9"/>
      <c r="E712" s="9"/>
      <c r="F712" s="4"/>
      <c r="G712" s="241"/>
      <c r="H712" s="454">
        <f t="shared" ca="1" si="382"/>
        <v>0</v>
      </c>
      <c r="I712" s="72"/>
      <c r="J712" s="159">
        <f ca="1">HLOOKUP($B712,INDIRECT(J$1&amp;"!$I$2:$x$40"),('Partner-period(er)'!$A712+14),FALSE)</f>
        <v>0</v>
      </c>
      <c r="K712" s="57">
        <f ca="1">HLOOKUP($B712,INDIRECT(K$1&amp;"!$I$2:$x$40"),('Partner-period(er)'!$A712+14),FALSE)</f>
        <v>0</v>
      </c>
      <c r="L712" s="57">
        <f ca="1">HLOOKUP($B712,INDIRECT(L$1&amp;"!$I$2:$x$40"),('Partner-period(er)'!$A712+14),FALSE)</f>
        <v>0</v>
      </c>
      <c r="M712" s="57">
        <f ca="1">HLOOKUP($B712,INDIRECT(M$1&amp;"!$I$2:$x$40"),('Partner-period(er)'!$A712+14),FALSE)</f>
        <v>0</v>
      </c>
      <c r="N712" s="57">
        <f ca="1">HLOOKUP($B712,INDIRECT(N$1&amp;"!$I$2:$x$40"),('Partner-period(er)'!$A712+14),FALSE)</f>
        <v>0</v>
      </c>
      <c r="O712" s="9">
        <f ca="1">HLOOKUP($B712,INDIRECT(O$1&amp;"!$I$2:$x$40"),('Partner-period(er)'!$A712+14),FALSE)</f>
        <v>0</v>
      </c>
      <c r="P712" s="9">
        <f ca="1">HLOOKUP($B712,INDIRECT(P$1&amp;"!$I$2:$x$40"),('Partner-period(er)'!$A712+14),FALSE)</f>
        <v>0</v>
      </c>
      <c r="Q712" s="9">
        <f ca="1">HLOOKUP($B712,INDIRECT(Q$1&amp;"!$I$2:$x$40"),('Partner-period(er)'!$A712+14),FALSE)</f>
        <v>0</v>
      </c>
      <c r="R712" s="9">
        <f ca="1">HLOOKUP($B712,INDIRECT(R$1&amp;"!$I$2:$x$40"),('Partner-period(er)'!$A712+14),FALSE)</f>
        <v>0</v>
      </c>
      <c r="S712" s="9">
        <f ca="1">HLOOKUP($B712,INDIRECT(S$1&amp;"!$I$2:$x$40"),('Partner-period(er)'!$A712+14),FALSE)</f>
        <v>0</v>
      </c>
      <c r="T712" s="9">
        <f ca="1">HLOOKUP($B712,INDIRECT(T$1&amp;"!$I$2:$x$40"),('Partner-period(er)'!$A712+14),FALSE)</f>
        <v>0</v>
      </c>
      <c r="U712" s="9">
        <f ca="1">HLOOKUP($B712,INDIRECT(U$1&amp;"!$I$2:$x$40"),('Partner-period(er)'!$A712+14),FALSE)</f>
        <v>0</v>
      </c>
      <c r="V712" s="9">
        <f ca="1">HLOOKUP($B712,INDIRECT(V$1&amp;"!$I$2:$x$40"),('Partner-period(er)'!$A712+14),FALSE)</f>
        <v>0</v>
      </c>
      <c r="W712" s="9">
        <f ca="1">HLOOKUP($B712,INDIRECT(W$1&amp;"!$I$2:$x$40"),('Partner-period(er)'!$A712+14),FALSE)</f>
        <v>0</v>
      </c>
      <c r="X712" s="109">
        <f ca="1">HLOOKUP($B712,INDIRECT(X$1&amp;"!$I$2:$x$40"),('Partner-period(er)'!$A712+14),FALSE)</f>
        <v>0</v>
      </c>
      <c r="Z712" s="15"/>
      <c r="AA712" s="11"/>
      <c r="AB712" s="11"/>
      <c r="AC712" s="11"/>
      <c r="AD712" s="11"/>
      <c r="AE712" s="11"/>
      <c r="AF712" s="11"/>
      <c r="AG712" s="11"/>
      <c r="AH712" s="11"/>
      <c r="AI712" s="11"/>
      <c r="AJ712" s="11"/>
      <c r="AK712" s="11"/>
      <c r="AL712" s="11"/>
      <c r="AM712" s="11"/>
      <c r="AN712" s="19"/>
      <c r="AO712" s="12"/>
      <c r="AP712" s="11"/>
      <c r="AQ712" s="11"/>
      <c r="AR712" s="11"/>
      <c r="AS712" s="11"/>
      <c r="AT712" s="11"/>
      <c r="AU712" s="11"/>
      <c r="AV712" s="11"/>
      <c r="AW712" s="11"/>
      <c r="AX712" s="11"/>
      <c r="AY712" s="11"/>
      <c r="AZ712" s="11"/>
      <c r="BA712" s="11"/>
      <c r="BB712" s="11"/>
      <c r="BC712" s="11"/>
      <c r="BD712" s="11"/>
    </row>
    <row r="713" spans="1:56" x14ac:dyDescent="0.25">
      <c r="A713" s="24">
        <v>9</v>
      </c>
      <c r="B713" s="24">
        <f t="shared" si="381"/>
        <v>15</v>
      </c>
      <c r="C713" s="39"/>
      <c r="D713" s="9" t="str">
        <f>Data!B$6</f>
        <v>Instrumenter og udstyr</v>
      </c>
      <c r="E713" s="9"/>
      <c r="F713" s="4"/>
      <c r="G713" s="242">
        <f>HLOOKUP(B713,'Budget &amp; Total'!$1:$45,(30),FALSE)</f>
        <v>0</v>
      </c>
      <c r="H713" s="454">
        <f t="shared" ca="1" si="382"/>
        <v>0</v>
      </c>
      <c r="I713" s="72"/>
      <c r="J713" s="159">
        <f ca="1">HLOOKUP($B713,INDIRECT(J$1&amp;"!$I$2:$x$40"),('Partner-period(er)'!$A713+14),FALSE)</f>
        <v>0</v>
      </c>
      <c r="K713" s="57">
        <f ca="1">HLOOKUP($B713,INDIRECT(K$1&amp;"!$I$2:$x$40"),('Partner-period(er)'!$A713+14),FALSE)</f>
        <v>0</v>
      </c>
      <c r="L713" s="57">
        <f ca="1">HLOOKUP($B713,INDIRECT(L$1&amp;"!$I$2:$x$40"),('Partner-period(er)'!$A713+14),FALSE)</f>
        <v>0</v>
      </c>
      <c r="M713" s="57">
        <f ca="1">HLOOKUP($B713,INDIRECT(M$1&amp;"!$I$2:$x$40"),('Partner-period(er)'!$A713+14),FALSE)</f>
        <v>0</v>
      </c>
      <c r="N713" s="57">
        <f ca="1">HLOOKUP($B713,INDIRECT(N$1&amp;"!$I$2:$x$40"),('Partner-period(er)'!$A713+14),FALSE)</f>
        <v>0</v>
      </c>
      <c r="O713" s="9">
        <f ca="1">HLOOKUP($B713,INDIRECT(O$1&amp;"!$I$2:$x$40"),('Partner-period(er)'!$A713+14),FALSE)</f>
        <v>0</v>
      </c>
      <c r="P713" s="9">
        <f ca="1">HLOOKUP($B713,INDIRECT(P$1&amp;"!$I$2:$x$40"),('Partner-period(er)'!$A713+14),FALSE)</f>
        <v>0</v>
      </c>
      <c r="Q713" s="9">
        <f ca="1">HLOOKUP($B713,INDIRECT(Q$1&amp;"!$I$2:$x$40"),('Partner-period(er)'!$A713+14),FALSE)</f>
        <v>0</v>
      </c>
      <c r="R713" s="9">
        <f ca="1">HLOOKUP($B713,INDIRECT(R$1&amp;"!$I$2:$x$40"),('Partner-period(er)'!$A713+14),FALSE)</f>
        <v>0</v>
      </c>
      <c r="S713" s="9">
        <f ca="1">HLOOKUP($B713,INDIRECT(S$1&amp;"!$I$2:$x$40"),('Partner-period(er)'!$A713+14),FALSE)</f>
        <v>0</v>
      </c>
      <c r="T713" s="9">
        <f ca="1">HLOOKUP($B713,INDIRECT(T$1&amp;"!$I$2:$x$40"),('Partner-period(er)'!$A713+14),FALSE)</f>
        <v>0</v>
      </c>
      <c r="U713" s="9">
        <f ca="1">HLOOKUP($B713,INDIRECT(U$1&amp;"!$I$2:$x$40"),('Partner-period(er)'!$A713+14),FALSE)</f>
        <v>0</v>
      </c>
      <c r="V713" s="9">
        <f ca="1">HLOOKUP($B713,INDIRECT(V$1&amp;"!$I$2:$x$40"),('Partner-period(er)'!$A713+14),FALSE)</f>
        <v>0</v>
      </c>
      <c r="W713" s="9">
        <f ca="1">HLOOKUP($B713,INDIRECT(W$1&amp;"!$I$2:$x$40"),('Partner-period(er)'!$A713+14),FALSE)</f>
        <v>0</v>
      </c>
      <c r="X713" s="109">
        <f ca="1">HLOOKUP($B713,INDIRECT(X$1&amp;"!$I$2:$x$40"),('Partner-period(er)'!$A713+14),FALSE)</f>
        <v>0</v>
      </c>
      <c r="Z713" s="15">
        <f t="shared" ref="Z713:Z721" ca="1" si="385">J713</f>
        <v>0</v>
      </c>
      <c r="AA713" s="11">
        <f ca="1">SUM($J713:K713)</f>
        <v>0</v>
      </c>
      <c r="AB713" s="11">
        <f ca="1">SUM($J713:L713)</f>
        <v>0</v>
      </c>
      <c r="AC713" s="11">
        <f ca="1">SUM($J713:M713)</f>
        <v>0</v>
      </c>
      <c r="AD713" s="11">
        <f ca="1">SUM($J713:N713)</f>
        <v>0</v>
      </c>
      <c r="AE713" s="11">
        <f ca="1">SUM($J713:O713)</f>
        <v>0</v>
      </c>
      <c r="AF713" s="11">
        <f ca="1">SUM($J713:P713)</f>
        <v>0</v>
      </c>
      <c r="AG713" s="11">
        <f ca="1">SUM($J713:Q713)</f>
        <v>0</v>
      </c>
      <c r="AH713" s="11">
        <f ca="1">SUM($J713:R713)</f>
        <v>0</v>
      </c>
      <c r="AI713" s="11">
        <f ca="1">SUM($J713:S713)</f>
        <v>0</v>
      </c>
      <c r="AJ713" s="11">
        <f ca="1">SUM($J713:T713)</f>
        <v>0</v>
      </c>
      <c r="AK713" s="11">
        <f ca="1">SUM($J713:U713)</f>
        <v>0</v>
      </c>
      <c r="AL713" s="11">
        <f ca="1">SUM($J713:V713)</f>
        <v>0</v>
      </c>
      <c r="AM713" s="11">
        <f ca="1">SUM($J713:W713)</f>
        <v>0</v>
      </c>
      <c r="AN713" s="19">
        <f ca="1">SUM($J713:X713)</f>
        <v>0</v>
      </c>
      <c r="AO713" s="12"/>
      <c r="AP713" s="11">
        <f ca="1">IF(Data!$H$2="ja",IF(Z713&gt;$G713,Z713-$G713,0),0)</f>
        <v>0</v>
      </c>
      <c r="AQ713" s="11">
        <f ca="1">IF(Data!$H$2="ja",IF(AA713&gt;$G713,AA713-$G713-SUM($AP713:AP713),0),0)</f>
        <v>0</v>
      </c>
      <c r="AR713" s="11">
        <f ca="1">IF(Data!$H$2="ja",IF(AB713&gt;$G713,AB713-$G713-SUM($AP713:AQ713),0),0)</f>
        <v>0</v>
      </c>
      <c r="AS713" s="11">
        <f ca="1">IF(Data!$H$2="ja",IF(AC713&gt;$G713,AC713-$G713-SUM($AP713:AR713),0),0)</f>
        <v>0</v>
      </c>
      <c r="AT713" s="11">
        <f ca="1">IF(Data!$H$2="ja",IF(AD713&gt;$G713,AD713-$G713-SUM($AP713:AS713),0),0)</f>
        <v>0</v>
      </c>
      <c r="AU713" s="11">
        <f ca="1">IF(Data!$H$2="ja",IF(AE713&gt;$G713,AE713-$G713-SUM($AP713:AT713),0),0)</f>
        <v>0</v>
      </c>
      <c r="AV713" s="11">
        <f ca="1">IF(Data!$H$2="ja",IF(AF713&gt;$G713,AF713-$G713-SUM($AP713:AU713),0),0)</f>
        <v>0</v>
      </c>
      <c r="AW713" s="11">
        <f ca="1">IF(Data!$H$2="ja",IF(AG713&gt;$G713,AG713-$G713-SUM($AP713:AV713),0),0)</f>
        <v>0</v>
      </c>
      <c r="AX713" s="11">
        <f ca="1">IF(Data!$H$2="ja",IF(AH713&gt;$G713,AH713-$G713-SUM($AP713:AW713),0),0)</f>
        <v>0</v>
      </c>
      <c r="AY713" s="11">
        <f ca="1">IF(Data!$H$2="ja",IF(AI713&gt;$G713,AI713-$G713-SUM($AP713:AX713),0),0)</f>
        <v>0</v>
      </c>
      <c r="AZ713" s="11">
        <f ca="1">IF(Data!$H$2="ja",IF(AJ713&gt;$G713,AJ713-$G713-SUM($AP713:AY713),0),0)</f>
        <v>0</v>
      </c>
      <c r="BA713" s="11">
        <f ca="1">IF(Data!$H$2="ja",IF(AK713&gt;$G713,AK713-$G713-SUM($AP713:AZ713),0),0)</f>
        <v>0</v>
      </c>
      <c r="BB713" s="11">
        <f ca="1">IF(Data!$H$2="ja",IF(AL713&gt;$G713,AL713-$G713-SUM($AP713:BA713),0),0)</f>
        <v>0</v>
      </c>
      <c r="BC713" s="11">
        <f ca="1">IF(Data!$H$2="ja",IF(AM713&gt;$G713,AM713-$G713-SUM($AP713:BB713),0),0)</f>
        <v>0</v>
      </c>
      <c r="BD713" s="11">
        <f ca="1">IF(Data!$H$2="ja",IF(AN713&gt;$G713,AN713-$G713-SUM($AP713:BC713),0),0)</f>
        <v>0</v>
      </c>
    </row>
    <row r="714" spans="1:56" x14ac:dyDescent="0.25">
      <c r="A714" s="24">
        <v>10</v>
      </c>
      <c r="B714" s="24">
        <f t="shared" si="381"/>
        <v>15</v>
      </c>
      <c r="C714" s="39"/>
      <c r="D714" s="9" t="str">
        <f>Data!B$7</f>
        <v>Bygninger og jord</v>
      </c>
      <c r="E714" s="9"/>
      <c r="F714" s="4"/>
      <c r="G714" s="242">
        <f>HLOOKUP(B714,'Budget &amp; Total'!$1:$45,(31),FALSE)</f>
        <v>0</v>
      </c>
      <c r="H714" s="454">
        <f t="shared" ca="1" si="382"/>
        <v>0</v>
      </c>
      <c r="I714" s="72"/>
      <c r="J714" s="159">
        <f ca="1">HLOOKUP($B714,INDIRECT(J$1&amp;"!$I$2:$x$40"),('Partner-period(er)'!$A714+14),FALSE)</f>
        <v>0</v>
      </c>
      <c r="K714" s="57">
        <f ca="1">HLOOKUP($B714,INDIRECT(K$1&amp;"!$I$2:$x$40"),('Partner-period(er)'!$A714+14),FALSE)</f>
        <v>0</v>
      </c>
      <c r="L714" s="57">
        <f ca="1">HLOOKUP($B714,INDIRECT(L$1&amp;"!$I$2:$x$40"),('Partner-period(er)'!$A714+14),FALSE)</f>
        <v>0</v>
      </c>
      <c r="M714" s="57">
        <f ca="1">HLOOKUP($B714,INDIRECT(M$1&amp;"!$I$2:$x$40"),('Partner-period(er)'!$A714+14),FALSE)</f>
        <v>0</v>
      </c>
      <c r="N714" s="57">
        <f ca="1">HLOOKUP($B714,INDIRECT(N$1&amp;"!$I$2:$x$40"),('Partner-period(er)'!$A714+14),FALSE)</f>
        <v>0</v>
      </c>
      <c r="O714" s="9">
        <f ca="1">HLOOKUP($B714,INDIRECT(O$1&amp;"!$I$2:$x$40"),('Partner-period(er)'!$A714+14),FALSE)</f>
        <v>0</v>
      </c>
      <c r="P714" s="9">
        <f ca="1">HLOOKUP($B714,INDIRECT(P$1&amp;"!$I$2:$x$40"),('Partner-period(er)'!$A714+14),FALSE)</f>
        <v>0</v>
      </c>
      <c r="Q714" s="9">
        <f ca="1">HLOOKUP($B714,INDIRECT(Q$1&amp;"!$I$2:$x$40"),('Partner-period(er)'!$A714+14),FALSE)</f>
        <v>0</v>
      </c>
      <c r="R714" s="9">
        <f ca="1">HLOOKUP($B714,INDIRECT(R$1&amp;"!$I$2:$x$40"),('Partner-period(er)'!$A714+14),FALSE)</f>
        <v>0</v>
      </c>
      <c r="S714" s="9">
        <f ca="1">HLOOKUP($B714,INDIRECT(S$1&amp;"!$I$2:$x$40"),('Partner-period(er)'!$A714+14),FALSE)</f>
        <v>0</v>
      </c>
      <c r="T714" s="9">
        <f ca="1">HLOOKUP($B714,INDIRECT(T$1&amp;"!$I$2:$x$40"),('Partner-period(er)'!$A714+14),FALSE)</f>
        <v>0</v>
      </c>
      <c r="U714" s="9">
        <f ca="1">HLOOKUP($B714,INDIRECT(U$1&amp;"!$I$2:$x$40"),('Partner-period(er)'!$A714+14),FALSE)</f>
        <v>0</v>
      </c>
      <c r="V714" s="9">
        <f ca="1">HLOOKUP($B714,INDIRECT(V$1&amp;"!$I$2:$x$40"),('Partner-period(er)'!$A714+14),FALSE)</f>
        <v>0</v>
      </c>
      <c r="W714" s="9">
        <f ca="1">HLOOKUP($B714,INDIRECT(W$1&amp;"!$I$2:$x$40"),('Partner-period(er)'!$A714+14),FALSE)</f>
        <v>0</v>
      </c>
      <c r="X714" s="109">
        <f ca="1">HLOOKUP($B714,INDIRECT(X$1&amp;"!$I$2:$x$40"),('Partner-period(er)'!$A714+14),FALSE)</f>
        <v>0</v>
      </c>
      <c r="Z714" s="15">
        <f t="shared" ca="1" si="385"/>
        <v>0</v>
      </c>
      <c r="AA714" s="11">
        <f ca="1">SUM($J714:K714)</f>
        <v>0</v>
      </c>
      <c r="AB714" s="11">
        <f ca="1">SUM($J714:L714)</f>
        <v>0</v>
      </c>
      <c r="AC714" s="11">
        <f ca="1">SUM($J714:M714)</f>
        <v>0</v>
      </c>
      <c r="AD714" s="11">
        <f ca="1">SUM($J714:N714)</f>
        <v>0</v>
      </c>
      <c r="AE714" s="11">
        <f ca="1">SUM($J714:O714)</f>
        <v>0</v>
      </c>
      <c r="AF714" s="11">
        <f ca="1">SUM($J714:P714)</f>
        <v>0</v>
      </c>
      <c r="AG714" s="11">
        <f ca="1">SUM($J714:Q714)</f>
        <v>0</v>
      </c>
      <c r="AH714" s="11">
        <f ca="1">SUM($J714:R714)</f>
        <v>0</v>
      </c>
      <c r="AI714" s="11">
        <f ca="1">SUM($J714:S714)</f>
        <v>0</v>
      </c>
      <c r="AJ714" s="11">
        <f ca="1">SUM($J714:T714)</f>
        <v>0</v>
      </c>
      <c r="AK714" s="11">
        <f ca="1">SUM($J714:U714)</f>
        <v>0</v>
      </c>
      <c r="AL714" s="11">
        <f ca="1">SUM($J714:V714)</f>
        <v>0</v>
      </c>
      <c r="AM714" s="11">
        <f ca="1">SUM($J714:W714)</f>
        <v>0</v>
      </c>
      <c r="AN714" s="19">
        <f ca="1">SUM($J714:X714)</f>
        <v>0</v>
      </c>
      <c r="AO714" s="12"/>
      <c r="AP714" s="11">
        <f ca="1">IF(Data!$H$2="ja",IF(Z714&gt;$G714,Z714-$G714,0),0)</f>
        <v>0</v>
      </c>
      <c r="AQ714" s="11">
        <f ca="1">IF(Data!$H$2="ja",IF(AA714&gt;$G714,AA714-$G714-SUM($AP714:AP714),0),0)</f>
        <v>0</v>
      </c>
      <c r="AR714" s="11">
        <f ca="1">IF(Data!$H$2="ja",IF(AB714&gt;$G714,AB714-$G714-SUM($AP714:AQ714),0),0)</f>
        <v>0</v>
      </c>
      <c r="AS714" s="11">
        <f ca="1">IF(Data!$H$2="ja",IF(AC714&gt;$G714,AC714-$G714-SUM($AP714:AR714),0),0)</f>
        <v>0</v>
      </c>
      <c r="AT714" s="11">
        <f ca="1">IF(Data!$H$2="ja",IF(AD714&gt;$G714,AD714-$G714-SUM($AP714:AS714),0),0)</f>
        <v>0</v>
      </c>
      <c r="AU714" s="11">
        <f ca="1">IF(Data!$H$2="ja",IF(AE714&gt;$G714,AE714-$G714-SUM($AP714:AT714),0),0)</f>
        <v>0</v>
      </c>
      <c r="AV714" s="11">
        <f ca="1">IF(Data!$H$2="ja",IF(AF714&gt;$G714,AF714-$G714-SUM($AP714:AU714),0),0)</f>
        <v>0</v>
      </c>
      <c r="AW714" s="11">
        <f ca="1">IF(Data!$H$2="ja",IF(AG714&gt;$G714,AG714-$G714-SUM($AP714:AV714),0),0)</f>
        <v>0</v>
      </c>
      <c r="AX714" s="11">
        <f ca="1">IF(Data!$H$2="ja",IF(AH714&gt;$G714,AH714-$G714-SUM($AP714:AW714),0),0)</f>
        <v>0</v>
      </c>
      <c r="AY714" s="11">
        <f ca="1">IF(Data!$H$2="ja",IF(AI714&gt;$G714,AI714-$G714-SUM($AP714:AX714),0),0)</f>
        <v>0</v>
      </c>
      <c r="AZ714" s="11">
        <f ca="1">IF(Data!$H$2="ja",IF(AJ714&gt;$G714,AJ714-$G714-SUM($AP714:AY714),0),0)</f>
        <v>0</v>
      </c>
      <c r="BA714" s="11">
        <f ca="1">IF(Data!$H$2="ja",IF(AK714&gt;$G714,AK714-$G714-SUM($AP714:AZ714),0),0)</f>
        <v>0</v>
      </c>
      <c r="BB714" s="11">
        <f ca="1">IF(Data!$H$2="ja",IF(AL714&gt;$G714,AL714-$G714-SUM($AP714:BA714),0),0)</f>
        <v>0</v>
      </c>
      <c r="BC714" s="11">
        <f ca="1">IF(Data!$H$2="ja",IF(AM714&gt;$G714,AM714-$G714-SUM($AP714:BB714),0),0)</f>
        <v>0</v>
      </c>
      <c r="BD714" s="11">
        <f ca="1">IF(Data!$H$2="ja",IF(AN714&gt;$G714,AN714-$G714-SUM($AP714:BC714),0),0)</f>
        <v>0</v>
      </c>
    </row>
    <row r="715" spans="1:56" x14ac:dyDescent="0.25">
      <c r="A715" s="24">
        <v>11</v>
      </c>
      <c r="B715" s="24">
        <f t="shared" si="381"/>
        <v>15</v>
      </c>
      <c r="C715" s="39"/>
      <c r="D715" s="9" t="str">
        <f>Data!B$8</f>
        <v>Andre driftsudgifter, herunder materialer</v>
      </c>
      <c r="E715" s="9"/>
      <c r="F715" s="4"/>
      <c r="G715" s="242">
        <f>HLOOKUP(B715,'Budget &amp; Total'!$1:$45,(32),FALSE)</f>
        <v>0</v>
      </c>
      <c r="H715" s="454">
        <f t="shared" ca="1" si="382"/>
        <v>0</v>
      </c>
      <c r="I715" s="72"/>
      <c r="J715" s="159">
        <f ca="1">HLOOKUP($B715,INDIRECT(J$1&amp;"!$I$2:$x$40"),('Partner-period(er)'!$A715+14),FALSE)</f>
        <v>0</v>
      </c>
      <c r="K715" s="57">
        <f ca="1">HLOOKUP($B715,INDIRECT(K$1&amp;"!$I$2:$x$40"),('Partner-period(er)'!$A715+14),FALSE)</f>
        <v>0</v>
      </c>
      <c r="L715" s="57">
        <f ca="1">HLOOKUP($B715,INDIRECT(L$1&amp;"!$I$2:$x$40"),('Partner-period(er)'!$A715+14),FALSE)</f>
        <v>0</v>
      </c>
      <c r="M715" s="57">
        <f ca="1">HLOOKUP($B715,INDIRECT(M$1&amp;"!$I$2:$x$40"),('Partner-period(er)'!$A715+14),FALSE)</f>
        <v>0</v>
      </c>
      <c r="N715" s="57">
        <f ca="1">HLOOKUP($B715,INDIRECT(N$1&amp;"!$I$2:$x$40"),('Partner-period(er)'!$A715+14),FALSE)</f>
        <v>0</v>
      </c>
      <c r="O715" s="9">
        <f ca="1">HLOOKUP($B715,INDIRECT(O$1&amp;"!$I$2:$x$40"),('Partner-period(er)'!$A715+14),FALSE)</f>
        <v>0</v>
      </c>
      <c r="P715" s="9">
        <f ca="1">HLOOKUP($B715,INDIRECT(P$1&amp;"!$I$2:$x$40"),('Partner-period(er)'!$A715+14),FALSE)</f>
        <v>0</v>
      </c>
      <c r="Q715" s="9">
        <f ca="1">HLOOKUP($B715,INDIRECT(Q$1&amp;"!$I$2:$x$40"),('Partner-period(er)'!$A715+14),FALSE)</f>
        <v>0</v>
      </c>
      <c r="R715" s="9">
        <f ca="1">HLOOKUP($B715,INDIRECT(R$1&amp;"!$I$2:$x$40"),('Partner-period(er)'!$A715+14),FALSE)</f>
        <v>0</v>
      </c>
      <c r="S715" s="9">
        <f ca="1">HLOOKUP($B715,INDIRECT(S$1&amp;"!$I$2:$x$40"),('Partner-period(er)'!$A715+14),FALSE)</f>
        <v>0</v>
      </c>
      <c r="T715" s="9">
        <f ca="1">HLOOKUP($B715,INDIRECT(T$1&amp;"!$I$2:$x$40"),('Partner-period(er)'!$A715+14),FALSE)</f>
        <v>0</v>
      </c>
      <c r="U715" s="9">
        <f ca="1">HLOOKUP($B715,INDIRECT(U$1&amp;"!$I$2:$x$40"),('Partner-period(er)'!$A715+14),FALSE)</f>
        <v>0</v>
      </c>
      <c r="V715" s="9">
        <f ca="1">HLOOKUP($B715,INDIRECT(V$1&amp;"!$I$2:$x$40"),('Partner-period(er)'!$A715+14),FALSE)</f>
        <v>0</v>
      </c>
      <c r="W715" s="9">
        <f ca="1">HLOOKUP($B715,INDIRECT(W$1&amp;"!$I$2:$x$40"),('Partner-period(er)'!$A715+14),FALSE)</f>
        <v>0</v>
      </c>
      <c r="X715" s="109">
        <f ca="1">HLOOKUP($B715,INDIRECT(X$1&amp;"!$I$2:$x$40"),('Partner-period(er)'!$A715+14),FALSE)</f>
        <v>0</v>
      </c>
      <c r="Z715" s="15">
        <f t="shared" ca="1" si="385"/>
        <v>0</v>
      </c>
      <c r="AA715" s="11">
        <f ca="1">SUM($J715:K715)</f>
        <v>0</v>
      </c>
      <c r="AB715" s="11">
        <f ca="1">SUM($J715:L715)</f>
        <v>0</v>
      </c>
      <c r="AC715" s="11">
        <f ca="1">SUM($J715:M715)</f>
        <v>0</v>
      </c>
      <c r="AD715" s="11">
        <f ca="1">SUM($J715:N715)</f>
        <v>0</v>
      </c>
      <c r="AE715" s="11">
        <f ca="1">SUM($J715:O715)</f>
        <v>0</v>
      </c>
      <c r="AF715" s="11">
        <f ca="1">SUM($J715:P715)</f>
        <v>0</v>
      </c>
      <c r="AG715" s="11">
        <f ca="1">SUM($J715:Q715)</f>
        <v>0</v>
      </c>
      <c r="AH715" s="11">
        <f ca="1">SUM($J715:R715)</f>
        <v>0</v>
      </c>
      <c r="AI715" s="11">
        <f ca="1">SUM($J715:S715)</f>
        <v>0</v>
      </c>
      <c r="AJ715" s="11">
        <f ca="1">SUM($J715:T715)</f>
        <v>0</v>
      </c>
      <c r="AK715" s="11">
        <f ca="1">SUM($J715:U715)</f>
        <v>0</v>
      </c>
      <c r="AL715" s="11">
        <f ca="1">SUM($J715:V715)</f>
        <v>0</v>
      </c>
      <c r="AM715" s="11">
        <f ca="1">SUM($J715:W715)</f>
        <v>0</v>
      </c>
      <c r="AN715" s="19">
        <f ca="1">SUM($J715:X715)</f>
        <v>0</v>
      </c>
      <c r="AO715" s="12"/>
      <c r="AP715" s="11">
        <f ca="1">IF(Data!$H$2="ja",IF(Z715&gt;$G715,Z715-$G715,0),0)</f>
        <v>0</v>
      </c>
      <c r="AQ715" s="11">
        <f ca="1">IF(Data!$H$2="ja",IF(AA715&gt;$G715,AA715-$G715-SUM($AP715:AP715),0),0)</f>
        <v>0</v>
      </c>
      <c r="AR715" s="11">
        <f ca="1">IF(Data!$H$2="ja",IF(AB715&gt;$G715,AB715-$G715-SUM($AP715:AQ715),0),0)</f>
        <v>0</v>
      </c>
      <c r="AS715" s="11">
        <f ca="1">IF(Data!$H$2="ja",IF(AC715&gt;$G715,AC715-$G715-SUM($AP715:AR715),0),0)</f>
        <v>0</v>
      </c>
      <c r="AT715" s="11">
        <f ca="1">IF(Data!$H$2="ja",IF(AD715&gt;$G715,AD715-$G715-SUM($AP715:AS715),0),0)</f>
        <v>0</v>
      </c>
      <c r="AU715" s="11">
        <f ca="1">IF(Data!$H$2="ja",IF(AE715&gt;$G715,AE715-$G715-SUM($AP715:AT715),0),0)</f>
        <v>0</v>
      </c>
      <c r="AV715" s="11">
        <f ca="1">IF(Data!$H$2="ja",IF(AF715&gt;$G715,AF715-$G715-SUM($AP715:AU715),0),0)</f>
        <v>0</v>
      </c>
      <c r="AW715" s="11">
        <f ca="1">IF(Data!$H$2="ja",IF(AG715&gt;$G715,AG715-$G715-SUM($AP715:AV715),0),0)</f>
        <v>0</v>
      </c>
      <c r="AX715" s="11">
        <f ca="1">IF(Data!$H$2="ja",IF(AH715&gt;$G715,AH715-$G715-SUM($AP715:AW715),0),0)</f>
        <v>0</v>
      </c>
      <c r="AY715" s="11">
        <f ca="1">IF(Data!$H$2="ja",IF(AI715&gt;$G715,AI715-$G715-SUM($AP715:AX715),0),0)</f>
        <v>0</v>
      </c>
      <c r="AZ715" s="11">
        <f ca="1">IF(Data!$H$2="ja",IF(AJ715&gt;$G715,AJ715-$G715-SUM($AP715:AY715),0),0)</f>
        <v>0</v>
      </c>
      <c r="BA715" s="11">
        <f ca="1">IF(Data!$H$2="ja",IF(AK715&gt;$G715,AK715-$G715-SUM($AP715:AZ715),0),0)</f>
        <v>0</v>
      </c>
      <c r="BB715" s="11">
        <f ca="1">IF(Data!$H$2="ja",IF(AL715&gt;$G715,AL715-$G715-SUM($AP715:BA715),0),0)</f>
        <v>0</v>
      </c>
      <c r="BC715" s="11">
        <f ca="1">IF(Data!$H$2="ja",IF(AM715&gt;$G715,AM715-$G715-SUM($AP715:BB715),0),0)</f>
        <v>0</v>
      </c>
      <c r="BD715" s="11">
        <f ca="1">IF(Data!$H$2="ja",IF(AN715&gt;$G715,AN715-$G715-SUM($AP715:BC715),0),0)</f>
        <v>0</v>
      </c>
    </row>
    <row r="716" spans="1:56" x14ac:dyDescent="0.25">
      <c r="A716" s="24">
        <v>12</v>
      </c>
      <c r="B716" s="24">
        <f t="shared" si="381"/>
        <v>15</v>
      </c>
      <c r="C716" s="39"/>
      <c r="D716" s="9" t="str">
        <f>Data!B$9</f>
        <v>Konsulentydelser ved køb fra ekstern leverandør</v>
      </c>
      <c r="E716" s="9"/>
      <c r="F716" s="4"/>
      <c r="G716" s="242">
        <f>HLOOKUP(B716,'Budget &amp; Total'!$1:$45,(33),FALSE)</f>
        <v>0</v>
      </c>
      <c r="H716" s="454">
        <f t="shared" ca="1" si="382"/>
        <v>0</v>
      </c>
      <c r="I716" s="72"/>
      <c r="J716" s="159">
        <f ca="1">HLOOKUP($B716,INDIRECT(J$1&amp;"!$I$2:$x$40"),('Partner-period(er)'!$A716+14),FALSE)</f>
        <v>0</v>
      </c>
      <c r="K716" s="57">
        <f ca="1">HLOOKUP($B716,INDIRECT(K$1&amp;"!$I$2:$x$40"),('Partner-period(er)'!$A716+14),FALSE)</f>
        <v>0</v>
      </c>
      <c r="L716" s="57">
        <f ca="1">HLOOKUP($B716,INDIRECT(L$1&amp;"!$I$2:$x$40"),('Partner-period(er)'!$A716+14),FALSE)</f>
        <v>0</v>
      </c>
      <c r="M716" s="57">
        <f ca="1">HLOOKUP($B716,INDIRECT(M$1&amp;"!$I$2:$x$40"),('Partner-period(er)'!$A716+14),FALSE)</f>
        <v>0</v>
      </c>
      <c r="N716" s="57">
        <f ca="1">HLOOKUP($B716,INDIRECT(N$1&amp;"!$I$2:$x$40"),('Partner-period(er)'!$A716+14),FALSE)</f>
        <v>0</v>
      </c>
      <c r="O716" s="9">
        <f ca="1">HLOOKUP($B716,INDIRECT(O$1&amp;"!$I$2:$x$40"),('Partner-period(er)'!$A716+14),FALSE)</f>
        <v>0</v>
      </c>
      <c r="P716" s="9">
        <f ca="1">HLOOKUP($B716,INDIRECT(P$1&amp;"!$I$2:$x$40"),('Partner-period(er)'!$A716+14),FALSE)</f>
        <v>0</v>
      </c>
      <c r="Q716" s="9">
        <f ca="1">HLOOKUP($B716,INDIRECT(Q$1&amp;"!$I$2:$x$40"),('Partner-period(er)'!$A716+14),FALSE)</f>
        <v>0</v>
      </c>
      <c r="R716" s="9">
        <f ca="1">HLOOKUP($B716,INDIRECT(R$1&amp;"!$I$2:$x$40"),('Partner-period(er)'!$A716+14),FALSE)</f>
        <v>0</v>
      </c>
      <c r="S716" s="9">
        <f ca="1">HLOOKUP($B716,INDIRECT(S$1&amp;"!$I$2:$x$40"),('Partner-period(er)'!$A716+14),FALSE)</f>
        <v>0</v>
      </c>
      <c r="T716" s="9">
        <f ca="1">HLOOKUP($B716,INDIRECT(T$1&amp;"!$I$2:$x$40"),('Partner-period(er)'!$A716+14),FALSE)</f>
        <v>0</v>
      </c>
      <c r="U716" s="9">
        <f ca="1">HLOOKUP($B716,INDIRECT(U$1&amp;"!$I$2:$x$40"),('Partner-period(er)'!$A716+14),FALSE)</f>
        <v>0</v>
      </c>
      <c r="V716" s="9">
        <f ca="1">HLOOKUP($B716,INDIRECT(V$1&amp;"!$I$2:$x$40"),('Partner-period(er)'!$A716+14),FALSE)</f>
        <v>0</v>
      </c>
      <c r="W716" s="9">
        <f ca="1">HLOOKUP($B716,INDIRECT(W$1&amp;"!$I$2:$x$40"),('Partner-period(er)'!$A716+14),FALSE)</f>
        <v>0</v>
      </c>
      <c r="X716" s="109">
        <f ca="1">HLOOKUP($B716,INDIRECT(X$1&amp;"!$I$2:$x$40"),('Partner-period(er)'!$A716+14),FALSE)</f>
        <v>0</v>
      </c>
      <c r="Z716" s="15">
        <f t="shared" ca="1" si="385"/>
        <v>0</v>
      </c>
      <c r="AA716" s="11">
        <f ca="1">SUM($J716:K716)</f>
        <v>0</v>
      </c>
      <c r="AB716" s="11">
        <f ca="1">SUM($J716:L716)</f>
        <v>0</v>
      </c>
      <c r="AC716" s="11">
        <f ca="1">SUM($J716:M716)</f>
        <v>0</v>
      </c>
      <c r="AD716" s="11">
        <f ca="1">SUM($J716:N716)</f>
        <v>0</v>
      </c>
      <c r="AE716" s="11">
        <f ca="1">SUM($J716:O716)</f>
        <v>0</v>
      </c>
      <c r="AF716" s="11">
        <f ca="1">SUM($J716:P716)</f>
        <v>0</v>
      </c>
      <c r="AG716" s="11">
        <f ca="1">SUM($J716:Q716)</f>
        <v>0</v>
      </c>
      <c r="AH716" s="11">
        <f ca="1">SUM($J716:R716)</f>
        <v>0</v>
      </c>
      <c r="AI716" s="11">
        <f ca="1">SUM($J716:S716)</f>
        <v>0</v>
      </c>
      <c r="AJ716" s="11">
        <f ca="1">SUM($J716:T716)</f>
        <v>0</v>
      </c>
      <c r="AK716" s="11">
        <f ca="1">SUM($J716:U716)</f>
        <v>0</v>
      </c>
      <c r="AL716" s="11">
        <f ca="1">SUM($J716:V716)</f>
        <v>0</v>
      </c>
      <c r="AM716" s="11">
        <f ca="1">SUM($J716:W716)</f>
        <v>0</v>
      </c>
      <c r="AN716" s="19">
        <f ca="1">SUM($J716:X716)</f>
        <v>0</v>
      </c>
      <c r="AO716" s="12"/>
      <c r="AP716" s="11">
        <f ca="1">IF(Data!$H$2="ja",IF(Z716&gt;$G716,Z716-$G716,0),0)</f>
        <v>0</v>
      </c>
      <c r="AQ716" s="11">
        <f ca="1">IF(Data!$H$2="ja",IF(AA716&gt;$G716,AA716-$G716-SUM($AP716:AP716),0),0)</f>
        <v>0</v>
      </c>
      <c r="AR716" s="11">
        <f ca="1">IF(Data!$H$2="ja",IF(AB716&gt;$G716,AB716-$G716-SUM($AP716:AQ716),0),0)</f>
        <v>0</v>
      </c>
      <c r="AS716" s="11">
        <f ca="1">IF(Data!$H$2="ja",IF(AC716&gt;$G716,AC716-$G716-SUM($AP716:AR716),0),0)</f>
        <v>0</v>
      </c>
      <c r="AT716" s="11">
        <f ca="1">IF(Data!$H$2="ja",IF(AD716&gt;$G716,AD716-$G716-SUM($AP716:AS716),0),0)</f>
        <v>0</v>
      </c>
      <c r="AU716" s="11">
        <f ca="1">IF(Data!$H$2="ja",IF(AE716&gt;$G716,AE716-$G716-SUM($AP716:AT716),0),0)</f>
        <v>0</v>
      </c>
      <c r="AV716" s="11">
        <f ca="1">IF(Data!$H$2="ja",IF(AF716&gt;$G716,AF716-$G716-SUM($AP716:AU716),0),0)</f>
        <v>0</v>
      </c>
      <c r="AW716" s="11">
        <f ca="1">IF(Data!$H$2="ja",IF(AG716&gt;$G716,AG716-$G716-SUM($AP716:AV716),0),0)</f>
        <v>0</v>
      </c>
      <c r="AX716" s="11">
        <f ca="1">IF(Data!$H$2="ja",IF(AH716&gt;$G716,AH716-$G716-SUM($AP716:AW716),0),0)</f>
        <v>0</v>
      </c>
      <c r="AY716" s="11">
        <f ca="1">IF(Data!$H$2="ja",IF(AI716&gt;$G716,AI716-$G716-SUM($AP716:AX716),0),0)</f>
        <v>0</v>
      </c>
      <c r="AZ716" s="11">
        <f ca="1">IF(Data!$H$2="ja",IF(AJ716&gt;$G716,AJ716-$G716-SUM($AP716:AY716),0),0)</f>
        <v>0</v>
      </c>
      <c r="BA716" s="11">
        <f ca="1">IF(Data!$H$2="ja",IF(AK716&gt;$G716,AK716-$G716-SUM($AP716:AZ716),0),0)</f>
        <v>0</v>
      </c>
      <c r="BB716" s="11">
        <f ca="1">IF(Data!$H$2="ja",IF(AL716&gt;$G716,AL716-$G716-SUM($AP716:BA716),0),0)</f>
        <v>0</v>
      </c>
      <c r="BC716" s="11">
        <f ca="1">IF(Data!$H$2="ja",IF(AM716&gt;$G716,AM716-$G716-SUM($AP716:BB716),0),0)</f>
        <v>0</v>
      </c>
      <c r="BD716" s="11">
        <f ca="1">IF(Data!$H$2="ja",IF(AN716&gt;$G716,AN716-$G716-SUM($AP716:BC716),0),0)</f>
        <v>0</v>
      </c>
    </row>
    <row r="717" spans="1:56" x14ac:dyDescent="0.25">
      <c r="A717" s="24">
        <v>13</v>
      </c>
      <c r="B717" s="24">
        <f t="shared" si="381"/>
        <v>15</v>
      </c>
      <c r="C717" s="39"/>
      <c r="D717" s="9" t="str">
        <f>Data!B$10</f>
        <v>Indtægter (negative tal)</v>
      </c>
      <c r="E717" s="9"/>
      <c r="F717" s="4"/>
      <c r="G717" s="242">
        <f>HLOOKUP(B717,'Budget &amp; Total'!$1:$45,(34),FALSE)</f>
        <v>0</v>
      </c>
      <c r="H717" s="454">
        <f t="shared" ca="1" si="382"/>
        <v>0</v>
      </c>
      <c r="I717" s="72"/>
      <c r="J717" s="159">
        <f ca="1">HLOOKUP($B717,INDIRECT(J$1&amp;"!$I$2:$x$40"),('Partner-period(er)'!$A717+14),FALSE)</f>
        <v>0</v>
      </c>
      <c r="K717" s="57">
        <f ca="1">HLOOKUP($B717,INDIRECT(K$1&amp;"!$I$2:$x$40"),('Partner-period(er)'!$A717+14),FALSE)</f>
        <v>0</v>
      </c>
      <c r="L717" s="57">
        <f ca="1">HLOOKUP($B717,INDIRECT(L$1&amp;"!$I$2:$x$40"),('Partner-period(er)'!$A717+14),FALSE)</f>
        <v>0</v>
      </c>
      <c r="M717" s="57">
        <f ca="1">HLOOKUP($B717,INDIRECT(M$1&amp;"!$I$2:$x$40"),('Partner-period(er)'!$A717+14),FALSE)</f>
        <v>0</v>
      </c>
      <c r="N717" s="57">
        <f ca="1">HLOOKUP($B717,INDIRECT(N$1&amp;"!$I$2:$x$40"),('Partner-period(er)'!$A717+14),FALSE)</f>
        <v>0</v>
      </c>
      <c r="O717" s="9">
        <f ca="1">HLOOKUP($B717,INDIRECT(O$1&amp;"!$I$2:$x$40"),('Partner-period(er)'!$A717+14),FALSE)</f>
        <v>0</v>
      </c>
      <c r="P717" s="9">
        <f ca="1">HLOOKUP($B717,INDIRECT(P$1&amp;"!$I$2:$x$40"),('Partner-period(er)'!$A717+14),FALSE)</f>
        <v>0</v>
      </c>
      <c r="Q717" s="9">
        <f ca="1">HLOOKUP($B717,INDIRECT(Q$1&amp;"!$I$2:$x$40"),('Partner-period(er)'!$A717+14),FALSE)</f>
        <v>0</v>
      </c>
      <c r="R717" s="9">
        <f ca="1">HLOOKUP($B717,INDIRECT(R$1&amp;"!$I$2:$x$40"),('Partner-period(er)'!$A717+14),FALSE)</f>
        <v>0</v>
      </c>
      <c r="S717" s="9">
        <f ca="1">HLOOKUP($B717,INDIRECT(S$1&amp;"!$I$2:$x$40"),('Partner-period(er)'!$A717+14),FALSE)</f>
        <v>0</v>
      </c>
      <c r="T717" s="9">
        <f ca="1">HLOOKUP($B717,INDIRECT(T$1&amp;"!$I$2:$x$40"),('Partner-period(er)'!$A717+14),FALSE)</f>
        <v>0</v>
      </c>
      <c r="U717" s="9">
        <f ca="1">HLOOKUP($B717,INDIRECT(U$1&amp;"!$I$2:$x$40"),('Partner-period(er)'!$A717+14),FALSE)</f>
        <v>0</v>
      </c>
      <c r="V717" s="9">
        <f ca="1">HLOOKUP($B717,INDIRECT(V$1&amp;"!$I$2:$x$40"),('Partner-period(er)'!$A717+14),FALSE)</f>
        <v>0</v>
      </c>
      <c r="W717" s="9">
        <f ca="1">HLOOKUP($B717,INDIRECT(W$1&amp;"!$I$2:$x$40"),('Partner-period(er)'!$A717+14),FALSE)</f>
        <v>0</v>
      </c>
      <c r="X717" s="109">
        <f ca="1">HLOOKUP($B717,INDIRECT(X$1&amp;"!$I$2:$x$40"),('Partner-period(er)'!$A717+14),FALSE)</f>
        <v>0</v>
      </c>
      <c r="Z717" s="15">
        <f t="shared" ca="1" si="385"/>
        <v>0</v>
      </c>
      <c r="AA717" s="11">
        <f ca="1">SUM($J717:K717)</f>
        <v>0</v>
      </c>
      <c r="AB717" s="11">
        <f ca="1">SUM($J717:L717)</f>
        <v>0</v>
      </c>
      <c r="AC717" s="11">
        <f ca="1">SUM($J717:M717)</f>
        <v>0</v>
      </c>
      <c r="AD717" s="11">
        <f ca="1">SUM($J717:N717)</f>
        <v>0</v>
      </c>
      <c r="AE717" s="11">
        <f ca="1">SUM($J717:O717)</f>
        <v>0</v>
      </c>
      <c r="AF717" s="11">
        <f ca="1">SUM($J717:P717)</f>
        <v>0</v>
      </c>
      <c r="AG717" s="11">
        <f ca="1">SUM($J717:Q717)</f>
        <v>0</v>
      </c>
      <c r="AH717" s="11">
        <f ca="1">SUM($J717:R717)</f>
        <v>0</v>
      </c>
      <c r="AI717" s="11">
        <f ca="1">SUM($J717:S717)</f>
        <v>0</v>
      </c>
      <c r="AJ717" s="11">
        <f ca="1">SUM($J717:T717)</f>
        <v>0</v>
      </c>
      <c r="AK717" s="11">
        <f ca="1">SUM($J717:U717)</f>
        <v>0</v>
      </c>
      <c r="AL717" s="11">
        <f ca="1">SUM($J717:V717)</f>
        <v>0</v>
      </c>
      <c r="AM717" s="11">
        <f ca="1">SUM($J717:W717)</f>
        <v>0</v>
      </c>
      <c r="AN717" s="19">
        <f ca="1">SUM($J717:X717)</f>
        <v>0</v>
      </c>
      <c r="AO717" s="12"/>
      <c r="AP717" s="11"/>
      <c r="AQ717" s="11"/>
      <c r="AR717" s="11"/>
      <c r="AS717" s="11"/>
      <c r="AT717" s="11"/>
      <c r="AU717" s="11"/>
      <c r="AV717" s="11"/>
      <c r="AW717" s="11"/>
      <c r="AX717" s="11"/>
      <c r="AY717" s="11"/>
      <c r="AZ717" s="11"/>
      <c r="BA717" s="11"/>
      <c r="BB717" s="11"/>
      <c r="BC717" s="11"/>
      <c r="BD717" s="11"/>
    </row>
    <row r="718" spans="1:56" x14ac:dyDescent="0.25">
      <c r="A718" s="24">
        <v>14</v>
      </c>
      <c r="B718" s="24">
        <f t="shared" si="381"/>
        <v>15</v>
      </c>
      <c r="C718" s="39"/>
      <c r="D718" s="9" t="str">
        <f>Data!B$11</f>
        <v>Andet, herunder rejser og formidling</v>
      </c>
      <c r="E718" s="9"/>
      <c r="F718" s="4"/>
      <c r="G718" s="242">
        <f>HLOOKUP(B718,'Budget &amp; Total'!$1:$45,(35),FALSE)</f>
        <v>0</v>
      </c>
      <c r="H718" s="454">
        <f t="shared" ca="1" si="382"/>
        <v>0</v>
      </c>
      <c r="I718" s="72"/>
      <c r="J718" s="159">
        <f ca="1">HLOOKUP($B718,INDIRECT(J$1&amp;"!$I$2:$x$40"),('Partner-period(er)'!$A718+14),FALSE)</f>
        <v>0</v>
      </c>
      <c r="K718" s="57">
        <f ca="1">HLOOKUP($B718,INDIRECT(K$1&amp;"!$I$2:$x$40"),('Partner-period(er)'!$A718+14),FALSE)</f>
        <v>0</v>
      </c>
      <c r="L718" s="57">
        <f ca="1">HLOOKUP($B718,INDIRECT(L$1&amp;"!$I$2:$x$40"),('Partner-period(er)'!$A718+14),FALSE)</f>
        <v>0</v>
      </c>
      <c r="M718" s="57">
        <f ca="1">HLOOKUP($B718,INDIRECT(M$1&amp;"!$I$2:$x$40"),('Partner-period(er)'!$A718+14),FALSE)</f>
        <v>0</v>
      </c>
      <c r="N718" s="57">
        <f ca="1">HLOOKUP($B718,INDIRECT(N$1&amp;"!$I$2:$x$40"),('Partner-period(er)'!$A718+14),FALSE)</f>
        <v>0</v>
      </c>
      <c r="O718" s="9">
        <f ca="1">HLOOKUP($B718,INDIRECT(O$1&amp;"!$I$2:$x$40"),('Partner-period(er)'!$A718+14),FALSE)</f>
        <v>0</v>
      </c>
      <c r="P718" s="9">
        <f ca="1">HLOOKUP($B718,INDIRECT(P$1&amp;"!$I$2:$x$40"),('Partner-period(er)'!$A718+14),FALSE)</f>
        <v>0</v>
      </c>
      <c r="Q718" s="9">
        <f ca="1">HLOOKUP($B718,INDIRECT(Q$1&amp;"!$I$2:$x$40"),('Partner-period(er)'!$A718+14),FALSE)</f>
        <v>0</v>
      </c>
      <c r="R718" s="9">
        <f ca="1">HLOOKUP($B718,INDIRECT(R$1&amp;"!$I$2:$x$40"),('Partner-period(er)'!$A718+14),FALSE)</f>
        <v>0</v>
      </c>
      <c r="S718" s="9">
        <f ca="1">HLOOKUP($B718,INDIRECT(S$1&amp;"!$I$2:$x$40"),('Partner-period(er)'!$A718+14),FALSE)</f>
        <v>0</v>
      </c>
      <c r="T718" s="9">
        <f ca="1">HLOOKUP($B718,INDIRECT(T$1&amp;"!$I$2:$x$40"),('Partner-period(er)'!$A718+14),FALSE)</f>
        <v>0</v>
      </c>
      <c r="U718" s="9">
        <f ca="1">HLOOKUP($B718,INDIRECT(U$1&amp;"!$I$2:$x$40"),('Partner-period(er)'!$A718+14),FALSE)</f>
        <v>0</v>
      </c>
      <c r="V718" s="9">
        <f ca="1">HLOOKUP($B718,INDIRECT(V$1&amp;"!$I$2:$x$40"),('Partner-period(er)'!$A718+14),FALSE)</f>
        <v>0</v>
      </c>
      <c r="W718" s="9">
        <f ca="1">HLOOKUP($B718,INDIRECT(W$1&amp;"!$I$2:$x$40"),('Partner-period(er)'!$A718+14),FALSE)</f>
        <v>0</v>
      </c>
      <c r="X718" s="109">
        <f ca="1">HLOOKUP($B718,INDIRECT(X$1&amp;"!$I$2:$x$40"),('Partner-period(er)'!$A718+14),FALSE)</f>
        <v>0</v>
      </c>
      <c r="Z718" s="15">
        <f t="shared" ca="1" si="385"/>
        <v>0</v>
      </c>
      <c r="AA718" s="11">
        <f ca="1">SUM($J718:K718)</f>
        <v>0</v>
      </c>
      <c r="AB718" s="11">
        <f ca="1">SUM($J718:L718)</f>
        <v>0</v>
      </c>
      <c r="AC718" s="11">
        <f ca="1">SUM($J718:M718)</f>
        <v>0</v>
      </c>
      <c r="AD718" s="11">
        <f ca="1">SUM($J718:N718)</f>
        <v>0</v>
      </c>
      <c r="AE718" s="11">
        <f ca="1">SUM($J718:O718)</f>
        <v>0</v>
      </c>
      <c r="AF718" s="11">
        <f ca="1">SUM($J718:P718)</f>
        <v>0</v>
      </c>
      <c r="AG718" s="11">
        <f ca="1">SUM($J718:Q718)</f>
        <v>0</v>
      </c>
      <c r="AH718" s="11">
        <f ca="1">SUM($J718:R718)</f>
        <v>0</v>
      </c>
      <c r="AI718" s="11">
        <f ca="1">SUM($J718:S718)</f>
        <v>0</v>
      </c>
      <c r="AJ718" s="11">
        <f ca="1">SUM($J718:T718)</f>
        <v>0</v>
      </c>
      <c r="AK718" s="11">
        <f ca="1">SUM($J718:U718)</f>
        <v>0</v>
      </c>
      <c r="AL718" s="11">
        <f ca="1">SUM($J718:V718)</f>
        <v>0</v>
      </c>
      <c r="AM718" s="11">
        <f ca="1">SUM($J718:W718)</f>
        <v>0</v>
      </c>
      <c r="AN718" s="19">
        <f ca="1">SUM($J718:X718)</f>
        <v>0</v>
      </c>
      <c r="AO718" s="12"/>
      <c r="AP718" s="11">
        <f ca="1">IF(Data!$H$2="ja",IF(Z718&gt;$G718,Z718-$G718,0),0)</f>
        <v>0</v>
      </c>
      <c r="AQ718" s="11">
        <f ca="1">IF(Data!$H$2="ja",IF(AA718&gt;$G718,AA718-$G718-SUM($AP718:AP718),0),0)</f>
        <v>0</v>
      </c>
      <c r="AR718" s="11">
        <f ca="1">IF(Data!$H$2="ja",IF(AB718&gt;$G718,AB718-$G718-SUM($AP718:AQ718),0),0)</f>
        <v>0</v>
      </c>
      <c r="AS718" s="11">
        <f ca="1">IF(Data!$H$2="ja",IF(AC718&gt;$G718,AC718-$G718-SUM($AP718:AR718),0),0)</f>
        <v>0</v>
      </c>
      <c r="AT718" s="11">
        <f ca="1">IF(Data!$H$2="ja",IF(AD718&gt;$G718,AD718-$G718-SUM($AP718:AS718),0),0)</f>
        <v>0</v>
      </c>
      <c r="AU718" s="11">
        <f ca="1">IF(Data!$H$2="ja",IF(AE718&gt;$G718,AE718-$G718-SUM($AP718:AT718),0),0)</f>
        <v>0</v>
      </c>
      <c r="AV718" s="11">
        <f ca="1">IF(Data!$H$2="ja",IF(AF718&gt;$G718,AF718-$G718-SUM($AP718:AU718),0),0)</f>
        <v>0</v>
      </c>
      <c r="AW718" s="11">
        <f ca="1">IF(Data!$H$2="ja",IF(AG718&gt;$G718,AG718-$G718-SUM($AP718:AV718),0),0)</f>
        <v>0</v>
      </c>
      <c r="AX718" s="11">
        <f ca="1">IF(Data!$H$2="ja",IF(AH718&gt;$G718,AH718-$G718-SUM($AP718:AW718),0),0)</f>
        <v>0</v>
      </c>
      <c r="AY718" s="11">
        <f ca="1">IF(Data!$H$2="ja",IF(AI718&gt;$G718,AI718-$G718-SUM($AP718:AX718),0),0)</f>
        <v>0</v>
      </c>
      <c r="AZ718" s="11">
        <f ca="1">IF(Data!$H$2="ja",IF(AJ718&gt;$G718,AJ718-$G718-SUM($AP718:AY718),0),0)</f>
        <v>0</v>
      </c>
      <c r="BA718" s="11">
        <f ca="1">IF(Data!$H$2="ja",IF(AK718&gt;$G718,AK718-$G718-SUM($AP718:AZ718),0),0)</f>
        <v>0</v>
      </c>
      <c r="BB718" s="11">
        <f ca="1">IF(Data!$H$2="ja",IF(AL718&gt;$G718,AL718-$G718-SUM($AP718:BA718),0),0)</f>
        <v>0</v>
      </c>
      <c r="BC718" s="11">
        <f ca="1">IF(Data!$H$2="ja",IF(AM718&gt;$G718,AM718-$G718-SUM($AP718:BB718),0),0)</f>
        <v>0</v>
      </c>
      <c r="BD718" s="11">
        <f ca="1">IF(Data!$H$2="ja",IF(AN718&gt;$G718,AN718-$G718-SUM($AP718:BC718),0),0)</f>
        <v>0</v>
      </c>
    </row>
    <row r="719" spans="1:56" x14ac:dyDescent="0.25">
      <c r="A719" s="24">
        <v>15</v>
      </c>
      <c r="B719" s="24">
        <f t="shared" si="381"/>
        <v>15</v>
      </c>
      <c r="C719" s="39"/>
      <c r="D719" s="9" t="str">
        <f>Data!B$12</f>
        <v>Overheadomkostninger</v>
      </c>
      <c r="E719" s="9"/>
      <c r="F719" s="4"/>
      <c r="G719" s="243">
        <f>HLOOKUP(B719,'Budget &amp; Total'!$1:$45,(37),FALSE)</f>
        <v>0</v>
      </c>
      <c r="H719" s="454">
        <f t="shared" ca="1" si="382"/>
        <v>0</v>
      </c>
      <c r="I719" s="72"/>
      <c r="J719" s="159">
        <f ca="1">HLOOKUP($B719,INDIRECT(J$1&amp;"!$I$2:$x$40"),('Partner-period(er)'!$A719+14),FALSE)</f>
        <v>0</v>
      </c>
      <c r="K719" s="57">
        <f ca="1">HLOOKUP($B719,INDIRECT(K$1&amp;"!$I$2:$x$40"),('Partner-period(er)'!$A719+14),FALSE)</f>
        <v>0</v>
      </c>
      <c r="L719" s="57">
        <f ca="1">HLOOKUP($B719,INDIRECT(L$1&amp;"!$I$2:$x$40"),('Partner-period(er)'!$A719+14),FALSE)</f>
        <v>0</v>
      </c>
      <c r="M719" s="57">
        <f ca="1">HLOOKUP($B719,INDIRECT(M$1&amp;"!$I$2:$x$40"),('Partner-period(er)'!$A719+14),FALSE)</f>
        <v>0</v>
      </c>
      <c r="N719" s="57">
        <f ca="1">HLOOKUP($B719,INDIRECT(N$1&amp;"!$I$2:$x$40"),('Partner-period(er)'!$A719+14),FALSE)</f>
        <v>0</v>
      </c>
      <c r="O719" s="9">
        <f ca="1">HLOOKUP($B719,INDIRECT(O$1&amp;"!$I$2:$x$40"),('Partner-period(er)'!$A719+14),FALSE)</f>
        <v>0</v>
      </c>
      <c r="P719" s="9">
        <f ca="1">HLOOKUP($B719,INDIRECT(P$1&amp;"!$I$2:$x$40"),('Partner-period(er)'!$A719+14),FALSE)</f>
        <v>0</v>
      </c>
      <c r="Q719" s="9">
        <f ca="1">HLOOKUP($B719,INDIRECT(Q$1&amp;"!$I$2:$x$40"),('Partner-period(er)'!$A719+14),FALSE)</f>
        <v>0</v>
      </c>
      <c r="R719" s="9">
        <f ca="1">HLOOKUP($B719,INDIRECT(R$1&amp;"!$I$2:$x$40"),('Partner-period(er)'!$A719+14),FALSE)</f>
        <v>0</v>
      </c>
      <c r="S719" s="9">
        <f ca="1">HLOOKUP($B719,INDIRECT(S$1&amp;"!$I$2:$x$40"),('Partner-period(er)'!$A719+14),FALSE)</f>
        <v>0</v>
      </c>
      <c r="T719" s="9">
        <f ca="1">HLOOKUP($B719,INDIRECT(T$1&amp;"!$I$2:$x$40"),('Partner-period(er)'!$A719+14),FALSE)</f>
        <v>0</v>
      </c>
      <c r="U719" s="9">
        <f ca="1">HLOOKUP($B719,INDIRECT(U$1&amp;"!$I$2:$x$40"),('Partner-period(er)'!$A719+14),FALSE)</f>
        <v>0</v>
      </c>
      <c r="V719" s="9">
        <f ca="1">HLOOKUP($B719,INDIRECT(V$1&amp;"!$I$2:$x$40"),('Partner-period(er)'!$A719+14),FALSE)</f>
        <v>0</v>
      </c>
      <c r="W719" s="9">
        <f ca="1">HLOOKUP($B719,INDIRECT(W$1&amp;"!$I$2:$x$40"),('Partner-period(er)'!$A719+14),FALSE)</f>
        <v>0</v>
      </c>
      <c r="X719" s="109">
        <f ca="1">HLOOKUP($B719,INDIRECT(X$1&amp;"!$I$2:$x$40"),('Partner-period(er)'!$A719+14),FALSE)</f>
        <v>0</v>
      </c>
      <c r="Z719" s="15">
        <f t="shared" ca="1" si="385"/>
        <v>0</v>
      </c>
      <c r="AA719" s="11">
        <f ca="1">SUM($J719:K719)</f>
        <v>0</v>
      </c>
      <c r="AB719" s="11">
        <f ca="1">SUM($J719:L719)</f>
        <v>0</v>
      </c>
      <c r="AC719" s="11">
        <f ca="1">SUM($J719:M719)</f>
        <v>0</v>
      </c>
      <c r="AD719" s="11">
        <f ca="1">SUM($J719:N719)</f>
        <v>0</v>
      </c>
      <c r="AE719" s="11">
        <f ca="1">SUM($J719:O719)</f>
        <v>0</v>
      </c>
      <c r="AF719" s="11">
        <f ca="1">SUM($J719:P719)</f>
        <v>0</v>
      </c>
      <c r="AG719" s="11">
        <f ca="1">SUM($J719:Q719)</f>
        <v>0</v>
      </c>
      <c r="AH719" s="11">
        <f ca="1">SUM($J719:R719)</f>
        <v>0</v>
      </c>
      <c r="AI719" s="11">
        <f ca="1">SUM($J719:S719)</f>
        <v>0</v>
      </c>
      <c r="AJ719" s="11">
        <f ca="1">SUM($J719:T719)</f>
        <v>0</v>
      </c>
      <c r="AK719" s="11">
        <f ca="1">SUM($J719:U719)</f>
        <v>0</v>
      </c>
      <c r="AL719" s="11">
        <f ca="1">SUM($J719:V719)</f>
        <v>0</v>
      </c>
      <c r="AM719" s="11">
        <f ca="1">SUM($J719:W719)</f>
        <v>0</v>
      </c>
      <c r="AN719" s="19">
        <f ca="1">SUM($J719:X719)</f>
        <v>0</v>
      </c>
      <c r="AO719" s="12"/>
      <c r="AP719" s="11">
        <f ca="1">IF(Data!$H$2="ja",IF(Z719&gt;$G719,Z719-$G719,0),0)</f>
        <v>0</v>
      </c>
      <c r="AQ719" s="11">
        <f ca="1">IF(Data!$H$2="ja",IF(AA719&gt;$G719,AA719-$G719-SUM($AP719:AP719),0),0)</f>
        <v>0</v>
      </c>
      <c r="AR719" s="11">
        <f ca="1">IF(Data!$H$2="ja",IF(AB719&gt;$G719,AB719-$G719-SUM($AP719:AQ719),0),0)</f>
        <v>0</v>
      </c>
      <c r="AS719" s="11">
        <f ca="1">IF(Data!$H$2="ja",IF(AC719&gt;$G719,AC719-$G719-SUM($AP719:AR719),0),0)</f>
        <v>0</v>
      </c>
      <c r="AT719" s="11">
        <f ca="1">IF(Data!$H$2="ja",IF(AD719&gt;$G719,AD719-$G719-SUM($AP719:AS719),0),0)</f>
        <v>0</v>
      </c>
      <c r="AU719" s="11">
        <f ca="1">IF(Data!$H$2="ja",IF(AE719&gt;$G719,AE719-$G719-SUM($AP719:AT719),0),0)</f>
        <v>0</v>
      </c>
      <c r="AV719" s="11">
        <f ca="1">IF(Data!$H$2="ja",IF(AF719&gt;$G719,AF719-$G719-SUM($AP719:AU719),0),0)</f>
        <v>0</v>
      </c>
      <c r="AW719" s="11">
        <f ca="1">IF(Data!$H$2="ja",IF(AG719&gt;$G719,AG719-$G719-SUM($AP719:AV719),0),0)</f>
        <v>0</v>
      </c>
      <c r="AX719" s="11">
        <f ca="1">IF(Data!$H$2="ja",IF(AH719&gt;$G719,AH719-$G719-SUM($AP719:AW719),0),0)</f>
        <v>0</v>
      </c>
      <c r="AY719" s="11">
        <f ca="1">IF(Data!$H$2="ja",IF(AI719&gt;$G719,AI719-$G719-SUM($AP719:AX719),0),0)</f>
        <v>0</v>
      </c>
      <c r="AZ719" s="11">
        <f ca="1">IF(Data!$H$2="ja",IF(AJ719&gt;$G719,AJ719-$G719-SUM($AP719:AY719),0),0)</f>
        <v>0</v>
      </c>
      <c r="BA719" s="11">
        <f ca="1">IF(Data!$H$2="ja",IF(AK719&gt;$G719,AK719-$G719-SUM($AP719:AZ719),0),0)</f>
        <v>0</v>
      </c>
      <c r="BB719" s="11">
        <f ca="1">IF(Data!$H$2="ja",IF(AL719&gt;$G719,AL719-$G719-SUM($AP719:BA719),0),0)</f>
        <v>0</v>
      </c>
      <c r="BC719" s="11">
        <f ca="1">IF(Data!$H$2="ja",IF(AM719&gt;$G719,AM719-$G719-SUM($AP719:BB719),0),0)</f>
        <v>0</v>
      </c>
      <c r="BD719" s="11">
        <f ca="1">IF(Data!$H$2="ja",IF(AN719&gt;$G719,AN719-$G719-SUM($AP719:BC719),0),0)</f>
        <v>0</v>
      </c>
    </row>
    <row r="720" spans="1:56" x14ac:dyDescent="0.25">
      <c r="A720" s="24">
        <v>16</v>
      </c>
      <c r="B720" s="24">
        <f t="shared" si="381"/>
        <v>15</v>
      </c>
      <c r="C720" s="35"/>
      <c r="D720" s="32" t="str">
        <f>Data!B$19</f>
        <v>Andre omkostninger total</v>
      </c>
      <c r="E720" s="32"/>
      <c r="F720" s="71"/>
      <c r="G720" s="242">
        <f>HLOOKUP(B720,'Budget &amp; Total'!$1:$45,(19+A720),FALSE)</f>
        <v>0</v>
      </c>
      <c r="H720" s="456">
        <f t="shared" ca="1" si="382"/>
        <v>0</v>
      </c>
      <c r="I720" s="72"/>
      <c r="J720" s="209">
        <f ca="1">HLOOKUP($B720,INDIRECT(J$1&amp;"!$I$2:$x$40"),('Partner-period(er)'!$A720+14),FALSE)</f>
        <v>0</v>
      </c>
      <c r="K720" s="61">
        <f ca="1">HLOOKUP($B720,INDIRECT(K$1&amp;"!$I$2:$x$40"),('Partner-period(er)'!$A720+14),FALSE)</f>
        <v>0</v>
      </c>
      <c r="L720" s="61">
        <f ca="1">HLOOKUP($B720,INDIRECT(L$1&amp;"!$I$2:$x$40"),('Partner-period(er)'!$A720+14),FALSE)</f>
        <v>0</v>
      </c>
      <c r="M720" s="61">
        <f ca="1">HLOOKUP($B720,INDIRECT(M$1&amp;"!$I$2:$x$40"),('Partner-period(er)'!$A720+14),FALSE)</f>
        <v>0</v>
      </c>
      <c r="N720" s="61">
        <f ca="1">HLOOKUP($B720,INDIRECT(N$1&amp;"!$I$2:$x$40"),('Partner-period(er)'!$A720+14),FALSE)</f>
        <v>0</v>
      </c>
      <c r="O720" s="32">
        <f ca="1">HLOOKUP($B720,INDIRECT(O$1&amp;"!$I$2:$x$40"),('Partner-period(er)'!$A720+14),FALSE)</f>
        <v>0</v>
      </c>
      <c r="P720" s="32">
        <f ca="1">HLOOKUP($B720,INDIRECT(P$1&amp;"!$I$2:$x$40"),('Partner-period(er)'!$A720+14),FALSE)</f>
        <v>0</v>
      </c>
      <c r="Q720" s="32">
        <f ca="1">HLOOKUP($B720,INDIRECT(Q$1&amp;"!$I$2:$x$40"),('Partner-period(er)'!$A720+14),FALSE)</f>
        <v>0</v>
      </c>
      <c r="R720" s="32">
        <f ca="1">HLOOKUP($B720,INDIRECT(R$1&amp;"!$I$2:$x$40"),('Partner-period(er)'!$A720+14),FALSE)</f>
        <v>0</v>
      </c>
      <c r="S720" s="32">
        <f ca="1">HLOOKUP($B720,INDIRECT(S$1&amp;"!$I$2:$x$40"),('Partner-period(er)'!$A720+14),FALSE)</f>
        <v>0</v>
      </c>
      <c r="T720" s="32">
        <f ca="1">HLOOKUP($B720,INDIRECT(T$1&amp;"!$I$2:$x$40"),('Partner-period(er)'!$A720+14),FALSE)</f>
        <v>0</v>
      </c>
      <c r="U720" s="32">
        <f ca="1">HLOOKUP($B720,INDIRECT(U$1&amp;"!$I$2:$x$40"),('Partner-period(er)'!$A720+14),FALSE)</f>
        <v>0</v>
      </c>
      <c r="V720" s="32">
        <f ca="1">HLOOKUP($B720,INDIRECT(V$1&amp;"!$I$2:$x$40"),('Partner-period(er)'!$A720+14),FALSE)</f>
        <v>0</v>
      </c>
      <c r="W720" s="32">
        <f ca="1">HLOOKUP($B720,INDIRECT(W$1&amp;"!$I$2:$x$40"),('Partner-period(er)'!$A720+14),FALSE)</f>
        <v>0</v>
      </c>
      <c r="X720" s="366">
        <f ca="1">HLOOKUP($B720,INDIRECT(X$1&amp;"!$I$2:$x$40"),('Partner-period(er)'!$A720+14),FALSE)</f>
        <v>0</v>
      </c>
      <c r="Z720" s="15">
        <f t="shared" ca="1" si="385"/>
        <v>0</v>
      </c>
      <c r="AA720" s="11">
        <f ca="1">SUM($J720:K720)</f>
        <v>0</v>
      </c>
      <c r="AB720" s="11">
        <f ca="1">SUM($J720:L720)</f>
        <v>0</v>
      </c>
      <c r="AC720" s="11">
        <f ca="1">SUM($J720:M720)</f>
        <v>0</v>
      </c>
      <c r="AD720" s="11">
        <f ca="1">SUM($J720:N720)</f>
        <v>0</v>
      </c>
      <c r="AE720" s="11">
        <f ca="1">SUM($J720:O720)</f>
        <v>0</v>
      </c>
      <c r="AF720" s="11">
        <f ca="1">SUM($J720:P720)</f>
        <v>0</v>
      </c>
      <c r="AG720" s="11">
        <f ca="1">SUM($J720:Q720)</f>
        <v>0</v>
      </c>
      <c r="AH720" s="11">
        <f ca="1">SUM($J720:R720)</f>
        <v>0</v>
      </c>
      <c r="AI720" s="11">
        <f ca="1">SUM($J720:S720)</f>
        <v>0</v>
      </c>
      <c r="AJ720" s="11">
        <f ca="1">SUM($J720:T720)</f>
        <v>0</v>
      </c>
      <c r="AK720" s="11">
        <f ca="1">SUM($J720:U720)</f>
        <v>0</v>
      </c>
      <c r="AL720" s="11">
        <f ca="1">SUM($J720:V720)</f>
        <v>0</v>
      </c>
      <c r="AM720" s="11">
        <f ca="1">SUM($J720:W720)</f>
        <v>0</v>
      </c>
      <c r="AN720" s="19">
        <f ca="1">SUM($J720:X720)</f>
        <v>0</v>
      </c>
      <c r="AO720" s="12"/>
      <c r="AP720" s="11"/>
      <c r="AQ720" s="11"/>
      <c r="AR720" s="11"/>
      <c r="AS720" s="11"/>
      <c r="AT720" s="11"/>
      <c r="AU720" s="11"/>
      <c r="AV720" s="11"/>
      <c r="AW720" s="11"/>
      <c r="AX720" s="11"/>
      <c r="AY720" s="11"/>
      <c r="AZ720" s="11"/>
      <c r="BA720" s="11"/>
      <c r="BB720" s="11"/>
      <c r="BC720" s="11"/>
      <c r="BD720" s="11"/>
    </row>
    <row r="721" spans="1:56" ht="18" customHeight="1" thickBot="1" x14ac:dyDescent="0.3">
      <c r="A721" s="24">
        <v>17</v>
      </c>
      <c r="B721" s="24">
        <f t="shared" si="381"/>
        <v>15</v>
      </c>
      <c r="C721" s="250" t="str">
        <f>Data!B$55</f>
        <v>Totale omkostninger</v>
      </c>
      <c r="D721" s="251"/>
      <c r="E721" s="251"/>
      <c r="F721" s="252"/>
      <c r="G721" s="253">
        <f>HLOOKUP(B721,'Budget &amp; Total'!$1:$45,(38),FALSE)</f>
        <v>0</v>
      </c>
      <c r="H721" s="457">
        <f t="shared" ca="1" si="382"/>
        <v>0</v>
      </c>
      <c r="I721" s="80"/>
      <c r="J721" s="255">
        <f ca="1">HLOOKUP($B721,INDIRECT(J$1&amp;"!$I$2:$x$40"),('Partner-period(er)'!$A721+14),FALSE)</f>
        <v>0</v>
      </c>
      <c r="K721" s="256">
        <f ca="1">HLOOKUP($B721,INDIRECT(K$1&amp;"!$I$2:$x$40"),('Partner-period(er)'!$A721+14),FALSE)</f>
        <v>0</v>
      </c>
      <c r="L721" s="256">
        <f ca="1">HLOOKUP($B721,INDIRECT(L$1&amp;"!$I$2:$x$40"),('Partner-period(er)'!$A721+14),FALSE)</f>
        <v>0</v>
      </c>
      <c r="M721" s="256">
        <f ca="1">HLOOKUP($B721,INDIRECT(M$1&amp;"!$I$2:$x$40"),('Partner-period(er)'!$A721+14),FALSE)</f>
        <v>0</v>
      </c>
      <c r="N721" s="256">
        <f ca="1">HLOOKUP($B721,INDIRECT(N$1&amp;"!$I$2:$x$40"),('Partner-period(er)'!$A721+14),FALSE)</f>
        <v>0</v>
      </c>
      <c r="O721" s="367">
        <f ca="1">HLOOKUP($B721,INDIRECT(O$1&amp;"!$I$2:$x$40"),('Partner-period(er)'!$A721+14),FALSE)</f>
        <v>0</v>
      </c>
      <c r="P721" s="367">
        <f ca="1">HLOOKUP($B721,INDIRECT(P$1&amp;"!$I$2:$x$40"),('Partner-period(er)'!$A721+14),FALSE)</f>
        <v>0</v>
      </c>
      <c r="Q721" s="367">
        <f ca="1">HLOOKUP($B721,INDIRECT(Q$1&amp;"!$I$2:$x$40"),('Partner-period(er)'!$A721+14),FALSE)</f>
        <v>0</v>
      </c>
      <c r="R721" s="367">
        <f ca="1">HLOOKUP($B721,INDIRECT(R$1&amp;"!$I$2:$x$40"),('Partner-period(er)'!$A721+14),FALSE)</f>
        <v>0</v>
      </c>
      <c r="S721" s="367">
        <f ca="1">HLOOKUP($B721,INDIRECT(S$1&amp;"!$I$2:$x$40"),('Partner-period(er)'!$A721+14),FALSE)</f>
        <v>0</v>
      </c>
      <c r="T721" s="367">
        <f ca="1">HLOOKUP($B721,INDIRECT(T$1&amp;"!$I$2:$x$40"),('Partner-period(er)'!$A721+14),FALSE)</f>
        <v>0</v>
      </c>
      <c r="U721" s="367">
        <f ca="1">HLOOKUP($B721,INDIRECT(U$1&amp;"!$I$2:$x$40"),('Partner-period(er)'!$A721+14),FALSE)</f>
        <v>0</v>
      </c>
      <c r="V721" s="367">
        <f ca="1">HLOOKUP($B721,INDIRECT(V$1&amp;"!$I$2:$x$40"),('Partner-period(er)'!$A721+14),FALSE)</f>
        <v>0</v>
      </c>
      <c r="W721" s="367">
        <f ca="1">HLOOKUP($B721,INDIRECT(W$1&amp;"!$I$2:$x$40"),('Partner-period(er)'!$A721+14),FALSE)</f>
        <v>0</v>
      </c>
      <c r="X721" s="368">
        <f ca="1">HLOOKUP($B721,INDIRECT(X$1&amp;"!$I$2:$x$40"),('Partner-period(er)'!$A721+14),FALSE)</f>
        <v>0</v>
      </c>
      <c r="Z721" s="15">
        <f t="shared" ca="1" si="385"/>
        <v>0</v>
      </c>
      <c r="AA721" s="11">
        <f ca="1">SUM($J721:K721)</f>
        <v>0</v>
      </c>
      <c r="AB721" s="11">
        <f ca="1">SUM($J721:L721)</f>
        <v>0</v>
      </c>
      <c r="AC721" s="11">
        <f ca="1">SUM($J721:M721)</f>
        <v>0</v>
      </c>
      <c r="AD721" s="11">
        <f ca="1">SUM($J721:N721)</f>
        <v>0</v>
      </c>
      <c r="AE721" s="11">
        <f ca="1">SUM($J721:O721)</f>
        <v>0</v>
      </c>
      <c r="AF721" s="11">
        <f ca="1">SUM($J721:P721)</f>
        <v>0</v>
      </c>
      <c r="AG721" s="11">
        <f ca="1">SUM($J721:Q721)</f>
        <v>0</v>
      </c>
      <c r="AH721" s="11">
        <f ca="1">SUM($J721:R721)</f>
        <v>0</v>
      </c>
      <c r="AI721" s="11">
        <f ca="1">SUM($J721:S721)</f>
        <v>0</v>
      </c>
      <c r="AJ721" s="11">
        <f ca="1">SUM($J721:T721)</f>
        <v>0</v>
      </c>
      <c r="AK721" s="11">
        <f ca="1">SUM($J721:U721)</f>
        <v>0</v>
      </c>
      <c r="AL721" s="11">
        <f ca="1">SUM($J721:V721)</f>
        <v>0</v>
      </c>
      <c r="AM721" s="11">
        <f ca="1">SUM($J721:W721)</f>
        <v>0</v>
      </c>
      <c r="AN721" s="19">
        <f ca="1">SUM($J721:X721)</f>
        <v>0</v>
      </c>
      <c r="AO721" s="12"/>
      <c r="AP721" s="11"/>
      <c r="AQ721" s="11"/>
      <c r="AR721" s="11"/>
      <c r="AS721" s="11"/>
      <c r="AT721" s="11"/>
      <c r="AU721" s="11"/>
      <c r="AV721" s="11"/>
      <c r="AW721" s="11"/>
      <c r="AX721" s="11"/>
      <c r="AY721" s="11"/>
      <c r="AZ721" s="11"/>
      <c r="BA721" s="11"/>
      <c r="BB721" s="11"/>
      <c r="BC721" s="11"/>
      <c r="BD721" s="11"/>
    </row>
    <row r="722" spans="1:56" ht="18" customHeight="1" thickTop="1" x14ac:dyDescent="0.25">
      <c r="A722" s="24">
        <v>18</v>
      </c>
      <c r="B722" s="24">
        <f t="shared" si="381"/>
        <v>15</v>
      </c>
      <c r="C722" s="38">
        <f>'Budget &amp; Total'!B$41</f>
        <v>0</v>
      </c>
      <c r="D722" s="9"/>
      <c r="E722" s="9"/>
      <c r="F722" s="4"/>
      <c r="G722" s="242"/>
      <c r="H722" s="454">
        <f t="shared" ca="1" si="382"/>
        <v>0</v>
      </c>
      <c r="I722" s="72"/>
      <c r="J722" s="159">
        <f ca="1">HLOOKUP($B722,INDIRECT(J$1&amp;"!$I$2:$x$40"),('Partner-period(er)'!$A722+14),FALSE)</f>
        <v>0</v>
      </c>
      <c r="K722" s="57">
        <f ca="1">HLOOKUP($B722,INDIRECT(K$1&amp;"!$I$2:$x$40"),('Partner-period(er)'!$A722+14),FALSE)</f>
        <v>0</v>
      </c>
      <c r="L722" s="57">
        <f ca="1">HLOOKUP($B722,INDIRECT(L$1&amp;"!$I$2:$x$40"),('Partner-period(er)'!$A722+14),FALSE)</f>
        <v>0</v>
      </c>
      <c r="M722" s="57">
        <f ca="1">HLOOKUP($B722,INDIRECT(M$1&amp;"!$I$2:$x$40"),('Partner-period(er)'!$A722+14),FALSE)</f>
        <v>0</v>
      </c>
      <c r="N722" s="57">
        <f ca="1">HLOOKUP($B722,INDIRECT(N$1&amp;"!$I$2:$x$40"),('Partner-period(er)'!$A722+14),FALSE)</f>
        <v>0</v>
      </c>
      <c r="O722" s="9">
        <f ca="1">HLOOKUP($B722,INDIRECT(O$1&amp;"!$I$2:$x$40"),('Partner-period(er)'!$A722+14),FALSE)</f>
        <v>0</v>
      </c>
      <c r="P722" s="9">
        <f ca="1">HLOOKUP($B722,INDIRECT(P$1&amp;"!$I$2:$x$40"),('Partner-period(er)'!$A722+14),FALSE)</f>
        <v>0</v>
      </c>
      <c r="Q722" s="9">
        <f ca="1">HLOOKUP($B722,INDIRECT(Q$1&amp;"!$I$2:$x$40"),('Partner-period(er)'!$A722+14),FALSE)</f>
        <v>0</v>
      </c>
      <c r="R722" s="9">
        <f ca="1">HLOOKUP($B722,INDIRECT(R$1&amp;"!$I$2:$x$40"),('Partner-period(er)'!$A722+14),FALSE)</f>
        <v>0</v>
      </c>
      <c r="S722" s="9">
        <f ca="1">HLOOKUP($B722,INDIRECT(S$1&amp;"!$I$2:$x$40"),('Partner-period(er)'!$A722+14),FALSE)</f>
        <v>0</v>
      </c>
      <c r="T722" s="9">
        <f ca="1">HLOOKUP($B722,INDIRECT(T$1&amp;"!$I$2:$x$40"),('Partner-period(er)'!$A722+14),FALSE)</f>
        <v>0</v>
      </c>
      <c r="U722" s="9">
        <f ca="1">HLOOKUP($B722,INDIRECT(U$1&amp;"!$I$2:$x$40"),('Partner-period(er)'!$A722+14),FALSE)</f>
        <v>0</v>
      </c>
      <c r="V722" s="9">
        <f ca="1">HLOOKUP($B722,INDIRECT(V$1&amp;"!$I$2:$x$40"),('Partner-period(er)'!$A722+14),FALSE)</f>
        <v>0</v>
      </c>
      <c r="W722" s="9">
        <f ca="1">HLOOKUP($B722,INDIRECT(W$1&amp;"!$I$2:$x$40"),('Partner-period(er)'!$A722+14),FALSE)</f>
        <v>0</v>
      </c>
      <c r="X722" s="109">
        <f ca="1">HLOOKUP($B722,INDIRECT(X$1&amp;"!$I$2:$x$40"),('Partner-period(er)'!$A722+14),FALSE)</f>
        <v>0</v>
      </c>
      <c r="Z722" s="15"/>
      <c r="AA722" s="11"/>
      <c r="AB722" s="11"/>
      <c r="AC722" s="11"/>
      <c r="AD722" s="11"/>
      <c r="AE722" s="11"/>
      <c r="AF722" s="11"/>
      <c r="AG722" s="11"/>
      <c r="AH722" s="11"/>
      <c r="AI722" s="11"/>
      <c r="AJ722" s="11"/>
      <c r="AK722" s="11"/>
      <c r="AL722" s="11"/>
      <c r="AM722" s="11"/>
      <c r="AN722" s="19"/>
      <c r="AO722" s="12"/>
      <c r="AP722" s="11"/>
      <c r="AQ722" s="11"/>
      <c r="AR722" s="11"/>
      <c r="AS722" s="11"/>
      <c r="AT722" s="11"/>
      <c r="AU722" s="11"/>
      <c r="AV722" s="11"/>
      <c r="AW722" s="11"/>
      <c r="AX722" s="11"/>
      <c r="AY722" s="11"/>
      <c r="AZ722" s="11"/>
      <c r="BA722" s="11"/>
      <c r="BB722" s="11"/>
      <c r="BC722" s="11"/>
      <c r="BD722" s="11"/>
    </row>
    <row r="723" spans="1:56" x14ac:dyDescent="0.25">
      <c r="A723" s="24">
        <v>19</v>
      </c>
      <c r="B723" s="24">
        <f t="shared" si="381"/>
        <v>15</v>
      </c>
      <c r="C723" s="73"/>
      <c r="D723" s="9" t="str">
        <f>Data!B$26</f>
        <v>Beregnet tilskud</v>
      </c>
      <c r="E723" s="9"/>
      <c r="F723" s="67">
        <f>HLOOKUP(B722,'Budget &amp; Total'!B:CI,42,FALSE)</f>
        <v>0</v>
      </c>
      <c r="G723" s="244"/>
      <c r="H723" s="454">
        <f t="shared" ca="1" si="382"/>
        <v>0</v>
      </c>
      <c r="I723" s="72"/>
      <c r="J723" s="159">
        <f ca="1">HLOOKUP($B723,INDIRECT(J$1&amp;"!$I$2:$x$40"),('Partner-period(er)'!$A723+14),FALSE)</f>
        <v>0</v>
      </c>
      <c r="K723" s="57">
        <f ca="1">HLOOKUP($B723,INDIRECT(K$1&amp;"!$I$2:$x$40"),('Partner-period(er)'!$A723+14),FALSE)</f>
        <v>0</v>
      </c>
      <c r="L723" s="57">
        <f ca="1">HLOOKUP($B723,INDIRECT(L$1&amp;"!$I$2:$x$40"),('Partner-period(er)'!$A723+14),FALSE)</f>
        <v>0</v>
      </c>
      <c r="M723" s="57">
        <f ca="1">HLOOKUP($B723,INDIRECT(M$1&amp;"!$I$2:$x$40"),('Partner-period(er)'!$A723+14),FALSE)</f>
        <v>0</v>
      </c>
      <c r="N723" s="57">
        <f ca="1">HLOOKUP($B723,INDIRECT(N$1&amp;"!$I$2:$x$40"),('Partner-period(er)'!$A723+14),FALSE)</f>
        <v>0</v>
      </c>
      <c r="O723" s="9">
        <f ca="1">HLOOKUP($B723,INDIRECT(O$1&amp;"!$I$2:$x$40"),('Partner-period(er)'!$A723+14),FALSE)</f>
        <v>0</v>
      </c>
      <c r="P723" s="9">
        <f ca="1">HLOOKUP($B723,INDIRECT(P$1&amp;"!$I$2:$x$40"),('Partner-period(er)'!$A723+14),FALSE)</f>
        <v>0</v>
      </c>
      <c r="Q723" s="9">
        <f ca="1">HLOOKUP($B723,INDIRECT(Q$1&amp;"!$I$2:$x$40"),('Partner-period(er)'!$A723+14),FALSE)</f>
        <v>0</v>
      </c>
      <c r="R723" s="9">
        <f ca="1">HLOOKUP($B723,INDIRECT(R$1&amp;"!$I$2:$x$40"),('Partner-period(er)'!$A723+14),FALSE)</f>
        <v>0</v>
      </c>
      <c r="S723" s="9">
        <f ca="1">HLOOKUP($B723,INDIRECT(S$1&amp;"!$I$2:$x$40"),('Partner-period(er)'!$A723+14),FALSE)</f>
        <v>0</v>
      </c>
      <c r="T723" s="9">
        <f ca="1">HLOOKUP($B723,INDIRECT(T$1&amp;"!$I$2:$x$40"),('Partner-period(er)'!$A723+14),FALSE)</f>
        <v>0</v>
      </c>
      <c r="U723" s="9">
        <f ca="1">HLOOKUP($B723,INDIRECT(U$1&amp;"!$I$2:$x$40"),('Partner-period(er)'!$A723+14),FALSE)</f>
        <v>0</v>
      </c>
      <c r="V723" s="9">
        <f ca="1">HLOOKUP($B723,INDIRECT(V$1&amp;"!$I$2:$x$40"),('Partner-period(er)'!$A723+14),FALSE)</f>
        <v>0</v>
      </c>
      <c r="W723" s="9">
        <f ca="1">HLOOKUP($B723,INDIRECT(W$1&amp;"!$I$2:$x$40"),('Partner-period(er)'!$A723+14),FALSE)</f>
        <v>0</v>
      </c>
      <c r="X723" s="109">
        <f ca="1">HLOOKUP($B723,INDIRECT(X$1&amp;"!$I$2:$x$40"),('Partner-period(er)'!$A723+14),FALSE)</f>
        <v>0</v>
      </c>
      <c r="Z723" s="15"/>
      <c r="AA723" s="11"/>
      <c r="AB723" s="11"/>
      <c r="AC723" s="11"/>
      <c r="AD723" s="11"/>
      <c r="AE723" s="11"/>
      <c r="AF723" s="11"/>
      <c r="AG723" s="11"/>
      <c r="AH723" s="11"/>
      <c r="AI723" s="11"/>
      <c r="AJ723" s="11"/>
      <c r="AK723" s="11"/>
      <c r="AL723" s="11"/>
      <c r="AM723" s="11"/>
      <c r="AN723" s="19"/>
      <c r="AO723" s="12"/>
      <c r="AP723" s="11"/>
      <c r="AQ723" s="11"/>
      <c r="AR723" s="11"/>
      <c r="AS723" s="11"/>
      <c r="AT723" s="11"/>
      <c r="AU723" s="11"/>
      <c r="AV723" s="11"/>
      <c r="AW723" s="11"/>
      <c r="AX723" s="11"/>
      <c r="AY723" s="11"/>
      <c r="AZ723" s="11"/>
      <c r="BA723" s="11"/>
      <c r="BB723" s="11"/>
      <c r="BC723" s="11"/>
      <c r="BD723" s="11"/>
    </row>
    <row r="724" spans="1:56" x14ac:dyDescent="0.25">
      <c r="A724" s="24">
        <v>20</v>
      </c>
      <c r="B724" s="24">
        <f t="shared" si="381"/>
        <v>15</v>
      </c>
      <c r="C724" s="73"/>
      <c r="D724" s="9" t="str">
        <f>Data!B$27</f>
        <v>Forudbetalt tilskud (efter aftale)</v>
      </c>
      <c r="E724" s="27"/>
      <c r="F724" s="4"/>
      <c r="G724" s="242"/>
      <c r="H724" s="454">
        <f t="shared" ca="1" si="382"/>
        <v>0</v>
      </c>
      <c r="I724" s="72"/>
      <c r="J724" s="159">
        <f ca="1">HLOOKUP($B724,INDIRECT(J$1&amp;"!$I$2:$x$40"),('Partner-period(er)'!$A724+14),FALSE)</f>
        <v>0</v>
      </c>
      <c r="K724" s="57">
        <f ca="1">HLOOKUP($B724,INDIRECT(K$1&amp;"!$I$2:$x$40"),('Partner-period(er)'!$A724+14),FALSE)</f>
        <v>0</v>
      </c>
      <c r="L724" s="57">
        <f ca="1">HLOOKUP($B724,INDIRECT(L$1&amp;"!$I$2:$x$40"),('Partner-period(er)'!$A724+14),FALSE)</f>
        <v>0</v>
      </c>
      <c r="M724" s="57">
        <f ca="1">HLOOKUP($B724,INDIRECT(M$1&amp;"!$I$2:$x$40"),('Partner-period(er)'!$A724+14),FALSE)</f>
        <v>0</v>
      </c>
      <c r="N724" s="57">
        <f ca="1">HLOOKUP($B724,INDIRECT(N$1&amp;"!$I$2:$x$40"),('Partner-period(er)'!$A724+14),FALSE)</f>
        <v>0</v>
      </c>
      <c r="O724" s="9">
        <f ca="1">HLOOKUP($B724,INDIRECT(O$1&amp;"!$I$2:$x$40"),('Partner-period(er)'!$A724+14),FALSE)</f>
        <v>0</v>
      </c>
      <c r="P724" s="9">
        <f ca="1">HLOOKUP($B724,INDIRECT(P$1&amp;"!$I$2:$x$40"),('Partner-period(er)'!$A724+14),FALSE)</f>
        <v>0</v>
      </c>
      <c r="Q724" s="9">
        <f ca="1">HLOOKUP($B724,INDIRECT(Q$1&amp;"!$I$2:$x$40"),('Partner-period(er)'!$A724+14),FALSE)</f>
        <v>0</v>
      </c>
      <c r="R724" s="9">
        <f ca="1">HLOOKUP($B724,INDIRECT(R$1&amp;"!$I$2:$x$40"),('Partner-period(er)'!$A724+14),FALSE)</f>
        <v>0</v>
      </c>
      <c r="S724" s="9">
        <f ca="1">HLOOKUP($B724,INDIRECT(S$1&amp;"!$I$2:$x$40"),('Partner-period(er)'!$A724+14),FALSE)</f>
        <v>0</v>
      </c>
      <c r="T724" s="9">
        <f ca="1">HLOOKUP($B724,INDIRECT(T$1&amp;"!$I$2:$x$40"),('Partner-period(er)'!$A724+14),FALSE)</f>
        <v>0</v>
      </c>
      <c r="U724" s="9">
        <f ca="1">HLOOKUP($B724,INDIRECT(U$1&amp;"!$I$2:$x$40"),('Partner-period(er)'!$A724+14),FALSE)</f>
        <v>0</v>
      </c>
      <c r="V724" s="9">
        <f ca="1">HLOOKUP($B724,INDIRECT(V$1&amp;"!$I$2:$x$40"),('Partner-period(er)'!$A724+14),FALSE)</f>
        <v>0</v>
      </c>
      <c r="W724" s="9">
        <f ca="1">HLOOKUP($B724,INDIRECT(W$1&amp;"!$I$2:$x$40"),('Partner-period(er)'!$A724+14),FALSE)</f>
        <v>0</v>
      </c>
      <c r="X724" s="109">
        <f ca="1">HLOOKUP($B724,INDIRECT(X$1&amp;"!$I$2:$x$40"),('Partner-period(er)'!$A724+14),FALSE)</f>
        <v>0</v>
      </c>
      <c r="Z724" s="15"/>
      <c r="AA724" s="11"/>
      <c r="AB724" s="11"/>
      <c r="AC724" s="11"/>
      <c r="AD724" s="11"/>
      <c r="AE724" s="11"/>
      <c r="AF724" s="11"/>
      <c r="AG724" s="11"/>
      <c r="AH724" s="11"/>
      <c r="AI724" s="11"/>
      <c r="AJ724" s="11"/>
      <c r="AK724" s="11"/>
      <c r="AL724" s="11"/>
      <c r="AM724" s="11"/>
      <c r="AN724" s="19"/>
      <c r="AO724" s="12"/>
      <c r="AP724" s="11"/>
      <c r="AQ724" s="11"/>
      <c r="AR724" s="11"/>
      <c r="AS724" s="11"/>
      <c r="AT724" s="11"/>
      <c r="AU724" s="11"/>
      <c r="AV724" s="11"/>
      <c r="AW724" s="11"/>
      <c r="AX724" s="11"/>
      <c r="AY724" s="11"/>
      <c r="AZ724" s="11"/>
      <c r="BA724" s="11"/>
      <c r="BB724" s="11"/>
      <c r="BC724" s="11"/>
      <c r="BD724" s="11"/>
    </row>
    <row r="725" spans="1:56" x14ac:dyDescent="0.25">
      <c r="A725" s="24">
        <v>21</v>
      </c>
      <c r="B725" s="24">
        <f t="shared" si="381"/>
        <v>15</v>
      </c>
      <c r="C725" s="39"/>
      <c r="D725" s="9" t="str">
        <f>Data!B$28</f>
        <v>Justering for timepris inklusiv overhead</v>
      </c>
      <c r="E725" s="27"/>
      <c r="F725" s="4"/>
      <c r="G725" s="242"/>
      <c r="H725" s="454">
        <f t="shared" ca="1" si="382"/>
        <v>0</v>
      </c>
      <c r="I725" s="72"/>
      <c r="J725" s="159">
        <f ca="1">(J735+J742)*(1+$F710)*$F723</f>
        <v>0</v>
      </c>
      <c r="K725" s="57">
        <f t="shared" ref="K725:X725" ca="1" si="386">(K735+K742)*(1+$F710)*$F723</f>
        <v>0</v>
      </c>
      <c r="L725" s="57">
        <f t="shared" ca="1" si="386"/>
        <v>0</v>
      </c>
      <c r="M725" s="57">
        <f t="shared" ca="1" si="386"/>
        <v>0</v>
      </c>
      <c r="N725" s="57">
        <f t="shared" ca="1" si="386"/>
        <v>0</v>
      </c>
      <c r="O725" s="57">
        <f t="shared" ca="1" si="386"/>
        <v>0</v>
      </c>
      <c r="P725" s="57">
        <f t="shared" ca="1" si="386"/>
        <v>0</v>
      </c>
      <c r="Q725" s="57">
        <f t="shared" ca="1" si="386"/>
        <v>0</v>
      </c>
      <c r="R725" s="57">
        <f t="shared" ca="1" si="386"/>
        <v>0</v>
      </c>
      <c r="S725" s="57">
        <f t="shared" ca="1" si="386"/>
        <v>0</v>
      </c>
      <c r="T725" s="57">
        <f t="shared" ca="1" si="386"/>
        <v>0</v>
      </c>
      <c r="U725" s="57">
        <f t="shared" ca="1" si="386"/>
        <v>0</v>
      </c>
      <c r="V725" s="57">
        <f t="shared" ca="1" si="386"/>
        <v>0</v>
      </c>
      <c r="W725" s="57">
        <f t="shared" ca="1" si="386"/>
        <v>0</v>
      </c>
      <c r="X725" s="360">
        <f t="shared" ca="1" si="386"/>
        <v>0</v>
      </c>
      <c r="Z725" s="15"/>
      <c r="AA725" s="11"/>
      <c r="AB725" s="11"/>
      <c r="AC725" s="11"/>
      <c r="AD725" s="11"/>
      <c r="AE725" s="11"/>
      <c r="AF725" s="11"/>
      <c r="AG725" s="11"/>
      <c r="AH725" s="11"/>
      <c r="AI725" s="11"/>
      <c r="AJ725" s="11"/>
      <c r="AK725" s="11"/>
      <c r="AL725" s="11"/>
      <c r="AM725" s="11"/>
      <c r="AN725" s="19"/>
      <c r="AO725" s="12"/>
      <c r="AP725" s="11"/>
      <c r="AQ725" s="11"/>
      <c r="AR725" s="11"/>
      <c r="AS725" s="11"/>
      <c r="AT725" s="11"/>
      <c r="AU725" s="11"/>
      <c r="AV725" s="11"/>
      <c r="AW725" s="11"/>
      <c r="AX725" s="11"/>
      <c r="AY725" s="11"/>
      <c r="AZ725" s="11"/>
      <c r="BA725" s="11"/>
      <c r="BB725" s="11"/>
      <c r="BC725" s="11"/>
      <c r="BD725" s="11"/>
    </row>
    <row r="726" spans="1:56" x14ac:dyDescent="0.25">
      <c r="A726" s="24">
        <v>23</v>
      </c>
      <c r="B726" s="24">
        <f t="shared" si="381"/>
        <v>15</v>
      </c>
      <c r="C726" s="39"/>
      <c r="D726" s="9" t="str">
        <f>Data!B$29</f>
        <v>Justering for budgetoverskridelse</v>
      </c>
      <c r="E726" s="27"/>
      <c r="F726" s="4"/>
      <c r="G726" s="243"/>
      <c r="H726" s="454">
        <f t="shared" ca="1" si="382"/>
        <v>0</v>
      </c>
      <c r="I726" s="72"/>
      <c r="J726" s="153">
        <f ca="1">-AP726*$F723</f>
        <v>0</v>
      </c>
      <c r="K726" s="58">
        <f ca="1">-AQ726*$F723</f>
        <v>0</v>
      </c>
      <c r="L726" s="58">
        <f t="shared" ref="L726:X726" ca="1" si="387">-AR726*$F723</f>
        <v>0</v>
      </c>
      <c r="M726" s="58">
        <f t="shared" ca="1" si="387"/>
        <v>0</v>
      </c>
      <c r="N726" s="58">
        <f t="shared" ca="1" si="387"/>
        <v>0</v>
      </c>
      <c r="O726" s="41">
        <f t="shared" ca="1" si="387"/>
        <v>0</v>
      </c>
      <c r="P726" s="41">
        <f t="shared" ca="1" si="387"/>
        <v>0</v>
      </c>
      <c r="Q726" s="41">
        <f t="shared" ca="1" si="387"/>
        <v>0</v>
      </c>
      <c r="R726" s="41">
        <f t="shared" ca="1" si="387"/>
        <v>0</v>
      </c>
      <c r="S726" s="41">
        <f t="shared" ca="1" si="387"/>
        <v>0</v>
      </c>
      <c r="T726" s="41">
        <f t="shared" ca="1" si="387"/>
        <v>0</v>
      </c>
      <c r="U726" s="41">
        <f t="shared" ca="1" si="387"/>
        <v>0</v>
      </c>
      <c r="V726" s="41">
        <f t="shared" ca="1" si="387"/>
        <v>0</v>
      </c>
      <c r="W726" s="41">
        <f t="shared" ca="1" si="387"/>
        <v>0</v>
      </c>
      <c r="X726" s="363">
        <f t="shared" ca="1" si="387"/>
        <v>0</v>
      </c>
      <c r="Z726" s="15"/>
      <c r="AA726" s="11"/>
      <c r="AB726" s="11"/>
      <c r="AC726" s="11"/>
      <c r="AD726" s="11"/>
      <c r="AE726" s="11"/>
      <c r="AF726" s="11"/>
      <c r="AG726" s="11"/>
      <c r="AH726" s="11"/>
      <c r="AI726" s="11"/>
      <c r="AJ726" s="11"/>
      <c r="AK726" s="11"/>
      <c r="AL726" s="11"/>
      <c r="AM726" s="11"/>
      <c r="AN726" s="19"/>
      <c r="AO726" s="12"/>
      <c r="AP726" s="11">
        <f ca="1">SUM(AP711:AP719)</f>
        <v>0</v>
      </c>
      <c r="AQ726" s="11">
        <f t="shared" ref="AQ726:BD726" ca="1" si="388">SUM(AQ711:AQ719)</f>
        <v>0</v>
      </c>
      <c r="AR726" s="11">
        <f t="shared" ca="1" si="388"/>
        <v>0</v>
      </c>
      <c r="AS726" s="11">
        <f t="shared" ca="1" si="388"/>
        <v>0</v>
      </c>
      <c r="AT726" s="11">
        <f t="shared" ca="1" si="388"/>
        <v>0</v>
      </c>
      <c r="AU726" s="11">
        <f t="shared" ca="1" si="388"/>
        <v>0</v>
      </c>
      <c r="AV726" s="11">
        <f t="shared" ca="1" si="388"/>
        <v>0</v>
      </c>
      <c r="AW726" s="11">
        <f t="shared" ca="1" si="388"/>
        <v>0</v>
      </c>
      <c r="AX726" s="11">
        <f t="shared" ca="1" si="388"/>
        <v>0</v>
      </c>
      <c r="AY726" s="11">
        <f t="shared" ca="1" si="388"/>
        <v>0</v>
      </c>
      <c r="AZ726" s="11">
        <f t="shared" ca="1" si="388"/>
        <v>0</v>
      </c>
      <c r="BA726" s="11">
        <f t="shared" ca="1" si="388"/>
        <v>0</v>
      </c>
      <c r="BB726" s="11">
        <f t="shared" ca="1" si="388"/>
        <v>0</v>
      </c>
      <c r="BC726" s="11">
        <f t="shared" ca="1" si="388"/>
        <v>0</v>
      </c>
      <c r="BD726" s="11">
        <f t="shared" ca="1" si="388"/>
        <v>0</v>
      </c>
    </row>
    <row r="727" spans="1:56" x14ac:dyDescent="0.25">
      <c r="A727" s="24">
        <v>24</v>
      </c>
      <c r="B727" s="24">
        <f t="shared" si="381"/>
        <v>15</v>
      </c>
      <c r="C727" s="411"/>
      <c r="D727" s="136" t="str">
        <f>Data!B$30</f>
        <v>Tilskud total / til faktura</v>
      </c>
      <c r="E727" s="136"/>
      <c r="F727" s="260"/>
      <c r="G727" s="408">
        <f>HLOOKUP(B723,'Budget &amp; Total'!$1:$45,43,FALSE)</f>
        <v>0</v>
      </c>
      <c r="H727" s="458">
        <f t="shared" ca="1" si="382"/>
        <v>0</v>
      </c>
      <c r="I727" s="79"/>
      <c r="J727" s="258">
        <f ca="1">SUM(J723:J726)</f>
        <v>0</v>
      </c>
      <c r="K727" s="259">
        <f ca="1">SUM(K723:K726)</f>
        <v>0</v>
      </c>
      <c r="L727" s="259">
        <f t="shared" ref="L727:X727" ca="1" si="389">SUM(L723:L726)</f>
        <v>0</v>
      </c>
      <c r="M727" s="259">
        <f t="shared" ca="1" si="389"/>
        <v>0</v>
      </c>
      <c r="N727" s="259">
        <f t="shared" ca="1" si="389"/>
        <v>0</v>
      </c>
      <c r="O727" s="136">
        <f t="shared" ca="1" si="389"/>
        <v>0</v>
      </c>
      <c r="P727" s="136">
        <f t="shared" ca="1" si="389"/>
        <v>0</v>
      </c>
      <c r="Q727" s="136">
        <f t="shared" ca="1" si="389"/>
        <v>0</v>
      </c>
      <c r="R727" s="136">
        <f t="shared" ca="1" si="389"/>
        <v>0</v>
      </c>
      <c r="S727" s="136">
        <f t="shared" ca="1" si="389"/>
        <v>0</v>
      </c>
      <c r="T727" s="136">
        <f t="shared" ca="1" si="389"/>
        <v>0</v>
      </c>
      <c r="U727" s="136">
        <f t="shared" ca="1" si="389"/>
        <v>0</v>
      </c>
      <c r="V727" s="136">
        <f t="shared" ca="1" si="389"/>
        <v>0</v>
      </c>
      <c r="W727" s="136">
        <f t="shared" ca="1" si="389"/>
        <v>0</v>
      </c>
      <c r="X727" s="369">
        <f t="shared" ca="1" si="389"/>
        <v>0</v>
      </c>
      <c r="Z727" s="15"/>
      <c r="AA727" s="11"/>
      <c r="AB727" s="11"/>
      <c r="AC727" s="11"/>
      <c r="AD727" s="11"/>
      <c r="AE727" s="11"/>
      <c r="AF727" s="11"/>
      <c r="AG727" s="11"/>
      <c r="AH727" s="11"/>
      <c r="AI727" s="11"/>
      <c r="AJ727" s="11"/>
      <c r="AK727" s="11"/>
      <c r="AL727" s="11"/>
      <c r="AM727" s="11"/>
      <c r="AN727" s="19"/>
      <c r="AO727" s="12"/>
      <c r="AP727" s="11"/>
      <c r="AQ727" s="11"/>
      <c r="AR727" s="11"/>
      <c r="AS727" s="11"/>
      <c r="AT727" s="11"/>
      <c r="AU727" s="11"/>
      <c r="AV727" s="11"/>
      <c r="AW727" s="11"/>
      <c r="AX727" s="11"/>
      <c r="AY727" s="11"/>
      <c r="AZ727" s="11"/>
      <c r="BA727" s="11"/>
      <c r="BB727" s="11"/>
      <c r="BC727" s="11"/>
      <c r="BD727" s="11"/>
    </row>
    <row r="728" spans="1:56" x14ac:dyDescent="0.25">
      <c r="A728" s="24">
        <v>24</v>
      </c>
      <c r="B728" s="24">
        <f t="shared" si="381"/>
        <v>15</v>
      </c>
      <c r="C728" s="74"/>
      <c r="D728" s="33" t="str">
        <f>Data!B$31</f>
        <v>Anden finansiering</v>
      </c>
      <c r="E728" s="33"/>
      <c r="F728" s="264"/>
      <c r="G728" s="409">
        <f>HLOOKUP(B728,'Budget &amp; Total'!$1:$45,44,FALSE)</f>
        <v>0</v>
      </c>
      <c r="H728" s="459">
        <f t="shared" ca="1" si="382"/>
        <v>0</v>
      </c>
      <c r="I728" s="79"/>
      <c r="J728" s="262">
        <f ca="1">HLOOKUP($B727,INDIRECT(J$1&amp;"!$I$2:$x$40"),('Partner-period(er)'!$A728+14),FALSE)</f>
        <v>0</v>
      </c>
      <c r="K728" s="263">
        <f ca="1">HLOOKUP($B727,INDIRECT(K$1&amp;"!$I$2:$x$40"),('Partner-period(er)'!$A728+14),FALSE)</f>
        <v>0</v>
      </c>
      <c r="L728" s="263">
        <f ca="1">HLOOKUP($B727,INDIRECT(L$1&amp;"!$I$2:$x$40"),('Partner-period(er)'!$A728+14),FALSE)</f>
        <v>0</v>
      </c>
      <c r="M728" s="263">
        <f ca="1">HLOOKUP($B727,INDIRECT(M$1&amp;"!$I$2:$x$40"),('Partner-period(er)'!$A728+14),FALSE)</f>
        <v>0</v>
      </c>
      <c r="N728" s="263">
        <f ca="1">HLOOKUP($B727,INDIRECT(N$1&amp;"!$I$2:$x$40"),('Partner-period(er)'!$A728+14),FALSE)</f>
        <v>0</v>
      </c>
      <c r="O728" s="33">
        <f ca="1">HLOOKUP($B727,INDIRECT(O$1&amp;"!$I$2:$x$40"),('Partner-period(er)'!$A728+14),FALSE)</f>
        <v>0</v>
      </c>
      <c r="P728" s="33">
        <f ca="1">HLOOKUP($B727,INDIRECT(P$1&amp;"!$I$2:$x$40"),('Partner-period(er)'!$A728+14),FALSE)</f>
        <v>0</v>
      </c>
      <c r="Q728" s="33">
        <f ca="1">HLOOKUP($B727,INDIRECT(Q$1&amp;"!$I$2:$x$40"),('Partner-period(er)'!$A728+14),FALSE)</f>
        <v>0</v>
      </c>
      <c r="R728" s="33">
        <f ca="1">HLOOKUP($B727,INDIRECT(R$1&amp;"!$I$2:$x$40"),('Partner-period(er)'!$A728+14),FALSE)</f>
        <v>0</v>
      </c>
      <c r="S728" s="33">
        <f ca="1">HLOOKUP($B727,INDIRECT(S$1&amp;"!$I$2:$x$40"),('Partner-period(er)'!$A728+14),FALSE)</f>
        <v>0</v>
      </c>
      <c r="T728" s="33">
        <f ca="1">HLOOKUP($B727,INDIRECT(T$1&amp;"!$I$2:$x$40"),('Partner-period(er)'!$A728+14),FALSE)</f>
        <v>0</v>
      </c>
      <c r="U728" s="33">
        <f ca="1">HLOOKUP($B727,INDIRECT(U$1&amp;"!$I$2:$x$40"),('Partner-period(er)'!$A728+14),FALSE)</f>
        <v>0</v>
      </c>
      <c r="V728" s="33">
        <f ca="1">HLOOKUP($B727,INDIRECT(V$1&amp;"!$I$2:$x$40"),('Partner-period(er)'!$A728+14),FALSE)</f>
        <v>0</v>
      </c>
      <c r="W728" s="33">
        <f ca="1">HLOOKUP($B727,INDIRECT(W$1&amp;"!$I$2:$x$40"),('Partner-period(er)'!$A728+14),FALSE)</f>
        <v>0</v>
      </c>
      <c r="X728" s="370">
        <f ca="1">HLOOKUP($B727,INDIRECT(X$1&amp;"!$I$2:$x$40"),('Partner-period(er)'!$A728+14),FALSE)</f>
        <v>0</v>
      </c>
      <c r="Z728" s="15"/>
      <c r="AA728" s="11"/>
      <c r="AB728" s="11"/>
      <c r="AC728" s="11"/>
      <c r="AD728" s="11"/>
      <c r="AE728" s="11"/>
      <c r="AF728" s="11"/>
      <c r="AG728" s="11"/>
      <c r="AH728" s="11"/>
      <c r="AI728" s="11"/>
      <c r="AJ728" s="11"/>
      <c r="AK728" s="11"/>
      <c r="AL728" s="11"/>
      <c r="AM728" s="11"/>
      <c r="AN728" s="19"/>
      <c r="AO728" s="12"/>
      <c r="AP728" s="11"/>
      <c r="AQ728" s="11"/>
      <c r="AR728" s="11"/>
      <c r="AS728" s="11"/>
      <c r="AT728" s="11"/>
      <c r="AU728" s="11"/>
      <c r="AV728" s="11"/>
      <c r="AW728" s="11"/>
      <c r="AX728" s="11"/>
      <c r="AY728" s="11"/>
      <c r="AZ728" s="11"/>
      <c r="BA728" s="11"/>
      <c r="BB728" s="11"/>
      <c r="BC728" s="11"/>
      <c r="BD728" s="11"/>
    </row>
    <row r="729" spans="1:56" ht="13.8" thickBot="1" x14ac:dyDescent="0.3">
      <c r="A729" s="24">
        <v>26</v>
      </c>
      <c r="B729" s="24">
        <f t="shared" si="381"/>
        <v>15</v>
      </c>
      <c r="C729" s="265"/>
      <c r="D729" s="34" t="str">
        <f>Data!B$32</f>
        <v>Egenfinansiering</v>
      </c>
      <c r="E729" s="34"/>
      <c r="F729" s="65"/>
      <c r="G729" s="410">
        <f>HLOOKUP(B729,'Budget &amp; Total'!$1:$45,45,FALSE)</f>
        <v>0</v>
      </c>
      <c r="H729" s="460">
        <f t="shared" ca="1" si="382"/>
        <v>0</v>
      </c>
      <c r="I729" s="79"/>
      <c r="J729" s="267">
        <f ca="1">J721-J727-J728</f>
        <v>0</v>
      </c>
      <c r="K729" s="63">
        <f ca="1">K721-K727-K728</f>
        <v>0</v>
      </c>
      <c r="L729" s="63">
        <f t="shared" ref="L729:X729" ca="1" si="390">L721-L727-L728</f>
        <v>0</v>
      </c>
      <c r="M729" s="63">
        <f t="shared" ca="1" si="390"/>
        <v>0</v>
      </c>
      <c r="N729" s="63">
        <f t="shared" ca="1" si="390"/>
        <v>0</v>
      </c>
      <c r="O729" s="34">
        <f t="shared" ca="1" si="390"/>
        <v>0</v>
      </c>
      <c r="P729" s="34">
        <f t="shared" ca="1" si="390"/>
        <v>0</v>
      </c>
      <c r="Q729" s="34">
        <f t="shared" ca="1" si="390"/>
        <v>0</v>
      </c>
      <c r="R729" s="34">
        <f t="shared" ca="1" si="390"/>
        <v>0</v>
      </c>
      <c r="S729" s="34">
        <f t="shared" ca="1" si="390"/>
        <v>0</v>
      </c>
      <c r="T729" s="34">
        <f t="shared" ca="1" si="390"/>
        <v>0</v>
      </c>
      <c r="U729" s="34">
        <f t="shared" ca="1" si="390"/>
        <v>0</v>
      </c>
      <c r="V729" s="34">
        <f t="shared" ca="1" si="390"/>
        <v>0</v>
      </c>
      <c r="W729" s="34">
        <f t="shared" ca="1" si="390"/>
        <v>0</v>
      </c>
      <c r="X729" s="371">
        <f t="shared" ca="1" si="390"/>
        <v>0</v>
      </c>
      <c r="Z729" s="16"/>
      <c r="AA729" s="17"/>
      <c r="AB729" s="17"/>
      <c r="AC729" s="17"/>
      <c r="AD729" s="17"/>
      <c r="AE729" s="17"/>
      <c r="AF729" s="17"/>
      <c r="AG729" s="17"/>
      <c r="AH729" s="17"/>
      <c r="AI729" s="17"/>
      <c r="AJ729" s="17"/>
      <c r="AK729" s="17"/>
      <c r="AL729" s="17"/>
      <c r="AM729" s="17"/>
      <c r="AN729" s="20"/>
      <c r="AO729" s="12"/>
      <c r="AP729" s="11"/>
      <c r="AQ729" s="11"/>
      <c r="AR729" s="11"/>
      <c r="AS729" s="11"/>
      <c r="AT729" s="11"/>
      <c r="AU729" s="11"/>
      <c r="AV729" s="11"/>
      <c r="AW729" s="11"/>
      <c r="AX729" s="11"/>
      <c r="AY729" s="11"/>
      <c r="AZ729" s="11"/>
      <c r="BA729" s="11"/>
      <c r="BB729" s="11"/>
      <c r="BC729" s="11"/>
      <c r="BD729" s="11"/>
    </row>
    <row r="730" spans="1:56" ht="19.5" customHeight="1" x14ac:dyDescent="0.25">
      <c r="A730" s="24">
        <v>29</v>
      </c>
      <c r="C730" s="88" t="str">
        <f>Data!$B$95</f>
        <v>Kontrol for overskridelse af timepriser</v>
      </c>
      <c r="D730" s="60"/>
      <c r="E730" s="60"/>
      <c r="F730" s="4"/>
      <c r="G730" s="59"/>
      <c r="H730" s="59"/>
      <c r="I730" s="59"/>
      <c r="J730" s="9"/>
      <c r="K730" s="9"/>
      <c r="L730" s="9"/>
      <c r="M730" s="9"/>
      <c r="N730" s="9"/>
      <c r="O730" s="9"/>
      <c r="P730" s="9"/>
      <c r="Q730" s="9"/>
      <c r="R730" s="9"/>
      <c r="S730" s="9"/>
      <c r="T730" s="9"/>
      <c r="U730" s="9"/>
      <c r="V730" s="9"/>
      <c r="W730" s="9"/>
      <c r="X730" s="109"/>
    </row>
    <row r="731" spans="1:56" ht="13.5" customHeight="1" x14ac:dyDescent="0.25">
      <c r="A731" s="24">
        <v>30</v>
      </c>
      <c r="C731" s="178" t="s">
        <v>36</v>
      </c>
      <c r="D731" s="82"/>
      <c r="E731" s="179"/>
      <c r="F731" s="201" t="s">
        <v>35</v>
      </c>
      <c r="G731" s="82"/>
      <c r="H731" s="180"/>
      <c r="I731" s="180"/>
      <c r="J731" s="181">
        <f ca="1">J705</f>
        <v>0</v>
      </c>
      <c r="K731" s="182">
        <f t="shared" ref="K731:X731" ca="1" si="391">K705+J731</f>
        <v>0</v>
      </c>
      <c r="L731" s="182">
        <f t="shared" ca="1" si="391"/>
        <v>0</v>
      </c>
      <c r="M731" s="182">
        <f t="shared" ca="1" si="391"/>
        <v>0</v>
      </c>
      <c r="N731" s="182">
        <f t="shared" ca="1" si="391"/>
        <v>0</v>
      </c>
      <c r="O731" s="182">
        <f t="shared" ca="1" si="391"/>
        <v>0</v>
      </c>
      <c r="P731" s="182">
        <f t="shared" ca="1" si="391"/>
        <v>0</v>
      </c>
      <c r="Q731" s="182">
        <f t="shared" ca="1" si="391"/>
        <v>0</v>
      </c>
      <c r="R731" s="182">
        <f t="shared" ca="1" si="391"/>
        <v>0</v>
      </c>
      <c r="S731" s="182">
        <f t="shared" ca="1" si="391"/>
        <v>0</v>
      </c>
      <c r="T731" s="182">
        <f t="shared" ca="1" si="391"/>
        <v>0</v>
      </c>
      <c r="U731" s="182">
        <f t="shared" ca="1" si="391"/>
        <v>0</v>
      </c>
      <c r="V731" s="182">
        <f t="shared" ca="1" si="391"/>
        <v>0</v>
      </c>
      <c r="W731" s="182">
        <f t="shared" ca="1" si="391"/>
        <v>0</v>
      </c>
      <c r="X731" s="183">
        <f t="shared" ca="1" si="391"/>
        <v>0</v>
      </c>
    </row>
    <row r="732" spans="1:56" ht="13.5" customHeight="1" x14ac:dyDescent="0.25">
      <c r="A732" s="24">
        <v>31</v>
      </c>
      <c r="C732" s="184"/>
      <c r="D732" s="6"/>
      <c r="E732" s="185"/>
      <c r="F732" s="202" t="s">
        <v>37</v>
      </c>
      <c r="G732" s="6"/>
      <c r="H732" s="6"/>
      <c r="I732" s="6"/>
      <c r="J732" s="186">
        <f ca="1">J708</f>
        <v>0</v>
      </c>
      <c r="K732" s="187">
        <f t="shared" ref="K732:X732" ca="1" si="392">K708+J732</f>
        <v>0</v>
      </c>
      <c r="L732" s="187">
        <f t="shared" ca="1" si="392"/>
        <v>0</v>
      </c>
      <c r="M732" s="187">
        <f t="shared" ca="1" si="392"/>
        <v>0</v>
      </c>
      <c r="N732" s="187">
        <f t="shared" ca="1" si="392"/>
        <v>0</v>
      </c>
      <c r="O732" s="187">
        <f t="shared" ca="1" si="392"/>
        <v>0</v>
      </c>
      <c r="P732" s="187">
        <f t="shared" ca="1" si="392"/>
        <v>0</v>
      </c>
      <c r="Q732" s="187">
        <f t="shared" ca="1" si="392"/>
        <v>0</v>
      </c>
      <c r="R732" s="187">
        <f t="shared" ca="1" si="392"/>
        <v>0</v>
      </c>
      <c r="S732" s="187">
        <f t="shared" ca="1" si="392"/>
        <v>0</v>
      </c>
      <c r="T732" s="187">
        <f t="shared" ca="1" si="392"/>
        <v>0</v>
      </c>
      <c r="U732" s="187">
        <f t="shared" ca="1" si="392"/>
        <v>0</v>
      </c>
      <c r="V732" s="187">
        <f t="shared" ca="1" si="392"/>
        <v>0</v>
      </c>
      <c r="W732" s="187">
        <f t="shared" ca="1" si="392"/>
        <v>0</v>
      </c>
      <c r="X732" s="188">
        <f t="shared" ca="1" si="392"/>
        <v>0</v>
      </c>
    </row>
    <row r="733" spans="1:56" ht="13.5" customHeight="1" x14ac:dyDescent="0.25">
      <c r="A733" s="24">
        <v>32</v>
      </c>
      <c r="C733" s="189"/>
      <c r="D733" s="6"/>
      <c r="E733" s="6"/>
      <c r="F733" s="203" t="s">
        <v>100</v>
      </c>
      <c r="G733" s="6"/>
      <c r="H733" s="190"/>
      <c r="I733" s="190"/>
      <c r="J733" s="191">
        <f ca="1">J731*$F708</f>
        <v>0</v>
      </c>
      <c r="K733" s="192">
        <f t="shared" ref="K733:X733" ca="1" si="393">K731*$F708</f>
        <v>0</v>
      </c>
      <c r="L733" s="192">
        <f t="shared" ca="1" si="393"/>
        <v>0</v>
      </c>
      <c r="M733" s="192">
        <f t="shared" ca="1" si="393"/>
        <v>0</v>
      </c>
      <c r="N733" s="192">
        <f t="shared" ca="1" si="393"/>
        <v>0</v>
      </c>
      <c r="O733" s="192">
        <f t="shared" ca="1" si="393"/>
        <v>0</v>
      </c>
      <c r="P733" s="192">
        <f t="shared" ca="1" si="393"/>
        <v>0</v>
      </c>
      <c r="Q733" s="192">
        <f t="shared" ca="1" si="393"/>
        <v>0</v>
      </c>
      <c r="R733" s="192">
        <f t="shared" ca="1" si="393"/>
        <v>0</v>
      </c>
      <c r="S733" s="192">
        <f t="shared" ca="1" si="393"/>
        <v>0</v>
      </c>
      <c r="T733" s="192">
        <f t="shared" ca="1" si="393"/>
        <v>0</v>
      </c>
      <c r="U733" s="192">
        <f t="shared" ca="1" si="393"/>
        <v>0</v>
      </c>
      <c r="V733" s="192">
        <f t="shared" ca="1" si="393"/>
        <v>0</v>
      </c>
      <c r="W733" s="192">
        <f t="shared" ca="1" si="393"/>
        <v>0</v>
      </c>
      <c r="X733" s="193">
        <f t="shared" ca="1" si="393"/>
        <v>0</v>
      </c>
    </row>
    <row r="734" spans="1:56" ht="13.5" customHeight="1" x14ac:dyDescent="0.25">
      <c r="A734" s="24">
        <v>33</v>
      </c>
      <c r="C734" s="189"/>
      <c r="D734" s="6"/>
      <c r="E734" s="185"/>
      <c r="F734" s="202" t="s">
        <v>99</v>
      </c>
      <c r="G734" s="6"/>
      <c r="H734" s="194"/>
      <c r="I734" s="194"/>
      <c r="J734" s="191">
        <f ca="1">MIN(J732:J733)</f>
        <v>0</v>
      </c>
      <c r="K734" s="192">
        <f t="shared" ref="K734:X734" ca="1" si="394">MIN(K732:K733)-MIN(J732:J733)</f>
        <v>0</v>
      </c>
      <c r="L734" s="192">
        <f t="shared" ca="1" si="394"/>
        <v>0</v>
      </c>
      <c r="M734" s="192">
        <f t="shared" ca="1" si="394"/>
        <v>0</v>
      </c>
      <c r="N734" s="192">
        <f t="shared" ca="1" si="394"/>
        <v>0</v>
      </c>
      <c r="O734" s="192">
        <f t="shared" ca="1" si="394"/>
        <v>0</v>
      </c>
      <c r="P734" s="192">
        <f t="shared" ca="1" si="394"/>
        <v>0</v>
      </c>
      <c r="Q734" s="192">
        <f t="shared" ca="1" si="394"/>
        <v>0</v>
      </c>
      <c r="R734" s="192">
        <f t="shared" ca="1" si="394"/>
        <v>0</v>
      </c>
      <c r="S734" s="192">
        <f t="shared" ca="1" si="394"/>
        <v>0</v>
      </c>
      <c r="T734" s="192">
        <f t="shared" ca="1" si="394"/>
        <v>0</v>
      </c>
      <c r="U734" s="192">
        <f t="shared" ca="1" si="394"/>
        <v>0</v>
      </c>
      <c r="V734" s="192">
        <f t="shared" ca="1" si="394"/>
        <v>0</v>
      </c>
      <c r="W734" s="192">
        <f t="shared" ca="1" si="394"/>
        <v>0</v>
      </c>
      <c r="X734" s="193">
        <f t="shared" ca="1" si="394"/>
        <v>0</v>
      </c>
      <c r="AO734" s="12"/>
      <c r="AP734" s="11"/>
      <c r="AQ734" s="11"/>
      <c r="AR734" s="11"/>
      <c r="AS734" s="11"/>
      <c r="AT734" s="11"/>
      <c r="AU734" s="11"/>
      <c r="AV734" s="11"/>
      <c r="AW734" s="11"/>
      <c r="AX734" s="11"/>
      <c r="AY734" s="11"/>
      <c r="AZ734" s="11"/>
      <c r="BA734" s="11"/>
      <c r="BB734" s="11"/>
      <c r="BC734" s="11"/>
    </row>
    <row r="735" spans="1:56" ht="13.5" customHeight="1" x14ac:dyDescent="0.25">
      <c r="A735" s="24">
        <v>34</v>
      </c>
      <c r="C735" s="189"/>
      <c r="D735" s="6"/>
      <c r="E735" s="185"/>
      <c r="F735" s="202" t="s">
        <v>94</v>
      </c>
      <c r="G735" s="6"/>
      <c r="H735" s="190"/>
      <c r="I735" s="190"/>
      <c r="J735" s="191">
        <f ca="1">J734-J708</f>
        <v>0</v>
      </c>
      <c r="K735" s="192">
        <f ca="1">K734-K708</f>
        <v>0</v>
      </c>
      <c r="L735" s="192">
        <f t="shared" ref="L735:X735" ca="1" si="395">L734-L708</f>
        <v>0</v>
      </c>
      <c r="M735" s="192">
        <f t="shared" ca="1" si="395"/>
        <v>0</v>
      </c>
      <c r="N735" s="192">
        <f t="shared" ca="1" si="395"/>
        <v>0</v>
      </c>
      <c r="O735" s="192">
        <f t="shared" ca="1" si="395"/>
        <v>0</v>
      </c>
      <c r="P735" s="192">
        <f t="shared" ca="1" si="395"/>
        <v>0</v>
      </c>
      <c r="Q735" s="192">
        <f t="shared" ca="1" si="395"/>
        <v>0</v>
      </c>
      <c r="R735" s="192">
        <f t="shared" ca="1" si="395"/>
        <v>0</v>
      </c>
      <c r="S735" s="192">
        <f t="shared" ca="1" si="395"/>
        <v>0</v>
      </c>
      <c r="T735" s="192">
        <f t="shared" ca="1" si="395"/>
        <v>0</v>
      </c>
      <c r="U735" s="192">
        <f t="shared" ca="1" si="395"/>
        <v>0</v>
      </c>
      <c r="V735" s="192">
        <f t="shared" ca="1" si="395"/>
        <v>0</v>
      </c>
      <c r="W735" s="192">
        <f t="shared" ca="1" si="395"/>
        <v>0</v>
      </c>
      <c r="X735" s="193">
        <f t="shared" ca="1" si="395"/>
        <v>0</v>
      </c>
    </row>
    <row r="736" spans="1:56" ht="13.5" customHeight="1" x14ac:dyDescent="0.25">
      <c r="A736" s="24">
        <v>35</v>
      </c>
      <c r="C736" s="189"/>
      <c r="D736" s="6"/>
      <c r="E736" s="185"/>
      <c r="F736" s="202" t="s">
        <v>95</v>
      </c>
      <c r="G736" s="6"/>
      <c r="H736" s="190"/>
      <c r="I736" s="190"/>
      <c r="J736" s="191">
        <f ca="1">-J735</f>
        <v>0</v>
      </c>
      <c r="K736" s="192">
        <f ca="1">-SUM($J735:K735)</f>
        <v>0</v>
      </c>
      <c r="L736" s="192">
        <f ca="1">-SUM($J735:L735)</f>
        <v>0</v>
      </c>
      <c r="M736" s="192">
        <f ca="1">-SUM($J735:M735)</f>
        <v>0</v>
      </c>
      <c r="N736" s="192">
        <f ca="1">-SUM($J735:N735)</f>
        <v>0</v>
      </c>
      <c r="O736" s="192">
        <f ca="1">-SUM($J735:O735)</f>
        <v>0</v>
      </c>
      <c r="P736" s="192">
        <f ca="1">-SUM($J735:P735)</f>
        <v>0</v>
      </c>
      <c r="Q736" s="192">
        <f ca="1">-SUM($J735:Q735)</f>
        <v>0</v>
      </c>
      <c r="R736" s="192">
        <f ca="1">-SUM($J735:R735)</f>
        <v>0</v>
      </c>
      <c r="S736" s="192">
        <f ca="1">-SUM($J735:S735)</f>
        <v>0</v>
      </c>
      <c r="T736" s="192">
        <f ca="1">-SUM($J735:T735)</f>
        <v>0</v>
      </c>
      <c r="U736" s="192">
        <f ca="1">-SUM($J735:U735)</f>
        <v>0</v>
      </c>
      <c r="V736" s="192">
        <f ca="1">-SUM($J735:V735)</f>
        <v>0</v>
      </c>
      <c r="W736" s="192">
        <f ca="1">-SUM($J735:W735)</f>
        <v>0</v>
      </c>
      <c r="X736" s="193">
        <f ca="1">-SUM($J735:X735)</f>
        <v>0</v>
      </c>
    </row>
    <row r="737" spans="1:56" ht="1.5" customHeight="1" x14ac:dyDescent="0.25">
      <c r="C737" s="195"/>
      <c r="D737" s="196"/>
      <c r="E737" s="196"/>
      <c r="F737" s="204"/>
      <c r="G737" s="196"/>
      <c r="H737" s="196"/>
      <c r="I737" s="196"/>
      <c r="J737" s="186"/>
      <c r="K737" s="187"/>
      <c r="L737" s="187"/>
      <c r="M737" s="187">
        <f ca="1">IF(M705&gt;0,(M733-SUM($J734:L734))/M705,0)</f>
        <v>0</v>
      </c>
      <c r="N737" s="187">
        <f ca="1">IF(N705&gt;0,(N733-SUM($J734:M734))/N705,0)</f>
        <v>0</v>
      </c>
      <c r="O737" s="187">
        <f ca="1">IF(O705&gt;0,(O733-SUM($J734:N734))/O705,0)</f>
        <v>0</v>
      </c>
      <c r="P737" s="187">
        <f ca="1">IF(P705&gt;0,(P733-SUM($J734:O734))/P705,0)</f>
        <v>0</v>
      </c>
      <c r="Q737" s="187">
        <f ca="1">IF(Q705&gt;0,(Q733-SUM($J734:P734))/Q705,0)</f>
        <v>0</v>
      </c>
      <c r="R737" s="187">
        <f ca="1">IF(R705&gt;0,(R733-SUM($J734:Q734))/R705,0)</f>
        <v>0</v>
      </c>
      <c r="S737" s="187">
        <f ca="1">IF(S705&gt;0,(S733-SUM($J734:R734))/S705,0)</f>
        <v>0</v>
      </c>
      <c r="T737" s="187">
        <f ca="1">IF(T705&gt;0,(T733-SUM($J734:S734))/T705,0)</f>
        <v>0</v>
      </c>
      <c r="U737" s="187">
        <f ca="1">IF(U705&gt;0,(U733-SUM($J734:T734))/U705,0)</f>
        <v>0</v>
      </c>
      <c r="V737" s="187">
        <f ca="1">IF(V705&gt;0,(V733-SUM($J734:U734))/V705,0)</f>
        <v>0</v>
      </c>
      <c r="W737" s="187">
        <f ca="1">IF(W705&gt;0,(W733-SUM($J734:V734))/W705,0)</f>
        <v>0</v>
      </c>
      <c r="X737" s="188">
        <f ca="1">IF(X705&gt;0,(X733-SUM($J734:W734))/X705,0)</f>
        <v>0</v>
      </c>
    </row>
    <row r="738" spans="1:56" ht="13.5" customHeight="1" x14ac:dyDescent="0.25">
      <c r="A738" s="24">
        <v>36</v>
      </c>
      <c r="C738" s="189" t="s">
        <v>40</v>
      </c>
      <c r="D738" s="6"/>
      <c r="E738" s="185"/>
      <c r="F738" s="202" t="s">
        <v>35</v>
      </c>
      <c r="G738" s="6"/>
      <c r="H738" s="6"/>
      <c r="I738" s="6"/>
      <c r="J738" s="191">
        <f ca="1">J706</f>
        <v>0</v>
      </c>
      <c r="K738" s="192">
        <f t="shared" ref="K738:X738" ca="1" si="396">K706+J738</f>
        <v>0</v>
      </c>
      <c r="L738" s="192">
        <f t="shared" ca="1" si="396"/>
        <v>0</v>
      </c>
      <c r="M738" s="192">
        <f t="shared" ca="1" si="396"/>
        <v>0</v>
      </c>
      <c r="N738" s="192">
        <f t="shared" ca="1" si="396"/>
        <v>0</v>
      </c>
      <c r="O738" s="192">
        <f t="shared" ca="1" si="396"/>
        <v>0</v>
      </c>
      <c r="P738" s="192">
        <f t="shared" ca="1" si="396"/>
        <v>0</v>
      </c>
      <c r="Q738" s="192">
        <f t="shared" ca="1" si="396"/>
        <v>0</v>
      </c>
      <c r="R738" s="192">
        <f t="shared" ca="1" si="396"/>
        <v>0</v>
      </c>
      <c r="S738" s="192">
        <f t="shared" ca="1" si="396"/>
        <v>0</v>
      </c>
      <c r="T738" s="192">
        <f t="shared" ca="1" si="396"/>
        <v>0</v>
      </c>
      <c r="U738" s="192">
        <f t="shared" ca="1" si="396"/>
        <v>0</v>
      </c>
      <c r="V738" s="192">
        <f t="shared" ca="1" si="396"/>
        <v>0</v>
      </c>
      <c r="W738" s="192">
        <f t="shared" ca="1" si="396"/>
        <v>0</v>
      </c>
      <c r="X738" s="193">
        <f t="shared" ca="1" si="396"/>
        <v>0</v>
      </c>
    </row>
    <row r="739" spans="1:56" ht="13.5" customHeight="1" x14ac:dyDescent="0.25">
      <c r="A739" s="24">
        <v>37</v>
      </c>
      <c r="C739" s="189"/>
      <c r="D739" s="6"/>
      <c r="E739" s="185"/>
      <c r="F739" s="202" t="s">
        <v>37</v>
      </c>
      <c r="G739" s="6"/>
      <c r="H739" s="6"/>
      <c r="I739" s="6"/>
      <c r="J739" s="191">
        <f ca="1">J709</f>
        <v>0</v>
      </c>
      <c r="K739" s="192">
        <f t="shared" ref="K739:X739" ca="1" si="397">K709+J739</f>
        <v>0</v>
      </c>
      <c r="L739" s="192">
        <f t="shared" ca="1" si="397"/>
        <v>0</v>
      </c>
      <c r="M739" s="192">
        <f t="shared" ca="1" si="397"/>
        <v>0</v>
      </c>
      <c r="N739" s="192">
        <f t="shared" ca="1" si="397"/>
        <v>0</v>
      </c>
      <c r="O739" s="192">
        <f t="shared" ca="1" si="397"/>
        <v>0</v>
      </c>
      <c r="P739" s="192">
        <f t="shared" ca="1" si="397"/>
        <v>0</v>
      </c>
      <c r="Q739" s="192">
        <f t="shared" ca="1" si="397"/>
        <v>0</v>
      </c>
      <c r="R739" s="192">
        <f t="shared" ca="1" si="397"/>
        <v>0</v>
      </c>
      <c r="S739" s="192">
        <f t="shared" ca="1" si="397"/>
        <v>0</v>
      </c>
      <c r="T739" s="192">
        <f t="shared" ca="1" si="397"/>
        <v>0</v>
      </c>
      <c r="U739" s="192">
        <f t="shared" ca="1" si="397"/>
        <v>0</v>
      </c>
      <c r="V739" s="192">
        <f t="shared" ca="1" si="397"/>
        <v>0</v>
      </c>
      <c r="W739" s="192">
        <f t="shared" ca="1" si="397"/>
        <v>0</v>
      </c>
      <c r="X739" s="193">
        <f t="shared" ca="1" si="397"/>
        <v>0</v>
      </c>
    </row>
    <row r="740" spans="1:56" ht="13.5" customHeight="1" x14ac:dyDescent="0.25">
      <c r="A740" s="24">
        <v>38</v>
      </c>
      <c r="C740" s="197"/>
      <c r="D740" s="6"/>
      <c r="E740" s="6"/>
      <c r="F740" s="203" t="s">
        <v>100</v>
      </c>
      <c r="G740" s="6"/>
      <c r="H740" s="6"/>
      <c r="I740" s="6"/>
      <c r="J740" s="191">
        <f ca="1">J738*$F709</f>
        <v>0</v>
      </c>
      <c r="K740" s="192">
        <f ca="1">K738*$F709</f>
        <v>0</v>
      </c>
      <c r="L740" s="192">
        <f t="shared" ref="L740:X740" ca="1" si="398">L738*$F709</f>
        <v>0</v>
      </c>
      <c r="M740" s="192">
        <f t="shared" ca="1" si="398"/>
        <v>0</v>
      </c>
      <c r="N740" s="192">
        <f t="shared" ca="1" si="398"/>
        <v>0</v>
      </c>
      <c r="O740" s="192">
        <f t="shared" ca="1" si="398"/>
        <v>0</v>
      </c>
      <c r="P740" s="192">
        <f t="shared" ca="1" si="398"/>
        <v>0</v>
      </c>
      <c r="Q740" s="192">
        <f t="shared" ca="1" si="398"/>
        <v>0</v>
      </c>
      <c r="R740" s="192">
        <f t="shared" ca="1" si="398"/>
        <v>0</v>
      </c>
      <c r="S740" s="192">
        <f t="shared" ca="1" si="398"/>
        <v>0</v>
      </c>
      <c r="T740" s="192">
        <f t="shared" ca="1" si="398"/>
        <v>0</v>
      </c>
      <c r="U740" s="192">
        <f t="shared" ca="1" si="398"/>
        <v>0</v>
      </c>
      <c r="V740" s="192">
        <f t="shared" ca="1" si="398"/>
        <v>0</v>
      </c>
      <c r="W740" s="192">
        <f t="shared" ca="1" si="398"/>
        <v>0</v>
      </c>
      <c r="X740" s="193">
        <f t="shared" ca="1" si="398"/>
        <v>0</v>
      </c>
    </row>
    <row r="741" spans="1:56" ht="13.5" customHeight="1" x14ac:dyDescent="0.25">
      <c r="A741" s="24">
        <v>39</v>
      </c>
      <c r="C741" s="189"/>
      <c r="D741" s="6"/>
      <c r="E741" s="185"/>
      <c r="F741" s="202" t="s">
        <v>99</v>
      </c>
      <c r="G741" s="6"/>
      <c r="H741" s="6"/>
      <c r="I741" s="6"/>
      <c r="J741" s="191">
        <f ca="1">MIN(J739:J740)</f>
        <v>0</v>
      </c>
      <c r="K741" s="192">
        <f t="shared" ref="K741:X741" ca="1" si="399">MIN(K739:K740)-MIN(J739:J740)</f>
        <v>0</v>
      </c>
      <c r="L741" s="192">
        <f t="shared" ca="1" si="399"/>
        <v>0</v>
      </c>
      <c r="M741" s="192">
        <f t="shared" ca="1" si="399"/>
        <v>0</v>
      </c>
      <c r="N741" s="192">
        <f t="shared" ca="1" si="399"/>
        <v>0</v>
      </c>
      <c r="O741" s="192">
        <f t="shared" ca="1" si="399"/>
        <v>0</v>
      </c>
      <c r="P741" s="192">
        <f t="shared" ca="1" si="399"/>
        <v>0</v>
      </c>
      <c r="Q741" s="192">
        <f t="shared" ca="1" si="399"/>
        <v>0</v>
      </c>
      <c r="R741" s="192">
        <f t="shared" ca="1" si="399"/>
        <v>0</v>
      </c>
      <c r="S741" s="192">
        <f t="shared" ca="1" si="399"/>
        <v>0</v>
      </c>
      <c r="T741" s="192">
        <f t="shared" ca="1" si="399"/>
        <v>0</v>
      </c>
      <c r="U741" s="192">
        <f t="shared" ca="1" si="399"/>
        <v>0</v>
      </c>
      <c r="V741" s="192">
        <f t="shared" ca="1" si="399"/>
        <v>0</v>
      </c>
      <c r="W741" s="192">
        <f t="shared" ca="1" si="399"/>
        <v>0</v>
      </c>
      <c r="X741" s="193">
        <f t="shared" ca="1" si="399"/>
        <v>0</v>
      </c>
    </row>
    <row r="742" spans="1:56" ht="13.5" customHeight="1" x14ac:dyDescent="0.25">
      <c r="A742" s="24">
        <v>40</v>
      </c>
      <c r="C742" s="189"/>
      <c r="D742" s="6"/>
      <c r="E742" s="185"/>
      <c r="F742" s="202" t="s">
        <v>94</v>
      </c>
      <c r="G742" s="6"/>
      <c r="H742" s="6"/>
      <c r="I742" s="6"/>
      <c r="J742" s="191">
        <f t="shared" ref="J742:X742" ca="1" si="400">J741-J709</f>
        <v>0</v>
      </c>
      <c r="K742" s="192">
        <f t="shared" ca="1" si="400"/>
        <v>0</v>
      </c>
      <c r="L742" s="192">
        <f t="shared" ca="1" si="400"/>
        <v>0</v>
      </c>
      <c r="M742" s="192">
        <f t="shared" ca="1" si="400"/>
        <v>0</v>
      </c>
      <c r="N742" s="192">
        <f t="shared" ca="1" si="400"/>
        <v>0</v>
      </c>
      <c r="O742" s="192">
        <f t="shared" ca="1" si="400"/>
        <v>0</v>
      </c>
      <c r="P742" s="192">
        <f t="shared" ca="1" si="400"/>
        <v>0</v>
      </c>
      <c r="Q742" s="192">
        <f t="shared" ca="1" si="400"/>
        <v>0</v>
      </c>
      <c r="R742" s="192">
        <f t="shared" ca="1" si="400"/>
        <v>0</v>
      </c>
      <c r="S742" s="192">
        <f t="shared" ca="1" si="400"/>
        <v>0</v>
      </c>
      <c r="T742" s="192">
        <f t="shared" ca="1" si="400"/>
        <v>0</v>
      </c>
      <c r="U742" s="192">
        <f t="shared" ca="1" si="400"/>
        <v>0</v>
      </c>
      <c r="V742" s="192">
        <f t="shared" ca="1" si="400"/>
        <v>0</v>
      </c>
      <c r="W742" s="192">
        <f t="shared" ca="1" si="400"/>
        <v>0</v>
      </c>
      <c r="X742" s="193">
        <f t="shared" ca="1" si="400"/>
        <v>0</v>
      </c>
    </row>
    <row r="743" spans="1:56" ht="13.5" customHeight="1" x14ac:dyDescent="0.25">
      <c r="A743" s="24">
        <v>41</v>
      </c>
      <c r="C743" s="189"/>
      <c r="D743" s="6"/>
      <c r="E743" s="185"/>
      <c r="F743" s="202" t="s">
        <v>95</v>
      </c>
      <c r="G743" s="6"/>
      <c r="H743" s="6"/>
      <c r="I743" s="6"/>
      <c r="J743" s="191">
        <f ca="1">-J742</f>
        <v>0</v>
      </c>
      <c r="K743" s="192">
        <f ca="1">-SUM($J742:K742)</f>
        <v>0</v>
      </c>
      <c r="L743" s="192">
        <f ca="1">-SUM($J742:L742)</f>
        <v>0</v>
      </c>
      <c r="M743" s="192">
        <f ca="1">-SUM($J742:M742)</f>
        <v>0</v>
      </c>
      <c r="N743" s="192">
        <f ca="1">-SUM($J742:N742)</f>
        <v>0</v>
      </c>
      <c r="O743" s="192">
        <f ca="1">-SUM($J742:O742)</f>
        <v>0</v>
      </c>
      <c r="P743" s="192">
        <f ca="1">-SUM($J742:P742)</f>
        <v>0</v>
      </c>
      <c r="Q743" s="192">
        <f ca="1">-SUM($J742:Q742)</f>
        <v>0</v>
      </c>
      <c r="R743" s="192">
        <f ca="1">-SUM($J742:R742)</f>
        <v>0</v>
      </c>
      <c r="S743" s="192">
        <f ca="1">-SUM($J742:S742)</f>
        <v>0</v>
      </c>
      <c r="T743" s="192">
        <f ca="1">-SUM($J742:T742)</f>
        <v>0</v>
      </c>
      <c r="U743" s="192">
        <f ca="1">-SUM($J742:U742)</f>
        <v>0</v>
      </c>
      <c r="V743" s="192">
        <f ca="1">-SUM($J742:V742)</f>
        <v>0</v>
      </c>
      <c r="W743" s="192">
        <f ca="1">-SUM($J742:W742)</f>
        <v>0</v>
      </c>
      <c r="X743" s="193">
        <f ca="1">-SUM($J742:X742)</f>
        <v>0</v>
      </c>
    </row>
    <row r="744" spans="1:56" ht="13.5" customHeight="1" x14ac:dyDescent="0.25">
      <c r="A744" s="24">
        <v>42</v>
      </c>
      <c r="B744" s="154"/>
      <c r="C744" s="178" t="s">
        <v>65</v>
      </c>
      <c r="D744" s="82"/>
      <c r="E744" s="82"/>
      <c r="F744" s="205" t="s">
        <v>58</v>
      </c>
      <c r="G744" s="82"/>
      <c r="H744" s="82"/>
      <c r="I744" s="82"/>
      <c r="J744" s="198">
        <f t="shared" ref="J744:X744" ca="1" si="401">(J742+J735)*$F710</f>
        <v>0</v>
      </c>
      <c r="K744" s="199">
        <f t="shared" ca="1" si="401"/>
        <v>0</v>
      </c>
      <c r="L744" s="199">
        <f t="shared" ca="1" si="401"/>
        <v>0</v>
      </c>
      <c r="M744" s="199">
        <f t="shared" ca="1" si="401"/>
        <v>0</v>
      </c>
      <c r="N744" s="199">
        <f t="shared" ca="1" si="401"/>
        <v>0</v>
      </c>
      <c r="O744" s="199">
        <f t="shared" ca="1" si="401"/>
        <v>0</v>
      </c>
      <c r="P744" s="199">
        <f t="shared" ca="1" si="401"/>
        <v>0</v>
      </c>
      <c r="Q744" s="199">
        <f t="shared" ca="1" si="401"/>
        <v>0</v>
      </c>
      <c r="R744" s="199">
        <f t="shared" ca="1" si="401"/>
        <v>0</v>
      </c>
      <c r="S744" s="199">
        <f t="shared" ca="1" si="401"/>
        <v>0</v>
      </c>
      <c r="T744" s="199">
        <f t="shared" ca="1" si="401"/>
        <v>0</v>
      </c>
      <c r="U744" s="199">
        <f t="shared" ca="1" si="401"/>
        <v>0</v>
      </c>
      <c r="V744" s="199">
        <f t="shared" ca="1" si="401"/>
        <v>0</v>
      </c>
      <c r="W744" s="199">
        <f t="shared" ca="1" si="401"/>
        <v>0</v>
      </c>
      <c r="X744" s="200">
        <f t="shared" ca="1" si="401"/>
        <v>0</v>
      </c>
    </row>
    <row r="745" spans="1:56" ht="13.5" customHeight="1" x14ac:dyDescent="0.25">
      <c r="A745" s="24">
        <v>43</v>
      </c>
      <c r="C745" s="189"/>
      <c r="D745" s="6"/>
      <c r="E745" s="6"/>
      <c r="F745" s="202" t="str">
        <f>Data!B$99</f>
        <v>Støttet overhead</v>
      </c>
      <c r="G745" s="6"/>
      <c r="H745" s="6"/>
      <c r="I745" s="6"/>
      <c r="J745" s="191">
        <f ca="1">(J741+J734)*$F710</f>
        <v>0</v>
      </c>
      <c r="K745" s="192">
        <f ca="1">(K741+K734)*$F710</f>
        <v>0</v>
      </c>
      <c r="L745" s="192">
        <f t="shared" ref="L745:X745" ca="1" si="402">(L741+L734)*$F710</f>
        <v>0</v>
      </c>
      <c r="M745" s="192">
        <f t="shared" ca="1" si="402"/>
        <v>0</v>
      </c>
      <c r="N745" s="192">
        <f t="shared" ca="1" si="402"/>
        <v>0</v>
      </c>
      <c r="O745" s="192">
        <f t="shared" ca="1" si="402"/>
        <v>0</v>
      </c>
      <c r="P745" s="192">
        <f t="shared" ca="1" si="402"/>
        <v>0</v>
      </c>
      <c r="Q745" s="192">
        <f t="shared" ca="1" si="402"/>
        <v>0</v>
      </c>
      <c r="R745" s="192">
        <f t="shared" ca="1" si="402"/>
        <v>0</v>
      </c>
      <c r="S745" s="192">
        <f t="shared" ca="1" si="402"/>
        <v>0</v>
      </c>
      <c r="T745" s="192">
        <f t="shared" ca="1" si="402"/>
        <v>0</v>
      </c>
      <c r="U745" s="192">
        <f t="shared" ca="1" si="402"/>
        <v>0</v>
      </c>
      <c r="V745" s="192">
        <f t="shared" ca="1" si="402"/>
        <v>0</v>
      </c>
      <c r="W745" s="192">
        <f t="shared" ca="1" si="402"/>
        <v>0</v>
      </c>
      <c r="X745" s="193">
        <f t="shared" ca="1" si="402"/>
        <v>0</v>
      </c>
    </row>
    <row r="746" spans="1:56" ht="13.5" customHeight="1" x14ac:dyDescent="0.25">
      <c r="C746" s="178" t="s">
        <v>101</v>
      </c>
      <c r="D746" s="82"/>
      <c r="E746" s="82"/>
      <c r="F746" s="201" t="str">
        <f>Data!B$33</f>
        <v>Udbetalingsloft</v>
      </c>
      <c r="G746" s="82"/>
      <c r="H746" s="82"/>
      <c r="I746" s="82"/>
      <c r="J746" s="198">
        <f ca="1">(J733+J740)*(1+$F710)*$F723</f>
        <v>0</v>
      </c>
      <c r="K746" s="199">
        <f t="shared" ref="K746:X746" ca="1" si="403">(K733+K740)*(1+$F710)*$F723</f>
        <v>0</v>
      </c>
      <c r="L746" s="199">
        <f t="shared" ca="1" si="403"/>
        <v>0</v>
      </c>
      <c r="M746" s="199">
        <f t="shared" ca="1" si="403"/>
        <v>0</v>
      </c>
      <c r="N746" s="199">
        <f t="shared" ca="1" si="403"/>
        <v>0</v>
      </c>
      <c r="O746" s="199">
        <f t="shared" ca="1" si="403"/>
        <v>0</v>
      </c>
      <c r="P746" s="199">
        <f t="shared" ca="1" si="403"/>
        <v>0</v>
      </c>
      <c r="Q746" s="199">
        <f t="shared" ca="1" si="403"/>
        <v>0</v>
      </c>
      <c r="R746" s="199">
        <f t="shared" ca="1" si="403"/>
        <v>0</v>
      </c>
      <c r="S746" s="199">
        <f t="shared" ca="1" si="403"/>
        <v>0</v>
      </c>
      <c r="T746" s="199">
        <f t="shared" ca="1" si="403"/>
        <v>0</v>
      </c>
      <c r="U746" s="199">
        <f t="shared" ca="1" si="403"/>
        <v>0</v>
      </c>
      <c r="V746" s="199">
        <f t="shared" ca="1" si="403"/>
        <v>0</v>
      </c>
      <c r="W746" s="199">
        <f t="shared" ca="1" si="403"/>
        <v>0</v>
      </c>
      <c r="X746" s="200">
        <f t="shared" ca="1" si="403"/>
        <v>0</v>
      </c>
    </row>
    <row r="747" spans="1:56" ht="13.5" customHeight="1" x14ac:dyDescent="0.25">
      <c r="C747" s="189"/>
      <c r="D747" s="6"/>
      <c r="E747" s="6"/>
      <c r="F747" s="202" t="str">
        <f>Data!B$34</f>
        <v>Til/fra pulje</v>
      </c>
      <c r="G747" s="6"/>
      <c r="H747" s="6"/>
      <c r="I747" s="6"/>
      <c r="J747" s="191">
        <f ca="1">(J735+J742)*(1+$F710)*$F723</f>
        <v>0</v>
      </c>
      <c r="K747" s="192">
        <f t="shared" ref="K747:X747" ca="1" si="404">(K735+K742)*(1+$F710)*$F723</f>
        <v>0</v>
      </c>
      <c r="L747" s="192">
        <f t="shared" ca="1" si="404"/>
        <v>0</v>
      </c>
      <c r="M747" s="192">
        <f t="shared" ca="1" si="404"/>
        <v>0</v>
      </c>
      <c r="N747" s="192">
        <f t="shared" ca="1" si="404"/>
        <v>0</v>
      </c>
      <c r="O747" s="192">
        <f t="shared" ca="1" si="404"/>
        <v>0</v>
      </c>
      <c r="P747" s="192">
        <f t="shared" ca="1" si="404"/>
        <v>0</v>
      </c>
      <c r="Q747" s="192">
        <f t="shared" ca="1" si="404"/>
        <v>0</v>
      </c>
      <c r="R747" s="192">
        <f t="shared" ca="1" si="404"/>
        <v>0</v>
      </c>
      <c r="S747" s="192">
        <f t="shared" ca="1" si="404"/>
        <v>0</v>
      </c>
      <c r="T747" s="192">
        <f t="shared" ca="1" si="404"/>
        <v>0</v>
      </c>
      <c r="U747" s="192">
        <f t="shared" ca="1" si="404"/>
        <v>0</v>
      </c>
      <c r="V747" s="192">
        <f t="shared" ca="1" si="404"/>
        <v>0</v>
      </c>
      <c r="W747" s="192">
        <f t="shared" ca="1" si="404"/>
        <v>0</v>
      </c>
      <c r="X747" s="193">
        <f t="shared" ca="1" si="404"/>
        <v>0</v>
      </c>
    </row>
    <row r="748" spans="1:56" ht="13.5" customHeight="1" x14ac:dyDescent="0.25">
      <c r="C748" s="195"/>
      <c r="D748" s="196"/>
      <c r="E748" s="196"/>
      <c r="F748" s="204" t="str">
        <f>Data!B$35</f>
        <v>Pulje for tilbageholdt tilskud</v>
      </c>
      <c r="G748" s="196"/>
      <c r="H748" s="196"/>
      <c r="I748" s="196"/>
      <c r="J748" s="186">
        <f ca="1">(J736+J743)*(1+$F710)*$F723</f>
        <v>0</v>
      </c>
      <c r="K748" s="187">
        <f t="shared" ref="K748:X748" ca="1" si="405">(K736+K743)*(1+$F710)*$F723</f>
        <v>0</v>
      </c>
      <c r="L748" s="187">
        <f t="shared" ca="1" si="405"/>
        <v>0</v>
      </c>
      <c r="M748" s="187">
        <f t="shared" ca="1" si="405"/>
        <v>0</v>
      </c>
      <c r="N748" s="187">
        <f t="shared" ca="1" si="405"/>
        <v>0</v>
      </c>
      <c r="O748" s="187">
        <f t="shared" ca="1" si="405"/>
        <v>0</v>
      </c>
      <c r="P748" s="187">
        <f t="shared" ca="1" si="405"/>
        <v>0</v>
      </c>
      <c r="Q748" s="187">
        <f t="shared" ca="1" si="405"/>
        <v>0</v>
      </c>
      <c r="R748" s="187">
        <f t="shared" ca="1" si="405"/>
        <v>0</v>
      </c>
      <c r="S748" s="187">
        <f t="shared" ca="1" si="405"/>
        <v>0</v>
      </c>
      <c r="T748" s="187">
        <f t="shared" ca="1" si="405"/>
        <v>0</v>
      </c>
      <c r="U748" s="187">
        <f t="shared" ca="1" si="405"/>
        <v>0</v>
      </c>
      <c r="V748" s="187">
        <f t="shared" ca="1" si="405"/>
        <v>0</v>
      </c>
      <c r="W748" s="187">
        <f t="shared" ca="1" si="405"/>
        <v>0</v>
      </c>
      <c r="X748" s="188">
        <f t="shared" ca="1" si="405"/>
        <v>0</v>
      </c>
    </row>
    <row r="749" spans="1:56" ht="13.5" customHeight="1" x14ac:dyDescent="0.25">
      <c r="A749" s="24" t="s">
        <v>230</v>
      </c>
      <c r="C749" s="482" t="s">
        <v>229</v>
      </c>
      <c r="D749" s="483"/>
      <c r="E749" s="483"/>
      <c r="F749" s="483"/>
      <c r="G749" s="483"/>
      <c r="H749" s="483"/>
      <c r="I749" s="483"/>
      <c r="J749" s="484">
        <f ca="1">J724</f>
        <v>0</v>
      </c>
      <c r="K749" s="485">
        <f ca="1">SUM($J724:K724)</f>
        <v>0</v>
      </c>
      <c r="L749" s="485">
        <f ca="1">SUM($J724:L724)</f>
        <v>0</v>
      </c>
      <c r="M749" s="485">
        <f ca="1">SUM($J724:M724)</f>
        <v>0</v>
      </c>
      <c r="N749" s="485">
        <f ca="1">SUM($J724:N724)</f>
        <v>0</v>
      </c>
      <c r="O749" s="485">
        <f ca="1">SUM($J724:O724)</f>
        <v>0</v>
      </c>
      <c r="P749" s="485">
        <f ca="1">SUM($J724:P724)</f>
        <v>0</v>
      </c>
      <c r="Q749" s="485">
        <f ca="1">SUM($J724:Q724)</f>
        <v>0</v>
      </c>
      <c r="R749" s="485">
        <f ca="1">SUM($J724:R724)</f>
        <v>0</v>
      </c>
      <c r="S749" s="485">
        <f ca="1">SUM($J724:S724)</f>
        <v>0</v>
      </c>
      <c r="T749" s="485">
        <f ca="1">SUM($J724:T724)</f>
        <v>0</v>
      </c>
      <c r="U749" s="485">
        <f ca="1">SUM($J724:U724)</f>
        <v>0</v>
      </c>
      <c r="V749" s="485">
        <f ca="1">SUM($J724:V724)</f>
        <v>0</v>
      </c>
      <c r="W749" s="485">
        <f ca="1">SUM($J724:W724)</f>
        <v>0</v>
      </c>
      <c r="X749" s="486">
        <f ca="1">SUM($J724:X724)</f>
        <v>0</v>
      </c>
    </row>
    <row r="750" spans="1:56" ht="13.5" customHeight="1" x14ac:dyDescent="0.25">
      <c r="J750" s="155"/>
      <c r="K750"/>
    </row>
    <row r="752" spans="1:56" x14ac:dyDescent="0.25">
      <c r="B752" s="10"/>
      <c r="C752" s="268" t="str">
        <f>Data!B$53</f>
        <v>Virksomhed</v>
      </c>
      <c r="D752" s="81"/>
      <c r="E752" s="403">
        <f>HLOOKUP(B753,'Budget &amp; Total'!A:CI,6,FALSE)</f>
        <v>0</v>
      </c>
      <c r="F752" s="925">
        <f>HLOOKUP(B753,'Budget &amp; Total'!A:CI,5,FALSE)</f>
        <v>0</v>
      </c>
      <c r="G752" s="925"/>
      <c r="H752" s="925"/>
      <c r="I752" s="81"/>
      <c r="J752" s="82" t="str">
        <f ca="1">J$1</f>
        <v>P1</v>
      </c>
      <c r="K752" s="82" t="str">
        <f t="shared" ref="K752:X752" ca="1" si="406">K$1</f>
        <v>P2</v>
      </c>
      <c r="L752" s="82" t="str">
        <f t="shared" ca="1" si="406"/>
        <v>P3</v>
      </c>
      <c r="M752" s="82" t="str">
        <f t="shared" ca="1" si="406"/>
        <v>P4</v>
      </c>
      <c r="N752" s="82" t="str">
        <f t="shared" ca="1" si="406"/>
        <v>P5</v>
      </c>
      <c r="O752" s="82" t="str">
        <f t="shared" ca="1" si="406"/>
        <v>P6</v>
      </c>
      <c r="P752" s="82" t="str">
        <f t="shared" ca="1" si="406"/>
        <v>P7</v>
      </c>
      <c r="Q752" s="82" t="str">
        <f t="shared" ca="1" si="406"/>
        <v>P8</v>
      </c>
      <c r="R752" s="82" t="str">
        <f t="shared" ca="1" si="406"/>
        <v>P9</v>
      </c>
      <c r="S752" s="82" t="str">
        <f t="shared" ca="1" si="406"/>
        <v>P10</v>
      </c>
      <c r="T752" s="82" t="str">
        <f t="shared" ca="1" si="406"/>
        <v>P11</v>
      </c>
      <c r="U752" s="82" t="str">
        <f t="shared" ca="1" si="406"/>
        <v>P12</v>
      </c>
      <c r="V752" s="82" t="str">
        <f t="shared" ca="1" si="406"/>
        <v>P13</v>
      </c>
      <c r="W752" s="82" t="str">
        <f t="shared" ca="1" si="406"/>
        <v>P14</v>
      </c>
      <c r="X752" s="83" t="str">
        <f t="shared" ca="1" si="406"/>
        <v>P15</v>
      </c>
      <c r="Z752" s="1"/>
      <c r="AA752" s="1"/>
      <c r="AB752" s="1"/>
      <c r="AC752" s="1"/>
      <c r="AD752" s="1"/>
      <c r="AE752" s="1"/>
      <c r="AF752" s="1"/>
      <c r="AG752" s="1"/>
      <c r="AH752" s="1"/>
      <c r="AI752" s="1"/>
      <c r="AJ752" s="1"/>
      <c r="AK752" s="1"/>
      <c r="AL752" s="1"/>
      <c r="AM752" s="1"/>
      <c r="AN752" s="1"/>
      <c r="AO752" s="1"/>
      <c r="AX752" s="1"/>
      <c r="AY752" s="1"/>
      <c r="AZ752" s="1"/>
      <c r="BA752" s="1"/>
      <c r="BB752" s="1"/>
      <c r="BC752" s="1"/>
      <c r="BD752" s="1"/>
    </row>
    <row r="753" spans="1:56" x14ac:dyDescent="0.25">
      <c r="B753" s="293">
        <f>B703+1</f>
        <v>16</v>
      </c>
      <c r="C753" s="84" t="str">
        <f>Data!B$52</f>
        <v>Projekt</v>
      </c>
      <c r="D753" s="26"/>
      <c r="E753" s="296">
        <f>'Budget &amp; Total'!$C$5</f>
        <v>0</v>
      </c>
      <c r="F753" s="924">
        <f>'Budget &amp; Total'!$C$8</f>
        <v>0</v>
      </c>
      <c r="G753" s="924"/>
      <c r="H753" s="924"/>
      <c r="I753" s="85"/>
      <c r="J753" s="86">
        <f ca="1">INDIRECT(J$1&amp;"!d$5")</f>
        <v>0</v>
      </c>
      <c r="K753" s="86">
        <f ca="1">INDIRECT(K$1&amp;"!d$5")</f>
        <v>1</v>
      </c>
      <c r="L753" s="6"/>
      <c r="M753" s="6"/>
      <c r="N753" s="6"/>
      <c r="O753" s="6"/>
      <c r="P753" s="6"/>
      <c r="Q753" s="6"/>
      <c r="R753" s="6"/>
      <c r="S753" s="6"/>
      <c r="T753" s="6"/>
      <c r="U753" s="6"/>
      <c r="V753" s="6"/>
      <c r="W753" s="6"/>
      <c r="X753" s="481"/>
      <c r="Z753">
        <v>1</v>
      </c>
      <c r="AA753">
        <v>2</v>
      </c>
      <c r="AB753">
        <v>3</v>
      </c>
      <c r="AC753">
        <v>4</v>
      </c>
      <c r="AD753">
        <v>5</v>
      </c>
      <c r="AE753">
        <v>6</v>
      </c>
      <c r="AF753">
        <v>7</v>
      </c>
      <c r="AG753">
        <v>8</v>
      </c>
      <c r="AH753">
        <v>9</v>
      </c>
      <c r="AI753">
        <v>10</v>
      </c>
      <c r="AJ753">
        <v>11</v>
      </c>
      <c r="AK753">
        <v>12</v>
      </c>
      <c r="AL753">
        <v>13</v>
      </c>
      <c r="AM753">
        <v>14</v>
      </c>
      <c r="AN753">
        <v>15</v>
      </c>
    </row>
    <row r="754" spans="1:56" ht="13.8" thickBot="1" x14ac:dyDescent="0.3">
      <c r="B754" s="24">
        <f>B753</f>
        <v>16</v>
      </c>
      <c r="C754" s="87"/>
      <c r="D754" s="26"/>
      <c r="E754" s="26"/>
      <c r="F754" s="26"/>
      <c r="G754" s="448" t="s">
        <v>5</v>
      </c>
      <c r="H754" s="449">
        <f>Data!B753</f>
        <v>0</v>
      </c>
      <c r="I754" s="6"/>
      <c r="J754" s="86">
        <f ca="1">INDIRECT(J$1&amp;"!f$5")</f>
        <v>0</v>
      </c>
      <c r="K754" s="86">
        <f ca="1">INDIRECT(K$1&amp;"!f$5")</f>
        <v>0</v>
      </c>
      <c r="L754" s="6"/>
      <c r="M754" s="6"/>
      <c r="N754" s="6"/>
      <c r="O754" s="6"/>
      <c r="P754" s="6"/>
      <c r="Q754" s="6"/>
      <c r="R754" s="6"/>
      <c r="S754" s="6"/>
      <c r="T754" s="6"/>
      <c r="U754" s="6"/>
      <c r="V754" s="6"/>
      <c r="W754" s="6"/>
      <c r="X754" s="481"/>
      <c r="Z754" s="1">
        <f t="shared" ref="Z754:AN754" ca="1" si="407">J754+20</f>
        <v>20</v>
      </c>
      <c r="AA754" s="1">
        <f t="shared" ca="1" si="407"/>
        <v>20</v>
      </c>
      <c r="AB754" s="1">
        <f t="shared" si="407"/>
        <v>20</v>
      </c>
      <c r="AC754" s="1">
        <f t="shared" si="407"/>
        <v>20</v>
      </c>
      <c r="AD754" s="1">
        <f t="shared" si="407"/>
        <v>20</v>
      </c>
      <c r="AE754" s="1">
        <f t="shared" si="407"/>
        <v>20</v>
      </c>
      <c r="AF754" s="1">
        <f t="shared" si="407"/>
        <v>20</v>
      </c>
      <c r="AG754" s="1">
        <f t="shared" si="407"/>
        <v>20</v>
      </c>
      <c r="AH754" s="1">
        <f t="shared" si="407"/>
        <v>20</v>
      </c>
      <c r="AI754" s="1">
        <f t="shared" si="407"/>
        <v>20</v>
      </c>
      <c r="AJ754" s="1">
        <f t="shared" si="407"/>
        <v>20</v>
      </c>
      <c r="AK754" s="1">
        <f t="shared" si="407"/>
        <v>20</v>
      </c>
      <c r="AL754" s="1">
        <f t="shared" si="407"/>
        <v>20</v>
      </c>
      <c r="AM754" s="1">
        <f t="shared" si="407"/>
        <v>20</v>
      </c>
      <c r="AN754" s="1">
        <f t="shared" si="407"/>
        <v>20</v>
      </c>
    </row>
    <row r="755" spans="1:56" x14ac:dyDescent="0.25">
      <c r="A755" s="24">
        <v>1</v>
      </c>
      <c r="B755" s="24">
        <f t="shared" ref="B755:B779" si="408">B754</f>
        <v>16</v>
      </c>
      <c r="C755" s="36" t="str">
        <f>Data!B$24</f>
        <v>Timer</v>
      </c>
      <c r="D755" s="68" t="str">
        <f>Data!B$13</f>
        <v>Interne timer</v>
      </c>
      <c r="E755" s="68"/>
      <c r="F755" s="37"/>
      <c r="G755" s="241">
        <f>HLOOKUP(B755,'Budget &amp; Total'!$1:$45,(20),FALSE)</f>
        <v>0</v>
      </c>
      <c r="H755" s="452">
        <f ca="1">SUM(J755:X755)</f>
        <v>0</v>
      </c>
      <c r="I755" s="72"/>
      <c r="J755" s="152">
        <f ca="1">HLOOKUP($B755,INDIRECT(J$1&amp;"!$I$2:$AM$40"),('Partner-period(er)'!$A755+14),FALSE)</f>
        <v>0</v>
      </c>
      <c r="K755" s="69">
        <f ca="1">HLOOKUP($B755,INDIRECT(K$1&amp;"!$I$2:$AM$40"),('Partner-period(er)'!$A755+14),FALSE)</f>
        <v>0</v>
      </c>
      <c r="L755" s="69">
        <f ca="1">HLOOKUP($B755,INDIRECT(L$1&amp;"!$I$2:$AM$40"),('Partner-period(er)'!$A755+14),FALSE)</f>
        <v>0</v>
      </c>
      <c r="M755" s="69">
        <f ca="1">HLOOKUP($B755,INDIRECT(M$1&amp;"!$I$2:$AM$40"),('Partner-period(er)'!$A755+14),FALSE)</f>
        <v>0</v>
      </c>
      <c r="N755" s="69">
        <f ca="1">HLOOKUP($B755,INDIRECT(N$1&amp;"!$I$2:$AM$40"),('Partner-period(er)'!$A755+14),FALSE)</f>
        <v>0</v>
      </c>
      <c r="O755" s="68">
        <f ca="1">HLOOKUP($B755,INDIRECT(O$1&amp;"!$I$2:$AM$40"),('Partner-period(er)'!$A755+14),FALSE)</f>
        <v>0</v>
      </c>
      <c r="P755" s="68">
        <f ca="1">HLOOKUP($B755,INDIRECT(P$1&amp;"!$I$2:$AM$40"),('Partner-period(er)'!$A755+14),FALSE)</f>
        <v>0</v>
      </c>
      <c r="Q755" s="68">
        <f ca="1">HLOOKUP($B755,INDIRECT(Q$1&amp;"!$I$2:$AM$40"),('Partner-period(er)'!$A755+14),FALSE)</f>
        <v>0</v>
      </c>
      <c r="R755" s="68">
        <f ca="1">HLOOKUP($B755,INDIRECT(R$1&amp;"!$I$2:$AM$40"),('Partner-period(er)'!$A755+14),FALSE)</f>
        <v>0</v>
      </c>
      <c r="S755" s="68">
        <f ca="1">HLOOKUP($B755,INDIRECT(S$1&amp;"!$I$2:$AM$40"),('Partner-period(er)'!$A755+14),FALSE)</f>
        <v>0</v>
      </c>
      <c r="T755" s="68">
        <f ca="1">HLOOKUP($B755,INDIRECT(T$1&amp;"!$I$2:$AM$40"),('Partner-period(er)'!$A755+14),FALSE)</f>
        <v>0</v>
      </c>
      <c r="U755" s="68">
        <f ca="1">HLOOKUP($B755,INDIRECT(U$1&amp;"!$I$2:$AM$40"),('Partner-period(er)'!$A755+14),FALSE)</f>
        <v>0</v>
      </c>
      <c r="V755" s="68">
        <f ca="1">HLOOKUP($B755,INDIRECT(V$1&amp;"!$I$2:$AM$40"),('Partner-period(er)'!$A755+14),FALSE)</f>
        <v>0</v>
      </c>
      <c r="W755" s="68">
        <f ca="1">HLOOKUP($B755,INDIRECT(W$1&amp;"!$I$2:$AM$40"),('Partner-period(er)'!$A755+14),FALSE)</f>
        <v>0</v>
      </c>
      <c r="X755" s="362">
        <f ca="1">HLOOKUP($B755,INDIRECT(X$1&amp;"!$I$2:$AM$40"),('Partner-period(er)'!$A755+14),FALSE)</f>
        <v>0</v>
      </c>
      <c r="Z755" s="13">
        <f ca="1">J755</f>
        <v>0</v>
      </c>
      <c r="AA755" s="14">
        <f ca="1">SUM($J755:K755)</f>
        <v>0</v>
      </c>
      <c r="AB755" s="14">
        <f ca="1">SUM($J755:L755)</f>
        <v>0</v>
      </c>
      <c r="AC755" s="14">
        <f ca="1">SUM($J755:M755)</f>
        <v>0</v>
      </c>
      <c r="AD755" s="14">
        <f ca="1">SUM($J755:N755)</f>
        <v>0</v>
      </c>
      <c r="AE755" s="14">
        <f ca="1">SUM($J755:O755)</f>
        <v>0</v>
      </c>
      <c r="AF755" s="14">
        <f ca="1">SUM($J755:P755)</f>
        <v>0</v>
      </c>
      <c r="AG755" s="14">
        <f ca="1">SUM($J755:Q755)</f>
        <v>0</v>
      </c>
      <c r="AH755" s="14">
        <f ca="1">SUM($J755:R755)</f>
        <v>0</v>
      </c>
      <c r="AI755" s="14">
        <f ca="1">SUM($J755:S755)</f>
        <v>0</v>
      </c>
      <c r="AJ755" s="14">
        <f ca="1">SUM($J755:T755)</f>
        <v>0</v>
      </c>
      <c r="AK755" s="14">
        <f ca="1">SUM($J755:U755)</f>
        <v>0</v>
      </c>
      <c r="AL755" s="14">
        <f ca="1">SUM($J755:V755)</f>
        <v>0</v>
      </c>
      <c r="AM755" s="14">
        <f ca="1">SUM($J755:W755)</f>
        <v>0</v>
      </c>
      <c r="AN755" s="18">
        <f ca="1">SUM($J755:X755)</f>
        <v>0</v>
      </c>
      <c r="AO755" s="12"/>
      <c r="AP755" s="11"/>
      <c r="AQ755" s="11"/>
      <c r="AR755" s="11"/>
      <c r="AS755" s="11"/>
      <c r="AT755" s="11"/>
    </row>
    <row r="756" spans="1:56" x14ac:dyDescent="0.25">
      <c r="A756" s="24">
        <v>2</v>
      </c>
      <c r="B756" s="24">
        <f t="shared" si="408"/>
        <v>16</v>
      </c>
      <c r="C756" s="443">
        <f>Data!L752</f>
        <v>0</v>
      </c>
      <c r="D756" s="9" t="str">
        <f>Data!B$14</f>
        <v>Teknisk/adm timer</v>
      </c>
      <c r="E756" s="9"/>
      <c r="F756" s="4"/>
      <c r="G756" s="242">
        <f>HLOOKUP(B756,'Budget &amp; Total'!$1:$45,(21),FALSE)</f>
        <v>0</v>
      </c>
      <c r="H756" s="453">
        <f t="shared" ref="H756:H779" ca="1" si="409">SUM(J756:X756)</f>
        <v>0</v>
      </c>
      <c r="I756" s="72"/>
      <c r="J756" s="153">
        <f ca="1">HLOOKUP($B756,INDIRECT(J$1&amp;"!$I$2:$AM$40"),('Partner-period(er)'!$A756+14),FALSE)</f>
        <v>0</v>
      </c>
      <c r="K756" s="58">
        <f ca="1">HLOOKUP($B756,INDIRECT(K$1&amp;"!$I$2:$AM$40"),('Partner-period(er)'!$A756+14),FALSE)</f>
        <v>0</v>
      </c>
      <c r="L756" s="58">
        <f ca="1">HLOOKUP($B756,INDIRECT(L$1&amp;"!$I$2:$AM$40"),('Partner-period(er)'!$A756+14),FALSE)</f>
        <v>0</v>
      </c>
      <c r="M756" s="58">
        <f ca="1">HLOOKUP($B756,INDIRECT(M$1&amp;"!$I$2:$AM$40"),('Partner-period(er)'!$A756+14),FALSE)</f>
        <v>0</v>
      </c>
      <c r="N756" s="58">
        <f ca="1">HLOOKUP($B756,INDIRECT(N$1&amp;"!$I$2:$AM$40"),('Partner-period(er)'!$A756+14),FALSE)</f>
        <v>0</v>
      </c>
      <c r="O756" s="41">
        <f ca="1">HLOOKUP($B756,INDIRECT(O$1&amp;"!$I$2:$AM$40"),('Partner-period(er)'!$A756+14),FALSE)</f>
        <v>0</v>
      </c>
      <c r="P756" s="41">
        <f ca="1">HLOOKUP($B756,INDIRECT(P$1&amp;"!$I$2:$AM$40"),('Partner-period(er)'!$A756+14),FALSE)</f>
        <v>0</v>
      </c>
      <c r="Q756" s="41">
        <f ca="1">HLOOKUP($B756,INDIRECT(Q$1&amp;"!$I$2:$AM$40"),('Partner-period(er)'!$A756+14),FALSE)</f>
        <v>0</v>
      </c>
      <c r="R756" s="41">
        <f ca="1">HLOOKUP($B756,INDIRECT(R$1&amp;"!$I$2:$AM$40"),('Partner-period(er)'!$A756+14),FALSE)</f>
        <v>0</v>
      </c>
      <c r="S756" s="41">
        <f ca="1">HLOOKUP($B756,INDIRECT(S$1&amp;"!$I$2:$AM$40"),('Partner-period(er)'!$A756+14),FALSE)</f>
        <v>0</v>
      </c>
      <c r="T756" s="41">
        <f ca="1">HLOOKUP($B756,INDIRECT(T$1&amp;"!$I$2:$AM$40"),('Partner-period(er)'!$A756+14),FALSE)</f>
        <v>0</v>
      </c>
      <c r="U756" s="41">
        <f ca="1">HLOOKUP($B756,INDIRECT(U$1&amp;"!$I$2:$AM$40"),('Partner-period(er)'!$A756+14),FALSE)</f>
        <v>0</v>
      </c>
      <c r="V756" s="41">
        <f ca="1">HLOOKUP($B756,INDIRECT(V$1&amp;"!$I$2:$AM$40"),('Partner-period(er)'!$A756+14),FALSE)</f>
        <v>0</v>
      </c>
      <c r="W756" s="41">
        <f ca="1">HLOOKUP($B756,INDIRECT(W$1&amp;"!$I$2:$AM$40"),('Partner-period(er)'!$A756+14),FALSE)</f>
        <v>0</v>
      </c>
      <c r="X756" s="363">
        <f ca="1">HLOOKUP($B756,INDIRECT(X$1&amp;"!$I$2:$AM$40"),('Partner-period(er)'!$A756+14),FALSE)</f>
        <v>0</v>
      </c>
      <c r="Z756" s="15">
        <f ca="1">J756</f>
        <v>0</v>
      </c>
      <c r="AA756" s="11">
        <f ca="1">SUM($J756:K756)</f>
        <v>0</v>
      </c>
      <c r="AB756" s="11">
        <f ca="1">SUM($J756:L756)</f>
        <v>0</v>
      </c>
      <c r="AC756" s="11">
        <f ca="1">SUM($J756:M756)</f>
        <v>0</v>
      </c>
      <c r="AD756" s="11">
        <f ca="1">SUM($J756:N756)</f>
        <v>0</v>
      </c>
      <c r="AE756" s="11">
        <f ca="1">SUM($J756:O756)</f>
        <v>0</v>
      </c>
      <c r="AF756" s="11">
        <f ca="1">SUM($J756:P756)</f>
        <v>0</v>
      </c>
      <c r="AG756" s="11">
        <f ca="1">SUM($J756:Q756)</f>
        <v>0</v>
      </c>
      <c r="AH756" s="11">
        <f ca="1">SUM($J756:R756)</f>
        <v>0</v>
      </c>
      <c r="AI756" s="11">
        <f ca="1">SUM($J756:S756)</f>
        <v>0</v>
      </c>
      <c r="AJ756" s="11">
        <f ca="1">SUM($J756:T756)</f>
        <v>0</v>
      </c>
      <c r="AK756" s="11">
        <f ca="1">SUM($J756:U756)</f>
        <v>0</v>
      </c>
      <c r="AL756" s="11">
        <f ca="1">SUM($J756:V756)</f>
        <v>0</v>
      </c>
      <c r="AM756" s="11">
        <f ca="1">SUM($J756:W756)</f>
        <v>0</v>
      </c>
      <c r="AN756" s="19">
        <f ca="1">SUM($J756:X756)</f>
        <v>0</v>
      </c>
      <c r="AO756" s="12"/>
      <c r="AP756" s="11"/>
      <c r="AQ756" s="11"/>
      <c r="AR756" s="11"/>
      <c r="AS756" s="11"/>
      <c r="AT756" s="11"/>
    </row>
    <row r="757" spans="1:56" x14ac:dyDescent="0.25">
      <c r="A757" s="24">
        <v>3</v>
      </c>
      <c r="B757" s="24">
        <f t="shared" si="408"/>
        <v>16</v>
      </c>
      <c r="C757" s="36" t="str">
        <f>Data!B$5</f>
        <v>Personaleudgifter</v>
      </c>
      <c r="D757" s="37"/>
      <c r="E757" s="37"/>
      <c r="F757" s="37"/>
      <c r="G757" s="241"/>
      <c r="H757" s="454">
        <f t="shared" ca="1" si="409"/>
        <v>0</v>
      </c>
      <c r="I757" s="72"/>
      <c r="J757" s="159">
        <f ca="1">HLOOKUP($B757,INDIRECT(J$1&amp;"!$I$2:$AM$40"),('Partner-period(er)'!$A757+14),FALSE)</f>
        <v>0</v>
      </c>
      <c r="K757" s="57">
        <f ca="1">HLOOKUP($B757,INDIRECT(K$1&amp;"!$I$2:$AM$40"),('Partner-period(er)'!$A757+14),FALSE)</f>
        <v>0</v>
      </c>
      <c r="L757" s="57">
        <f ca="1">HLOOKUP($B757,INDIRECT(L$1&amp;"!$I$2:$AM$40"),('Partner-period(er)'!$A757+14),FALSE)</f>
        <v>0</v>
      </c>
      <c r="M757" s="57">
        <f ca="1">HLOOKUP($B757,INDIRECT(M$1&amp;"!$I$2:$AM$40"),('Partner-period(er)'!$A757+14),FALSE)</f>
        <v>0</v>
      </c>
      <c r="N757" s="57">
        <f ca="1">HLOOKUP($B757,INDIRECT(N$1&amp;"!$I$2:$AM$40"),('Partner-period(er)'!$A757+14),FALSE)</f>
        <v>0</v>
      </c>
      <c r="O757" s="9">
        <f ca="1">HLOOKUP($B757,INDIRECT(O$1&amp;"!$I$2:$AM$40"),('Partner-period(er)'!$A757+14),FALSE)</f>
        <v>0</v>
      </c>
      <c r="P757" s="9">
        <f ca="1">HLOOKUP($B757,INDIRECT(P$1&amp;"!$I$2:$AM$40"),('Partner-period(er)'!$A757+14),FALSE)</f>
        <v>0</v>
      </c>
      <c r="Q757" s="9">
        <f ca="1">HLOOKUP($B757,INDIRECT(Q$1&amp;"!$I$2:$AM$40"),('Partner-period(er)'!$A757+14),FALSE)</f>
        <v>0</v>
      </c>
      <c r="R757" s="9">
        <f ca="1">HLOOKUP($B757,INDIRECT(R$1&amp;"!$I$2:$AM$40"),('Partner-period(er)'!$A757+14),FALSE)</f>
        <v>0</v>
      </c>
      <c r="S757" s="9">
        <f ca="1">HLOOKUP($B757,INDIRECT(S$1&amp;"!$I$2:$AM$40"),('Partner-period(er)'!$A757+14),FALSE)</f>
        <v>0</v>
      </c>
      <c r="T757" s="9">
        <f ca="1">HLOOKUP($B757,INDIRECT(T$1&amp;"!$I$2:$AM$40"),('Partner-period(er)'!$A757+14),FALSE)</f>
        <v>0</v>
      </c>
      <c r="U757" s="9">
        <f ca="1">HLOOKUP($B757,INDIRECT(U$1&amp;"!$I$2:$AM$40"),('Partner-period(er)'!$A757+14),FALSE)</f>
        <v>0</v>
      </c>
      <c r="V757" s="9">
        <f ca="1">HLOOKUP($B757,INDIRECT(V$1&amp;"!$I$2:$AM$40"),('Partner-period(er)'!$A757+14),FALSE)</f>
        <v>0</v>
      </c>
      <c r="W757" s="9">
        <f ca="1">HLOOKUP($B757,INDIRECT(W$1&amp;"!$I$2:$AM$40"),('Partner-period(er)'!$A757+14),FALSE)</f>
        <v>0</v>
      </c>
      <c r="X757" s="109">
        <f ca="1">HLOOKUP($B757,INDIRECT(X$1&amp;"!$I$2:$AM$40"),('Partner-period(er)'!$A757+14),FALSE)</f>
        <v>0</v>
      </c>
      <c r="Z757" s="15">
        <f ca="1">J757</f>
        <v>0</v>
      </c>
      <c r="AA757" s="11">
        <f ca="1">SUM($J757:K757)</f>
        <v>0</v>
      </c>
      <c r="AB757" s="11">
        <f ca="1">SUM($J757:L757)</f>
        <v>0</v>
      </c>
      <c r="AC757" s="11">
        <f ca="1">SUM($J757:M757)</f>
        <v>0</v>
      </c>
      <c r="AD757" s="11">
        <f ca="1">SUM($J757:N757)</f>
        <v>0</v>
      </c>
      <c r="AE757" s="11">
        <f ca="1">SUM($J757:O757)</f>
        <v>0</v>
      </c>
      <c r="AF757" s="11">
        <f ca="1">SUM($J757:P757)</f>
        <v>0</v>
      </c>
      <c r="AG757" s="11">
        <f ca="1">SUM($J757:Q757)</f>
        <v>0</v>
      </c>
      <c r="AH757" s="11">
        <f ca="1">SUM($J757:R757)</f>
        <v>0</v>
      </c>
      <c r="AI757" s="11">
        <f ca="1">SUM($J757:S757)</f>
        <v>0</v>
      </c>
      <c r="AJ757" s="11">
        <f ca="1">SUM($J757:T757)</f>
        <v>0</v>
      </c>
      <c r="AK757" s="11">
        <f ca="1">SUM($J757:U757)</f>
        <v>0</v>
      </c>
      <c r="AL757" s="11">
        <f ca="1">SUM($J757:V757)</f>
        <v>0</v>
      </c>
      <c r="AM757" s="11">
        <f ca="1">SUM($J757:W757)</f>
        <v>0</v>
      </c>
      <c r="AN757" s="19">
        <f ca="1">SUM($J757:X757)</f>
        <v>0</v>
      </c>
      <c r="AO757" s="12"/>
      <c r="AP757" s="11"/>
      <c r="AQ757" s="11"/>
      <c r="AR757" s="11"/>
      <c r="AS757" s="11"/>
      <c r="AT757" s="11"/>
    </row>
    <row r="758" spans="1:56" x14ac:dyDescent="0.25">
      <c r="A758" s="24">
        <v>4</v>
      </c>
      <c r="B758" s="24">
        <f t="shared" si="408"/>
        <v>16</v>
      </c>
      <c r="C758" s="43"/>
      <c r="D758" s="9" t="str">
        <f>Data!B$15</f>
        <v>Interen løn</v>
      </c>
      <c r="E758" s="9"/>
      <c r="F758" s="66">
        <f>HLOOKUP(B758,'Budget &amp; Total'!B:CI,50,FALSE)</f>
        <v>0</v>
      </c>
      <c r="G758" s="242">
        <f>HLOOKUP(B758,'Budget &amp; Total'!$1:$45,(24),FALSE)</f>
        <v>0</v>
      </c>
      <c r="H758" s="454">
        <f t="shared" ca="1" si="409"/>
        <v>0</v>
      </c>
      <c r="I758" s="72"/>
      <c r="J758" s="159">
        <f ca="1">HLOOKUP($B758,INDIRECT(J$1&amp;"!$I$2:$AM$40"),('Partner-period(er)'!$A758+14),FALSE)</f>
        <v>0</v>
      </c>
      <c r="K758" s="57">
        <f ca="1">HLOOKUP($B758,INDIRECT(K$1&amp;"!$I$2:$AM$40"),('Partner-period(er)'!$A758+14),FALSE)</f>
        <v>0</v>
      </c>
      <c r="L758" s="57">
        <f ca="1">HLOOKUP($B758,INDIRECT(L$1&amp;"!$I$2:$AM$40"),('Partner-period(er)'!$A758+14),FALSE)</f>
        <v>0</v>
      </c>
      <c r="M758" s="57">
        <f ca="1">HLOOKUP($B758,INDIRECT(M$1&amp;"!$I$2:$AM$40"),('Partner-period(er)'!$A758+14),FALSE)</f>
        <v>0</v>
      </c>
      <c r="N758" s="57">
        <f ca="1">HLOOKUP($B758,INDIRECT(N$1&amp;"!$I$2:$AM$40"),('Partner-period(er)'!$A758+14),FALSE)</f>
        <v>0</v>
      </c>
      <c r="O758" s="9">
        <f ca="1">HLOOKUP($B758,INDIRECT(O$1&amp;"!$I$2:$AM$40"),('Partner-period(er)'!$A758+14),FALSE)</f>
        <v>0</v>
      </c>
      <c r="P758" s="9">
        <f ca="1">HLOOKUP($B758,INDIRECT(P$1&amp;"!$I$2:$AM$40"),('Partner-period(er)'!$A758+14),FALSE)</f>
        <v>0</v>
      </c>
      <c r="Q758" s="9">
        <f ca="1">HLOOKUP($B758,INDIRECT(Q$1&amp;"!$I$2:$AM$40"),('Partner-period(er)'!$A758+14),FALSE)</f>
        <v>0</v>
      </c>
      <c r="R758" s="9">
        <f ca="1">HLOOKUP($B758,INDIRECT(R$1&amp;"!$I$2:$AM$40"),('Partner-period(er)'!$A758+14),FALSE)</f>
        <v>0</v>
      </c>
      <c r="S758" s="9">
        <f ca="1">HLOOKUP($B758,INDIRECT(S$1&amp;"!$I$2:$AM$40"),('Partner-period(er)'!$A758+14),FALSE)</f>
        <v>0</v>
      </c>
      <c r="T758" s="9">
        <f ca="1">HLOOKUP($B758,INDIRECT(T$1&amp;"!$I$2:$AM$40"),('Partner-period(er)'!$A758+14),FALSE)</f>
        <v>0</v>
      </c>
      <c r="U758" s="9">
        <f ca="1">HLOOKUP($B758,INDIRECT(U$1&amp;"!$I$2:$AM$40"),('Partner-period(er)'!$A758+14),FALSE)</f>
        <v>0</v>
      </c>
      <c r="V758" s="9">
        <f ca="1">HLOOKUP($B758,INDIRECT(V$1&amp;"!$I$2:$AM$40"),('Partner-period(er)'!$A758+14),FALSE)</f>
        <v>0</v>
      </c>
      <c r="W758" s="9">
        <f ca="1">HLOOKUP($B758,INDIRECT(W$1&amp;"!$I$2:$AM$40"),('Partner-period(er)'!$A758+14),FALSE)</f>
        <v>0</v>
      </c>
      <c r="X758" s="109">
        <f ca="1">HLOOKUP($B758,INDIRECT(X$1&amp;"!$I$2:$AM$40"),('Partner-period(er)'!$A758+14),FALSE)</f>
        <v>0</v>
      </c>
      <c r="Z758" s="21">
        <f ca="1">J784</f>
        <v>0</v>
      </c>
      <c r="AA758" s="22">
        <f ca="1">SUM($J784:K784)</f>
        <v>0</v>
      </c>
      <c r="AB758" s="22">
        <f ca="1">SUM($J784:L784)</f>
        <v>0</v>
      </c>
      <c r="AC758" s="22">
        <f ca="1">SUM($J784:M784)</f>
        <v>0</v>
      </c>
      <c r="AD758" s="22">
        <f ca="1">SUM($J784:N784)</f>
        <v>0</v>
      </c>
      <c r="AE758" s="22">
        <f ca="1">SUM($J784:O784)</f>
        <v>0</v>
      </c>
      <c r="AF758" s="22">
        <f ca="1">SUM($J784:P784)</f>
        <v>0</v>
      </c>
      <c r="AG758" s="22">
        <f ca="1">SUM($J784:Q784)</f>
        <v>0</v>
      </c>
      <c r="AH758" s="22">
        <f ca="1">SUM($J784:R784)</f>
        <v>0</v>
      </c>
      <c r="AI758" s="22">
        <f ca="1">SUM($J784:S784)</f>
        <v>0</v>
      </c>
      <c r="AJ758" s="22">
        <f ca="1">SUM($J784:T784)</f>
        <v>0</v>
      </c>
      <c r="AK758" s="22">
        <f ca="1">SUM($J784:U784)</f>
        <v>0</v>
      </c>
      <c r="AL758" s="22">
        <f ca="1">SUM($J784:V784)</f>
        <v>0</v>
      </c>
      <c r="AM758" s="22">
        <f ca="1">SUM($J784:W784)</f>
        <v>0</v>
      </c>
      <c r="AN758" s="23">
        <f ca="1">SUM($J784:X784)</f>
        <v>0</v>
      </c>
      <c r="AO758" s="12"/>
      <c r="AP758" s="11">
        <f ca="1">IF(Data!$H$2="ja",IF(Z758&gt;$G758,Z758-$G758,0),0)</f>
        <v>0</v>
      </c>
      <c r="AQ758" s="11">
        <f ca="1">IF(Data!$H$2="ja",IF(AA758&gt;$G758,AA758-$G758-SUM($AP758:AP758),0),0)</f>
        <v>0</v>
      </c>
      <c r="AR758" s="11">
        <f ca="1">IF(Data!$H$2="ja",IF(AB758&gt;$G758,AB758-$G758-SUM($AP758:AQ758),0),0)</f>
        <v>0</v>
      </c>
      <c r="AS758" s="11">
        <f ca="1">IF(Data!$H$2="ja",IF(AC758&gt;$G758,AC758-$G758-SUM($AP758:AR758),0),0)</f>
        <v>0</v>
      </c>
      <c r="AT758" s="11">
        <f ca="1">IF(Data!$H$2="ja",IF(AD758&gt;$G758,AD758-$G758-SUM($AP758:AS758),0),0)</f>
        <v>0</v>
      </c>
      <c r="AU758" s="11">
        <f ca="1">IF(Data!$H$2="ja",IF(AE758&gt;$G758,AE758-$G758-SUM($AP758:AT758),0),0)</f>
        <v>0</v>
      </c>
      <c r="AV758" s="11">
        <f ca="1">IF(Data!$H$2="ja",IF(AF758&gt;$G758,AF758-$G758-SUM($AP758:AU758),0),0)</f>
        <v>0</v>
      </c>
      <c r="AW758" s="11">
        <f ca="1">IF(Data!$H$2="ja",IF(AG758&gt;$G758,AG758-$G758-SUM($AP758:AV758),0),0)</f>
        <v>0</v>
      </c>
      <c r="AX758" s="11">
        <f ca="1">IF(Data!$H$2="ja",IF(AH758&gt;$G758,AH758-$G758-SUM($AP758:AW758),0),0)</f>
        <v>0</v>
      </c>
      <c r="AY758" s="11">
        <f ca="1">IF(Data!$H$2="ja",IF(AI758&gt;$G758,AI758-$G758-SUM($AP758:AX758),0),0)</f>
        <v>0</v>
      </c>
      <c r="AZ758" s="11">
        <f ca="1">IF(Data!$H$2="ja",IF(AJ758&gt;$G758,AJ758-$G758-SUM($AP758:AY758),0),0)</f>
        <v>0</v>
      </c>
      <c r="BA758" s="11">
        <f ca="1">IF(Data!$H$2="ja",IF(AK758&gt;$G758,AK758-$G758-SUM($AP758:AZ758),0),0)</f>
        <v>0</v>
      </c>
      <c r="BB758" s="11">
        <f ca="1">IF(Data!$H$2="ja",IF(AL758&gt;$G758,AL758-$G758-SUM($AP758:BA758),0),0)</f>
        <v>0</v>
      </c>
      <c r="BC758" s="11">
        <f ca="1">IF(Data!$H$2="ja",IF(AM758&gt;$G758,AM758-$G758-SUM($AP758:BB758),0),0)</f>
        <v>0</v>
      </c>
      <c r="BD758" s="11">
        <f ca="1">IF(Data!$H$2="ja",IF(AN758&gt;$G758,AN758-$G758-SUM($AP758:BC758),0),0)</f>
        <v>0</v>
      </c>
    </row>
    <row r="759" spans="1:56" x14ac:dyDescent="0.25">
      <c r="A759" s="24">
        <v>5</v>
      </c>
      <c r="B759" s="24">
        <f t="shared" si="408"/>
        <v>16</v>
      </c>
      <c r="C759" s="39"/>
      <c r="D759" s="9" t="str">
        <f>Data!B$16</f>
        <v>Teknisk/adm løn</v>
      </c>
      <c r="E759" s="9"/>
      <c r="F759" s="66">
        <f>HLOOKUP(B758,'Budget &amp; Total'!B:CI,51,FALSE)</f>
        <v>0</v>
      </c>
      <c r="G759" s="242">
        <f>HLOOKUP(B759,'Budget &amp; Total'!$1:$45,(25),FALSE)</f>
        <v>0</v>
      </c>
      <c r="H759" s="454">
        <f t="shared" ca="1" si="409"/>
        <v>0</v>
      </c>
      <c r="I759" s="72"/>
      <c r="J759" s="159">
        <f ca="1">HLOOKUP($B759,INDIRECT(J$1&amp;"!$I$2:$AM$40"),('Partner-period(er)'!$A759+14),FALSE)</f>
        <v>0</v>
      </c>
      <c r="K759" s="57">
        <f ca="1">HLOOKUP($B759,INDIRECT(K$1&amp;"!$I$2:$AM$40"),('Partner-period(er)'!$A759+14),FALSE)</f>
        <v>0</v>
      </c>
      <c r="L759" s="57">
        <f ca="1">HLOOKUP($B759,INDIRECT(L$1&amp;"!$I$2:$AM$40"),('Partner-period(er)'!$A759+14),FALSE)</f>
        <v>0</v>
      </c>
      <c r="M759" s="57">
        <f ca="1">HLOOKUP($B759,INDIRECT(M$1&amp;"!$I$2:$AM$40"),('Partner-period(er)'!$A759+14),FALSE)</f>
        <v>0</v>
      </c>
      <c r="N759" s="57">
        <f ca="1">HLOOKUP($B759,INDIRECT(N$1&amp;"!$I$2:$AM$40"),('Partner-period(er)'!$A759+14),FALSE)</f>
        <v>0</v>
      </c>
      <c r="O759" s="9">
        <f ca="1">HLOOKUP($B759,INDIRECT(O$1&amp;"!$I$2:$AM$40"),('Partner-period(er)'!$A759+14),FALSE)</f>
        <v>0</v>
      </c>
      <c r="P759" s="9">
        <f ca="1">HLOOKUP($B759,INDIRECT(P$1&amp;"!$I$2:$AM$40"),('Partner-period(er)'!$A759+14),FALSE)</f>
        <v>0</v>
      </c>
      <c r="Q759" s="9">
        <f ca="1">HLOOKUP($B759,INDIRECT(Q$1&amp;"!$I$2:$AM$40"),('Partner-period(er)'!$A759+14),FALSE)</f>
        <v>0</v>
      </c>
      <c r="R759" s="9">
        <f ca="1">HLOOKUP($B759,INDIRECT(R$1&amp;"!$I$2:$AM$40"),('Partner-period(er)'!$A759+14),FALSE)</f>
        <v>0</v>
      </c>
      <c r="S759" s="9">
        <f ca="1">HLOOKUP($B759,INDIRECT(S$1&amp;"!$I$2:$AM$40"),('Partner-period(er)'!$A759+14),FALSE)</f>
        <v>0</v>
      </c>
      <c r="T759" s="9">
        <f ca="1">HLOOKUP($B759,INDIRECT(T$1&amp;"!$I$2:$AM$40"),('Partner-period(er)'!$A759+14),FALSE)</f>
        <v>0</v>
      </c>
      <c r="U759" s="9">
        <f ca="1">HLOOKUP($B759,INDIRECT(U$1&amp;"!$I$2:$AM$40"),('Partner-period(er)'!$A759+14),FALSE)</f>
        <v>0</v>
      </c>
      <c r="V759" s="9">
        <f ca="1">HLOOKUP($B759,INDIRECT(V$1&amp;"!$I$2:$AM$40"),('Partner-period(er)'!$A759+14),FALSE)</f>
        <v>0</v>
      </c>
      <c r="W759" s="9">
        <f ca="1">HLOOKUP($B759,INDIRECT(W$1&amp;"!$I$2:$AM$40"),('Partner-period(er)'!$A759+14),FALSE)</f>
        <v>0</v>
      </c>
      <c r="X759" s="109">
        <f ca="1">HLOOKUP($B759,INDIRECT(X$1&amp;"!$I$2:$AM$40"),('Partner-period(er)'!$A759+14),FALSE)</f>
        <v>0</v>
      </c>
      <c r="Z759" s="21">
        <f ca="1">J791</f>
        <v>0</v>
      </c>
      <c r="AA759" s="22">
        <f ca="1">SUM($J791:K791)</f>
        <v>0</v>
      </c>
      <c r="AB759" s="22">
        <f ca="1">SUM($J791:L791)</f>
        <v>0</v>
      </c>
      <c r="AC759" s="22">
        <f ca="1">SUM($J791:M791)</f>
        <v>0</v>
      </c>
      <c r="AD759" s="22">
        <f ca="1">SUM($J791:N791)</f>
        <v>0</v>
      </c>
      <c r="AE759" s="22">
        <f ca="1">SUM($J791:O791)</f>
        <v>0</v>
      </c>
      <c r="AF759" s="22">
        <f ca="1">SUM($J791:P791)</f>
        <v>0</v>
      </c>
      <c r="AG759" s="22">
        <f ca="1">SUM($J791:Q791)</f>
        <v>0</v>
      </c>
      <c r="AH759" s="22">
        <f ca="1">SUM($J791:R791)</f>
        <v>0</v>
      </c>
      <c r="AI759" s="22">
        <f ca="1">SUM($J791:S791)</f>
        <v>0</v>
      </c>
      <c r="AJ759" s="22">
        <f ca="1">SUM($J791:T791)</f>
        <v>0</v>
      </c>
      <c r="AK759" s="22">
        <f ca="1">SUM($J791:U791)</f>
        <v>0</v>
      </c>
      <c r="AL759" s="22">
        <f ca="1">SUM($J791:V791)</f>
        <v>0</v>
      </c>
      <c r="AM759" s="22">
        <f ca="1">SUM($J791:W791)</f>
        <v>0</v>
      </c>
      <c r="AN759" s="22">
        <f ca="1">SUM($J791:X791)</f>
        <v>0</v>
      </c>
      <c r="AO759" s="12"/>
      <c r="AP759" s="11">
        <f ca="1">IF(Data!$H$2="ja",IF(Z759&gt;$G759,Z759-$G759,0),0)</f>
        <v>0</v>
      </c>
      <c r="AQ759" s="11">
        <f ca="1">IF(Data!$H$2="ja",IF(AA759&gt;$G759,AA759-$G759-SUM($AP759:AP759),0),0)</f>
        <v>0</v>
      </c>
      <c r="AR759" s="11">
        <f ca="1">IF(Data!$H$2="ja",IF(AB759&gt;$G759,AB759-$G759-SUM($AP759:AQ759),0),0)</f>
        <v>0</v>
      </c>
      <c r="AS759" s="11">
        <f ca="1">IF(Data!$H$2="ja",IF(AC759&gt;$G759,AC759-$G759-SUM($AP759:AR759),0),0)</f>
        <v>0</v>
      </c>
      <c r="AT759" s="11">
        <f ca="1">IF(Data!$H$2="ja",IF(AD759&gt;$G759,AD759-$G759-SUM($AP759:AS759),0),0)</f>
        <v>0</v>
      </c>
      <c r="AU759" s="11">
        <f ca="1">IF(Data!$H$2="ja",IF(AE759&gt;$G759,AE759-$G759-SUM($AP759:AT759),0),0)</f>
        <v>0</v>
      </c>
      <c r="AV759" s="11">
        <f ca="1">IF(Data!$H$2="ja",IF(AF759&gt;$G759,AF759-$G759-SUM($AP759:AU759),0),0)</f>
        <v>0</v>
      </c>
      <c r="AW759" s="11">
        <f ca="1">IF(Data!$H$2="ja",IF(AG759&gt;$G759,AG759-$G759-SUM($AP759:AV759),0),0)</f>
        <v>0</v>
      </c>
      <c r="AX759" s="11">
        <f ca="1">IF(Data!$H$2="ja",IF(AH759&gt;$G759,AH759-$G759-SUM($AP759:AW759),0),0)</f>
        <v>0</v>
      </c>
      <c r="AY759" s="11">
        <f ca="1">IF(Data!$H$2="ja",IF(AI759&gt;$G759,AI759-$G759-SUM($AP759:AX759),0),0)</f>
        <v>0</v>
      </c>
      <c r="AZ759" s="11">
        <f ca="1">IF(Data!$H$2="ja",IF(AJ759&gt;$G759,AJ759-$G759-SUM($AP759:AY759),0),0)</f>
        <v>0</v>
      </c>
      <c r="BA759" s="11">
        <f ca="1">IF(Data!$H$2="ja",IF(AK759&gt;$G759,AK759-$G759-SUM($AP759:AZ759),0),0)</f>
        <v>0</v>
      </c>
      <c r="BB759" s="11">
        <f ca="1">IF(Data!$H$2="ja",IF(AL759&gt;$G759,AL759-$G759-SUM($AP759:BA759),0),0)</f>
        <v>0</v>
      </c>
      <c r="BC759" s="11">
        <f ca="1">IF(Data!$H$2="ja",IF(AM759&gt;$G759,AM759-$G759-SUM($AP759:BB759),0),0)</f>
        <v>0</v>
      </c>
      <c r="BD759" s="11">
        <f ca="1">IF(Data!$H$2="ja",IF(AN759&gt;$G759,AN759-$G759-SUM($AP759:BC759),0),0)</f>
        <v>0</v>
      </c>
    </row>
    <row r="760" spans="1:56" x14ac:dyDescent="0.25">
      <c r="A760" s="24">
        <v>6</v>
      </c>
      <c r="B760" s="24">
        <f t="shared" si="408"/>
        <v>16</v>
      </c>
      <c r="C760" s="40"/>
      <c r="D760" s="41" t="str">
        <f>Data!B$17</f>
        <v>Overhead løn</v>
      </c>
      <c r="E760" s="41"/>
      <c r="F760" s="70">
        <f>HLOOKUP(B758,'Budget &amp; Total'!B:CI,26,FALSE)</f>
        <v>0</v>
      </c>
      <c r="G760" s="243">
        <f>HLOOKUP(B760,'Budget &amp; Total'!$1:$45,(27),FALSE)</f>
        <v>0</v>
      </c>
      <c r="H760" s="453">
        <f t="shared" ca="1" si="409"/>
        <v>0</v>
      </c>
      <c r="I760" s="72"/>
      <c r="J760" s="159">
        <f ca="1">HLOOKUP($B760,INDIRECT(J$1&amp;"!$I$2:$AM$40"),('Partner-period(er)'!$A760+14),FALSE)</f>
        <v>0</v>
      </c>
      <c r="K760" s="57">
        <f ca="1">HLOOKUP($B760,INDIRECT(K$1&amp;"!$I$2:$AM$40"),('Partner-period(er)'!$A760+14),FALSE)</f>
        <v>0</v>
      </c>
      <c r="L760" s="57">
        <f ca="1">HLOOKUP($B760,INDIRECT(L$1&amp;"!$I$2:$AM$40"),('Partner-period(er)'!$A760+14),FALSE)</f>
        <v>0</v>
      </c>
      <c r="M760" s="57">
        <f ca="1">HLOOKUP($B760,INDIRECT(M$1&amp;"!$I$2:$AM$40"),('Partner-period(er)'!$A760+14),FALSE)</f>
        <v>0</v>
      </c>
      <c r="N760" s="57">
        <f ca="1">HLOOKUP($B760,INDIRECT(N$1&amp;"!$I$2:$AM$40"),('Partner-period(er)'!$A760+14),FALSE)</f>
        <v>0</v>
      </c>
      <c r="O760" s="9">
        <f ca="1">HLOOKUP($B760,INDIRECT(O$1&amp;"!$I$2:$AM$40"),('Partner-period(er)'!$A760+14),FALSE)</f>
        <v>0</v>
      </c>
      <c r="P760" s="9">
        <f ca="1">HLOOKUP($B760,INDIRECT(P$1&amp;"!$I$2:$AM$40"),('Partner-period(er)'!$A760+14),FALSE)</f>
        <v>0</v>
      </c>
      <c r="Q760" s="9">
        <f ca="1">HLOOKUP($B760,INDIRECT(Q$1&amp;"!$I$2:$AM$40"),('Partner-period(er)'!$A760+14),FALSE)</f>
        <v>0</v>
      </c>
      <c r="R760" s="9">
        <f ca="1">HLOOKUP($B760,INDIRECT(R$1&amp;"!$I$2:$AM$40"),('Partner-period(er)'!$A760+14),FALSE)</f>
        <v>0</v>
      </c>
      <c r="S760" s="9">
        <f ca="1">HLOOKUP($B760,INDIRECT(S$1&amp;"!$I$2:$AM$40"),('Partner-period(er)'!$A760+14),FALSE)</f>
        <v>0</v>
      </c>
      <c r="T760" s="9">
        <f ca="1">HLOOKUP($B760,INDIRECT(T$1&amp;"!$I$2:$AM$40"),('Partner-period(er)'!$A760+14),FALSE)</f>
        <v>0</v>
      </c>
      <c r="U760" s="9">
        <f ca="1">HLOOKUP($B760,INDIRECT(U$1&amp;"!$I$2:$AM$40"),('Partner-period(er)'!$A760+14),FALSE)</f>
        <v>0</v>
      </c>
      <c r="V760" s="9">
        <f ca="1">HLOOKUP($B760,INDIRECT(V$1&amp;"!$I$2:$AM$40"),('Partner-period(er)'!$A760+14),FALSE)</f>
        <v>0</v>
      </c>
      <c r="W760" s="9">
        <f ca="1">HLOOKUP($B760,INDIRECT(W$1&amp;"!$I$2:$AM$40"),('Partner-period(er)'!$A760+14),FALSE)</f>
        <v>0</v>
      </c>
      <c r="X760" s="109">
        <f ca="1">HLOOKUP($B760,INDIRECT(X$1&amp;"!$I$2:$AM$40"),('Partner-period(er)'!$A760+14),FALSE)</f>
        <v>0</v>
      </c>
      <c r="Z760" s="21">
        <f ca="1">J760+J794</f>
        <v>0</v>
      </c>
      <c r="AA760" s="22">
        <f ca="1">SUM($J794:K794)+SUM($J760:K760)</f>
        <v>0</v>
      </c>
      <c r="AB760" s="22">
        <f ca="1">SUM($J794:L794)+SUM($J760:L760)</f>
        <v>0</v>
      </c>
      <c r="AC760" s="22">
        <f ca="1">SUM($J794:M794)+SUM($J760:M760)</f>
        <v>0</v>
      </c>
      <c r="AD760" s="22">
        <f ca="1">SUM($J794:N794)+SUM($J760:N760)</f>
        <v>0</v>
      </c>
      <c r="AE760" s="22">
        <f ca="1">SUM($J794:O794)+SUM($J760:O760)</f>
        <v>0</v>
      </c>
      <c r="AF760" s="22">
        <f ca="1">SUM($J794:P794)+SUM($J760:P760)</f>
        <v>0</v>
      </c>
      <c r="AG760" s="22">
        <f ca="1">SUM($J794:Q794)+SUM($J760:Q760)</f>
        <v>0</v>
      </c>
      <c r="AH760" s="22">
        <f ca="1">SUM($J794:R794)+SUM($J760:R760)</f>
        <v>0</v>
      </c>
      <c r="AI760" s="22">
        <f ca="1">SUM($J794:S794)+SUM($J760:S760)</f>
        <v>0</v>
      </c>
      <c r="AJ760" s="22">
        <f ca="1">SUM($J794:T794)+SUM($J760:T760)</f>
        <v>0</v>
      </c>
      <c r="AK760" s="22">
        <f ca="1">SUM($J794:U794)+SUM($J760:U760)</f>
        <v>0</v>
      </c>
      <c r="AL760" s="22">
        <f ca="1">SUM($J794:V794)+SUM($J760:V760)</f>
        <v>0</v>
      </c>
      <c r="AM760" s="22">
        <f ca="1">SUM($J794:W794)+SUM($J760:W760)</f>
        <v>0</v>
      </c>
      <c r="AN760" s="22">
        <f ca="1">SUM($J794:X794)+SUM($J760:X760)</f>
        <v>0</v>
      </c>
      <c r="AO760" s="12"/>
      <c r="AP760" s="11">
        <f ca="1">IF(Data!$H$2="ja",IF(Z760&gt;$G760,Z760-$G760,0),0)</f>
        <v>0</v>
      </c>
      <c r="AQ760" s="11">
        <f ca="1">IF(Data!$H$2="ja",IF(AA760&gt;$G760,AA760-$G760-SUM($AP760:AP760),0),0)</f>
        <v>0</v>
      </c>
      <c r="AR760" s="11">
        <f ca="1">IF(Data!$H$2="ja",IF(AB760&gt;$G760,AB760-$G760-SUM($AP760:AQ760),0),0)</f>
        <v>0</v>
      </c>
      <c r="AS760" s="11">
        <f ca="1">IF(Data!$H$2="ja",IF(AC760&gt;$G760,AC760-$G760-SUM($AP760:AR760),0),0)</f>
        <v>0</v>
      </c>
      <c r="AT760" s="11">
        <f ca="1">IF(Data!$H$2="ja",IF(AD760&gt;$G760,AD760-$G760-SUM($AP760:AS760),0),0)</f>
        <v>0</v>
      </c>
      <c r="AU760" s="11">
        <f ca="1">IF(Data!$H$2="ja",IF(AE760&gt;$G760,AE760-$G760-SUM($AP760:AT760),0),0)</f>
        <v>0</v>
      </c>
      <c r="AV760" s="11">
        <f ca="1">IF(Data!$H$2="ja",IF(AF760&gt;$G760,AF760-$G760-SUM($AP760:AU760),0),0)</f>
        <v>0</v>
      </c>
      <c r="AW760" s="11">
        <f ca="1">IF(Data!$H$2="ja",IF(AG760&gt;$G760,AG760-$G760-SUM($AP760:AV760),0),0)</f>
        <v>0</v>
      </c>
      <c r="AX760" s="11">
        <f ca="1">IF(Data!$H$2="ja",IF(AH760&gt;$G760,AH760-$G760-SUM($AP760:AW760),0),0)</f>
        <v>0</v>
      </c>
      <c r="AY760" s="11">
        <f ca="1">IF(Data!$H$2="ja",IF(AI760&gt;$G760,AI760-$G760-SUM($AP760:AX760),0),0)</f>
        <v>0</v>
      </c>
      <c r="AZ760" s="11">
        <f ca="1">IF(Data!$H$2="ja",IF(AJ760&gt;$G760,AJ760-$G760-SUM($AP760:AY760),0),0)</f>
        <v>0</v>
      </c>
      <c r="BA760" s="11">
        <f ca="1">IF(Data!$H$2="ja",IF(AK760&gt;$G760,AK760-$G760-SUM($AP760:AZ760),0),0)</f>
        <v>0</v>
      </c>
      <c r="BB760" s="11">
        <f ca="1">IF(Data!$H$2="ja",IF(AL760&gt;$G760,AL760-$G760-SUM($AP760:BA760),0),0)</f>
        <v>0</v>
      </c>
      <c r="BC760" s="11">
        <f ca="1">IF(Data!$H$2="ja",IF(AM760&gt;$G760,AM760-$G760-SUM($AP760:BB760),0),0)</f>
        <v>0</v>
      </c>
      <c r="BD760" s="11">
        <f ca="1">IF(Data!$H$2="ja",IF(AN760&gt;$G760,AN760-$G760-SUM($AP760:BC760),0),0)</f>
        <v>0</v>
      </c>
    </row>
    <row r="761" spans="1:56" x14ac:dyDescent="0.25">
      <c r="A761" s="24">
        <v>7</v>
      </c>
      <c r="B761" s="24">
        <f t="shared" si="408"/>
        <v>16</v>
      </c>
      <c r="C761" s="62"/>
      <c r="D761" s="34" t="str">
        <f>Data!B$39</f>
        <v>Lønomkostninger total</v>
      </c>
      <c r="E761" s="34"/>
      <c r="F761" s="53"/>
      <c r="G761" s="242">
        <f>HLOOKUP(B761,'Budget &amp; Total'!$1:$45,(28),FALSE)</f>
        <v>0</v>
      </c>
      <c r="H761" s="455">
        <f t="shared" ca="1" si="409"/>
        <v>0</v>
      </c>
      <c r="I761" s="79"/>
      <c r="J761" s="209">
        <f ca="1">HLOOKUP($B761,INDIRECT(J$1&amp;"!$I$2:$AM$40"),('Partner-period(er)'!$A761+14),FALSE)</f>
        <v>0</v>
      </c>
      <c r="K761" s="61">
        <f ca="1">HLOOKUP($B761,INDIRECT(K$1&amp;"!$I$2:$AM$40"),('Partner-period(er)'!$A761+14),FALSE)</f>
        <v>0</v>
      </c>
      <c r="L761" s="210">
        <f ca="1">HLOOKUP($B761,INDIRECT(L$1&amp;"!$I$2:$AM$40"),('Partner-period(er)'!$A761+14),FALSE)</f>
        <v>0</v>
      </c>
      <c r="M761" s="210">
        <f ca="1">HLOOKUP($B761,INDIRECT(M$1&amp;"!$I$2:$AM$40"),('Partner-period(er)'!$A761+14),FALSE)</f>
        <v>0</v>
      </c>
      <c r="N761" s="210">
        <f ca="1">HLOOKUP($B761,INDIRECT(N$1&amp;"!$I$2:$AM$40"),('Partner-period(er)'!$A761+14),FALSE)</f>
        <v>0</v>
      </c>
      <c r="O761" s="364">
        <f ca="1">HLOOKUP($B761,INDIRECT(O$1&amp;"!$I$2:$AM$40"),('Partner-period(er)'!$A761+14),FALSE)</f>
        <v>0</v>
      </c>
      <c r="P761" s="364">
        <f ca="1">HLOOKUP($B761,INDIRECT(P$1&amp;"!$I$2:$AM$40"),('Partner-period(er)'!$A761+14),FALSE)</f>
        <v>0</v>
      </c>
      <c r="Q761" s="364">
        <f ca="1">HLOOKUP($B761,INDIRECT(Q$1&amp;"!$I$2:$AM$40"),('Partner-period(er)'!$A761+14),FALSE)</f>
        <v>0</v>
      </c>
      <c r="R761" s="364">
        <f ca="1">HLOOKUP($B761,INDIRECT(R$1&amp;"!$I$2:$AM$40"),('Partner-period(er)'!$A761+14),FALSE)</f>
        <v>0</v>
      </c>
      <c r="S761" s="364">
        <f ca="1">HLOOKUP($B761,INDIRECT(S$1&amp;"!$I$2:$AM$40"),('Partner-period(er)'!$A761+14),FALSE)</f>
        <v>0</v>
      </c>
      <c r="T761" s="364">
        <f ca="1">HLOOKUP($B761,INDIRECT(T$1&amp;"!$I$2:$AM$40"),('Partner-period(er)'!$A761+14),FALSE)</f>
        <v>0</v>
      </c>
      <c r="U761" s="364">
        <f ca="1">HLOOKUP($B761,INDIRECT(U$1&amp;"!$I$2:$AM$40"),('Partner-period(er)'!$A761+14),FALSE)</f>
        <v>0</v>
      </c>
      <c r="V761" s="364">
        <f ca="1">HLOOKUP($B761,INDIRECT(V$1&amp;"!$I$2:$AM$40"),('Partner-period(er)'!$A761+14),FALSE)</f>
        <v>0</v>
      </c>
      <c r="W761" s="364">
        <f ca="1">HLOOKUP($B761,INDIRECT(W$1&amp;"!$I$2:$AM$40"),('Partner-period(er)'!$A761+14),FALSE)</f>
        <v>0</v>
      </c>
      <c r="X761" s="365">
        <f ca="1">HLOOKUP($B761,INDIRECT(X$1&amp;"!$I$2:$AM$40"),('Partner-period(er)'!$A761+14),FALSE)</f>
        <v>0</v>
      </c>
      <c r="Z761" s="15">
        <f t="shared" ref="Z761:AN761" ca="1" si="410">SUM(Z758:Z760)</f>
        <v>0</v>
      </c>
      <c r="AA761" s="11">
        <f t="shared" ca="1" si="410"/>
        <v>0</v>
      </c>
      <c r="AB761" s="11">
        <f t="shared" ca="1" si="410"/>
        <v>0</v>
      </c>
      <c r="AC761" s="11">
        <f t="shared" ca="1" si="410"/>
        <v>0</v>
      </c>
      <c r="AD761" s="11">
        <f t="shared" ca="1" si="410"/>
        <v>0</v>
      </c>
      <c r="AE761" s="11">
        <f t="shared" ca="1" si="410"/>
        <v>0</v>
      </c>
      <c r="AF761" s="11">
        <f t="shared" ca="1" si="410"/>
        <v>0</v>
      </c>
      <c r="AG761" s="11">
        <f t="shared" ca="1" si="410"/>
        <v>0</v>
      </c>
      <c r="AH761" s="11">
        <f t="shared" ca="1" si="410"/>
        <v>0</v>
      </c>
      <c r="AI761" s="11">
        <f t="shared" ca="1" si="410"/>
        <v>0</v>
      </c>
      <c r="AJ761" s="11">
        <f t="shared" ca="1" si="410"/>
        <v>0</v>
      </c>
      <c r="AK761" s="11">
        <f t="shared" ca="1" si="410"/>
        <v>0</v>
      </c>
      <c r="AL761" s="11">
        <f t="shared" ca="1" si="410"/>
        <v>0</v>
      </c>
      <c r="AM761" s="11">
        <f t="shared" ca="1" si="410"/>
        <v>0</v>
      </c>
      <c r="AN761" s="19">
        <f t="shared" ca="1" si="410"/>
        <v>0</v>
      </c>
      <c r="AO761" s="12"/>
      <c r="AP761" s="11">
        <f t="shared" ref="AP761:BD761" ca="1" si="411">SUM(AP758:AP760)</f>
        <v>0</v>
      </c>
      <c r="AQ761" s="11">
        <f t="shared" ca="1" si="411"/>
        <v>0</v>
      </c>
      <c r="AR761" s="11">
        <f t="shared" ca="1" si="411"/>
        <v>0</v>
      </c>
      <c r="AS761" s="11">
        <f t="shared" ca="1" si="411"/>
        <v>0</v>
      </c>
      <c r="AT761" s="11">
        <f t="shared" ca="1" si="411"/>
        <v>0</v>
      </c>
      <c r="AU761" s="11">
        <f t="shared" ca="1" si="411"/>
        <v>0</v>
      </c>
      <c r="AV761" s="11">
        <f t="shared" ca="1" si="411"/>
        <v>0</v>
      </c>
      <c r="AW761" s="11">
        <f t="shared" ca="1" si="411"/>
        <v>0</v>
      </c>
      <c r="AX761" s="11">
        <f t="shared" ca="1" si="411"/>
        <v>0</v>
      </c>
      <c r="AY761" s="11">
        <f t="shared" ca="1" si="411"/>
        <v>0</v>
      </c>
      <c r="AZ761" s="11">
        <f t="shared" ca="1" si="411"/>
        <v>0</v>
      </c>
      <c r="BA761" s="11">
        <f t="shared" ca="1" si="411"/>
        <v>0</v>
      </c>
      <c r="BB761" s="11">
        <f t="shared" ca="1" si="411"/>
        <v>0</v>
      </c>
      <c r="BC761" s="11">
        <f t="shared" ca="1" si="411"/>
        <v>0</v>
      </c>
      <c r="BD761" s="11">
        <f t="shared" ca="1" si="411"/>
        <v>0</v>
      </c>
    </row>
    <row r="762" spans="1:56" x14ac:dyDescent="0.25">
      <c r="B762" s="24">
        <f t="shared" si="408"/>
        <v>16</v>
      </c>
      <c r="C762" s="38" t="str">
        <f>Data!B$18</f>
        <v>Andre omkostninger</v>
      </c>
      <c r="D762" s="9"/>
      <c r="E762" s="9"/>
      <c r="F762" s="4"/>
      <c r="G762" s="241"/>
      <c r="H762" s="454">
        <f t="shared" ca="1" si="409"/>
        <v>0</v>
      </c>
      <c r="I762" s="72"/>
      <c r="J762" s="159">
        <f ca="1">HLOOKUP($B762,INDIRECT(J$1&amp;"!$I$2:$AM$40"),('Partner-period(er)'!$A762+14),FALSE)</f>
        <v>0</v>
      </c>
      <c r="K762" s="57">
        <f ca="1">HLOOKUP($B762,INDIRECT(K$1&amp;"!$I$2:$AM$40"),('Partner-period(er)'!$A762+14),FALSE)</f>
        <v>0</v>
      </c>
      <c r="L762" s="57">
        <f ca="1">HLOOKUP($B762,INDIRECT(L$1&amp;"!$I$2:$AM$40"),('Partner-period(er)'!$A762+14),FALSE)</f>
        <v>0</v>
      </c>
      <c r="M762" s="57">
        <f ca="1">HLOOKUP($B762,INDIRECT(M$1&amp;"!$I$2:$AM$40"),('Partner-period(er)'!$A762+14),FALSE)</f>
        <v>0</v>
      </c>
      <c r="N762" s="57">
        <f ca="1">HLOOKUP($B762,INDIRECT(N$1&amp;"!$I$2:$AM$40"),('Partner-period(er)'!$A762+14),FALSE)</f>
        <v>0</v>
      </c>
      <c r="O762" s="9">
        <f ca="1">HLOOKUP($B762,INDIRECT(O$1&amp;"!$I$2:$AM$40"),('Partner-period(er)'!$A762+14),FALSE)</f>
        <v>0</v>
      </c>
      <c r="P762" s="9">
        <f ca="1">HLOOKUP($B762,INDIRECT(P$1&amp;"!$I$2:$AM$40"),('Partner-period(er)'!$A762+14),FALSE)</f>
        <v>0</v>
      </c>
      <c r="Q762" s="9">
        <f ca="1">HLOOKUP($B762,INDIRECT(Q$1&amp;"!$I$2:$AM$40"),('Partner-period(er)'!$A762+14),FALSE)</f>
        <v>0</v>
      </c>
      <c r="R762" s="9">
        <f ca="1">HLOOKUP($B762,INDIRECT(R$1&amp;"!$I$2:$AM$40"),('Partner-period(er)'!$A762+14),FALSE)</f>
        <v>0</v>
      </c>
      <c r="S762" s="9">
        <f ca="1">HLOOKUP($B762,INDIRECT(S$1&amp;"!$I$2:$AM$40"),('Partner-period(er)'!$A762+14),FALSE)</f>
        <v>0</v>
      </c>
      <c r="T762" s="9">
        <f ca="1">HLOOKUP($B762,INDIRECT(T$1&amp;"!$I$2:$AM$40"),('Partner-period(er)'!$A762+14),FALSE)</f>
        <v>0</v>
      </c>
      <c r="U762" s="9">
        <f ca="1">HLOOKUP($B762,INDIRECT(U$1&amp;"!$I$2:$AM$40"),('Partner-period(er)'!$A762+14),FALSE)</f>
        <v>0</v>
      </c>
      <c r="V762" s="9">
        <f ca="1">HLOOKUP($B762,INDIRECT(V$1&amp;"!$I$2:$AM$40"),('Partner-period(er)'!$A762+14),FALSE)</f>
        <v>0</v>
      </c>
      <c r="W762" s="9">
        <f ca="1">HLOOKUP($B762,INDIRECT(W$1&amp;"!$I$2:$AM$40"),('Partner-period(er)'!$A762+14),FALSE)</f>
        <v>0</v>
      </c>
      <c r="X762" s="109">
        <f ca="1">HLOOKUP($B762,INDIRECT(X$1&amp;"!$I$2:$AM$40"),('Partner-period(er)'!$A762+14),FALSE)</f>
        <v>0</v>
      </c>
      <c r="Z762" s="15"/>
      <c r="AA762" s="11"/>
      <c r="AB762" s="11"/>
      <c r="AC762" s="11"/>
      <c r="AD762" s="11"/>
      <c r="AE762" s="11"/>
      <c r="AF762" s="11"/>
      <c r="AG762" s="11"/>
      <c r="AH762" s="11"/>
      <c r="AI762" s="11"/>
      <c r="AJ762" s="11"/>
      <c r="AK762" s="11"/>
      <c r="AL762" s="11"/>
      <c r="AM762" s="11"/>
      <c r="AN762" s="19"/>
      <c r="AO762" s="12"/>
      <c r="AP762" s="11"/>
      <c r="AQ762" s="11"/>
      <c r="AR762" s="11"/>
      <c r="AS762" s="11"/>
      <c r="AT762" s="11"/>
      <c r="AU762" s="11"/>
      <c r="AV762" s="11"/>
      <c r="AW762" s="11"/>
      <c r="AX762" s="11"/>
      <c r="AY762" s="11"/>
      <c r="AZ762" s="11"/>
      <c r="BA762" s="11"/>
      <c r="BB762" s="11"/>
      <c r="BC762" s="11"/>
      <c r="BD762" s="11"/>
    </row>
    <row r="763" spans="1:56" x14ac:dyDescent="0.25">
      <c r="A763" s="24">
        <v>9</v>
      </c>
      <c r="B763" s="24">
        <f t="shared" si="408"/>
        <v>16</v>
      </c>
      <c r="C763" s="39"/>
      <c r="D763" s="9" t="str">
        <f>Data!B$6</f>
        <v>Instrumenter og udstyr</v>
      </c>
      <c r="E763" s="9"/>
      <c r="F763" s="4"/>
      <c r="G763" s="242">
        <f>HLOOKUP(B763,'Budget &amp; Total'!$1:$45,(30),FALSE)</f>
        <v>0</v>
      </c>
      <c r="H763" s="454">
        <f t="shared" ca="1" si="409"/>
        <v>0</v>
      </c>
      <c r="I763" s="72"/>
      <c r="J763" s="159">
        <f ca="1">HLOOKUP($B763,INDIRECT(J$1&amp;"!$I$2:$AM$40"),('Partner-period(er)'!$A763+14),FALSE)</f>
        <v>0</v>
      </c>
      <c r="K763" s="57">
        <f ca="1">HLOOKUP($B763,INDIRECT(K$1&amp;"!$I$2:$AM$40"),('Partner-period(er)'!$A763+14),FALSE)</f>
        <v>0</v>
      </c>
      <c r="L763" s="57">
        <f ca="1">HLOOKUP($B763,INDIRECT(L$1&amp;"!$I$2:$AM$40"),('Partner-period(er)'!$A763+14),FALSE)</f>
        <v>0</v>
      </c>
      <c r="M763" s="57">
        <f ca="1">HLOOKUP($B763,INDIRECT(M$1&amp;"!$I$2:$AM$40"),('Partner-period(er)'!$A763+14),FALSE)</f>
        <v>0</v>
      </c>
      <c r="N763" s="57">
        <f ca="1">HLOOKUP($B763,INDIRECT(N$1&amp;"!$I$2:$AM$40"),('Partner-period(er)'!$A763+14),FALSE)</f>
        <v>0</v>
      </c>
      <c r="O763" s="9">
        <f ca="1">HLOOKUP($B763,INDIRECT(O$1&amp;"!$I$2:$AM$40"),('Partner-period(er)'!$A763+14),FALSE)</f>
        <v>0</v>
      </c>
      <c r="P763" s="9">
        <f ca="1">HLOOKUP($B763,INDIRECT(P$1&amp;"!$I$2:$AM$40"),('Partner-period(er)'!$A763+14),FALSE)</f>
        <v>0</v>
      </c>
      <c r="Q763" s="9">
        <f ca="1">HLOOKUP($B763,INDIRECT(Q$1&amp;"!$I$2:$AM$40"),('Partner-period(er)'!$A763+14),FALSE)</f>
        <v>0</v>
      </c>
      <c r="R763" s="9">
        <f ca="1">HLOOKUP($B763,INDIRECT(R$1&amp;"!$I$2:$AM$40"),('Partner-period(er)'!$A763+14),FALSE)</f>
        <v>0</v>
      </c>
      <c r="S763" s="9">
        <f ca="1">HLOOKUP($B763,INDIRECT(S$1&amp;"!$I$2:$AM$40"),('Partner-period(er)'!$A763+14),FALSE)</f>
        <v>0</v>
      </c>
      <c r="T763" s="9">
        <f ca="1">HLOOKUP($B763,INDIRECT(T$1&amp;"!$I$2:$AM$40"),('Partner-period(er)'!$A763+14),FALSE)</f>
        <v>0</v>
      </c>
      <c r="U763" s="9">
        <f ca="1">HLOOKUP($B763,INDIRECT(U$1&amp;"!$I$2:$AM$40"),('Partner-period(er)'!$A763+14),FALSE)</f>
        <v>0</v>
      </c>
      <c r="V763" s="9">
        <f ca="1">HLOOKUP($B763,INDIRECT(V$1&amp;"!$I$2:$AM$40"),('Partner-period(er)'!$A763+14),FALSE)</f>
        <v>0</v>
      </c>
      <c r="W763" s="9">
        <f ca="1">HLOOKUP($B763,INDIRECT(W$1&amp;"!$I$2:$AM$40"),('Partner-period(er)'!$A763+14),FALSE)</f>
        <v>0</v>
      </c>
      <c r="X763" s="109">
        <f ca="1">HLOOKUP($B763,INDIRECT(X$1&amp;"!$I$2:$AM$40"),('Partner-period(er)'!$A763+14),FALSE)</f>
        <v>0</v>
      </c>
      <c r="Z763" s="15">
        <f t="shared" ref="Z763:Z771" ca="1" si="412">J763</f>
        <v>0</v>
      </c>
      <c r="AA763" s="11">
        <f ca="1">SUM($J763:K763)</f>
        <v>0</v>
      </c>
      <c r="AB763" s="11">
        <f ca="1">SUM($J763:L763)</f>
        <v>0</v>
      </c>
      <c r="AC763" s="11">
        <f ca="1">SUM($J763:M763)</f>
        <v>0</v>
      </c>
      <c r="AD763" s="11">
        <f ca="1">SUM($J763:N763)</f>
        <v>0</v>
      </c>
      <c r="AE763" s="11">
        <f ca="1">SUM($J763:O763)</f>
        <v>0</v>
      </c>
      <c r="AF763" s="11">
        <f ca="1">SUM($J763:P763)</f>
        <v>0</v>
      </c>
      <c r="AG763" s="11">
        <f ca="1">SUM($J763:Q763)</f>
        <v>0</v>
      </c>
      <c r="AH763" s="11">
        <f ca="1">SUM($J763:R763)</f>
        <v>0</v>
      </c>
      <c r="AI763" s="11">
        <f ca="1">SUM($J763:S763)</f>
        <v>0</v>
      </c>
      <c r="AJ763" s="11">
        <f ca="1">SUM($J763:T763)</f>
        <v>0</v>
      </c>
      <c r="AK763" s="11">
        <f ca="1">SUM($J763:U763)</f>
        <v>0</v>
      </c>
      <c r="AL763" s="11">
        <f ca="1">SUM($J763:V763)</f>
        <v>0</v>
      </c>
      <c r="AM763" s="11">
        <f ca="1">SUM($J763:W763)</f>
        <v>0</v>
      </c>
      <c r="AN763" s="19">
        <f ca="1">SUM($J763:X763)</f>
        <v>0</v>
      </c>
      <c r="AO763" s="12"/>
      <c r="AP763" s="11">
        <f ca="1">IF(Data!$H$2="ja",IF(Z763&gt;$G763,Z763-$G763,0),0)</f>
        <v>0</v>
      </c>
      <c r="AQ763" s="11">
        <f ca="1">IF(Data!$H$2="ja",IF(AA763&gt;$G763,AA763-$G763-SUM($AP763:AP763),0),0)</f>
        <v>0</v>
      </c>
      <c r="AR763" s="11">
        <f ca="1">IF(Data!$H$2="ja",IF(AB763&gt;$G763,AB763-$G763-SUM($AP763:AQ763),0),0)</f>
        <v>0</v>
      </c>
      <c r="AS763" s="11">
        <f ca="1">IF(Data!$H$2="ja",IF(AC763&gt;$G763,AC763-$G763-SUM($AP763:AR763),0),0)</f>
        <v>0</v>
      </c>
      <c r="AT763" s="11">
        <f ca="1">IF(Data!$H$2="ja",IF(AD763&gt;$G763,AD763-$G763-SUM($AP763:AS763),0),0)</f>
        <v>0</v>
      </c>
      <c r="AU763" s="11">
        <f ca="1">IF(Data!$H$2="ja",IF(AE763&gt;$G763,AE763-$G763-SUM($AP763:AT763),0),0)</f>
        <v>0</v>
      </c>
      <c r="AV763" s="11">
        <f ca="1">IF(Data!$H$2="ja",IF(AF763&gt;$G763,AF763-$G763-SUM($AP763:AU763),0),0)</f>
        <v>0</v>
      </c>
      <c r="AW763" s="11">
        <f ca="1">IF(Data!$H$2="ja",IF(AG763&gt;$G763,AG763-$G763-SUM($AP763:AV763),0),0)</f>
        <v>0</v>
      </c>
      <c r="AX763" s="11">
        <f ca="1">IF(Data!$H$2="ja",IF(AH763&gt;$G763,AH763-$G763-SUM($AP763:AW763),0),0)</f>
        <v>0</v>
      </c>
      <c r="AY763" s="11">
        <f ca="1">IF(Data!$H$2="ja",IF(AI763&gt;$G763,AI763-$G763-SUM($AP763:AX763),0),0)</f>
        <v>0</v>
      </c>
      <c r="AZ763" s="11">
        <f ca="1">IF(Data!$H$2="ja",IF(AJ763&gt;$G763,AJ763-$G763-SUM($AP763:AY763),0),0)</f>
        <v>0</v>
      </c>
      <c r="BA763" s="11">
        <f ca="1">IF(Data!$H$2="ja",IF(AK763&gt;$G763,AK763-$G763-SUM($AP763:AZ763),0),0)</f>
        <v>0</v>
      </c>
      <c r="BB763" s="11">
        <f ca="1">IF(Data!$H$2="ja",IF(AL763&gt;$G763,AL763-$G763-SUM($AP763:BA763),0),0)</f>
        <v>0</v>
      </c>
      <c r="BC763" s="11">
        <f ca="1">IF(Data!$H$2="ja",IF(AM763&gt;$G763,AM763-$G763-SUM($AP763:BB763),0),0)</f>
        <v>0</v>
      </c>
      <c r="BD763" s="11">
        <f ca="1">IF(Data!$H$2="ja",IF(AN763&gt;$G763,AN763-$G763-SUM($AP763:BC763),0),0)</f>
        <v>0</v>
      </c>
    </row>
    <row r="764" spans="1:56" x14ac:dyDescent="0.25">
      <c r="A764" s="24">
        <v>10</v>
      </c>
      <c r="B764" s="24">
        <f t="shared" si="408"/>
        <v>16</v>
      </c>
      <c r="C764" s="39"/>
      <c r="D764" s="9" t="str">
        <f>Data!B$7</f>
        <v>Bygninger og jord</v>
      </c>
      <c r="E764" s="9"/>
      <c r="F764" s="4"/>
      <c r="G764" s="242">
        <f>HLOOKUP(B764,'Budget &amp; Total'!$1:$45,(31),FALSE)</f>
        <v>0</v>
      </c>
      <c r="H764" s="454">
        <f t="shared" ca="1" si="409"/>
        <v>0</v>
      </c>
      <c r="I764" s="72"/>
      <c r="J764" s="159">
        <f ca="1">HLOOKUP($B764,INDIRECT(J$1&amp;"!$I$2:$AM$40"),('Partner-period(er)'!$A764+14),FALSE)</f>
        <v>0</v>
      </c>
      <c r="K764" s="57">
        <f ca="1">HLOOKUP($B764,INDIRECT(K$1&amp;"!$I$2:$AM$40"),('Partner-period(er)'!$A764+14),FALSE)</f>
        <v>0</v>
      </c>
      <c r="L764" s="57">
        <f ca="1">HLOOKUP($B764,INDIRECT(L$1&amp;"!$I$2:$AM$40"),('Partner-period(er)'!$A764+14),FALSE)</f>
        <v>0</v>
      </c>
      <c r="M764" s="57">
        <f ca="1">HLOOKUP($B764,INDIRECT(M$1&amp;"!$I$2:$AM$40"),('Partner-period(er)'!$A764+14),FALSE)</f>
        <v>0</v>
      </c>
      <c r="N764" s="57">
        <f ca="1">HLOOKUP($B764,INDIRECT(N$1&amp;"!$I$2:$AM$40"),('Partner-period(er)'!$A764+14),FALSE)</f>
        <v>0</v>
      </c>
      <c r="O764" s="9">
        <f ca="1">HLOOKUP($B764,INDIRECT(O$1&amp;"!$I$2:$AM$40"),('Partner-period(er)'!$A764+14),FALSE)</f>
        <v>0</v>
      </c>
      <c r="P764" s="9">
        <f ca="1">HLOOKUP($B764,INDIRECT(P$1&amp;"!$I$2:$AM$40"),('Partner-period(er)'!$A764+14),FALSE)</f>
        <v>0</v>
      </c>
      <c r="Q764" s="9">
        <f ca="1">HLOOKUP($B764,INDIRECT(Q$1&amp;"!$I$2:$AM$40"),('Partner-period(er)'!$A764+14),FALSE)</f>
        <v>0</v>
      </c>
      <c r="R764" s="9">
        <f ca="1">HLOOKUP($B764,INDIRECT(R$1&amp;"!$I$2:$AM$40"),('Partner-period(er)'!$A764+14),FALSE)</f>
        <v>0</v>
      </c>
      <c r="S764" s="9">
        <f ca="1">HLOOKUP($B764,INDIRECT(S$1&amp;"!$I$2:$AM$40"),('Partner-period(er)'!$A764+14),FALSE)</f>
        <v>0</v>
      </c>
      <c r="T764" s="9">
        <f ca="1">HLOOKUP($B764,INDIRECT(T$1&amp;"!$I$2:$AM$40"),('Partner-period(er)'!$A764+14),FALSE)</f>
        <v>0</v>
      </c>
      <c r="U764" s="9">
        <f ca="1">HLOOKUP($B764,INDIRECT(U$1&amp;"!$I$2:$AM$40"),('Partner-period(er)'!$A764+14),FALSE)</f>
        <v>0</v>
      </c>
      <c r="V764" s="9">
        <f ca="1">HLOOKUP($B764,INDIRECT(V$1&amp;"!$I$2:$AM$40"),('Partner-period(er)'!$A764+14),FALSE)</f>
        <v>0</v>
      </c>
      <c r="W764" s="9">
        <f ca="1">HLOOKUP($B764,INDIRECT(W$1&amp;"!$I$2:$AM$40"),('Partner-period(er)'!$A764+14),FALSE)</f>
        <v>0</v>
      </c>
      <c r="X764" s="109">
        <f ca="1">HLOOKUP($B764,INDIRECT(X$1&amp;"!$I$2:$AM$40"),('Partner-period(er)'!$A764+14),FALSE)</f>
        <v>0</v>
      </c>
      <c r="Z764" s="15">
        <f t="shared" ca="1" si="412"/>
        <v>0</v>
      </c>
      <c r="AA764" s="11">
        <f ca="1">SUM($J764:K764)</f>
        <v>0</v>
      </c>
      <c r="AB764" s="11">
        <f ca="1">SUM($J764:L764)</f>
        <v>0</v>
      </c>
      <c r="AC764" s="11">
        <f ca="1">SUM($J764:M764)</f>
        <v>0</v>
      </c>
      <c r="AD764" s="11">
        <f ca="1">SUM($J764:N764)</f>
        <v>0</v>
      </c>
      <c r="AE764" s="11">
        <f ca="1">SUM($J764:O764)</f>
        <v>0</v>
      </c>
      <c r="AF764" s="11">
        <f ca="1">SUM($J764:P764)</f>
        <v>0</v>
      </c>
      <c r="AG764" s="11">
        <f ca="1">SUM($J764:Q764)</f>
        <v>0</v>
      </c>
      <c r="AH764" s="11">
        <f ca="1">SUM($J764:R764)</f>
        <v>0</v>
      </c>
      <c r="AI764" s="11">
        <f ca="1">SUM($J764:S764)</f>
        <v>0</v>
      </c>
      <c r="AJ764" s="11">
        <f ca="1">SUM($J764:T764)</f>
        <v>0</v>
      </c>
      <c r="AK764" s="11">
        <f ca="1">SUM($J764:U764)</f>
        <v>0</v>
      </c>
      <c r="AL764" s="11">
        <f ca="1">SUM($J764:V764)</f>
        <v>0</v>
      </c>
      <c r="AM764" s="11">
        <f ca="1">SUM($J764:W764)</f>
        <v>0</v>
      </c>
      <c r="AN764" s="19">
        <f ca="1">SUM($J764:X764)</f>
        <v>0</v>
      </c>
      <c r="AO764" s="12"/>
      <c r="AP764" s="11">
        <f ca="1">IF(Data!$H$2="ja",IF(Z764&gt;$G764,Z764-$G764,0),0)</f>
        <v>0</v>
      </c>
      <c r="AQ764" s="11">
        <f ca="1">IF(Data!$H$2="ja",IF(AA764&gt;$G764,AA764-$G764-SUM($AP764:AP764),0),0)</f>
        <v>0</v>
      </c>
      <c r="AR764" s="11">
        <f ca="1">IF(Data!$H$2="ja",IF(AB764&gt;$G764,AB764-$G764-SUM($AP764:AQ764),0),0)</f>
        <v>0</v>
      </c>
      <c r="AS764" s="11">
        <f ca="1">IF(Data!$H$2="ja",IF(AC764&gt;$G764,AC764-$G764-SUM($AP764:AR764),0),0)</f>
        <v>0</v>
      </c>
      <c r="AT764" s="11">
        <f ca="1">IF(Data!$H$2="ja",IF(AD764&gt;$G764,AD764-$G764-SUM($AP764:AS764),0),0)</f>
        <v>0</v>
      </c>
      <c r="AU764" s="11">
        <f ca="1">IF(Data!$H$2="ja",IF(AE764&gt;$G764,AE764-$G764-SUM($AP764:AT764),0),0)</f>
        <v>0</v>
      </c>
      <c r="AV764" s="11">
        <f ca="1">IF(Data!$H$2="ja",IF(AF764&gt;$G764,AF764-$G764-SUM($AP764:AU764),0),0)</f>
        <v>0</v>
      </c>
      <c r="AW764" s="11">
        <f ca="1">IF(Data!$H$2="ja",IF(AG764&gt;$G764,AG764-$G764-SUM($AP764:AV764),0),0)</f>
        <v>0</v>
      </c>
      <c r="AX764" s="11">
        <f ca="1">IF(Data!$H$2="ja",IF(AH764&gt;$G764,AH764-$G764-SUM($AP764:AW764),0),0)</f>
        <v>0</v>
      </c>
      <c r="AY764" s="11">
        <f ca="1">IF(Data!$H$2="ja",IF(AI764&gt;$G764,AI764-$G764-SUM($AP764:AX764),0),0)</f>
        <v>0</v>
      </c>
      <c r="AZ764" s="11">
        <f ca="1">IF(Data!$H$2="ja",IF(AJ764&gt;$G764,AJ764-$G764-SUM($AP764:AY764),0),0)</f>
        <v>0</v>
      </c>
      <c r="BA764" s="11">
        <f ca="1">IF(Data!$H$2="ja",IF(AK764&gt;$G764,AK764-$G764-SUM($AP764:AZ764),0),0)</f>
        <v>0</v>
      </c>
      <c r="BB764" s="11">
        <f ca="1">IF(Data!$H$2="ja",IF(AL764&gt;$G764,AL764-$G764-SUM($AP764:BA764),0),0)</f>
        <v>0</v>
      </c>
      <c r="BC764" s="11">
        <f ca="1">IF(Data!$H$2="ja",IF(AM764&gt;$G764,AM764-$G764-SUM($AP764:BB764),0),0)</f>
        <v>0</v>
      </c>
      <c r="BD764" s="11">
        <f ca="1">IF(Data!$H$2="ja",IF(AN764&gt;$G764,AN764-$G764-SUM($AP764:BC764),0),0)</f>
        <v>0</v>
      </c>
    </row>
    <row r="765" spans="1:56" x14ac:dyDescent="0.25">
      <c r="A765" s="24">
        <v>11</v>
      </c>
      <c r="B765" s="24">
        <f t="shared" si="408"/>
        <v>16</v>
      </c>
      <c r="C765" s="39"/>
      <c r="D765" s="9" t="str">
        <f>Data!B$8</f>
        <v>Andre driftsudgifter, herunder materialer</v>
      </c>
      <c r="E765" s="9"/>
      <c r="F765" s="4"/>
      <c r="G765" s="242">
        <f>HLOOKUP(B765,'Budget &amp; Total'!$1:$45,(32),FALSE)</f>
        <v>0</v>
      </c>
      <c r="H765" s="454">
        <f t="shared" ca="1" si="409"/>
        <v>0</v>
      </c>
      <c r="I765" s="72"/>
      <c r="J765" s="159">
        <f ca="1">HLOOKUP($B765,INDIRECT(J$1&amp;"!$I$2:$AM$40"),('Partner-period(er)'!$A765+14),FALSE)</f>
        <v>0</v>
      </c>
      <c r="K765" s="57">
        <f ca="1">HLOOKUP($B765,INDIRECT(K$1&amp;"!$I$2:$AM$40"),('Partner-period(er)'!$A765+14),FALSE)</f>
        <v>0</v>
      </c>
      <c r="L765" s="57">
        <f ca="1">HLOOKUP($B765,INDIRECT(L$1&amp;"!$I$2:$AM$40"),('Partner-period(er)'!$A765+14),FALSE)</f>
        <v>0</v>
      </c>
      <c r="M765" s="57">
        <f ca="1">HLOOKUP($B765,INDIRECT(M$1&amp;"!$I$2:$AM$40"),('Partner-period(er)'!$A765+14),FALSE)</f>
        <v>0</v>
      </c>
      <c r="N765" s="57">
        <f ca="1">HLOOKUP($B765,INDIRECT(N$1&amp;"!$I$2:$AM$40"),('Partner-period(er)'!$A765+14),FALSE)</f>
        <v>0</v>
      </c>
      <c r="O765" s="9">
        <f ca="1">HLOOKUP($B765,INDIRECT(O$1&amp;"!$I$2:$AM$40"),('Partner-period(er)'!$A765+14),FALSE)</f>
        <v>0</v>
      </c>
      <c r="P765" s="9">
        <f ca="1">HLOOKUP($B765,INDIRECT(P$1&amp;"!$I$2:$AM$40"),('Partner-period(er)'!$A765+14),FALSE)</f>
        <v>0</v>
      </c>
      <c r="Q765" s="9">
        <f ca="1">HLOOKUP($B765,INDIRECT(Q$1&amp;"!$I$2:$AM$40"),('Partner-period(er)'!$A765+14),FALSE)</f>
        <v>0</v>
      </c>
      <c r="R765" s="9">
        <f ca="1">HLOOKUP($B765,INDIRECT(R$1&amp;"!$I$2:$AM$40"),('Partner-period(er)'!$A765+14),FALSE)</f>
        <v>0</v>
      </c>
      <c r="S765" s="9">
        <f ca="1">HLOOKUP($B765,INDIRECT(S$1&amp;"!$I$2:$AM$40"),('Partner-period(er)'!$A765+14),FALSE)</f>
        <v>0</v>
      </c>
      <c r="T765" s="9">
        <f ca="1">HLOOKUP($B765,INDIRECT(T$1&amp;"!$I$2:$AM$40"),('Partner-period(er)'!$A765+14),FALSE)</f>
        <v>0</v>
      </c>
      <c r="U765" s="9">
        <f ca="1">HLOOKUP($B765,INDIRECT(U$1&amp;"!$I$2:$AM$40"),('Partner-period(er)'!$A765+14),FALSE)</f>
        <v>0</v>
      </c>
      <c r="V765" s="9">
        <f ca="1">HLOOKUP($B765,INDIRECT(V$1&amp;"!$I$2:$AM$40"),('Partner-period(er)'!$A765+14),FALSE)</f>
        <v>0</v>
      </c>
      <c r="W765" s="9">
        <f ca="1">HLOOKUP($B765,INDIRECT(W$1&amp;"!$I$2:$AM$40"),('Partner-period(er)'!$A765+14),FALSE)</f>
        <v>0</v>
      </c>
      <c r="X765" s="109">
        <f ca="1">HLOOKUP($B765,INDIRECT(X$1&amp;"!$I$2:$AM$40"),('Partner-period(er)'!$A765+14),FALSE)</f>
        <v>0</v>
      </c>
      <c r="Z765" s="15">
        <f t="shared" ca="1" si="412"/>
        <v>0</v>
      </c>
      <c r="AA765" s="11">
        <f ca="1">SUM($J765:K765)</f>
        <v>0</v>
      </c>
      <c r="AB765" s="11">
        <f ca="1">SUM($J765:L765)</f>
        <v>0</v>
      </c>
      <c r="AC765" s="11">
        <f ca="1">SUM($J765:M765)</f>
        <v>0</v>
      </c>
      <c r="AD765" s="11">
        <f ca="1">SUM($J765:N765)</f>
        <v>0</v>
      </c>
      <c r="AE765" s="11">
        <f ca="1">SUM($J765:O765)</f>
        <v>0</v>
      </c>
      <c r="AF765" s="11">
        <f ca="1">SUM($J765:P765)</f>
        <v>0</v>
      </c>
      <c r="AG765" s="11">
        <f ca="1">SUM($J765:Q765)</f>
        <v>0</v>
      </c>
      <c r="AH765" s="11">
        <f ca="1">SUM($J765:R765)</f>
        <v>0</v>
      </c>
      <c r="AI765" s="11">
        <f ca="1">SUM($J765:S765)</f>
        <v>0</v>
      </c>
      <c r="AJ765" s="11">
        <f ca="1">SUM($J765:T765)</f>
        <v>0</v>
      </c>
      <c r="AK765" s="11">
        <f ca="1">SUM($J765:U765)</f>
        <v>0</v>
      </c>
      <c r="AL765" s="11">
        <f ca="1">SUM($J765:V765)</f>
        <v>0</v>
      </c>
      <c r="AM765" s="11">
        <f ca="1">SUM($J765:W765)</f>
        <v>0</v>
      </c>
      <c r="AN765" s="19">
        <f ca="1">SUM($J765:X765)</f>
        <v>0</v>
      </c>
      <c r="AO765" s="12"/>
      <c r="AP765" s="11">
        <f ca="1">IF(Data!$H$2="ja",IF(Z765&gt;$G765,Z765-$G765,0),0)</f>
        <v>0</v>
      </c>
      <c r="AQ765" s="11">
        <f ca="1">IF(Data!$H$2="ja",IF(AA765&gt;$G765,AA765-$G765-SUM($AP765:AP765),0),0)</f>
        <v>0</v>
      </c>
      <c r="AR765" s="11">
        <f ca="1">IF(Data!$H$2="ja",IF(AB765&gt;$G765,AB765-$G765-SUM($AP765:AQ765),0),0)</f>
        <v>0</v>
      </c>
      <c r="AS765" s="11">
        <f ca="1">IF(Data!$H$2="ja",IF(AC765&gt;$G765,AC765-$G765-SUM($AP765:AR765),0),0)</f>
        <v>0</v>
      </c>
      <c r="AT765" s="11">
        <f ca="1">IF(Data!$H$2="ja",IF(AD765&gt;$G765,AD765-$G765-SUM($AP765:AS765),0),0)</f>
        <v>0</v>
      </c>
      <c r="AU765" s="11">
        <f ca="1">IF(Data!$H$2="ja",IF(AE765&gt;$G765,AE765-$G765-SUM($AP765:AT765),0),0)</f>
        <v>0</v>
      </c>
      <c r="AV765" s="11">
        <f ca="1">IF(Data!$H$2="ja",IF(AF765&gt;$G765,AF765-$G765-SUM($AP765:AU765),0),0)</f>
        <v>0</v>
      </c>
      <c r="AW765" s="11">
        <f ca="1">IF(Data!$H$2="ja",IF(AG765&gt;$G765,AG765-$G765-SUM($AP765:AV765),0),0)</f>
        <v>0</v>
      </c>
      <c r="AX765" s="11">
        <f ca="1">IF(Data!$H$2="ja",IF(AH765&gt;$G765,AH765-$G765-SUM($AP765:AW765),0),0)</f>
        <v>0</v>
      </c>
      <c r="AY765" s="11">
        <f ca="1">IF(Data!$H$2="ja",IF(AI765&gt;$G765,AI765-$G765-SUM($AP765:AX765),0),0)</f>
        <v>0</v>
      </c>
      <c r="AZ765" s="11">
        <f ca="1">IF(Data!$H$2="ja",IF(AJ765&gt;$G765,AJ765-$G765-SUM($AP765:AY765),0),0)</f>
        <v>0</v>
      </c>
      <c r="BA765" s="11">
        <f ca="1">IF(Data!$H$2="ja",IF(AK765&gt;$G765,AK765-$G765-SUM($AP765:AZ765),0),0)</f>
        <v>0</v>
      </c>
      <c r="BB765" s="11">
        <f ca="1">IF(Data!$H$2="ja",IF(AL765&gt;$G765,AL765-$G765-SUM($AP765:BA765),0),0)</f>
        <v>0</v>
      </c>
      <c r="BC765" s="11">
        <f ca="1">IF(Data!$H$2="ja",IF(AM765&gt;$G765,AM765-$G765-SUM($AP765:BB765),0),0)</f>
        <v>0</v>
      </c>
      <c r="BD765" s="11">
        <f ca="1">IF(Data!$H$2="ja",IF(AN765&gt;$G765,AN765-$G765-SUM($AP765:BC765),0),0)</f>
        <v>0</v>
      </c>
    </row>
    <row r="766" spans="1:56" x14ac:dyDescent="0.25">
      <c r="A766" s="24">
        <v>12</v>
      </c>
      <c r="B766" s="24">
        <f t="shared" si="408"/>
        <v>16</v>
      </c>
      <c r="C766" s="39"/>
      <c r="D766" s="9" t="str">
        <f>Data!B$9</f>
        <v>Konsulentydelser ved køb fra ekstern leverandør</v>
      </c>
      <c r="E766" s="9"/>
      <c r="F766" s="4"/>
      <c r="G766" s="242">
        <f>HLOOKUP(B766,'Budget &amp; Total'!$1:$45,(33),FALSE)</f>
        <v>0</v>
      </c>
      <c r="H766" s="454">
        <f t="shared" ca="1" si="409"/>
        <v>0</v>
      </c>
      <c r="I766" s="72"/>
      <c r="J766" s="159">
        <f ca="1">HLOOKUP($B766,INDIRECT(J$1&amp;"!$I$2:$AM$40"),('Partner-period(er)'!$A766+14),FALSE)</f>
        <v>0</v>
      </c>
      <c r="K766" s="57">
        <f ca="1">HLOOKUP($B766,INDIRECT(K$1&amp;"!$I$2:$AM$40"),('Partner-period(er)'!$A766+14),FALSE)</f>
        <v>0</v>
      </c>
      <c r="L766" s="57">
        <f ca="1">HLOOKUP($B766,INDIRECT(L$1&amp;"!$I$2:$AM$40"),('Partner-period(er)'!$A766+14),FALSE)</f>
        <v>0</v>
      </c>
      <c r="M766" s="57">
        <f ca="1">HLOOKUP($B766,INDIRECT(M$1&amp;"!$I$2:$AM$40"),('Partner-period(er)'!$A766+14),FALSE)</f>
        <v>0</v>
      </c>
      <c r="N766" s="57">
        <f ca="1">HLOOKUP($B766,INDIRECT(N$1&amp;"!$I$2:$AM$40"),('Partner-period(er)'!$A766+14),FALSE)</f>
        <v>0</v>
      </c>
      <c r="O766" s="9">
        <f ca="1">HLOOKUP($B766,INDIRECT(O$1&amp;"!$I$2:$AM$40"),('Partner-period(er)'!$A766+14),FALSE)</f>
        <v>0</v>
      </c>
      <c r="P766" s="9">
        <f ca="1">HLOOKUP($B766,INDIRECT(P$1&amp;"!$I$2:$AM$40"),('Partner-period(er)'!$A766+14),FALSE)</f>
        <v>0</v>
      </c>
      <c r="Q766" s="9">
        <f ca="1">HLOOKUP($B766,INDIRECT(Q$1&amp;"!$I$2:$AM$40"),('Partner-period(er)'!$A766+14),FALSE)</f>
        <v>0</v>
      </c>
      <c r="R766" s="9">
        <f ca="1">HLOOKUP($B766,INDIRECT(R$1&amp;"!$I$2:$AM$40"),('Partner-period(er)'!$A766+14),FALSE)</f>
        <v>0</v>
      </c>
      <c r="S766" s="9">
        <f ca="1">HLOOKUP($B766,INDIRECT(S$1&amp;"!$I$2:$AM$40"),('Partner-period(er)'!$A766+14),FALSE)</f>
        <v>0</v>
      </c>
      <c r="T766" s="9">
        <f ca="1">HLOOKUP($B766,INDIRECT(T$1&amp;"!$I$2:$AM$40"),('Partner-period(er)'!$A766+14),FALSE)</f>
        <v>0</v>
      </c>
      <c r="U766" s="9">
        <f ca="1">HLOOKUP($B766,INDIRECT(U$1&amp;"!$I$2:$AM$40"),('Partner-period(er)'!$A766+14),FALSE)</f>
        <v>0</v>
      </c>
      <c r="V766" s="9">
        <f ca="1">HLOOKUP($B766,INDIRECT(V$1&amp;"!$I$2:$AM$40"),('Partner-period(er)'!$A766+14),FALSE)</f>
        <v>0</v>
      </c>
      <c r="W766" s="9">
        <f ca="1">HLOOKUP($B766,INDIRECT(W$1&amp;"!$I$2:$AM$40"),('Partner-period(er)'!$A766+14),FALSE)</f>
        <v>0</v>
      </c>
      <c r="X766" s="109">
        <f ca="1">HLOOKUP($B766,INDIRECT(X$1&amp;"!$I$2:$AM$40"),('Partner-period(er)'!$A766+14),FALSE)</f>
        <v>0</v>
      </c>
      <c r="Z766" s="15">
        <f t="shared" ca="1" si="412"/>
        <v>0</v>
      </c>
      <c r="AA766" s="11">
        <f ca="1">SUM($J766:K766)</f>
        <v>0</v>
      </c>
      <c r="AB766" s="11">
        <f ca="1">SUM($J766:L766)</f>
        <v>0</v>
      </c>
      <c r="AC766" s="11">
        <f ca="1">SUM($J766:M766)</f>
        <v>0</v>
      </c>
      <c r="AD766" s="11">
        <f ca="1">SUM($J766:N766)</f>
        <v>0</v>
      </c>
      <c r="AE766" s="11">
        <f ca="1">SUM($J766:O766)</f>
        <v>0</v>
      </c>
      <c r="AF766" s="11">
        <f ca="1">SUM($J766:P766)</f>
        <v>0</v>
      </c>
      <c r="AG766" s="11">
        <f ca="1">SUM($J766:Q766)</f>
        <v>0</v>
      </c>
      <c r="AH766" s="11">
        <f ca="1">SUM($J766:R766)</f>
        <v>0</v>
      </c>
      <c r="AI766" s="11">
        <f ca="1">SUM($J766:S766)</f>
        <v>0</v>
      </c>
      <c r="AJ766" s="11">
        <f ca="1">SUM($J766:T766)</f>
        <v>0</v>
      </c>
      <c r="AK766" s="11">
        <f ca="1">SUM($J766:U766)</f>
        <v>0</v>
      </c>
      <c r="AL766" s="11">
        <f ca="1">SUM($J766:V766)</f>
        <v>0</v>
      </c>
      <c r="AM766" s="11">
        <f ca="1">SUM($J766:W766)</f>
        <v>0</v>
      </c>
      <c r="AN766" s="19">
        <f ca="1">SUM($J766:X766)</f>
        <v>0</v>
      </c>
      <c r="AO766" s="12"/>
      <c r="AP766" s="11">
        <f ca="1">IF(Data!$H$2="ja",IF(Z766&gt;$G766,Z766-$G766,0),0)</f>
        <v>0</v>
      </c>
      <c r="AQ766" s="11">
        <f ca="1">IF(Data!$H$2="ja",IF(AA766&gt;$G766,AA766-$G766-SUM($AP766:AP766),0),0)</f>
        <v>0</v>
      </c>
      <c r="AR766" s="11">
        <f ca="1">IF(Data!$H$2="ja",IF(AB766&gt;$G766,AB766-$G766-SUM($AP766:AQ766),0),0)</f>
        <v>0</v>
      </c>
      <c r="AS766" s="11">
        <f ca="1">IF(Data!$H$2="ja",IF(AC766&gt;$G766,AC766-$G766-SUM($AP766:AR766),0),0)</f>
        <v>0</v>
      </c>
      <c r="AT766" s="11">
        <f ca="1">IF(Data!$H$2="ja",IF(AD766&gt;$G766,AD766-$G766-SUM($AP766:AS766),0),0)</f>
        <v>0</v>
      </c>
      <c r="AU766" s="11">
        <f ca="1">IF(Data!$H$2="ja",IF(AE766&gt;$G766,AE766-$G766-SUM($AP766:AT766),0),0)</f>
        <v>0</v>
      </c>
      <c r="AV766" s="11">
        <f ca="1">IF(Data!$H$2="ja",IF(AF766&gt;$G766,AF766-$G766-SUM($AP766:AU766),0),0)</f>
        <v>0</v>
      </c>
      <c r="AW766" s="11">
        <f ca="1">IF(Data!$H$2="ja",IF(AG766&gt;$G766,AG766-$G766-SUM($AP766:AV766),0),0)</f>
        <v>0</v>
      </c>
      <c r="AX766" s="11">
        <f ca="1">IF(Data!$H$2="ja",IF(AH766&gt;$G766,AH766-$G766-SUM($AP766:AW766),0),0)</f>
        <v>0</v>
      </c>
      <c r="AY766" s="11">
        <f ca="1">IF(Data!$H$2="ja",IF(AI766&gt;$G766,AI766-$G766-SUM($AP766:AX766),0),0)</f>
        <v>0</v>
      </c>
      <c r="AZ766" s="11">
        <f ca="1">IF(Data!$H$2="ja",IF(AJ766&gt;$G766,AJ766-$G766-SUM($AP766:AY766),0),0)</f>
        <v>0</v>
      </c>
      <c r="BA766" s="11">
        <f ca="1">IF(Data!$H$2="ja",IF(AK766&gt;$G766,AK766-$G766-SUM($AP766:AZ766),0),0)</f>
        <v>0</v>
      </c>
      <c r="BB766" s="11">
        <f ca="1">IF(Data!$H$2="ja",IF(AL766&gt;$G766,AL766-$G766-SUM($AP766:BA766),0),0)</f>
        <v>0</v>
      </c>
      <c r="BC766" s="11">
        <f ca="1">IF(Data!$H$2="ja",IF(AM766&gt;$G766,AM766-$G766-SUM($AP766:BB766),0),0)</f>
        <v>0</v>
      </c>
      <c r="BD766" s="11">
        <f ca="1">IF(Data!$H$2="ja",IF(AN766&gt;$G766,AN766-$G766-SUM($AP766:BC766),0),0)</f>
        <v>0</v>
      </c>
    </row>
    <row r="767" spans="1:56" x14ac:dyDescent="0.25">
      <c r="A767" s="24">
        <v>13</v>
      </c>
      <c r="B767" s="24">
        <f t="shared" si="408"/>
        <v>16</v>
      </c>
      <c r="C767" s="39"/>
      <c r="D767" s="9" t="str">
        <f>Data!B$10</f>
        <v>Indtægter (negative tal)</v>
      </c>
      <c r="E767" s="9"/>
      <c r="F767" s="4"/>
      <c r="G767" s="242">
        <f>HLOOKUP(B767,'Budget &amp; Total'!$1:$45,(34),FALSE)</f>
        <v>0</v>
      </c>
      <c r="H767" s="454">
        <f t="shared" ca="1" si="409"/>
        <v>0</v>
      </c>
      <c r="I767" s="72"/>
      <c r="J767" s="159">
        <f ca="1">HLOOKUP($B767,INDIRECT(J$1&amp;"!$I$2:$AM$40"),('Partner-period(er)'!$A767+14),FALSE)</f>
        <v>0</v>
      </c>
      <c r="K767" s="57">
        <f ca="1">HLOOKUP($B767,INDIRECT(K$1&amp;"!$I$2:$AM$40"),('Partner-period(er)'!$A767+14),FALSE)</f>
        <v>0</v>
      </c>
      <c r="L767" s="57">
        <f ca="1">HLOOKUP($B767,INDIRECT(L$1&amp;"!$I$2:$AM$40"),('Partner-period(er)'!$A767+14),FALSE)</f>
        <v>0</v>
      </c>
      <c r="M767" s="57">
        <f ca="1">HLOOKUP($B767,INDIRECT(M$1&amp;"!$I$2:$AM$40"),('Partner-period(er)'!$A767+14),FALSE)</f>
        <v>0</v>
      </c>
      <c r="N767" s="57">
        <f ca="1">HLOOKUP($B767,INDIRECT(N$1&amp;"!$I$2:$AM$40"),('Partner-period(er)'!$A767+14),FALSE)</f>
        <v>0</v>
      </c>
      <c r="O767" s="9">
        <f ca="1">HLOOKUP($B767,INDIRECT(O$1&amp;"!$I$2:$AM$40"),('Partner-period(er)'!$A767+14),FALSE)</f>
        <v>0</v>
      </c>
      <c r="P767" s="9">
        <f ca="1">HLOOKUP($B767,INDIRECT(P$1&amp;"!$I$2:$AM$40"),('Partner-period(er)'!$A767+14),FALSE)</f>
        <v>0</v>
      </c>
      <c r="Q767" s="9">
        <f ca="1">HLOOKUP($B767,INDIRECT(Q$1&amp;"!$I$2:$AM$40"),('Partner-period(er)'!$A767+14),FALSE)</f>
        <v>0</v>
      </c>
      <c r="R767" s="9">
        <f ca="1">HLOOKUP($B767,INDIRECT(R$1&amp;"!$I$2:$AM$40"),('Partner-period(er)'!$A767+14),FALSE)</f>
        <v>0</v>
      </c>
      <c r="S767" s="9">
        <f ca="1">HLOOKUP($B767,INDIRECT(S$1&amp;"!$I$2:$AM$40"),('Partner-period(er)'!$A767+14),FALSE)</f>
        <v>0</v>
      </c>
      <c r="T767" s="9">
        <f ca="1">HLOOKUP($B767,INDIRECT(T$1&amp;"!$I$2:$AM$40"),('Partner-period(er)'!$A767+14),FALSE)</f>
        <v>0</v>
      </c>
      <c r="U767" s="9">
        <f ca="1">HLOOKUP($B767,INDIRECT(U$1&amp;"!$I$2:$AM$40"),('Partner-period(er)'!$A767+14),FALSE)</f>
        <v>0</v>
      </c>
      <c r="V767" s="9">
        <f ca="1">HLOOKUP($B767,INDIRECT(V$1&amp;"!$I$2:$AM$40"),('Partner-period(er)'!$A767+14),FALSE)</f>
        <v>0</v>
      </c>
      <c r="W767" s="9">
        <f ca="1">HLOOKUP($B767,INDIRECT(W$1&amp;"!$I$2:$AM$40"),('Partner-period(er)'!$A767+14),FALSE)</f>
        <v>0</v>
      </c>
      <c r="X767" s="109">
        <f ca="1">HLOOKUP($B767,INDIRECT(X$1&amp;"!$I$2:$AM$40"),('Partner-period(er)'!$A767+14),FALSE)</f>
        <v>0</v>
      </c>
      <c r="Z767" s="15">
        <f t="shared" ca="1" si="412"/>
        <v>0</v>
      </c>
      <c r="AA767" s="11">
        <f ca="1">SUM($J767:K767)</f>
        <v>0</v>
      </c>
      <c r="AB767" s="11">
        <f ca="1">SUM($J767:L767)</f>
        <v>0</v>
      </c>
      <c r="AC767" s="11">
        <f ca="1">SUM($J767:M767)</f>
        <v>0</v>
      </c>
      <c r="AD767" s="11">
        <f ca="1">SUM($J767:N767)</f>
        <v>0</v>
      </c>
      <c r="AE767" s="11">
        <f ca="1">SUM($J767:O767)</f>
        <v>0</v>
      </c>
      <c r="AF767" s="11">
        <f ca="1">SUM($J767:P767)</f>
        <v>0</v>
      </c>
      <c r="AG767" s="11">
        <f ca="1">SUM($J767:Q767)</f>
        <v>0</v>
      </c>
      <c r="AH767" s="11">
        <f ca="1">SUM($J767:R767)</f>
        <v>0</v>
      </c>
      <c r="AI767" s="11">
        <f ca="1">SUM($J767:S767)</f>
        <v>0</v>
      </c>
      <c r="AJ767" s="11">
        <f ca="1">SUM($J767:T767)</f>
        <v>0</v>
      </c>
      <c r="AK767" s="11">
        <f ca="1">SUM($J767:U767)</f>
        <v>0</v>
      </c>
      <c r="AL767" s="11">
        <f ca="1">SUM($J767:V767)</f>
        <v>0</v>
      </c>
      <c r="AM767" s="11">
        <f ca="1">SUM($J767:W767)</f>
        <v>0</v>
      </c>
      <c r="AN767" s="19">
        <f ca="1">SUM($J767:X767)</f>
        <v>0</v>
      </c>
      <c r="AO767" s="12"/>
      <c r="AP767" s="11"/>
      <c r="AQ767" s="11"/>
      <c r="AR767" s="11"/>
      <c r="AS767" s="11"/>
      <c r="AT767" s="11"/>
      <c r="AU767" s="11"/>
      <c r="AV767" s="11"/>
      <c r="AW767" s="11"/>
      <c r="AX767" s="11"/>
      <c r="AY767" s="11"/>
      <c r="AZ767" s="11"/>
      <c r="BA767" s="11"/>
      <c r="BB767" s="11"/>
      <c r="BC767" s="11"/>
      <c r="BD767" s="11"/>
    </row>
    <row r="768" spans="1:56" x14ac:dyDescent="0.25">
      <c r="A768" s="24">
        <v>14</v>
      </c>
      <c r="B768" s="24">
        <f t="shared" si="408"/>
        <v>16</v>
      </c>
      <c r="C768" s="39"/>
      <c r="D768" s="9" t="str">
        <f>Data!B$11</f>
        <v>Andet, herunder rejser og formidling</v>
      </c>
      <c r="E768" s="9"/>
      <c r="F768" s="4"/>
      <c r="G768" s="242">
        <f>HLOOKUP(B768,'Budget &amp; Total'!$1:$45,(35),FALSE)</f>
        <v>0</v>
      </c>
      <c r="H768" s="454">
        <f t="shared" ca="1" si="409"/>
        <v>0</v>
      </c>
      <c r="I768" s="72"/>
      <c r="J768" s="159">
        <f ca="1">HLOOKUP($B768,INDIRECT(J$1&amp;"!$I$2:$AM$40"),('Partner-period(er)'!$A768+14),FALSE)</f>
        <v>0</v>
      </c>
      <c r="K768" s="57">
        <f ca="1">HLOOKUP($B768,INDIRECT(K$1&amp;"!$I$2:$AM$40"),('Partner-period(er)'!$A768+14),FALSE)</f>
        <v>0</v>
      </c>
      <c r="L768" s="57">
        <f ca="1">HLOOKUP($B768,INDIRECT(L$1&amp;"!$I$2:$AM$40"),('Partner-period(er)'!$A768+14),FALSE)</f>
        <v>0</v>
      </c>
      <c r="M768" s="57">
        <f ca="1">HLOOKUP($B768,INDIRECT(M$1&amp;"!$I$2:$AM$40"),('Partner-period(er)'!$A768+14),FALSE)</f>
        <v>0</v>
      </c>
      <c r="N768" s="57">
        <f ca="1">HLOOKUP($B768,INDIRECT(N$1&amp;"!$I$2:$AM$40"),('Partner-period(er)'!$A768+14),FALSE)</f>
        <v>0</v>
      </c>
      <c r="O768" s="9">
        <f ca="1">HLOOKUP($B768,INDIRECT(O$1&amp;"!$I$2:$AM$40"),('Partner-period(er)'!$A768+14),FALSE)</f>
        <v>0</v>
      </c>
      <c r="P768" s="9">
        <f ca="1">HLOOKUP($B768,INDIRECT(P$1&amp;"!$I$2:$AM$40"),('Partner-period(er)'!$A768+14),FALSE)</f>
        <v>0</v>
      </c>
      <c r="Q768" s="9">
        <f ca="1">HLOOKUP($B768,INDIRECT(Q$1&amp;"!$I$2:$AM$40"),('Partner-period(er)'!$A768+14),FALSE)</f>
        <v>0</v>
      </c>
      <c r="R768" s="9">
        <f ca="1">HLOOKUP($B768,INDIRECT(R$1&amp;"!$I$2:$AM$40"),('Partner-period(er)'!$A768+14),FALSE)</f>
        <v>0</v>
      </c>
      <c r="S768" s="9">
        <f ca="1">HLOOKUP($B768,INDIRECT(S$1&amp;"!$I$2:$AM$40"),('Partner-period(er)'!$A768+14),FALSE)</f>
        <v>0</v>
      </c>
      <c r="T768" s="9">
        <f ca="1">HLOOKUP($B768,INDIRECT(T$1&amp;"!$I$2:$AM$40"),('Partner-period(er)'!$A768+14),FALSE)</f>
        <v>0</v>
      </c>
      <c r="U768" s="9">
        <f ca="1">HLOOKUP($B768,INDIRECT(U$1&amp;"!$I$2:$AM$40"),('Partner-period(er)'!$A768+14),FALSE)</f>
        <v>0</v>
      </c>
      <c r="V768" s="9">
        <f ca="1">HLOOKUP($B768,INDIRECT(V$1&amp;"!$I$2:$AM$40"),('Partner-period(er)'!$A768+14),FALSE)</f>
        <v>0</v>
      </c>
      <c r="W768" s="9">
        <f ca="1">HLOOKUP($B768,INDIRECT(W$1&amp;"!$I$2:$AM$40"),('Partner-period(er)'!$A768+14),FALSE)</f>
        <v>0</v>
      </c>
      <c r="X768" s="109">
        <f ca="1">HLOOKUP($B768,INDIRECT(X$1&amp;"!$I$2:$AM$40"),('Partner-period(er)'!$A768+14),FALSE)</f>
        <v>0</v>
      </c>
      <c r="Z768" s="15">
        <f t="shared" ca="1" si="412"/>
        <v>0</v>
      </c>
      <c r="AA768" s="11">
        <f ca="1">SUM($J768:K768)</f>
        <v>0</v>
      </c>
      <c r="AB768" s="11">
        <f ca="1">SUM($J768:L768)</f>
        <v>0</v>
      </c>
      <c r="AC768" s="11">
        <f ca="1">SUM($J768:M768)</f>
        <v>0</v>
      </c>
      <c r="AD768" s="11">
        <f ca="1">SUM($J768:N768)</f>
        <v>0</v>
      </c>
      <c r="AE768" s="11">
        <f ca="1">SUM($J768:O768)</f>
        <v>0</v>
      </c>
      <c r="AF768" s="11">
        <f ca="1">SUM($J768:P768)</f>
        <v>0</v>
      </c>
      <c r="AG768" s="11">
        <f ca="1">SUM($J768:Q768)</f>
        <v>0</v>
      </c>
      <c r="AH768" s="11">
        <f ca="1">SUM($J768:R768)</f>
        <v>0</v>
      </c>
      <c r="AI768" s="11">
        <f ca="1">SUM($J768:S768)</f>
        <v>0</v>
      </c>
      <c r="AJ768" s="11">
        <f ca="1">SUM($J768:T768)</f>
        <v>0</v>
      </c>
      <c r="AK768" s="11">
        <f ca="1">SUM($J768:U768)</f>
        <v>0</v>
      </c>
      <c r="AL768" s="11">
        <f ca="1">SUM($J768:V768)</f>
        <v>0</v>
      </c>
      <c r="AM768" s="11">
        <f ca="1">SUM($J768:W768)</f>
        <v>0</v>
      </c>
      <c r="AN768" s="19">
        <f ca="1">SUM($J768:X768)</f>
        <v>0</v>
      </c>
      <c r="AO768" s="12"/>
      <c r="AP768" s="11">
        <f ca="1">IF(Data!$H$2="ja",IF(Z768&gt;$G768,Z768-$G768,0),0)</f>
        <v>0</v>
      </c>
      <c r="AQ768" s="11">
        <f ca="1">IF(Data!$H$2="ja",IF(AA768&gt;$G768,AA768-$G768-SUM($AP768:AP768),0),0)</f>
        <v>0</v>
      </c>
      <c r="AR768" s="11">
        <f ca="1">IF(Data!$H$2="ja",IF(AB768&gt;$G768,AB768-$G768-SUM($AP768:AQ768),0),0)</f>
        <v>0</v>
      </c>
      <c r="AS768" s="11">
        <f ca="1">IF(Data!$H$2="ja",IF(AC768&gt;$G768,AC768-$G768-SUM($AP768:AR768),0),0)</f>
        <v>0</v>
      </c>
      <c r="AT768" s="11">
        <f ca="1">IF(Data!$H$2="ja",IF(AD768&gt;$G768,AD768-$G768-SUM($AP768:AS768),0),0)</f>
        <v>0</v>
      </c>
      <c r="AU768" s="11">
        <f ca="1">IF(Data!$H$2="ja",IF(AE768&gt;$G768,AE768-$G768-SUM($AP768:AT768),0),0)</f>
        <v>0</v>
      </c>
      <c r="AV768" s="11">
        <f ca="1">IF(Data!$H$2="ja",IF(AF768&gt;$G768,AF768-$G768-SUM($AP768:AU768),0),0)</f>
        <v>0</v>
      </c>
      <c r="AW768" s="11">
        <f ca="1">IF(Data!$H$2="ja",IF(AG768&gt;$G768,AG768-$G768-SUM($AP768:AV768),0),0)</f>
        <v>0</v>
      </c>
      <c r="AX768" s="11">
        <f ca="1">IF(Data!$H$2="ja",IF(AH768&gt;$G768,AH768-$G768-SUM($AP768:AW768),0),0)</f>
        <v>0</v>
      </c>
      <c r="AY768" s="11">
        <f ca="1">IF(Data!$H$2="ja",IF(AI768&gt;$G768,AI768-$G768-SUM($AP768:AX768),0),0)</f>
        <v>0</v>
      </c>
      <c r="AZ768" s="11">
        <f ca="1">IF(Data!$H$2="ja",IF(AJ768&gt;$G768,AJ768-$G768-SUM($AP768:AY768),0),0)</f>
        <v>0</v>
      </c>
      <c r="BA768" s="11">
        <f ca="1">IF(Data!$H$2="ja",IF(AK768&gt;$G768,AK768-$G768-SUM($AP768:AZ768),0),0)</f>
        <v>0</v>
      </c>
      <c r="BB768" s="11">
        <f ca="1">IF(Data!$H$2="ja",IF(AL768&gt;$G768,AL768-$G768-SUM($AP768:BA768),0),0)</f>
        <v>0</v>
      </c>
      <c r="BC768" s="11">
        <f ca="1">IF(Data!$H$2="ja",IF(AM768&gt;$G768,AM768-$G768-SUM($AP768:BB768),0),0)</f>
        <v>0</v>
      </c>
      <c r="BD768" s="11">
        <f ca="1">IF(Data!$H$2="ja",IF(AN768&gt;$G768,AN768-$G768-SUM($AP768:BC768),0),0)</f>
        <v>0</v>
      </c>
    </row>
    <row r="769" spans="1:56" x14ac:dyDescent="0.25">
      <c r="A769" s="24">
        <v>15</v>
      </c>
      <c r="B769" s="24">
        <f t="shared" si="408"/>
        <v>16</v>
      </c>
      <c r="C769" s="39"/>
      <c r="D769" s="9" t="str">
        <f>Data!B$12</f>
        <v>Overheadomkostninger</v>
      </c>
      <c r="E769" s="9"/>
      <c r="F769" s="4"/>
      <c r="G769" s="243">
        <f>HLOOKUP(B769,'Budget &amp; Total'!$1:$45,(37),FALSE)</f>
        <v>0</v>
      </c>
      <c r="H769" s="454">
        <f t="shared" ca="1" si="409"/>
        <v>0</v>
      </c>
      <c r="I769" s="72"/>
      <c r="J769" s="159">
        <f ca="1">HLOOKUP($B769,INDIRECT(J$1&amp;"!$I$2:$AM$40"),('Partner-period(er)'!$A769+14),FALSE)</f>
        <v>0</v>
      </c>
      <c r="K769" s="57">
        <f ca="1">HLOOKUP($B769,INDIRECT(K$1&amp;"!$I$2:$AM$40"),('Partner-period(er)'!$A769+14),FALSE)</f>
        <v>0</v>
      </c>
      <c r="L769" s="57">
        <f ca="1">HLOOKUP($B769,INDIRECT(L$1&amp;"!$I$2:$AM$40"),('Partner-period(er)'!$A769+14),FALSE)</f>
        <v>0</v>
      </c>
      <c r="M769" s="57">
        <f ca="1">HLOOKUP($B769,INDIRECT(M$1&amp;"!$I$2:$AM$40"),('Partner-period(er)'!$A769+14),FALSE)</f>
        <v>0</v>
      </c>
      <c r="N769" s="57">
        <f ca="1">HLOOKUP($B769,INDIRECT(N$1&amp;"!$I$2:$AM$40"),('Partner-period(er)'!$A769+14),FALSE)</f>
        <v>0</v>
      </c>
      <c r="O769" s="9">
        <f ca="1">HLOOKUP($B769,INDIRECT(O$1&amp;"!$I$2:$AM$40"),('Partner-period(er)'!$A769+14),FALSE)</f>
        <v>0</v>
      </c>
      <c r="P769" s="9">
        <f ca="1">HLOOKUP($B769,INDIRECT(P$1&amp;"!$I$2:$AM$40"),('Partner-period(er)'!$A769+14),FALSE)</f>
        <v>0</v>
      </c>
      <c r="Q769" s="9">
        <f ca="1">HLOOKUP($B769,INDIRECT(Q$1&amp;"!$I$2:$AM$40"),('Partner-period(er)'!$A769+14),FALSE)</f>
        <v>0</v>
      </c>
      <c r="R769" s="9">
        <f ca="1">HLOOKUP($B769,INDIRECT(R$1&amp;"!$I$2:$AM$40"),('Partner-period(er)'!$A769+14),FALSE)</f>
        <v>0</v>
      </c>
      <c r="S769" s="9">
        <f ca="1">HLOOKUP($B769,INDIRECT(S$1&amp;"!$I$2:$AM$40"),('Partner-period(er)'!$A769+14),FALSE)</f>
        <v>0</v>
      </c>
      <c r="T769" s="9">
        <f ca="1">HLOOKUP($B769,INDIRECT(T$1&amp;"!$I$2:$AM$40"),('Partner-period(er)'!$A769+14),FALSE)</f>
        <v>0</v>
      </c>
      <c r="U769" s="9">
        <f ca="1">HLOOKUP($B769,INDIRECT(U$1&amp;"!$I$2:$AM$40"),('Partner-period(er)'!$A769+14),FALSE)</f>
        <v>0</v>
      </c>
      <c r="V769" s="9">
        <f ca="1">HLOOKUP($B769,INDIRECT(V$1&amp;"!$I$2:$AM$40"),('Partner-period(er)'!$A769+14),FALSE)</f>
        <v>0</v>
      </c>
      <c r="W769" s="9">
        <f ca="1">HLOOKUP($B769,INDIRECT(W$1&amp;"!$I$2:$AM$40"),('Partner-period(er)'!$A769+14),FALSE)</f>
        <v>0</v>
      </c>
      <c r="X769" s="109">
        <f ca="1">HLOOKUP($B769,INDIRECT(X$1&amp;"!$I$2:$AM$40"),('Partner-period(er)'!$A769+14),FALSE)</f>
        <v>0</v>
      </c>
      <c r="Z769" s="15">
        <f t="shared" ca="1" si="412"/>
        <v>0</v>
      </c>
      <c r="AA769" s="11">
        <f ca="1">SUM($J769:K769)</f>
        <v>0</v>
      </c>
      <c r="AB769" s="11">
        <f ca="1">SUM($J769:L769)</f>
        <v>0</v>
      </c>
      <c r="AC769" s="11">
        <f ca="1">SUM($J769:M769)</f>
        <v>0</v>
      </c>
      <c r="AD769" s="11">
        <f ca="1">SUM($J769:N769)</f>
        <v>0</v>
      </c>
      <c r="AE769" s="11">
        <f ca="1">SUM($J769:O769)</f>
        <v>0</v>
      </c>
      <c r="AF769" s="11">
        <f ca="1">SUM($J769:P769)</f>
        <v>0</v>
      </c>
      <c r="AG769" s="11">
        <f ca="1">SUM($J769:Q769)</f>
        <v>0</v>
      </c>
      <c r="AH769" s="11">
        <f ca="1">SUM($J769:R769)</f>
        <v>0</v>
      </c>
      <c r="AI769" s="11">
        <f ca="1">SUM($J769:S769)</f>
        <v>0</v>
      </c>
      <c r="AJ769" s="11">
        <f ca="1">SUM($J769:T769)</f>
        <v>0</v>
      </c>
      <c r="AK769" s="11">
        <f ca="1">SUM($J769:U769)</f>
        <v>0</v>
      </c>
      <c r="AL769" s="11">
        <f ca="1">SUM($J769:V769)</f>
        <v>0</v>
      </c>
      <c r="AM769" s="11">
        <f ca="1">SUM($J769:W769)</f>
        <v>0</v>
      </c>
      <c r="AN769" s="19">
        <f ca="1">SUM($J769:X769)</f>
        <v>0</v>
      </c>
      <c r="AO769" s="12"/>
      <c r="AP769" s="11">
        <f ca="1">IF(Data!$H$2="ja",IF(Z769&gt;$G769,Z769-$G769,0),0)</f>
        <v>0</v>
      </c>
      <c r="AQ769" s="11">
        <f ca="1">IF(Data!$H$2="ja",IF(AA769&gt;$G769,AA769-$G769-SUM($AP769:AP769),0),0)</f>
        <v>0</v>
      </c>
      <c r="AR769" s="11">
        <f ca="1">IF(Data!$H$2="ja",IF(AB769&gt;$G769,AB769-$G769-SUM($AP769:AQ769),0),0)</f>
        <v>0</v>
      </c>
      <c r="AS769" s="11">
        <f ca="1">IF(Data!$H$2="ja",IF(AC769&gt;$G769,AC769-$G769-SUM($AP769:AR769),0),0)</f>
        <v>0</v>
      </c>
      <c r="AT769" s="11">
        <f ca="1">IF(Data!$H$2="ja",IF(AD769&gt;$G769,AD769-$G769-SUM($AP769:AS769),0),0)</f>
        <v>0</v>
      </c>
      <c r="AU769" s="11">
        <f ca="1">IF(Data!$H$2="ja",IF(AE769&gt;$G769,AE769-$G769-SUM($AP769:AT769),0),0)</f>
        <v>0</v>
      </c>
      <c r="AV769" s="11">
        <f ca="1">IF(Data!$H$2="ja",IF(AF769&gt;$G769,AF769-$G769-SUM($AP769:AU769),0),0)</f>
        <v>0</v>
      </c>
      <c r="AW769" s="11">
        <f ca="1">IF(Data!$H$2="ja",IF(AG769&gt;$G769,AG769-$G769-SUM($AP769:AV769),0),0)</f>
        <v>0</v>
      </c>
      <c r="AX769" s="11">
        <f ca="1">IF(Data!$H$2="ja",IF(AH769&gt;$G769,AH769-$G769-SUM($AP769:AW769),0),0)</f>
        <v>0</v>
      </c>
      <c r="AY769" s="11">
        <f ca="1">IF(Data!$H$2="ja",IF(AI769&gt;$G769,AI769-$G769-SUM($AP769:AX769),0),0)</f>
        <v>0</v>
      </c>
      <c r="AZ769" s="11">
        <f ca="1">IF(Data!$H$2="ja",IF(AJ769&gt;$G769,AJ769-$G769-SUM($AP769:AY769),0),0)</f>
        <v>0</v>
      </c>
      <c r="BA769" s="11">
        <f ca="1">IF(Data!$H$2="ja",IF(AK769&gt;$G769,AK769-$G769-SUM($AP769:AZ769),0),0)</f>
        <v>0</v>
      </c>
      <c r="BB769" s="11">
        <f ca="1">IF(Data!$H$2="ja",IF(AL769&gt;$G769,AL769-$G769-SUM($AP769:BA769),0),0)</f>
        <v>0</v>
      </c>
      <c r="BC769" s="11">
        <f ca="1">IF(Data!$H$2="ja",IF(AM769&gt;$G769,AM769-$G769-SUM($AP769:BB769),0),0)</f>
        <v>0</v>
      </c>
      <c r="BD769" s="11">
        <f ca="1">IF(Data!$H$2="ja",IF(AN769&gt;$G769,AN769-$G769-SUM($AP769:BC769),0),0)</f>
        <v>0</v>
      </c>
    </row>
    <row r="770" spans="1:56" x14ac:dyDescent="0.25">
      <c r="A770" s="24">
        <v>16</v>
      </c>
      <c r="B770" s="24">
        <f t="shared" si="408"/>
        <v>16</v>
      </c>
      <c r="C770" s="35"/>
      <c r="D770" s="32" t="str">
        <f>Data!B$19</f>
        <v>Andre omkostninger total</v>
      </c>
      <c r="E770" s="32"/>
      <c r="F770" s="71"/>
      <c r="G770" s="242">
        <f>HLOOKUP(B770,'Budget &amp; Total'!$1:$45,(19+A770),FALSE)</f>
        <v>0</v>
      </c>
      <c r="H770" s="456">
        <f t="shared" ca="1" si="409"/>
        <v>0</v>
      </c>
      <c r="I770" s="72"/>
      <c r="J770" s="209">
        <f ca="1">HLOOKUP($B770,INDIRECT(J$1&amp;"!$I$2:$AM$40"),('Partner-period(er)'!$A770+14),FALSE)</f>
        <v>0</v>
      </c>
      <c r="K770" s="61">
        <f ca="1">HLOOKUP($B770,INDIRECT(K$1&amp;"!$I$2:$AM$40"),('Partner-period(er)'!$A770+14),FALSE)</f>
        <v>0</v>
      </c>
      <c r="L770" s="61">
        <f ca="1">HLOOKUP($B770,INDIRECT(L$1&amp;"!$I$2:$AM$40"),('Partner-period(er)'!$A770+14),FALSE)</f>
        <v>0</v>
      </c>
      <c r="M770" s="61">
        <f ca="1">HLOOKUP($B770,INDIRECT(M$1&amp;"!$I$2:$AM$40"),('Partner-period(er)'!$A770+14),FALSE)</f>
        <v>0</v>
      </c>
      <c r="N770" s="61">
        <f ca="1">HLOOKUP($B770,INDIRECT(N$1&amp;"!$I$2:$AM$40"),('Partner-period(er)'!$A770+14),FALSE)</f>
        <v>0</v>
      </c>
      <c r="O770" s="32">
        <f ca="1">HLOOKUP($B770,INDIRECT(O$1&amp;"!$I$2:$AM$40"),('Partner-period(er)'!$A770+14),FALSE)</f>
        <v>0</v>
      </c>
      <c r="P770" s="32">
        <f ca="1">HLOOKUP($B770,INDIRECT(P$1&amp;"!$I$2:$AM$40"),('Partner-period(er)'!$A770+14),FALSE)</f>
        <v>0</v>
      </c>
      <c r="Q770" s="32">
        <f ca="1">HLOOKUP($B770,INDIRECT(Q$1&amp;"!$I$2:$AM$40"),('Partner-period(er)'!$A770+14),FALSE)</f>
        <v>0</v>
      </c>
      <c r="R770" s="32">
        <f ca="1">HLOOKUP($B770,INDIRECT(R$1&amp;"!$I$2:$AM$40"),('Partner-period(er)'!$A770+14),FALSE)</f>
        <v>0</v>
      </c>
      <c r="S770" s="32">
        <f ca="1">HLOOKUP($B770,INDIRECT(S$1&amp;"!$I$2:$AM$40"),('Partner-period(er)'!$A770+14),FALSE)</f>
        <v>0</v>
      </c>
      <c r="T770" s="32">
        <f ca="1">HLOOKUP($B770,INDIRECT(T$1&amp;"!$I$2:$AM$40"),('Partner-period(er)'!$A770+14),FALSE)</f>
        <v>0</v>
      </c>
      <c r="U770" s="32">
        <f ca="1">HLOOKUP($B770,INDIRECT(U$1&amp;"!$I$2:$AM$40"),('Partner-period(er)'!$A770+14),FALSE)</f>
        <v>0</v>
      </c>
      <c r="V770" s="32">
        <f ca="1">HLOOKUP($B770,INDIRECT(V$1&amp;"!$I$2:$AM$40"),('Partner-period(er)'!$A770+14),FALSE)</f>
        <v>0</v>
      </c>
      <c r="W770" s="32">
        <f ca="1">HLOOKUP($B770,INDIRECT(W$1&amp;"!$I$2:$AM$40"),('Partner-period(er)'!$A770+14),FALSE)</f>
        <v>0</v>
      </c>
      <c r="X770" s="366">
        <f ca="1">HLOOKUP($B770,INDIRECT(X$1&amp;"!$I$2:$AM$40"),('Partner-period(er)'!$A770+14),FALSE)</f>
        <v>0</v>
      </c>
      <c r="Z770" s="15">
        <f t="shared" ca="1" si="412"/>
        <v>0</v>
      </c>
      <c r="AA770" s="11">
        <f ca="1">SUM($J770:K770)</f>
        <v>0</v>
      </c>
      <c r="AB770" s="11">
        <f ca="1">SUM($J770:L770)</f>
        <v>0</v>
      </c>
      <c r="AC770" s="11">
        <f ca="1">SUM($J770:M770)</f>
        <v>0</v>
      </c>
      <c r="AD770" s="11">
        <f ca="1">SUM($J770:N770)</f>
        <v>0</v>
      </c>
      <c r="AE770" s="11">
        <f ca="1">SUM($J770:O770)</f>
        <v>0</v>
      </c>
      <c r="AF770" s="11">
        <f ca="1">SUM($J770:P770)</f>
        <v>0</v>
      </c>
      <c r="AG770" s="11">
        <f ca="1">SUM($J770:Q770)</f>
        <v>0</v>
      </c>
      <c r="AH770" s="11">
        <f ca="1">SUM($J770:R770)</f>
        <v>0</v>
      </c>
      <c r="AI770" s="11">
        <f ca="1">SUM($J770:S770)</f>
        <v>0</v>
      </c>
      <c r="AJ770" s="11">
        <f ca="1">SUM($J770:T770)</f>
        <v>0</v>
      </c>
      <c r="AK770" s="11">
        <f ca="1">SUM($J770:U770)</f>
        <v>0</v>
      </c>
      <c r="AL770" s="11">
        <f ca="1">SUM($J770:V770)</f>
        <v>0</v>
      </c>
      <c r="AM770" s="11">
        <f ca="1">SUM($J770:W770)</f>
        <v>0</v>
      </c>
      <c r="AN770" s="19">
        <f ca="1">SUM($J770:X770)</f>
        <v>0</v>
      </c>
      <c r="AO770" s="12"/>
      <c r="AP770" s="11"/>
      <c r="AQ770" s="11"/>
      <c r="AR770" s="11"/>
      <c r="AS770" s="11"/>
      <c r="AT770" s="11"/>
      <c r="AU770" s="11"/>
      <c r="AV770" s="11"/>
      <c r="AW770" s="11"/>
      <c r="AX770" s="11"/>
      <c r="AY770" s="11"/>
      <c r="AZ770" s="11"/>
      <c r="BA770" s="11"/>
      <c r="BB770" s="11"/>
      <c r="BC770" s="11"/>
      <c r="BD770" s="11"/>
    </row>
    <row r="771" spans="1:56" ht="13.8" thickBot="1" x14ac:dyDescent="0.3">
      <c r="A771" s="24">
        <v>17</v>
      </c>
      <c r="B771" s="24">
        <f t="shared" si="408"/>
        <v>16</v>
      </c>
      <c r="C771" s="250" t="str">
        <f>Data!B$55</f>
        <v>Totale omkostninger</v>
      </c>
      <c r="D771" s="251"/>
      <c r="E771" s="251"/>
      <c r="F771" s="252"/>
      <c r="G771" s="253">
        <f>HLOOKUP(B771,'Budget &amp; Total'!$1:$45,(38),FALSE)</f>
        <v>0</v>
      </c>
      <c r="H771" s="457">
        <f t="shared" ca="1" si="409"/>
        <v>0</v>
      </c>
      <c r="I771" s="80"/>
      <c r="J771" s="255">
        <f ca="1">HLOOKUP($B771,INDIRECT(J$1&amp;"!$I$2:$AM$40"),('Partner-period(er)'!$A771+14),FALSE)</f>
        <v>0</v>
      </c>
      <c r="K771" s="256">
        <f ca="1">HLOOKUP($B771,INDIRECT(K$1&amp;"!$I$2:$AM$40"),('Partner-period(er)'!$A771+14),FALSE)</f>
        <v>0</v>
      </c>
      <c r="L771" s="256">
        <f ca="1">HLOOKUP($B771,INDIRECT(L$1&amp;"!$I$2:$AM$40"),('Partner-period(er)'!$A771+14),FALSE)</f>
        <v>0</v>
      </c>
      <c r="M771" s="256">
        <f ca="1">HLOOKUP($B771,INDIRECT(M$1&amp;"!$I$2:$AM$40"),('Partner-period(er)'!$A771+14),FALSE)</f>
        <v>0</v>
      </c>
      <c r="N771" s="256">
        <f ca="1">HLOOKUP($B771,INDIRECT(N$1&amp;"!$I$2:$AM$40"),('Partner-period(er)'!$A771+14),FALSE)</f>
        <v>0</v>
      </c>
      <c r="O771" s="367">
        <f ca="1">HLOOKUP($B771,INDIRECT(O$1&amp;"!$I$2:$AM$40"),('Partner-period(er)'!$A771+14),FALSE)</f>
        <v>0</v>
      </c>
      <c r="P771" s="367">
        <f ca="1">HLOOKUP($B771,INDIRECT(P$1&amp;"!$I$2:$AM$40"),('Partner-period(er)'!$A771+14),FALSE)</f>
        <v>0</v>
      </c>
      <c r="Q771" s="367">
        <f ca="1">HLOOKUP($B771,INDIRECT(Q$1&amp;"!$I$2:$AM$40"),('Partner-period(er)'!$A771+14),FALSE)</f>
        <v>0</v>
      </c>
      <c r="R771" s="367">
        <f ca="1">HLOOKUP($B771,INDIRECT(R$1&amp;"!$I$2:$AM$40"),('Partner-period(er)'!$A771+14),FALSE)</f>
        <v>0</v>
      </c>
      <c r="S771" s="367">
        <f ca="1">HLOOKUP($B771,INDIRECT(S$1&amp;"!$I$2:$AM$40"),('Partner-period(er)'!$A771+14),FALSE)</f>
        <v>0</v>
      </c>
      <c r="T771" s="367">
        <f ca="1">HLOOKUP($B771,INDIRECT(T$1&amp;"!$I$2:$AM$40"),('Partner-period(er)'!$A771+14),FALSE)</f>
        <v>0</v>
      </c>
      <c r="U771" s="367">
        <f ca="1">HLOOKUP($B771,INDIRECT(U$1&amp;"!$I$2:$AM$40"),('Partner-period(er)'!$A771+14),FALSE)</f>
        <v>0</v>
      </c>
      <c r="V771" s="367">
        <f ca="1">HLOOKUP($B771,INDIRECT(V$1&amp;"!$I$2:$AM$40"),('Partner-period(er)'!$A771+14),FALSE)</f>
        <v>0</v>
      </c>
      <c r="W771" s="367">
        <f ca="1">HLOOKUP($B771,INDIRECT(W$1&amp;"!$I$2:$AM$40"),('Partner-period(er)'!$A771+14),FALSE)</f>
        <v>0</v>
      </c>
      <c r="X771" s="368">
        <f ca="1">HLOOKUP($B771,INDIRECT(X$1&amp;"!$I$2:$AM$40"),('Partner-period(er)'!$A771+14),FALSE)</f>
        <v>0</v>
      </c>
      <c r="Z771" s="15">
        <f t="shared" ca="1" si="412"/>
        <v>0</v>
      </c>
      <c r="AA771" s="11">
        <f ca="1">SUM($J771:K771)</f>
        <v>0</v>
      </c>
      <c r="AB771" s="11">
        <f ca="1">SUM($J771:L771)</f>
        <v>0</v>
      </c>
      <c r="AC771" s="11">
        <f ca="1">SUM($J771:M771)</f>
        <v>0</v>
      </c>
      <c r="AD771" s="11">
        <f ca="1">SUM($J771:N771)</f>
        <v>0</v>
      </c>
      <c r="AE771" s="11">
        <f ca="1">SUM($J771:O771)</f>
        <v>0</v>
      </c>
      <c r="AF771" s="11">
        <f ca="1">SUM($J771:P771)</f>
        <v>0</v>
      </c>
      <c r="AG771" s="11">
        <f ca="1">SUM($J771:Q771)</f>
        <v>0</v>
      </c>
      <c r="AH771" s="11">
        <f ca="1">SUM($J771:R771)</f>
        <v>0</v>
      </c>
      <c r="AI771" s="11">
        <f ca="1">SUM($J771:S771)</f>
        <v>0</v>
      </c>
      <c r="AJ771" s="11">
        <f ca="1">SUM($J771:T771)</f>
        <v>0</v>
      </c>
      <c r="AK771" s="11">
        <f ca="1">SUM($J771:U771)</f>
        <v>0</v>
      </c>
      <c r="AL771" s="11">
        <f ca="1">SUM($J771:V771)</f>
        <v>0</v>
      </c>
      <c r="AM771" s="11">
        <f ca="1">SUM($J771:W771)</f>
        <v>0</v>
      </c>
      <c r="AN771" s="19">
        <f ca="1">SUM($J771:X771)</f>
        <v>0</v>
      </c>
      <c r="AO771" s="12"/>
      <c r="AP771" s="11"/>
      <c r="AQ771" s="11"/>
      <c r="AR771" s="11"/>
      <c r="AS771" s="11"/>
      <c r="AT771" s="11"/>
      <c r="AU771" s="11"/>
      <c r="AV771" s="11"/>
      <c r="AW771" s="11"/>
      <c r="AX771" s="11"/>
      <c r="AY771" s="11"/>
      <c r="AZ771" s="11"/>
      <c r="BA771" s="11"/>
      <c r="BB771" s="11"/>
      <c r="BC771" s="11"/>
      <c r="BD771" s="11"/>
    </row>
    <row r="772" spans="1:56" ht="13.8" thickTop="1" x14ac:dyDescent="0.25">
      <c r="A772" s="24">
        <v>18</v>
      </c>
      <c r="B772" s="24">
        <f t="shared" si="408"/>
        <v>16</v>
      </c>
      <c r="C772" s="38">
        <f>'Budget &amp; Total'!B$41</f>
        <v>0</v>
      </c>
      <c r="D772" s="9"/>
      <c r="E772" s="9"/>
      <c r="F772" s="4"/>
      <c r="G772" s="242"/>
      <c r="H772" s="454">
        <f t="shared" ca="1" si="409"/>
        <v>0</v>
      </c>
      <c r="I772" s="72"/>
      <c r="J772" s="159">
        <f ca="1">HLOOKUP($B772,INDIRECT(J$1&amp;"!$I$2:$AM$40"),('Partner-period(er)'!$A772+14),FALSE)</f>
        <v>0</v>
      </c>
      <c r="K772" s="57">
        <f ca="1">HLOOKUP($B772,INDIRECT(K$1&amp;"!$I$2:$AM$40"),('Partner-period(er)'!$A772+14),FALSE)</f>
        <v>0</v>
      </c>
      <c r="L772" s="57">
        <f ca="1">HLOOKUP($B772,INDIRECT(L$1&amp;"!$I$2:$AM$40"),('Partner-period(er)'!$A772+14),FALSE)</f>
        <v>0</v>
      </c>
      <c r="M772" s="57">
        <f ca="1">HLOOKUP($B772,INDIRECT(M$1&amp;"!$I$2:$AM$40"),('Partner-period(er)'!$A772+14),FALSE)</f>
        <v>0</v>
      </c>
      <c r="N772" s="57">
        <f ca="1">HLOOKUP($B772,INDIRECT(N$1&amp;"!$I$2:$AM$40"),('Partner-period(er)'!$A772+14),FALSE)</f>
        <v>0</v>
      </c>
      <c r="O772" s="9">
        <f ca="1">HLOOKUP($B772,INDIRECT(O$1&amp;"!$I$2:$AM$40"),('Partner-period(er)'!$A772+14),FALSE)</f>
        <v>0</v>
      </c>
      <c r="P772" s="9">
        <f ca="1">HLOOKUP($B772,INDIRECT(P$1&amp;"!$I$2:$AM$40"),('Partner-period(er)'!$A772+14),FALSE)</f>
        <v>0</v>
      </c>
      <c r="Q772" s="9">
        <f ca="1">HLOOKUP($B772,INDIRECT(Q$1&amp;"!$I$2:$AM$40"),('Partner-period(er)'!$A772+14),FALSE)</f>
        <v>0</v>
      </c>
      <c r="R772" s="9">
        <f ca="1">HLOOKUP($B772,INDIRECT(R$1&amp;"!$I$2:$AM$40"),('Partner-period(er)'!$A772+14),FALSE)</f>
        <v>0</v>
      </c>
      <c r="S772" s="9">
        <f ca="1">HLOOKUP($B772,INDIRECT(S$1&amp;"!$I$2:$AM$40"),('Partner-period(er)'!$A772+14),FALSE)</f>
        <v>0</v>
      </c>
      <c r="T772" s="9">
        <f ca="1">HLOOKUP($B772,INDIRECT(T$1&amp;"!$I$2:$AM$40"),('Partner-period(er)'!$A772+14),FALSE)</f>
        <v>0</v>
      </c>
      <c r="U772" s="9">
        <f ca="1">HLOOKUP($B772,INDIRECT(U$1&amp;"!$I$2:$AM$40"),('Partner-period(er)'!$A772+14),FALSE)</f>
        <v>0</v>
      </c>
      <c r="V772" s="9">
        <f ca="1">HLOOKUP($B772,INDIRECT(V$1&amp;"!$I$2:$AM$40"),('Partner-period(er)'!$A772+14),FALSE)</f>
        <v>0</v>
      </c>
      <c r="W772" s="9">
        <f ca="1">HLOOKUP($B772,INDIRECT(W$1&amp;"!$I$2:$AM$40"),('Partner-period(er)'!$A772+14),FALSE)</f>
        <v>0</v>
      </c>
      <c r="X772" s="109">
        <f ca="1">HLOOKUP($B772,INDIRECT(X$1&amp;"!$I$2:$AM$40"),('Partner-period(er)'!$A772+14),FALSE)</f>
        <v>0</v>
      </c>
      <c r="Z772" s="15"/>
      <c r="AA772" s="11"/>
      <c r="AB772" s="11"/>
      <c r="AC772" s="11"/>
      <c r="AD772" s="11"/>
      <c r="AE772" s="11"/>
      <c r="AF772" s="11"/>
      <c r="AG772" s="11"/>
      <c r="AH772" s="11"/>
      <c r="AI772" s="11"/>
      <c r="AJ772" s="11"/>
      <c r="AK772" s="11"/>
      <c r="AL772" s="11"/>
      <c r="AM772" s="11"/>
      <c r="AN772" s="19"/>
      <c r="AO772" s="12"/>
      <c r="AP772" s="11"/>
      <c r="AQ772" s="11"/>
      <c r="AR772" s="11"/>
      <c r="AS772" s="11"/>
      <c r="AT772" s="11"/>
      <c r="AU772" s="11"/>
      <c r="AV772" s="11"/>
      <c r="AW772" s="11"/>
      <c r="AX772" s="11"/>
      <c r="AY772" s="11"/>
      <c r="AZ772" s="11"/>
      <c r="BA772" s="11"/>
      <c r="BB772" s="11"/>
      <c r="BC772" s="11"/>
      <c r="BD772" s="11"/>
    </row>
    <row r="773" spans="1:56" x14ac:dyDescent="0.25">
      <c r="A773" s="24">
        <v>19</v>
      </c>
      <c r="B773" s="24">
        <f t="shared" si="408"/>
        <v>16</v>
      </c>
      <c r="C773" s="73"/>
      <c r="D773" s="9" t="str">
        <f>Data!B$26</f>
        <v>Beregnet tilskud</v>
      </c>
      <c r="E773" s="9"/>
      <c r="F773" s="67">
        <f>HLOOKUP(B772,'Budget &amp; Total'!B:CI,42,FALSE)</f>
        <v>0</v>
      </c>
      <c r="G773" s="244"/>
      <c r="H773" s="454">
        <f t="shared" ca="1" si="409"/>
        <v>0</v>
      </c>
      <c r="I773" s="72"/>
      <c r="J773" s="159">
        <f ca="1">HLOOKUP($B773,INDIRECT(J$1&amp;"!$I$2:$AM$40"),('Partner-period(er)'!$A773+14),FALSE)</f>
        <v>0</v>
      </c>
      <c r="K773" s="57">
        <f ca="1">HLOOKUP($B773,INDIRECT(K$1&amp;"!$I$2:$AM$40"),('Partner-period(er)'!$A773+14),FALSE)</f>
        <v>0</v>
      </c>
      <c r="L773" s="57">
        <f ca="1">HLOOKUP($B773,INDIRECT(L$1&amp;"!$I$2:$AM$40"),('Partner-period(er)'!$A773+14),FALSE)</f>
        <v>0</v>
      </c>
      <c r="M773" s="57">
        <f ca="1">HLOOKUP($B773,INDIRECT(M$1&amp;"!$I$2:$AM$40"),('Partner-period(er)'!$A773+14),FALSE)</f>
        <v>0</v>
      </c>
      <c r="N773" s="57">
        <f ca="1">HLOOKUP($B773,INDIRECT(N$1&amp;"!$I$2:$AM$40"),('Partner-period(er)'!$A773+14),FALSE)</f>
        <v>0</v>
      </c>
      <c r="O773" s="9">
        <f ca="1">HLOOKUP($B773,INDIRECT(O$1&amp;"!$I$2:$AM$40"),('Partner-period(er)'!$A773+14),FALSE)</f>
        <v>0</v>
      </c>
      <c r="P773" s="9">
        <f ca="1">HLOOKUP($B773,INDIRECT(P$1&amp;"!$I$2:$AM$40"),('Partner-period(er)'!$A773+14),FALSE)</f>
        <v>0</v>
      </c>
      <c r="Q773" s="9">
        <f ca="1">HLOOKUP($B773,INDIRECT(Q$1&amp;"!$I$2:$AM$40"),('Partner-period(er)'!$A773+14),FALSE)</f>
        <v>0</v>
      </c>
      <c r="R773" s="9">
        <f ca="1">HLOOKUP($B773,INDIRECT(R$1&amp;"!$I$2:$AM$40"),('Partner-period(er)'!$A773+14),FALSE)</f>
        <v>0</v>
      </c>
      <c r="S773" s="9">
        <f ca="1">HLOOKUP($B773,INDIRECT(S$1&amp;"!$I$2:$AM$40"),('Partner-period(er)'!$A773+14),FALSE)</f>
        <v>0</v>
      </c>
      <c r="T773" s="9">
        <f ca="1">HLOOKUP($B773,INDIRECT(T$1&amp;"!$I$2:$AM$40"),('Partner-period(er)'!$A773+14),FALSE)</f>
        <v>0</v>
      </c>
      <c r="U773" s="9">
        <f ca="1">HLOOKUP($B773,INDIRECT(U$1&amp;"!$I$2:$AM$40"),('Partner-period(er)'!$A773+14),FALSE)</f>
        <v>0</v>
      </c>
      <c r="V773" s="9">
        <f ca="1">HLOOKUP($B773,INDIRECT(V$1&amp;"!$I$2:$AM$40"),('Partner-period(er)'!$A773+14),FALSE)</f>
        <v>0</v>
      </c>
      <c r="W773" s="9">
        <f ca="1">HLOOKUP($B773,INDIRECT(W$1&amp;"!$I$2:$AM$40"),('Partner-period(er)'!$A773+14),FALSE)</f>
        <v>0</v>
      </c>
      <c r="X773" s="109">
        <f ca="1">HLOOKUP($B773,INDIRECT(X$1&amp;"!$I$2:$AM$40"),('Partner-period(er)'!$A773+14),FALSE)</f>
        <v>0</v>
      </c>
      <c r="Z773" s="15"/>
      <c r="AA773" s="11"/>
      <c r="AB773" s="11"/>
      <c r="AC773" s="11"/>
      <c r="AD773" s="11"/>
      <c r="AE773" s="11"/>
      <c r="AF773" s="11"/>
      <c r="AG773" s="11"/>
      <c r="AH773" s="11"/>
      <c r="AI773" s="11"/>
      <c r="AJ773" s="11"/>
      <c r="AK773" s="11"/>
      <c r="AL773" s="11"/>
      <c r="AM773" s="11"/>
      <c r="AN773" s="19"/>
      <c r="AO773" s="12"/>
      <c r="AP773" s="11"/>
      <c r="AQ773" s="11"/>
      <c r="AR773" s="11"/>
      <c r="AS773" s="11"/>
      <c r="AT773" s="11"/>
      <c r="AU773" s="11"/>
      <c r="AV773" s="11"/>
      <c r="AW773" s="11"/>
      <c r="AX773" s="11"/>
      <c r="AY773" s="11"/>
      <c r="AZ773" s="11"/>
      <c r="BA773" s="11"/>
      <c r="BB773" s="11"/>
      <c r="BC773" s="11"/>
      <c r="BD773" s="11"/>
    </row>
    <row r="774" spans="1:56" x14ac:dyDescent="0.25">
      <c r="A774" s="24">
        <v>20</v>
      </c>
      <c r="B774" s="24">
        <f t="shared" si="408"/>
        <v>16</v>
      </c>
      <c r="C774" s="73"/>
      <c r="D774" s="9" t="str">
        <f>Data!B$27</f>
        <v>Forudbetalt tilskud (efter aftale)</v>
      </c>
      <c r="E774" s="27"/>
      <c r="F774" s="4"/>
      <c r="G774" s="242"/>
      <c r="H774" s="454">
        <f t="shared" ca="1" si="409"/>
        <v>0</v>
      </c>
      <c r="I774" s="72"/>
      <c r="J774" s="159">
        <f ca="1">HLOOKUP($B774,INDIRECT(J$1&amp;"!$I$2:$AM$40"),('Partner-period(er)'!$A774+14),FALSE)</f>
        <v>0</v>
      </c>
      <c r="K774" s="57">
        <f ca="1">HLOOKUP($B774,INDIRECT(K$1&amp;"!$I$2:$AM$40"),('Partner-period(er)'!$A774+14),FALSE)</f>
        <v>0</v>
      </c>
      <c r="L774" s="57">
        <f ca="1">HLOOKUP($B774,INDIRECT(L$1&amp;"!$I$2:$AM$40"),('Partner-period(er)'!$A774+14),FALSE)</f>
        <v>0</v>
      </c>
      <c r="M774" s="57">
        <f ca="1">HLOOKUP($B774,INDIRECT(M$1&amp;"!$I$2:$AM$40"),('Partner-period(er)'!$A774+14),FALSE)</f>
        <v>0</v>
      </c>
      <c r="N774" s="57">
        <f ca="1">HLOOKUP($B774,INDIRECT(N$1&amp;"!$I$2:$AM$40"),('Partner-period(er)'!$A774+14),FALSE)</f>
        <v>0</v>
      </c>
      <c r="O774" s="9">
        <f ca="1">HLOOKUP($B774,INDIRECT(O$1&amp;"!$I$2:$AM$40"),('Partner-period(er)'!$A774+14),FALSE)</f>
        <v>0</v>
      </c>
      <c r="P774" s="9">
        <f ca="1">HLOOKUP($B774,INDIRECT(P$1&amp;"!$I$2:$AM$40"),('Partner-period(er)'!$A774+14),FALSE)</f>
        <v>0</v>
      </c>
      <c r="Q774" s="9">
        <f ca="1">HLOOKUP($B774,INDIRECT(Q$1&amp;"!$I$2:$AM$40"),('Partner-period(er)'!$A774+14),FALSE)</f>
        <v>0</v>
      </c>
      <c r="R774" s="9">
        <f ca="1">HLOOKUP($B774,INDIRECT(R$1&amp;"!$I$2:$AM$40"),('Partner-period(er)'!$A774+14),FALSE)</f>
        <v>0</v>
      </c>
      <c r="S774" s="9">
        <f ca="1">HLOOKUP($B774,INDIRECT(S$1&amp;"!$I$2:$AM$40"),('Partner-period(er)'!$A774+14),FALSE)</f>
        <v>0</v>
      </c>
      <c r="T774" s="9">
        <f ca="1">HLOOKUP($B774,INDIRECT(T$1&amp;"!$I$2:$AM$40"),('Partner-period(er)'!$A774+14),FALSE)</f>
        <v>0</v>
      </c>
      <c r="U774" s="9">
        <f ca="1">HLOOKUP($B774,INDIRECT(U$1&amp;"!$I$2:$AM$40"),('Partner-period(er)'!$A774+14),FALSE)</f>
        <v>0</v>
      </c>
      <c r="V774" s="9">
        <f ca="1">HLOOKUP($B774,INDIRECT(V$1&amp;"!$I$2:$AM$40"),('Partner-period(er)'!$A774+14),FALSE)</f>
        <v>0</v>
      </c>
      <c r="W774" s="9">
        <f ca="1">HLOOKUP($B774,INDIRECT(W$1&amp;"!$I$2:$AM$40"),('Partner-period(er)'!$A774+14),FALSE)</f>
        <v>0</v>
      </c>
      <c r="X774" s="109">
        <f ca="1">HLOOKUP($B774,INDIRECT(X$1&amp;"!$I$2:$AM$40"),('Partner-period(er)'!$A774+14),FALSE)</f>
        <v>0</v>
      </c>
      <c r="Z774" s="15"/>
      <c r="AA774" s="11"/>
      <c r="AB774" s="11"/>
      <c r="AC774" s="11"/>
      <c r="AD774" s="11"/>
      <c r="AE774" s="11"/>
      <c r="AF774" s="11"/>
      <c r="AG774" s="11"/>
      <c r="AH774" s="11"/>
      <c r="AI774" s="11"/>
      <c r="AJ774" s="11"/>
      <c r="AK774" s="11"/>
      <c r="AL774" s="11"/>
      <c r="AM774" s="11"/>
      <c r="AN774" s="19"/>
      <c r="AO774" s="12"/>
      <c r="AP774" s="11"/>
      <c r="AQ774" s="11"/>
      <c r="AR774" s="11"/>
      <c r="AS774" s="11"/>
      <c r="AT774" s="11"/>
      <c r="AU774" s="11"/>
      <c r="AV774" s="11"/>
      <c r="AW774" s="11"/>
      <c r="AX774" s="11"/>
      <c r="AY774" s="11"/>
      <c r="AZ774" s="11"/>
      <c r="BA774" s="11"/>
      <c r="BB774" s="11"/>
      <c r="BC774" s="11"/>
      <c r="BD774" s="11"/>
    </row>
    <row r="775" spans="1:56" x14ac:dyDescent="0.25">
      <c r="A775" s="24">
        <v>21</v>
      </c>
      <c r="B775" s="24">
        <f t="shared" si="408"/>
        <v>16</v>
      </c>
      <c r="C775" s="39"/>
      <c r="D775" s="9" t="str">
        <f>Data!B$28</f>
        <v>Justering for timepris inklusiv overhead</v>
      </c>
      <c r="E775" s="27"/>
      <c r="F775" s="4"/>
      <c r="G775" s="242"/>
      <c r="H775" s="454">
        <f t="shared" ca="1" si="409"/>
        <v>0</v>
      </c>
      <c r="I775" s="72"/>
      <c r="J775" s="159">
        <f ca="1">(J785+J792)*(1+$F760)*$F773</f>
        <v>0</v>
      </c>
      <c r="K775" s="57">
        <f ca="1">(K785+K792)*(1+$F760)*$F773</f>
        <v>0</v>
      </c>
      <c r="L775" s="57">
        <f t="shared" ref="L775:X775" ca="1" si="413">(L785+L792)*(1+$F760)*$F773</f>
        <v>0</v>
      </c>
      <c r="M775" s="57">
        <f t="shared" ca="1" si="413"/>
        <v>0</v>
      </c>
      <c r="N775" s="57">
        <f t="shared" ca="1" si="413"/>
        <v>0</v>
      </c>
      <c r="O775" s="57">
        <f t="shared" ca="1" si="413"/>
        <v>0</v>
      </c>
      <c r="P775" s="57">
        <f t="shared" ca="1" si="413"/>
        <v>0</v>
      </c>
      <c r="Q775" s="57">
        <f t="shared" ca="1" si="413"/>
        <v>0</v>
      </c>
      <c r="R775" s="57">
        <f t="shared" ca="1" si="413"/>
        <v>0</v>
      </c>
      <c r="S775" s="57">
        <f t="shared" ca="1" si="413"/>
        <v>0</v>
      </c>
      <c r="T775" s="57">
        <f t="shared" ca="1" si="413"/>
        <v>0</v>
      </c>
      <c r="U775" s="57">
        <f t="shared" ca="1" si="413"/>
        <v>0</v>
      </c>
      <c r="V775" s="57">
        <f t="shared" ca="1" si="413"/>
        <v>0</v>
      </c>
      <c r="W775" s="57">
        <f t="shared" ca="1" si="413"/>
        <v>0</v>
      </c>
      <c r="X775" s="360">
        <f t="shared" ca="1" si="413"/>
        <v>0</v>
      </c>
      <c r="Z775" s="15"/>
      <c r="AA775" s="11"/>
      <c r="AB775" s="11"/>
      <c r="AC775" s="11"/>
      <c r="AD775" s="11"/>
      <c r="AE775" s="11"/>
      <c r="AF775" s="11"/>
      <c r="AG775" s="11"/>
      <c r="AH775" s="11"/>
      <c r="AI775" s="11"/>
      <c r="AJ775" s="11"/>
      <c r="AK775" s="11"/>
      <c r="AL775" s="11"/>
      <c r="AM775" s="11"/>
      <c r="AN775" s="19"/>
      <c r="AO775" s="12"/>
      <c r="AP775" s="11"/>
      <c r="AQ775" s="11"/>
      <c r="AR775" s="11"/>
      <c r="AS775" s="11"/>
      <c r="AT775" s="11"/>
      <c r="AU775" s="11"/>
      <c r="AV775" s="11"/>
      <c r="AW775" s="11"/>
      <c r="AX775" s="11"/>
      <c r="AY775" s="11"/>
      <c r="AZ775" s="11"/>
      <c r="BA775" s="11"/>
      <c r="BB775" s="11"/>
      <c r="BC775" s="11"/>
      <c r="BD775" s="11"/>
    </row>
    <row r="776" spans="1:56" x14ac:dyDescent="0.25">
      <c r="A776" s="24">
        <v>23</v>
      </c>
      <c r="B776" s="24">
        <f t="shared" si="408"/>
        <v>16</v>
      </c>
      <c r="C776" s="39"/>
      <c r="D776" s="9" t="str">
        <f>Data!B$29</f>
        <v>Justering for budgetoverskridelse</v>
      </c>
      <c r="E776" s="27"/>
      <c r="F776" s="4"/>
      <c r="G776" s="243"/>
      <c r="H776" s="454">
        <f t="shared" ca="1" si="409"/>
        <v>0</v>
      </c>
      <c r="I776" s="72"/>
      <c r="J776" s="153">
        <f t="shared" ref="J776:X776" ca="1" si="414">-AP776*$F773</f>
        <v>0</v>
      </c>
      <c r="K776" s="58">
        <f t="shared" ca="1" si="414"/>
        <v>0</v>
      </c>
      <c r="L776" s="58">
        <f t="shared" ca="1" si="414"/>
        <v>0</v>
      </c>
      <c r="M776" s="58">
        <f t="shared" ca="1" si="414"/>
        <v>0</v>
      </c>
      <c r="N776" s="58">
        <f t="shared" ca="1" si="414"/>
        <v>0</v>
      </c>
      <c r="O776" s="41">
        <f t="shared" ca="1" si="414"/>
        <v>0</v>
      </c>
      <c r="P776" s="41">
        <f t="shared" ca="1" si="414"/>
        <v>0</v>
      </c>
      <c r="Q776" s="41">
        <f t="shared" ca="1" si="414"/>
        <v>0</v>
      </c>
      <c r="R776" s="41">
        <f t="shared" ca="1" si="414"/>
        <v>0</v>
      </c>
      <c r="S776" s="41">
        <f t="shared" ca="1" si="414"/>
        <v>0</v>
      </c>
      <c r="T776" s="41">
        <f t="shared" ca="1" si="414"/>
        <v>0</v>
      </c>
      <c r="U776" s="41">
        <f t="shared" ca="1" si="414"/>
        <v>0</v>
      </c>
      <c r="V776" s="41">
        <f t="shared" ca="1" si="414"/>
        <v>0</v>
      </c>
      <c r="W776" s="41">
        <f t="shared" ca="1" si="414"/>
        <v>0</v>
      </c>
      <c r="X776" s="363">
        <f t="shared" ca="1" si="414"/>
        <v>0</v>
      </c>
      <c r="Z776" s="15"/>
      <c r="AA776" s="11"/>
      <c r="AB776" s="11"/>
      <c r="AC776" s="11"/>
      <c r="AD776" s="11"/>
      <c r="AE776" s="11"/>
      <c r="AF776" s="11"/>
      <c r="AG776" s="11"/>
      <c r="AH776" s="11"/>
      <c r="AI776" s="11"/>
      <c r="AJ776" s="11"/>
      <c r="AK776" s="11"/>
      <c r="AL776" s="11"/>
      <c r="AM776" s="11"/>
      <c r="AN776" s="19"/>
      <c r="AO776" s="12"/>
      <c r="AP776" s="11">
        <f ca="1">SUM(AP761:AP769)</f>
        <v>0</v>
      </c>
      <c r="AQ776" s="11">
        <f t="shared" ref="AQ776:BD776" ca="1" si="415">SUM(AQ761:AQ769)</f>
        <v>0</v>
      </c>
      <c r="AR776" s="11">
        <f t="shared" ca="1" si="415"/>
        <v>0</v>
      </c>
      <c r="AS776" s="11">
        <f t="shared" ca="1" si="415"/>
        <v>0</v>
      </c>
      <c r="AT776" s="11">
        <f t="shared" ca="1" si="415"/>
        <v>0</v>
      </c>
      <c r="AU776" s="11">
        <f t="shared" ca="1" si="415"/>
        <v>0</v>
      </c>
      <c r="AV776" s="11">
        <f t="shared" ca="1" si="415"/>
        <v>0</v>
      </c>
      <c r="AW776" s="11">
        <f t="shared" ca="1" si="415"/>
        <v>0</v>
      </c>
      <c r="AX776" s="11">
        <f t="shared" ca="1" si="415"/>
        <v>0</v>
      </c>
      <c r="AY776" s="11">
        <f t="shared" ca="1" si="415"/>
        <v>0</v>
      </c>
      <c r="AZ776" s="11">
        <f t="shared" ca="1" si="415"/>
        <v>0</v>
      </c>
      <c r="BA776" s="11">
        <f t="shared" ca="1" si="415"/>
        <v>0</v>
      </c>
      <c r="BB776" s="11">
        <f t="shared" ca="1" si="415"/>
        <v>0</v>
      </c>
      <c r="BC776" s="11">
        <f t="shared" ca="1" si="415"/>
        <v>0</v>
      </c>
      <c r="BD776" s="11">
        <f t="shared" ca="1" si="415"/>
        <v>0</v>
      </c>
    </row>
    <row r="777" spans="1:56" x14ac:dyDescent="0.25">
      <c r="A777" s="24">
        <v>24</v>
      </c>
      <c r="B777" s="24">
        <f t="shared" si="408"/>
        <v>16</v>
      </c>
      <c r="C777" s="411"/>
      <c r="D777" s="136" t="str">
        <f>Data!B$30</f>
        <v>Tilskud total / til faktura</v>
      </c>
      <c r="E777" s="136"/>
      <c r="F777" s="260"/>
      <c r="G777" s="408">
        <f>HLOOKUP(B773,'Budget &amp; Total'!$1:$45,43,FALSE)</f>
        <v>0</v>
      </c>
      <c r="H777" s="458">
        <f t="shared" ca="1" si="409"/>
        <v>0</v>
      </c>
      <c r="I777" s="79"/>
      <c r="J777" s="258">
        <f ca="1">SUM(J773:J776)</f>
        <v>0</v>
      </c>
      <c r="K777" s="259">
        <f ca="1">SUM(K773:K776)</f>
        <v>0</v>
      </c>
      <c r="L777" s="259">
        <f t="shared" ref="L777:X777" ca="1" si="416">SUM(L773:L776)</f>
        <v>0</v>
      </c>
      <c r="M777" s="259">
        <f t="shared" ca="1" si="416"/>
        <v>0</v>
      </c>
      <c r="N777" s="259">
        <f t="shared" ca="1" si="416"/>
        <v>0</v>
      </c>
      <c r="O777" s="136">
        <f t="shared" ca="1" si="416"/>
        <v>0</v>
      </c>
      <c r="P777" s="136">
        <f t="shared" ca="1" si="416"/>
        <v>0</v>
      </c>
      <c r="Q777" s="136">
        <f t="shared" ca="1" si="416"/>
        <v>0</v>
      </c>
      <c r="R777" s="136">
        <f t="shared" ca="1" si="416"/>
        <v>0</v>
      </c>
      <c r="S777" s="136">
        <f t="shared" ca="1" si="416"/>
        <v>0</v>
      </c>
      <c r="T777" s="136">
        <f t="shared" ca="1" si="416"/>
        <v>0</v>
      </c>
      <c r="U777" s="136">
        <f t="shared" ca="1" si="416"/>
        <v>0</v>
      </c>
      <c r="V777" s="136">
        <f t="shared" ca="1" si="416"/>
        <v>0</v>
      </c>
      <c r="W777" s="136">
        <f t="shared" ca="1" si="416"/>
        <v>0</v>
      </c>
      <c r="X777" s="369">
        <f t="shared" ca="1" si="416"/>
        <v>0</v>
      </c>
      <c r="Z777" s="15"/>
      <c r="AA777" s="11"/>
      <c r="AB777" s="11"/>
      <c r="AC777" s="11"/>
      <c r="AD777" s="11"/>
      <c r="AE777" s="11"/>
      <c r="AF777" s="11"/>
      <c r="AG777" s="11"/>
      <c r="AH777" s="11"/>
      <c r="AI777" s="11"/>
      <c r="AJ777" s="11"/>
      <c r="AK777" s="11"/>
      <c r="AL777" s="11"/>
      <c r="AM777" s="11"/>
      <c r="AN777" s="19"/>
      <c r="AO777" s="12"/>
      <c r="AP777" s="11"/>
      <c r="AQ777" s="11"/>
      <c r="AR777" s="11"/>
      <c r="AS777" s="11"/>
      <c r="AT777" s="11"/>
      <c r="AU777" s="11"/>
      <c r="AV777" s="11"/>
      <c r="AW777" s="11"/>
      <c r="AX777" s="11"/>
      <c r="AY777" s="11"/>
      <c r="AZ777" s="11"/>
      <c r="BA777" s="11"/>
      <c r="BB777" s="11"/>
      <c r="BC777" s="11"/>
      <c r="BD777" s="11"/>
    </row>
    <row r="778" spans="1:56" x14ac:dyDescent="0.25">
      <c r="A778" s="24">
        <v>24</v>
      </c>
      <c r="B778" s="24">
        <f t="shared" si="408"/>
        <v>16</v>
      </c>
      <c r="C778" s="74"/>
      <c r="D778" s="33" t="str">
        <f>Data!B$31</f>
        <v>Anden finansiering</v>
      </c>
      <c r="E778" s="33"/>
      <c r="F778" s="264"/>
      <c r="G778" s="409">
        <f>HLOOKUP(B778,'Budget &amp; Total'!$1:$45,44,FALSE)</f>
        <v>0</v>
      </c>
      <c r="H778" s="459">
        <f t="shared" ca="1" si="409"/>
        <v>0</v>
      </c>
      <c r="I778" s="79"/>
      <c r="J778" s="262">
        <f ca="1">HLOOKUP($B777,INDIRECT(J$1&amp;"!$I$2:$AM$40"),('Partner-period(er)'!$A778+14),FALSE)</f>
        <v>0</v>
      </c>
      <c r="K778" s="263">
        <f ca="1">HLOOKUP($B777,INDIRECT(K$1&amp;"!$I$2:$AM$40"),('Partner-period(er)'!$A778+14),FALSE)</f>
        <v>0</v>
      </c>
      <c r="L778" s="263">
        <f ca="1">HLOOKUP($B777,INDIRECT(L$1&amp;"!$I$2:$AM$40"),('Partner-period(er)'!$A778+14),FALSE)</f>
        <v>0</v>
      </c>
      <c r="M778" s="263">
        <f ca="1">HLOOKUP($B777,INDIRECT(M$1&amp;"!$I$2:$AM$40"),('Partner-period(er)'!$A778+14),FALSE)</f>
        <v>0</v>
      </c>
      <c r="N778" s="263">
        <f ca="1">HLOOKUP($B777,INDIRECT(N$1&amp;"!$I$2:$AM$40"),('Partner-period(er)'!$A778+14),FALSE)</f>
        <v>0</v>
      </c>
      <c r="O778" s="33">
        <f ca="1">HLOOKUP($B777,INDIRECT(O$1&amp;"!$I$2:$AM$40"),('Partner-period(er)'!$A778+14),FALSE)</f>
        <v>0</v>
      </c>
      <c r="P778" s="33">
        <f ca="1">HLOOKUP($B777,INDIRECT(P$1&amp;"!$I$2:$AM$40"),('Partner-period(er)'!$A778+14),FALSE)</f>
        <v>0</v>
      </c>
      <c r="Q778" s="33">
        <f ca="1">HLOOKUP($B777,INDIRECT(Q$1&amp;"!$I$2:$AM$40"),('Partner-period(er)'!$A778+14),FALSE)</f>
        <v>0</v>
      </c>
      <c r="R778" s="33">
        <f ca="1">HLOOKUP($B777,INDIRECT(R$1&amp;"!$I$2:$AM$40"),('Partner-period(er)'!$A778+14),FALSE)</f>
        <v>0</v>
      </c>
      <c r="S778" s="33">
        <f ca="1">HLOOKUP($B777,INDIRECT(S$1&amp;"!$I$2:$AM$40"),('Partner-period(er)'!$A778+14),FALSE)</f>
        <v>0</v>
      </c>
      <c r="T778" s="33">
        <f ca="1">HLOOKUP($B777,INDIRECT(T$1&amp;"!$I$2:$AM$40"),('Partner-period(er)'!$A778+14),FALSE)</f>
        <v>0</v>
      </c>
      <c r="U778" s="33">
        <f ca="1">HLOOKUP($B777,INDIRECT(U$1&amp;"!$I$2:$AM$40"),('Partner-period(er)'!$A778+14),FALSE)</f>
        <v>0</v>
      </c>
      <c r="V778" s="33">
        <f ca="1">HLOOKUP($B777,INDIRECT(V$1&amp;"!$I$2:$AM$40"),('Partner-period(er)'!$A778+14),FALSE)</f>
        <v>0</v>
      </c>
      <c r="W778" s="33">
        <f ca="1">HLOOKUP($B777,INDIRECT(W$1&amp;"!$I$2:$AM$40"),('Partner-period(er)'!$A778+14),FALSE)</f>
        <v>0</v>
      </c>
      <c r="X778" s="370">
        <f ca="1">HLOOKUP($B777,INDIRECT(X$1&amp;"!$I$2:$AM$40"),('Partner-period(er)'!$A778+14),FALSE)</f>
        <v>0</v>
      </c>
      <c r="Z778" s="15"/>
      <c r="AA778" s="11"/>
      <c r="AB778" s="11"/>
      <c r="AC778" s="11"/>
      <c r="AD778" s="11"/>
      <c r="AE778" s="11"/>
      <c r="AF778" s="11"/>
      <c r="AG778" s="11"/>
      <c r="AH778" s="11"/>
      <c r="AI778" s="11"/>
      <c r="AJ778" s="11"/>
      <c r="AK778" s="11"/>
      <c r="AL778" s="11"/>
      <c r="AM778" s="11"/>
      <c r="AN778" s="19"/>
      <c r="AO778" s="12"/>
      <c r="AP778" s="11"/>
      <c r="AQ778" s="11"/>
      <c r="AR778" s="11"/>
      <c r="AS778" s="11"/>
      <c r="AT778" s="11"/>
      <c r="AU778" s="11"/>
      <c r="AV778" s="11"/>
      <c r="AW778" s="11"/>
      <c r="AX778" s="11"/>
      <c r="AY778" s="11"/>
      <c r="AZ778" s="11"/>
      <c r="BA778" s="11"/>
      <c r="BB778" s="11"/>
      <c r="BC778" s="11"/>
      <c r="BD778" s="11"/>
    </row>
    <row r="779" spans="1:56" ht="13.8" thickBot="1" x14ac:dyDescent="0.3">
      <c r="A779" s="24">
        <v>26</v>
      </c>
      <c r="B779" s="24">
        <f t="shared" si="408"/>
        <v>16</v>
      </c>
      <c r="C779" s="265"/>
      <c r="D779" s="34" t="str">
        <f>Data!B$32</f>
        <v>Egenfinansiering</v>
      </c>
      <c r="E779" s="34"/>
      <c r="F779" s="65"/>
      <c r="G779" s="410">
        <f>HLOOKUP(B779,'Budget &amp; Total'!$1:$45,45,FALSE)</f>
        <v>0</v>
      </c>
      <c r="H779" s="460">
        <f t="shared" ca="1" si="409"/>
        <v>0</v>
      </c>
      <c r="I779" s="79"/>
      <c r="J779" s="267">
        <f ca="1">J771-J777-J778</f>
        <v>0</v>
      </c>
      <c r="K779" s="63">
        <f ca="1">K771-K777-K778</f>
        <v>0</v>
      </c>
      <c r="L779" s="63">
        <f t="shared" ref="L779:X779" ca="1" si="417">L771-L777-L778</f>
        <v>0</v>
      </c>
      <c r="M779" s="63">
        <f t="shared" ca="1" si="417"/>
        <v>0</v>
      </c>
      <c r="N779" s="63">
        <f t="shared" ca="1" si="417"/>
        <v>0</v>
      </c>
      <c r="O779" s="34">
        <f t="shared" ca="1" si="417"/>
        <v>0</v>
      </c>
      <c r="P779" s="34">
        <f t="shared" ca="1" si="417"/>
        <v>0</v>
      </c>
      <c r="Q779" s="34">
        <f t="shared" ca="1" si="417"/>
        <v>0</v>
      </c>
      <c r="R779" s="34">
        <f t="shared" ca="1" si="417"/>
        <v>0</v>
      </c>
      <c r="S779" s="34">
        <f t="shared" ca="1" si="417"/>
        <v>0</v>
      </c>
      <c r="T779" s="34">
        <f t="shared" ca="1" si="417"/>
        <v>0</v>
      </c>
      <c r="U779" s="34">
        <f t="shared" ca="1" si="417"/>
        <v>0</v>
      </c>
      <c r="V779" s="34">
        <f t="shared" ca="1" si="417"/>
        <v>0</v>
      </c>
      <c r="W779" s="34">
        <f t="shared" ca="1" si="417"/>
        <v>0</v>
      </c>
      <c r="X779" s="371">
        <f t="shared" ca="1" si="417"/>
        <v>0</v>
      </c>
      <c r="Z779" s="16"/>
      <c r="AA779" s="17"/>
      <c r="AB779" s="17"/>
      <c r="AC779" s="17"/>
      <c r="AD779" s="17"/>
      <c r="AE779" s="17"/>
      <c r="AF779" s="17"/>
      <c r="AG779" s="17"/>
      <c r="AH779" s="17"/>
      <c r="AI779" s="17"/>
      <c r="AJ779" s="17"/>
      <c r="AK779" s="17"/>
      <c r="AL779" s="17"/>
      <c r="AM779" s="17"/>
      <c r="AN779" s="20"/>
      <c r="AO779" s="12"/>
      <c r="AP779" s="11"/>
      <c r="AQ779" s="11"/>
      <c r="AR779" s="11"/>
      <c r="AS779" s="11"/>
      <c r="AT779" s="11"/>
      <c r="AU779" s="11"/>
      <c r="AV779" s="11"/>
      <c r="AW779" s="11"/>
      <c r="AX779" s="11"/>
      <c r="AY779" s="11"/>
      <c r="AZ779" s="11"/>
      <c r="BA779" s="11"/>
      <c r="BB779" s="11"/>
      <c r="BC779" s="11"/>
      <c r="BD779" s="11"/>
    </row>
    <row r="780" spans="1:56" x14ac:dyDescent="0.25">
      <c r="A780" s="24">
        <v>29</v>
      </c>
      <c r="C780" s="88" t="str">
        <f>Data!$B$95</f>
        <v>Kontrol for overskridelse af timepriser</v>
      </c>
      <c r="D780" s="60"/>
      <c r="E780" s="60"/>
      <c r="F780" s="4"/>
      <c r="G780" s="59"/>
      <c r="H780" s="59"/>
      <c r="I780" s="59"/>
      <c r="J780" s="9"/>
      <c r="K780" s="9"/>
      <c r="L780" s="9"/>
      <c r="M780" s="9"/>
      <c r="N780" s="9"/>
      <c r="O780" s="9"/>
      <c r="P780" s="9"/>
      <c r="Q780" s="9"/>
      <c r="R780" s="9"/>
      <c r="S780" s="9"/>
      <c r="T780" s="9"/>
      <c r="U780" s="9"/>
      <c r="V780" s="9"/>
      <c r="W780" s="9"/>
      <c r="X780" s="109"/>
    </row>
    <row r="781" spans="1:56" x14ac:dyDescent="0.25">
      <c r="A781" s="24">
        <v>30</v>
      </c>
      <c r="C781" s="178" t="s">
        <v>36</v>
      </c>
      <c r="D781" s="82"/>
      <c r="E781" s="179"/>
      <c r="F781" s="201" t="s">
        <v>35</v>
      </c>
      <c r="G781" s="82"/>
      <c r="H781" s="180"/>
      <c r="I781" s="180"/>
      <c r="J781" s="181">
        <f ca="1">J755</f>
        <v>0</v>
      </c>
      <c r="K781" s="182">
        <f t="shared" ref="K781:X781" ca="1" si="418">K755+J781</f>
        <v>0</v>
      </c>
      <c r="L781" s="182">
        <f t="shared" ca="1" si="418"/>
        <v>0</v>
      </c>
      <c r="M781" s="182">
        <f t="shared" ca="1" si="418"/>
        <v>0</v>
      </c>
      <c r="N781" s="182">
        <f t="shared" ca="1" si="418"/>
        <v>0</v>
      </c>
      <c r="O781" s="182">
        <f t="shared" ca="1" si="418"/>
        <v>0</v>
      </c>
      <c r="P781" s="182">
        <f t="shared" ca="1" si="418"/>
        <v>0</v>
      </c>
      <c r="Q781" s="182">
        <f t="shared" ca="1" si="418"/>
        <v>0</v>
      </c>
      <c r="R781" s="182">
        <f t="shared" ca="1" si="418"/>
        <v>0</v>
      </c>
      <c r="S781" s="182">
        <f t="shared" ca="1" si="418"/>
        <v>0</v>
      </c>
      <c r="T781" s="182">
        <f t="shared" ca="1" si="418"/>
        <v>0</v>
      </c>
      <c r="U781" s="182">
        <f t="shared" ca="1" si="418"/>
        <v>0</v>
      </c>
      <c r="V781" s="182">
        <f t="shared" ca="1" si="418"/>
        <v>0</v>
      </c>
      <c r="W781" s="182">
        <f t="shared" ca="1" si="418"/>
        <v>0</v>
      </c>
      <c r="X781" s="183">
        <f t="shared" ca="1" si="418"/>
        <v>0</v>
      </c>
    </row>
    <row r="782" spans="1:56" x14ac:dyDescent="0.25">
      <c r="A782" s="24">
        <v>31</v>
      </c>
      <c r="C782" s="184"/>
      <c r="D782" s="6"/>
      <c r="E782" s="185"/>
      <c r="F782" s="202" t="s">
        <v>37</v>
      </c>
      <c r="G782" s="6"/>
      <c r="H782" s="6"/>
      <c r="I782" s="6"/>
      <c r="J782" s="186">
        <f ca="1">J758</f>
        <v>0</v>
      </c>
      <c r="K782" s="187">
        <f t="shared" ref="K782:X782" ca="1" si="419">K758+J782</f>
        <v>0</v>
      </c>
      <c r="L782" s="187">
        <f t="shared" ca="1" si="419"/>
        <v>0</v>
      </c>
      <c r="M782" s="187">
        <f t="shared" ca="1" si="419"/>
        <v>0</v>
      </c>
      <c r="N782" s="187">
        <f t="shared" ca="1" si="419"/>
        <v>0</v>
      </c>
      <c r="O782" s="187">
        <f t="shared" ca="1" si="419"/>
        <v>0</v>
      </c>
      <c r="P782" s="187">
        <f t="shared" ca="1" si="419"/>
        <v>0</v>
      </c>
      <c r="Q782" s="187">
        <f t="shared" ca="1" si="419"/>
        <v>0</v>
      </c>
      <c r="R782" s="187">
        <f t="shared" ca="1" si="419"/>
        <v>0</v>
      </c>
      <c r="S782" s="187">
        <f t="shared" ca="1" si="419"/>
        <v>0</v>
      </c>
      <c r="T782" s="187">
        <f t="shared" ca="1" si="419"/>
        <v>0</v>
      </c>
      <c r="U782" s="187">
        <f t="shared" ca="1" si="419"/>
        <v>0</v>
      </c>
      <c r="V782" s="187">
        <f t="shared" ca="1" si="419"/>
        <v>0</v>
      </c>
      <c r="W782" s="187">
        <f t="shared" ca="1" si="419"/>
        <v>0</v>
      </c>
      <c r="X782" s="188">
        <f t="shared" ca="1" si="419"/>
        <v>0</v>
      </c>
    </row>
    <row r="783" spans="1:56" x14ac:dyDescent="0.25">
      <c r="A783" s="24">
        <v>32</v>
      </c>
      <c r="C783" s="189"/>
      <c r="D783" s="6"/>
      <c r="E783" s="6"/>
      <c r="F783" s="203" t="s">
        <v>100</v>
      </c>
      <c r="G783" s="6"/>
      <c r="H783" s="190"/>
      <c r="I783" s="190"/>
      <c r="J783" s="191">
        <f ca="1">J781*$F758</f>
        <v>0</v>
      </c>
      <c r="K783" s="192">
        <f t="shared" ref="K783:X783" ca="1" si="420">K781*$F758</f>
        <v>0</v>
      </c>
      <c r="L783" s="192">
        <f t="shared" ca="1" si="420"/>
        <v>0</v>
      </c>
      <c r="M783" s="192">
        <f t="shared" ca="1" si="420"/>
        <v>0</v>
      </c>
      <c r="N783" s="192">
        <f t="shared" ca="1" si="420"/>
        <v>0</v>
      </c>
      <c r="O783" s="192">
        <f t="shared" ca="1" si="420"/>
        <v>0</v>
      </c>
      <c r="P783" s="192">
        <f t="shared" ca="1" si="420"/>
        <v>0</v>
      </c>
      <c r="Q783" s="192">
        <f t="shared" ca="1" si="420"/>
        <v>0</v>
      </c>
      <c r="R783" s="192">
        <f t="shared" ca="1" si="420"/>
        <v>0</v>
      </c>
      <c r="S783" s="192">
        <f t="shared" ca="1" si="420"/>
        <v>0</v>
      </c>
      <c r="T783" s="192">
        <f t="shared" ca="1" si="420"/>
        <v>0</v>
      </c>
      <c r="U783" s="192">
        <f t="shared" ca="1" si="420"/>
        <v>0</v>
      </c>
      <c r="V783" s="192">
        <f t="shared" ca="1" si="420"/>
        <v>0</v>
      </c>
      <c r="W783" s="192">
        <f t="shared" ca="1" si="420"/>
        <v>0</v>
      </c>
      <c r="X783" s="193">
        <f t="shared" ca="1" si="420"/>
        <v>0</v>
      </c>
    </row>
    <row r="784" spans="1:56" x14ac:dyDescent="0.25">
      <c r="A784" s="24">
        <v>33</v>
      </c>
      <c r="C784" s="189"/>
      <c r="D784" s="6"/>
      <c r="E784" s="185"/>
      <c r="F784" s="202" t="s">
        <v>99</v>
      </c>
      <c r="G784" s="6"/>
      <c r="H784" s="194"/>
      <c r="I784" s="194"/>
      <c r="J784" s="191">
        <f ca="1">MIN(J782:J783)</f>
        <v>0</v>
      </c>
      <c r="K784" s="192">
        <f t="shared" ref="K784:X784" ca="1" si="421">MIN(K782:K783)-MIN(J782:J783)</f>
        <v>0</v>
      </c>
      <c r="L784" s="192">
        <f t="shared" ca="1" si="421"/>
        <v>0</v>
      </c>
      <c r="M784" s="192">
        <f t="shared" ca="1" si="421"/>
        <v>0</v>
      </c>
      <c r="N784" s="192">
        <f t="shared" ca="1" si="421"/>
        <v>0</v>
      </c>
      <c r="O784" s="192">
        <f t="shared" ca="1" si="421"/>
        <v>0</v>
      </c>
      <c r="P784" s="192">
        <f t="shared" ca="1" si="421"/>
        <v>0</v>
      </c>
      <c r="Q784" s="192">
        <f t="shared" ca="1" si="421"/>
        <v>0</v>
      </c>
      <c r="R784" s="192">
        <f t="shared" ca="1" si="421"/>
        <v>0</v>
      </c>
      <c r="S784" s="192">
        <f t="shared" ca="1" si="421"/>
        <v>0</v>
      </c>
      <c r="T784" s="192">
        <f t="shared" ca="1" si="421"/>
        <v>0</v>
      </c>
      <c r="U784" s="192">
        <f t="shared" ca="1" si="421"/>
        <v>0</v>
      </c>
      <c r="V784" s="192">
        <f t="shared" ca="1" si="421"/>
        <v>0</v>
      </c>
      <c r="W784" s="192">
        <f t="shared" ca="1" si="421"/>
        <v>0</v>
      </c>
      <c r="X784" s="193">
        <f t="shared" ca="1" si="421"/>
        <v>0</v>
      </c>
      <c r="AO784" s="12"/>
      <c r="AP784" s="11"/>
      <c r="AQ784" s="11"/>
      <c r="AR784" s="11"/>
      <c r="AS784" s="11"/>
      <c r="AT784" s="11"/>
      <c r="AU784" s="11"/>
      <c r="AV784" s="11"/>
      <c r="AW784" s="11"/>
      <c r="AX784" s="11"/>
      <c r="AY784" s="11"/>
      <c r="AZ784" s="11"/>
      <c r="BA784" s="11"/>
      <c r="BB784" s="11"/>
      <c r="BC784" s="11"/>
    </row>
    <row r="785" spans="1:24" x14ac:dyDescent="0.25">
      <c r="A785" s="24">
        <v>34</v>
      </c>
      <c r="C785" s="189"/>
      <c r="D785" s="6"/>
      <c r="E785" s="185"/>
      <c r="F785" s="202" t="s">
        <v>94</v>
      </c>
      <c r="G785" s="6"/>
      <c r="H785" s="190"/>
      <c r="I785" s="190"/>
      <c r="J785" s="191">
        <f ca="1">J784-J758</f>
        <v>0</v>
      </c>
      <c r="K785" s="192">
        <f ca="1">K784-K758</f>
        <v>0</v>
      </c>
      <c r="L785" s="192">
        <f t="shared" ref="L785:X785" ca="1" si="422">L784-L758</f>
        <v>0</v>
      </c>
      <c r="M785" s="192">
        <f t="shared" ca="1" si="422"/>
        <v>0</v>
      </c>
      <c r="N785" s="192">
        <f t="shared" ca="1" si="422"/>
        <v>0</v>
      </c>
      <c r="O785" s="192">
        <f t="shared" ca="1" si="422"/>
        <v>0</v>
      </c>
      <c r="P785" s="192">
        <f t="shared" ca="1" si="422"/>
        <v>0</v>
      </c>
      <c r="Q785" s="192">
        <f t="shared" ca="1" si="422"/>
        <v>0</v>
      </c>
      <c r="R785" s="192">
        <f t="shared" ca="1" si="422"/>
        <v>0</v>
      </c>
      <c r="S785" s="192">
        <f t="shared" ca="1" si="422"/>
        <v>0</v>
      </c>
      <c r="T785" s="192">
        <f t="shared" ca="1" si="422"/>
        <v>0</v>
      </c>
      <c r="U785" s="192">
        <f t="shared" ca="1" si="422"/>
        <v>0</v>
      </c>
      <c r="V785" s="192">
        <f t="shared" ca="1" si="422"/>
        <v>0</v>
      </c>
      <c r="W785" s="192">
        <f t="shared" ca="1" si="422"/>
        <v>0</v>
      </c>
      <c r="X785" s="193">
        <f t="shared" ca="1" si="422"/>
        <v>0</v>
      </c>
    </row>
    <row r="786" spans="1:24" x14ac:dyDescent="0.25">
      <c r="A786" s="24">
        <v>35</v>
      </c>
      <c r="C786" s="189"/>
      <c r="D786" s="6"/>
      <c r="E786" s="185"/>
      <c r="F786" s="202" t="s">
        <v>95</v>
      </c>
      <c r="G786" s="6"/>
      <c r="H786" s="190"/>
      <c r="I786" s="190"/>
      <c r="J786" s="191">
        <f ca="1">-J785</f>
        <v>0</v>
      </c>
      <c r="K786" s="192">
        <f ca="1">-SUM($J785:K785)</f>
        <v>0</v>
      </c>
      <c r="L786" s="192">
        <f ca="1">-SUM($J785:L785)</f>
        <v>0</v>
      </c>
      <c r="M786" s="192">
        <f ca="1">-SUM($J785:M785)</f>
        <v>0</v>
      </c>
      <c r="N786" s="192">
        <f ca="1">-SUM($J785:N785)</f>
        <v>0</v>
      </c>
      <c r="O786" s="192">
        <f ca="1">-SUM($J785:O785)</f>
        <v>0</v>
      </c>
      <c r="P786" s="192">
        <f ca="1">-SUM($J785:P785)</f>
        <v>0</v>
      </c>
      <c r="Q786" s="192">
        <f ca="1">-SUM($J785:Q785)</f>
        <v>0</v>
      </c>
      <c r="R786" s="192">
        <f ca="1">-SUM($J785:R785)</f>
        <v>0</v>
      </c>
      <c r="S786" s="192">
        <f ca="1">-SUM($J785:S785)</f>
        <v>0</v>
      </c>
      <c r="T786" s="192">
        <f ca="1">-SUM($J785:T785)</f>
        <v>0</v>
      </c>
      <c r="U786" s="192">
        <f ca="1">-SUM($J785:U785)</f>
        <v>0</v>
      </c>
      <c r="V786" s="192">
        <f ca="1">-SUM($J785:V785)</f>
        <v>0</v>
      </c>
      <c r="W786" s="192">
        <f ca="1">-SUM($J785:W785)</f>
        <v>0</v>
      </c>
      <c r="X786" s="193">
        <f ca="1">-SUM($J785:X785)</f>
        <v>0</v>
      </c>
    </row>
    <row r="787" spans="1:24" x14ac:dyDescent="0.25">
      <c r="C787" s="195"/>
      <c r="D787" s="196"/>
      <c r="E787" s="196"/>
      <c r="F787" s="204"/>
      <c r="G787" s="196"/>
      <c r="H787" s="196"/>
      <c r="I787" s="196"/>
      <c r="J787" s="186"/>
      <c r="K787" s="187"/>
      <c r="L787" s="187"/>
      <c r="M787" s="187">
        <f ca="1">IF(M755&gt;0,(M783-SUM($J784:L784))/M755,0)</f>
        <v>0</v>
      </c>
      <c r="N787" s="187">
        <f ca="1">IF(N755&gt;0,(N783-SUM($J784:M784))/N755,0)</f>
        <v>0</v>
      </c>
      <c r="O787" s="187">
        <f ca="1">IF(O755&gt;0,(O783-SUM($J784:N784))/O755,0)</f>
        <v>0</v>
      </c>
      <c r="P787" s="187">
        <f ca="1">IF(P755&gt;0,(P783-SUM($J784:O784))/P755,0)</f>
        <v>0</v>
      </c>
      <c r="Q787" s="187">
        <f ca="1">IF(Q755&gt;0,(Q783-SUM($J784:P784))/Q755,0)</f>
        <v>0</v>
      </c>
      <c r="R787" s="187">
        <f ca="1">IF(R755&gt;0,(R783-SUM($J784:Q784))/R755,0)</f>
        <v>0</v>
      </c>
      <c r="S787" s="187">
        <f ca="1">IF(S755&gt;0,(S783-SUM($J784:R784))/S755,0)</f>
        <v>0</v>
      </c>
      <c r="T787" s="187">
        <f ca="1">IF(T755&gt;0,(T783-SUM($J784:S784))/T755,0)</f>
        <v>0</v>
      </c>
      <c r="U787" s="187">
        <f ca="1">IF(U755&gt;0,(U783-SUM($J784:T784))/U755,0)</f>
        <v>0</v>
      </c>
      <c r="V787" s="187">
        <f ca="1">IF(V755&gt;0,(V783-SUM($J784:U784))/V755,0)</f>
        <v>0</v>
      </c>
      <c r="W787" s="187">
        <f ca="1">IF(W755&gt;0,(W783-SUM($J784:V784))/W755,0)</f>
        <v>0</v>
      </c>
      <c r="X787" s="188">
        <f ca="1">IF(X755&gt;0,(X783-SUM($J784:W784))/X755,0)</f>
        <v>0</v>
      </c>
    </row>
    <row r="788" spans="1:24" x14ac:dyDescent="0.25">
      <c r="A788" s="24">
        <v>36</v>
      </c>
      <c r="C788" s="189" t="s">
        <v>40</v>
      </c>
      <c r="D788" s="6"/>
      <c r="E788" s="185"/>
      <c r="F788" s="202" t="s">
        <v>35</v>
      </c>
      <c r="G788" s="6"/>
      <c r="H788" s="6"/>
      <c r="I788" s="6"/>
      <c r="J788" s="191">
        <f ca="1">J756</f>
        <v>0</v>
      </c>
      <c r="K788" s="192">
        <f t="shared" ref="K788:X788" ca="1" si="423">K756+J788</f>
        <v>0</v>
      </c>
      <c r="L788" s="192">
        <f t="shared" ca="1" si="423"/>
        <v>0</v>
      </c>
      <c r="M788" s="192">
        <f t="shared" ca="1" si="423"/>
        <v>0</v>
      </c>
      <c r="N788" s="192">
        <f t="shared" ca="1" si="423"/>
        <v>0</v>
      </c>
      <c r="O788" s="192">
        <f t="shared" ca="1" si="423"/>
        <v>0</v>
      </c>
      <c r="P788" s="192">
        <f t="shared" ca="1" si="423"/>
        <v>0</v>
      </c>
      <c r="Q788" s="192">
        <f t="shared" ca="1" si="423"/>
        <v>0</v>
      </c>
      <c r="R788" s="192">
        <f t="shared" ca="1" si="423"/>
        <v>0</v>
      </c>
      <c r="S788" s="192">
        <f t="shared" ca="1" si="423"/>
        <v>0</v>
      </c>
      <c r="T788" s="192">
        <f t="shared" ca="1" si="423"/>
        <v>0</v>
      </c>
      <c r="U788" s="192">
        <f t="shared" ca="1" si="423"/>
        <v>0</v>
      </c>
      <c r="V788" s="192">
        <f t="shared" ca="1" si="423"/>
        <v>0</v>
      </c>
      <c r="W788" s="192">
        <f t="shared" ca="1" si="423"/>
        <v>0</v>
      </c>
      <c r="X788" s="193">
        <f t="shared" ca="1" si="423"/>
        <v>0</v>
      </c>
    </row>
    <row r="789" spans="1:24" x14ac:dyDescent="0.25">
      <c r="A789" s="24">
        <v>37</v>
      </c>
      <c r="C789" s="189"/>
      <c r="D789" s="6"/>
      <c r="E789" s="185"/>
      <c r="F789" s="202" t="s">
        <v>37</v>
      </c>
      <c r="G789" s="6"/>
      <c r="H789" s="6"/>
      <c r="I789" s="6"/>
      <c r="J789" s="191">
        <f ca="1">J759</f>
        <v>0</v>
      </c>
      <c r="K789" s="192">
        <f t="shared" ref="K789:X789" ca="1" si="424">K759+J789</f>
        <v>0</v>
      </c>
      <c r="L789" s="192">
        <f t="shared" ca="1" si="424"/>
        <v>0</v>
      </c>
      <c r="M789" s="192">
        <f t="shared" ca="1" si="424"/>
        <v>0</v>
      </c>
      <c r="N789" s="192">
        <f t="shared" ca="1" si="424"/>
        <v>0</v>
      </c>
      <c r="O789" s="192">
        <f t="shared" ca="1" si="424"/>
        <v>0</v>
      </c>
      <c r="P789" s="192">
        <f t="shared" ca="1" si="424"/>
        <v>0</v>
      </c>
      <c r="Q789" s="192">
        <f t="shared" ca="1" si="424"/>
        <v>0</v>
      </c>
      <c r="R789" s="192">
        <f t="shared" ca="1" si="424"/>
        <v>0</v>
      </c>
      <c r="S789" s="192">
        <f t="shared" ca="1" si="424"/>
        <v>0</v>
      </c>
      <c r="T789" s="192">
        <f t="shared" ca="1" si="424"/>
        <v>0</v>
      </c>
      <c r="U789" s="192">
        <f t="shared" ca="1" si="424"/>
        <v>0</v>
      </c>
      <c r="V789" s="192">
        <f t="shared" ca="1" si="424"/>
        <v>0</v>
      </c>
      <c r="W789" s="192">
        <f t="shared" ca="1" si="424"/>
        <v>0</v>
      </c>
      <c r="X789" s="193">
        <f t="shared" ca="1" si="424"/>
        <v>0</v>
      </c>
    </row>
    <row r="790" spans="1:24" x14ac:dyDescent="0.25">
      <c r="A790" s="24">
        <v>38</v>
      </c>
      <c r="C790" s="197"/>
      <c r="D790" s="6"/>
      <c r="E790" s="6"/>
      <c r="F790" s="203" t="s">
        <v>100</v>
      </c>
      <c r="G790" s="6"/>
      <c r="H790" s="6"/>
      <c r="I790" s="6"/>
      <c r="J790" s="191">
        <f ca="1">J788*$F759</f>
        <v>0</v>
      </c>
      <c r="K790" s="192">
        <f ca="1">K788*$F759</f>
        <v>0</v>
      </c>
      <c r="L790" s="192">
        <f t="shared" ref="L790:X790" ca="1" si="425">L788*$F759</f>
        <v>0</v>
      </c>
      <c r="M790" s="192">
        <f t="shared" ca="1" si="425"/>
        <v>0</v>
      </c>
      <c r="N790" s="192">
        <f t="shared" ca="1" si="425"/>
        <v>0</v>
      </c>
      <c r="O790" s="192">
        <f t="shared" ca="1" si="425"/>
        <v>0</v>
      </c>
      <c r="P790" s="192">
        <f t="shared" ca="1" si="425"/>
        <v>0</v>
      </c>
      <c r="Q790" s="192">
        <f t="shared" ca="1" si="425"/>
        <v>0</v>
      </c>
      <c r="R790" s="192">
        <f t="shared" ca="1" si="425"/>
        <v>0</v>
      </c>
      <c r="S790" s="192">
        <f t="shared" ca="1" si="425"/>
        <v>0</v>
      </c>
      <c r="T790" s="192">
        <f t="shared" ca="1" si="425"/>
        <v>0</v>
      </c>
      <c r="U790" s="192">
        <f t="shared" ca="1" si="425"/>
        <v>0</v>
      </c>
      <c r="V790" s="192">
        <f t="shared" ca="1" si="425"/>
        <v>0</v>
      </c>
      <c r="W790" s="192">
        <f t="shared" ca="1" si="425"/>
        <v>0</v>
      </c>
      <c r="X790" s="193">
        <f t="shared" ca="1" si="425"/>
        <v>0</v>
      </c>
    </row>
    <row r="791" spans="1:24" x14ac:dyDescent="0.25">
      <c r="A791" s="24">
        <v>39</v>
      </c>
      <c r="C791" s="189"/>
      <c r="D791" s="6"/>
      <c r="E791" s="185"/>
      <c r="F791" s="202" t="s">
        <v>99</v>
      </c>
      <c r="G791" s="6"/>
      <c r="H791" s="6"/>
      <c r="I791" s="6"/>
      <c r="J791" s="191">
        <f ca="1">MIN(J789:J790)</f>
        <v>0</v>
      </c>
      <c r="K791" s="192">
        <f t="shared" ref="K791:X791" ca="1" si="426">MIN(K789:K790)-MIN(J789:J790)</f>
        <v>0</v>
      </c>
      <c r="L791" s="192">
        <f t="shared" ca="1" si="426"/>
        <v>0</v>
      </c>
      <c r="M791" s="192">
        <f t="shared" ca="1" si="426"/>
        <v>0</v>
      </c>
      <c r="N791" s="192">
        <f t="shared" ca="1" si="426"/>
        <v>0</v>
      </c>
      <c r="O791" s="192">
        <f t="shared" ca="1" si="426"/>
        <v>0</v>
      </c>
      <c r="P791" s="192">
        <f t="shared" ca="1" si="426"/>
        <v>0</v>
      </c>
      <c r="Q791" s="192">
        <f t="shared" ca="1" si="426"/>
        <v>0</v>
      </c>
      <c r="R791" s="192">
        <f t="shared" ca="1" si="426"/>
        <v>0</v>
      </c>
      <c r="S791" s="192">
        <f t="shared" ca="1" si="426"/>
        <v>0</v>
      </c>
      <c r="T791" s="192">
        <f t="shared" ca="1" si="426"/>
        <v>0</v>
      </c>
      <c r="U791" s="192">
        <f t="shared" ca="1" si="426"/>
        <v>0</v>
      </c>
      <c r="V791" s="192">
        <f t="shared" ca="1" si="426"/>
        <v>0</v>
      </c>
      <c r="W791" s="192">
        <f t="shared" ca="1" si="426"/>
        <v>0</v>
      </c>
      <c r="X791" s="193">
        <f t="shared" ca="1" si="426"/>
        <v>0</v>
      </c>
    </row>
    <row r="792" spans="1:24" x14ac:dyDescent="0.25">
      <c r="A792" s="24">
        <v>40</v>
      </c>
      <c r="C792" s="189"/>
      <c r="D792" s="6"/>
      <c r="E792" s="185"/>
      <c r="F792" s="202" t="s">
        <v>94</v>
      </c>
      <c r="G792" s="6"/>
      <c r="H792" s="6"/>
      <c r="I792" s="6"/>
      <c r="J792" s="191">
        <f t="shared" ref="J792:X792" ca="1" si="427">J791-J759</f>
        <v>0</v>
      </c>
      <c r="K792" s="192">
        <f t="shared" ca="1" si="427"/>
        <v>0</v>
      </c>
      <c r="L792" s="192">
        <f t="shared" ca="1" si="427"/>
        <v>0</v>
      </c>
      <c r="M792" s="192">
        <f t="shared" ca="1" si="427"/>
        <v>0</v>
      </c>
      <c r="N792" s="192">
        <f t="shared" ca="1" si="427"/>
        <v>0</v>
      </c>
      <c r="O792" s="192">
        <f t="shared" ca="1" si="427"/>
        <v>0</v>
      </c>
      <c r="P792" s="192">
        <f t="shared" ca="1" si="427"/>
        <v>0</v>
      </c>
      <c r="Q792" s="192">
        <f t="shared" ca="1" si="427"/>
        <v>0</v>
      </c>
      <c r="R792" s="192">
        <f t="shared" ca="1" si="427"/>
        <v>0</v>
      </c>
      <c r="S792" s="192">
        <f t="shared" ca="1" si="427"/>
        <v>0</v>
      </c>
      <c r="T792" s="192">
        <f t="shared" ca="1" si="427"/>
        <v>0</v>
      </c>
      <c r="U792" s="192">
        <f t="shared" ca="1" si="427"/>
        <v>0</v>
      </c>
      <c r="V792" s="192">
        <f t="shared" ca="1" si="427"/>
        <v>0</v>
      </c>
      <c r="W792" s="192">
        <f t="shared" ca="1" si="427"/>
        <v>0</v>
      </c>
      <c r="X792" s="193">
        <f t="shared" ca="1" si="427"/>
        <v>0</v>
      </c>
    </row>
    <row r="793" spans="1:24" x14ac:dyDescent="0.25">
      <c r="A793" s="24">
        <v>41</v>
      </c>
      <c r="C793" s="189"/>
      <c r="D793" s="6"/>
      <c r="E793" s="185"/>
      <c r="F793" s="202" t="s">
        <v>95</v>
      </c>
      <c r="G793" s="6"/>
      <c r="H793" s="6"/>
      <c r="I793" s="6"/>
      <c r="J793" s="191">
        <f ca="1">-J792</f>
        <v>0</v>
      </c>
      <c r="K793" s="192">
        <f ca="1">-SUM($J792:K792)</f>
        <v>0</v>
      </c>
      <c r="L793" s="192">
        <f ca="1">-SUM($J792:L792)</f>
        <v>0</v>
      </c>
      <c r="M793" s="192">
        <f ca="1">-SUM($J792:M792)</f>
        <v>0</v>
      </c>
      <c r="N793" s="192">
        <f ca="1">-SUM($J792:N792)</f>
        <v>0</v>
      </c>
      <c r="O793" s="192">
        <f ca="1">-SUM($J792:O792)</f>
        <v>0</v>
      </c>
      <c r="P793" s="192">
        <f ca="1">-SUM($J792:P792)</f>
        <v>0</v>
      </c>
      <c r="Q793" s="192">
        <f ca="1">-SUM($J792:Q792)</f>
        <v>0</v>
      </c>
      <c r="R793" s="192">
        <f ca="1">-SUM($J792:R792)</f>
        <v>0</v>
      </c>
      <c r="S793" s="192">
        <f ca="1">-SUM($J792:S792)</f>
        <v>0</v>
      </c>
      <c r="T793" s="192">
        <f ca="1">-SUM($J792:T792)</f>
        <v>0</v>
      </c>
      <c r="U793" s="192">
        <f ca="1">-SUM($J792:U792)</f>
        <v>0</v>
      </c>
      <c r="V793" s="192">
        <f ca="1">-SUM($J792:V792)</f>
        <v>0</v>
      </c>
      <c r="W793" s="192">
        <f ca="1">-SUM($J792:W792)</f>
        <v>0</v>
      </c>
      <c r="X793" s="193">
        <f ca="1">-SUM($J792:X792)</f>
        <v>0</v>
      </c>
    </row>
    <row r="794" spans="1:24" x14ac:dyDescent="0.25">
      <c r="A794" s="24">
        <v>42</v>
      </c>
      <c r="B794" s="154"/>
      <c r="C794" s="178" t="s">
        <v>65</v>
      </c>
      <c r="D794" s="82"/>
      <c r="E794" s="82"/>
      <c r="F794" s="205" t="s">
        <v>58</v>
      </c>
      <c r="G794" s="82"/>
      <c r="H794" s="82"/>
      <c r="I794" s="82"/>
      <c r="J794" s="198">
        <f t="shared" ref="J794:X794" ca="1" si="428">(J792+J785)*$F760</f>
        <v>0</v>
      </c>
      <c r="K794" s="199">
        <f t="shared" ca="1" si="428"/>
        <v>0</v>
      </c>
      <c r="L794" s="199">
        <f t="shared" ca="1" si="428"/>
        <v>0</v>
      </c>
      <c r="M794" s="199">
        <f t="shared" ca="1" si="428"/>
        <v>0</v>
      </c>
      <c r="N794" s="199">
        <f t="shared" ca="1" si="428"/>
        <v>0</v>
      </c>
      <c r="O794" s="199">
        <f t="shared" ca="1" si="428"/>
        <v>0</v>
      </c>
      <c r="P794" s="199">
        <f t="shared" ca="1" si="428"/>
        <v>0</v>
      </c>
      <c r="Q794" s="199">
        <f t="shared" ca="1" si="428"/>
        <v>0</v>
      </c>
      <c r="R794" s="199">
        <f t="shared" ca="1" si="428"/>
        <v>0</v>
      </c>
      <c r="S794" s="199">
        <f t="shared" ca="1" si="428"/>
        <v>0</v>
      </c>
      <c r="T794" s="199">
        <f t="shared" ca="1" si="428"/>
        <v>0</v>
      </c>
      <c r="U794" s="199">
        <f t="shared" ca="1" si="428"/>
        <v>0</v>
      </c>
      <c r="V794" s="199">
        <f t="shared" ca="1" si="428"/>
        <v>0</v>
      </c>
      <c r="W794" s="199">
        <f t="shared" ca="1" si="428"/>
        <v>0</v>
      </c>
      <c r="X794" s="200">
        <f t="shared" ca="1" si="428"/>
        <v>0</v>
      </c>
    </row>
    <row r="795" spans="1:24" x14ac:dyDescent="0.25">
      <c r="A795" s="24">
        <v>43</v>
      </c>
      <c r="C795" s="189"/>
      <c r="D795" s="6"/>
      <c r="E795" s="6"/>
      <c r="F795" s="202" t="str">
        <f>Data!B$99</f>
        <v>Støttet overhead</v>
      </c>
      <c r="G795" s="6"/>
      <c r="H795" s="6"/>
      <c r="I795" s="6"/>
      <c r="J795" s="191">
        <f ca="1">(J791+J784)*$F760</f>
        <v>0</v>
      </c>
      <c r="K795" s="192">
        <f ca="1">(K791+K784)*$F760</f>
        <v>0</v>
      </c>
      <c r="L795" s="192">
        <f t="shared" ref="L795:X795" ca="1" si="429">(L791+L784)*$F760</f>
        <v>0</v>
      </c>
      <c r="M795" s="192">
        <f t="shared" ca="1" si="429"/>
        <v>0</v>
      </c>
      <c r="N795" s="192">
        <f t="shared" ca="1" si="429"/>
        <v>0</v>
      </c>
      <c r="O795" s="192">
        <f t="shared" ca="1" si="429"/>
        <v>0</v>
      </c>
      <c r="P795" s="192">
        <f t="shared" ca="1" si="429"/>
        <v>0</v>
      </c>
      <c r="Q795" s="192">
        <f t="shared" ca="1" si="429"/>
        <v>0</v>
      </c>
      <c r="R795" s="192">
        <f t="shared" ca="1" si="429"/>
        <v>0</v>
      </c>
      <c r="S795" s="192">
        <f t="shared" ca="1" si="429"/>
        <v>0</v>
      </c>
      <c r="T795" s="192">
        <f t="shared" ca="1" si="429"/>
        <v>0</v>
      </c>
      <c r="U795" s="192">
        <f t="shared" ca="1" si="429"/>
        <v>0</v>
      </c>
      <c r="V795" s="192">
        <f t="shared" ca="1" si="429"/>
        <v>0</v>
      </c>
      <c r="W795" s="192">
        <f t="shared" ca="1" si="429"/>
        <v>0</v>
      </c>
      <c r="X795" s="193">
        <f t="shared" ca="1" si="429"/>
        <v>0</v>
      </c>
    </row>
    <row r="796" spans="1:24" x14ac:dyDescent="0.25">
      <c r="C796" s="178" t="s">
        <v>101</v>
      </c>
      <c r="D796" s="82"/>
      <c r="E796" s="82"/>
      <c r="F796" s="201" t="str">
        <f>Data!B$33</f>
        <v>Udbetalingsloft</v>
      </c>
      <c r="G796" s="82"/>
      <c r="H796" s="82"/>
      <c r="I796" s="82"/>
      <c r="J796" s="198">
        <f ca="1">(J783+J790)*(1+$F760)*$F773</f>
        <v>0</v>
      </c>
      <c r="K796" s="199">
        <f t="shared" ref="K796:X796" ca="1" si="430">(K783+K790)*(1+$F760)*$F773</f>
        <v>0</v>
      </c>
      <c r="L796" s="199">
        <f t="shared" ca="1" si="430"/>
        <v>0</v>
      </c>
      <c r="M796" s="199">
        <f t="shared" ca="1" si="430"/>
        <v>0</v>
      </c>
      <c r="N796" s="199">
        <f t="shared" ca="1" si="430"/>
        <v>0</v>
      </c>
      <c r="O796" s="199">
        <f t="shared" ca="1" si="430"/>
        <v>0</v>
      </c>
      <c r="P796" s="199">
        <f t="shared" ca="1" si="430"/>
        <v>0</v>
      </c>
      <c r="Q796" s="199">
        <f t="shared" ca="1" si="430"/>
        <v>0</v>
      </c>
      <c r="R796" s="199">
        <f t="shared" ca="1" si="430"/>
        <v>0</v>
      </c>
      <c r="S796" s="199">
        <f t="shared" ca="1" si="430"/>
        <v>0</v>
      </c>
      <c r="T796" s="199">
        <f t="shared" ca="1" si="430"/>
        <v>0</v>
      </c>
      <c r="U796" s="199">
        <f t="shared" ca="1" si="430"/>
        <v>0</v>
      </c>
      <c r="V796" s="199">
        <f t="shared" ca="1" si="430"/>
        <v>0</v>
      </c>
      <c r="W796" s="199">
        <f t="shared" ca="1" si="430"/>
        <v>0</v>
      </c>
      <c r="X796" s="200">
        <f t="shared" ca="1" si="430"/>
        <v>0</v>
      </c>
    </row>
    <row r="797" spans="1:24" x14ac:dyDescent="0.25">
      <c r="C797" s="189"/>
      <c r="D797" s="6"/>
      <c r="E797" s="6"/>
      <c r="F797" s="202" t="str">
        <f>Data!B$34</f>
        <v>Til/fra pulje</v>
      </c>
      <c r="G797" s="6"/>
      <c r="H797" s="6"/>
      <c r="I797" s="6"/>
      <c r="J797" s="191">
        <f ca="1">(J785+J792)*(1+$F760)*$F773</f>
        <v>0</v>
      </c>
      <c r="K797" s="192">
        <f t="shared" ref="K797:X797" ca="1" si="431">(K785+K792)*(1+$F760)*$F773</f>
        <v>0</v>
      </c>
      <c r="L797" s="192">
        <f t="shared" ca="1" si="431"/>
        <v>0</v>
      </c>
      <c r="M797" s="192">
        <f t="shared" ca="1" si="431"/>
        <v>0</v>
      </c>
      <c r="N797" s="192">
        <f t="shared" ca="1" si="431"/>
        <v>0</v>
      </c>
      <c r="O797" s="192">
        <f t="shared" ca="1" si="431"/>
        <v>0</v>
      </c>
      <c r="P797" s="192">
        <f t="shared" ca="1" si="431"/>
        <v>0</v>
      </c>
      <c r="Q797" s="192">
        <f t="shared" ca="1" si="431"/>
        <v>0</v>
      </c>
      <c r="R797" s="192">
        <f t="shared" ca="1" si="431"/>
        <v>0</v>
      </c>
      <c r="S797" s="192">
        <f t="shared" ca="1" si="431"/>
        <v>0</v>
      </c>
      <c r="T797" s="192">
        <f t="shared" ca="1" si="431"/>
        <v>0</v>
      </c>
      <c r="U797" s="192">
        <f t="shared" ca="1" si="431"/>
        <v>0</v>
      </c>
      <c r="V797" s="192">
        <f t="shared" ca="1" si="431"/>
        <v>0</v>
      </c>
      <c r="W797" s="192">
        <f t="shared" ca="1" si="431"/>
        <v>0</v>
      </c>
      <c r="X797" s="193">
        <f t="shared" ca="1" si="431"/>
        <v>0</v>
      </c>
    </row>
    <row r="798" spans="1:24" x14ac:dyDescent="0.25">
      <c r="C798" s="195"/>
      <c r="D798" s="196"/>
      <c r="E798" s="196"/>
      <c r="F798" s="204" t="str">
        <f>Data!B$35</f>
        <v>Pulje for tilbageholdt tilskud</v>
      </c>
      <c r="G798" s="196"/>
      <c r="H798" s="196"/>
      <c r="I798" s="196"/>
      <c r="J798" s="186">
        <f ca="1">(J786+J793)*(1+$F760)*$F773</f>
        <v>0</v>
      </c>
      <c r="K798" s="187">
        <f t="shared" ref="K798:X798" ca="1" si="432">(K786+K793)*(1+$F760)*$F773</f>
        <v>0</v>
      </c>
      <c r="L798" s="187">
        <f t="shared" ca="1" si="432"/>
        <v>0</v>
      </c>
      <c r="M798" s="187">
        <f t="shared" ca="1" si="432"/>
        <v>0</v>
      </c>
      <c r="N798" s="187">
        <f t="shared" ca="1" si="432"/>
        <v>0</v>
      </c>
      <c r="O798" s="187">
        <f t="shared" ca="1" si="432"/>
        <v>0</v>
      </c>
      <c r="P798" s="187">
        <f t="shared" ca="1" si="432"/>
        <v>0</v>
      </c>
      <c r="Q798" s="187">
        <f t="shared" ca="1" si="432"/>
        <v>0</v>
      </c>
      <c r="R798" s="187">
        <f t="shared" ca="1" si="432"/>
        <v>0</v>
      </c>
      <c r="S798" s="187">
        <f t="shared" ca="1" si="432"/>
        <v>0</v>
      </c>
      <c r="T798" s="187">
        <f t="shared" ca="1" si="432"/>
        <v>0</v>
      </c>
      <c r="U798" s="187">
        <f t="shared" ca="1" si="432"/>
        <v>0</v>
      </c>
      <c r="V798" s="187">
        <f t="shared" ca="1" si="432"/>
        <v>0</v>
      </c>
      <c r="W798" s="187">
        <f t="shared" ca="1" si="432"/>
        <v>0</v>
      </c>
      <c r="X798" s="188">
        <f t="shared" ca="1" si="432"/>
        <v>0</v>
      </c>
    </row>
    <row r="799" spans="1:24" x14ac:dyDescent="0.25">
      <c r="A799" s="24" t="s">
        <v>230</v>
      </c>
      <c r="C799" s="482" t="s">
        <v>229</v>
      </c>
      <c r="D799" s="483"/>
      <c r="E799" s="483"/>
      <c r="F799" s="483"/>
      <c r="G799" s="483"/>
      <c r="H799" s="483"/>
      <c r="I799" s="483"/>
      <c r="J799" s="484">
        <f ca="1">J774</f>
        <v>0</v>
      </c>
      <c r="K799" s="485">
        <f ca="1">SUM($J774:K774)</f>
        <v>0</v>
      </c>
      <c r="L799" s="485">
        <f ca="1">SUM($J774:L774)</f>
        <v>0</v>
      </c>
      <c r="M799" s="485">
        <f ca="1">SUM($J774:M774)</f>
        <v>0</v>
      </c>
      <c r="N799" s="485">
        <f ca="1">SUM($J774:N774)</f>
        <v>0</v>
      </c>
      <c r="O799" s="485">
        <f ca="1">SUM($J774:O774)</f>
        <v>0</v>
      </c>
      <c r="P799" s="485">
        <f ca="1">SUM($J774:P774)</f>
        <v>0</v>
      </c>
      <c r="Q799" s="485">
        <f ca="1">SUM($J774:Q774)</f>
        <v>0</v>
      </c>
      <c r="R799" s="485">
        <f ca="1">SUM($J774:R774)</f>
        <v>0</v>
      </c>
      <c r="S799" s="485">
        <f ca="1">SUM($J774:S774)</f>
        <v>0</v>
      </c>
      <c r="T799" s="485">
        <f ca="1">SUM($J774:T774)</f>
        <v>0</v>
      </c>
      <c r="U799" s="485">
        <f ca="1">SUM($J774:U774)</f>
        <v>0</v>
      </c>
      <c r="V799" s="485">
        <f ca="1">SUM($J774:V774)</f>
        <v>0</v>
      </c>
      <c r="W799" s="485">
        <f ca="1">SUM($J774:W774)</f>
        <v>0</v>
      </c>
      <c r="X799" s="486">
        <f ca="1">SUM($J774:X774)</f>
        <v>0</v>
      </c>
    </row>
    <row r="802" spans="1:56" x14ac:dyDescent="0.25">
      <c r="B802" s="10"/>
      <c r="C802" s="268" t="str">
        <f>Data!B$53</f>
        <v>Virksomhed</v>
      </c>
      <c r="D802" s="81"/>
      <c r="E802" s="403">
        <f>HLOOKUP(B803,'Budget &amp; Total'!A:CI,6,FALSE)</f>
        <v>0</v>
      </c>
      <c r="F802" s="925">
        <f>HLOOKUP(B803,'Budget &amp; Total'!A:CI,5,FALSE)</f>
        <v>0</v>
      </c>
      <c r="G802" s="925"/>
      <c r="H802" s="925"/>
      <c r="I802" s="81"/>
      <c r="J802" s="82" t="str">
        <f ca="1">J$1</f>
        <v>P1</v>
      </c>
      <c r="K802" s="82" t="str">
        <f t="shared" ref="K802:X802" ca="1" si="433">K$1</f>
        <v>P2</v>
      </c>
      <c r="L802" s="82" t="str">
        <f t="shared" ca="1" si="433"/>
        <v>P3</v>
      </c>
      <c r="M802" s="82" t="str">
        <f t="shared" ca="1" si="433"/>
        <v>P4</v>
      </c>
      <c r="N802" s="82" t="str">
        <f t="shared" ca="1" si="433"/>
        <v>P5</v>
      </c>
      <c r="O802" s="82" t="str">
        <f t="shared" ca="1" si="433"/>
        <v>P6</v>
      </c>
      <c r="P802" s="82" t="str">
        <f t="shared" ca="1" si="433"/>
        <v>P7</v>
      </c>
      <c r="Q802" s="82" t="str">
        <f t="shared" ca="1" si="433"/>
        <v>P8</v>
      </c>
      <c r="R802" s="82" t="str">
        <f t="shared" ca="1" si="433"/>
        <v>P9</v>
      </c>
      <c r="S802" s="82" t="str">
        <f t="shared" ca="1" si="433"/>
        <v>P10</v>
      </c>
      <c r="T802" s="82" t="str">
        <f t="shared" ca="1" si="433"/>
        <v>P11</v>
      </c>
      <c r="U802" s="82" t="str">
        <f t="shared" ca="1" si="433"/>
        <v>P12</v>
      </c>
      <c r="V802" s="82" t="str">
        <f t="shared" ca="1" si="433"/>
        <v>P13</v>
      </c>
      <c r="W802" s="82" t="str">
        <f t="shared" ca="1" si="433"/>
        <v>P14</v>
      </c>
      <c r="X802" s="83" t="str">
        <f t="shared" ca="1" si="433"/>
        <v>P15</v>
      </c>
      <c r="Z802" s="1"/>
      <c r="AA802" s="1"/>
      <c r="AB802" s="1"/>
      <c r="AC802" s="1"/>
      <c r="AD802" s="1"/>
      <c r="AE802" s="1"/>
      <c r="AF802" s="1"/>
      <c r="AG802" s="1"/>
      <c r="AH802" s="1"/>
      <c r="AI802" s="1"/>
      <c r="AJ802" s="1"/>
      <c r="AK802" s="1"/>
      <c r="AL802" s="1"/>
      <c r="AM802" s="1"/>
      <c r="AN802" s="1"/>
      <c r="AO802" s="1"/>
      <c r="AX802" s="1"/>
      <c r="AY802" s="1"/>
      <c r="AZ802" s="1"/>
      <c r="BA802" s="1"/>
      <c r="BB802" s="1"/>
      <c r="BC802" s="1"/>
      <c r="BD802" s="1"/>
    </row>
    <row r="803" spans="1:56" x14ac:dyDescent="0.25">
      <c r="B803" s="293">
        <f>B753+1</f>
        <v>17</v>
      </c>
      <c r="C803" s="84" t="str">
        <f>Data!B$52</f>
        <v>Projekt</v>
      </c>
      <c r="D803" s="26"/>
      <c r="E803" s="296">
        <f>'Budget &amp; Total'!$C$5</f>
        <v>0</v>
      </c>
      <c r="F803" s="924">
        <f>'Budget &amp; Total'!$C$8</f>
        <v>0</v>
      </c>
      <c r="G803" s="924"/>
      <c r="H803" s="924"/>
      <c r="I803" s="85"/>
      <c r="J803" s="86">
        <f ca="1">INDIRECT(J$1&amp;"!d$5")</f>
        <v>0</v>
      </c>
      <c r="K803" s="86">
        <f ca="1">INDIRECT(K$1&amp;"!d$5")</f>
        <v>1</v>
      </c>
      <c r="L803" s="6"/>
      <c r="M803" s="6"/>
      <c r="N803" s="6"/>
      <c r="O803" s="6"/>
      <c r="P803" s="6"/>
      <c r="Q803" s="6"/>
      <c r="R803" s="6"/>
      <c r="S803" s="6"/>
      <c r="T803" s="6"/>
      <c r="U803" s="6"/>
      <c r="V803" s="6"/>
      <c r="W803" s="6"/>
      <c r="X803" s="481"/>
      <c r="Z803">
        <v>1</v>
      </c>
      <c r="AA803">
        <v>2</v>
      </c>
      <c r="AB803">
        <v>3</v>
      </c>
      <c r="AC803">
        <v>4</v>
      </c>
      <c r="AD803">
        <v>5</v>
      </c>
      <c r="AE803">
        <v>6</v>
      </c>
      <c r="AF803">
        <v>7</v>
      </c>
      <c r="AG803">
        <v>8</v>
      </c>
      <c r="AH803">
        <v>9</v>
      </c>
      <c r="AI803">
        <v>10</v>
      </c>
      <c r="AJ803">
        <v>11</v>
      </c>
      <c r="AK803">
        <v>12</v>
      </c>
      <c r="AL803">
        <v>13</v>
      </c>
      <c r="AM803">
        <v>14</v>
      </c>
      <c r="AN803">
        <v>15</v>
      </c>
    </row>
    <row r="804" spans="1:56" ht="13.8" thickBot="1" x14ac:dyDescent="0.3">
      <c r="B804" s="24">
        <f>B803</f>
        <v>17</v>
      </c>
      <c r="C804" s="87"/>
      <c r="D804" s="26"/>
      <c r="E804" s="26"/>
      <c r="F804" s="26"/>
      <c r="G804" s="448" t="s">
        <v>5</v>
      </c>
      <c r="H804" s="449">
        <f>Data!B803</f>
        <v>0</v>
      </c>
      <c r="I804" s="6"/>
      <c r="J804" s="86">
        <f ca="1">INDIRECT(J$1&amp;"!f$5")</f>
        <v>0</v>
      </c>
      <c r="K804" s="86">
        <f ca="1">INDIRECT(K$1&amp;"!f$5")</f>
        <v>0</v>
      </c>
      <c r="L804" s="6"/>
      <c r="M804" s="6"/>
      <c r="N804" s="6"/>
      <c r="O804" s="6"/>
      <c r="P804" s="6"/>
      <c r="Q804" s="6"/>
      <c r="R804" s="6"/>
      <c r="S804" s="6"/>
      <c r="T804" s="6"/>
      <c r="U804" s="6"/>
      <c r="V804" s="6"/>
      <c r="W804" s="6"/>
      <c r="X804" s="481"/>
      <c r="Z804" s="1">
        <f t="shared" ref="Z804:AN804" ca="1" si="434">J804+20</f>
        <v>20</v>
      </c>
      <c r="AA804" s="1">
        <f t="shared" ca="1" si="434"/>
        <v>20</v>
      </c>
      <c r="AB804" s="1">
        <f t="shared" si="434"/>
        <v>20</v>
      </c>
      <c r="AC804" s="1">
        <f t="shared" si="434"/>
        <v>20</v>
      </c>
      <c r="AD804" s="1">
        <f t="shared" si="434"/>
        <v>20</v>
      </c>
      <c r="AE804" s="1">
        <f t="shared" si="434"/>
        <v>20</v>
      </c>
      <c r="AF804" s="1">
        <f t="shared" si="434"/>
        <v>20</v>
      </c>
      <c r="AG804" s="1">
        <f t="shared" si="434"/>
        <v>20</v>
      </c>
      <c r="AH804" s="1">
        <f t="shared" si="434"/>
        <v>20</v>
      </c>
      <c r="AI804" s="1">
        <f t="shared" si="434"/>
        <v>20</v>
      </c>
      <c r="AJ804" s="1">
        <f t="shared" si="434"/>
        <v>20</v>
      </c>
      <c r="AK804" s="1">
        <f t="shared" si="434"/>
        <v>20</v>
      </c>
      <c r="AL804" s="1">
        <f t="shared" si="434"/>
        <v>20</v>
      </c>
      <c r="AM804" s="1">
        <f t="shared" si="434"/>
        <v>20</v>
      </c>
      <c r="AN804" s="1">
        <f t="shared" si="434"/>
        <v>20</v>
      </c>
    </row>
    <row r="805" spans="1:56" x14ac:dyDescent="0.25">
      <c r="A805" s="24">
        <v>1</v>
      </c>
      <c r="B805" s="24">
        <f t="shared" ref="B805:B829" si="435">B804</f>
        <v>17</v>
      </c>
      <c r="C805" s="36" t="str">
        <f>Data!B$24</f>
        <v>Timer</v>
      </c>
      <c r="D805" s="68" t="str">
        <f>Data!B$13</f>
        <v>Interne timer</v>
      </c>
      <c r="E805" s="68"/>
      <c r="F805" s="37"/>
      <c r="G805" s="241">
        <f>HLOOKUP(B805,'Budget &amp; Total'!$1:$45,(20),FALSE)</f>
        <v>0</v>
      </c>
      <c r="H805" s="452">
        <f ca="1">SUM(J805:X805)</f>
        <v>0</v>
      </c>
      <c r="I805" s="72"/>
      <c r="J805" s="152">
        <f ca="1">HLOOKUP($B805,INDIRECT(J$1&amp;"!$I$2:$AM$40"),('Partner-period(er)'!$A805+14),FALSE)</f>
        <v>0</v>
      </c>
      <c r="K805" s="69">
        <f ca="1">HLOOKUP($B805,INDIRECT(K$1&amp;"!$I$2:$AM$40"),('Partner-period(er)'!$A805+14),FALSE)</f>
        <v>0</v>
      </c>
      <c r="L805" s="69">
        <f ca="1">HLOOKUP($B805,INDIRECT(L$1&amp;"!$I$2:$AM$40"),('Partner-period(er)'!$A805+14),FALSE)</f>
        <v>0</v>
      </c>
      <c r="M805" s="69">
        <f ca="1">HLOOKUP($B805,INDIRECT(M$1&amp;"!$I$2:$AM$40"),('Partner-period(er)'!$A805+14),FALSE)</f>
        <v>0</v>
      </c>
      <c r="N805" s="69">
        <f ca="1">HLOOKUP($B805,INDIRECT(N$1&amp;"!$I$2:$AM$40"),('Partner-period(er)'!$A805+14),FALSE)</f>
        <v>0</v>
      </c>
      <c r="O805" s="68">
        <f ca="1">HLOOKUP($B805,INDIRECT(O$1&amp;"!$I$2:$AM$40"),('Partner-period(er)'!$A805+14),FALSE)</f>
        <v>0</v>
      </c>
      <c r="P805" s="68">
        <f ca="1">HLOOKUP($B805,INDIRECT(P$1&amp;"!$I$2:$AM$40"),('Partner-period(er)'!$A805+14),FALSE)</f>
        <v>0</v>
      </c>
      <c r="Q805" s="68">
        <f ca="1">HLOOKUP($B805,INDIRECT(Q$1&amp;"!$I$2:$AM$40"),('Partner-period(er)'!$A805+14),FALSE)</f>
        <v>0</v>
      </c>
      <c r="R805" s="68">
        <f ca="1">HLOOKUP($B805,INDIRECT(R$1&amp;"!$I$2:$AM$40"),('Partner-period(er)'!$A805+14),FALSE)</f>
        <v>0</v>
      </c>
      <c r="S805" s="68">
        <f ca="1">HLOOKUP($B805,INDIRECT(S$1&amp;"!$I$2:$AM$40"),('Partner-period(er)'!$A805+14),FALSE)</f>
        <v>0</v>
      </c>
      <c r="T805" s="68">
        <f ca="1">HLOOKUP($B805,INDIRECT(T$1&amp;"!$I$2:$AM$40"),('Partner-period(er)'!$A805+14),FALSE)</f>
        <v>0</v>
      </c>
      <c r="U805" s="68">
        <f ca="1">HLOOKUP($B805,INDIRECT(U$1&amp;"!$I$2:$AM$40"),('Partner-period(er)'!$A805+14),FALSE)</f>
        <v>0</v>
      </c>
      <c r="V805" s="68">
        <f ca="1">HLOOKUP($B805,INDIRECT(V$1&amp;"!$I$2:$AM$40"),('Partner-period(er)'!$A805+14),FALSE)</f>
        <v>0</v>
      </c>
      <c r="W805" s="68">
        <f ca="1">HLOOKUP($B805,INDIRECT(W$1&amp;"!$I$2:$AM$40"),('Partner-period(er)'!$A805+14),FALSE)</f>
        <v>0</v>
      </c>
      <c r="X805" s="362">
        <f ca="1">HLOOKUP($B805,INDIRECT(X$1&amp;"!$I$2:$AM$40"),('Partner-period(er)'!$A805+14),FALSE)</f>
        <v>0</v>
      </c>
      <c r="Z805" s="13">
        <f ca="1">J805</f>
        <v>0</v>
      </c>
      <c r="AA805" s="14">
        <f ca="1">SUM($J805:K805)</f>
        <v>0</v>
      </c>
      <c r="AB805" s="14">
        <f ca="1">SUM($J805:L805)</f>
        <v>0</v>
      </c>
      <c r="AC805" s="14">
        <f ca="1">SUM($J805:M805)</f>
        <v>0</v>
      </c>
      <c r="AD805" s="14">
        <f ca="1">SUM($J805:N805)</f>
        <v>0</v>
      </c>
      <c r="AE805" s="14">
        <f ca="1">SUM($J805:O805)</f>
        <v>0</v>
      </c>
      <c r="AF805" s="14">
        <f ca="1">SUM($J805:P805)</f>
        <v>0</v>
      </c>
      <c r="AG805" s="14">
        <f ca="1">SUM($J805:Q805)</f>
        <v>0</v>
      </c>
      <c r="AH805" s="14">
        <f ca="1">SUM($J805:R805)</f>
        <v>0</v>
      </c>
      <c r="AI805" s="14">
        <f ca="1">SUM($J805:S805)</f>
        <v>0</v>
      </c>
      <c r="AJ805" s="14">
        <f ca="1">SUM($J805:T805)</f>
        <v>0</v>
      </c>
      <c r="AK805" s="14">
        <f ca="1">SUM($J805:U805)</f>
        <v>0</v>
      </c>
      <c r="AL805" s="14">
        <f ca="1">SUM($J805:V805)</f>
        <v>0</v>
      </c>
      <c r="AM805" s="14">
        <f ca="1">SUM($J805:W805)</f>
        <v>0</v>
      </c>
      <c r="AN805" s="18">
        <f ca="1">SUM($J805:X805)</f>
        <v>0</v>
      </c>
      <c r="AO805" s="12"/>
      <c r="AP805" s="11"/>
      <c r="AQ805" s="11"/>
      <c r="AR805" s="11"/>
      <c r="AS805" s="11"/>
      <c r="AT805" s="11"/>
    </row>
    <row r="806" spans="1:56" x14ac:dyDescent="0.25">
      <c r="A806" s="24">
        <v>2</v>
      </c>
      <c r="B806" s="24">
        <f t="shared" si="435"/>
        <v>17</v>
      </c>
      <c r="C806" s="443">
        <f>Data!L802</f>
        <v>0</v>
      </c>
      <c r="D806" s="9" t="str">
        <f>Data!B$14</f>
        <v>Teknisk/adm timer</v>
      </c>
      <c r="E806" s="9"/>
      <c r="F806" s="4"/>
      <c r="G806" s="242">
        <f>HLOOKUP(B806,'Budget &amp; Total'!$1:$45,(21),FALSE)</f>
        <v>0</v>
      </c>
      <c r="H806" s="453">
        <f t="shared" ref="H806:H829" ca="1" si="436">SUM(J806:X806)</f>
        <v>0</v>
      </c>
      <c r="I806" s="72"/>
      <c r="J806" s="153">
        <f ca="1">HLOOKUP($B806,INDIRECT(J$1&amp;"!$I$2:$AM$40"),('Partner-period(er)'!$A806+14),FALSE)</f>
        <v>0</v>
      </c>
      <c r="K806" s="58">
        <f ca="1">HLOOKUP($B806,INDIRECT(K$1&amp;"!$I$2:$AM$40"),('Partner-period(er)'!$A806+14),FALSE)</f>
        <v>0</v>
      </c>
      <c r="L806" s="58">
        <f ca="1">HLOOKUP($B806,INDIRECT(L$1&amp;"!$I$2:$AM$40"),('Partner-period(er)'!$A806+14),FALSE)</f>
        <v>0</v>
      </c>
      <c r="M806" s="58">
        <f ca="1">HLOOKUP($B806,INDIRECT(M$1&amp;"!$I$2:$AM$40"),('Partner-period(er)'!$A806+14),FALSE)</f>
        <v>0</v>
      </c>
      <c r="N806" s="58">
        <f ca="1">HLOOKUP($B806,INDIRECT(N$1&amp;"!$I$2:$AM$40"),('Partner-period(er)'!$A806+14),FALSE)</f>
        <v>0</v>
      </c>
      <c r="O806" s="41">
        <f ca="1">HLOOKUP($B806,INDIRECT(O$1&amp;"!$I$2:$AM$40"),('Partner-period(er)'!$A806+14),FALSE)</f>
        <v>0</v>
      </c>
      <c r="P806" s="41">
        <f ca="1">HLOOKUP($B806,INDIRECT(P$1&amp;"!$I$2:$AM$40"),('Partner-period(er)'!$A806+14),FALSE)</f>
        <v>0</v>
      </c>
      <c r="Q806" s="41">
        <f ca="1">HLOOKUP($B806,INDIRECT(Q$1&amp;"!$I$2:$AM$40"),('Partner-period(er)'!$A806+14),FALSE)</f>
        <v>0</v>
      </c>
      <c r="R806" s="41">
        <f ca="1">HLOOKUP($B806,INDIRECT(R$1&amp;"!$I$2:$AM$40"),('Partner-period(er)'!$A806+14),FALSE)</f>
        <v>0</v>
      </c>
      <c r="S806" s="41">
        <f ca="1">HLOOKUP($B806,INDIRECT(S$1&amp;"!$I$2:$AM$40"),('Partner-period(er)'!$A806+14),FALSE)</f>
        <v>0</v>
      </c>
      <c r="T806" s="41">
        <f ca="1">HLOOKUP($B806,INDIRECT(T$1&amp;"!$I$2:$AM$40"),('Partner-period(er)'!$A806+14),FALSE)</f>
        <v>0</v>
      </c>
      <c r="U806" s="41">
        <f ca="1">HLOOKUP($B806,INDIRECT(U$1&amp;"!$I$2:$AM$40"),('Partner-period(er)'!$A806+14),FALSE)</f>
        <v>0</v>
      </c>
      <c r="V806" s="41">
        <f ca="1">HLOOKUP($B806,INDIRECT(V$1&amp;"!$I$2:$AM$40"),('Partner-period(er)'!$A806+14),FALSE)</f>
        <v>0</v>
      </c>
      <c r="W806" s="41">
        <f ca="1">HLOOKUP($B806,INDIRECT(W$1&amp;"!$I$2:$AM$40"),('Partner-period(er)'!$A806+14),FALSE)</f>
        <v>0</v>
      </c>
      <c r="X806" s="363">
        <f ca="1">HLOOKUP($B806,INDIRECT(X$1&amp;"!$I$2:$AM$40"),('Partner-period(er)'!$A806+14),FALSE)</f>
        <v>0</v>
      </c>
      <c r="Z806" s="15">
        <f ca="1">J806</f>
        <v>0</v>
      </c>
      <c r="AA806" s="11">
        <f ca="1">SUM($J806:K806)</f>
        <v>0</v>
      </c>
      <c r="AB806" s="11">
        <f ca="1">SUM($J806:L806)</f>
        <v>0</v>
      </c>
      <c r="AC806" s="11">
        <f ca="1">SUM($J806:M806)</f>
        <v>0</v>
      </c>
      <c r="AD806" s="11">
        <f ca="1">SUM($J806:N806)</f>
        <v>0</v>
      </c>
      <c r="AE806" s="11">
        <f ca="1">SUM($J806:O806)</f>
        <v>0</v>
      </c>
      <c r="AF806" s="11">
        <f ca="1">SUM($J806:P806)</f>
        <v>0</v>
      </c>
      <c r="AG806" s="11">
        <f ca="1">SUM($J806:Q806)</f>
        <v>0</v>
      </c>
      <c r="AH806" s="11">
        <f ca="1">SUM($J806:R806)</f>
        <v>0</v>
      </c>
      <c r="AI806" s="11">
        <f ca="1">SUM($J806:S806)</f>
        <v>0</v>
      </c>
      <c r="AJ806" s="11">
        <f ca="1">SUM($J806:T806)</f>
        <v>0</v>
      </c>
      <c r="AK806" s="11">
        <f ca="1">SUM($J806:U806)</f>
        <v>0</v>
      </c>
      <c r="AL806" s="11">
        <f ca="1">SUM($J806:V806)</f>
        <v>0</v>
      </c>
      <c r="AM806" s="11">
        <f ca="1">SUM($J806:W806)</f>
        <v>0</v>
      </c>
      <c r="AN806" s="19">
        <f ca="1">SUM($J806:X806)</f>
        <v>0</v>
      </c>
      <c r="AO806" s="12"/>
      <c r="AP806" s="11"/>
      <c r="AQ806" s="11"/>
      <c r="AR806" s="11"/>
      <c r="AS806" s="11"/>
      <c r="AT806" s="11"/>
    </row>
    <row r="807" spans="1:56" x14ac:dyDescent="0.25">
      <c r="A807" s="24">
        <v>3</v>
      </c>
      <c r="B807" s="24">
        <f t="shared" si="435"/>
        <v>17</v>
      </c>
      <c r="C807" s="36" t="str">
        <f>Data!B$5</f>
        <v>Personaleudgifter</v>
      </c>
      <c r="D807" s="37"/>
      <c r="E807" s="37"/>
      <c r="F807" s="37"/>
      <c r="G807" s="241"/>
      <c r="H807" s="454">
        <f t="shared" ca="1" si="436"/>
        <v>0</v>
      </c>
      <c r="I807" s="72"/>
      <c r="J807" s="159">
        <f ca="1">HLOOKUP($B807,INDIRECT(J$1&amp;"!$I$2:$AM$40"),('Partner-period(er)'!$A807+14),FALSE)</f>
        <v>0</v>
      </c>
      <c r="K807" s="57">
        <f ca="1">HLOOKUP($B807,INDIRECT(K$1&amp;"!$I$2:$AM$40"),('Partner-period(er)'!$A807+14),FALSE)</f>
        <v>0</v>
      </c>
      <c r="L807" s="57">
        <f ca="1">HLOOKUP($B807,INDIRECT(L$1&amp;"!$I$2:$AM$40"),('Partner-period(er)'!$A807+14),FALSE)</f>
        <v>0</v>
      </c>
      <c r="M807" s="57">
        <f ca="1">HLOOKUP($B807,INDIRECT(M$1&amp;"!$I$2:$AM$40"),('Partner-period(er)'!$A807+14),FALSE)</f>
        <v>0</v>
      </c>
      <c r="N807" s="57">
        <f ca="1">HLOOKUP($B807,INDIRECT(N$1&amp;"!$I$2:$AM$40"),('Partner-period(er)'!$A807+14),FALSE)</f>
        <v>0</v>
      </c>
      <c r="O807" s="9">
        <f ca="1">HLOOKUP($B807,INDIRECT(O$1&amp;"!$I$2:$AM$40"),('Partner-period(er)'!$A807+14),FALSE)</f>
        <v>0</v>
      </c>
      <c r="P807" s="9">
        <f ca="1">HLOOKUP($B807,INDIRECT(P$1&amp;"!$I$2:$AM$40"),('Partner-period(er)'!$A807+14),FALSE)</f>
        <v>0</v>
      </c>
      <c r="Q807" s="9">
        <f ca="1">HLOOKUP($B807,INDIRECT(Q$1&amp;"!$I$2:$AM$40"),('Partner-period(er)'!$A807+14),FALSE)</f>
        <v>0</v>
      </c>
      <c r="R807" s="9">
        <f ca="1">HLOOKUP($B807,INDIRECT(R$1&amp;"!$I$2:$AM$40"),('Partner-period(er)'!$A807+14),FALSE)</f>
        <v>0</v>
      </c>
      <c r="S807" s="9">
        <f ca="1">HLOOKUP($B807,INDIRECT(S$1&amp;"!$I$2:$AM$40"),('Partner-period(er)'!$A807+14),FALSE)</f>
        <v>0</v>
      </c>
      <c r="T807" s="9">
        <f ca="1">HLOOKUP($B807,INDIRECT(T$1&amp;"!$I$2:$AM$40"),('Partner-period(er)'!$A807+14),FALSE)</f>
        <v>0</v>
      </c>
      <c r="U807" s="9">
        <f ca="1">HLOOKUP($B807,INDIRECT(U$1&amp;"!$I$2:$AM$40"),('Partner-period(er)'!$A807+14),FALSE)</f>
        <v>0</v>
      </c>
      <c r="V807" s="9">
        <f ca="1">HLOOKUP($B807,INDIRECT(V$1&amp;"!$I$2:$AM$40"),('Partner-period(er)'!$A807+14),FALSE)</f>
        <v>0</v>
      </c>
      <c r="W807" s="9">
        <f ca="1">HLOOKUP($B807,INDIRECT(W$1&amp;"!$I$2:$AM$40"),('Partner-period(er)'!$A807+14),FALSE)</f>
        <v>0</v>
      </c>
      <c r="X807" s="109">
        <f ca="1">HLOOKUP($B807,INDIRECT(X$1&amp;"!$I$2:$AM$40"),('Partner-period(er)'!$A807+14),FALSE)</f>
        <v>0</v>
      </c>
      <c r="Z807" s="15">
        <f ca="1">J807</f>
        <v>0</v>
      </c>
      <c r="AA807" s="11">
        <f ca="1">SUM($J807:K807)</f>
        <v>0</v>
      </c>
      <c r="AB807" s="11">
        <f ca="1">SUM($J807:L807)</f>
        <v>0</v>
      </c>
      <c r="AC807" s="11">
        <f ca="1">SUM($J807:M807)</f>
        <v>0</v>
      </c>
      <c r="AD807" s="11">
        <f ca="1">SUM($J807:N807)</f>
        <v>0</v>
      </c>
      <c r="AE807" s="11">
        <f ca="1">SUM($J807:O807)</f>
        <v>0</v>
      </c>
      <c r="AF807" s="11">
        <f ca="1">SUM($J807:P807)</f>
        <v>0</v>
      </c>
      <c r="AG807" s="11">
        <f ca="1">SUM($J807:Q807)</f>
        <v>0</v>
      </c>
      <c r="AH807" s="11">
        <f ca="1">SUM($J807:R807)</f>
        <v>0</v>
      </c>
      <c r="AI807" s="11">
        <f ca="1">SUM($J807:S807)</f>
        <v>0</v>
      </c>
      <c r="AJ807" s="11">
        <f ca="1">SUM($J807:T807)</f>
        <v>0</v>
      </c>
      <c r="AK807" s="11">
        <f ca="1">SUM($J807:U807)</f>
        <v>0</v>
      </c>
      <c r="AL807" s="11">
        <f ca="1">SUM($J807:V807)</f>
        <v>0</v>
      </c>
      <c r="AM807" s="11">
        <f ca="1">SUM($J807:W807)</f>
        <v>0</v>
      </c>
      <c r="AN807" s="19">
        <f ca="1">SUM($J807:X807)</f>
        <v>0</v>
      </c>
      <c r="AO807" s="12"/>
      <c r="AP807" s="11"/>
      <c r="AQ807" s="11"/>
      <c r="AR807" s="11"/>
      <c r="AS807" s="11"/>
      <c r="AT807" s="11"/>
    </row>
    <row r="808" spans="1:56" x14ac:dyDescent="0.25">
      <c r="A808" s="24">
        <v>4</v>
      </c>
      <c r="B808" s="24">
        <f t="shared" si="435"/>
        <v>17</v>
      </c>
      <c r="C808" s="43"/>
      <c r="D808" s="9" t="str">
        <f>Data!B$15</f>
        <v>Interen løn</v>
      </c>
      <c r="E808" s="9"/>
      <c r="F808" s="66">
        <f>HLOOKUP(B808,'Budget &amp; Total'!B:CI,50,FALSE)</f>
        <v>0</v>
      </c>
      <c r="G808" s="242">
        <f>HLOOKUP(B808,'Budget &amp; Total'!$1:$45,(24),FALSE)</f>
        <v>0</v>
      </c>
      <c r="H808" s="454">
        <f t="shared" ca="1" si="436"/>
        <v>0</v>
      </c>
      <c r="I808" s="72"/>
      <c r="J808" s="159">
        <f ca="1">HLOOKUP($B808,INDIRECT(J$1&amp;"!$I$2:$AM$40"),('Partner-period(er)'!$A808+14),FALSE)</f>
        <v>0</v>
      </c>
      <c r="K808" s="57">
        <f ca="1">HLOOKUP($B808,INDIRECT(K$1&amp;"!$I$2:$AM$40"),('Partner-period(er)'!$A808+14),FALSE)</f>
        <v>0</v>
      </c>
      <c r="L808" s="57">
        <f ca="1">HLOOKUP($B808,INDIRECT(L$1&amp;"!$I$2:$AM$40"),('Partner-period(er)'!$A808+14),FALSE)</f>
        <v>0</v>
      </c>
      <c r="M808" s="57">
        <f ca="1">HLOOKUP($B808,INDIRECT(M$1&amp;"!$I$2:$AM$40"),('Partner-period(er)'!$A808+14),FALSE)</f>
        <v>0</v>
      </c>
      <c r="N808" s="57">
        <f ca="1">HLOOKUP($B808,INDIRECT(N$1&amp;"!$I$2:$AM$40"),('Partner-period(er)'!$A808+14),FALSE)</f>
        <v>0</v>
      </c>
      <c r="O808" s="9">
        <f ca="1">HLOOKUP($B808,INDIRECT(O$1&amp;"!$I$2:$AM$40"),('Partner-period(er)'!$A808+14),FALSE)</f>
        <v>0</v>
      </c>
      <c r="P808" s="9">
        <f ca="1">HLOOKUP($B808,INDIRECT(P$1&amp;"!$I$2:$AM$40"),('Partner-period(er)'!$A808+14),FALSE)</f>
        <v>0</v>
      </c>
      <c r="Q808" s="9">
        <f ca="1">HLOOKUP($B808,INDIRECT(Q$1&amp;"!$I$2:$AM$40"),('Partner-period(er)'!$A808+14),FALSE)</f>
        <v>0</v>
      </c>
      <c r="R808" s="9">
        <f ca="1">HLOOKUP($B808,INDIRECT(R$1&amp;"!$I$2:$AM$40"),('Partner-period(er)'!$A808+14),FALSE)</f>
        <v>0</v>
      </c>
      <c r="S808" s="9">
        <f ca="1">HLOOKUP($B808,INDIRECT(S$1&amp;"!$I$2:$AM$40"),('Partner-period(er)'!$A808+14),FALSE)</f>
        <v>0</v>
      </c>
      <c r="T808" s="9">
        <f ca="1">HLOOKUP($B808,INDIRECT(T$1&amp;"!$I$2:$AM$40"),('Partner-period(er)'!$A808+14),FALSE)</f>
        <v>0</v>
      </c>
      <c r="U808" s="9">
        <f ca="1">HLOOKUP($B808,INDIRECT(U$1&amp;"!$I$2:$AM$40"),('Partner-period(er)'!$A808+14),FALSE)</f>
        <v>0</v>
      </c>
      <c r="V808" s="9">
        <f ca="1">HLOOKUP($B808,INDIRECT(V$1&amp;"!$I$2:$AM$40"),('Partner-period(er)'!$A808+14),FALSE)</f>
        <v>0</v>
      </c>
      <c r="W808" s="9">
        <f ca="1">HLOOKUP($B808,INDIRECT(W$1&amp;"!$I$2:$AM$40"),('Partner-period(er)'!$A808+14),FALSE)</f>
        <v>0</v>
      </c>
      <c r="X808" s="109">
        <f ca="1">HLOOKUP($B808,INDIRECT(X$1&amp;"!$I$2:$AM$40"),('Partner-period(er)'!$A808+14),FALSE)</f>
        <v>0</v>
      </c>
      <c r="Z808" s="21">
        <f ca="1">J834</f>
        <v>0</v>
      </c>
      <c r="AA808" s="22">
        <f ca="1">SUM($J834:K834)</f>
        <v>0</v>
      </c>
      <c r="AB808" s="22">
        <f ca="1">SUM($J834:L834)</f>
        <v>0</v>
      </c>
      <c r="AC808" s="22">
        <f ca="1">SUM($J834:M834)</f>
        <v>0</v>
      </c>
      <c r="AD808" s="22">
        <f ca="1">SUM($J834:N834)</f>
        <v>0</v>
      </c>
      <c r="AE808" s="22">
        <f ca="1">SUM($J834:O834)</f>
        <v>0</v>
      </c>
      <c r="AF808" s="22">
        <f ca="1">SUM($J834:P834)</f>
        <v>0</v>
      </c>
      <c r="AG808" s="22">
        <f ca="1">SUM($J834:Q834)</f>
        <v>0</v>
      </c>
      <c r="AH808" s="22">
        <f ca="1">SUM($J834:R834)</f>
        <v>0</v>
      </c>
      <c r="AI808" s="22">
        <f ca="1">SUM($J834:S834)</f>
        <v>0</v>
      </c>
      <c r="AJ808" s="22">
        <f ca="1">SUM($J834:T834)</f>
        <v>0</v>
      </c>
      <c r="AK808" s="22">
        <f ca="1">SUM($J834:U834)</f>
        <v>0</v>
      </c>
      <c r="AL808" s="22">
        <f ca="1">SUM($J834:V834)</f>
        <v>0</v>
      </c>
      <c r="AM808" s="22">
        <f ca="1">SUM($J834:W834)</f>
        <v>0</v>
      </c>
      <c r="AN808" s="23">
        <f ca="1">SUM($J834:X834)</f>
        <v>0</v>
      </c>
      <c r="AO808" s="12"/>
      <c r="AP808" s="11">
        <f ca="1">IF(Data!$H$2="ja",IF(Z808&gt;$G808,Z808-$G808,0),0)</f>
        <v>0</v>
      </c>
      <c r="AQ808" s="11">
        <f ca="1">IF(Data!$H$2="ja",IF(AA808&gt;$G808,AA808-$G808-SUM($AP808:AP808),0),0)</f>
        <v>0</v>
      </c>
      <c r="AR808" s="11">
        <f ca="1">IF(Data!$H$2="ja",IF(AB808&gt;$G808,AB808-$G808-SUM($AP808:AQ808),0),0)</f>
        <v>0</v>
      </c>
      <c r="AS808" s="11">
        <f ca="1">IF(Data!$H$2="ja",IF(AC808&gt;$G808,AC808-$G808-SUM($AP808:AR808),0),0)</f>
        <v>0</v>
      </c>
      <c r="AT808" s="11">
        <f ca="1">IF(Data!$H$2="ja",IF(AD808&gt;$G808,AD808-$G808-SUM($AP808:AS808),0),0)</f>
        <v>0</v>
      </c>
      <c r="AU808" s="11">
        <f ca="1">IF(Data!$H$2="ja",IF(AE808&gt;$G808,AE808-$G808-SUM($AP808:AT808),0),0)</f>
        <v>0</v>
      </c>
      <c r="AV808" s="11">
        <f ca="1">IF(Data!$H$2="ja",IF(AF808&gt;$G808,AF808-$G808-SUM($AP808:AU808),0),0)</f>
        <v>0</v>
      </c>
      <c r="AW808" s="11">
        <f ca="1">IF(Data!$H$2="ja",IF(AG808&gt;$G808,AG808-$G808-SUM($AP808:AV808),0),0)</f>
        <v>0</v>
      </c>
      <c r="AX808" s="11">
        <f ca="1">IF(Data!$H$2="ja",IF(AH808&gt;$G808,AH808-$G808-SUM($AP808:AW808),0),0)</f>
        <v>0</v>
      </c>
      <c r="AY808" s="11">
        <f ca="1">IF(Data!$H$2="ja",IF(AI808&gt;$G808,AI808-$G808-SUM($AP808:AX808),0),0)</f>
        <v>0</v>
      </c>
      <c r="AZ808" s="11">
        <f ca="1">IF(Data!$H$2="ja",IF(AJ808&gt;$G808,AJ808-$G808-SUM($AP808:AY808),0),0)</f>
        <v>0</v>
      </c>
      <c r="BA808" s="11">
        <f ca="1">IF(Data!$H$2="ja",IF(AK808&gt;$G808,AK808-$G808-SUM($AP808:AZ808),0),0)</f>
        <v>0</v>
      </c>
      <c r="BB808" s="11">
        <f ca="1">IF(Data!$H$2="ja",IF(AL808&gt;$G808,AL808-$G808-SUM($AP808:BA808),0),0)</f>
        <v>0</v>
      </c>
      <c r="BC808" s="11">
        <f ca="1">IF(Data!$H$2="ja",IF(AM808&gt;$G808,AM808-$G808-SUM($AP808:BB808),0),0)</f>
        <v>0</v>
      </c>
      <c r="BD808" s="11">
        <f ca="1">IF(Data!$H$2="ja",IF(AN808&gt;$G808,AN808-$G808-SUM($AP808:BC808),0),0)</f>
        <v>0</v>
      </c>
    </row>
    <row r="809" spans="1:56" x14ac:dyDescent="0.25">
      <c r="A809" s="24">
        <v>5</v>
      </c>
      <c r="B809" s="24">
        <f t="shared" si="435"/>
        <v>17</v>
      </c>
      <c r="C809" s="39"/>
      <c r="D809" s="9" t="str">
        <f>Data!B$16</f>
        <v>Teknisk/adm løn</v>
      </c>
      <c r="E809" s="9"/>
      <c r="F809" s="66">
        <f>HLOOKUP(B808,'Budget &amp; Total'!B:CI,51,FALSE)</f>
        <v>0</v>
      </c>
      <c r="G809" s="242">
        <f>HLOOKUP(B809,'Budget &amp; Total'!$1:$45,(25),FALSE)</f>
        <v>0</v>
      </c>
      <c r="H809" s="454">
        <f t="shared" ca="1" si="436"/>
        <v>0</v>
      </c>
      <c r="I809" s="72"/>
      <c r="J809" s="159">
        <f ca="1">HLOOKUP($B809,INDIRECT(J$1&amp;"!$I$2:$AM$40"),('Partner-period(er)'!$A809+14),FALSE)</f>
        <v>0</v>
      </c>
      <c r="K809" s="57">
        <f ca="1">HLOOKUP($B809,INDIRECT(K$1&amp;"!$I$2:$AM$40"),('Partner-period(er)'!$A809+14),FALSE)</f>
        <v>0</v>
      </c>
      <c r="L809" s="57">
        <f ca="1">HLOOKUP($B809,INDIRECT(L$1&amp;"!$I$2:$AM$40"),('Partner-period(er)'!$A809+14),FALSE)</f>
        <v>0</v>
      </c>
      <c r="M809" s="57">
        <f ca="1">HLOOKUP($B809,INDIRECT(M$1&amp;"!$I$2:$AM$40"),('Partner-period(er)'!$A809+14),FALSE)</f>
        <v>0</v>
      </c>
      <c r="N809" s="57">
        <f ca="1">HLOOKUP($B809,INDIRECT(N$1&amp;"!$I$2:$AM$40"),('Partner-period(er)'!$A809+14),FALSE)</f>
        <v>0</v>
      </c>
      <c r="O809" s="9">
        <f ca="1">HLOOKUP($B809,INDIRECT(O$1&amp;"!$I$2:$AM$40"),('Partner-period(er)'!$A809+14),FALSE)</f>
        <v>0</v>
      </c>
      <c r="P809" s="9">
        <f ca="1">HLOOKUP($B809,INDIRECT(P$1&amp;"!$I$2:$AM$40"),('Partner-period(er)'!$A809+14),FALSE)</f>
        <v>0</v>
      </c>
      <c r="Q809" s="9">
        <f ca="1">HLOOKUP($B809,INDIRECT(Q$1&amp;"!$I$2:$AM$40"),('Partner-period(er)'!$A809+14),FALSE)</f>
        <v>0</v>
      </c>
      <c r="R809" s="9">
        <f ca="1">HLOOKUP($B809,INDIRECT(R$1&amp;"!$I$2:$AM$40"),('Partner-period(er)'!$A809+14),FALSE)</f>
        <v>0</v>
      </c>
      <c r="S809" s="9">
        <f ca="1">HLOOKUP($B809,INDIRECT(S$1&amp;"!$I$2:$AM$40"),('Partner-period(er)'!$A809+14),FALSE)</f>
        <v>0</v>
      </c>
      <c r="T809" s="9">
        <f ca="1">HLOOKUP($B809,INDIRECT(T$1&amp;"!$I$2:$AM$40"),('Partner-period(er)'!$A809+14),FALSE)</f>
        <v>0</v>
      </c>
      <c r="U809" s="9">
        <f ca="1">HLOOKUP($B809,INDIRECT(U$1&amp;"!$I$2:$AM$40"),('Partner-period(er)'!$A809+14),FALSE)</f>
        <v>0</v>
      </c>
      <c r="V809" s="9">
        <f ca="1">HLOOKUP($B809,INDIRECT(V$1&amp;"!$I$2:$AM$40"),('Partner-period(er)'!$A809+14),FALSE)</f>
        <v>0</v>
      </c>
      <c r="W809" s="9">
        <f ca="1">HLOOKUP($B809,INDIRECT(W$1&amp;"!$I$2:$AM$40"),('Partner-period(er)'!$A809+14),FALSE)</f>
        <v>0</v>
      </c>
      <c r="X809" s="109">
        <f ca="1">HLOOKUP($B809,INDIRECT(X$1&amp;"!$I$2:$AM$40"),('Partner-period(er)'!$A809+14),FALSE)</f>
        <v>0</v>
      </c>
      <c r="Z809" s="21">
        <f ca="1">J841</f>
        <v>0</v>
      </c>
      <c r="AA809" s="22">
        <f ca="1">SUM($J841:K841)</f>
        <v>0</v>
      </c>
      <c r="AB809" s="22">
        <f ca="1">SUM($J841:L841)</f>
        <v>0</v>
      </c>
      <c r="AC809" s="22">
        <f ca="1">SUM($J841:M841)</f>
        <v>0</v>
      </c>
      <c r="AD809" s="22">
        <f ca="1">SUM($J841:N841)</f>
        <v>0</v>
      </c>
      <c r="AE809" s="22">
        <f ca="1">SUM($J841:O841)</f>
        <v>0</v>
      </c>
      <c r="AF809" s="22">
        <f ca="1">SUM($J841:P841)</f>
        <v>0</v>
      </c>
      <c r="AG809" s="22">
        <f ca="1">SUM($J841:Q841)</f>
        <v>0</v>
      </c>
      <c r="AH809" s="22">
        <f ca="1">SUM($J841:R841)</f>
        <v>0</v>
      </c>
      <c r="AI809" s="22">
        <f ca="1">SUM($J841:S841)</f>
        <v>0</v>
      </c>
      <c r="AJ809" s="22">
        <f ca="1">SUM($J841:T841)</f>
        <v>0</v>
      </c>
      <c r="AK809" s="22">
        <f ca="1">SUM($J841:U841)</f>
        <v>0</v>
      </c>
      <c r="AL809" s="22">
        <f ca="1">SUM($J841:V841)</f>
        <v>0</v>
      </c>
      <c r="AM809" s="22">
        <f ca="1">SUM($J841:W841)</f>
        <v>0</v>
      </c>
      <c r="AN809" s="22">
        <f ca="1">SUM($J841:X841)</f>
        <v>0</v>
      </c>
      <c r="AO809" s="12"/>
      <c r="AP809" s="11">
        <f ca="1">IF(Data!$H$2="ja",IF(Z809&gt;$G809,Z809-$G809,0),0)</f>
        <v>0</v>
      </c>
      <c r="AQ809" s="11">
        <f ca="1">IF(Data!$H$2="ja",IF(AA809&gt;$G809,AA809-$G809-SUM($AP809:AP809),0),0)</f>
        <v>0</v>
      </c>
      <c r="AR809" s="11">
        <f ca="1">IF(Data!$H$2="ja",IF(AB809&gt;$G809,AB809-$G809-SUM($AP809:AQ809),0),0)</f>
        <v>0</v>
      </c>
      <c r="AS809" s="11">
        <f ca="1">IF(Data!$H$2="ja",IF(AC809&gt;$G809,AC809-$G809-SUM($AP809:AR809),0),0)</f>
        <v>0</v>
      </c>
      <c r="AT809" s="11">
        <f ca="1">IF(Data!$H$2="ja",IF(AD809&gt;$G809,AD809-$G809-SUM($AP809:AS809),0),0)</f>
        <v>0</v>
      </c>
      <c r="AU809" s="11">
        <f ca="1">IF(Data!$H$2="ja",IF(AE809&gt;$G809,AE809-$G809-SUM($AP809:AT809),0),0)</f>
        <v>0</v>
      </c>
      <c r="AV809" s="11">
        <f ca="1">IF(Data!$H$2="ja",IF(AF809&gt;$G809,AF809-$G809-SUM($AP809:AU809),0),0)</f>
        <v>0</v>
      </c>
      <c r="AW809" s="11">
        <f ca="1">IF(Data!$H$2="ja",IF(AG809&gt;$G809,AG809-$G809-SUM($AP809:AV809),0),0)</f>
        <v>0</v>
      </c>
      <c r="AX809" s="11">
        <f ca="1">IF(Data!$H$2="ja",IF(AH809&gt;$G809,AH809-$G809-SUM($AP809:AW809),0),0)</f>
        <v>0</v>
      </c>
      <c r="AY809" s="11">
        <f ca="1">IF(Data!$H$2="ja",IF(AI809&gt;$G809,AI809-$G809-SUM($AP809:AX809),0),0)</f>
        <v>0</v>
      </c>
      <c r="AZ809" s="11">
        <f ca="1">IF(Data!$H$2="ja",IF(AJ809&gt;$G809,AJ809-$G809-SUM($AP809:AY809),0),0)</f>
        <v>0</v>
      </c>
      <c r="BA809" s="11">
        <f ca="1">IF(Data!$H$2="ja",IF(AK809&gt;$G809,AK809-$G809-SUM($AP809:AZ809),0),0)</f>
        <v>0</v>
      </c>
      <c r="BB809" s="11">
        <f ca="1">IF(Data!$H$2="ja",IF(AL809&gt;$G809,AL809-$G809-SUM($AP809:BA809),0),0)</f>
        <v>0</v>
      </c>
      <c r="BC809" s="11">
        <f ca="1">IF(Data!$H$2="ja",IF(AM809&gt;$G809,AM809-$G809-SUM($AP809:BB809),0),0)</f>
        <v>0</v>
      </c>
      <c r="BD809" s="11">
        <f ca="1">IF(Data!$H$2="ja",IF(AN809&gt;$G809,AN809-$G809-SUM($AP809:BC809),0),0)</f>
        <v>0</v>
      </c>
    </row>
    <row r="810" spans="1:56" x14ac:dyDescent="0.25">
      <c r="A810" s="24">
        <v>6</v>
      </c>
      <c r="B810" s="24">
        <f t="shared" si="435"/>
        <v>17</v>
      </c>
      <c r="C810" s="40"/>
      <c r="D810" s="41" t="str">
        <f>Data!B$17</f>
        <v>Overhead løn</v>
      </c>
      <c r="E810" s="41"/>
      <c r="F810" s="70">
        <f>HLOOKUP(B808,'Budget &amp; Total'!B:CI,26,FALSE)</f>
        <v>0</v>
      </c>
      <c r="G810" s="243">
        <f>HLOOKUP(B810,'Budget &amp; Total'!$1:$45,(27),FALSE)</f>
        <v>0</v>
      </c>
      <c r="H810" s="453">
        <f t="shared" ca="1" si="436"/>
        <v>0</v>
      </c>
      <c r="I810" s="72"/>
      <c r="J810" s="159">
        <f ca="1">HLOOKUP($B810,INDIRECT(J$1&amp;"!$I$2:$AM$40"),('Partner-period(er)'!$A810+14),FALSE)</f>
        <v>0</v>
      </c>
      <c r="K810" s="57">
        <f ca="1">HLOOKUP($B810,INDIRECT(K$1&amp;"!$I$2:$AM$40"),('Partner-period(er)'!$A810+14),FALSE)</f>
        <v>0</v>
      </c>
      <c r="L810" s="57">
        <f ca="1">HLOOKUP($B810,INDIRECT(L$1&amp;"!$I$2:$AM$40"),('Partner-period(er)'!$A810+14),FALSE)</f>
        <v>0</v>
      </c>
      <c r="M810" s="57">
        <f ca="1">HLOOKUP($B810,INDIRECT(M$1&amp;"!$I$2:$AM$40"),('Partner-period(er)'!$A810+14),FALSE)</f>
        <v>0</v>
      </c>
      <c r="N810" s="57">
        <f ca="1">HLOOKUP($B810,INDIRECT(N$1&amp;"!$I$2:$AM$40"),('Partner-period(er)'!$A810+14),FALSE)</f>
        <v>0</v>
      </c>
      <c r="O810" s="9">
        <f ca="1">HLOOKUP($B810,INDIRECT(O$1&amp;"!$I$2:$AM$40"),('Partner-period(er)'!$A810+14),FALSE)</f>
        <v>0</v>
      </c>
      <c r="P810" s="9">
        <f ca="1">HLOOKUP($B810,INDIRECT(P$1&amp;"!$I$2:$AM$40"),('Partner-period(er)'!$A810+14),FALSE)</f>
        <v>0</v>
      </c>
      <c r="Q810" s="9">
        <f ca="1">HLOOKUP($B810,INDIRECT(Q$1&amp;"!$I$2:$AM$40"),('Partner-period(er)'!$A810+14),FALSE)</f>
        <v>0</v>
      </c>
      <c r="R810" s="9">
        <f ca="1">HLOOKUP($B810,INDIRECT(R$1&amp;"!$I$2:$AM$40"),('Partner-period(er)'!$A810+14),FALSE)</f>
        <v>0</v>
      </c>
      <c r="S810" s="9">
        <f ca="1">HLOOKUP($B810,INDIRECT(S$1&amp;"!$I$2:$AM$40"),('Partner-period(er)'!$A810+14),FALSE)</f>
        <v>0</v>
      </c>
      <c r="T810" s="9">
        <f ca="1">HLOOKUP($B810,INDIRECT(T$1&amp;"!$I$2:$AM$40"),('Partner-period(er)'!$A810+14),FALSE)</f>
        <v>0</v>
      </c>
      <c r="U810" s="9">
        <f ca="1">HLOOKUP($B810,INDIRECT(U$1&amp;"!$I$2:$AM$40"),('Partner-period(er)'!$A810+14),FALSE)</f>
        <v>0</v>
      </c>
      <c r="V810" s="9">
        <f ca="1">HLOOKUP($B810,INDIRECT(V$1&amp;"!$I$2:$AM$40"),('Partner-period(er)'!$A810+14),FALSE)</f>
        <v>0</v>
      </c>
      <c r="W810" s="9">
        <f ca="1">HLOOKUP($B810,INDIRECT(W$1&amp;"!$I$2:$AM$40"),('Partner-period(er)'!$A810+14),FALSE)</f>
        <v>0</v>
      </c>
      <c r="X810" s="109">
        <f ca="1">HLOOKUP($B810,INDIRECT(X$1&amp;"!$I$2:$AM$40"),('Partner-period(er)'!$A810+14),FALSE)</f>
        <v>0</v>
      </c>
      <c r="Z810" s="21">
        <f ca="1">J810+J844</f>
        <v>0</v>
      </c>
      <c r="AA810" s="22">
        <f ca="1">SUM($J844:K844)+SUM($J810:K810)</f>
        <v>0</v>
      </c>
      <c r="AB810" s="22">
        <f ca="1">SUM($J844:L844)+SUM($J810:L810)</f>
        <v>0</v>
      </c>
      <c r="AC810" s="22">
        <f ca="1">SUM($J844:M844)+SUM($J810:M810)</f>
        <v>0</v>
      </c>
      <c r="AD810" s="22">
        <f ca="1">SUM($J844:N844)+SUM($J810:N810)</f>
        <v>0</v>
      </c>
      <c r="AE810" s="22">
        <f ca="1">SUM($J844:O844)+SUM($J810:O810)</f>
        <v>0</v>
      </c>
      <c r="AF810" s="22">
        <f ca="1">SUM($J844:P844)+SUM($J810:P810)</f>
        <v>0</v>
      </c>
      <c r="AG810" s="22">
        <f ca="1">SUM($J844:Q844)+SUM($J810:Q810)</f>
        <v>0</v>
      </c>
      <c r="AH810" s="22">
        <f ca="1">SUM($J844:R844)+SUM($J810:R810)</f>
        <v>0</v>
      </c>
      <c r="AI810" s="22">
        <f ca="1">SUM($J844:S844)+SUM($J810:S810)</f>
        <v>0</v>
      </c>
      <c r="AJ810" s="22">
        <f ca="1">SUM($J844:T844)+SUM($J810:T810)</f>
        <v>0</v>
      </c>
      <c r="AK810" s="22">
        <f ca="1">SUM($J844:U844)+SUM($J810:U810)</f>
        <v>0</v>
      </c>
      <c r="AL810" s="22">
        <f ca="1">SUM($J844:V844)+SUM($J810:V810)</f>
        <v>0</v>
      </c>
      <c r="AM810" s="22">
        <f ca="1">SUM($J844:W844)+SUM($J810:W810)</f>
        <v>0</v>
      </c>
      <c r="AN810" s="22">
        <f ca="1">SUM($J844:X844)+SUM($J810:X810)</f>
        <v>0</v>
      </c>
      <c r="AO810" s="12"/>
      <c r="AP810" s="11">
        <f ca="1">IF(Data!$H$2="ja",IF(Z810&gt;$G810,Z810-$G810,0),0)</f>
        <v>0</v>
      </c>
      <c r="AQ810" s="11">
        <f ca="1">IF(Data!$H$2="ja",IF(AA810&gt;$G810,AA810-$G810-SUM($AP810:AP810),0),0)</f>
        <v>0</v>
      </c>
      <c r="AR810" s="11">
        <f ca="1">IF(Data!$H$2="ja",IF(AB810&gt;$G810,AB810-$G810-SUM($AP810:AQ810),0),0)</f>
        <v>0</v>
      </c>
      <c r="AS810" s="11">
        <f ca="1">IF(Data!$H$2="ja",IF(AC810&gt;$G810,AC810-$G810-SUM($AP810:AR810),0),0)</f>
        <v>0</v>
      </c>
      <c r="AT810" s="11">
        <f ca="1">IF(Data!$H$2="ja",IF(AD810&gt;$G810,AD810-$G810-SUM($AP810:AS810),0),0)</f>
        <v>0</v>
      </c>
      <c r="AU810" s="11">
        <f ca="1">IF(Data!$H$2="ja",IF(AE810&gt;$G810,AE810-$G810-SUM($AP810:AT810),0),0)</f>
        <v>0</v>
      </c>
      <c r="AV810" s="11">
        <f ca="1">IF(Data!$H$2="ja",IF(AF810&gt;$G810,AF810-$G810-SUM($AP810:AU810),0),0)</f>
        <v>0</v>
      </c>
      <c r="AW810" s="11">
        <f ca="1">IF(Data!$H$2="ja",IF(AG810&gt;$G810,AG810-$G810-SUM($AP810:AV810),0),0)</f>
        <v>0</v>
      </c>
      <c r="AX810" s="11">
        <f ca="1">IF(Data!$H$2="ja",IF(AH810&gt;$G810,AH810-$G810-SUM($AP810:AW810),0),0)</f>
        <v>0</v>
      </c>
      <c r="AY810" s="11">
        <f ca="1">IF(Data!$H$2="ja",IF(AI810&gt;$G810,AI810-$G810-SUM($AP810:AX810),0),0)</f>
        <v>0</v>
      </c>
      <c r="AZ810" s="11">
        <f ca="1">IF(Data!$H$2="ja",IF(AJ810&gt;$G810,AJ810-$G810-SUM($AP810:AY810),0),0)</f>
        <v>0</v>
      </c>
      <c r="BA810" s="11">
        <f ca="1">IF(Data!$H$2="ja",IF(AK810&gt;$G810,AK810-$G810-SUM($AP810:AZ810),0),0)</f>
        <v>0</v>
      </c>
      <c r="BB810" s="11">
        <f ca="1">IF(Data!$H$2="ja",IF(AL810&gt;$G810,AL810-$G810-SUM($AP810:BA810),0),0)</f>
        <v>0</v>
      </c>
      <c r="BC810" s="11">
        <f ca="1">IF(Data!$H$2="ja",IF(AM810&gt;$G810,AM810-$G810-SUM($AP810:BB810),0),0)</f>
        <v>0</v>
      </c>
      <c r="BD810" s="11">
        <f ca="1">IF(Data!$H$2="ja",IF(AN810&gt;$G810,AN810-$G810-SUM($AP810:BC810),0),0)</f>
        <v>0</v>
      </c>
    </row>
    <row r="811" spans="1:56" x14ac:dyDescent="0.25">
      <c r="A811" s="24">
        <v>7</v>
      </c>
      <c r="B811" s="24">
        <f t="shared" si="435"/>
        <v>17</v>
      </c>
      <c r="C811" s="62"/>
      <c r="D811" s="34" t="str">
        <f>Data!B$39</f>
        <v>Lønomkostninger total</v>
      </c>
      <c r="E811" s="34"/>
      <c r="F811" s="53"/>
      <c r="G811" s="242">
        <f>HLOOKUP(B811,'Budget &amp; Total'!$1:$45,(28),FALSE)</f>
        <v>0</v>
      </c>
      <c r="H811" s="455">
        <f t="shared" ca="1" si="436"/>
        <v>0</v>
      </c>
      <c r="I811" s="79"/>
      <c r="J811" s="209">
        <f ca="1">HLOOKUP($B811,INDIRECT(J$1&amp;"!$I$2:$AM$40"),('Partner-period(er)'!$A811+14),FALSE)</f>
        <v>0</v>
      </c>
      <c r="K811" s="61">
        <f ca="1">HLOOKUP($B811,INDIRECT(K$1&amp;"!$I$2:$AM$40"),('Partner-period(er)'!$A811+14),FALSE)</f>
        <v>0</v>
      </c>
      <c r="L811" s="210">
        <f ca="1">HLOOKUP($B811,INDIRECT(L$1&amp;"!$I$2:$AM$40"),('Partner-period(er)'!$A811+14),FALSE)</f>
        <v>0</v>
      </c>
      <c r="M811" s="210">
        <f ca="1">HLOOKUP($B811,INDIRECT(M$1&amp;"!$I$2:$AM$40"),('Partner-period(er)'!$A811+14),FALSE)</f>
        <v>0</v>
      </c>
      <c r="N811" s="210">
        <f ca="1">HLOOKUP($B811,INDIRECT(N$1&amp;"!$I$2:$AM$40"),('Partner-period(er)'!$A811+14),FALSE)</f>
        <v>0</v>
      </c>
      <c r="O811" s="364">
        <f ca="1">HLOOKUP($B811,INDIRECT(O$1&amp;"!$I$2:$AM$40"),('Partner-period(er)'!$A811+14),FALSE)</f>
        <v>0</v>
      </c>
      <c r="P811" s="364">
        <f ca="1">HLOOKUP($B811,INDIRECT(P$1&amp;"!$I$2:$AM$40"),('Partner-period(er)'!$A811+14),FALSE)</f>
        <v>0</v>
      </c>
      <c r="Q811" s="364">
        <f ca="1">HLOOKUP($B811,INDIRECT(Q$1&amp;"!$I$2:$AM$40"),('Partner-period(er)'!$A811+14),FALSE)</f>
        <v>0</v>
      </c>
      <c r="R811" s="364">
        <f ca="1">HLOOKUP($B811,INDIRECT(R$1&amp;"!$I$2:$AM$40"),('Partner-period(er)'!$A811+14),FALSE)</f>
        <v>0</v>
      </c>
      <c r="S811" s="364">
        <f ca="1">HLOOKUP($B811,INDIRECT(S$1&amp;"!$I$2:$AM$40"),('Partner-period(er)'!$A811+14),FALSE)</f>
        <v>0</v>
      </c>
      <c r="T811" s="364">
        <f ca="1">HLOOKUP($B811,INDIRECT(T$1&amp;"!$I$2:$AM$40"),('Partner-period(er)'!$A811+14),FALSE)</f>
        <v>0</v>
      </c>
      <c r="U811" s="364">
        <f ca="1">HLOOKUP($B811,INDIRECT(U$1&amp;"!$I$2:$AM$40"),('Partner-period(er)'!$A811+14),FALSE)</f>
        <v>0</v>
      </c>
      <c r="V811" s="364">
        <f ca="1">HLOOKUP($B811,INDIRECT(V$1&amp;"!$I$2:$AM$40"),('Partner-period(er)'!$A811+14),FALSE)</f>
        <v>0</v>
      </c>
      <c r="W811" s="364">
        <f ca="1">HLOOKUP($B811,INDIRECT(W$1&amp;"!$I$2:$AM$40"),('Partner-period(er)'!$A811+14),FALSE)</f>
        <v>0</v>
      </c>
      <c r="X811" s="365">
        <f ca="1">HLOOKUP($B811,INDIRECT(X$1&amp;"!$I$2:$AM$40"),('Partner-period(er)'!$A811+14),FALSE)</f>
        <v>0</v>
      </c>
      <c r="Z811" s="15">
        <f t="shared" ref="Z811:AN811" ca="1" si="437">SUM(Z808:Z810)</f>
        <v>0</v>
      </c>
      <c r="AA811" s="11">
        <f t="shared" ca="1" si="437"/>
        <v>0</v>
      </c>
      <c r="AB811" s="11">
        <f t="shared" ca="1" si="437"/>
        <v>0</v>
      </c>
      <c r="AC811" s="11">
        <f t="shared" ca="1" si="437"/>
        <v>0</v>
      </c>
      <c r="AD811" s="11">
        <f t="shared" ca="1" si="437"/>
        <v>0</v>
      </c>
      <c r="AE811" s="11">
        <f t="shared" ca="1" si="437"/>
        <v>0</v>
      </c>
      <c r="AF811" s="11">
        <f t="shared" ca="1" si="437"/>
        <v>0</v>
      </c>
      <c r="AG811" s="11">
        <f t="shared" ca="1" si="437"/>
        <v>0</v>
      </c>
      <c r="AH811" s="11">
        <f t="shared" ca="1" si="437"/>
        <v>0</v>
      </c>
      <c r="AI811" s="11">
        <f t="shared" ca="1" si="437"/>
        <v>0</v>
      </c>
      <c r="AJ811" s="11">
        <f t="shared" ca="1" si="437"/>
        <v>0</v>
      </c>
      <c r="AK811" s="11">
        <f t="shared" ca="1" si="437"/>
        <v>0</v>
      </c>
      <c r="AL811" s="11">
        <f t="shared" ca="1" si="437"/>
        <v>0</v>
      </c>
      <c r="AM811" s="11">
        <f t="shared" ca="1" si="437"/>
        <v>0</v>
      </c>
      <c r="AN811" s="19">
        <f t="shared" ca="1" si="437"/>
        <v>0</v>
      </c>
      <c r="AO811" s="12"/>
      <c r="AP811" s="11">
        <f t="shared" ref="AP811:BD811" ca="1" si="438">SUM(AP808:AP810)</f>
        <v>0</v>
      </c>
      <c r="AQ811" s="11">
        <f t="shared" ca="1" si="438"/>
        <v>0</v>
      </c>
      <c r="AR811" s="11">
        <f t="shared" ca="1" si="438"/>
        <v>0</v>
      </c>
      <c r="AS811" s="11">
        <f t="shared" ca="1" si="438"/>
        <v>0</v>
      </c>
      <c r="AT811" s="11">
        <f t="shared" ca="1" si="438"/>
        <v>0</v>
      </c>
      <c r="AU811" s="11">
        <f t="shared" ca="1" si="438"/>
        <v>0</v>
      </c>
      <c r="AV811" s="11">
        <f t="shared" ca="1" si="438"/>
        <v>0</v>
      </c>
      <c r="AW811" s="11">
        <f t="shared" ca="1" si="438"/>
        <v>0</v>
      </c>
      <c r="AX811" s="11">
        <f t="shared" ca="1" si="438"/>
        <v>0</v>
      </c>
      <c r="AY811" s="11">
        <f t="shared" ca="1" si="438"/>
        <v>0</v>
      </c>
      <c r="AZ811" s="11">
        <f t="shared" ca="1" si="438"/>
        <v>0</v>
      </c>
      <c r="BA811" s="11">
        <f t="shared" ca="1" si="438"/>
        <v>0</v>
      </c>
      <c r="BB811" s="11">
        <f t="shared" ca="1" si="438"/>
        <v>0</v>
      </c>
      <c r="BC811" s="11">
        <f t="shared" ca="1" si="438"/>
        <v>0</v>
      </c>
      <c r="BD811" s="11">
        <f t="shared" ca="1" si="438"/>
        <v>0</v>
      </c>
    </row>
    <row r="812" spans="1:56" x14ac:dyDescent="0.25">
      <c r="B812" s="24">
        <f t="shared" si="435"/>
        <v>17</v>
      </c>
      <c r="C812" s="38" t="str">
        <f>Data!B$18</f>
        <v>Andre omkostninger</v>
      </c>
      <c r="D812" s="9"/>
      <c r="E812" s="9"/>
      <c r="F812" s="4"/>
      <c r="G812" s="241"/>
      <c r="H812" s="454">
        <f t="shared" ca="1" si="436"/>
        <v>0</v>
      </c>
      <c r="I812" s="72"/>
      <c r="J812" s="159">
        <f ca="1">HLOOKUP($B812,INDIRECT(J$1&amp;"!$I$2:$AM$40"),('Partner-period(er)'!$A812+14),FALSE)</f>
        <v>0</v>
      </c>
      <c r="K812" s="57">
        <f ca="1">HLOOKUP($B812,INDIRECT(K$1&amp;"!$I$2:$AM$40"),('Partner-period(er)'!$A812+14),FALSE)</f>
        <v>0</v>
      </c>
      <c r="L812" s="57">
        <f ca="1">HLOOKUP($B812,INDIRECT(L$1&amp;"!$I$2:$AM$40"),('Partner-period(er)'!$A812+14),FALSE)</f>
        <v>0</v>
      </c>
      <c r="M812" s="57">
        <f ca="1">HLOOKUP($B812,INDIRECT(M$1&amp;"!$I$2:$AM$40"),('Partner-period(er)'!$A812+14),FALSE)</f>
        <v>0</v>
      </c>
      <c r="N812" s="57">
        <f ca="1">HLOOKUP($B812,INDIRECT(N$1&amp;"!$I$2:$AM$40"),('Partner-period(er)'!$A812+14),FALSE)</f>
        <v>0</v>
      </c>
      <c r="O812" s="9">
        <f ca="1">HLOOKUP($B812,INDIRECT(O$1&amp;"!$I$2:$AM$40"),('Partner-period(er)'!$A812+14),FALSE)</f>
        <v>0</v>
      </c>
      <c r="P812" s="9">
        <f ca="1">HLOOKUP($B812,INDIRECT(P$1&amp;"!$I$2:$AM$40"),('Partner-period(er)'!$A812+14),FALSE)</f>
        <v>0</v>
      </c>
      <c r="Q812" s="9">
        <f ca="1">HLOOKUP($B812,INDIRECT(Q$1&amp;"!$I$2:$AM$40"),('Partner-period(er)'!$A812+14),FALSE)</f>
        <v>0</v>
      </c>
      <c r="R812" s="9">
        <f ca="1">HLOOKUP($B812,INDIRECT(R$1&amp;"!$I$2:$AM$40"),('Partner-period(er)'!$A812+14),FALSE)</f>
        <v>0</v>
      </c>
      <c r="S812" s="9">
        <f ca="1">HLOOKUP($B812,INDIRECT(S$1&amp;"!$I$2:$AM$40"),('Partner-period(er)'!$A812+14),FALSE)</f>
        <v>0</v>
      </c>
      <c r="T812" s="9">
        <f ca="1">HLOOKUP($B812,INDIRECT(T$1&amp;"!$I$2:$AM$40"),('Partner-period(er)'!$A812+14),FALSE)</f>
        <v>0</v>
      </c>
      <c r="U812" s="9">
        <f ca="1">HLOOKUP($B812,INDIRECT(U$1&amp;"!$I$2:$AM$40"),('Partner-period(er)'!$A812+14),FALSE)</f>
        <v>0</v>
      </c>
      <c r="V812" s="9">
        <f ca="1">HLOOKUP($B812,INDIRECT(V$1&amp;"!$I$2:$AM$40"),('Partner-period(er)'!$A812+14),FALSE)</f>
        <v>0</v>
      </c>
      <c r="W812" s="9">
        <f ca="1">HLOOKUP($B812,INDIRECT(W$1&amp;"!$I$2:$AM$40"),('Partner-period(er)'!$A812+14),FALSE)</f>
        <v>0</v>
      </c>
      <c r="X812" s="109">
        <f ca="1">HLOOKUP($B812,INDIRECT(X$1&amp;"!$I$2:$AM$40"),('Partner-period(er)'!$A812+14),FALSE)</f>
        <v>0</v>
      </c>
      <c r="Z812" s="15"/>
      <c r="AA812" s="11"/>
      <c r="AB812" s="11"/>
      <c r="AC812" s="11"/>
      <c r="AD812" s="11"/>
      <c r="AE812" s="11"/>
      <c r="AF812" s="11"/>
      <c r="AG812" s="11"/>
      <c r="AH812" s="11"/>
      <c r="AI812" s="11"/>
      <c r="AJ812" s="11"/>
      <c r="AK812" s="11"/>
      <c r="AL812" s="11"/>
      <c r="AM812" s="11"/>
      <c r="AN812" s="19"/>
      <c r="AO812" s="12"/>
      <c r="AP812" s="11"/>
      <c r="AQ812" s="11"/>
      <c r="AR812" s="11"/>
      <c r="AS812" s="11"/>
      <c r="AT812" s="11"/>
      <c r="AU812" s="11"/>
      <c r="AV812" s="11"/>
      <c r="AW812" s="11"/>
      <c r="AX812" s="11"/>
      <c r="AY812" s="11"/>
      <c r="AZ812" s="11"/>
      <c r="BA812" s="11"/>
      <c r="BB812" s="11"/>
      <c r="BC812" s="11"/>
      <c r="BD812" s="11"/>
    </row>
    <row r="813" spans="1:56" x14ac:dyDescent="0.25">
      <c r="A813" s="24">
        <v>9</v>
      </c>
      <c r="B813" s="24">
        <f t="shared" si="435"/>
        <v>17</v>
      </c>
      <c r="C813" s="39"/>
      <c r="D813" s="9" t="str">
        <f>Data!B$6</f>
        <v>Instrumenter og udstyr</v>
      </c>
      <c r="E813" s="9"/>
      <c r="F813" s="4"/>
      <c r="G813" s="242">
        <f>HLOOKUP(B813,'Budget &amp; Total'!$1:$45,(30),FALSE)</f>
        <v>0</v>
      </c>
      <c r="H813" s="454">
        <f t="shared" ca="1" si="436"/>
        <v>0</v>
      </c>
      <c r="I813" s="72"/>
      <c r="J813" s="159">
        <f ca="1">HLOOKUP($B813,INDIRECT(J$1&amp;"!$I$2:$AM$40"),('Partner-period(er)'!$A813+14),FALSE)</f>
        <v>0</v>
      </c>
      <c r="K813" s="57">
        <f ca="1">HLOOKUP($B813,INDIRECT(K$1&amp;"!$I$2:$AM$40"),('Partner-period(er)'!$A813+14),FALSE)</f>
        <v>0</v>
      </c>
      <c r="L813" s="57">
        <f ca="1">HLOOKUP($B813,INDIRECT(L$1&amp;"!$I$2:$AM$40"),('Partner-period(er)'!$A813+14),FALSE)</f>
        <v>0</v>
      </c>
      <c r="M813" s="57">
        <f ca="1">HLOOKUP($B813,INDIRECT(M$1&amp;"!$I$2:$AM$40"),('Partner-period(er)'!$A813+14),FALSE)</f>
        <v>0</v>
      </c>
      <c r="N813" s="57">
        <f ca="1">HLOOKUP($B813,INDIRECT(N$1&amp;"!$I$2:$AM$40"),('Partner-period(er)'!$A813+14),FALSE)</f>
        <v>0</v>
      </c>
      <c r="O813" s="9">
        <f ca="1">HLOOKUP($B813,INDIRECT(O$1&amp;"!$I$2:$AM$40"),('Partner-period(er)'!$A813+14),FALSE)</f>
        <v>0</v>
      </c>
      <c r="P813" s="9">
        <f ca="1">HLOOKUP($B813,INDIRECT(P$1&amp;"!$I$2:$AM$40"),('Partner-period(er)'!$A813+14),FALSE)</f>
        <v>0</v>
      </c>
      <c r="Q813" s="9">
        <f ca="1">HLOOKUP($B813,INDIRECT(Q$1&amp;"!$I$2:$AM$40"),('Partner-period(er)'!$A813+14),FALSE)</f>
        <v>0</v>
      </c>
      <c r="R813" s="9">
        <f ca="1">HLOOKUP($B813,INDIRECT(R$1&amp;"!$I$2:$AM$40"),('Partner-period(er)'!$A813+14),FALSE)</f>
        <v>0</v>
      </c>
      <c r="S813" s="9">
        <f ca="1">HLOOKUP($B813,INDIRECT(S$1&amp;"!$I$2:$AM$40"),('Partner-period(er)'!$A813+14),FALSE)</f>
        <v>0</v>
      </c>
      <c r="T813" s="9">
        <f ca="1">HLOOKUP($B813,INDIRECT(T$1&amp;"!$I$2:$AM$40"),('Partner-period(er)'!$A813+14),FALSE)</f>
        <v>0</v>
      </c>
      <c r="U813" s="9">
        <f ca="1">HLOOKUP($B813,INDIRECT(U$1&amp;"!$I$2:$AM$40"),('Partner-period(er)'!$A813+14),FALSE)</f>
        <v>0</v>
      </c>
      <c r="V813" s="9">
        <f ca="1">HLOOKUP($B813,INDIRECT(V$1&amp;"!$I$2:$AM$40"),('Partner-period(er)'!$A813+14),FALSE)</f>
        <v>0</v>
      </c>
      <c r="W813" s="9">
        <f ca="1">HLOOKUP($B813,INDIRECT(W$1&amp;"!$I$2:$AM$40"),('Partner-period(er)'!$A813+14),FALSE)</f>
        <v>0</v>
      </c>
      <c r="X813" s="109">
        <f ca="1">HLOOKUP($B813,INDIRECT(X$1&amp;"!$I$2:$AM$40"),('Partner-period(er)'!$A813+14),FALSE)</f>
        <v>0</v>
      </c>
      <c r="Z813" s="15">
        <f t="shared" ref="Z813:Z821" ca="1" si="439">J813</f>
        <v>0</v>
      </c>
      <c r="AA813" s="11">
        <f ca="1">SUM($J813:K813)</f>
        <v>0</v>
      </c>
      <c r="AB813" s="11">
        <f ca="1">SUM($J813:L813)</f>
        <v>0</v>
      </c>
      <c r="AC813" s="11">
        <f ca="1">SUM($J813:M813)</f>
        <v>0</v>
      </c>
      <c r="AD813" s="11">
        <f ca="1">SUM($J813:N813)</f>
        <v>0</v>
      </c>
      <c r="AE813" s="11">
        <f ca="1">SUM($J813:O813)</f>
        <v>0</v>
      </c>
      <c r="AF813" s="11">
        <f ca="1">SUM($J813:P813)</f>
        <v>0</v>
      </c>
      <c r="AG813" s="11">
        <f ca="1">SUM($J813:Q813)</f>
        <v>0</v>
      </c>
      <c r="AH813" s="11">
        <f ca="1">SUM($J813:R813)</f>
        <v>0</v>
      </c>
      <c r="AI813" s="11">
        <f ca="1">SUM($J813:S813)</f>
        <v>0</v>
      </c>
      <c r="AJ813" s="11">
        <f ca="1">SUM($J813:T813)</f>
        <v>0</v>
      </c>
      <c r="AK813" s="11">
        <f ca="1">SUM($J813:U813)</f>
        <v>0</v>
      </c>
      <c r="AL813" s="11">
        <f ca="1">SUM($J813:V813)</f>
        <v>0</v>
      </c>
      <c r="AM813" s="11">
        <f ca="1">SUM($J813:W813)</f>
        <v>0</v>
      </c>
      <c r="AN813" s="19">
        <f ca="1">SUM($J813:X813)</f>
        <v>0</v>
      </c>
      <c r="AO813" s="12"/>
      <c r="AP813" s="11">
        <f ca="1">IF(Data!$H$2="ja",IF(Z813&gt;$G813,Z813-$G813,0),0)</f>
        <v>0</v>
      </c>
      <c r="AQ813" s="11">
        <f ca="1">IF(Data!$H$2="ja",IF(AA813&gt;$G813,AA813-$G813-SUM($AP813:AP813),0),0)</f>
        <v>0</v>
      </c>
      <c r="AR813" s="11">
        <f ca="1">IF(Data!$H$2="ja",IF(AB813&gt;$G813,AB813-$G813-SUM($AP813:AQ813),0),0)</f>
        <v>0</v>
      </c>
      <c r="AS813" s="11">
        <f ca="1">IF(Data!$H$2="ja",IF(AC813&gt;$G813,AC813-$G813-SUM($AP813:AR813),0),0)</f>
        <v>0</v>
      </c>
      <c r="AT813" s="11">
        <f ca="1">IF(Data!$H$2="ja",IF(AD813&gt;$G813,AD813-$G813-SUM($AP813:AS813),0),0)</f>
        <v>0</v>
      </c>
      <c r="AU813" s="11">
        <f ca="1">IF(Data!$H$2="ja",IF(AE813&gt;$G813,AE813-$G813-SUM($AP813:AT813),0),0)</f>
        <v>0</v>
      </c>
      <c r="AV813" s="11">
        <f ca="1">IF(Data!$H$2="ja",IF(AF813&gt;$G813,AF813-$G813-SUM($AP813:AU813),0),0)</f>
        <v>0</v>
      </c>
      <c r="AW813" s="11">
        <f ca="1">IF(Data!$H$2="ja",IF(AG813&gt;$G813,AG813-$G813-SUM($AP813:AV813),0),0)</f>
        <v>0</v>
      </c>
      <c r="AX813" s="11">
        <f ca="1">IF(Data!$H$2="ja",IF(AH813&gt;$G813,AH813-$G813-SUM($AP813:AW813),0),0)</f>
        <v>0</v>
      </c>
      <c r="AY813" s="11">
        <f ca="1">IF(Data!$H$2="ja",IF(AI813&gt;$G813,AI813-$G813-SUM($AP813:AX813),0),0)</f>
        <v>0</v>
      </c>
      <c r="AZ813" s="11">
        <f ca="1">IF(Data!$H$2="ja",IF(AJ813&gt;$G813,AJ813-$G813-SUM($AP813:AY813),0),0)</f>
        <v>0</v>
      </c>
      <c r="BA813" s="11">
        <f ca="1">IF(Data!$H$2="ja",IF(AK813&gt;$G813,AK813-$G813-SUM($AP813:AZ813),0),0)</f>
        <v>0</v>
      </c>
      <c r="BB813" s="11">
        <f ca="1">IF(Data!$H$2="ja",IF(AL813&gt;$G813,AL813-$G813-SUM($AP813:BA813),0),0)</f>
        <v>0</v>
      </c>
      <c r="BC813" s="11">
        <f ca="1">IF(Data!$H$2="ja",IF(AM813&gt;$G813,AM813-$G813-SUM($AP813:BB813),0),0)</f>
        <v>0</v>
      </c>
      <c r="BD813" s="11">
        <f ca="1">IF(Data!$H$2="ja",IF(AN813&gt;$G813,AN813-$G813-SUM($AP813:BC813),0),0)</f>
        <v>0</v>
      </c>
    </row>
    <row r="814" spans="1:56" x14ac:dyDescent="0.25">
      <c r="A814" s="24">
        <v>10</v>
      </c>
      <c r="B814" s="24">
        <f t="shared" si="435"/>
        <v>17</v>
      </c>
      <c r="C814" s="39"/>
      <c r="D814" s="9" t="str">
        <f>Data!B$7</f>
        <v>Bygninger og jord</v>
      </c>
      <c r="E814" s="9"/>
      <c r="F814" s="4"/>
      <c r="G814" s="242">
        <f>HLOOKUP(B814,'Budget &amp; Total'!$1:$45,(31),FALSE)</f>
        <v>0</v>
      </c>
      <c r="H814" s="454">
        <f t="shared" ca="1" si="436"/>
        <v>0</v>
      </c>
      <c r="I814" s="72"/>
      <c r="J814" s="159">
        <f ca="1">HLOOKUP($B814,INDIRECT(J$1&amp;"!$I$2:$AM$40"),('Partner-period(er)'!$A814+14),FALSE)</f>
        <v>0</v>
      </c>
      <c r="K814" s="57">
        <f ca="1">HLOOKUP($B814,INDIRECT(K$1&amp;"!$I$2:$AM$40"),('Partner-period(er)'!$A814+14),FALSE)</f>
        <v>0</v>
      </c>
      <c r="L814" s="57">
        <f ca="1">HLOOKUP($B814,INDIRECT(L$1&amp;"!$I$2:$AM$40"),('Partner-period(er)'!$A814+14),FALSE)</f>
        <v>0</v>
      </c>
      <c r="M814" s="57">
        <f ca="1">HLOOKUP($B814,INDIRECT(M$1&amp;"!$I$2:$AM$40"),('Partner-period(er)'!$A814+14),FALSE)</f>
        <v>0</v>
      </c>
      <c r="N814" s="57">
        <f ca="1">HLOOKUP($B814,INDIRECT(N$1&amp;"!$I$2:$AM$40"),('Partner-period(er)'!$A814+14),FALSE)</f>
        <v>0</v>
      </c>
      <c r="O814" s="9">
        <f ca="1">HLOOKUP($B814,INDIRECT(O$1&amp;"!$I$2:$AM$40"),('Partner-period(er)'!$A814+14),FALSE)</f>
        <v>0</v>
      </c>
      <c r="P814" s="9">
        <f ca="1">HLOOKUP($B814,INDIRECT(P$1&amp;"!$I$2:$AM$40"),('Partner-period(er)'!$A814+14),FALSE)</f>
        <v>0</v>
      </c>
      <c r="Q814" s="9">
        <f ca="1">HLOOKUP($B814,INDIRECT(Q$1&amp;"!$I$2:$AM$40"),('Partner-period(er)'!$A814+14),FALSE)</f>
        <v>0</v>
      </c>
      <c r="R814" s="9">
        <f ca="1">HLOOKUP($B814,INDIRECT(R$1&amp;"!$I$2:$AM$40"),('Partner-period(er)'!$A814+14),FALSE)</f>
        <v>0</v>
      </c>
      <c r="S814" s="9">
        <f ca="1">HLOOKUP($B814,INDIRECT(S$1&amp;"!$I$2:$AM$40"),('Partner-period(er)'!$A814+14),FALSE)</f>
        <v>0</v>
      </c>
      <c r="T814" s="9">
        <f ca="1">HLOOKUP($B814,INDIRECT(T$1&amp;"!$I$2:$AM$40"),('Partner-period(er)'!$A814+14),FALSE)</f>
        <v>0</v>
      </c>
      <c r="U814" s="9">
        <f ca="1">HLOOKUP($B814,INDIRECT(U$1&amp;"!$I$2:$AM$40"),('Partner-period(er)'!$A814+14),FALSE)</f>
        <v>0</v>
      </c>
      <c r="V814" s="9">
        <f ca="1">HLOOKUP($B814,INDIRECT(V$1&amp;"!$I$2:$AM$40"),('Partner-period(er)'!$A814+14),FALSE)</f>
        <v>0</v>
      </c>
      <c r="W814" s="9">
        <f ca="1">HLOOKUP($B814,INDIRECT(W$1&amp;"!$I$2:$AM$40"),('Partner-period(er)'!$A814+14),FALSE)</f>
        <v>0</v>
      </c>
      <c r="X814" s="109">
        <f ca="1">HLOOKUP($B814,INDIRECT(X$1&amp;"!$I$2:$AM$40"),('Partner-period(er)'!$A814+14),FALSE)</f>
        <v>0</v>
      </c>
      <c r="Z814" s="15">
        <f t="shared" ca="1" si="439"/>
        <v>0</v>
      </c>
      <c r="AA814" s="11">
        <f ca="1">SUM($J814:K814)</f>
        <v>0</v>
      </c>
      <c r="AB814" s="11">
        <f ca="1">SUM($J814:L814)</f>
        <v>0</v>
      </c>
      <c r="AC814" s="11">
        <f ca="1">SUM($J814:M814)</f>
        <v>0</v>
      </c>
      <c r="AD814" s="11">
        <f ca="1">SUM($J814:N814)</f>
        <v>0</v>
      </c>
      <c r="AE814" s="11">
        <f ca="1">SUM($J814:O814)</f>
        <v>0</v>
      </c>
      <c r="AF814" s="11">
        <f ca="1">SUM($J814:P814)</f>
        <v>0</v>
      </c>
      <c r="AG814" s="11">
        <f ca="1">SUM($J814:Q814)</f>
        <v>0</v>
      </c>
      <c r="AH814" s="11">
        <f ca="1">SUM($J814:R814)</f>
        <v>0</v>
      </c>
      <c r="AI814" s="11">
        <f ca="1">SUM($J814:S814)</f>
        <v>0</v>
      </c>
      <c r="AJ814" s="11">
        <f ca="1">SUM($J814:T814)</f>
        <v>0</v>
      </c>
      <c r="AK814" s="11">
        <f ca="1">SUM($J814:U814)</f>
        <v>0</v>
      </c>
      <c r="AL814" s="11">
        <f ca="1">SUM($J814:V814)</f>
        <v>0</v>
      </c>
      <c r="AM814" s="11">
        <f ca="1">SUM($J814:W814)</f>
        <v>0</v>
      </c>
      <c r="AN814" s="19">
        <f ca="1">SUM($J814:X814)</f>
        <v>0</v>
      </c>
      <c r="AO814" s="12"/>
      <c r="AP814" s="11">
        <f ca="1">IF(Data!$H$2="ja",IF(Z814&gt;$G814,Z814-$G814,0),0)</f>
        <v>0</v>
      </c>
      <c r="AQ814" s="11">
        <f ca="1">IF(Data!$H$2="ja",IF(AA814&gt;$G814,AA814-$G814-SUM($AP814:AP814),0),0)</f>
        <v>0</v>
      </c>
      <c r="AR814" s="11">
        <f ca="1">IF(Data!$H$2="ja",IF(AB814&gt;$G814,AB814-$G814-SUM($AP814:AQ814),0),0)</f>
        <v>0</v>
      </c>
      <c r="AS814" s="11">
        <f ca="1">IF(Data!$H$2="ja",IF(AC814&gt;$G814,AC814-$G814-SUM($AP814:AR814),0),0)</f>
        <v>0</v>
      </c>
      <c r="AT814" s="11">
        <f ca="1">IF(Data!$H$2="ja",IF(AD814&gt;$G814,AD814-$G814-SUM($AP814:AS814),0),0)</f>
        <v>0</v>
      </c>
      <c r="AU814" s="11">
        <f ca="1">IF(Data!$H$2="ja",IF(AE814&gt;$G814,AE814-$G814-SUM($AP814:AT814),0),0)</f>
        <v>0</v>
      </c>
      <c r="AV814" s="11">
        <f ca="1">IF(Data!$H$2="ja",IF(AF814&gt;$G814,AF814-$G814-SUM($AP814:AU814),0),0)</f>
        <v>0</v>
      </c>
      <c r="AW814" s="11">
        <f ca="1">IF(Data!$H$2="ja",IF(AG814&gt;$G814,AG814-$G814-SUM($AP814:AV814),0),0)</f>
        <v>0</v>
      </c>
      <c r="AX814" s="11">
        <f ca="1">IF(Data!$H$2="ja",IF(AH814&gt;$G814,AH814-$G814-SUM($AP814:AW814),0),0)</f>
        <v>0</v>
      </c>
      <c r="AY814" s="11">
        <f ca="1">IF(Data!$H$2="ja",IF(AI814&gt;$G814,AI814-$G814-SUM($AP814:AX814),0),0)</f>
        <v>0</v>
      </c>
      <c r="AZ814" s="11">
        <f ca="1">IF(Data!$H$2="ja",IF(AJ814&gt;$G814,AJ814-$G814-SUM($AP814:AY814),0),0)</f>
        <v>0</v>
      </c>
      <c r="BA814" s="11">
        <f ca="1">IF(Data!$H$2="ja",IF(AK814&gt;$G814,AK814-$G814-SUM($AP814:AZ814),0),0)</f>
        <v>0</v>
      </c>
      <c r="BB814" s="11">
        <f ca="1">IF(Data!$H$2="ja",IF(AL814&gt;$G814,AL814-$G814-SUM($AP814:BA814),0),0)</f>
        <v>0</v>
      </c>
      <c r="BC814" s="11">
        <f ca="1">IF(Data!$H$2="ja",IF(AM814&gt;$G814,AM814-$G814-SUM($AP814:BB814),0),0)</f>
        <v>0</v>
      </c>
      <c r="BD814" s="11">
        <f ca="1">IF(Data!$H$2="ja",IF(AN814&gt;$G814,AN814-$G814-SUM($AP814:BC814),0),0)</f>
        <v>0</v>
      </c>
    </row>
    <row r="815" spans="1:56" x14ac:dyDescent="0.25">
      <c r="A815" s="24">
        <v>11</v>
      </c>
      <c r="B815" s="24">
        <f t="shared" si="435"/>
        <v>17</v>
      </c>
      <c r="C815" s="39"/>
      <c r="D815" s="9" t="str">
        <f>Data!B$8</f>
        <v>Andre driftsudgifter, herunder materialer</v>
      </c>
      <c r="E815" s="9"/>
      <c r="F815" s="4"/>
      <c r="G815" s="242">
        <f>HLOOKUP(B815,'Budget &amp; Total'!$1:$45,(32),FALSE)</f>
        <v>0</v>
      </c>
      <c r="H815" s="454">
        <f t="shared" ca="1" si="436"/>
        <v>0</v>
      </c>
      <c r="I815" s="72"/>
      <c r="J815" s="159">
        <f ca="1">HLOOKUP($B815,INDIRECT(J$1&amp;"!$I$2:$AM$40"),('Partner-period(er)'!$A815+14),FALSE)</f>
        <v>0</v>
      </c>
      <c r="K815" s="57">
        <f ca="1">HLOOKUP($B815,INDIRECT(K$1&amp;"!$I$2:$AM$40"),('Partner-period(er)'!$A815+14),FALSE)</f>
        <v>0</v>
      </c>
      <c r="L815" s="57">
        <f ca="1">HLOOKUP($B815,INDIRECT(L$1&amp;"!$I$2:$AM$40"),('Partner-period(er)'!$A815+14),FALSE)</f>
        <v>0</v>
      </c>
      <c r="M815" s="57">
        <f ca="1">HLOOKUP($B815,INDIRECT(M$1&amp;"!$I$2:$AM$40"),('Partner-period(er)'!$A815+14),FALSE)</f>
        <v>0</v>
      </c>
      <c r="N815" s="57">
        <f ca="1">HLOOKUP($B815,INDIRECT(N$1&amp;"!$I$2:$AM$40"),('Partner-period(er)'!$A815+14),FALSE)</f>
        <v>0</v>
      </c>
      <c r="O815" s="9">
        <f ca="1">HLOOKUP($B815,INDIRECT(O$1&amp;"!$I$2:$AM$40"),('Partner-period(er)'!$A815+14),FALSE)</f>
        <v>0</v>
      </c>
      <c r="P815" s="9">
        <f ca="1">HLOOKUP($B815,INDIRECT(P$1&amp;"!$I$2:$AM$40"),('Partner-period(er)'!$A815+14),FALSE)</f>
        <v>0</v>
      </c>
      <c r="Q815" s="9">
        <f ca="1">HLOOKUP($B815,INDIRECT(Q$1&amp;"!$I$2:$AM$40"),('Partner-period(er)'!$A815+14),FALSE)</f>
        <v>0</v>
      </c>
      <c r="R815" s="9">
        <f ca="1">HLOOKUP($B815,INDIRECT(R$1&amp;"!$I$2:$AM$40"),('Partner-period(er)'!$A815+14),FALSE)</f>
        <v>0</v>
      </c>
      <c r="S815" s="9">
        <f ca="1">HLOOKUP($B815,INDIRECT(S$1&amp;"!$I$2:$AM$40"),('Partner-period(er)'!$A815+14),FALSE)</f>
        <v>0</v>
      </c>
      <c r="T815" s="9">
        <f ca="1">HLOOKUP($B815,INDIRECT(T$1&amp;"!$I$2:$AM$40"),('Partner-period(er)'!$A815+14),FALSE)</f>
        <v>0</v>
      </c>
      <c r="U815" s="9">
        <f ca="1">HLOOKUP($B815,INDIRECT(U$1&amp;"!$I$2:$AM$40"),('Partner-period(er)'!$A815+14),FALSE)</f>
        <v>0</v>
      </c>
      <c r="V815" s="9">
        <f ca="1">HLOOKUP($B815,INDIRECT(V$1&amp;"!$I$2:$AM$40"),('Partner-period(er)'!$A815+14),FALSE)</f>
        <v>0</v>
      </c>
      <c r="W815" s="9">
        <f ca="1">HLOOKUP($B815,INDIRECT(W$1&amp;"!$I$2:$AM$40"),('Partner-period(er)'!$A815+14),FALSE)</f>
        <v>0</v>
      </c>
      <c r="X815" s="109">
        <f ca="1">HLOOKUP($B815,INDIRECT(X$1&amp;"!$I$2:$AM$40"),('Partner-period(er)'!$A815+14),FALSE)</f>
        <v>0</v>
      </c>
      <c r="Z815" s="15">
        <f t="shared" ca="1" si="439"/>
        <v>0</v>
      </c>
      <c r="AA815" s="11">
        <f ca="1">SUM($J815:K815)</f>
        <v>0</v>
      </c>
      <c r="AB815" s="11">
        <f ca="1">SUM($J815:L815)</f>
        <v>0</v>
      </c>
      <c r="AC815" s="11">
        <f ca="1">SUM($J815:M815)</f>
        <v>0</v>
      </c>
      <c r="AD815" s="11">
        <f ca="1">SUM($J815:N815)</f>
        <v>0</v>
      </c>
      <c r="AE815" s="11">
        <f ca="1">SUM($J815:O815)</f>
        <v>0</v>
      </c>
      <c r="AF815" s="11">
        <f ca="1">SUM($J815:P815)</f>
        <v>0</v>
      </c>
      <c r="AG815" s="11">
        <f ca="1">SUM($J815:Q815)</f>
        <v>0</v>
      </c>
      <c r="AH815" s="11">
        <f ca="1">SUM($J815:R815)</f>
        <v>0</v>
      </c>
      <c r="AI815" s="11">
        <f ca="1">SUM($J815:S815)</f>
        <v>0</v>
      </c>
      <c r="AJ815" s="11">
        <f ca="1">SUM($J815:T815)</f>
        <v>0</v>
      </c>
      <c r="AK815" s="11">
        <f ca="1">SUM($J815:U815)</f>
        <v>0</v>
      </c>
      <c r="AL815" s="11">
        <f ca="1">SUM($J815:V815)</f>
        <v>0</v>
      </c>
      <c r="AM815" s="11">
        <f ca="1">SUM($J815:W815)</f>
        <v>0</v>
      </c>
      <c r="AN815" s="19">
        <f ca="1">SUM($J815:X815)</f>
        <v>0</v>
      </c>
      <c r="AO815" s="12"/>
      <c r="AP815" s="11">
        <f ca="1">IF(Data!$H$2="ja",IF(Z815&gt;$G815,Z815-$G815,0),0)</f>
        <v>0</v>
      </c>
      <c r="AQ815" s="11">
        <f ca="1">IF(Data!$H$2="ja",IF(AA815&gt;$G815,AA815-$G815-SUM($AP815:AP815),0),0)</f>
        <v>0</v>
      </c>
      <c r="AR815" s="11">
        <f ca="1">IF(Data!$H$2="ja",IF(AB815&gt;$G815,AB815-$G815-SUM($AP815:AQ815),0),0)</f>
        <v>0</v>
      </c>
      <c r="AS815" s="11">
        <f ca="1">IF(Data!$H$2="ja",IF(AC815&gt;$G815,AC815-$G815-SUM($AP815:AR815),0),0)</f>
        <v>0</v>
      </c>
      <c r="AT815" s="11">
        <f ca="1">IF(Data!$H$2="ja",IF(AD815&gt;$G815,AD815-$G815-SUM($AP815:AS815),0),0)</f>
        <v>0</v>
      </c>
      <c r="AU815" s="11">
        <f ca="1">IF(Data!$H$2="ja",IF(AE815&gt;$G815,AE815-$G815-SUM($AP815:AT815),0),0)</f>
        <v>0</v>
      </c>
      <c r="AV815" s="11">
        <f ca="1">IF(Data!$H$2="ja",IF(AF815&gt;$G815,AF815-$G815-SUM($AP815:AU815),0),0)</f>
        <v>0</v>
      </c>
      <c r="AW815" s="11">
        <f ca="1">IF(Data!$H$2="ja",IF(AG815&gt;$G815,AG815-$G815-SUM($AP815:AV815),0),0)</f>
        <v>0</v>
      </c>
      <c r="AX815" s="11">
        <f ca="1">IF(Data!$H$2="ja",IF(AH815&gt;$G815,AH815-$G815-SUM($AP815:AW815),0),0)</f>
        <v>0</v>
      </c>
      <c r="AY815" s="11">
        <f ca="1">IF(Data!$H$2="ja",IF(AI815&gt;$G815,AI815-$G815-SUM($AP815:AX815),0),0)</f>
        <v>0</v>
      </c>
      <c r="AZ815" s="11">
        <f ca="1">IF(Data!$H$2="ja",IF(AJ815&gt;$G815,AJ815-$G815-SUM($AP815:AY815),0),0)</f>
        <v>0</v>
      </c>
      <c r="BA815" s="11">
        <f ca="1">IF(Data!$H$2="ja",IF(AK815&gt;$G815,AK815-$G815-SUM($AP815:AZ815),0),0)</f>
        <v>0</v>
      </c>
      <c r="BB815" s="11">
        <f ca="1">IF(Data!$H$2="ja",IF(AL815&gt;$G815,AL815-$G815-SUM($AP815:BA815),0),0)</f>
        <v>0</v>
      </c>
      <c r="BC815" s="11">
        <f ca="1">IF(Data!$H$2="ja",IF(AM815&gt;$G815,AM815-$G815-SUM($AP815:BB815),0),0)</f>
        <v>0</v>
      </c>
      <c r="BD815" s="11">
        <f ca="1">IF(Data!$H$2="ja",IF(AN815&gt;$G815,AN815-$G815-SUM($AP815:BC815),0),0)</f>
        <v>0</v>
      </c>
    </row>
    <row r="816" spans="1:56" x14ac:dyDescent="0.25">
      <c r="A816" s="24">
        <v>12</v>
      </c>
      <c r="B816" s="24">
        <f t="shared" si="435"/>
        <v>17</v>
      </c>
      <c r="C816" s="39"/>
      <c r="D816" s="9" t="str">
        <f>Data!B$9</f>
        <v>Konsulentydelser ved køb fra ekstern leverandør</v>
      </c>
      <c r="E816" s="9"/>
      <c r="F816" s="4"/>
      <c r="G816" s="242">
        <f>HLOOKUP(B816,'Budget &amp; Total'!$1:$45,(33),FALSE)</f>
        <v>0</v>
      </c>
      <c r="H816" s="454">
        <f t="shared" ca="1" si="436"/>
        <v>0</v>
      </c>
      <c r="I816" s="72"/>
      <c r="J816" s="159">
        <f ca="1">HLOOKUP($B816,INDIRECT(J$1&amp;"!$I$2:$AM$40"),('Partner-period(er)'!$A816+14),FALSE)</f>
        <v>0</v>
      </c>
      <c r="K816" s="57">
        <f ca="1">HLOOKUP($B816,INDIRECT(K$1&amp;"!$I$2:$AM$40"),('Partner-period(er)'!$A816+14),FALSE)</f>
        <v>0</v>
      </c>
      <c r="L816" s="57">
        <f ca="1">HLOOKUP($B816,INDIRECT(L$1&amp;"!$I$2:$AM$40"),('Partner-period(er)'!$A816+14),FALSE)</f>
        <v>0</v>
      </c>
      <c r="M816" s="57">
        <f ca="1">HLOOKUP($B816,INDIRECT(M$1&amp;"!$I$2:$AM$40"),('Partner-period(er)'!$A816+14),FALSE)</f>
        <v>0</v>
      </c>
      <c r="N816" s="57">
        <f ca="1">HLOOKUP($B816,INDIRECT(N$1&amp;"!$I$2:$AM$40"),('Partner-period(er)'!$A816+14),FALSE)</f>
        <v>0</v>
      </c>
      <c r="O816" s="9">
        <f ca="1">HLOOKUP($B816,INDIRECT(O$1&amp;"!$I$2:$AM$40"),('Partner-period(er)'!$A816+14),FALSE)</f>
        <v>0</v>
      </c>
      <c r="P816" s="9">
        <f ca="1">HLOOKUP($B816,INDIRECT(P$1&amp;"!$I$2:$AM$40"),('Partner-period(er)'!$A816+14),FALSE)</f>
        <v>0</v>
      </c>
      <c r="Q816" s="9">
        <f ca="1">HLOOKUP($B816,INDIRECT(Q$1&amp;"!$I$2:$AM$40"),('Partner-period(er)'!$A816+14),FALSE)</f>
        <v>0</v>
      </c>
      <c r="R816" s="9">
        <f ca="1">HLOOKUP($B816,INDIRECT(R$1&amp;"!$I$2:$AM$40"),('Partner-period(er)'!$A816+14),FALSE)</f>
        <v>0</v>
      </c>
      <c r="S816" s="9">
        <f ca="1">HLOOKUP($B816,INDIRECT(S$1&amp;"!$I$2:$AM$40"),('Partner-period(er)'!$A816+14),FALSE)</f>
        <v>0</v>
      </c>
      <c r="T816" s="9">
        <f ca="1">HLOOKUP($B816,INDIRECT(T$1&amp;"!$I$2:$AM$40"),('Partner-period(er)'!$A816+14),FALSE)</f>
        <v>0</v>
      </c>
      <c r="U816" s="9">
        <f ca="1">HLOOKUP($B816,INDIRECT(U$1&amp;"!$I$2:$AM$40"),('Partner-period(er)'!$A816+14),FALSE)</f>
        <v>0</v>
      </c>
      <c r="V816" s="9">
        <f ca="1">HLOOKUP($B816,INDIRECT(V$1&amp;"!$I$2:$AM$40"),('Partner-period(er)'!$A816+14),FALSE)</f>
        <v>0</v>
      </c>
      <c r="W816" s="9">
        <f ca="1">HLOOKUP($B816,INDIRECT(W$1&amp;"!$I$2:$AM$40"),('Partner-period(er)'!$A816+14),FALSE)</f>
        <v>0</v>
      </c>
      <c r="X816" s="109">
        <f ca="1">HLOOKUP($B816,INDIRECT(X$1&amp;"!$I$2:$AM$40"),('Partner-period(er)'!$A816+14),FALSE)</f>
        <v>0</v>
      </c>
      <c r="Z816" s="15">
        <f t="shared" ca="1" si="439"/>
        <v>0</v>
      </c>
      <c r="AA816" s="11">
        <f ca="1">SUM($J816:K816)</f>
        <v>0</v>
      </c>
      <c r="AB816" s="11">
        <f ca="1">SUM($J816:L816)</f>
        <v>0</v>
      </c>
      <c r="AC816" s="11">
        <f ca="1">SUM($J816:M816)</f>
        <v>0</v>
      </c>
      <c r="AD816" s="11">
        <f ca="1">SUM($J816:N816)</f>
        <v>0</v>
      </c>
      <c r="AE816" s="11">
        <f ca="1">SUM($J816:O816)</f>
        <v>0</v>
      </c>
      <c r="AF816" s="11">
        <f ca="1">SUM($J816:P816)</f>
        <v>0</v>
      </c>
      <c r="AG816" s="11">
        <f ca="1">SUM($J816:Q816)</f>
        <v>0</v>
      </c>
      <c r="AH816" s="11">
        <f ca="1">SUM($J816:R816)</f>
        <v>0</v>
      </c>
      <c r="AI816" s="11">
        <f ca="1">SUM($J816:S816)</f>
        <v>0</v>
      </c>
      <c r="AJ816" s="11">
        <f ca="1">SUM($J816:T816)</f>
        <v>0</v>
      </c>
      <c r="AK816" s="11">
        <f ca="1">SUM($J816:U816)</f>
        <v>0</v>
      </c>
      <c r="AL816" s="11">
        <f ca="1">SUM($J816:V816)</f>
        <v>0</v>
      </c>
      <c r="AM816" s="11">
        <f ca="1">SUM($J816:W816)</f>
        <v>0</v>
      </c>
      <c r="AN816" s="19">
        <f ca="1">SUM($J816:X816)</f>
        <v>0</v>
      </c>
      <c r="AO816" s="12"/>
      <c r="AP816" s="11">
        <f ca="1">IF(Data!$H$2="ja",IF(Z816&gt;$G816,Z816-$G816,0),0)</f>
        <v>0</v>
      </c>
      <c r="AQ816" s="11">
        <f ca="1">IF(Data!$H$2="ja",IF(AA816&gt;$G816,AA816-$G816-SUM($AP816:AP816),0),0)</f>
        <v>0</v>
      </c>
      <c r="AR816" s="11">
        <f ca="1">IF(Data!$H$2="ja",IF(AB816&gt;$G816,AB816-$G816-SUM($AP816:AQ816),0),0)</f>
        <v>0</v>
      </c>
      <c r="AS816" s="11">
        <f ca="1">IF(Data!$H$2="ja",IF(AC816&gt;$G816,AC816-$G816-SUM($AP816:AR816),0),0)</f>
        <v>0</v>
      </c>
      <c r="AT816" s="11">
        <f ca="1">IF(Data!$H$2="ja",IF(AD816&gt;$G816,AD816-$G816-SUM($AP816:AS816),0),0)</f>
        <v>0</v>
      </c>
      <c r="AU816" s="11">
        <f ca="1">IF(Data!$H$2="ja",IF(AE816&gt;$G816,AE816-$G816-SUM($AP816:AT816),0),0)</f>
        <v>0</v>
      </c>
      <c r="AV816" s="11">
        <f ca="1">IF(Data!$H$2="ja",IF(AF816&gt;$G816,AF816-$G816-SUM($AP816:AU816),0),0)</f>
        <v>0</v>
      </c>
      <c r="AW816" s="11">
        <f ca="1">IF(Data!$H$2="ja",IF(AG816&gt;$G816,AG816-$G816-SUM($AP816:AV816),0),0)</f>
        <v>0</v>
      </c>
      <c r="AX816" s="11">
        <f ca="1">IF(Data!$H$2="ja",IF(AH816&gt;$G816,AH816-$G816-SUM($AP816:AW816),0),0)</f>
        <v>0</v>
      </c>
      <c r="AY816" s="11">
        <f ca="1">IF(Data!$H$2="ja",IF(AI816&gt;$G816,AI816-$G816-SUM($AP816:AX816),0),0)</f>
        <v>0</v>
      </c>
      <c r="AZ816" s="11">
        <f ca="1">IF(Data!$H$2="ja",IF(AJ816&gt;$G816,AJ816-$G816-SUM($AP816:AY816),0),0)</f>
        <v>0</v>
      </c>
      <c r="BA816" s="11">
        <f ca="1">IF(Data!$H$2="ja",IF(AK816&gt;$G816,AK816-$G816-SUM($AP816:AZ816),0),0)</f>
        <v>0</v>
      </c>
      <c r="BB816" s="11">
        <f ca="1">IF(Data!$H$2="ja",IF(AL816&gt;$G816,AL816-$G816-SUM($AP816:BA816),0),0)</f>
        <v>0</v>
      </c>
      <c r="BC816" s="11">
        <f ca="1">IF(Data!$H$2="ja",IF(AM816&gt;$G816,AM816-$G816-SUM($AP816:BB816),0),0)</f>
        <v>0</v>
      </c>
      <c r="BD816" s="11">
        <f ca="1">IF(Data!$H$2="ja",IF(AN816&gt;$G816,AN816-$G816-SUM($AP816:BC816),0),0)</f>
        <v>0</v>
      </c>
    </row>
    <row r="817" spans="1:56" x14ac:dyDescent="0.25">
      <c r="A817" s="24">
        <v>13</v>
      </c>
      <c r="B817" s="24">
        <f t="shared" si="435"/>
        <v>17</v>
      </c>
      <c r="C817" s="39"/>
      <c r="D817" s="9" t="str">
        <f>Data!B$10</f>
        <v>Indtægter (negative tal)</v>
      </c>
      <c r="E817" s="9"/>
      <c r="F817" s="4"/>
      <c r="G817" s="242">
        <f>HLOOKUP(B817,'Budget &amp; Total'!$1:$45,(34),FALSE)</f>
        <v>0</v>
      </c>
      <c r="H817" s="454">
        <f t="shared" ca="1" si="436"/>
        <v>0</v>
      </c>
      <c r="I817" s="72"/>
      <c r="J817" s="159">
        <f ca="1">HLOOKUP($B817,INDIRECT(J$1&amp;"!$I$2:$AM$40"),('Partner-period(er)'!$A817+14),FALSE)</f>
        <v>0</v>
      </c>
      <c r="K817" s="57">
        <f ca="1">HLOOKUP($B817,INDIRECT(K$1&amp;"!$I$2:$AM$40"),('Partner-period(er)'!$A817+14),FALSE)</f>
        <v>0</v>
      </c>
      <c r="L817" s="57">
        <f ca="1">HLOOKUP($B817,INDIRECT(L$1&amp;"!$I$2:$AM$40"),('Partner-period(er)'!$A817+14),FALSE)</f>
        <v>0</v>
      </c>
      <c r="M817" s="57">
        <f ca="1">HLOOKUP($B817,INDIRECT(M$1&amp;"!$I$2:$AM$40"),('Partner-period(er)'!$A817+14),FALSE)</f>
        <v>0</v>
      </c>
      <c r="N817" s="57">
        <f ca="1">HLOOKUP($B817,INDIRECT(N$1&amp;"!$I$2:$AM$40"),('Partner-period(er)'!$A817+14),FALSE)</f>
        <v>0</v>
      </c>
      <c r="O817" s="9">
        <f ca="1">HLOOKUP($B817,INDIRECT(O$1&amp;"!$I$2:$AM$40"),('Partner-period(er)'!$A817+14),FALSE)</f>
        <v>0</v>
      </c>
      <c r="P817" s="9">
        <f ca="1">HLOOKUP($B817,INDIRECT(P$1&amp;"!$I$2:$AM$40"),('Partner-period(er)'!$A817+14),FALSE)</f>
        <v>0</v>
      </c>
      <c r="Q817" s="9">
        <f ca="1">HLOOKUP($B817,INDIRECT(Q$1&amp;"!$I$2:$AM$40"),('Partner-period(er)'!$A817+14),FALSE)</f>
        <v>0</v>
      </c>
      <c r="R817" s="9">
        <f ca="1">HLOOKUP($B817,INDIRECT(R$1&amp;"!$I$2:$AM$40"),('Partner-period(er)'!$A817+14),FALSE)</f>
        <v>0</v>
      </c>
      <c r="S817" s="9">
        <f ca="1">HLOOKUP($B817,INDIRECT(S$1&amp;"!$I$2:$AM$40"),('Partner-period(er)'!$A817+14),FALSE)</f>
        <v>0</v>
      </c>
      <c r="T817" s="9">
        <f ca="1">HLOOKUP($B817,INDIRECT(T$1&amp;"!$I$2:$AM$40"),('Partner-period(er)'!$A817+14),FALSE)</f>
        <v>0</v>
      </c>
      <c r="U817" s="9">
        <f ca="1">HLOOKUP($B817,INDIRECT(U$1&amp;"!$I$2:$AM$40"),('Partner-period(er)'!$A817+14),FALSE)</f>
        <v>0</v>
      </c>
      <c r="V817" s="9">
        <f ca="1">HLOOKUP($B817,INDIRECT(V$1&amp;"!$I$2:$AM$40"),('Partner-period(er)'!$A817+14),FALSE)</f>
        <v>0</v>
      </c>
      <c r="W817" s="9">
        <f ca="1">HLOOKUP($B817,INDIRECT(W$1&amp;"!$I$2:$AM$40"),('Partner-period(er)'!$A817+14),FALSE)</f>
        <v>0</v>
      </c>
      <c r="X817" s="109">
        <f ca="1">HLOOKUP($B817,INDIRECT(X$1&amp;"!$I$2:$AM$40"),('Partner-period(er)'!$A817+14),FALSE)</f>
        <v>0</v>
      </c>
      <c r="Z817" s="15">
        <f t="shared" ca="1" si="439"/>
        <v>0</v>
      </c>
      <c r="AA817" s="11">
        <f ca="1">SUM($J817:K817)</f>
        <v>0</v>
      </c>
      <c r="AB817" s="11">
        <f ca="1">SUM($J817:L817)</f>
        <v>0</v>
      </c>
      <c r="AC817" s="11">
        <f ca="1">SUM($J817:M817)</f>
        <v>0</v>
      </c>
      <c r="AD817" s="11">
        <f ca="1">SUM($J817:N817)</f>
        <v>0</v>
      </c>
      <c r="AE817" s="11">
        <f ca="1">SUM($J817:O817)</f>
        <v>0</v>
      </c>
      <c r="AF817" s="11">
        <f ca="1">SUM($J817:P817)</f>
        <v>0</v>
      </c>
      <c r="AG817" s="11">
        <f ca="1">SUM($J817:Q817)</f>
        <v>0</v>
      </c>
      <c r="AH817" s="11">
        <f ca="1">SUM($J817:R817)</f>
        <v>0</v>
      </c>
      <c r="AI817" s="11">
        <f ca="1">SUM($J817:S817)</f>
        <v>0</v>
      </c>
      <c r="AJ817" s="11">
        <f ca="1">SUM($J817:T817)</f>
        <v>0</v>
      </c>
      <c r="AK817" s="11">
        <f ca="1">SUM($J817:U817)</f>
        <v>0</v>
      </c>
      <c r="AL817" s="11">
        <f ca="1">SUM($J817:V817)</f>
        <v>0</v>
      </c>
      <c r="AM817" s="11">
        <f ca="1">SUM($J817:W817)</f>
        <v>0</v>
      </c>
      <c r="AN817" s="19">
        <f ca="1">SUM($J817:X817)</f>
        <v>0</v>
      </c>
      <c r="AO817" s="12"/>
      <c r="AP817" s="11"/>
      <c r="AQ817" s="11"/>
      <c r="AR817" s="11"/>
      <c r="AS817" s="11"/>
      <c r="AT817" s="11"/>
      <c r="AU817" s="11"/>
      <c r="AV817" s="11"/>
      <c r="AW817" s="11"/>
      <c r="AX817" s="11"/>
      <c r="AY817" s="11"/>
      <c r="AZ817" s="11"/>
      <c r="BA817" s="11"/>
      <c r="BB817" s="11"/>
      <c r="BC817" s="11"/>
      <c r="BD817" s="11"/>
    </row>
    <row r="818" spans="1:56" x14ac:dyDescent="0.25">
      <c r="A818" s="24">
        <v>14</v>
      </c>
      <c r="B818" s="24">
        <f t="shared" si="435"/>
        <v>17</v>
      </c>
      <c r="C818" s="39"/>
      <c r="D818" s="9" t="str">
        <f>Data!B$11</f>
        <v>Andet, herunder rejser og formidling</v>
      </c>
      <c r="E818" s="9"/>
      <c r="F818" s="4"/>
      <c r="G818" s="242">
        <f>HLOOKUP(B818,'Budget &amp; Total'!$1:$45,(35),FALSE)</f>
        <v>0</v>
      </c>
      <c r="H818" s="454">
        <f t="shared" ca="1" si="436"/>
        <v>0</v>
      </c>
      <c r="I818" s="72"/>
      <c r="J818" s="159">
        <f ca="1">HLOOKUP($B818,INDIRECT(J$1&amp;"!$I$2:$AM$40"),('Partner-period(er)'!$A818+14),FALSE)</f>
        <v>0</v>
      </c>
      <c r="K818" s="57">
        <f ca="1">HLOOKUP($B818,INDIRECT(K$1&amp;"!$I$2:$AM$40"),('Partner-period(er)'!$A818+14),FALSE)</f>
        <v>0</v>
      </c>
      <c r="L818" s="57">
        <f ca="1">HLOOKUP($B818,INDIRECT(L$1&amp;"!$I$2:$AM$40"),('Partner-period(er)'!$A818+14),FALSE)</f>
        <v>0</v>
      </c>
      <c r="M818" s="57">
        <f ca="1">HLOOKUP($B818,INDIRECT(M$1&amp;"!$I$2:$AM$40"),('Partner-period(er)'!$A818+14),FALSE)</f>
        <v>0</v>
      </c>
      <c r="N818" s="57">
        <f ca="1">HLOOKUP($B818,INDIRECT(N$1&amp;"!$I$2:$AM$40"),('Partner-period(er)'!$A818+14),FALSE)</f>
        <v>0</v>
      </c>
      <c r="O818" s="9">
        <f ca="1">HLOOKUP($B818,INDIRECT(O$1&amp;"!$I$2:$AM$40"),('Partner-period(er)'!$A818+14),FALSE)</f>
        <v>0</v>
      </c>
      <c r="P818" s="9">
        <f ca="1">HLOOKUP($B818,INDIRECT(P$1&amp;"!$I$2:$AM$40"),('Partner-period(er)'!$A818+14),FALSE)</f>
        <v>0</v>
      </c>
      <c r="Q818" s="9">
        <f ca="1">HLOOKUP($B818,INDIRECT(Q$1&amp;"!$I$2:$AM$40"),('Partner-period(er)'!$A818+14),FALSE)</f>
        <v>0</v>
      </c>
      <c r="R818" s="9">
        <f ca="1">HLOOKUP($B818,INDIRECT(R$1&amp;"!$I$2:$AM$40"),('Partner-period(er)'!$A818+14),FALSE)</f>
        <v>0</v>
      </c>
      <c r="S818" s="9">
        <f ca="1">HLOOKUP($B818,INDIRECT(S$1&amp;"!$I$2:$AM$40"),('Partner-period(er)'!$A818+14),FALSE)</f>
        <v>0</v>
      </c>
      <c r="T818" s="9">
        <f ca="1">HLOOKUP($B818,INDIRECT(T$1&amp;"!$I$2:$AM$40"),('Partner-period(er)'!$A818+14),FALSE)</f>
        <v>0</v>
      </c>
      <c r="U818" s="9">
        <f ca="1">HLOOKUP($B818,INDIRECT(U$1&amp;"!$I$2:$AM$40"),('Partner-period(er)'!$A818+14),FALSE)</f>
        <v>0</v>
      </c>
      <c r="V818" s="9">
        <f ca="1">HLOOKUP($B818,INDIRECT(V$1&amp;"!$I$2:$AM$40"),('Partner-period(er)'!$A818+14),FALSE)</f>
        <v>0</v>
      </c>
      <c r="W818" s="9">
        <f ca="1">HLOOKUP($B818,INDIRECT(W$1&amp;"!$I$2:$AM$40"),('Partner-period(er)'!$A818+14),FALSE)</f>
        <v>0</v>
      </c>
      <c r="X818" s="109">
        <f ca="1">HLOOKUP($B818,INDIRECT(X$1&amp;"!$I$2:$AM$40"),('Partner-period(er)'!$A818+14),FALSE)</f>
        <v>0</v>
      </c>
      <c r="Z818" s="15">
        <f t="shared" ca="1" si="439"/>
        <v>0</v>
      </c>
      <c r="AA818" s="11">
        <f ca="1">SUM($J818:K818)</f>
        <v>0</v>
      </c>
      <c r="AB818" s="11">
        <f ca="1">SUM($J818:L818)</f>
        <v>0</v>
      </c>
      <c r="AC818" s="11">
        <f ca="1">SUM($J818:M818)</f>
        <v>0</v>
      </c>
      <c r="AD818" s="11">
        <f ca="1">SUM($J818:N818)</f>
        <v>0</v>
      </c>
      <c r="AE818" s="11">
        <f ca="1">SUM($J818:O818)</f>
        <v>0</v>
      </c>
      <c r="AF818" s="11">
        <f ca="1">SUM($J818:P818)</f>
        <v>0</v>
      </c>
      <c r="AG818" s="11">
        <f ca="1">SUM($J818:Q818)</f>
        <v>0</v>
      </c>
      <c r="AH818" s="11">
        <f ca="1">SUM($J818:R818)</f>
        <v>0</v>
      </c>
      <c r="AI818" s="11">
        <f ca="1">SUM($J818:S818)</f>
        <v>0</v>
      </c>
      <c r="AJ818" s="11">
        <f ca="1">SUM($J818:T818)</f>
        <v>0</v>
      </c>
      <c r="AK818" s="11">
        <f ca="1">SUM($J818:U818)</f>
        <v>0</v>
      </c>
      <c r="AL818" s="11">
        <f ca="1">SUM($J818:V818)</f>
        <v>0</v>
      </c>
      <c r="AM818" s="11">
        <f ca="1">SUM($J818:W818)</f>
        <v>0</v>
      </c>
      <c r="AN818" s="19">
        <f ca="1">SUM($J818:X818)</f>
        <v>0</v>
      </c>
      <c r="AO818" s="12"/>
      <c r="AP818" s="11">
        <f ca="1">IF(Data!$H$2="ja",IF(Z818&gt;$G818,Z818-$G818,0),0)</f>
        <v>0</v>
      </c>
      <c r="AQ818" s="11">
        <f ca="1">IF(Data!$H$2="ja",IF(AA818&gt;$G818,AA818-$G818-SUM($AP818:AP818),0),0)</f>
        <v>0</v>
      </c>
      <c r="AR818" s="11">
        <f ca="1">IF(Data!$H$2="ja",IF(AB818&gt;$G818,AB818-$G818-SUM($AP818:AQ818),0),0)</f>
        <v>0</v>
      </c>
      <c r="AS818" s="11">
        <f ca="1">IF(Data!$H$2="ja",IF(AC818&gt;$G818,AC818-$G818-SUM($AP818:AR818),0),0)</f>
        <v>0</v>
      </c>
      <c r="AT818" s="11">
        <f ca="1">IF(Data!$H$2="ja",IF(AD818&gt;$G818,AD818-$G818-SUM($AP818:AS818),0),0)</f>
        <v>0</v>
      </c>
      <c r="AU818" s="11">
        <f ca="1">IF(Data!$H$2="ja",IF(AE818&gt;$G818,AE818-$G818-SUM($AP818:AT818),0),0)</f>
        <v>0</v>
      </c>
      <c r="AV818" s="11">
        <f ca="1">IF(Data!$H$2="ja",IF(AF818&gt;$G818,AF818-$G818-SUM($AP818:AU818),0),0)</f>
        <v>0</v>
      </c>
      <c r="AW818" s="11">
        <f ca="1">IF(Data!$H$2="ja",IF(AG818&gt;$G818,AG818-$G818-SUM($AP818:AV818),0),0)</f>
        <v>0</v>
      </c>
      <c r="AX818" s="11">
        <f ca="1">IF(Data!$H$2="ja",IF(AH818&gt;$G818,AH818-$G818-SUM($AP818:AW818),0),0)</f>
        <v>0</v>
      </c>
      <c r="AY818" s="11">
        <f ca="1">IF(Data!$H$2="ja",IF(AI818&gt;$G818,AI818-$G818-SUM($AP818:AX818),0),0)</f>
        <v>0</v>
      </c>
      <c r="AZ818" s="11">
        <f ca="1">IF(Data!$H$2="ja",IF(AJ818&gt;$G818,AJ818-$G818-SUM($AP818:AY818),0),0)</f>
        <v>0</v>
      </c>
      <c r="BA818" s="11">
        <f ca="1">IF(Data!$H$2="ja",IF(AK818&gt;$G818,AK818-$G818-SUM($AP818:AZ818),0),0)</f>
        <v>0</v>
      </c>
      <c r="BB818" s="11">
        <f ca="1">IF(Data!$H$2="ja",IF(AL818&gt;$G818,AL818-$G818-SUM($AP818:BA818),0),0)</f>
        <v>0</v>
      </c>
      <c r="BC818" s="11">
        <f ca="1">IF(Data!$H$2="ja",IF(AM818&gt;$G818,AM818-$G818-SUM($AP818:BB818),0),0)</f>
        <v>0</v>
      </c>
      <c r="BD818" s="11">
        <f ca="1">IF(Data!$H$2="ja",IF(AN818&gt;$G818,AN818-$G818-SUM($AP818:BC818),0),0)</f>
        <v>0</v>
      </c>
    </row>
    <row r="819" spans="1:56" x14ac:dyDescent="0.25">
      <c r="A819" s="24">
        <v>15</v>
      </c>
      <c r="B819" s="24">
        <f t="shared" si="435"/>
        <v>17</v>
      </c>
      <c r="C819" s="39"/>
      <c r="D819" s="9" t="str">
        <f>Data!B$12</f>
        <v>Overheadomkostninger</v>
      </c>
      <c r="E819" s="9"/>
      <c r="F819" s="4"/>
      <c r="G819" s="243">
        <f>HLOOKUP(B819,'Budget &amp; Total'!$1:$45,(37),FALSE)</f>
        <v>0</v>
      </c>
      <c r="H819" s="454">
        <f t="shared" ca="1" si="436"/>
        <v>0</v>
      </c>
      <c r="I819" s="72"/>
      <c r="J819" s="159">
        <f ca="1">HLOOKUP($B819,INDIRECT(J$1&amp;"!$I$2:$AM$40"),('Partner-period(er)'!$A819+14),FALSE)</f>
        <v>0</v>
      </c>
      <c r="K819" s="57">
        <f ca="1">HLOOKUP($B819,INDIRECT(K$1&amp;"!$I$2:$AM$40"),('Partner-period(er)'!$A819+14),FALSE)</f>
        <v>0</v>
      </c>
      <c r="L819" s="57">
        <f ca="1">HLOOKUP($B819,INDIRECT(L$1&amp;"!$I$2:$AM$40"),('Partner-period(er)'!$A819+14),FALSE)</f>
        <v>0</v>
      </c>
      <c r="M819" s="57">
        <f ca="1">HLOOKUP($B819,INDIRECT(M$1&amp;"!$I$2:$AM$40"),('Partner-period(er)'!$A819+14),FALSE)</f>
        <v>0</v>
      </c>
      <c r="N819" s="57">
        <f ca="1">HLOOKUP($B819,INDIRECT(N$1&amp;"!$I$2:$AM$40"),('Partner-period(er)'!$A819+14),FALSE)</f>
        <v>0</v>
      </c>
      <c r="O819" s="9">
        <f ca="1">HLOOKUP($B819,INDIRECT(O$1&amp;"!$I$2:$AM$40"),('Partner-period(er)'!$A819+14),FALSE)</f>
        <v>0</v>
      </c>
      <c r="P819" s="9">
        <f ca="1">HLOOKUP($B819,INDIRECT(P$1&amp;"!$I$2:$AM$40"),('Partner-period(er)'!$A819+14),FALSE)</f>
        <v>0</v>
      </c>
      <c r="Q819" s="9">
        <f ca="1">HLOOKUP($B819,INDIRECT(Q$1&amp;"!$I$2:$AM$40"),('Partner-period(er)'!$A819+14),FALSE)</f>
        <v>0</v>
      </c>
      <c r="R819" s="9">
        <f ca="1">HLOOKUP($B819,INDIRECT(R$1&amp;"!$I$2:$AM$40"),('Partner-period(er)'!$A819+14),FALSE)</f>
        <v>0</v>
      </c>
      <c r="S819" s="9">
        <f ca="1">HLOOKUP($B819,INDIRECT(S$1&amp;"!$I$2:$AM$40"),('Partner-period(er)'!$A819+14),FALSE)</f>
        <v>0</v>
      </c>
      <c r="T819" s="9">
        <f ca="1">HLOOKUP($B819,INDIRECT(T$1&amp;"!$I$2:$AM$40"),('Partner-period(er)'!$A819+14),FALSE)</f>
        <v>0</v>
      </c>
      <c r="U819" s="9">
        <f ca="1">HLOOKUP($B819,INDIRECT(U$1&amp;"!$I$2:$AM$40"),('Partner-period(er)'!$A819+14),FALSE)</f>
        <v>0</v>
      </c>
      <c r="V819" s="9">
        <f ca="1">HLOOKUP($B819,INDIRECT(V$1&amp;"!$I$2:$AM$40"),('Partner-period(er)'!$A819+14),FALSE)</f>
        <v>0</v>
      </c>
      <c r="W819" s="9">
        <f ca="1">HLOOKUP($B819,INDIRECT(W$1&amp;"!$I$2:$AM$40"),('Partner-period(er)'!$A819+14),FALSE)</f>
        <v>0</v>
      </c>
      <c r="X819" s="109">
        <f ca="1">HLOOKUP($B819,INDIRECT(X$1&amp;"!$I$2:$AM$40"),('Partner-period(er)'!$A819+14),FALSE)</f>
        <v>0</v>
      </c>
      <c r="Z819" s="15">
        <f t="shared" ca="1" si="439"/>
        <v>0</v>
      </c>
      <c r="AA819" s="11">
        <f ca="1">SUM($J819:K819)</f>
        <v>0</v>
      </c>
      <c r="AB819" s="11">
        <f ca="1">SUM($J819:L819)</f>
        <v>0</v>
      </c>
      <c r="AC819" s="11">
        <f ca="1">SUM($J819:M819)</f>
        <v>0</v>
      </c>
      <c r="AD819" s="11">
        <f ca="1">SUM($J819:N819)</f>
        <v>0</v>
      </c>
      <c r="AE819" s="11">
        <f ca="1">SUM($J819:O819)</f>
        <v>0</v>
      </c>
      <c r="AF819" s="11">
        <f ca="1">SUM($J819:P819)</f>
        <v>0</v>
      </c>
      <c r="AG819" s="11">
        <f ca="1">SUM($J819:Q819)</f>
        <v>0</v>
      </c>
      <c r="AH819" s="11">
        <f ca="1">SUM($J819:R819)</f>
        <v>0</v>
      </c>
      <c r="AI819" s="11">
        <f ca="1">SUM($J819:S819)</f>
        <v>0</v>
      </c>
      <c r="AJ819" s="11">
        <f ca="1">SUM($J819:T819)</f>
        <v>0</v>
      </c>
      <c r="AK819" s="11">
        <f ca="1">SUM($J819:U819)</f>
        <v>0</v>
      </c>
      <c r="AL819" s="11">
        <f ca="1">SUM($J819:V819)</f>
        <v>0</v>
      </c>
      <c r="AM819" s="11">
        <f ca="1">SUM($J819:W819)</f>
        <v>0</v>
      </c>
      <c r="AN819" s="19">
        <f ca="1">SUM($J819:X819)</f>
        <v>0</v>
      </c>
      <c r="AO819" s="12"/>
      <c r="AP819" s="11">
        <f ca="1">IF(Data!$H$2="ja",IF(Z819&gt;$G819,Z819-$G819,0),0)</f>
        <v>0</v>
      </c>
      <c r="AQ819" s="11">
        <f ca="1">IF(Data!$H$2="ja",IF(AA819&gt;$G819,AA819-$G819-SUM($AP819:AP819),0),0)</f>
        <v>0</v>
      </c>
      <c r="AR819" s="11">
        <f ca="1">IF(Data!$H$2="ja",IF(AB819&gt;$G819,AB819-$G819-SUM($AP819:AQ819),0),0)</f>
        <v>0</v>
      </c>
      <c r="AS819" s="11">
        <f ca="1">IF(Data!$H$2="ja",IF(AC819&gt;$G819,AC819-$G819-SUM($AP819:AR819),0),0)</f>
        <v>0</v>
      </c>
      <c r="AT819" s="11">
        <f ca="1">IF(Data!$H$2="ja",IF(AD819&gt;$G819,AD819-$G819-SUM($AP819:AS819),0),0)</f>
        <v>0</v>
      </c>
      <c r="AU819" s="11">
        <f ca="1">IF(Data!$H$2="ja",IF(AE819&gt;$G819,AE819-$G819-SUM($AP819:AT819),0),0)</f>
        <v>0</v>
      </c>
      <c r="AV819" s="11">
        <f ca="1">IF(Data!$H$2="ja",IF(AF819&gt;$G819,AF819-$G819-SUM($AP819:AU819),0),0)</f>
        <v>0</v>
      </c>
      <c r="AW819" s="11">
        <f ca="1">IF(Data!$H$2="ja",IF(AG819&gt;$G819,AG819-$G819-SUM($AP819:AV819),0),0)</f>
        <v>0</v>
      </c>
      <c r="AX819" s="11">
        <f ca="1">IF(Data!$H$2="ja",IF(AH819&gt;$G819,AH819-$G819-SUM($AP819:AW819),0),0)</f>
        <v>0</v>
      </c>
      <c r="AY819" s="11">
        <f ca="1">IF(Data!$H$2="ja",IF(AI819&gt;$G819,AI819-$G819-SUM($AP819:AX819),0),0)</f>
        <v>0</v>
      </c>
      <c r="AZ819" s="11">
        <f ca="1">IF(Data!$H$2="ja",IF(AJ819&gt;$G819,AJ819-$G819-SUM($AP819:AY819),0),0)</f>
        <v>0</v>
      </c>
      <c r="BA819" s="11">
        <f ca="1">IF(Data!$H$2="ja",IF(AK819&gt;$G819,AK819-$G819-SUM($AP819:AZ819),0),0)</f>
        <v>0</v>
      </c>
      <c r="BB819" s="11">
        <f ca="1">IF(Data!$H$2="ja",IF(AL819&gt;$G819,AL819-$G819-SUM($AP819:BA819),0),0)</f>
        <v>0</v>
      </c>
      <c r="BC819" s="11">
        <f ca="1">IF(Data!$H$2="ja",IF(AM819&gt;$G819,AM819-$G819-SUM($AP819:BB819),0),0)</f>
        <v>0</v>
      </c>
      <c r="BD819" s="11">
        <f ca="1">IF(Data!$H$2="ja",IF(AN819&gt;$G819,AN819-$G819-SUM($AP819:BC819),0),0)</f>
        <v>0</v>
      </c>
    </row>
    <row r="820" spans="1:56" x14ac:dyDescent="0.25">
      <c r="A820" s="24">
        <v>16</v>
      </c>
      <c r="B820" s="24">
        <f t="shared" si="435"/>
        <v>17</v>
      </c>
      <c r="C820" s="35"/>
      <c r="D820" s="32" t="str">
        <f>Data!B$19</f>
        <v>Andre omkostninger total</v>
      </c>
      <c r="E820" s="32"/>
      <c r="F820" s="71"/>
      <c r="G820" s="242">
        <f>HLOOKUP(B820,'Budget &amp; Total'!$1:$45,(19+A820),FALSE)</f>
        <v>0</v>
      </c>
      <c r="H820" s="456">
        <f t="shared" ca="1" si="436"/>
        <v>0</v>
      </c>
      <c r="I820" s="72"/>
      <c r="J820" s="209">
        <f ca="1">HLOOKUP($B820,INDIRECT(J$1&amp;"!$I$2:$AM$40"),('Partner-period(er)'!$A820+14),FALSE)</f>
        <v>0</v>
      </c>
      <c r="K820" s="61">
        <f ca="1">HLOOKUP($B820,INDIRECT(K$1&amp;"!$I$2:$AM$40"),('Partner-period(er)'!$A820+14),FALSE)</f>
        <v>0</v>
      </c>
      <c r="L820" s="61">
        <f ca="1">HLOOKUP($B820,INDIRECT(L$1&amp;"!$I$2:$AM$40"),('Partner-period(er)'!$A820+14),FALSE)</f>
        <v>0</v>
      </c>
      <c r="M820" s="61">
        <f ca="1">HLOOKUP($B820,INDIRECT(M$1&amp;"!$I$2:$AM$40"),('Partner-period(er)'!$A820+14),FALSE)</f>
        <v>0</v>
      </c>
      <c r="N820" s="61">
        <f ca="1">HLOOKUP($B820,INDIRECT(N$1&amp;"!$I$2:$AM$40"),('Partner-period(er)'!$A820+14),FALSE)</f>
        <v>0</v>
      </c>
      <c r="O820" s="32">
        <f ca="1">HLOOKUP($B820,INDIRECT(O$1&amp;"!$I$2:$AM$40"),('Partner-period(er)'!$A820+14),FALSE)</f>
        <v>0</v>
      </c>
      <c r="P820" s="32">
        <f ca="1">HLOOKUP($B820,INDIRECT(P$1&amp;"!$I$2:$AM$40"),('Partner-period(er)'!$A820+14),FALSE)</f>
        <v>0</v>
      </c>
      <c r="Q820" s="32">
        <f ca="1">HLOOKUP($B820,INDIRECT(Q$1&amp;"!$I$2:$AM$40"),('Partner-period(er)'!$A820+14),FALSE)</f>
        <v>0</v>
      </c>
      <c r="R820" s="32">
        <f ca="1">HLOOKUP($B820,INDIRECT(R$1&amp;"!$I$2:$AM$40"),('Partner-period(er)'!$A820+14),FALSE)</f>
        <v>0</v>
      </c>
      <c r="S820" s="32">
        <f ca="1">HLOOKUP($B820,INDIRECT(S$1&amp;"!$I$2:$AM$40"),('Partner-period(er)'!$A820+14),FALSE)</f>
        <v>0</v>
      </c>
      <c r="T820" s="32">
        <f ca="1">HLOOKUP($B820,INDIRECT(T$1&amp;"!$I$2:$AM$40"),('Partner-period(er)'!$A820+14),FALSE)</f>
        <v>0</v>
      </c>
      <c r="U820" s="32">
        <f ca="1">HLOOKUP($B820,INDIRECT(U$1&amp;"!$I$2:$AM$40"),('Partner-period(er)'!$A820+14),FALSE)</f>
        <v>0</v>
      </c>
      <c r="V820" s="32">
        <f ca="1">HLOOKUP($B820,INDIRECT(V$1&amp;"!$I$2:$AM$40"),('Partner-period(er)'!$A820+14),FALSE)</f>
        <v>0</v>
      </c>
      <c r="W820" s="32">
        <f ca="1">HLOOKUP($B820,INDIRECT(W$1&amp;"!$I$2:$AM$40"),('Partner-period(er)'!$A820+14),FALSE)</f>
        <v>0</v>
      </c>
      <c r="X820" s="366">
        <f ca="1">HLOOKUP($B820,INDIRECT(X$1&amp;"!$I$2:$AM$40"),('Partner-period(er)'!$A820+14),FALSE)</f>
        <v>0</v>
      </c>
      <c r="Z820" s="15">
        <f t="shared" ca="1" si="439"/>
        <v>0</v>
      </c>
      <c r="AA820" s="11">
        <f ca="1">SUM($J820:K820)</f>
        <v>0</v>
      </c>
      <c r="AB820" s="11">
        <f ca="1">SUM($J820:L820)</f>
        <v>0</v>
      </c>
      <c r="AC820" s="11">
        <f ca="1">SUM($J820:M820)</f>
        <v>0</v>
      </c>
      <c r="AD820" s="11">
        <f ca="1">SUM($J820:N820)</f>
        <v>0</v>
      </c>
      <c r="AE820" s="11">
        <f ca="1">SUM($J820:O820)</f>
        <v>0</v>
      </c>
      <c r="AF820" s="11">
        <f ca="1">SUM($J820:P820)</f>
        <v>0</v>
      </c>
      <c r="AG820" s="11">
        <f ca="1">SUM($J820:Q820)</f>
        <v>0</v>
      </c>
      <c r="AH820" s="11">
        <f ca="1">SUM($J820:R820)</f>
        <v>0</v>
      </c>
      <c r="AI820" s="11">
        <f ca="1">SUM($J820:S820)</f>
        <v>0</v>
      </c>
      <c r="AJ820" s="11">
        <f ca="1">SUM($J820:T820)</f>
        <v>0</v>
      </c>
      <c r="AK820" s="11">
        <f ca="1">SUM($J820:U820)</f>
        <v>0</v>
      </c>
      <c r="AL820" s="11">
        <f ca="1">SUM($J820:V820)</f>
        <v>0</v>
      </c>
      <c r="AM820" s="11">
        <f ca="1">SUM($J820:W820)</f>
        <v>0</v>
      </c>
      <c r="AN820" s="19">
        <f ca="1">SUM($J820:X820)</f>
        <v>0</v>
      </c>
      <c r="AO820" s="12"/>
      <c r="AP820" s="11"/>
      <c r="AQ820" s="11"/>
      <c r="AR820" s="11"/>
      <c r="AS820" s="11"/>
      <c r="AT820" s="11"/>
      <c r="AU820" s="11"/>
      <c r="AV820" s="11"/>
      <c r="AW820" s="11"/>
      <c r="AX820" s="11"/>
      <c r="AY820" s="11"/>
      <c r="AZ820" s="11"/>
      <c r="BA820" s="11"/>
      <c r="BB820" s="11"/>
      <c r="BC820" s="11"/>
      <c r="BD820" s="11"/>
    </row>
    <row r="821" spans="1:56" ht="13.8" thickBot="1" x14ac:dyDescent="0.3">
      <c r="A821" s="24">
        <v>17</v>
      </c>
      <c r="B821" s="24">
        <f t="shared" si="435"/>
        <v>17</v>
      </c>
      <c r="C821" s="250" t="str">
        <f>Data!B$55</f>
        <v>Totale omkostninger</v>
      </c>
      <c r="D821" s="251"/>
      <c r="E821" s="251"/>
      <c r="F821" s="252"/>
      <c r="G821" s="253">
        <f>HLOOKUP(B821,'Budget &amp; Total'!$1:$45,(38),FALSE)</f>
        <v>0</v>
      </c>
      <c r="H821" s="457">
        <f t="shared" ca="1" si="436"/>
        <v>0</v>
      </c>
      <c r="I821" s="80"/>
      <c r="J821" s="255">
        <f ca="1">HLOOKUP($B821,INDIRECT(J$1&amp;"!$I$2:$AM$40"),('Partner-period(er)'!$A821+14),FALSE)</f>
        <v>0</v>
      </c>
      <c r="K821" s="256">
        <f ca="1">HLOOKUP($B821,INDIRECT(K$1&amp;"!$I$2:$AM$40"),('Partner-period(er)'!$A821+14),FALSE)</f>
        <v>0</v>
      </c>
      <c r="L821" s="256">
        <f ca="1">HLOOKUP($B821,INDIRECT(L$1&amp;"!$I$2:$AM$40"),('Partner-period(er)'!$A821+14),FALSE)</f>
        <v>0</v>
      </c>
      <c r="M821" s="256">
        <f ca="1">HLOOKUP($B821,INDIRECT(M$1&amp;"!$I$2:$AM$40"),('Partner-period(er)'!$A821+14),FALSE)</f>
        <v>0</v>
      </c>
      <c r="N821" s="256">
        <f ca="1">HLOOKUP($B821,INDIRECT(N$1&amp;"!$I$2:$AM$40"),('Partner-period(er)'!$A821+14),FALSE)</f>
        <v>0</v>
      </c>
      <c r="O821" s="367">
        <f ca="1">HLOOKUP($B821,INDIRECT(O$1&amp;"!$I$2:$AM$40"),('Partner-period(er)'!$A821+14),FALSE)</f>
        <v>0</v>
      </c>
      <c r="P821" s="367">
        <f ca="1">HLOOKUP($B821,INDIRECT(P$1&amp;"!$I$2:$AM$40"),('Partner-period(er)'!$A821+14),FALSE)</f>
        <v>0</v>
      </c>
      <c r="Q821" s="367">
        <f ca="1">HLOOKUP($B821,INDIRECT(Q$1&amp;"!$I$2:$AM$40"),('Partner-period(er)'!$A821+14),FALSE)</f>
        <v>0</v>
      </c>
      <c r="R821" s="367">
        <f ca="1">HLOOKUP($B821,INDIRECT(R$1&amp;"!$I$2:$AM$40"),('Partner-period(er)'!$A821+14),FALSE)</f>
        <v>0</v>
      </c>
      <c r="S821" s="367">
        <f ca="1">HLOOKUP($B821,INDIRECT(S$1&amp;"!$I$2:$AM$40"),('Partner-period(er)'!$A821+14),FALSE)</f>
        <v>0</v>
      </c>
      <c r="T821" s="367">
        <f ca="1">HLOOKUP($B821,INDIRECT(T$1&amp;"!$I$2:$AM$40"),('Partner-period(er)'!$A821+14),FALSE)</f>
        <v>0</v>
      </c>
      <c r="U821" s="367">
        <f ca="1">HLOOKUP($B821,INDIRECT(U$1&amp;"!$I$2:$AM$40"),('Partner-period(er)'!$A821+14),FALSE)</f>
        <v>0</v>
      </c>
      <c r="V821" s="367">
        <f ca="1">HLOOKUP($B821,INDIRECT(V$1&amp;"!$I$2:$AM$40"),('Partner-period(er)'!$A821+14),FALSE)</f>
        <v>0</v>
      </c>
      <c r="W821" s="367">
        <f ca="1">HLOOKUP($B821,INDIRECT(W$1&amp;"!$I$2:$AM$40"),('Partner-period(er)'!$A821+14),FALSE)</f>
        <v>0</v>
      </c>
      <c r="X821" s="368">
        <f ca="1">HLOOKUP($B821,INDIRECT(X$1&amp;"!$I$2:$AM$40"),('Partner-period(er)'!$A821+14),FALSE)</f>
        <v>0</v>
      </c>
      <c r="Z821" s="15">
        <f t="shared" ca="1" si="439"/>
        <v>0</v>
      </c>
      <c r="AA821" s="11">
        <f ca="1">SUM($J821:K821)</f>
        <v>0</v>
      </c>
      <c r="AB821" s="11">
        <f ca="1">SUM($J821:L821)</f>
        <v>0</v>
      </c>
      <c r="AC821" s="11">
        <f ca="1">SUM($J821:M821)</f>
        <v>0</v>
      </c>
      <c r="AD821" s="11">
        <f ca="1">SUM($J821:N821)</f>
        <v>0</v>
      </c>
      <c r="AE821" s="11">
        <f ca="1">SUM($J821:O821)</f>
        <v>0</v>
      </c>
      <c r="AF821" s="11">
        <f ca="1">SUM($J821:P821)</f>
        <v>0</v>
      </c>
      <c r="AG821" s="11">
        <f ca="1">SUM($J821:Q821)</f>
        <v>0</v>
      </c>
      <c r="AH821" s="11">
        <f ca="1">SUM($J821:R821)</f>
        <v>0</v>
      </c>
      <c r="AI821" s="11">
        <f ca="1">SUM($J821:S821)</f>
        <v>0</v>
      </c>
      <c r="AJ821" s="11">
        <f ca="1">SUM($J821:T821)</f>
        <v>0</v>
      </c>
      <c r="AK821" s="11">
        <f ca="1">SUM($J821:U821)</f>
        <v>0</v>
      </c>
      <c r="AL821" s="11">
        <f ca="1">SUM($J821:V821)</f>
        <v>0</v>
      </c>
      <c r="AM821" s="11">
        <f ca="1">SUM($J821:W821)</f>
        <v>0</v>
      </c>
      <c r="AN821" s="19">
        <f ca="1">SUM($J821:X821)</f>
        <v>0</v>
      </c>
      <c r="AO821" s="12"/>
      <c r="AP821" s="11"/>
      <c r="AQ821" s="11"/>
      <c r="AR821" s="11"/>
      <c r="AS821" s="11"/>
      <c r="AT821" s="11"/>
      <c r="AU821" s="11"/>
      <c r="AV821" s="11"/>
      <c r="AW821" s="11"/>
      <c r="AX821" s="11"/>
      <c r="AY821" s="11"/>
      <c r="AZ821" s="11"/>
      <c r="BA821" s="11"/>
      <c r="BB821" s="11"/>
      <c r="BC821" s="11"/>
      <c r="BD821" s="11"/>
    </row>
    <row r="822" spans="1:56" ht="13.8" thickTop="1" x14ac:dyDescent="0.25">
      <c r="A822" s="24">
        <v>18</v>
      </c>
      <c r="B822" s="24">
        <f t="shared" si="435"/>
        <v>17</v>
      </c>
      <c r="C822" s="38">
        <f>'Budget &amp; Total'!B$41</f>
        <v>0</v>
      </c>
      <c r="D822" s="9"/>
      <c r="E822" s="9"/>
      <c r="F822" s="4"/>
      <c r="G822" s="242"/>
      <c r="H822" s="454">
        <f t="shared" ca="1" si="436"/>
        <v>0</v>
      </c>
      <c r="I822" s="72"/>
      <c r="J822" s="159">
        <f ca="1">HLOOKUP($B822,INDIRECT(J$1&amp;"!$I$2:$AM$40"),('Partner-period(er)'!$A822+14),FALSE)</f>
        <v>0</v>
      </c>
      <c r="K822" s="57">
        <f ca="1">HLOOKUP($B822,INDIRECT(K$1&amp;"!$I$2:$AM$40"),('Partner-period(er)'!$A822+14),FALSE)</f>
        <v>0</v>
      </c>
      <c r="L822" s="57">
        <f ca="1">HLOOKUP($B822,INDIRECT(L$1&amp;"!$I$2:$AM$40"),('Partner-period(er)'!$A822+14),FALSE)</f>
        <v>0</v>
      </c>
      <c r="M822" s="57">
        <f ca="1">HLOOKUP($B822,INDIRECT(M$1&amp;"!$I$2:$AM$40"),('Partner-period(er)'!$A822+14),FALSE)</f>
        <v>0</v>
      </c>
      <c r="N822" s="57">
        <f ca="1">HLOOKUP($B822,INDIRECT(N$1&amp;"!$I$2:$AM$40"),('Partner-period(er)'!$A822+14),FALSE)</f>
        <v>0</v>
      </c>
      <c r="O822" s="9">
        <f ca="1">HLOOKUP($B822,INDIRECT(O$1&amp;"!$I$2:$AM$40"),('Partner-period(er)'!$A822+14),FALSE)</f>
        <v>0</v>
      </c>
      <c r="P822" s="9">
        <f ca="1">HLOOKUP($B822,INDIRECT(P$1&amp;"!$I$2:$AM$40"),('Partner-period(er)'!$A822+14),FALSE)</f>
        <v>0</v>
      </c>
      <c r="Q822" s="9">
        <f ca="1">HLOOKUP($B822,INDIRECT(Q$1&amp;"!$I$2:$AM$40"),('Partner-period(er)'!$A822+14),FALSE)</f>
        <v>0</v>
      </c>
      <c r="R822" s="9">
        <f ca="1">HLOOKUP($B822,INDIRECT(R$1&amp;"!$I$2:$AM$40"),('Partner-period(er)'!$A822+14),FALSE)</f>
        <v>0</v>
      </c>
      <c r="S822" s="9">
        <f ca="1">HLOOKUP($B822,INDIRECT(S$1&amp;"!$I$2:$AM$40"),('Partner-period(er)'!$A822+14),FALSE)</f>
        <v>0</v>
      </c>
      <c r="T822" s="9">
        <f ca="1">HLOOKUP($B822,INDIRECT(T$1&amp;"!$I$2:$AM$40"),('Partner-period(er)'!$A822+14),FALSE)</f>
        <v>0</v>
      </c>
      <c r="U822" s="9">
        <f ca="1">HLOOKUP($B822,INDIRECT(U$1&amp;"!$I$2:$AM$40"),('Partner-period(er)'!$A822+14),FALSE)</f>
        <v>0</v>
      </c>
      <c r="V822" s="9">
        <f ca="1">HLOOKUP($B822,INDIRECT(V$1&amp;"!$I$2:$AM$40"),('Partner-period(er)'!$A822+14),FALSE)</f>
        <v>0</v>
      </c>
      <c r="W822" s="9">
        <f ca="1">HLOOKUP($B822,INDIRECT(W$1&amp;"!$I$2:$AM$40"),('Partner-period(er)'!$A822+14),FALSE)</f>
        <v>0</v>
      </c>
      <c r="X822" s="109">
        <f ca="1">HLOOKUP($B822,INDIRECT(X$1&amp;"!$I$2:$AM$40"),('Partner-period(er)'!$A822+14),FALSE)</f>
        <v>0</v>
      </c>
      <c r="Z822" s="15"/>
      <c r="AA822" s="11"/>
      <c r="AB822" s="11"/>
      <c r="AC822" s="11"/>
      <c r="AD822" s="11"/>
      <c r="AE822" s="11"/>
      <c r="AF822" s="11"/>
      <c r="AG822" s="11"/>
      <c r="AH822" s="11"/>
      <c r="AI822" s="11"/>
      <c r="AJ822" s="11"/>
      <c r="AK822" s="11"/>
      <c r="AL822" s="11"/>
      <c r="AM822" s="11"/>
      <c r="AN822" s="19"/>
      <c r="AO822" s="12"/>
      <c r="AP822" s="11"/>
      <c r="AQ822" s="11"/>
      <c r="AR822" s="11"/>
      <c r="AS822" s="11"/>
      <c r="AT822" s="11"/>
      <c r="AU822" s="11"/>
      <c r="AV822" s="11"/>
      <c r="AW822" s="11"/>
      <c r="AX822" s="11"/>
      <c r="AY822" s="11"/>
      <c r="AZ822" s="11"/>
      <c r="BA822" s="11"/>
      <c r="BB822" s="11"/>
      <c r="BC822" s="11"/>
      <c r="BD822" s="11"/>
    </row>
    <row r="823" spans="1:56" x14ac:dyDescent="0.25">
      <c r="A823" s="24">
        <v>19</v>
      </c>
      <c r="B823" s="24">
        <f t="shared" si="435"/>
        <v>17</v>
      </c>
      <c r="C823" s="73"/>
      <c r="D823" s="9" t="str">
        <f>Data!B$26</f>
        <v>Beregnet tilskud</v>
      </c>
      <c r="E823" s="9"/>
      <c r="F823" s="67">
        <f>HLOOKUP(B822,'Budget &amp; Total'!B:CI,42,FALSE)</f>
        <v>0</v>
      </c>
      <c r="G823" s="244"/>
      <c r="H823" s="454">
        <f t="shared" ca="1" si="436"/>
        <v>0</v>
      </c>
      <c r="I823" s="72"/>
      <c r="J823" s="159">
        <f ca="1">HLOOKUP($B823,INDIRECT(J$1&amp;"!$I$2:$AM$40"),('Partner-period(er)'!$A823+14),FALSE)</f>
        <v>0</v>
      </c>
      <c r="K823" s="57">
        <f ca="1">HLOOKUP($B823,INDIRECT(K$1&amp;"!$I$2:$AM$40"),('Partner-period(er)'!$A823+14),FALSE)</f>
        <v>0</v>
      </c>
      <c r="L823" s="57">
        <f ca="1">HLOOKUP($B823,INDIRECT(L$1&amp;"!$I$2:$AM$40"),('Partner-period(er)'!$A823+14),FALSE)</f>
        <v>0</v>
      </c>
      <c r="M823" s="57">
        <f ca="1">HLOOKUP($B823,INDIRECT(M$1&amp;"!$I$2:$AM$40"),('Partner-period(er)'!$A823+14),FALSE)</f>
        <v>0</v>
      </c>
      <c r="N823" s="57">
        <f ca="1">HLOOKUP($B823,INDIRECT(N$1&amp;"!$I$2:$AM$40"),('Partner-period(er)'!$A823+14),FALSE)</f>
        <v>0</v>
      </c>
      <c r="O823" s="9">
        <f ca="1">HLOOKUP($B823,INDIRECT(O$1&amp;"!$I$2:$AM$40"),('Partner-period(er)'!$A823+14),FALSE)</f>
        <v>0</v>
      </c>
      <c r="P823" s="9">
        <f ca="1">HLOOKUP($B823,INDIRECT(P$1&amp;"!$I$2:$AM$40"),('Partner-period(er)'!$A823+14),FALSE)</f>
        <v>0</v>
      </c>
      <c r="Q823" s="9">
        <f ca="1">HLOOKUP($B823,INDIRECT(Q$1&amp;"!$I$2:$AM$40"),('Partner-period(er)'!$A823+14),FALSE)</f>
        <v>0</v>
      </c>
      <c r="R823" s="9">
        <f ca="1">HLOOKUP($B823,INDIRECT(R$1&amp;"!$I$2:$AM$40"),('Partner-period(er)'!$A823+14),FALSE)</f>
        <v>0</v>
      </c>
      <c r="S823" s="9">
        <f ca="1">HLOOKUP($B823,INDIRECT(S$1&amp;"!$I$2:$AM$40"),('Partner-period(er)'!$A823+14),FALSE)</f>
        <v>0</v>
      </c>
      <c r="T823" s="9">
        <f ca="1">HLOOKUP($B823,INDIRECT(T$1&amp;"!$I$2:$AM$40"),('Partner-period(er)'!$A823+14),FALSE)</f>
        <v>0</v>
      </c>
      <c r="U823" s="9">
        <f ca="1">HLOOKUP($B823,INDIRECT(U$1&amp;"!$I$2:$AM$40"),('Partner-period(er)'!$A823+14),FALSE)</f>
        <v>0</v>
      </c>
      <c r="V823" s="9">
        <f ca="1">HLOOKUP($B823,INDIRECT(V$1&amp;"!$I$2:$AM$40"),('Partner-period(er)'!$A823+14),FALSE)</f>
        <v>0</v>
      </c>
      <c r="W823" s="9">
        <f ca="1">HLOOKUP($B823,INDIRECT(W$1&amp;"!$I$2:$AM$40"),('Partner-period(er)'!$A823+14),FALSE)</f>
        <v>0</v>
      </c>
      <c r="X823" s="109">
        <f ca="1">HLOOKUP($B823,INDIRECT(X$1&amp;"!$I$2:$AM$40"),('Partner-period(er)'!$A823+14),FALSE)</f>
        <v>0</v>
      </c>
      <c r="Z823" s="15"/>
      <c r="AA823" s="11"/>
      <c r="AB823" s="11"/>
      <c r="AC823" s="11"/>
      <c r="AD823" s="11"/>
      <c r="AE823" s="11"/>
      <c r="AF823" s="11"/>
      <c r="AG823" s="11"/>
      <c r="AH823" s="11"/>
      <c r="AI823" s="11"/>
      <c r="AJ823" s="11"/>
      <c r="AK823" s="11"/>
      <c r="AL823" s="11"/>
      <c r="AM823" s="11"/>
      <c r="AN823" s="19"/>
      <c r="AO823" s="12"/>
      <c r="AP823" s="11"/>
      <c r="AQ823" s="11"/>
      <c r="AR823" s="11"/>
      <c r="AS823" s="11"/>
      <c r="AT823" s="11"/>
      <c r="AU823" s="11"/>
      <c r="AV823" s="11"/>
      <c r="AW823" s="11"/>
      <c r="AX823" s="11"/>
      <c r="AY823" s="11"/>
      <c r="AZ823" s="11"/>
      <c r="BA823" s="11"/>
      <c r="BB823" s="11"/>
      <c r="BC823" s="11"/>
      <c r="BD823" s="11"/>
    </row>
    <row r="824" spans="1:56" x14ac:dyDescent="0.25">
      <c r="A824" s="24">
        <v>20</v>
      </c>
      <c r="B824" s="24">
        <f t="shared" si="435"/>
        <v>17</v>
      </c>
      <c r="C824" s="73"/>
      <c r="D824" s="9" t="str">
        <f>Data!B$27</f>
        <v>Forudbetalt tilskud (efter aftale)</v>
      </c>
      <c r="E824" s="27"/>
      <c r="F824" s="4"/>
      <c r="G824" s="242"/>
      <c r="H824" s="454">
        <f t="shared" ca="1" si="436"/>
        <v>0</v>
      </c>
      <c r="I824" s="72"/>
      <c r="J824" s="159">
        <f ca="1">HLOOKUP($B824,INDIRECT(J$1&amp;"!$I$2:$AM$40"),('Partner-period(er)'!$A824+14),FALSE)</f>
        <v>0</v>
      </c>
      <c r="K824" s="57">
        <f ca="1">HLOOKUP($B824,INDIRECT(K$1&amp;"!$I$2:$AM$40"),('Partner-period(er)'!$A824+14),FALSE)</f>
        <v>0</v>
      </c>
      <c r="L824" s="57">
        <f ca="1">HLOOKUP($B824,INDIRECT(L$1&amp;"!$I$2:$AM$40"),('Partner-period(er)'!$A824+14),FALSE)</f>
        <v>0</v>
      </c>
      <c r="M824" s="57">
        <f ca="1">HLOOKUP($B824,INDIRECT(M$1&amp;"!$I$2:$AM$40"),('Partner-period(er)'!$A824+14),FALSE)</f>
        <v>0</v>
      </c>
      <c r="N824" s="57">
        <f ca="1">HLOOKUP($B824,INDIRECT(N$1&amp;"!$I$2:$AM$40"),('Partner-period(er)'!$A824+14),FALSE)</f>
        <v>0</v>
      </c>
      <c r="O824" s="9">
        <f ca="1">HLOOKUP($B824,INDIRECT(O$1&amp;"!$I$2:$AM$40"),('Partner-period(er)'!$A824+14),FALSE)</f>
        <v>0</v>
      </c>
      <c r="P824" s="9">
        <f ca="1">HLOOKUP($B824,INDIRECT(P$1&amp;"!$I$2:$AM$40"),('Partner-period(er)'!$A824+14),FALSE)</f>
        <v>0</v>
      </c>
      <c r="Q824" s="9">
        <f ca="1">HLOOKUP($B824,INDIRECT(Q$1&amp;"!$I$2:$AM$40"),('Partner-period(er)'!$A824+14),FALSE)</f>
        <v>0</v>
      </c>
      <c r="R824" s="9">
        <f ca="1">HLOOKUP($B824,INDIRECT(R$1&amp;"!$I$2:$AM$40"),('Partner-period(er)'!$A824+14),FALSE)</f>
        <v>0</v>
      </c>
      <c r="S824" s="9">
        <f ca="1">HLOOKUP($B824,INDIRECT(S$1&amp;"!$I$2:$AM$40"),('Partner-period(er)'!$A824+14),FALSE)</f>
        <v>0</v>
      </c>
      <c r="T824" s="9">
        <f ca="1">HLOOKUP($B824,INDIRECT(T$1&amp;"!$I$2:$AM$40"),('Partner-period(er)'!$A824+14),FALSE)</f>
        <v>0</v>
      </c>
      <c r="U824" s="9">
        <f ca="1">HLOOKUP($B824,INDIRECT(U$1&amp;"!$I$2:$AM$40"),('Partner-period(er)'!$A824+14),FALSE)</f>
        <v>0</v>
      </c>
      <c r="V824" s="9">
        <f ca="1">HLOOKUP($B824,INDIRECT(V$1&amp;"!$I$2:$AM$40"),('Partner-period(er)'!$A824+14),FALSE)</f>
        <v>0</v>
      </c>
      <c r="W824" s="9">
        <f ca="1">HLOOKUP($B824,INDIRECT(W$1&amp;"!$I$2:$AM$40"),('Partner-period(er)'!$A824+14),FALSE)</f>
        <v>0</v>
      </c>
      <c r="X824" s="109">
        <f ca="1">HLOOKUP($B824,INDIRECT(X$1&amp;"!$I$2:$AM$40"),('Partner-period(er)'!$A824+14),FALSE)</f>
        <v>0</v>
      </c>
      <c r="Z824" s="15"/>
      <c r="AA824" s="11"/>
      <c r="AB824" s="11"/>
      <c r="AC824" s="11"/>
      <c r="AD824" s="11"/>
      <c r="AE824" s="11"/>
      <c r="AF824" s="11"/>
      <c r="AG824" s="11"/>
      <c r="AH824" s="11"/>
      <c r="AI824" s="11"/>
      <c r="AJ824" s="11"/>
      <c r="AK824" s="11"/>
      <c r="AL824" s="11"/>
      <c r="AM824" s="11"/>
      <c r="AN824" s="19"/>
      <c r="AO824" s="12"/>
      <c r="AP824" s="11"/>
      <c r="AQ824" s="11"/>
      <c r="AR824" s="11"/>
      <c r="AS824" s="11"/>
      <c r="AT824" s="11"/>
      <c r="AU824" s="11"/>
      <c r="AV824" s="11"/>
      <c r="AW824" s="11"/>
      <c r="AX824" s="11"/>
      <c r="AY824" s="11"/>
      <c r="AZ824" s="11"/>
      <c r="BA824" s="11"/>
      <c r="BB824" s="11"/>
      <c r="BC824" s="11"/>
      <c r="BD824" s="11"/>
    </row>
    <row r="825" spans="1:56" x14ac:dyDescent="0.25">
      <c r="A825" s="24">
        <v>21</v>
      </c>
      <c r="B825" s="24">
        <f t="shared" si="435"/>
        <v>17</v>
      </c>
      <c r="C825" s="39"/>
      <c r="D825" s="9" t="str">
        <f>Data!B$28</f>
        <v>Justering for timepris inklusiv overhead</v>
      </c>
      <c r="E825" s="27"/>
      <c r="F825" s="4"/>
      <c r="G825" s="242"/>
      <c r="H825" s="454">
        <f t="shared" ca="1" si="436"/>
        <v>0</v>
      </c>
      <c r="I825" s="72"/>
      <c r="J825" s="159">
        <f ca="1">(J835+J842)*(1+$F810)*$F823</f>
        <v>0</v>
      </c>
      <c r="K825" s="57">
        <f ca="1">(K835+K842)*(1+$F810)*$F823</f>
        <v>0</v>
      </c>
      <c r="L825" s="57">
        <f t="shared" ref="L825:X825" ca="1" si="440">(L835+L842)*(1+$F810)*$F823</f>
        <v>0</v>
      </c>
      <c r="M825" s="57">
        <f t="shared" ca="1" si="440"/>
        <v>0</v>
      </c>
      <c r="N825" s="57">
        <f t="shared" ca="1" si="440"/>
        <v>0</v>
      </c>
      <c r="O825" s="57">
        <f t="shared" ca="1" si="440"/>
        <v>0</v>
      </c>
      <c r="P825" s="57">
        <f t="shared" ca="1" si="440"/>
        <v>0</v>
      </c>
      <c r="Q825" s="57">
        <f t="shared" ca="1" si="440"/>
        <v>0</v>
      </c>
      <c r="R825" s="57">
        <f t="shared" ca="1" si="440"/>
        <v>0</v>
      </c>
      <c r="S825" s="57">
        <f t="shared" ca="1" si="440"/>
        <v>0</v>
      </c>
      <c r="T825" s="57">
        <f t="shared" ca="1" si="440"/>
        <v>0</v>
      </c>
      <c r="U825" s="57">
        <f t="shared" ca="1" si="440"/>
        <v>0</v>
      </c>
      <c r="V825" s="57">
        <f t="shared" ca="1" si="440"/>
        <v>0</v>
      </c>
      <c r="W825" s="57">
        <f t="shared" ca="1" si="440"/>
        <v>0</v>
      </c>
      <c r="X825" s="360">
        <f t="shared" ca="1" si="440"/>
        <v>0</v>
      </c>
      <c r="Z825" s="15"/>
      <c r="AA825" s="11"/>
      <c r="AB825" s="11"/>
      <c r="AC825" s="11"/>
      <c r="AD825" s="11"/>
      <c r="AE825" s="11"/>
      <c r="AF825" s="11"/>
      <c r="AG825" s="11"/>
      <c r="AH825" s="11"/>
      <c r="AI825" s="11"/>
      <c r="AJ825" s="11"/>
      <c r="AK825" s="11"/>
      <c r="AL825" s="11"/>
      <c r="AM825" s="11"/>
      <c r="AN825" s="19"/>
      <c r="AO825" s="12"/>
      <c r="AP825" s="11"/>
      <c r="AQ825" s="11"/>
      <c r="AR825" s="11"/>
      <c r="AS825" s="11"/>
      <c r="AT825" s="11"/>
      <c r="AU825" s="11"/>
      <c r="AV825" s="11"/>
      <c r="AW825" s="11"/>
      <c r="AX825" s="11"/>
      <c r="AY825" s="11"/>
      <c r="AZ825" s="11"/>
      <c r="BA825" s="11"/>
      <c r="BB825" s="11"/>
      <c r="BC825" s="11"/>
      <c r="BD825" s="11"/>
    </row>
    <row r="826" spans="1:56" x14ac:dyDescent="0.25">
      <c r="A826" s="24">
        <v>23</v>
      </c>
      <c r="B826" s="24">
        <f t="shared" si="435"/>
        <v>17</v>
      </c>
      <c r="C826" s="39"/>
      <c r="D826" s="9" t="str">
        <f>Data!B$29</f>
        <v>Justering for budgetoverskridelse</v>
      </c>
      <c r="E826" s="27"/>
      <c r="F826" s="4"/>
      <c r="G826" s="243"/>
      <c r="H826" s="454">
        <f t="shared" ca="1" si="436"/>
        <v>0</v>
      </c>
      <c r="I826" s="72"/>
      <c r="J826" s="153">
        <f t="shared" ref="J826:X826" ca="1" si="441">-AP826*$F823</f>
        <v>0</v>
      </c>
      <c r="K826" s="58">
        <f t="shared" ca="1" si="441"/>
        <v>0</v>
      </c>
      <c r="L826" s="58">
        <f t="shared" ca="1" si="441"/>
        <v>0</v>
      </c>
      <c r="M826" s="58">
        <f t="shared" ca="1" si="441"/>
        <v>0</v>
      </c>
      <c r="N826" s="58">
        <f t="shared" ca="1" si="441"/>
        <v>0</v>
      </c>
      <c r="O826" s="41">
        <f t="shared" ca="1" si="441"/>
        <v>0</v>
      </c>
      <c r="P826" s="41">
        <f t="shared" ca="1" si="441"/>
        <v>0</v>
      </c>
      <c r="Q826" s="41">
        <f t="shared" ca="1" si="441"/>
        <v>0</v>
      </c>
      <c r="R826" s="41">
        <f t="shared" ca="1" si="441"/>
        <v>0</v>
      </c>
      <c r="S826" s="41">
        <f t="shared" ca="1" si="441"/>
        <v>0</v>
      </c>
      <c r="T826" s="41">
        <f t="shared" ca="1" si="441"/>
        <v>0</v>
      </c>
      <c r="U826" s="41">
        <f t="shared" ca="1" si="441"/>
        <v>0</v>
      </c>
      <c r="V826" s="41">
        <f t="shared" ca="1" si="441"/>
        <v>0</v>
      </c>
      <c r="W826" s="41">
        <f t="shared" ca="1" si="441"/>
        <v>0</v>
      </c>
      <c r="X826" s="363">
        <f t="shared" ca="1" si="441"/>
        <v>0</v>
      </c>
      <c r="Z826" s="15"/>
      <c r="AA826" s="11"/>
      <c r="AB826" s="11"/>
      <c r="AC826" s="11"/>
      <c r="AD826" s="11"/>
      <c r="AE826" s="11"/>
      <c r="AF826" s="11"/>
      <c r="AG826" s="11"/>
      <c r="AH826" s="11"/>
      <c r="AI826" s="11"/>
      <c r="AJ826" s="11"/>
      <c r="AK826" s="11"/>
      <c r="AL826" s="11"/>
      <c r="AM826" s="11"/>
      <c r="AN826" s="19"/>
      <c r="AO826" s="12"/>
      <c r="AP826" s="11">
        <f ca="1">SUM(AP811:AP819)</f>
        <v>0</v>
      </c>
      <c r="AQ826" s="11">
        <f t="shared" ref="AQ826:BD826" ca="1" si="442">SUM(AQ811:AQ819)</f>
        <v>0</v>
      </c>
      <c r="AR826" s="11">
        <f t="shared" ca="1" si="442"/>
        <v>0</v>
      </c>
      <c r="AS826" s="11">
        <f t="shared" ca="1" si="442"/>
        <v>0</v>
      </c>
      <c r="AT826" s="11">
        <f t="shared" ca="1" si="442"/>
        <v>0</v>
      </c>
      <c r="AU826" s="11">
        <f t="shared" ca="1" si="442"/>
        <v>0</v>
      </c>
      <c r="AV826" s="11">
        <f t="shared" ca="1" si="442"/>
        <v>0</v>
      </c>
      <c r="AW826" s="11">
        <f t="shared" ca="1" si="442"/>
        <v>0</v>
      </c>
      <c r="AX826" s="11">
        <f t="shared" ca="1" si="442"/>
        <v>0</v>
      </c>
      <c r="AY826" s="11">
        <f t="shared" ca="1" si="442"/>
        <v>0</v>
      </c>
      <c r="AZ826" s="11">
        <f t="shared" ca="1" si="442"/>
        <v>0</v>
      </c>
      <c r="BA826" s="11">
        <f t="shared" ca="1" si="442"/>
        <v>0</v>
      </c>
      <c r="BB826" s="11">
        <f t="shared" ca="1" si="442"/>
        <v>0</v>
      </c>
      <c r="BC826" s="11">
        <f t="shared" ca="1" si="442"/>
        <v>0</v>
      </c>
      <c r="BD826" s="11">
        <f t="shared" ca="1" si="442"/>
        <v>0</v>
      </c>
    </row>
    <row r="827" spans="1:56" x14ac:dyDescent="0.25">
      <c r="A827" s="24">
        <v>24</v>
      </c>
      <c r="B827" s="24">
        <f t="shared" si="435"/>
        <v>17</v>
      </c>
      <c r="C827" s="411"/>
      <c r="D827" s="136" t="str">
        <f>Data!B$30</f>
        <v>Tilskud total / til faktura</v>
      </c>
      <c r="E827" s="136"/>
      <c r="F827" s="260"/>
      <c r="G827" s="408">
        <f>HLOOKUP(B823,'Budget &amp; Total'!$1:$45,43,FALSE)</f>
        <v>0</v>
      </c>
      <c r="H827" s="458">
        <f t="shared" ca="1" si="436"/>
        <v>0</v>
      </c>
      <c r="I827" s="79"/>
      <c r="J827" s="258">
        <f ca="1">SUM(J823:J826)</f>
        <v>0</v>
      </c>
      <c r="K827" s="259">
        <f ca="1">SUM(K823:K826)</f>
        <v>0</v>
      </c>
      <c r="L827" s="259">
        <f t="shared" ref="L827:X827" ca="1" si="443">SUM(L823:L826)</f>
        <v>0</v>
      </c>
      <c r="M827" s="259">
        <f t="shared" ca="1" si="443"/>
        <v>0</v>
      </c>
      <c r="N827" s="259">
        <f t="shared" ca="1" si="443"/>
        <v>0</v>
      </c>
      <c r="O827" s="136">
        <f t="shared" ca="1" si="443"/>
        <v>0</v>
      </c>
      <c r="P827" s="136">
        <f t="shared" ca="1" si="443"/>
        <v>0</v>
      </c>
      <c r="Q827" s="136">
        <f t="shared" ca="1" si="443"/>
        <v>0</v>
      </c>
      <c r="R827" s="136">
        <f t="shared" ca="1" si="443"/>
        <v>0</v>
      </c>
      <c r="S827" s="136">
        <f t="shared" ca="1" si="443"/>
        <v>0</v>
      </c>
      <c r="T827" s="136">
        <f t="shared" ca="1" si="443"/>
        <v>0</v>
      </c>
      <c r="U827" s="136">
        <f t="shared" ca="1" si="443"/>
        <v>0</v>
      </c>
      <c r="V827" s="136">
        <f t="shared" ca="1" si="443"/>
        <v>0</v>
      </c>
      <c r="W827" s="136">
        <f t="shared" ca="1" si="443"/>
        <v>0</v>
      </c>
      <c r="X827" s="369">
        <f t="shared" ca="1" si="443"/>
        <v>0</v>
      </c>
      <c r="Z827" s="15"/>
      <c r="AA827" s="11"/>
      <c r="AB827" s="11"/>
      <c r="AC827" s="11"/>
      <c r="AD827" s="11"/>
      <c r="AE827" s="11"/>
      <c r="AF827" s="11"/>
      <c r="AG827" s="11"/>
      <c r="AH827" s="11"/>
      <c r="AI827" s="11"/>
      <c r="AJ827" s="11"/>
      <c r="AK827" s="11"/>
      <c r="AL827" s="11"/>
      <c r="AM827" s="11"/>
      <c r="AN827" s="19"/>
      <c r="AO827" s="12"/>
      <c r="AP827" s="11"/>
      <c r="AQ827" s="11"/>
      <c r="AR827" s="11"/>
      <c r="AS827" s="11"/>
      <c r="AT827" s="11"/>
      <c r="AU827" s="11"/>
      <c r="AV827" s="11"/>
      <c r="AW827" s="11"/>
      <c r="AX827" s="11"/>
      <c r="AY827" s="11"/>
      <c r="AZ827" s="11"/>
      <c r="BA827" s="11"/>
      <c r="BB827" s="11"/>
      <c r="BC827" s="11"/>
      <c r="BD827" s="11"/>
    </row>
    <row r="828" spans="1:56" x14ac:dyDescent="0.25">
      <c r="A828" s="24">
        <v>24</v>
      </c>
      <c r="B828" s="24">
        <f t="shared" si="435"/>
        <v>17</v>
      </c>
      <c r="C828" s="74"/>
      <c r="D828" s="33" t="str">
        <f>Data!B$31</f>
        <v>Anden finansiering</v>
      </c>
      <c r="E828" s="33"/>
      <c r="F828" s="264"/>
      <c r="G828" s="409">
        <f>HLOOKUP(B828,'Budget &amp; Total'!$1:$45,44,FALSE)</f>
        <v>0</v>
      </c>
      <c r="H828" s="459">
        <f t="shared" ca="1" si="436"/>
        <v>0</v>
      </c>
      <c r="I828" s="79"/>
      <c r="J828" s="262">
        <f ca="1">HLOOKUP($B827,INDIRECT(J$1&amp;"!$I$2:$AM$40"),('Partner-period(er)'!$A828+14),FALSE)</f>
        <v>0</v>
      </c>
      <c r="K828" s="263">
        <f ca="1">HLOOKUP($B827,INDIRECT(K$1&amp;"!$I$2:$AM$40"),('Partner-period(er)'!$A828+14),FALSE)</f>
        <v>0</v>
      </c>
      <c r="L828" s="263">
        <f ca="1">HLOOKUP($B827,INDIRECT(L$1&amp;"!$I$2:$AM$40"),('Partner-period(er)'!$A828+14),FALSE)</f>
        <v>0</v>
      </c>
      <c r="M828" s="263">
        <f ca="1">HLOOKUP($B827,INDIRECT(M$1&amp;"!$I$2:$AM$40"),('Partner-period(er)'!$A828+14),FALSE)</f>
        <v>0</v>
      </c>
      <c r="N828" s="263">
        <f ca="1">HLOOKUP($B827,INDIRECT(N$1&amp;"!$I$2:$AM$40"),('Partner-period(er)'!$A828+14),FALSE)</f>
        <v>0</v>
      </c>
      <c r="O828" s="33">
        <f ca="1">HLOOKUP($B827,INDIRECT(O$1&amp;"!$I$2:$AM$40"),('Partner-period(er)'!$A828+14),FALSE)</f>
        <v>0</v>
      </c>
      <c r="P828" s="33">
        <f ca="1">HLOOKUP($B827,INDIRECT(P$1&amp;"!$I$2:$AM$40"),('Partner-period(er)'!$A828+14),FALSE)</f>
        <v>0</v>
      </c>
      <c r="Q828" s="33">
        <f ca="1">HLOOKUP($B827,INDIRECT(Q$1&amp;"!$I$2:$AM$40"),('Partner-period(er)'!$A828+14),FALSE)</f>
        <v>0</v>
      </c>
      <c r="R828" s="33">
        <f ca="1">HLOOKUP($B827,INDIRECT(R$1&amp;"!$I$2:$AM$40"),('Partner-period(er)'!$A828+14),FALSE)</f>
        <v>0</v>
      </c>
      <c r="S828" s="33">
        <f ca="1">HLOOKUP($B827,INDIRECT(S$1&amp;"!$I$2:$AM$40"),('Partner-period(er)'!$A828+14),FALSE)</f>
        <v>0</v>
      </c>
      <c r="T828" s="33">
        <f ca="1">HLOOKUP($B827,INDIRECT(T$1&amp;"!$I$2:$AM$40"),('Partner-period(er)'!$A828+14),FALSE)</f>
        <v>0</v>
      </c>
      <c r="U828" s="33">
        <f ca="1">HLOOKUP($B827,INDIRECT(U$1&amp;"!$I$2:$AM$40"),('Partner-period(er)'!$A828+14),FALSE)</f>
        <v>0</v>
      </c>
      <c r="V828" s="33">
        <f ca="1">HLOOKUP($B827,INDIRECT(V$1&amp;"!$I$2:$AM$40"),('Partner-period(er)'!$A828+14),FALSE)</f>
        <v>0</v>
      </c>
      <c r="W828" s="33">
        <f ca="1">HLOOKUP($B827,INDIRECT(W$1&amp;"!$I$2:$AM$40"),('Partner-period(er)'!$A828+14),FALSE)</f>
        <v>0</v>
      </c>
      <c r="X828" s="370">
        <f ca="1">HLOOKUP($B827,INDIRECT(X$1&amp;"!$I$2:$AM$40"),('Partner-period(er)'!$A828+14),FALSE)</f>
        <v>0</v>
      </c>
      <c r="Z828" s="15"/>
      <c r="AA828" s="11"/>
      <c r="AB828" s="11"/>
      <c r="AC828" s="11"/>
      <c r="AD828" s="11"/>
      <c r="AE828" s="11"/>
      <c r="AF828" s="11"/>
      <c r="AG828" s="11"/>
      <c r="AH828" s="11"/>
      <c r="AI828" s="11"/>
      <c r="AJ828" s="11"/>
      <c r="AK828" s="11"/>
      <c r="AL828" s="11"/>
      <c r="AM828" s="11"/>
      <c r="AN828" s="19"/>
      <c r="AO828" s="12"/>
      <c r="AP828" s="11"/>
      <c r="AQ828" s="11"/>
      <c r="AR828" s="11"/>
      <c r="AS828" s="11"/>
      <c r="AT828" s="11"/>
      <c r="AU828" s="11"/>
      <c r="AV828" s="11"/>
      <c r="AW828" s="11"/>
      <c r="AX828" s="11"/>
      <c r="AY828" s="11"/>
      <c r="AZ828" s="11"/>
      <c r="BA828" s="11"/>
      <c r="BB828" s="11"/>
      <c r="BC828" s="11"/>
      <c r="BD828" s="11"/>
    </row>
    <row r="829" spans="1:56" ht="13.8" thickBot="1" x14ac:dyDescent="0.3">
      <c r="A829" s="24">
        <v>26</v>
      </c>
      <c r="B829" s="24">
        <f t="shared" si="435"/>
        <v>17</v>
      </c>
      <c r="C829" s="265"/>
      <c r="D829" s="34" t="str">
        <f>Data!B$32</f>
        <v>Egenfinansiering</v>
      </c>
      <c r="E829" s="34"/>
      <c r="F829" s="65"/>
      <c r="G829" s="410">
        <f>HLOOKUP(B829,'Budget &amp; Total'!$1:$45,45,FALSE)</f>
        <v>0</v>
      </c>
      <c r="H829" s="460">
        <f t="shared" ca="1" si="436"/>
        <v>0</v>
      </c>
      <c r="I829" s="79"/>
      <c r="J829" s="267">
        <f ca="1">J821-J827-J828</f>
        <v>0</v>
      </c>
      <c r="K829" s="63">
        <f ca="1">K821-K827-K828</f>
        <v>0</v>
      </c>
      <c r="L829" s="63">
        <f t="shared" ref="L829:X829" ca="1" si="444">L821-L827-L828</f>
        <v>0</v>
      </c>
      <c r="M829" s="63">
        <f t="shared" ca="1" si="444"/>
        <v>0</v>
      </c>
      <c r="N829" s="63">
        <f t="shared" ca="1" si="444"/>
        <v>0</v>
      </c>
      <c r="O829" s="34">
        <f t="shared" ca="1" si="444"/>
        <v>0</v>
      </c>
      <c r="P829" s="34">
        <f t="shared" ca="1" si="444"/>
        <v>0</v>
      </c>
      <c r="Q829" s="34">
        <f t="shared" ca="1" si="444"/>
        <v>0</v>
      </c>
      <c r="R829" s="34">
        <f t="shared" ca="1" si="444"/>
        <v>0</v>
      </c>
      <c r="S829" s="34">
        <f t="shared" ca="1" si="444"/>
        <v>0</v>
      </c>
      <c r="T829" s="34">
        <f t="shared" ca="1" si="444"/>
        <v>0</v>
      </c>
      <c r="U829" s="34">
        <f t="shared" ca="1" si="444"/>
        <v>0</v>
      </c>
      <c r="V829" s="34">
        <f t="shared" ca="1" si="444"/>
        <v>0</v>
      </c>
      <c r="W829" s="34">
        <f t="shared" ca="1" si="444"/>
        <v>0</v>
      </c>
      <c r="X829" s="371">
        <f t="shared" ca="1" si="444"/>
        <v>0</v>
      </c>
      <c r="Z829" s="16"/>
      <c r="AA829" s="17"/>
      <c r="AB829" s="17"/>
      <c r="AC829" s="17"/>
      <c r="AD829" s="17"/>
      <c r="AE829" s="17"/>
      <c r="AF829" s="17"/>
      <c r="AG829" s="17"/>
      <c r="AH829" s="17"/>
      <c r="AI829" s="17"/>
      <c r="AJ829" s="17"/>
      <c r="AK829" s="17"/>
      <c r="AL829" s="17"/>
      <c r="AM829" s="17"/>
      <c r="AN829" s="20"/>
      <c r="AO829" s="12"/>
      <c r="AP829" s="11"/>
      <c r="AQ829" s="11"/>
      <c r="AR829" s="11"/>
      <c r="AS829" s="11"/>
      <c r="AT829" s="11"/>
      <c r="AU829" s="11"/>
      <c r="AV829" s="11"/>
      <c r="AW829" s="11"/>
      <c r="AX829" s="11"/>
      <c r="AY829" s="11"/>
      <c r="AZ829" s="11"/>
      <c r="BA829" s="11"/>
      <c r="BB829" s="11"/>
      <c r="BC829" s="11"/>
      <c r="BD829" s="11"/>
    </row>
    <row r="830" spans="1:56" x14ac:dyDescent="0.25">
      <c r="A830" s="24">
        <v>29</v>
      </c>
      <c r="C830" s="88" t="str">
        <f>Data!$B$95</f>
        <v>Kontrol for overskridelse af timepriser</v>
      </c>
      <c r="D830" s="60"/>
      <c r="E830" s="60"/>
      <c r="F830" s="4"/>
      <c r="G830" s="59"/>
      <c r="H830" s="59"/>
      <c r="I830" s="59"/>
      <c r="J830" s="9"/>
      <c r="K830" s="9"/>
      <c r="L830" s="9"/>
      <c r="M830" s="9"/>
      <c r="N830" s="9"/>
      <c r="O830" s="9"/>
      <c r="P830" s="9"/>
      <c r="Q830" s="9"/>
      <c r="R830" s="9"/>
      <c r="S830" s="9"/>
      <c r="T830" s="9"/>
      <c r="U830" s="9"/>
      <c r="V830" s="9"/>
      <c r="W830" s="9"/>
      <c r="X830" s="109"/>
    </row>
    <row r="831" spans="1:56" x14ac:dyDescent="0.25">
      <c r="A831" s="24">
        <v>30</v>
      </c>
      <c r="C831" s="178" t="s">
        <v>36</v>
      </c>
      <c r="D831" s="82"/>
      <c r="E831" s="179"/>
      <c r="F831" s="201" t="s">
        <v>35</v>
      </c>
      <c r="G831" s="82"/>
      <c r="H831" s="180"/>
      <c r="I831" s="180"/>
      <c r="J831" s="181">
        <f ca="1">J805</f>
        <v>0</v>
      </c>
      <c r="K831" s="182">
        <f t="shared" ref="K831:X831" ca="1" si="445">K805+J831</f>
        <v>0</v>
      </c>
      <c r="L831" s="182">
        <f t="shared" ca="1" si="445"/>
        <v>0</v>
      </c>
      <c r="M831" s="182">
        <f t="shared" ca="1" si="445"/>
        <v>0</v>
      </c>
      <c r="N831" s="182">
        <f t="shared" ca="1" si="445"/>
        <v>0</v>
      </c>
      <c r="O831" s="182">
        <f t="shared" ca="1" si="445"/>
        <v>0</v>
      </c>
      <c r="P831" s="182">
        <f t="shared" ca="1" si="445"/>
        <v>0</v>
      </c>
      <c r="Q831" s="182">
        <f t="shared" ca="1" si="445"/>
        <v>0</v>
      </c>
      <c r="R831" s="182">
        <f t="shared" ca="1" si="445"/>
        <v>0</v>
      </c>
      <c r="S831" s="182">
        <f t="shared" ca="1" si="445"/>
        <v>0</v>
      </c>
      <c r="T831" s="182">
        <f t="shared" ca="1" si="445"/>
        <v>0</v>
      </c>
      <c r="U831" s="182">
        <f t="shared" ca="1" si="445"/>
        <v>0</v>
      </c>
      <c r="V831" s="182">
        <f t="shared" ca="1" si="445"/>
        <v>0</v>
      </c>
      <c r="W831" s="182">
        <f t="shared" ca="1" si="445"/>
        <v>0</v>
      </c>
      <c r="X831" s="183">
        <f t="shared" ca="1" si="445"/>
        <v>0</v>
      </c>
    </row>
    <row r="832" spans="1:56" x14ac:dyDescent="0.25">
      <c r="A832" s="24">
        <v>31</v>
      </c>
      <c r="C832" s="184"/>
      <c r="D832" s="6"/>
      <c r="E832" s="185"/>
      <c r="F832" s="202" t="s">
        <v>37</v>
      </c>
      <c r="G832" s="6"/>
      <c r="H832" s="6"/>
      <c r="I832" s="6"/>
      <c r="J832" s="186">
        <f ca="1">J808</f>
        <v>0</v>
      </c>
      <c r="K832" s="187">
        <f t="shared" ref="K832:X832" ca="1" si="446">K808+J832</f>
        <v>0</v>
      </c>
      <c r="L832" s="187">
        <f t="shared" ca="1" si="446"/>
        <v>0</v>
      </c>
      <c r="M832" s="187">
        <f t="shared" ca="1" si="446"/>
        <v>0</v>
      </c>
      <c r="N832" s="187">
        <f t="shared" ca="1" si="446"/>
        <v>0</v>
      </c>
      <c r="O832" s="187">
        <f t="shared" ca="1" si="446"/>
        <v>0</v>
      </c>
      <c r="P832" s="187">
        <f t="shared" ca="1" si="446"/>
        <v>0</v>
      </c>
      <c r="Q832" s="187">
        <f t="shared" ca="1" si="446"/>
        <v>0</v>
      </c>
      <c r="R832" s="187">
        <f t="shared" ca="1" si="446"/>
        <v>0</v>
      </c>
      <c r="S832" s="187">
        <f t="shared" ca="1" si="446"/>
        <v>0</v>
      </c>
      <c r="T832" s="187">
        <f t="shared" ca="1" si="446"/>
        <v>0</v>
      </c>
      <c r="U832" s="187">
        <f t="shared" ca="1" si="446"/>
        <v>0</v>
      </c>
      <c r="V832" s="187">
        <f t="shared" ca="1" si="446"/>
        <v>0</v>
      </c>
      <c r="W832" s="187">
        <f t="shared" ca="1" si="446"/>
        <v>0</v>
      </c>
      <c r="X832" s="188">
        <f t="shared" ca="1" si="446"/>
        <v>0</v>
      </c>
    </row>
    <row r="833" spans="1:55" x14ac:dyDescent="0.25">
      <c r="A833" s="24">
        <v>32</v>
      </c>
      <c r="C833" s="189"/>
      <c r="D833" s="6"/>
      <c r="E833" s="6"/>
      <c r="F833" s="203" t="s">
        <v>100</v>
      </c>
      <c r="G833" s="6"/>
      <c r="H833" s="190"/>
      <c r="I833" s="190"/>
      <c r="J833" s="191">
        <f ca="1">J831*$F808</f>
        <v>0</v>
      </c>
      <c r="K833" s="192">
        <f t="shared" ref="K833:X833" ca="1" si="447">K831*$F808</f>
        <v>0</v>
      </c>
      <c r="L833" s="192">
        <f t="shared" ca="1" si="447"/>
        <v>0</v>
      </c>
      <c r="M833" s="192">
        <f t="shared" ca="1" si="447"/>
        <v>0</v>
      </c>
      <c r="N833" s="192">
        <f t="shared" ca="1" si="447"/>
        <v>0</v>
      </c>
      <c r="O833" s="192">
        <f t="shared" ca="1" si="447"/>
        <v>0</v>
      </c>
      <c r="P833" s="192">
        <f t="shared" ca="1" si="447"/>
        <v>0</v>
      </c>
      <c r="Q833" s="192">
        <f t="shared" ca="1" si="447"/>
        <v>0</v>
      </c>
      <c r="R833" s="192">
        <f t="shared" ca="1" si="447"/>
        <v>0</v>
      </c>
      <c r="S833" s="192">
        <f t="shared" ca="1" si="447"/>
        <v>0</v>
      </c>
      <c r="T833" s="192">
        <f t="shared" ca="1" si="447"/>
        <v>0</v>
      </c>
      <c r="U833" s="192">
        <f t="shared" ca="1" si="447"/>
        <v>0</v>
      </c>
      <c r="V833" s="192">
        <f t="shared" ca="1" si="447"/>
        <v>0</v>
      </c>
      <c r="W833" s="192">
        <f t="shared" ca="1" si="447"/>
        <v>0</v>
      </c>
      <c r="X833" s="193">
        <f t="shared" ca="1" si="447"/>
        <v>0</v>
      </c>
    </row>
    <row r="834" spans="1:55" x14ac:dyDescent="0.25">
      <c r="A834" s="24">
        <v>33</v>
      </c>
      <c r="C834" s="189"/>
      <c r="D834" s="6"/>
      <c r="E834" s="185"/>
      <c r="F834" s="202" t="s">
        <v>99</v>
      </c>
      <c r="G834" s="6"/>
      <c r="H834" s="194"/>
      <c r="I834" s="194"/>
      <c r="J834" s="191">
        <f ca="1">MIN(J832:J833)</f>
        <v>0</v>
      </c>
      <c r="K834" s="192">
        <f t="shared" ref="K834:X834" ca="1" si="448">MIN(K832:K833)-MIN(J832:J833)</f>
        <v>0</v>
      </c>
      <c r="L834" s="192">
        <f t="shared" ca="1" si="448"/>
        <v>0</v>
      </c>
      <c r="M834" s="192">
        <f t="shared" ca="1" si="448"/>
        <v>0</v>
      </c>
      <c r="N834" s="192">
        <f t="shared" ca="1" si="448"/>
        <v>0</v>
      </c>
      <c r="O834" s="192">
        <f t="shared" ca="1" si="448"/>
        <v>0</v>
      </c>
      <c r="P834" s="192">
        <f t="shared" ca="1" si="448"/>
        <v>0</v>
      </c>
      <c r="Q834" s="192">
        <f t="shared" ca="1" si="448"/>
        <v>0</v>
      </c>
      <c r="R834" s="192">
        <f t="shared" ca="1" si="448"/>
        <v>0</v>
      </c>
      <c r="S834" s="192">
        <f t="shared" ca="1" si="448"/>
        <v>0</v>
      </c>
      <c r="T834" s="192">
        <f t="shared" ca="1" si="448"/>
        <v>0</v>
      </c>
      <c r="U834" s="192">
        <f t="shared" ca="1" si="448"/>
        <v>0</v>
      </c>
      <c r="V834" s="192">
        <f t="shared" ca="1" si="448"/>
        <v>0</v>
      </c>
      <c r="W834" s="192">
        <f t="shared" ca="1" si="448"/>
        <v>0</v>
      </c>
      <c r="X834" s="193">
        <f t="shared" ca="1" si="448"/>
        <v>0</v>
      </c>
      <c r="AO834" s="12"/>
      <c r="AP834" s="11"/>
      <c r="AQ834" s="11"/>
      <c r="AR834" s="11"/>
      <c r="AS834" s="11"/>
      <c r="AT834" s="11"/>
      <c r="AU834" s="11"/>
      <c r="AV834" s="11"/>
      <c r="AW834" s="11"/>
      <c r="AX834" s="11"/>
      <c r="AY834" s="11"/>
      <c r="AZ834" s="11"/>
      <c r="BA834" s="11"/>
      <c r="BB834" s="11"/>
      <c r="BC834" s="11"/>
    </row>
    <row r="835" spans="1:55" x14ac:dyDescent="0.25">
      <c r="A835" s="24">
        <v>34</v>
      </c>
      <c r="C835" s="189"/>
      <c r="D835" s="6"/>
      <c r="E835" s="185"/>
      <c r="F835" s="202" t="s">
        <v>94</v>
      </c>
      <c r="G835" s="6"/>
      <c r="H835" s="190"/>
      <c r="I835" s="190"/>
      <c r="J835" s="191">
        <f ca="1">J834-J808</f>
        <v>0</v>
      </c>
      <c r="K835" s="192">
        <f ca="1">K834-K808</f>
        <v>0</v>
      </c>
      <c r="L835" s="192">
        <f t="shared" ref="L835:X835" ca="1" si="449">L834-L808</f>
        <v>0</v>
      </c>
      <c r="M835" s="192">
        <f t="shared" ca="1" si="449"/>
        <v>0</v>
      </c>
      <c r="N835" s="192">
        <f t="shared" ca="1" si="449"/>
        <v>0</v>
      </c>
      <c r="O835" s="192">
        <f t="shared" ca="1" si="449"/>
        <v>0</v>
      </c>
      <c r="P835" s="192">
        <f t="shared" ca="1" si="449"/>
        <v>0</v>
      </c>
      <c r="Q835" s="192">
        <f t="shared" ca="1" si="449"/>
        <v>0</v>
      </c>
      <c r="R835" s="192">
        <f t="shared" ca="1" si="449"/>
        <v>0</v>
      </c>
      <c r="S835" s="192">
        <f t="shared" ca="1" si="449"/>
        <v>0</v>
      </c>
      <c r="T835" s="192">
        <f t="shared" ca="1" si="449"/>
        <v>0</v>
      </c>
      <c r="U835" s="192">
        <f t="shared" ca="1" si="449"/>
        <v>0</v>
      </c>
      <c r="V835" s="192">
        <f t="shared" ca="1" si="449"/>
        <v>0</v>
      </c>
      <c r="W835" s="192">
        <f t="shared" ca="1" si="449"/>
        <v>0</v>
      </c>
      <c r="X835" s="193">
        <f t="shared" ca="1" si="449"/>
        <v>0</v>
      </c>
    </row>
    <row r="836" spans="1:55" x14ac:dyDescent="0.25">
      <c r="A836" s="24">
        <v>35</v>
      </c>
      <c r="C836" s="189"/>
      <c r="D836" s="6"/>
      <c r="E836" s="185"/>
      <c r="F836" s="202" t="s">
        <v>95</v>
      </c>
      <c r="G836" s="6"/>
      <c r="H836" s="190"/>
      <c r="I836" s="190"/>
      <c r="J836" s="191">
        <f ca="1">-J835</f>
        <v>0</v>
      </c>
      <c r="K836" s="192">
        <f ca="1">-SUM($J835:K835)</f>
        <v>0</v>
      </c>
      <c r="L836" s="192">
        <f ca="1">-SUM($J835:L835)</f>
        <v>0</v>
      </c>
      <c r="M836" s="192">
        <f ca="1">-SUM($J835:M835)</f>
        <v>0</v>
      </c>
      <c r="N836" s="192">
        <f ca="1">-SUM($J835:N835)</f>
        <v>0</v>
      </c>
      <c r="O836" s="192">
        <f ca="1">-SUM($J835:O835)</f>
        <v>0</v>
      </c>
      <c r="P836" s="192">
        <f ca="1">-SUM($J835:P835)</f>
        <v>0</v>
      </c>
      <c r="Q836" s="192">
        <f ca="1">-SUM($J835:Q835)</f>
        <v>0</v>
      </c>
      <c r="R836" s="192">
        <f ca="1">-SUM($J835:R835)</f>
        <v>0</v>
      </c>
      <c r="S836" s="192">
        <f ca="1">-SUM($J835:S835)</f>
        <v>0</v>
      </c>
      <c r="T836" s="192">
        <f ca="1">-SUM($J835:T835)</f>
        <v>0</v>
      </c>
      <c r="U836" s="192">
        <f ca="1">-SUM($J835:U835)</f>
        <v>0</v>
      </c>
      <c r="V836" s="192">
        <f ca="1">-SUM($J835:V835)</f>
        <v>0</v>
      </c>
      <c r="W836" s="192">
        <f ca="1">-SUM($J835:W835)</f>
        <v>0</v>
      </c>
      <c r="X836" s="193">
        <f ca="1">-SUM($J835:X835)</f>
        <v>0</v>
      </c>
    </row>
    <row r="837" spans="1:55" x14ac:dyDescent="0.25">
      <c r="C837" s="195"/>
      <c r="D837" s="196"/>
      <c r="E837" s="196"/>
      <c r="F837" s="204"/>
      <c r="G837" s="196"/>
      <c r="H837" s="196"/>
      <c r="I837" s="196"/>
      <c r="J837" s="186"/>
      <c r="K837" s="187"/>
      <c r="L837" s="187"/>
      <c r="M837" s="187">
        <f ca="1">IF(M805&gt;0,(M833-SUM($J834:L834))/M805,0)</f>
        <v>0</v>
      </c>
      <c r="N837" s="187">
        <f ca="1">IF(N805&gt;0,(N833-SUM($J834:M834))/N805,0)</f>
        <v>0</v>
      </c>
      <c r="O837" s="187">
        <f ca="1">IF(O805&gt;0,(O833-SUM($J834:N834))/O805,0)</f>
        <v>0</v>
      </c>
      <c r="P837" s="187">
        <f ca="1">IF(P805&gt;0,(P833-SUM($J834:O834))/P805,0)</f>
        <v>0</v>
      </c>
      <c r="Q837" s="187">
        <f ca="1">IF(Q805&gt;0,(Q833-SUM($J834:P834))/Q805,0)</f>
        <v>0</v>
      </c>
      <c r="R837" s="187">
        <f ca="1">IF(R805&gt;0,(R833-SUM($J834:Q834))/R805,0)</f>
        <v>0</v>
      </c>
      <c r="S837" s="187">
        <f ca="1">IF(S805&gt;0,(S833-SUM($J834:R834))/S805,0)</f>
        <v>0</v>
      </c>
      <c r="T837" s="187">
        <f ca="1">IF(T805&gt;0,(T833-SUM($J834:S834))/T805,0)</f>
        <v>0</v>
      </c>
      <c r="U837" s="187">
        <f ca="1">IF(U805&gt;0,(U833-SUM($J834:T834))/U805,0)</f>
        <v>0</v>
      </c>
      <c r="V837" s="187">
        <f ca="1">IF(V805&gt;0,(V833-SUM($J834:U834))/V805,0)</f>
        <v>0</v>
      </c>
      <c r="W837" s="187">
        <f ca="1">IF(W805&gt;0,(W833-SUM($J834:V834))/W805,0)</f>
        <v>0</v>
      </c>
      <c r="X837" s="188">
        <f ca="1">IF(X805&gt;0,(X833-SUM($J834:W834))/X805,0)</f>
        <v>0</v>
      </c>
    </row>
    <row r="838" spans="1:55" x14ac:dyDescent="0.25">
      <c r="A838" s="24">
        <v>36</v>
      </c>
      <c r="C838" s="189" t="s">
        <v>40</v>
      </c>
      <c r="D838" s="6"/>
      <c r="E838" s="185"/>
      <c r="F838" s="202" t="s">
        <v>35</v>
      </c>
      <c r="G838" s="6"/>
      <c r="H838" s="6"/>
      <c r="I838" s="6"/>
      <c r="J838" s="191">
        <f ca="1">J806</f>
        <v>0</v>
      </c>
      <c r="K838" s="192">
        <f t="shared" ref="K838:X838" ca="1" si="450">K806+J838</f>
        <v>0</v>
      </c>
      <c r="L838" s="192">
        <f t="shared" ca="1" si="450"/>
        <v>0</v>
      </c>
      <c r="M838" s="192">
        <f t="shared" ca="1" si="450"/>
        <v>0</v>
      </c>
      <c r="N838" s="192">
        <f t="shared" ca="1" si="450"/>
        <v>0</v>
      </c>
      <c r="O838" s="192">
        <f t="shared" ca="1" si="450"/>
        <v>0</v>
      </c>
      <c r="P838" s="192">
        <f t="shared" ca="1" si="450"/>
        <v>0</v>
      </c>
      <c r="Q838" s="192">
        <f t="shared" ca="1" si="450"/>
        <v>0</v>
      </c>
      <c r="R838" s="192">
        <f t="shared" ca="1" si="450"/>
        <v>0</v>
      </c>
      <c r="S838" s="192">
        <f t="shared" ca="1" si="450"/>
        <v>0</v>
      </c>
      <c r="T838" s="192">
        <f t="shared" ca="1" si="450"/>
        <v>0</v>
      </c>
      <c r="U838" s="192">
        <f t="shared" ca="1" si="450"/>
        <v>0</v>
      </c>
      <c r="V838" s="192">
        <f t="shared" ca="1" si="450"/>
        <v>0</v>
      </c>
      <c r="W838" s="192">
        <f t="shared" ca="1" si="450"/>
        <v>0</v>
      </c>
      <c r="X838" s="193">
        <f t="shared" ca="1" si="450"/>
        <v>0</v>
      </c>
    </row>
    <row r="839" spans="1:55" x14ac:dyDescent="0.25">
      <c r="A839" s="24">
        <v>37</v>
      </c>
      <c r="C839" s="189"/>
      <c r="D839" s="6"/>
      <c r="E839" s="185"/>
      <c r="F839" s="202" t="s">
        <v>37</v>
      </c>
      <c r="G839" s="6"/>
      <c r="H839" s="6"/>
      <c r="I839" s="6"/>
      <c r="J839" s="191">
        <f ca="1">J809</f>
        <v>0</v>
      </c>
      <c r="K839" s="192">
        <f t="shared" ref="K839:X839" ca="1" si="451">K809+J839</f>
        <v>0</v>
      </c>
      <c r="L839" s="192">
        <f t="shared" ca="1" si="451"/>
        <v>0</v>
      </c>
      <c r="M839" s="192">
        <f t="shared" ca="1" si="451"/>
        <v>0</v>
      </c>
      <c r="N839" s="192">
        <f t="shared" ca="1" si="451"/>
        <v>0</v>
      </c>
      <c r="O839" s="192">
        <f t="shared" ca="1" si="451"/>
        <v>0</v>
      </c>
      <c r="P839" s="192">
        <f t="shared" ca="1" si="451"/>
        <v>0</v>
      </c>
      <c r="Q839" s="192">
        <f t="shared" ca="1" si="451"/>
        <v>0</v>
      </c>
      <c r="R839" s="192">
        <f t="shared" ca="1" si="451"/>
        <v>0</v>
      </c>
      <c r="S839" s="192">
        <f t="shared" ca="1" si="451"/>
        <v>0</v>
      </c>
      <c r="T839" s="192">
        <f t="shared" ca="1" si="451"/>
        <v>0</v>
      </c>
      <c r="U839" s="192">
        <f t="shared" ca="1" si="451"/>
        <v>0</v>
      </c>
      <c r="V839" s="192">
        <f t="shared" ca="1" si="451"/>
        <v>0</v>
      </c>
      <c r="W839" s="192">
        <f t="shared" ca="1" si="451"/>
        <v>0</v>
      </c>
      <c r="X839" s="193">
        <f t="shared" ca="1" si="451"/>
        <v>0</v>
      </c>
    </row>
    <row r="840" spans="1:55" x14ac:dyDescent="0.25">
      <c r="A840" s="24">
        <v>38</v>
      </c>
      <c r="C840" s="197"/>
      <c r="D840" s="6"/>
      <c r="E840" s="6"/>
      <c r="F840" s="203" t="s">
        <v>100</v>
      </c>
      <c r="G840" s="6"/>
      <c r="H840" s="6"/>
      <c r="I840" s="6"/>
      <c r="J840" s="191">
        <f ca="1">J838*$F809</f>
        <v>0</v>
      </c>
      <c r="K840" s="192">
        <f ca="1">K838*$F809</f>
        <v>0</v>
      </c>
      <c r="L840" s="192">
        <f t="shared" ref="L840:X840" ca="1" si="452">L838*$F809</f>
        <v>0</v>
      </c>
      <c r="M840" s="192">
        <f t="shared" ca="1" si="452"/>
        <v>0</v>
      </c>
      <c r="N840" s="192">
        <f t="shared" ca="1" si="452"/>
        <v>0</v>
      </c>
      <c r="O840" s="192">
        <f t="shared" ca="1" si="452"/>
        <v>0</v>
      </c>
      <c r="P840" s="192">
        <f t="shared" ca="1" si="452"/>
        <v>0</v>
      </c>
      <c r="Q840" s="192">
        <f t="shared" ca="1" si="452"/>
        <v>0</v>
      </c>
      <c r="R840" s="192">
        <f t="shared" ca="1" si="452"/>
        <v>0</v>
      </c>
      <c r="S840" s="192">
        <f t="shared" ca="1" si="452"/>
        <v>0</v>
      </c>
      <c r="T840" s="192">
        <f t="shared" ca="1" si="452"/>
        <v>0</v>
      </c>
      <c r="U840" s="192">
        <f t="shared" ca="1" si="452"/>
        <v>0</v>
      </c>
      <c r="V840" s="192">
        <f t="shared" ca="1" si="452"/>
        <v>0</v>
      </c>
      <c r="W840" s="192">
        <f t="shared" ca="1" si="452"/>
        <v>0</v>
      </c>
      <c r="X840" s="193">
        <f t="shared" ca="1" si="452"/>
        <v>0</v>
      </c>
    </row>
    <row r="841" spans="1:55" x14ac:dyDescent="0.25">
      <c r="A841" s="24">
        <v>39</v>
      </c>
      <c r="C841" s="189"/>
      <c r="D841" s="6"/>
      <c r="E841" s="185"/>
      <c r="F841" s="202" t="s">
        <v>99</v>
      </c>
      <c r="G841" s="6"/>
      <c r="H841" s="6"/>
      <c r="I841" s="6"/>
      <c r="J841" s="191">
        <f ca="1">MIN(J839:J840)</f>
        <v>0</v>
      </c>
      <c r="K841" s="192">
        <f t="shared" ref="K841:X841" ca="1" si="453">MIN(K839:K840)-MIN(J839:J840)</f>
        <v>0</v>
      </c>
      <c r="L841" s="192">
        <f t="shared" ca="1" si="453"/>
        <v>0</v>
      </c>
      <c r="M841" s="192">
        <f t="shared" ca="1" si="453"/>
        <v>0</v>
      </c>
      <c r="N841" s="192">
        <f t="shared" ca="1" si="453"/>
        <v>0</v>
      </c>
      <c r="O841" s="192">
        <f t="shared" ca="1" si="453"/>
        <v>0</v>
      </c>
      <c r="P841" s="192">
        <f t="shared" ca="1" si="453"/>
        <v>0</v>
      </c>
      <c r="Q841" s="192">
        <f t="shared" ca="1" si="453"/>
        <v>0</v>
      </c>
      <c r="R841" s="192">
        <f t="shared" ca="1" si="453"/>
        <v>0</v>
      </c>
      <c r="S841" s="192">
        <f t="shared" ca="1" si="453"/>
        <v>0</v>
      </c>
      <c r="T841" s="192">
        <f t="shared" ca="1" si="453"/>
        <v>0</v>
      </c>
      <c r="U841" s="192">
        <f t="shared" ca="1" si="453"/>
        <v>0</v>
      </c>
      <c r="V841" s="192">
        <f t="shared" ca="1" si="453"/>
        <v>0</v>
      </c>
      <c r="W841" s="192">
        <f t="shared" ca="1" si="453"/>
        <v>0</v>
      </c>
      <c r="X841" s="193">
        <f t="shared" ca="1" si="453"/>
        <v>0</v>
      </c>
    </row>
    <row r="842" spans="1:55" x14ac:dyDescent="0.25">
      <c r="A842" s="24">
        <v>40</v>
      </c>
      <c r="C842" s="189"/>
      <c r="D842" s="6"/>
      <c r="E842" s="185"/>
      <c r="F842" s="202" t="s">
        <v>94</v>
      </c>
      <c r="G842" s="6"/>
      <c r="H842" s="6"/>
      <c r="I842" s="6"/>
      <c r="J842" s="191">
        <f t="shared" ref="J842:X842" ca="1" si="454">J841-J809</f>
        <v>0</v>
      </c>
      <c r="K842" s="192">
        <f t="shared" ca="1" si="454"/>
        <v>0</v>
      </c>
      <c r="L842" s="192">
        <f t="shared" ca="1" si="454"/>
        <v>0</v>
      </c>
      <c r="M842" s="192">
        <f t="shared" ca="1" si="454"/>
        <v>0</v>
      </c>
      <c r="N842" s="192">
        <f t="shared" ca="1" si="454"/>
        <v>0</v>
      </c>
      <c r="O842" s="192">
        <f t="shared" ca="1" si="454"/>
        <v>0</v>
      </c>
      <c r="P842" s="192">
        <f t="shared" ca="1" si="454"/>
        <v>0</v>
      </c>
      <c r="Q842" s="192">
        <f t="shared" ca="1" si="454"/>
        <v>0</v>
      </c>
      <c r="R842" s="192">
        <f t="shared" ca="1" si="454"/>
        <v>0</v>
      </c>
      <c r="S842" s="192">
        <f t="shared" ca="1" si="454"/>
        <v>0</v>
      </c>
      <c r="T842" s="192">
        <f t="shared" ca="1" si="454"/>
        <v>0</v>
      </c>
      <c r="U842" s="192">
        <f t="shared" ca="1" si="454"/>
        <v>0</v>
      </c>
      <c r="V842" s="192">
        <f t="shared" ca="1" si="454"/>
        <v>0</v>
      </c>
      <c r="W842" s="192">
        <f t="shared" ca="1" si="454"/>
        <v>0</v>
      </c>
      <c r="X842" s="193">
        <f t="shared" ca="1" si="454"/>
        <v>0</v>
      </c>
    </row>
    <row r="843" spans="1:55" x14ac:dyDescent="0.25">
      <c r="A843" s="24">
        <v>41</v>
      </c>
      <c r="C843" s="189"/>
      <c r="D843" s="6"/>
      <c r="E843" s="185"/>
      <c r="F843" s="202" t="s">
        <v>95</v>
      </c>
      <c r="G843" s="6"/>
      <c r="H843" s="6"/>
      <c r="I843" s="6"/>
      <c r="J843" s="191">
        <f ca="1">-J842</f>
        <v>0</v>
      </c>
      <c r="K843" s="192">
        <f ca="1">-SUM($J842:K842)</f>
        <v>0</v>
      </c>
      <c r="L843" s="192">
        <f ca="1">-SUM($J842:L842)</f>
        <v>0</v>
      </c>
      <c r="M843" s="192">
        <f ca="1">-SUM($J842:M842)</f>
        <v>0</v>
      </c>
      <c r="N843" s="192">
        <f ca="1">-SUM($J842:N842)</f>
        <v>0</v>
      </c>
      <c r="O843" s="192">
        <f ca="1">-SUM($J842:O842)</f>
        <v>0</v>
      </c>
      <c r="P843" s="192">
        <f ca="1">-SUM($J842:P842)</f>
        <v>0</v>
      </c>
      <c r="Q843" s="192">
        <f ca="1">-SUM($J842:Q842)</f>
        <v>0</v>
      </c>
      <c r="R843" s="192">
        <f ca="1">-SUM($J842:R842)</f>
        <v>0</v>
      </c>
      <c r="S843" s="192">
        <f ca="1">-SUM($J842:S842)</f>
        <v>0</v>
      </c>
      <c r="T843" s="192">
        <f ca="1">-SUM($J842:T842)</f>
        <v>0</v>
      </c>
      <c r="U843" s="192">
        <f ca="1">-SUM($J842:U842)</f>
        <v>0</v>
      </c>
      <c r="V843" s="192">
        <f ca="1">-SUM($J842:V842)</f>
        <v>0</v>
      </c>
      <c r="W843" s="192">
        <f ca="1">-SUM($J842:W842)</f>
        <v>0</v>
      </c>
      <c r="X843" s="193">
        <f ca="1">-SUM($J842:X842)</f>
        <v>0</v>
      </c>
    </row>
    <row r="844" spans="1:55" x14ac:dyDescent="0.25">
      <c r="A844" s="24">
        <v>42</v>
      </c>
      <c r="B844" s="154"/>
      <c r="C844" s="178" t="s">
        <v>65</v>
      </c>
      <c r="D844" s="82"/>
      <c r="E844" s="82"/>
      <c r="F844" s="205" t="s">
        <v>58</v>
      </c>
      <c r="G844" s="82"/>
      <c r="H844" s="82"/>
      <c r="I844" s="82"/>
      <c r="J844" s="198">
        <f t="shared" ref="J844:X844" ca="1" si="455">(J842+J835)*$F810</f>
        <v>0</v>
      </c>
      <c r="K844" s="199">
        <f t="shared" ca="1" si="455"/>
        <v>0</v>
      </c>
      <c r="L844" s="199">
        <f t="shared" ca="1" si="455"/>
        <v>0</v>
      </c>
      <c r="M844" s="199">
        <f t="shared" ca="1" si="455"/>
        <v>0</v>
      </c>
      <c r="N844" s="199">
        <f t="shared" ca="1" si="455"/>
        <v>0</v>
      </c>
      <c r="O844" s="199">
        <f t="shared" ca="1" si="455"/>
        <v>0</v>
      </c>
      <c r="P844" s="199">
        <f t="shared" ca="1" si="455"/>
        <v>0</v>
      </c>
      <c r="Q844" s="199">
        <f t="shared" ca="1" si="455"/>
        <v>0</v>
      </c>
      <c r="R844" s="199">
        <f t="shared" ca="1" si="455"/>
        <v>0</v>
      </c>
      <c r="S844" s="199">
        <f t="shared" ca="1" si="455"/>
        <v>0</v>
      </c>
      <c r="T844" s="199">
        <f t="shared" ca="1" si="455"/>
        <v>0</v>
      </c>
      <c r="U844" s="199">
        <f t="shared" ca="1" si="455"/>
        <v>0</v>
      </c>
      <c r="V844" s="199">
        <f t="shared" ca="1" si="455"/>
        <v>0</v>
      </c>
      <c r="W844" s="199">
        <f t="shared" ca="1" si="455"/>
        <v>0</v>
      </c>
      <c r="X844" s="200">
        <f t="shared" ca="1" si="455"/>
        <v>0</v>
      </c>
    </row>
    <row r="845" spans="1:55" x14ac:dyDescent="0.25">
      <c r="A845" s="24">
        <v>43</v>
      </c>
      <c r="C845" s="189"/>
      <c r="D845" s="6"/>
      <c r="E845" s="6"/>
      <c r="F845" s="202" t="str">
        <f>Data!B$99</f>
        <v>Støttet overhead</v>
      </c>
      <c r="G845" s="6"/>
      <c r="H845" s="6"/>
      <c r="I845" s="6"/>
      <c r="J845" s="191">
        <f ca="1">(J841+J834)*$F810</f>
        <v>0</v>
      </c>
      <c r="K845" s="192">
        <f ca="1">(K841+K834)*$F810</f>
        <v>0</v>
      </c>
      <c r="L845" s="192">
        <f t="shared" ref="L845:X845" ca="1" si="456">(L841+L834)*$F810</f>
        <v>0</v>
      </c>
      <c r="M845" s="192">
        <f t="shared" ca="1" si="456"/>
        <v>0</v>
      </c>
      <c r="N845" s="192">
        <f t="shared" ca="1" si="456"/>
        <v>0</v>
      </c>
      <c r="O845" s="192">
        <f t="shared" ca="1" si="456"/>
        <v>0</v>
      </c>
      <c r="P845" s="192">
        <f t="shared" ca="1" si="456"/>
        <v>0</v>
      </c>
      <c r="Q845" s="192">
        <f t="shared" ca="1" si="456"/>
        <v>0</v>
      </c>
      <c r="R845" s="192">
        <f t="shared" ca="1" si="456"/>
        <v>0</v>
      </c>
      <c r="S845" s="192">
        <f t="shared" ca="1" si="456"/>
        <v>0</v>
      </c>
      <c r="T845" s="192">
        <f t="shared" ca="1" si="456"/>
        <v>0</v>
      </c>
      <c r="U845" s="192">
        <f t="shared" ca="1" si="456"/>
        <v>0</v>
      </c>
      <c r="V845" s="192">
        <f t="shared" ca="1" si="456"/>
        <v>0</v>
      </c>
      <c r="W845" s="192">
        <f t="shared" ca="1" si="456"/>
        <v>0</v>
      </c>
      <c r="X845" s="193">
        <f t="shared" ca="1" si="456"/>
        <v>0</v>
      </c>
    </row>
    <row r="846" spans="1:55" x14ac:dyDescent="0.25">
      <c r="C846" s="178" t="s">
        <v>101</v>
      </c>
      <c r="D846" s="82"/>
      <c r="E846" s="82"/>
      <c r="F846" s="201" t="str">
        <f>Data!B$33</f>
        <v>Udbetalingsloft</v>
      </c>
      <c r="G846" s="82"/>
      <c r="H846" s="82"/>
      <c r="I846" s="82"/>
      <c r="J846" s="198">
        <f ca="1">(J833+J840)*(1+$F810)*$F823</f>
        <v>0</v>
      </c>
      <c r="K846" s="199">
        <f t="shared" ref="K846:X846" ca="1" si="457">(K833+K840)*(1+$F810)*$F823</f>
        <v>0</v>
      </c>
      <c r="L846" s="199">
        <f t="shared" ca="1" si="457"/>
        <v>0</v>
      </c>
      <c r="M846" s="199">
        <f t="shared" ca="1" si="457"/>
        <v>0</v>
      </c>
      <c r="N846" s="199">
        <f t="shared" ca="1" si="457"/>
        <v>0</v>
      </c>
      <c r="O846" s="199">
        <f t="shared" ca="1" si="457"/>
        <v>0</v>
      </c>
      <c r="P846" s="199">
        <f t="shared" ca="1" si="457"/>
        <v>0</v>
      </c>
      <c r="Q846" s="199">
        <f t="shared" ca="1" si="457"/>
        <v>0</v>
      </c>
      <c r="R846" s="199">
        <f t="shared" ca="1" si="457"/>
        <v>0</v>
      </c>
      <c r="S846" s="199">
        <f t="shared" ca="1" si="457"/>
        <v>0</v>
      </c>
      <c r="T846" s="199">
        <f t="shared" ca="1" si="457"/>
        <v>0</v>
      </c>
      <c r="U846" s="199">
        <f t="shared" ca="1" si="457"/>
        <v>0</v>
      </c>
      <c r="V846" s="199">
        <f t="shared" ca="1" si="457"/>
        <v>0</v>
      </c>
      <c r="W846" s="199">
        <f t="shared" ca="1" si="457"/>
        <v>0</v>
      </c>
      <c r="X846" s="200">
        <f t="shared" ca="1" si="457"/>
        <v>0</v>
      </c>
    </row>
    <row r="847" spans="1:55" x14ac:dyDescent="0.25">
      <c r="C847" s="189"/>
      <c r="D847" s="6"/>
      <c r="E847" s="6"/>
      <c r="F847" s="202" t="str">
        <f>Data!B$34</f>
        <v>Til/fra pulje</v>
      </c>
      <c r="G847" s="6"/>
      <c r="H847" s="6"/>
      <c r="I847" s="6"/>
      <c r="J847" s="191">
        <f ca="1">(J835+J842)*(1+$F810)*$F823</f>
        <v>0</v>
      </c>
      <c r="K847" s="192">
        <f t="shared" ref="K847:X847" ca="1" si="458">(K835+K842)*(1+$F810)*$F823</f>
        <v>0</v>
      </c>
      <c r="L847" s="192">
        <f t="shared" ca="1" si="458"/>
        <v>0</v>
      </c>
      <c r="M847" s="192">
        <f t="shared" ca="1" si="458"/>
        <v>0</v>
      </c>
      <c r="N847" s="192">
        <f t="shared" ca="1" si="458"/>
        <v>0</v>
      </c>
      <c r="O847" s="192">
        <f t="shared" ca="1" si="458"/>
        <v>0</v>
      </c>
      <c r="P847" s="192">
        <f t="shared" ca="1" si="458"/>
        <v>0</v>
      </c>
      <c r="Q847" s="192">
        <f t="shared" ca="1" si="458"/>
        <v>0</v>
      </c>
      <c r="R847" s="192">
        <f t="shared" ca="1" si="458"/>
        <v>0</v>
      </c>
      <c r="S847" s="192">
        <f t="shared" ca="1" si="458"/>
        <v>0</v>
      </c>
      <c r="T847" s="192">
        <f t="shared" ca="1" si="458"/>
        <v>0</v>
      </c>
      <c r="U847" s="192">
        <f t="shared" ca="1" si="458"/>
        <v>0</v>
      </c>
      <c r="V847" s="192">
        <f t="shared" ca="1" si="458"/>
        <v>0</v>
      </c>
      <c r="W847" s="192">
        <f t="shared" ca="1" si="458"/>
        <v>0</v>
      </c>
      <c r="X847" s="193">
        <f t="shared" ca="1" si="458"/>
        <v>0</v>
      </c>
    </row>
    <row r="848" spans="1:55" x14ac:dyDescent="0.25">
      <c r="C848" s="195"/>
      <c r="D848" s="196"/>
      <c r="E848" s="196"/>
      <c r="F848" s="204" t="str">
        <f>Data!B$35</f>
        <v>Pulje for tilbageholdt tilskud</v>
      </c>
      <c r="G848" s="196"/>
      <c r="H848" s="196"/>
      <c r="I848" s="196"/>
      <c r="J848" s="186">
        <f ca="1">(J836+J843)*(1+$F810)*$F823</f>
        <v>0</v>
      </c>
      <c r="K848" s="187">
        <f t="shared" ref="K848:X848" ca="1" si="459">(K836+K843)*(1+$F810)*$F823</f>
        <v>0</v>
      </c>
      <c r="L848" s="187">
        <f t="shared" ca="1" si="459"/>
        <v>0</v>
      </c>
      <c r="M848" s="187">
        <f t="shared" ca="1" si="459"/>
        <v>0</v>
      </c>
      <c r="N848" s="187">
        <f t="shared" ca="1" si="459"/>
        <v>0</v>
      </c>
      <c r="O848" s="187">
        <f t="shared" ca="1" si="459"/>
        <v>0</v>
      </c>
      <c r="P848" s="187">
        <f t="shared" ca="1" si="459"/>
        <v>0</v>
      </c>
      <c r="Q848" s="187">
        <f t="shared" ca="1" si="459"/>
        <v>0</v>
      </c>
      <c r="R848" s="187">
        <f t="shared" ca="1" si="459"/>
        <v>0</v>
      </c>
      <c r="S848" s="187">
        <f t="shared" ca="1" si="459"/>
        <v>0</v>
      </c>
      <c r="T848" s="187">
        <f t="shared" ca="1" si="459"/>
        <v>0</v>
      </c>
      <c r="U848" s="187">
        <f t="shared" ca="1" si="459"/>
        <v>0</v>
      </c>
      <c r="V848" s="187">
        <f t="shared" ca="1" si="459"/>
        <v>0</v>
      </c>
      <c r="W848" s="187">
        <f t="shared" ca="1" si="459"/>
        <v>0</v>
      </c>
      <c r="X848" s="188">
        <f t="shared" ca="1" si="459"/>
        <v>0</v>
      </c>
    </row>
    <row r="849" spans="1:56" x14ac:dyDescent="0.25">
      <c r="A849" s="24" t="s">
        <v>230</v>
      </c>
      <c r="C849" s="482" t="s">
        <v>229</v>
      </c>
      <c r="D849" s="483"/>
      <c r="E849" s="483"/>
      <c r="F849" s="483"/>
      <c r="G849" s="483"/>
      <c r="H849" s="483"/>
      <c r="I849" s="483"/>
      <c r="J849" s="484">
        <f ca="1">J824</f>
        <v>0</v>
      </c>
      <c r="K849" s="485">
        <f ca="1">SUM($J824:K824)</f>
        <v>0</v>
      </c>
      <c r="L849" s="485">
        <f ca="1">SUM($J824:L824)</f>
        <v>0</v>
      </c>
      <c r="M849" s="485">
        <f ca="1">SUM($J824:M824)</f>
        <v>0</v>
      </c>
      <c r="N849" s="485">
        <f ca="1">SUM($J824:N824)</f>
        <v>0</v>
      </c>
      <c r="O849" s="485">
        <f ca="1">SUM($J824:O824)</f>
        <v>0</v>
      </c>
      <c r="P849" s="485">
        <f ca="1">SUM($J824:P824)</f>
        <v>0</v>
      </c>
      <c r="Q849" s="485">
        <f ca="1">SUM($J824:Q824)</f>
        <v>0</v>
      </c>
      <c r="R849" s="485">
        <f ca="1">SUM($J824:R824)</f>
        <v>0</v>
      </c>
      <c r="S849" s="485">
        <f ca="1">SUM($J824:S824)</f>
        <v>0</v>
      </c>
      <c r="T849" s="485">
        <f ca="1">SUM($J824:T824)</f>
        <v>0</v>
      </c>
      <c r="U849" s="485">
        <f ca="1">SUM($J824:U824)</f>
        <v>0</v>
      </c>
      <c r="V849" s="485">
        <f ca="1">SUM($J824:V824)</f>
        <v>0</v>
      </c>
      <c r="W849" s="485">
        <f ca="1">SUM($J824:W824)</f>
        <v>0</v>
      </c>
      <c r="X849" s="486">
        <f ca="1">SUM($J824:X824)</f>
        <v>0</v>
      </c>
    </row>
    <row r="852" spans="1:56" x14ac:dyDescent="0.25">
      <c r="B852" s="10"/>
      <c r="C852" s="268" t="str">
        <f>Data!B$53</f>
        <v>Virksomhed</v>
      </c>
      <c r="D852" s="81"/>
      <c r="E852" s="403">
        <f>HLOOKUP(B853,'Budget &amp; Total'!A:CI,6,FALSE)</f>
        <v>0</v>
      </c>
      <c r="F852" s="925">
        <f>HLOOKUP(B853,'Budget &amp; Total'!A:CI,5,FALSE)</f>
        <v>0</v>
      </c>
      <c r="G852" s="925"/>
      <c r="H852" s="925"/>
      <c r="I852" s="81"/>
      <c r="J852" s="82" t="str">
        <f ca="1">J$1</f>
        <v>P1</v>
      </c>
      <c r="K852" s="82" t="str">
        <f t="shared" ref="K852:X852" ca="1" si="460">K$1</f>
        <v>P2</v>
      </c>
      <c r="L852" s="82" t="str">
        <f t="shared" ca="1" si="460"/>
        <v>P3</v>
      </c>
      <c r="M852" s="82" t="str">
        <f t="shared" ca="1" si="460"/>
        <v>P4</v>
      </c>
      <c r="N852" s="82" t="str">
        <f t="shared" ca="1" si="460"/>
        <v>P5</v>
      </c>
      <c r="O852" s="82" t="str">
        <f t="shared" ca="1" si="460"/>
        <v>P6</v>
      </c>
      <c r="P852" s="82" t="str">
        <f t="shared" ca="1" si="460"/>
        <v>P7</v>
      </c>
      <c r="Q852" s="82" t="str">
        <f t="shared" ca="1" si="460"/>
        <v>P8</v>
      </c>
      <c r="R852" s="82" t="str">
        <f t="shared" ca="1" si="460"/>
        <v>P9</v>
      </c>
      <c r="S852" s="82" t="str">
        <f t="shared" ca="1" si="460"/>
        <v>P10</v>
      </c>
      <c r="T852" s="82" t="str">
        <f t="shared" ca="1" si="460"/>
        <v>P11</v>
      </c>
      <c r="U852" s="82" t="str">
        <f t="shared" ca="1" si="460"/>
        <v>P12</v>
      </c>
      <c r="V852" s="82" t="str">
        <f t="shared" ca="1" si="460"/>
        <v>P13</v>
      </c>
      <c r="W852" s="82" t="str">
        <f t="shared" ca="1" si="460"/>
        <v>P14</v>
      </c>
      <c r="X852" s="83" t="str">
        <f t="shared" ca="1" si="460"/>
        <v>P15</v>
      </c>
      <c r="Z852" s="1"/>
      <c r="AA852" s="1"/>
      <c r="AB852" s="1"/>
      <c r="AC852" s="1"/>
      <c r="AD852" s="1"/>
      <c r="AE852" s="1"/>
      <c r="AF852" s="1"/>
      <c r="AG852" s="1"/>
      <c r="AH852" s="1"/>
      <c r="AI852" s="1"/>
      <c r="AJ852" s="1"/>
      <c r="AK852" s="1"/>
      <c r="AL852" s="1"/>
      <c r="AM852" s="1"/>
      <c r="AN852" s="1"/>
      <c r="AO852" s="1"/>
      <c r="AX852" s="1"/>
      <c r="AY852" s="1"/>
      <c r="AZ852" s="1"/>
      <c r="BA852" s="1"/>
      <c r="BB852" s="1"/>
      <c r="BC852" s="1"/>
      <c r="BD852" s="1"/>
    </row>
    <row r="853" spans="1:56" x14ac:dyDescent="0.25">
      <c r="B853" s="293">
        <f>B803+1</f>
        <v>18</v>
      </c>
      <c r="C853" s="84" t="str">
        <f>Data!B$52</f>
        <v>Projekt</v>
      </c>
      <c r="D853" s="26"/>
      <c r="E853" s="296">
        <f>'Budget &amp; Total'!$C$5</f>
        <v>0</v>
      </c>
      <c r="F853" s="924">
        <f>'Budget &amp; Total'!$C$8</f>
        <v>0</v>
      </c>
      <c r="G853" s="924"/>
      <c r="H853" s="924"/>
      <c r="I853" s="85"/>
      <c r="J853" s="86">
        <f ca="1">INDIRECT(J$1&amp;"!d$5")</f>
        <v>0</v>
      </c>
      <c r="K853" s="86">
        <f ca="1">INDIRECT(K$1&amp;"!d$5")</f>
        <v>1</v>
      </c>
      <c r="L853" s="6"/>
      <c r="M853" s="6"/>
      <c r="N853" s="6"/>
      <c r="O853" s="6"/>
      <c r="P853" s="6"/>
      <c r="Q853" s="6"/>
      <c r="R853" s="6"/>
      <c r="S853" s="6"/>
      <c r="T853" s="6"/>
      <c r="U853" s="6"/>
      <c r="V853" s="6"/>
      <c r="W853" s="6"/>
      <c r="X853" s="481"/>
      <c r="Z853">
        <v>1</v>
      </c>
      <c r="AA853">
        <v>2</v>
      </c>
      <c r="AB853">
        <v>3</v>
      </c>
      <c r="AC853">
        <v>4</v>
      </c>
      <c r="AD853">
        <v>5</v>
      </c>
      <c r="AE853">
        <v>6</v>
      </c>
      <c r="AF853">
        <v>7</v>
      </c>
      <c r="AG853">
        <v>8</v>
      </c>
      <c r="AH853">
        <v>9</v>
      </c>
      <c r="AI853">
        <v>10</v>
      </c>
      <c r="AJ853">
        <v>11</v>
      </c>
      <c r="AK853">
        <v>12</v>
      </c>
      <c r="AL853">
        <v>13</v>
      </c>
      <c r="AM853">
        <v>14</v>
      </c>
      <c r="AN853">
        <v>15</v>
      </c>
    </row>
    <row r="854" spans="1:56" ht="13.8" thickBot="1" x14ac:dyDescent="0.3">
      <c r="B854" s="24">
        <f>B853</f>
        <v>18</v>
      </c>
      <c r="C854" s="87"/>
      <c r="D854" s="26"/>
      <c r="E854" s="26"/>
      <c r="F854" s="26"/>
      <c r="G854" s="448" t="s">
        <v>5</v>
      </c>
      <c r="H854" s="449">
        <f>Data!B853</f>
        <v>0</v>
      </c>
      <c r="I854" s="6"/>
      <c r="J854" s="86">
        <f ca="1">INDIRECT(J$1&amp;"!f$5")</f>
        <v>0</v>
      </c>
      <c r="K854" s="86">
        <f ca="1">INDIRECT(K$1&amp;"!f$5")</f>
        <v>0</v>
      </c>
      <c r="L854" s="6"/>
      <c r="M854" s="6"/>
      <c r="N854" s="6"/>
      <c r="O854" s="6"/>
      <c r="P854" s="6"/>
      <c r="Q854" s="6"/>
      <c r="R854" s="6"/>
      <c r="S854" s="6"/>
      <c r="T854" s="6"/>
      <c r="U854" s="6"/>
      <c r="V854" s="6"/>
      <c r="W854" s="6"/>
      <c r="X854" s="481"/>
      <c r="Z854" s="1">
        <f t="shared" ref="Z854:AN854" ca="1" si="461">J854+20</f>
        <v>20</v>
      </c>
      <c r="AA854" s="1">
        <f t="shared" ca="1" si="461"/>
        <v>20</v>
      </c>
      <c r="AB854" s="1">
        <f t="shared" si="461"/>
        <v>20</v>
      </c>
      <c r="AC854" s="1">
        <f t="shared" si="461"/>
        <v>20</v>
      </c>
      <c r="AD854" s="1">
        <f t="shared" si="461"/>
        <v>20</v>
      </c>
      <c r="AE854" s="1">
        <f t="shared" si="461"/>
        <v>20</v>
      </c>
      <c r="AF854" s="1">
        <f t="shared" si="461"/>
        <v>20</v>
      </c>
      <c r="AG854" s="1">
        <f t="shared" si="461"/>
        <v>20</v>
      </c>
      <c r="AH854" s="1">
        <f t="shared" si="461"/>
        <v>20</v>
      </c>
      <c r="AI854" s="1">
        <f t="shared" si="461"/>
        <v>20</v>
      </c>
      <c r="AJ854" s="1">
        <f t="shared" si="461"/>
        <v>20</v>
      </c>
      <c r="AK854" s="1">
        <f t="shared" si="461"/>
        <v>20</v>
      </c>
      <c r="AL854" s="1">
        <f t="shared" si="461"/>
        <v>20</v>
      </c>
      <c r="AM854" s="1">
        <f t="shared" si="461"/>
        <v>20</v>
      </c>
      <c r="AN854" s="1">
        <f t="shared" si="461"/>
        <v>20</v>
      </c>
    </row>
    <row r="855" spans="1:56" x14ac:dyDescent="0.25">
      <c r="A855" s="24">
        <v>1</v>
      </c>
      <c r="B855" s="24">
        <f t="shared" ref="B855:B879" si="462">B854</f>
        <v>18</v>
      </c>
      <c r="C855" s="36" t="str">
        <f>Data!B$24</f>
        <v>Timer</v>
      </c>
      <c r="D855" s="68" t="str">
        <f>Data!B$13</f>
        <v>Interne timer</v>
      </c>
      <c r="E855" s="68"/>
      <c r="F855" s="37"/>
      <c r="G855" s="241">
        <f>HLOOKUP(B855,'Budget &amp; Total'!$1:$45,(20),FALSE)</f>
        <v>0</v>
      </c>
      <c r="H855" s="452">
        <f ca="1">SUM(J855:X855)</f>
        <v>0</v>
      </c>
      <c r="I855" s="72"/>
      <c r="J855" s="152">
        <f ca="1">HLOOKUP($B855,INDIRECT(J$1&amp;"!$I$2:$AM$40"),('Partner-period(er)'!$A855+14),FALSE)</f>
        <v>0</v>
      </c>
      <c r="K855" s="69">
        <f ca="1">HLOOKUP($B855,INDIRECT(K$1&amp;"!$I$2:$AM$40"),('Partner-period(er)'!$A855+14),FALSE)</f>
        <v>0</v>
      </c>
      <c r="L855" s="69">
        <f ca="1">HLOOKUP($B855,INDIRECT(L$1&amp;"!$I$2:$AM$40"),('Partner-period(er)'!$A855+14),FALSE)</f>
        <v>0</v>
      </c>
      <c r="M855" s="69">
        <f ca="1">HLOOKUP($B855,INDIRECT(M$1&amp;"!$I$2:$AM$40"),('Partner-period(er)'!$A855+14),FALSE)</f>
        <v>0</v>
      </c>
      <c r="N855" s="69">
        <f ca="1">HLOOKUP($B855,INDIRECT(N$1&amp;"!$I$2:$AM$40"),('Partner-period(er)'!$A855+14),FALSE)</f>
        <v>0</v>
      </c>
      <c r="O855" s="68">
        <f ca="1">HLOOKUP($B855,INDIRECT(O$1&amp;"!$I$2:$AM$40"),('Partner-period(er)'!$A855+14),FALSE)</f>
        <v>0</v>
      </c>
      <c r="P855" s="68">
        <f ca="1">HLOOKUP($B855,INDIRECT(P$1&amp;"!$I$2:$AM$40"),('Partner-period(er)'!$A855+14),FALSE)</f>
        <v>0</v>
      </c>
      <c r="Q855" s="68">
        <f ca="1">HLOOKUP($B855,INDIRECT(Q$1&amp;"!$I$2:$AM$40"),('Partner-period(er)'!$A855+14),FALSE)</f>
        <v>0</v>
      </c>
      <c r="R855" s="68">
        <f ca="1">HLOOKUP($B855,INDIRECT(R$1&amp;"!$I$2:$AM$40"),('Partner-period(er)'!$A855+14),FALSE)</f>
        <v>0</v>
      </c>
      <c r="S855" s="68">
        <f ca="1">HLOOKUP($B855,INDIRECT(S$1&amp;"!$I$2:$AM$40"),('Partner-period(er)'!$A855+14),FALSE)</f>
        <v>0</v>
      </c>
      <c r="T855" s="68">
        <f ca="1">HLOOKUP($B855,INDIRECT(T$1&amp;"!$I$2:$AM$40"),('Partner-period(er)'!$A855+14),FALSE)</f>
        <v>0</v>
      </c>
      <c r="U855" s="68">
        <f ca="1">HLOOKUP($B855,INDIRECT(U$1&amp;"!$I$2:$AM$40"),('Partner-period(er)'!$A855+14),FALSE)</f>
        <v>0</v>
      </c>
      <c r="V855" s="68">
        <f ca="1">HLOOKUP($B855,INDIRECT(V$1&amp;"!$I$2:$AM$40"),('Partner-period(er)'!$A855+14),FALSE)</f>
        <v>0</v>
      </c>
      <c r="W855" s="68">
        <f ca="1">HLOOKUP($B855,INDIRECT(W$1&amp;"!$I$2:$AM$40"),('Partner-period(er)'!$A855+14),FALSE)</f>
        <v>0</v>
      </c>
      <c r="X855" s="362">
        <f ca="1">HLOOKUP($B855,INDIRECT(X$1&amp;"!$I$2:$AM$40"),('Partner-period(er)'!$A855+14),FALSE)</f>
        <v>0</v>
      </c>
      <c r="Z855" s="13">
        <f ca="1">J855</f>
        <v>0</v>
      </c>
      <c r="AA855" s="14">
        <f ca="1">SUM($J855:K855)</f>
        <v>0</v>
      </c>
      <c r="AB855" s="14">
        <f ca="1">SUM($J855:L855)</f>
        <v>0</v>
      </c>
      <c r="AC855" s="14">
        <f ca="1">SUM($J855:M855)</f>
        <v>0</v>
      </c>
      <c r="AD855" s="14">
        <f ca="1">SUM($J855:N855)</f>
        <v>0</v>
      </c>
      <c r="AE855" s="14">
        <f ca="1">SUM($J855:O855)</f>
        <v>0</v>
      </c>
      <c r="AF855" s="14">
        <f ca="1">SUM($J855:P855)</f>
        <v>0</v>
      </c>
      <c r="AG855" s="14">
        <f ca="1">SUM($J855:Q855)</f>
        <v>0</v>
      </c>
      <c r="AH855" s="14">
        <f ca="1">SUM($J855:R855)</f>
        <v>0</v>
      </c>
      <c r="AI855" s="14">
        <f ca="1">SUM($J855:S855)</f>
        <v>0</v>
      </c>
      <c r="AJ855" s="14">
        <f ca="1">SUM($J855:T855)</f>
        <v>0</v>
      </c>
      <c r="AK855" s="14">
        <f ca="1">SUM($J855:U855)</f>
        <v>0</v>
      </c>
      <c r="AL855" s="14">
        <f ca="1">SUM($J855:V855)</f>
        <v>0</v>
      </c>
      <c r="AM855" s="14">
        <f ca="1">SUM($J855:W855)</f>
        <v>0</v>
      </c>
      <c r="AN855" s="18">
        <f ca="1">SUM($J855:X855)</f>
        <v>0</v>
      </c>
      <c r="AO855" s="12"/>
      <c r="AP855" s="11"/>
      <c r="AQ855" s="11"/>
      <c r="AR855" s="11"/>
      <c r="AS855" s="11"/>
      <c r="AT855" s="11"/>
    </row>
    <row r="856" spans="1:56" x14ac:dyDescent="0.25">
      <c r="A856" s="24">
        <v>2</v>
      </c>
      <c r="B856" s="24">
        <f t="shared" si="462"/>
        <v>18</v>
      </c>
      <c r="C856" s="443">
        <f>Data!L852</f>
        <v>0</v>
      </c>
      <c r="D856" s="9" t="str">
        <f>Data!B$14</f>
        <v>Teknisk/adm timer</v>
      </c>
      <c r="E856" s="9"/>
      <c r="F856" s="4"/>
      <c r="G856" s="242">
        <f>HLOOKUP(B856,'Budget &amp; Total'!$1:$45,(21),FALSE)</f>
        <v>0</v>
      </c>
      <c r="H856" s="453">
        <f t="shared" ref="H856:H879" ca="1" si="463">SUM(J856:X856)</f>
        <v>0</v>
      </c>
      <c r="I856" s="72"/>
      <c r="J856" s="153">
        <f ca="1">HLOOKUP($B856,INDIRECT(J$1&amp;"!$I$2:$AM$40"),('Partner-period(er)'!$A856+14),FALSE)</f>
        <v>0</v>
      </c>
      <c r="K856" s="58">
        <f ca="1">HLOOKUP($B856,INDIRECT(K$1&amp;"!$I$2:$AM$40"),('Partner-period(er)'!$A856+14),FALSE)</f>
        <v>0</v>
      </c>
      <c r="L856" s="58">
        <f ca="1">HLOOKUP($B856,INDIRECT(L$1&amp;"!$I$2:$AM$40"),('Partner-period(er)'!$A856+14),FALSE)</f>
        <v>0</v>
      </c>
      <c r="M856" s="58">
        <f ca="1">HLOOKUP($B856,INDIRECT(M$1&amp;"!$I$2:$AM$40"),('Partner-period(er)'!$A856+14),FALSE)</f>
        <v>0</v>
      </c>
      <c r="N856" s="58">
        <f ca="1">HLOOKUP($B856,INDIRECT(N$1&amp;"!$I$2:$AM$40"),('Partner-period(er)'!$A856+14),FALSE)</f>
        <v>0</v>
      </c>
      <c r="O856" s="41">
        <f ca="1">HLOOKUP($B856,INDIRECT(O$1&amp;"!$I$2:$AM$40"),('Partner-period(er)'!$A856+14),FALSE)</f>
        <v>0</v>
      </c>
      <c r="P856" s="41">
        <f ca="1">HLOOKUP($B856,INDIRECT(P$1&amp;"!$I$2:$AM$40"),('Partner-period(er)'!$A856+14),FALSE)</f>
        <v>0</v>
      </c>
      <c r="Q856" s="41">
        <f ca="1">HLOOKUP($B856,INDIRECT(Q$1&amp;"!$I$2:$AM$40"),('Partner-period(er)'!$A856+14),FALSE)</f>
        <v>0</v>
      </c>
      <c r="R856" s="41">
        <f ca="1">HLOOKUP($B856,INDIRECT(R$1&amp;"!$I$2:$AM$40"),('Partner-period(er)'!$A856+14),FALSE)</f>
        <v>0</v>
      </c>
      <c r="S856" s="41">
        <f ca="1">HLOOKUP($B856,INDIRECT(S$1&amp;"!$I$2:$AM$40"),('Partner-period(er)'!$A856+14),FALSE)</f>
        <v>0</v>
      </c>
      <c r="T856" s="41">
        <f ca="1">HLOOKUP($B856,INDIRECT(T$1&amp;"!$I$2:$AM$40"),('Partner-period(er)'!$A856+14),FALSE)</f>
        <v>0</v>
      </c>
      <c r="U856" s="41">
        <f ca="1">HLOOKUP($B856,INDIRECT(U$1&amp;"!$I$2:$AM$40"),('Partner-period(er)'!$A856+14),FALSE)</f>
        <v>0</v>
      </c>
      <c r="V856" s="41">
        <f ca="1">HLOOKUP($B856,INDIRECT(V$1&amp;"!$I$2:$AM$40"),('Partner-period(er)'!$A856+14),FALSE)</f>
        <v>0</v>
      </c>
      <c r="W856" s="41">
        <f ca="1">HLOOKUP($B856,INDIRECT(W$1&amp;"!$I$2:$AM$40"),('Partner-period(er)'!$A856+14),FALSE)</f>
        <v>0</v>
      </c>
      <c r="X856" s="363">
        <f ca="1">HLOOKUP($B856,INDIRECT(X$1&amp;"!$I$2:$AM$40"),('Partner-period(er)'!$A856+14),FALSE)</f>
        <v>0</v>
      </c>
      <c r="Z856" s="15">
        <f ca="1">J856</f>
        <v>0</v>
      </c>
      <c r="AA856" s="11">
        <f ca="1">SUM($J856:K856)</f>
        <v>0</v>
      </c>
      <c r="AB856" s="11">
        <f ca="1">SUM($J856:L856)</f>
        <v>0</v>
      </c>
      <c r="AC856" s="11">
        <f ca="1">SUM($J856:M856)</f>
        <v>0</v>
      </c>
      <c r="AD856" s="11">
        <f ca="1">SUM($J856:N856)</f>
        <v>0</v>
      </c>
      <c r="AE856" s="11">
        <f ca="1">SUM($J856:O856)</f>
        <v>0</v>
      </c>
      <c r="AF856" s="11">
        <f ca="1">SUM($J856:P856)</f>
        <v>0</v>
      </c>
      <c r="AG856" s="11">
        <f ca="1">SUM($J856:Q856)</f>
        <v>0</v>
      </c>
      <c r="AH856" s="11">
        <f ca="1">SUM($J856:R856)</f>
        <v>0</v>
      </c>
      <c r="AI856" s="11">
        <f ca="1">SUM($J856:S856)</f>
        <v>0</v>
      </c>
      <c r="AJ856" s="11">
        <f ca="1">SUM($J856:T856)</f>
        <v>0</v>
      </c>
      <c r="AK856" s="11">
        <f ca="1">SUM($J856:U856)</f>
        <v>0</v>
      </c>
      <c r="AL856" s="11">
        <f ca="1">SUM($J856:V856)</f>
        <v>0</v>
      </c>
      <c r="AM856" s="11">
        <f ca="1">SUM($J856:W856)</f>
        <v>0</v>
      </c>
      <c r="AN856" s="19">
        <f ca="1">SUM($J856:X856)</f>
        <v>0</v>
      </c>
      <c r="AO856" s="12"/>
      <c r="AP856" s="11"/>
      <c r="AQ856" s="11"/>
      <c r="AR856" s="11"/>
      <c r="AS856" s="11"/>
      <c r="AT856" s="11"/>
    </row>
    <row r="857" spans="1:56" x14ac:dyDescent="0.25">
      <c r="A857" s="24">
        <v>3</v>
      </c>
      <c r="B857" s="24">
        <f t="shared" si="462"/>
        <v>18</v>
      </c>
      <c r="C857" s="36" t="str">
        <f>Data!B$5</f>
        <v>Personaleudgifter</v>
      </c>
      <c r="D857" s="37"/>
      <c r="E857" s="37"/>
      <c r="F857" s="37"/>
      <c r="G857" s="241"/>
      <c r="H857" s="454">
        <f t="shared" ca="1" si="463"/>
        <v>0</v>
      </c>
      <c r="I857" s="72"/>
      <c r="J857" s="159">
        <f ca="1">HLOOKUP($B857,INDIRECT(J$1&amp;"!$I$2:$AM$40"),('Partner-period(er)'!$A857+14),FALSE)</f>
        <v>0</v>
      </c>
      <c r="K857" s="57">
        <f ca="1">HLOOKUP($B857,INDIRECT(K$1&amp;"!$I$2:$AM$40"),('Partner-period(er)'!$A857+14),FALSE)</f>
        <v>0</v>
      </c>
      <c r="L857" s="57">
        <f ca="1">HLOOKUP($B857,INDIRECT(L$1&amp;"!$I$2:$AM$40"),('Partner-period(er)'!$A857+14),FALSE)</f>
        <v>0</v>
      </c>
      <c r="M857" s="57">
        <f ca="1">HLOOKUP($B857,INDIRECT(M$1&amp;"!$I$2:$AM$40"),('Partner-period(er)'!$A857+14),FALSE)</f>
        <v>0</v>
      </c>
      <c r="N857" s="57">
        <f ca="1">HLOOKUP($B857,INDIRECT(N$1&amp;"!$I$2:$AM$40"),('Partner-period(er)'!$A857+14),FALSE)</f>
        <v>0</v>
      </c>
      <c r="O857" s="9">
        <f ca="1">HLOOKUP($B857,INDIRECT(O$1&amp;"!$I$2:$AM$40"),('Partner-period(er)'!$A857+14),FALSE)</f>
        <v>0</v>
      </c>
      <c r="P857" s="9">
        <f ca="1">HLOOKUP($B857,INDIRECT(P$1&amp;"!$I$2:$AM$40"),('Partner-period(er)'!$A857+14),FALSE)</f>
        <v>0</v>
      </c>
      <c r="Q857" s="9">
        <f ca="1">HLOOKUP($B857,INDIRECT(Q$1&amp;"!$I$2:$AM$40"),('Partner-period(er)'!$A857+14),FALSE)</f>
        <v>0</v>
      </c>
      <c r="R857" s="9">
        <f ca="1">HLOOKUP($B857,INDIRECT(R$1&amp;"!$I$2:$AM$40"),('Partner-period(er)'!$A857+14),FALSE)</f>
        <v>0</v>
      </c>
      <c r="S857" s="9">
        <f ca="1">HLOOKUP($B857,INDIRECT(S$1&amp;"!$I$2:$AM$40"),('Partner-period(er)'!$A857+14),FALSE)</f>
        <v>0</v>
      </c>
      <c r="T857" s="9">
        <f ca="1">HLOOKUP($B857,INDIRECT(T$1&amp;"!$I$2:$AM$40"),('Partner-period(er)'!$A857+14),FALSE)</f>
        <v>0</v>
      </c>
      <c r="U857" s="9">
        <f ca="1">HLOOKUP($B857,INDIRECT(U$1&amp;"!$I$2:$AM$40"),('Partner-period(er)'!$A857+14),FALSE)</f>
        <v>0</v>
      </c>
      <c r="V857" s="9">
        <f ca="1">HLOOKUP($B857,INDIRECT(V$1&amp;"!$I$2:$AM$40"),('Partner-period(er)'!$A857+14),FALSE)</f>
        <v>0</v>
      </c>
      <c r="W857" s="9">
        <f ca="1">HLOOKUP($B857,INDIRECT(W$1&amp;"!$I$2:$AM$40"),('Partner-period(er)'!$A857+14),FALSE)</f>
        <v>0</v>
      </c>
      <c r="X857" s="109">
        <f ca="1">HLOOKUP($B857,INDIRECT(X$1&amp;"!$I$2:$AM$40"),('Partner-period(er)'!$A857+14),FALSE)</f>
        <v>0</v>
      </c>
      <c r="Z857" s="15">
        <f ca="1">J857</f>
        <v>0</v>
      </c>
      <c r="AA857" s="11">
        <f ca="1">SUM($J857:K857)</f>
        <v>0</v>
      </c>
      <c r="AB857" s="11">
        <f ca="1">SUM($J857:L857)</f>
        <v>0</v>
      </c>
      <c r="AC857" s="11">
        <f ca="1">SUM($J857:M857)</f>
        <v>0</v>
      </c>
      <c r="AD857" s="11">
        <f ca="1">SUM($J857:N857)</f>
        <v>0</v>
      </c>
      <c r="AE857" s="11">
        <f ca="1">SUM($J857:O857)</f>
        <v>0</v>
      </c>
      <c r="AF857" s="11">
        <f ca="1">SUM($J857:P857)</f>
        <v>0</v>
      </c>
      <c r="AG857" s="11">
        <f ca="1">SUM($J857:Q857)</f>
        <v>0</v>
      </c>
      <c r="AH857" s="11">
        <f ca="1">SUM($J857:R857)</f>
        <v>0</v>
      </c>
      <c r="AI857" s="11">
        <f ca="1">SUM($J857:S857)</f>
        <v>0</v>
      </c>
      <c r="AJ857" s="11">
        <f ca="1">SUM($J857:T857)</f>
        <v>0</v>
      </c>
      <c r="AK857" s="11">
        <f ca="1">SUM($J857:U857)</f>
        <v>0</v>
      </c>
      <c r="AL857" s="11">
        <f ca="1">SUM($J857:V857)</f>
        <v>0</v>
      </c>
      <c r="AM857" s="11">
        <f ca="1">SUM($J857:W857)</f>
        <v>0</v>
      </c>
      <c r="AN857" s="19">
        <f ca="1">SUM($J857:X857)</f>
        <v>0</v>
      </c>
      <c r="AO857" s="12"/>
      <c r="AP857" s="11"/>
      <c r="AQ857" s="11"/>
      <c r="AR857" s="11"/>
      <c r="AS857" s="11"/>
      <c r="AT857" s="11"/>
    </row>
    <row r="858" spans="1:56" x14ac:dyDescent="0.25">
      <c r="A858" s="24">
        <v>4</v>
      </c>
      <c r="B858" s="24">
        <f t="shared" si="462"/>
        <v>18</v>
      </c>
      <c r="C858" s="43"/>
      <c r="D858" s="9" t="str">
        <f>Data!B$15</f>
        <v>Interen løn</v>
      </c>
      <c r="E858" s="9"/>
      <c r="F858" s="66">
        <f>HLOOKUP(B858,'Budget &amp; Total'!B:CI,50,FALSE)</f>
        <v>0</v>
      </c>
      <c r="G858" s="242">
        <f>HLOOKUP(B858,'Budget &amp; Total'!$1:$45,(24),FALSE)</f>
        <v>0</v>
      </c>
      <c r="H858" s="454">
        <f t="shared" ca="1" si="463"/>
        <v>0</v>
      </c>
      <c r="I858" s="72"/>
      <c r="J858" s="159">
        <f ca="1">HLOOKUP($B858,INDIRECT(J$1&amp;"!$I$2:$AM$40"),('Partner-period(er)'!$A858+14),FALSE)</f>
        <v>0</v>
      </c>
      <c r="K858" s="57">
        <f ca="1">HLOOKUP($B858,INDIRECT(K$1&amp;"!$I$2:$AM$40"),('Partner-period(er)'!$A858+14),FALSE)</f>
        <v>0</v>
      </c>
      <c r="L858" s="57">
        <f ca="1">HLOOKUP($B858,INDIRECT(L$1&amp;"!$I$2:$AM$40"),('Partner-period(er)'!$A858+14),FALSE)</f>
        <v>0</v>
      </c>
      <c r="M858" s="57">
        <f ca="1">HLOOKUP($B858,INDIRECT(M$1&amp;"!$I$2:$AM$40"),('Partner-period(er)'!$A858+14),FALSE)</f>
        <v>0</v>
      </c>
      <c r="N858" s="57">
        <f ca="1">HLOOKUP($B858,INDIRECT(N$1&amp;"!$I$2:$AM$40"),('Partner-period(er)'!$A858+14),FALSE)</f>
        <v>0</v>
      </c>
      <c r="O858" s="9">
        <f ca="1">HLOOKUP($B858,INDIRECT(O$1&amp;"!$I$2:$AM$40"),('Partner-period(er)'!$A858+14),FALSE)</f>
        <v>0</v>
      </c>
      <c r="P858" s="9">
        <f ca="1">HLOOKUP($B858,INDIRECT(P$1&amp;"!$I$2:$AM$40"),('Partner-period(er)'!$A858+14),FALSE)</f>
        <v>0</v>
      </c>
      <c r="Q858" s="9">
        <f ca="1">HLOOKUP($B858,INDIRECT(Q$1&amp;"!$I$2:$AM$40"),('Partner-period(er)'!$A858+14),FALSE)</f>
        <v>0</v>
      </c>
      <c r="R858" s="9">
        <f ca="1">HLOOKUP($B858,INDIRECT(R$1&amp;"!$I$2:$AM$40"),('Partner-period(er)'!$A858+14),FALSE)</f>
        <v>0</v>
      </c>
      <c r="S858" s="9">
        <f ca="1">HLOOKUP($B858,INDIRECT(S$1&amp;"!$I$2:$AM$40"),('Partner-period(er)'!$A858+14),FALSE)</f>
        <v>0</v>
      </c>
      <c r="T858" s="9">
        <f ca="1">HLOOKUP($B858,INDIRECT(T$1&amp;"!$I$2:$AM$40"),('Partner-period(er)'!$A858+14),FALSE)</f>
        <v>0</v>
      </c>
      <c r="U858" s="9">
        <f ca="1">HLOOKUP($B858,INDIRECT(U$1&amp;"!$I$2:$AM$40"),('Partner-period(er)'!$A858+14),FALSE)</f>
        <v>0</v>
      </c>
      <c r="V858" s="9">
        <f ca="1">HLOOKUP($B858,INDIRECT(V$1&amp;"!$I$2:$AM$40"),('Partner-period(er)'!$A858+14),FALSE)</f>
        <v>0</v>
      </c>
      <c r="W858" s="9">
        <f ca="1">HLOOKUP($B858,INDIRECT(W$1&amp;"!$I$2:$AM$40"),('Partner-period(er)'!$A858+14),FALSE)</f>
        <v>0</v>
      </c>
      <c r="X858" s="109">
        <f ca="1">HLOOKUP($B858,INDIRECT(X$1&amp;"!$I$2:$AM$40"),('Partner-period(er)'!$A858+14),FALSE)</f>
        <v>0</v>
      </c>
      <c r="Z858" s="21">
        <f ca="1">J884</f>
        <v>0</v>
      </c>
      <c r="AA858" s="22">
        <f ca="1">SUM($J884:K884)</f>
        <v>0</v>
      </c>
      <c r="AB858" s="22">
        <f ca="1">SUM($J884:L884)</f>
        <v>0</v>
      </c>
      <c r="AC858" s="22">
        <f ca="1">SUM($J884:M884)</f>
        <v>0</v>
      </c>
      <c r="AD858" s="22">
        <f ca="1">SUM($J884:N884)</f>
        <v>0</v>
      </c>
      <c r="AE858" s="22">
        <f ca="1">SUM($J884:O884)</f>
        <v>0</v>
      </c>
      <c r="AF858" s="22">
        <f ca="1">SUM($J884:P884)</f>
        <v>0</v>
      </c>
      <c r="AG858" s="22">
        <f ca="1">SUM($J884:Q884)</f>
        <v>0</v>
      </c>
      <c r="AH858" s="22">
        <f ca="1">SUM($J884:R884)</f>
        <v>0</v>
      </c>
      <c r="AI858" s="22">
        <f ca="1">SUM($J884:S884)</f>
        <v>0</v>
      </c>
      <c r="AJ858" s="22">
        <f ca="1">SUM($J884:T884)</f>
        <v>0</v>
      </c>
      <c r="AK858" s="22">
        <f ca="1">SUM($J884:U884)</f>
        <v>0</v>
      </c>
      <c r="AL858" s="22">
        <f ca="1">SUM($J884:V884)</f>
        <v>0</v>
      </c>
      <c r="AM858" s="22">
        <f ca="1">SUM($J884:W884)</f>
        <v>0</v>
      </c>
      <c r="AN858" s="23">
        <f ca="1">SUM($J884:X884)</f>
        <v>0</v>
      </c>
      <c r="AO858" s="12"/>
      <c r="AP858" s="11">
        <f ca="1">IF(Data!$H$2="ja",IF(Z858&gt;$G858,Z858-$G858,0),0)</f>
        <v>0</v>
      </c>
      <c r="AQ858" s="11">
        <f ca="1">IF(Data!$H$2="ja",IF(AA858&gt;$G858,AA858-$G858-SUM($AP858:AP858),0),0)</f>
        <v>0</v>
      </c>
      <c r="AR858" s="11">
        <f ca="1">IF(Data!$H$2="ja",IF(AB858&gt;$G858,AB858-$G858-SUM($AP858:AQ858),0),0)</f>
        <v>0</v>
      </c>
      <c r="AS858" s="11">
        <f ca="1">IF(Data!$H$2="ja",IF(AC858&gt;$G858,AC858-$G858-SUM($AP858:AR858),0),0)</f>
        <v>0</v>
      </c>
      <c r="AT858" s="11">
        <f ca="1">IF(Data!$H$2="ja",IF(AD858&gt;$G858,AD858-$G858-SUM($AP858:AS858),0),0)</f>
        <v>0</v>
      </c>
      <c r="AU858" s="11">
        <f ca="1">IF(Data!$H$2="ja",IF(AE858&gt;$G858,AE858-$G858-SUM($AP858:AT858),0),0)</f>
        <v>0</v>
      </c>
      <c r="AV858" s="11">
        <f ca="1">IF(Data!$H$2="ja",IF(AF858&gt;$G858,AF858-$G858-SUM($AP858:AU858),0),0)</f>
        <v>0</v>
      </c>
      <c r="AW858" s="11">
        <f ca="1">IF(Data!$H$2="ja",IF(AG858&gt;$G858,AG858-$G858-SUM($AP858:AV858),0),0)</f>
        <v>0</v>
      </c>
      <c r="AX858" s="11">
        <f ca="1">IF(Data!$H$2="ja",IF(AH858&gt;$G858,AH858-$G858-SUM($AP858:AW858),0),0)</f>
        <v>0</v>
      </c>
      <c r="AY858" s="11">
        <f ca="1">IF(Data!$H$2="ja",IF(AI858&gt;$G858,AI858-$G858-SUM($AP858:AX858),0),0)</f>
        <v>0</v>
      </c>
      <c r="AZ858" s="11">
        <f ca="1">IF(Data!$H$2="ja",IF(AJ858&gt;$G858,AJ858-$G858-SUM($AP858:AY858),0),0)</f>
        <v>0</v>
      </c>
      <c r="BA858" s="11">
        <f ca="1">IF(Data!$H$2="ja",IF(AK858&gt;$G858,AK858-$G858-SUM($AP858:AZ858),0),0)</f>
        <v>0</v>
      </c>
      <c r="BB858" s="11">
        <f ca="1">IF(Data!$H$2="ja",IF(AL858&gt;$G858,AL858-$G858-SUM($AP858:BA858),0),0)</f>
        <v>0</v>
      </c>
      <c r="BC858" s="11">
        <f ca="1">IF(Data!$H$2="ja",IF(AM858&gt;$G858,AM858-$G858-SUM($AP858:BB858),0),0)</f>
        <v>0</v>
      </c>
      <c r="BD858" s="11">
        <f ca="1">IF(Data!$H$2="ja",IF(AN858&gt;$G858,AN858-$G858-SUM($AP858:BC858),0),0)</f>
        <v>0</v>
      </c>
    </row>
    <row r="859" spans="1:56" x14ac:dyDescent="0.25">
      <c r="A859" s="24">
        <v>5</v>
      </c>
      <c r="B859" s="24">
        <f t="shared" si="462"/>
        <v>18</v>
      </c>
      <c r="C859" s="39"/>
      <c r="D859" s="9" t="str">
        <f>Data!B$16</f>
        <v>Teknisk/adm løn</v>
      </c>
      <c r="E859" s="9"/>
      <c r="F859" s="66">
        <f>HLOOKUP(B858,'Budget &amp; Total'!B:CI,51,FALSE)</f>
        <v>0</v>
      </c>
      <c r="G859" s="242">
        <f>HLOOKUP(B859,'Budget &amp; Total'!$1:$45,(25),FALSE)</f>
        <v>0</v>
      </c>
      <c r="H859" s="454">
        <f t="shared" ca="1" si="463"/>
        <v>0</v>
      </c>
      <c r="I859" s="72"/>
      <c r="J859" s="159">
        <f ca="1">HLOOKUP($B859,INDIRECT(J$1&amp;"!$I$2:$AM$40"),('Partner-period(er)'!$A859+14),FALSE)</f>
        <v>0</v>
      </c>
      <c r="K859" s="57">
        <f ca="1">HLOOKUP($B859,INDIRECT(K$1&amp;"!$I$2:$AM$40"),('Partner-period(er)'!$A859+14),FALSE)</f>
        <v>0</v>
      </c>
      <c r="L859" s="57">
        <f ca="1">HLOOKUP($B859,INDIRECT(L$1&amp;"!$I$2:$AM$40"),('Partner-period(er)'!$A859+14),FALSE)</f>
        <v>0</v>
      </c>
      <c r="M859" s="57">
        <f ca="1">HLOOKUP($B859,INDIRECT(M$1&amp;"!$I$2:$AM$40"),('Partner-period(er)'!$A859+14),FALSE)</f>
        <v>0</v>
      </c>
      <c r="N859" s="57">
        <f ca="1">HLOOKUP($B859,INDIRECT(N$1&amp;"!$I$2:$AM$40"),('Partner-period(er)'!$A859+14),FALSE)</f>
        <v>0</v>
      </c>
      <c r="O859" s="9">
        <f ca="1">HLOOKUP($B859,INDIRECT(O$1&amp;"!$I$2:$AM$40"),('Partner-period(er)'!$A859+14),FALSE)</f>
        <v>0</v>
      </c>
      <c r="P859" s="9">
        <f ca="1">HLOOKUP($B859,INDIRECT(P$1&amp;"!$I$2:$AM$40"),('Partner-period(er)'!$A859+14),FALSE)</f>
        <v>0</v>
      </c>
      <c r="Q859" s="9">
        <f ca="1">HLOOKUP($B859,INDIRECT(Q$1&amp;"!$I$2:$AM$40"),('Partner-period(er)'!$A859+14),FALSE)</f>
        <v>0</v>
      </c>
      <c r="R859" s="9">
        <f ca="1">HLOOKUP($B859,INDIRECT(R$1&amp;"!$I$2:$AM$40"),('Partner-period(er)'!$A859+14),FALSE)</f>
        <v>0</v>
      </c>
      <c r="S859" s="9">
        <f ca="1">HLOOKUP($B859,INDIRECT(S$1&amp;"!$I$2:$AM$40"),('Partner-period(er)'!$A859+14),FALSE)</f>
        <v>0</v>
      </c>
      <c r="T859" s="9">
        <f ca="1">HLOOKUP($B859,INDIRECT(T$1&amp;"!$I$2:$AM$40"),('Partner-period(er)'!$A859+14),FALSE)</f>
        <v>0</v>
      </c>
      <c r="U859" s="9">
        <f ca="1">HLOOKUP($B859,INDIRECT(U$1&amp;"!$I$2:$AM$40"),('Partner-period(er)'!$A859+14),FALSE)</f>
        <v>0</v>
      </c>
      <c r="V859" s="9">
        <f ca="1">HLOOKUP($B859,INDIRECT(V$1&amp;"!$I$2:$AM$40"),('Partner-period(er)'!$A859+14),FALSE)</f>
        <v>0</v>
      </c>
      <c r="W859" s="9">
        <f ca="1">HLOOKUP($B859,INDIRECT(W$1&amp;"!$I$2:$AM$40"),('Partner-period(er)'!$A859+14),FALSE)</f>
        <v>0</v>
      </c>
      <c r="X859" s="109">
        <f ca="1">HLOOKUP($B859,INDIRECT(X$1&amp;"!$I$2:$AM$40"),('Partner-period(er)'!$A859+14),FALSE)</f>
        <v>0</v>
      </c>
      <c r="Z859" s="21">
        <f ca="1">J891</f>
        <v>0</v>
      </c>
      <c r="AA859" s="22">
        <f ca="1">SUM($J891:K891)</f>
        <v>0</v>
      </c>
      <c r="AB859" s="22">
        <f ca="1">SUM($J891:L891)</f>
        <v>0</v>
      </c>
      <c r="AC859" s="22">
        <f ca="1">SUM($J891:M891)</f>
        <v>0</v>
      </c>
      <c r="AD859" s="22">
        <f ca="1">SUM($J891:N891)</f>
        <v>0</v>
      </c>
      <c r="AE859" s="22">
        <f ca="1">SUM($J891:O891)</f>
        <v>0</v>
      </c>
      <c r="AF859" s="22">
        <f ca="1">SUM($J891:P891)</f>
        <v>0</v>
      </c>
      <c r="AG859" s="22">
        <f ca="1">SUM($J891:Q891)</f>
        <v>0</v>
      </c>
      <c r="AH859" s="22">
        <f ca="1">SUM($J891:R891)</f>
        <v>0</v>
      </c>
      <c r="AI859" s="22">
        <f ca="1">SUM($J891:S891)</f>
        <v>0</v>
      </c>
      <c r="AJ859" s="22">
        <f ca="1">SUM($J891:T891)</f>
        <v>0</v>
      </c>
      <c r="AK859" s="22">
        <f ca="1">SUM($J891:U891)</f>
        <v>0</v>
      </c>
      <c r="AL859" s="22">
        <f ca="1">SUM($J891:V891)</f>
        <v>0</v>
      </c>
      <c r="AM859" s="22">
        <f ca="1">SUM($J891:W891)</f>
        <v>0</v>
      </c>
      <c r="AN859" s="22">
        <f ca="1">SUM($J891:X891)</f>
        <v>0</v>
      </c>
      <c r="AO859" s="12"/>
      <c r="AP859" s="11">
        <f ca="1">IF(Data!$H$2="ja",IF(Z859&gt;$G859,Z859-$G859,0),0)</f>
        <v>0</v>
      </c>
      <c r="AQ859" s="11">
        <f ca="1">IF(Data!$H$2="ja",IF(AA859&gt;$G859,AA859-$G859-SUM($AP859:AP859),0),0)</f>
        <v>0</v>
      </c>
      <c r="AR859" s="11">
        <f ca="1">IF(Data!$H$2="ja",IF(AB859&gt;$G859,AB859-$G859-SUM($AP859:AQ859),0),0)</f>
        <v>0</v>
      </c>
      <c r="AS859" s="11">
        <f ca="1">IF(Data!$H$2="ja",IF(AC859&gt;$G859,AC859-$G859-SUM($AP859:AR859),0),0)</f>
        <v>0</v>
      </c>
      <c r="AT859" s="11">
        <f ca="1">IF(Data!$H$2="ja",IF(AD859&gt;$G859,AD859-$G859-SUM($AP859:AS859),0),0)</f>
        <v>0</v>
      </c>
      <c r="AU859" s="11">
        <f ca="1">IF(Data!$H$2="ja",IF(AE859&gt;$G859,AE859-$G859-SUM($AP859:AT859),0),0)</f>
        <v>0</v>
      </c>
      <c r="AV859" s="11">
        <f ca="1">IF(Data!$H$2="ja",IF(AF859&gt;$G859,AF859-$G859-SUM($AP859:AU859),0),0)</f>
        <v>0</v>
      </c>
      <c r="AW859" s="11">
        <f ca="1">IF(Data!$H$2="ja",IF(AG859&gt;$G859,AG859-$G859-SUM($AP859:AV859),0),0)</f>
        <v>0</v>
      </c>
      <c r="AX859" s="11">
        <f ca="1">IF(Data!$H$2="ja",IF(AH859&gt;$G859,AH859-$G859-SUM($AP859:AW859),0),0)</f>
        <v>0</v>
      </c>
      <c r="AY859" s="11">
        <f ca="1">IF(Data!$H$2="ja",IF(AI859&gt;$G859,AI859-$G859-SUM($AP859:AX859),0),0)</f>
        <v>0</v>
      </c>
      <c r="AZ859" s="11">
        <f ca="1">IF(Data!$H$2="ja",IF(AJ859&gt;$G859,AJ859-$G859-SUM($AP859:AY859),0),0)</f>
        <v>0</v>
      </c>
      <c r="BA859" s="11">
        <f ca="1">IF(Data!$H$2="ja",IF(AK859&gt;$G859,AK859-$G859-SUM($AP859:AZ859),0),0)</f>
        <v>0</v>
      </c>
      <c r="BB859" s="11">
        <f ca="1">IF(Data!$H$2="ja",IF(AL859&gt;$G859,AL859-$G859-SUM($AP859:BA859),0),0)</f>
        <v>0</v>
      </c>
      <c r="BC859" s="11">
        <f ca="1">IF(Data!$H$2="ja",IF(AM859&gt;$G859,AM859-$G859-SUM($AP859:BB859),0),0)</f>
        <v>0</v>
      </c>
      <c r="BD859" s="11">
        <f ca="1">IF(Data!$H$2="ja",IF(AN859&gt;$G859,AN859-$G859-SUM($AP859:BC859),0),0)</f>
        <v>0</v>
      </c>
    </row>
    <row r="860" spans="1:56" x14ac:dyDescent="0.25">
      <c r="A860" s="24">
        <v>6</v>
      </c>
      <c r="B860" s="24">
        <f t="shared" si="462"/>
        <v>18</v>
      </c>
      <c r="C860" s="40"/>
      <c r="D860" s="41" t="str">
        <f>Data!B$17</f>
        <v>Overhead løn</v>
      </c>
      <c r="E860" s="41"/>
      <c r="F860" s="70">
        <f>HLOOKUP(B858,'Budget &amp; Total'!B:CI,26,FALSE)</f>
        <v>0</v>
      </c>
      <c r="G860" s="243">
        <f>HLOOKUP(B860,'Budget &amp; Total'!$1:$45,(27),FALSE)</f>
        <v>0</v>
      </c>
      <c r="H860" s="453">
        <f t="shared" ca="1" si="463"/>
        <v>0</v>
      </c>
      <c r="I860" s="72"/>
      <c r="J860" s="159">
        <f ca="1">HLOOKUP($B860,INDIRECT(J$1&amp;"!$I$2:$AM$40"),('Partner-period(er)'!$A860+14),FALSE)</f>
        <v>0</v>
      </c>
      <c r="K860" s="57">
        <f ca="1">HLOOKUP($B860,INDIRECT(K$1&amp;"!$I$2:$AM$40"),('Partner-period(er)'!$A860+14),FALSE)</f>
        <v>0</v>
      </c>
      <c r="L860" s="57">
        <f ca="1">HLOOKUP($B860,INDIRECT(L$1&amp;"!$I$2:$AM$40"),('Partner-period(er)'!$A860+14),FALSE)</f>
        <v>0</v>
      </c>
      <c r="M860" s="57">
        <f ca="1">HLOOKUP($B860,INDIRECT(M$1&amp;"!$I$2:$AM$40"),('Partner-period(er)'!$A860+14),FALSE)</f>
        <v>0</v>
      </c>
      <c r="N860" s="57">
        <f ca="1">HLOOKUP($B860,INDIRECT(N$1&amp;"!$I$2:$AM$40"),('Partner-period(er)'!$A860+14),FALSE)</f>
        <v>0</v>
      </c>
      <c r="O860" s="9">
        <f ca="1">HLOOKUP($B860,INDIRECT(O$1&amp;"!$I$2:$AM$40"),('Partner-period(er)'!$A860+14),FALSE)</f>
        <v>0</v>
      </c>
      <c r="P860" s="9">
        <f ca="1">HLOOKUP($B860,INDIRECT(P$1&amp;"!$I$2:$AM$40"),('Partner-period(er)'!$A860+14),FALSE)</f>
        <v>0</v>
      </c>
      <c r="Q860" s="9">
        <f ca="1">HLOOKUP($B860,INDIRECT(Q$1&amp;"!$I$2:$AM$40"),('Partner-period(er)'!$A860+14),FALSE)</f>
        <v>0</v>
      </c>
      <c r="R860" s="9">
        <f ca="1">HLOOKUP($B860,INDIRECT(R$1&amp;"!$I$2:$AM$40"),('Partner-period(er)'!$A860+14),FALSE)</f>
        <v>0</v>
      </c>
      <c r="S860" s="9">
        <f ca="1">HLOOKUP($B860,INDIRECT(S$1&amp;"!$I$2:$AM$40"),('Partner-period(er)'!$A860+14),FALSE)</f>
        <v>0</v>
      </c>
      <c r="T860" s="9">
        <f ca="1">HLOOKUP($B860,INDIRECT(T$1&amp;"!$I$2:$AM$40"),('Partner-period(er)'!$A860+14),FALSE)</f>
        <v>0</v>
      </c>
      <c r="U860" s="9">
        <f ca="1">HLOOKUP($B860,INDIRECT(U$1&amp;"!$I$2:$AM$40"),('Partner-period(er)'!$A860+14),FALSE)</f>
        <v>0</v>
      </c>
      <c r="V860" s="9">
        <f ca="1">HLOOKUP($B860,INDIRECT(V$1&amp;"!$I$2:$AM$40"),('Partner-period(er)'!$A860+14),FALSE)</f>
        <v>0</v>
      </c>
      <c r="W860" s="9">
        <f ca="1">HLOOKUP($B860,INDIRECT(W$1&amp;"!$I$2:$AM$40"),('Partner-period(er)'!$A860+14),FALSE)</f>
        <v>0</v>
      </c>
      <c r="X860" s="109">
        <f ca="1">HLOOKUP($B860,INDIRECT(X$1&amp;"!$I$2:$AM$40"),('Partner-period(er)'!$A860+14),FALSE)</f>
        <v>0</v>
      </c>
      <c r="Z860" s="21">
        <f ca="1">J860+J894</f>
        <v>0</v>
      </c>
      <c r="AA860" s="22">
        <f ca="1">SUM($J894:K894)+SUM($J860:K860)</f>
        <v>0</v>
      </c>
      <c r="AB860" s="22">
        <f ca="1">SUM($J894:L894)+SUM($J860:L860)</f>
        <v>0</v>
      </c>
      <c r="AC860" s="22">
        <f ca="1">SUM($J894:M894)+SUM($J860:M860)</f>
        <v>0</v>
      </c>
      <c r="AD860" s="22">
        <f ca="1">SUM($J894:N894)+SUM($J860:N860)</f>
        <v>0</v>
      </c>
      <c r="AE860" s="22">
        <f ca="1">SUM($J894:O894)+SUM($J860:O860)</f>
        <v>0</v>
      </c>
      <c r="AF860" s="22">
        <f ca="1">SUM($J894:P894)+SUM($J860:P860)</f>
        <v>0</v>
      </c>
      <c r="AG860" s="22">
        <f ca="1">SUM($J894:Q894)+SUM($J860:Q860)</f>
        <v>0</v>
      </c>
      <c r="AH860" s="22">
        <f ca="1">SUM($J894:R894)+SUM($J860:R860)</f>
        <v>0</v>
      </c>
      <c r="AI860" s="22">
        <f ca="1">SUM($J894:S894)+SUM($J860:S860)</f>
        <v>0</v>
      </c>
      <c r="AJ860" s="22">
        <f ca="1">SUM($J894:T894)+SUM($J860:T860)</f>
        <v>0</v>
      </c>
      <c r="AK860" s="22">
        <f ca="1">SUM($J894:U894)+SUM($J860:U860)</f>
        <v>0</v>
      </c>
      <c r="AL860" s="22">
        <f ca="1">SUM($J894:V894)+SUM($J860:V860)</f>
        <v>0</v>
      </c>
      <c r="AM860" s="22">
        <f ca="1">SUM($J894:W894)+SUM($J860:W860)</f>
        <v>0</v>
      </c>
      <c r="AN860" s="22">
        <f ca="1">SUM($J894:X894)+SUM($J860:X860)</f>
        <v>0</v>
      </c>
      <c r="AO860" s="12"/>
      <c r="AP860" s="11">
        <f ca="1">IF(Data!$H$2="ja",IF(Z860&gt;$G860,Z860-$G860,0),0)</f>
        <v>0</v>
      </c>
      <c r="AQ860" s="11">
        <f ca="1">IF(Data!$H$2="ja",IF(AA860&gt;$G860,AA860-$G860-SUM($AP860:AP860),0),0)</f>
        <v>0</v>
      </c>
      <c r="AR860" s="11">
        <f ca="1">IF(Data!$H$2="ja",IF(AB860&gt;$G860,AB860-$G860-SUM($AP860:AQ860),0),0)</f>
        <v>0</v>
      </c>
      <c r="AS860" s="11">
        <f ca="1">IF(Data!$H$2="ja",IF(AC860&gt;$G860,AC860-$G860-SUM($AP860:AR860),0),0)</f>
        <v>0</v>
      </c>
      <c r="AT860" s="11">
        <f ca="1">IF(Data!$H$2="ja",IF(AD860&gt;$G860,AD860-$G860-SUM($AP860:AS860),0),0)</f>
        <v>0</v>
      </c>
      <c r="AU860" s="11">
        <f ca="1">IF(Data!$H$2="ja",IF(AE860&gt;$G860,AE860-$G860-SUM($AP860:AT860),0),0)</f>
        <v>0</v>
      </c>
      <c r="AV860" s="11">
        <f ca="1">IF(Data!$H$2="ja",IF(AF860&gt;$G860,AF860-$G860-SUM($AP860:AU860),0),0)</f>
        <v>0</v>
      </c>
      <c r="AW860" s="11">
        <f ca="1">IF(Data!$H$2="ja",IF(AG860&gt;$G860,AG860-$G860-SUM($AP860:AV860),0),0)</f>
        <v>0</v>
      </c>
      <c r="AX860" s="11">
        <f ca="1">IF(Data!$H$2="ja",IF(AH860&gt;$G860,AH860-$G860-SUM($AP860:AW860),0),0)</f>
        <v>0</v>
      </c>
      <c r="AY860" s="11">
        <f ca="1">IF(Data!$H$2="ja",IF(AI860&gt;$G860,AI860-$G860-SUM($AP860:AX860),0),0)</f>
        <v>0</v>
      </c>
      <c r="AZ860" s="11">
        <f ca="1">IF(Data!$H$2="ja",IF(AJ860&gt;$G860,AJ860-$G860-SUM($AP860:AY860),0),0)</f>
        <v>0</v>
      </c>
      <c r="BA860" s="11">
        <f ca="1">IF(Data!$H$2="ja",IF(AK860&gt;$G860,AK860-$G860-SUM($AP860:AZ860),0),0)</f>
        <v>0</v>
      </c>
      <c r="BB860" s="11">
        <f ca="1">IF(Data!$H$2="ja",IF(AL860&gt;$G860,AL860-$G860-SUM($AP860:BA860),0),0)</f>
        <v>0</v>
      </c>
      <c r="BC860" s="11">
        <f ca="1">IF(Data!$H$2="ja",IF(AM860&gt;$G860,AM860-$G860-SUM($AP860:BB860),0),0)</f>
        <v>0</v>
      </c>
      <c r="BD860" s="11">
        <f ca="1">IF(Data!$H$2="ja",IF(AN860&gt;$G860,AN860-$G860-SUM($AP860:BC860),0),0)</f>
        <v>0</v>
      </c>
    </row>
    <row r="861" spans="1:56" x14ac:dyDescent="0.25">
      <c r="A861" s="24">
        <v>7</v>
      </c>
      <c r="B861" s="24">
        <f t="shared" si="462"/>
        <v>18</v>
      </c>
      <c r="C861" s="62"/>
      <c r="D861" s="34" t="str">
        <f>Data!B$39</f>
        <v>Lønomkostninger total</v>
      </c>
      <c r="E861" s="34"/>
      <c r="F861" s="53"/>
      <c r="G861" s="242">
        <f>HLOOKUP(B861,'Budget &amp; Total'!$1:$45,(28),FALSE)</f>
        <v>0</v>
      </c>
      <c r="H861" s="455">
        <f t="shared" ca="1" si="463"/>
        <v>0</v>
      </c>
      <c r="I861" s="79"/>
      <c r="J861" s="209">
        <f ca="1">HLOOKUP($B861,INDIRECT(J$1&amp;"!$I$2:$AM$40"),('Partner-period(er)'!$A861+14),FALSE)</f>
        <v>0</v>
      </c>
      <c r="K861" s="61">
        <f ca="1">HLOOKUP($B861,INDIRECT(K$1&amp;"!$I$2:$AM$40"),('Partner-period(er)'!$A861+14),FALSE)</f>
        <v>0</v>
      </c>
      <c r="L861" s="210">
        <f ca="1">HLOOKUP($B861,INDIRECT(L$1&amp;"!$I$2:$AM$40"),('Partner-period(er)'!$A861+14),FALSE)</f>
        <v>0</v>
      </c>
      <c r="M861" s="210">
        <f ca="1">HLOOKUP($B861,INDIRECT(M$1&amp;"!$I$2:$AM$40"),('Partner-period(er)'!$A861+14),FALSE)</f>
        <v>0</v>
      </c>
      <c r="N861" s="210">
        <f ca="1">HLOOKUP($B861,INDIRECT(N$1&amp;"!$I$2:$AM$40"),('Partner-period(er)'!$A861+14),FALSE)</f>
        <v>0</v>
      </c>
      <c r="O861" s="364">
        <f ca="1">HLOOKUP($B861,INDIRECT(O$1&amp;"!$I$2:$AM$40"),('Partner-period(er)'!$A861+14),FALSE)</f>
        <v>0</v>
      </c>
      <c r="P861" s="364">
        <f ca="1">HLOOKUP($B861,INDIRECT(P$1&amp;"!$I$2:$AM$40"),('Partner-period(er)'!$A861+14),FALSE)</f>
        <v>0</v>
      </c>
      <c r="Q861" s="364">
        <f ca="1">HLOOKUP($B861,INDIRECT(Q$1&amp;"!$I$2:$AM$40"),('Partner-period(er)'!$A861+14),FALSE)</f>
        <v>0</v>
      </c>
      <c r="R861" s="364">
        <f ca="1">HLOOKUP($B861,INDIRECT(R$1&amp;"!$I$2:$AM$40"),('Partner-period(er)'!$A861+14),FALSE)</f>
        <v>0</v>
      </c>
      <c r="S861" s="364">
        <f ca="1">HLOOKUP($B861,INDIRECT(S$1&amp;"!$I$2:$AM$40"),('Partner-period(er)'!$A861+14),FALSE)</f>
        <v>0</v>
      </c>
      <c r="T861" s="364">
        <f ca="1">HLOOKUP($B861,INDIRECT(T$1&amp;"!$I$2:$AM$40"),('Partner-period(er)'!$A861+14),FALSE)</f>
        <v>0</v>
      </c>
      <c r="U861" s="364">
        <f ca="1">HLOOKUP($B861,INDIRECT(U$1&amp;"!$I$2:$AM$40"),('Partner-period(er)'!$A861+14),FALSE)</f>
        <v>0</v>
      </c>
      <c r="V861" s="364">
        <f ca="1">HLOOKUP($B861,INDIRECT(V$1&amp;"!$I$2:$AM$40"),('Partner-period(er)'!$A861+14),FALSE)</f>
        <v>0</v>
      </c>
      <c r="W861" s="364">
        <f ca="1">HLOOKUP($B861,INDIRECT(W$1&amp;"!$I$2:$AM$40"),('Partner-period(er)'!$A861+14),FALSE)</f>
        <v>0</v>
      </c>
      <c r="X861" s="365">
        <f ca="1">HLOOKUP($B861,INDIRECT(X$1&amp;"!$I$2:$AM$40"),('Partner-period(er)'!$A861+14),FALSE)</f>
        <v>0</v>
      </c>
      <c r="Z861" s="15">
        <f t="shared" ref="Z861:AN861" ca="1" si="464">SUM(Z858:Z860)</f>
        <v>0</v>
      </c>
      <c r="AA861" s="11">
        <f t="shared" ca="1" si="464"/>
        <v>0</v>
      </c>
      <c r="AB861" s="11">
        <f t="shared" ca="1" si="464"/>
        <v>0</v>
      </c>
      <c r="AC861" s="11">
        <f t="shared" ca="1" si="464"/>
        <v>0</v>
      </c>
      <c r="AD861" s="11">
        <f t="shared" ca="1" si="464"/>
        <v>0</v>
      </c>
      <c r="AE861" s="11">
        <f t="shared" ca="1" si="464"/>
        <v>0</v>
      </c>
      <c r="AF861" s="11">
        <f t="shared" ca="1" si="464"/>
        <v>0</v>
      </c>
      <c r="AG861" s="11">
        <f t="shared" ca="1" si="464"/>
        <v>0</v>
      </c>
      <c r="AH861" s="11">
        <f t="shared" ca="1" si="464"/>
        <v>0</v>
      </c>
      <c r="AI861" s="11">
        <f t="shared" ca="1" si="464"/>
        <v>0</v>
      </c>
      <c r="AJ861" s="11">
        <f t="shared" ca="1" si="464"/>
        <v>0</v>
      </c>
      <c r="AK861" s="11">
        <f t="shared" ca="1" si="464"/>
        <v>0</v>
      </c>
      <c r="AL861" s="11">
        <f t="shared" ca="1" si="464"/>
        <v>0</v>
      </c>
      <c r="AM861" s="11">
        <f t="shared" ca="1" si="464"/>
        <v>0</v>
      </c>
      <c r="AN861" s="19">
        <f t="shared" ca="1" si="464"/>
        <v>0</v>
      </c>
      <c r="AO861" s="12"/>
      <c r="AP861" s="11">
        <f t="shared" ref="AP861:BD861" ca="1" si="465">SUM(AP858:AP860)</f>
        <v>0</v>
      </c>
      <c r="AQ861" s="11">
        <f t="shared" ca="1" si="465"/>
        <v>0</v>
      </c>
      <c r="AR861" s="11">
        <f t="shared" ca="1" si="465"/>
        <v>0</v>
      </c>
      <c r="AS861" s="11">
        <f t="shared" ca="1" si="465"/>
        <v>0</v>
      </c>
      <c r="AT861" s="11">
        <f t="shared" ca="1" si="465"/>
        <v>0</v>
      </c>
      <c r="AU861" s="11">
        <f t="shared" ca="1" si="465"/>
        <v>0</v>
      </c>
      <c r="AV861" s="11">
        <f t="shared" ca="1" si="465"/>
        <v>0</v>
      </c>
      <c r="AW861" s="11">
        <f t="shared" ca="1" si="465"/>
        <v>0</v>
      </c>
      <c r="AX861" s="11">
        <f t="shared" ca="1" si="465"/>
        <v>0</v>
      </c>
      <c r="AY861" s="11">
        <f t="shared" ca="1" si="465"/>
        <v>0</v>
      </c>
      <c r="AZ861" s="11">
        <f t="shared" ca="1" si="465"/>
        <v>0</v>
      </c>
      <c r="BA861" s="11">
        <f t="shared" ca="1" si="465"/>
        <v>0</v>
      </c>
      <c r="BB861" s="11">
        <f t="shared" ca="1" si="465"/>
        <v>0</v>
      </c>
      <c r="BC861" s="11">
        <f t="shared" ca="1" si="465"/>
        <v>0</v>
      </c>
      <c r="BD861" s="11">
        <f t="shared" ca="1" si="465"/>
        <v>0</v>
      </c>
    </row>
    <row r="862" spans="1:56" x14ac:dyDescent="0.25">
      <c r="B862" s="24">
        <f t="shared" si="462"/>
        <v>18</v>
      </c>
      <c r="C862" s="38" t="str">
        <f>Data!B$18</f>
        <v>Andre omkostninger</v>
      </c>
      <c r="D862" s="9"/>
      <c r="E862" s="9"/>
      <c r="F862" s="4"/>
      <c r="G862" s="241"/>
      <c r="H862" s="454">
        <f t="shared" ca="1" si="463"/>
        <v>0</v>
      </c>
      <c r="I862" s="72"/>
      <c r="J862" s="159">
        <f ca="1">HLOOKUP($B862,INDIRECT(J$1&amp;"!$I$2:$AM$40"),('Partner-period(er)'!$A862+14),FALSE)</f>
        <v>0</v>
      </c>
      <c r="K862" s="57">
        <f ca="1">HLOOKUP($B862,INDIRECT(K$1&amp;"!$I$2:$AM$40"),('Partner-period(er)'!$A862+14),FALSE)</f>
        <v>0</v>
      </c>
      <c r="L862" s="57">
        <f ca="1">HLOOKUP($B862,INDIRECT(L$1&amp;"!$I$2:$AM$40"),('Partner-period(er)'!$A862+14),FALSE)</f>
        <v>0</v>
      </c>
      <c r="M862" s="57">
        <f ca="1">HLOOKUP($B862,INDIRECT(M$1&amp;"!$I$2:$AM$40"),('Partner-period(er)'!$A862+14),FALSE)</f>
        <v>0</v>
      </c>
      <c r="N862" s="57">
        <f ca="1">HLOOKUP($B862,INDIRECT(N$1&amp;"!$I$2:$AM$40"),('Partner-period(er)'!$A862+14),FALSE)</f>
        <v>0</v>
      </c>
      <c r="O862" s="9">
        <f ca="1">HLOOKUP($B862,INDIRECT(O$1&amp;"!$I$2:$AM$40"),('Partner-period(er)'!$A862+14),FALSE)</f>
        <v>0</v>
      </c>
      <c r="P862" s="9">
        <f ca="1">HLOOKUP($B862,INDIRECT(P$1&amp;"!$I$2:$AM$40"),('Partner-period(er)'!$A862+14),FALSE)</f>
        <v>0</v>
      </c>
      <c r="Q862" s="9">
        <f ca="1">HLOOKUP($B862,INDIRECT(Q$1&amp;"!$I$2:$AM$40"),('Partner-period(er)'!$A862+14),FALSE)</f>
        <v>0</v>
      </c>
      <c r="R862" s="9">
        <f ca="1">HLOOKUP($B862,INDIRECT(R$1&amp;"!$I$2:$AM$40"),('Partner-period(er)'!$A862+14),FALSE)</f>
        <v>0</v>
      </c>
      <c r="S862" s="9">
        <f ca="1">HLOOKUP($B862,INDIRECT(S$1&amp;"!$I$2:$AM$40"),('Partner-period(er)'!$A862+14),FALSE)</f>
        <v>0</v>
      </c>
      <c r="T862" s="9">
        <f ca="1">HLOOKUP($B862,INDIRECT(T$1&amp;"!$I$2:$AM$40"),('Partner-period(er)'!$A862+14),FALSE)</f>
        <v>0</v>
      </c>
      <c r="U862" s="9">
        <f ca="1">HLOOKUP($B862,INDIRECT(U$1&amp;"!$I$2:$AM$40"),('Partner-period(er)'!$A862+14),FALSE)</f>
        <v>0</v>
      </c>
      <c r="V862" s="9">
        <f ca="1">HLOOKUP($B862,INDIRECT(V$1&amp;"!$I$2:$AM$40"),('Partner-period(er)'!$A862+14),FALSE)</f>
        <v>0</v>
      </c>
      <c r="W862" s="9">
        <f ca="1">HLOOKUP($B862,INDIRECT(W$1&amp;"!$I$2:$AM$40"),('Partner-period(er)'!$A862+14),FALSE)</f>
        <v>0</v>
      </c>
      <c r="X862" s="109">
        <f ca="1">HLOOKUP($B862,INDIRECT(X$1&amp;"!$I$2:$AM$40"),('Partner-period(er)'!$A862+14),FALSE)</f>
        <v>0</v>
      </c>
      <c r="Z862" s="15"/>
      <c r="AA862" s="11"/>
      <c r="AB862" s="11"/>
      <c r="AC862" s="11"/>
      <c r="AD862" s="11"/>
      <c r="AE862" s="11"/>
      <c r="AF862" s="11"/>
      <c r="AG862" s="11"/>
      <c r="AH862" s="11"/>
      <c r="AI862" s="11"/>
      <c r="AJ862" s="11"/>
      <c r="AK862" s="11"/>
      <c r="AL862" s="11"/>
      <c r="AM862" s="11"/>
      <c r="AN862" s="19"/>
      <c r="AO862" s="12"/>
      <c r="AP862" s="11"/>
      <c r="AQ862" s="11"/>
      <c r="AR862" s="11"/>
      <c r="AS862" s="11"/>
      <c r="AT862" s="11"/>
      <c r="AU862" s="11"/>
      <c r="AV862" s="11"/>
      <c r="AW862" s="11"/>
      <c r="AX862" s="11"/>
      <c r="AY862" s="11"/>
      <c r="AZ862" s="11"/>
      <c r="BA862" s="11"/>
      <c r="BB862" s="11"/>
      <c r="BC862" s="11"/>
      <c r="BD862" s="11"/>
    </row>
    <row r="863" spans="1:56" x14ac:dyDescent="0.25">
      <c r="A863" s="24">
        <v>9</v>
      </c>
      <c r="B863" s="24">
        <f t="shared" si="462"/>
        <v>18</v>
      </c>
      <c r="C863" s="39"/>
      <c r="D863" s="9" t="str">
        <f>Data!B$6</f>
        <v>Instrumenter og udstyr</v>
      </c>
      <c r="E863" s="9"/>
      <c r="F863" s="4"/>
      <c r="G863" s="242">
        <f>HLOOKUP(B863,'Budget &amp; Total'!$1:$45,(30),FALSE)</f>
        <v>0</v>
      </c>
      <c r="H863" s="454">
        <f t="shared" ca="1" si="463"/>
        <v>0</v>
      </c>
      <c r="I863" s="72"/>
      <c r="J863" s="159">
        <f ca="1">HLOOKUP($B863,INDIRECT(J$1&amp;"!$I$2:$AM$40"),('Partner-period(er)'!$A863+14),FALSE)</f>
        <v>0</v>
      </c>
      <c r="K863" s="57">
        <f ca="1">HLOOKUP($B863,INDIRECT(K$1&amp;"!$I$2:$AM$40"),('Partner-period(er)'!$A863+14),FALSE)</f>
        <v>0</v>
      </c>
      <c r="L863" s="57">
        <f ca="1">HLOOKUP($B863,INDIRECT(L$1&amp;"!$I$2:$AM$40"),('Partner-period(er)'!$A863+14),FALSE)</f>
        <v>0</v>
      </c>
      <c r="M863" s="57">
        <f ca="1">HLOOKUP($B863,INDIRECT(M$1&amp;"!$I$2:$AM$40"),('Partner-period(er)'!$A863+14),FALSE)</f>
        <v>0</v>
      </c>
      <c r="N863" s="57">
        <f ca="1">HLOOKUP($B863,INDIRECT(N$1&amp;"!$I$2:$AM$40"),('Partner-period(er)'!$A863+14),FALSE)</f>
        <v>0</v>
      </c>
      <c r="O863" s="9">
        <f ca="1">HLOOKUP($B863,INDIRECT(O$1&amp;"!$I$2:$AM$40"),('Partner-period(er)'!$A863+14),FALSE)</f>
        <v>0</v>
      </c>
      <c r="P863" s="9">
        <f ca="1">HLOOKUP($B863,INDIRECT(P$1&amp;"!$I$2:$AM$40"),('Partner-period(er)'!$A863+14),FALSE)</f>
        <v>0</v>
      </c>
      <c r="Q863" s="9">
        <f ca="1">HLOOKUP($B863,INDIRECT(Q$1&amp;"!$I$2:$AM$40"),('Partner-period(er)'!$A863+14),FALSE)</f>
        <v>0</v>
      </c>
      <c r="R863" s="9">
        <f ca="1">HLOOKUP($B863,INDIRECT(R$1&amp;"!$I$2:$AM$40"),('Partner-period(er)'!$A863+14),FALSE)</f>
        <v>0</v>
      </c>
      <c r="S863" s="9">
        <f ca="1">HLOOKUP($B863,INDIRECT(S$1&amp;"!$I$2:$AM$40"),('Partner-period(er)'!$A863+14),FALSE)</f>
        <v>0</v>
      </c>
      <c r="T863" s="9">
        <f ca="1">HLOOKUP($B863,INDIRECT(T$1&amp;"!$I$2:$AM$40"),('Partner-period(er)'!$A863+14),FALSE)</f>
        <v>0</v>
      </c>
      <c r="U863" s="9">
        <f ca="1">HLOOKUP($B863,INDIRECT(U$1&amp;"!$I$2:$AM$40"),('Partner-period(er)'!$A863+14),FALSE)</f>
        <v>0</v>
      </c>
      <c r="V863" s="9">
        <f ca="1">HLOOKUP($B863,INDIRECT(V$1&amp;"!$I$2:$AM$40"),('Partner-period(er)'!$A863+14),FALSE)</f>
        <v>0</v>
      </c>
      <c r="W863" s="9">
        <f ca="1">HLOOKUP($B863,INDIRECT(W$1&amp;"!$I$2:$AM$40"),('Partner-period(er)'!$A863+14),FALSE)</f>
        <v>0</v>
      </c>
      <c r="X863" s="109">
        <f ca="1">HLOOKUP($B863,INDIRECT(X$1&amp;"!$I$2:$AM$40"),('Partner-period(er)'!$A863+14),FALSE)</f>
        <v>0</v>
      </c>
      <c r="Z863" s="15">
        <f t="shared" ref="Z863:Z871" ca="1" si="466">J863</f>
        <v>0</v>
      </c>
      <c r="AA863" s="11">
        <f ca="1">SUM($J863:K863)</f>
        <v>0</v>
      </c>
      <c r="AB863" s="11">
        <f ca="1">SUM($J863:L863)</f>
        <v>0</v>
      </c>
      <c r="AC863" s="11">
        <f ca="1">SUM($J863:M863)</f>
        <v>0</v>
      </c>
      <c r="AD863" s="11">
        <f ca="1">SUM($J863:N863)</f>
        <v>0</v>
      </c>
      <c r="AE863" s="11">
        <f ca="1">SUM($J863:O863)</f>
        <v>0</v>
      </c>
      <c r="AF863" s="11">
        <f ca="1">SUM($J863:P863)</f>
        <v>0</v>
      </c>
      <c r="AG863" s="11">
        <f ca="1">SUM($J863:Q863)</f>
        <v>0</v>
      </c>
      <c r="AH863" s="11">
        <f ca="1">SUM($J863:R863)</f>
        <v>0</v>
      </c>
      <c r="AI863" s="11">
        <f ca="1">SUM($J863:S863)</f>
        <v>0</v>
      </c>
      <c r="AJ863" s="11">
        <f ca="1">SUM($J863:T863)</f>
        <v>0</v>
      </c>
      <c r="AK863" s="11">
        <f ca="1">SUM($J863:U863)</f>
        <v>0</v>
      </c>
      <c r="AL863" s="11">
        <f ca="1">SUM($J863:V863)</f>
        <v>0</v>
      </c>
      <c r="AM863" s="11">
        <f ca="1">SUM($J863:W863)</f>
        <v>0</v>
      </c>
      <c r="AN863" s="19">
        <f ca="1">SUM($J863:X863)</f>
        <v>0</v>
      </c>
      <c r="AO863" s="12"/>
      <c r="AP863" s="11">
        <f ca="1">IF(Data!$H$2="ja",IF(Z863&gt;$G863,Z863-$G863,0),0)</f>
        <v>0</v>
      </c>
      <c r="AQ863" s="11">
        <f ca="1">IF(Data!$H$2="ja",IF(AA863&gt;$G863,AA863-$G863-SUM($AP863:AP863),0),0)</f>
        <v>0</v>
      </c>
      <c r="AR863" s="11">
        <f ca="1">IF(Data!$H$2="ja",IF(AB863&gt;$G863,AB863-$G863-SUM($AP863:AQ863),0),0)</f>
        <v>0</v>
      </c>
      <c r="AS863" s="11">
        <f ca="1">IF(Data!$H$2="ja",IF(AC863&gt;$G863,AC863-$G863-SUM($AP863:AR863),0),0)</f>
        <v>0</v>
      </c>
      <c r="AT863" s="11">
        <f ca="1">IF(Data!$H$2="ja",IF(AD863&gt;$G863,AD863-$G863-SUM($AP863:AS863),0),0)</f>
        <v>0</v>
      </c>
      <c r="AU863" s="11">
        <f ca="1">IF(Data!$H$2="ja",IF(AE863&gt;$G863,AE863-$G863-SUM($AP863:AT863),0),0)</f>
        <v>0</v>
      </c>
      <c r="AV863" s="11">
        <f ca="1">IF(Data!$H$2="ja",IF(AF863&gt;$G863,AF863-$G863-SUM($AP863:AU863),0),0)</f>
        <v>0</v>
      </c>
      <c r="AW863" s="11">
        <f ca="1">IF(Data!$H$2="ja",IF(AG863&gt;$G863,AG863-$G863-SUM($AP863:AV863),0),0)</f>
        <v>0</v>
      </c>
      <c r="AX863" s="11">
        <f ca="1">IF(Data!$H$2="ja",IF(AH863&gt;$G863,AH863-$G863-SUM($AP863:AW863),0),0)</f>
        <v>0</v>
      </c>
      <c r="AY863" s="11">
        <f ca="1">IF(Data!$H$2="ja",IF(AI863&gt;$G863,AI863-$G863-SUM($AP863:AX863),0),0)</f>
        <v>0</v>
      </c>
      <c r="AZ863" s="11">
        <f ca="1">IF(Data!$H$2="ja",IF(AJ863&gt;$G863,AJ863-$G863-SUM($AP863:AY863),0),0)</f>
        <v>0</v>
      </c>
      <c r="BA863" s="11">
        <f ca="1">IF(Data!$H$2="ja",IF(AK863&gt;$G863,AK863-$G863-SUM($AP863:AZ863),0),0)</f>
        <v>0</v>
      </c>
      <c r="BB863" s="11">
        <f ca="1">IF(Data!$H$2="ja",IF(AL863&gt;$G863,AL863-$G863-SUM($AP863:BA863),0),0)</f>
        <v>0</v>
      </c>
      <c r="BC863" s="11">
        <f ca="1">IF(Data!$H$2="ja",IF(AM863&gt;$G863,AM863-$G863-SUM($AP863:BB863),0),0)</f>
        <v>0</v>
      </c>
      <c r="BD863" s="11">
        <f ca="1">IF(Data!$H$2="ja",IF(AN863&gt;$G863,AN863-$G863-SUM($AP863:BC863),0),0)</f>
        <v>0</v>
      </c>
    </row>
    <row r="864" spans="1:56" x14ac:dyDescent="0.25">
      <c r="A864" s="24">
        <v>10</v>
      </c>
      <c r="B864" s="24">
        <f t="shared" si="462"/>
        <v>18</v>
      </c>
      <c r="C864" s="39"/>
      <c r="D864" s="9" t="str">
        <f>Data!B$7</f>
        <v>Bygninger og jord</v>
      </c>
      <c r="E864" s="9"/>
      <c r="F864" s="4"/>
      <c r="G864" s="242">
        <f>HLOOKUP(B864,'Budget &amp; Total'!$1:$45,(31),FALSE)</f>
        <v>0</v>
      </c>
      <c r="H864" s="454">
        <f t="shared" ca="1" si="463"/>
        <v>0</v>
      </c>
      <c r="I864" s="72"/>
      <c r="J864" s="159">
        <f ca="1">HLOOKUP($B864,INDIRECT(J$1&amp;"!$I$2:$AM$40"),('Partner-period(er)'!$A864+14),FALSE)</f>
        <v>0</v>
      </c>
      <c r="K864" s="57">
        <f ca="1">HLOOKUP($B864,INDIRECT(K$1&amp;"!$I$2:$AM$40"),('Partner-period(er)'!$A864+14),FALSE)</f>
        <v>0</v>
      </c>
      <c r="L864" s="57">
        <f ca="1">HLOOKUP($B864,INDIRECT(L$1&amp;"!$I$2:$AM$40"),('Partner-period(er)'!$A864+14),FALSE)</f>
        <v>0</v>
      </c>
      <c r="M864" s="57">
        <f ca="1">HLOOKUP($B864,INDIRECT(M$1&amp;"!$I$2:$AM$40"),('Partner-period(er)'!$A864+14),FALSE)</f>
        <v>0</v>
      </c>
      <c r="N864" s="57">
        <f ca="1">HLOOKUP($B864,INDIRECT(N$1&amp;"!$I$2:$AM$40"),('Partner-period(er)'!$A864+14),FALSE)</f>
        <v>0</v>
      </c>
      <c r="O864" s="9">
        <f ca="1">HLOOKUP($B864,INDIRECT(O$1&amp;"!$I$2:$AM$40"),('Partner-period(er)'!$A864+14),FALSE)</f>
        <v>0</v>
      </c>
      <c r="P864" s="9">
        <f ca="1">HLOOKUP($B864,INDIRECT(P$1&amp;"!$I$2:$AM$40"),('Partner-period(er)'!$A864+14),FALSE)</f>
        <v>0</v>
      </c>
      <c r="Q864" s="9">
        <f ca="1">HLOOKUP($B864,INDIRECT(Q$1&amp;"!$I$2:$AM$40"),('Partner-period(er)'!$A864+14),FALSE)</f>
        <v>0</v>
      </c>
      <c r="R864" s="9">
        <f ca="1">HLOOKUP($B864,INDIRECT(R$1&amp;"!$I$2:$AM$40"),('Partner-period(er)'!$A864+14),FALSE)</f>
        <v>0</v>
      </c>
      <c r="S864" s="9">
        <f ca="1">HLOOKUP($B864,INDIRECT(S$1&amp;"!$I$2:$AM$40"),('Partner-period(er)'!$A864+14),FALSE)</f>
        <v>0</v>
      </c>
      <c r="T864" s="9">
        <f ca="1">HLOOKUP($B864,INDIRECT(T$1&amp;"!$I$2:$AM$40"),('Partner-period(er)'!$A864+14),FALSE)</f>
        <v>0</v>
      </c>
      <c r="U864" s="9">
        <f ca="1">HLOOKUP($B864,INDIRECT(U$1&amp;"!$I$2:$AM$40"),('Partner-period(er)'!$A864+14),FALSE)</f>
        <v>0</v>
      </c>
      <c r="V864" s="9">
        <f ca="1">HLOOKUP($B864,INDIRECT(V$1&amp;"!$I$2:$AM$40"),('Partner-period(er)'!$A864+14),FALSE)</f>
        <v>0</v>
      </c>
      <c r="W864" s="9">
        <f ca="1">HLOOKUP($B864,INDIRECT(W$1&amp;"!$I$2:$AM$40"),('Partner-period(er)'!$A864+14),FALSE)</f>
        <v>0</v>
      </c>
      <c r="X864" s="109">
        <f ca="1">HLOOKUP($B864,INDIRECT(X$1&amp;"!$I$2:$AM$40"),('Partner-period(er)'!$A864+14),FALSE)</f>
        <v>0</v>
      </c>
      <c r="Z864" s="15">
        <f t="shared" ca="1" si="466"/>
        <v>0</v>
      </c>
      <c r="AA864" s="11">
        <f ca="1">SUM($J864:K864)</f>
        <v>0</v>
      </c>
      <c r="AB864" s="11">
        <f ca="1">SUM($J864:L864)</f>
        <v>0</v>
      </c>
      <c r="AC864" s="11">
        <f ca="1">SUM($J864:M864)</f>
        <v>0</v>
      </c>
      <c r="AD864" s="11">
        <f ca="1">SUM($J864:N864)</f>
        <v>0</v>
      </c>
      <c r="AE864" s="11">
        <f ca="1">SUM($J864:O864)</f>
        <v>0</v>
      </c>
      <c r="AF864" s="11">
        <f ca="1">SUM($J864:P864)</f>
        <v>0</v>
      </c>
      <c r="AG864" s="11">
        <f ca="1">SUM($J864:Q864)</f>
        <v>0</v>
      </c>
      <c r="AH864" s="11">
        <f ca="1">SUM($J864:R864)</f>
        <v>0</v>
      </c>
      <c r="AI864" s="11">
        <f ca="1">SUM($J864:S864)</f>
        <v>0</v>
      </c>
      <c r="AJ864" s="11">
        <f ca="1">SUM($J864:T864)</f>
        <v>0</v>
      </c>
      <c r="AK864" s="11">
        <f ca="1">SUM($J864:U864)</f>
        <v>0</v>
      </c>
      <c r="AL864" s="11">
        <f ca="1">SUM($J864:V864)</f>
        <v>0</v>
      </c>
      <c r="AM864" s="11">
        <f ca="1">SUM($J864:W864)</f>
        <v>0</v>
      </c>
      <c r="AN864" s="19">
        <f ca="1">SUM($J864:X864)</f>
        <v>0</v>
      </c>
      <c r="AO864" s="12"/>
      <c r="AP864" s="11">
        <f ca="1">IF(Data!$H$2="ja",IF(Z864&gt;$G864,Z864-$G864,0),0)</f>
        <v>0</v>
      </c>
      <c r="AQ864" s="11">
        <f ca="1">IF(Data!$H$2="ja",IF(AA864&gt;$G864,AA864-$G864-SUM($AP864:AP864),0),0)</f>
        <v>0</v>
      </c>
      <c r="AR864" s="11">
        <f ca="1">IF(Data!$H$2="ja",IF(AB864&gt;$G864,AB864-$G864-SUM($AP864:AQ864),0),0)</f>
        <v>0</v>
      </c>
      <c r="AS864" s="11">
        <f ca="1">IF(Data!$H$2="ja",IF(AC864&gt;$G864,AC864-$G864-SUM($AP864:AR864),0),0)</f>
        <v>0</v>
      </c>
      <c r="AT864" s="11">
        <f ca="1">IF(Data!$H$2="ja",IF(AD864&gt;$G864,AD864-$G864-SUM($AP864:AS864),0),0)</f>
        <v>0</v>
      </c>
      <c r="AU864" s="11">
        <f ca="1">IF(Data!$H$2="ja",IF(AE864&gt;$G864,AE864-$G864-SUM($AP864:AT864),0),0)</f>
        <v>0</v>
      </c>
      <c r="AV864" s="11">
        <f ca="1">IF(Data!$H$2="ja",IF(AF864&gt;$G864,AF864-$G864-SUM($AP864:AU864),0),0)</f>
        <v>0</v>
      </c>
      <c r="AW864" s="11">
        <f ca="1">IF(Data!$H$2="ja",IF(AG864&gt;$G864,AG864-$G864-SUM($AP864:AV864),0),0)</f>
        <v>0</v>
      </c>
      <c r="AX864" s="11">
        <f ca="1">IF(Data!$H$2="ja",IF(AH864&gt;$G864,AH864-$G864-SUM($AP864:AW864),0),0)</f>
        <v>0</v>
      </c>
      <c r="AY864" s="11">
        <f ca="1">IF(Data!$H$2="ja",IF(AI864&gt;$G864,AI864-$G864-SUM($AP864:AX864),0),0)</f>
        <v>0</v>
      </c>
      <c r="AZ864" s="11">
        <f ca="1">IF(Data!$H$2="ja",IF(AJ864&gt;$G864,AJ864-$G864-SUM($AP864:AY864),0),0)</f>
        <v>0</v>
      </c>
      <c r="BA864" s="11">
        <f ca="1">IF(Data!$H$2="ja",IF(AK864&gt;$G864,AK864-$G864-SUM($AP864:AZ864),0),0)</f>
        <v>0</v>
      </c>
      <c r="BB864" s="11">
        <f ca="1">IF(Data!$H$2="ja",IF(AL864&gt;$G864,AL864-$G864-SUM($AP864:BA864),0),0)</f>
        <v>0</v>
      </c>
      <c r="BC864" s="11">
        <f ca="1">IF(Data!$H$2="ja",IF(AM864&gt;$G864,AM864-$G864-SUM($AP864:BB864),0),0)</f>
        <v>0</v>
      </c>
      <c r="BD864" s="11">
        <f ca="1">IF(Data!$H$2="ja",IF(AN864&gt;$G864,AN864-$G864-SUM($AP864:BC864),0),0)</f>
        <v>0</v>
      </c>
    </row>
    <row r="865" spans="1:56" x14ac:dyDescent="0.25">
      <c r="A865" s="24">
        <v>11</v>
      </c>
      <c r="B865" s="24">
        <f t="shared" si="462"/>
        <v>18</v>
      </c>
      <c r="C865" s="39"/>
      <c r="D865" s="9" t="str">
        <f>Data!B$8</f>
        <v>Andre driftsudgifter, herunder materialer</v>
      </c>
      <c r="E865" s="9"/>
      <c r="F865" s="4"/>
      <c r="G865" s="242">
        <f>HLOOKUP(B865,'Budget &amp; Total'!$1:$45,(32),FALSE)</f>
        <v>0</v>
      </c>
      <c r="H865" s="454">
        <f t="shared" ca="1" si="463"/>
        <v>0</v>
      </c>
      <c r="I865" s="72"/>
      <c r="J865" s="159">
        <f ca="1">HLOOKUP($B865,INDIRECT(J$1&amp;"!$I$2:$AM$40"),('Partner-period(er)'!$A865+14),FALSE)</f>
        <v>0</v>
      </c>
      <c r="K865" s="57">
        <f ca="1">HLOOKUP($B865,INDIRECT(K$1&amp;"!$I$2:$AM$40"),('Partner-period(er)'!$A865+14),FALSE)</f>
        <v>0</v>
      </c>
      <c r="L865" s="57">
        <f ca="1">HLOOKUP($B865,INDIRECT(L$1&amp;"!$I$2:$AM$40"),('Partner-period(er)'!$A865+14),FALSE)</f>
        <v>0</v>
      </c>
      <c r="M865" s="57">
        <f ca="1">HLOOKUP($B865,INDIRECT(M$1&amp;"!$I$2:$AM$40"),('Partner-period(er)'!$A865+14),FALSE)</f>
        <v>0</v>
      </c>
      <c r="N865" s="57">
        <f ca="1">HLOOKUP($B865,INDIRECT(N$1&amp;"!$I$2:$AM$40"),('Partner-period(er)'!$A865+14),FALSE)</f>
        <v>0</v>
      </c>
      <c r="O865" s="9">
        <f ca="1">HLOOKUP($B865,INDIRECT(O$1&amp;"!$I$2:$AM$40"),('Partner-period(er)'!$A865+14),FALSE)</f>
        <v>0</v>
      </c>
      <c r="P865" s="9">
        <f ca="1">HLOOKUP($B865,INDIRECT(P$1&amp;"!$I$2:$AM$40"),('Partner-period(er)'!$A865+14),FALSE)</f>
        <v>0</v>
      </c>
      <c r="Q865" s="9">
        <f ca="1">HLOOKUP($B865,INDIRECT(Q$1&amp;"!$I$2:$AM$40"),('Partner-period(er)'!$A865+14),FALSE)</f>
        <v>0</v>
      </c>
      <c r="R865" s="9">
        <f ca="1">HLOOKUP($B865,INDIRECT(R$1&amp;"!$I$2:$AM$40"),('Partner-period(er)'!$A865+14),FALSE)</f>
        <v>0</v>
      </c>
      <c r="S865" s="9">
        <f ca="1">HLOOKUP($B865,INDIRECT(S$1&amp;"!$I$2:$AM$40"),('Partner-period(er)'!$A865+14),FALSE)</f>
        <v>0</v>
      </c>
      <c r="T865" s="9">
        <f ca="1">HLOOKUP($B865,INDIRECT(T$1&amp;"!$I$2:$AM$40"),('Partner-period(er)'!$A865+14),FALSE)</f>
        <v>0</v>
      </c>
      <c r="U865" s="9">
        <f ca="1">HLOOKUP($B865,INDIRECT(U$1&amp;"!$I$2:$AM$40"),('Partner-period(er)'!$A865+14),FALSE)</f>
        <v>0</v>
      </c>
      <c r="V865" s="9">
        <f ca="1">HLOOKUP($B865,INDIRECT(V$1&amp;"!$I$2:$AM$40"),('Partner-period(er)'!$A865+14),FALSE)</f>
        <v>0</v>
      </c>
      <c r="W865" s="9">
        <f ca="1">HLOOKUP($B865,INDIRECT(W$1&amp;"!$I$2:$AM$40"),('Partner-period(er)'!$A865+14),FALSE)</f>
        <v>0</v>
      </c>
      <c r="X865" s="109">
        <f ca="1">HLOOKUP($B865,INDIRECT(X$1&amp;"!$I$2:$AM$40"),('Partner-period(er)'!$A865+14),FALSE)</f>
        <v>0</v>
      </c>
      <c r="Z865" s="15">
        <f t="shared" ca="1" si="466"/>
        <v>0</v>
      </c>
      <c r="AA865" s="11">
        <f ca="1">SUM($J865:K865)</f>
        <v>0</v>
      </c>
      <c r="AB865" s="11">
        <f ca="1">SUM($J865:L865)</f>
        <v>0</v>
      </c>
      <c r="AC865" s="11">
        <f ca="1">SUM($J865:M865)</f>
        <v>0</v>
      </c>
      <c r="AD865" s="11">
        <f ca="1">SUM($J865:N865)</f>
        <v>0</v>
      </c>
      <c r="AE865" s="11">
        <f ca="1">SUM($J865:O865)</f>
        <v>0</v>
      </c>
      <c r="AF865" s="11">
        <f ca="1">SUM($J865:P865)</f>
        <v>0</v>
      </c>
      <c r="AG865" s="11">
        <f ca="1">SUM($J865:Q865)</f>
        <v>0</v>
      </c>
      <c r="AH865" s="11">
        <f ca="1">SUM($J865:R865)</f>
        <v>0</v>
      </c>
      <c r="AI865" s="11">
        <f ca="1">SUM($J865:S865)</f>
        <v>0</v>
      </c>
      <c r="AJ865" s="11">
        <f ca="1">SUM($J865:T865)</f>
        <v>0</v>
      </c>
      <c r="AK865" s="11">
        <f ca="1">SUM($J865:U865)</f>
        <v>0</v>
      </c>
      <c r="AL865" s="11">
        <f ca="1">SUM($J865:V865)</f>
        <v>0</v>
      </c>
      <c r="AM865" s="11">
        <f ca="1">SUM($J865:W865)</f>
        <v>0</v>
      </c>
      <c r="AN865" s="19">
        <f ca="1">SUM($J865:X865)</f>
        <v>0</v>
      </c>
      <c r="AO865" s="12"/>
      <c r="AP865" s="11">
        <f ca="1">IF(Data!$H$2="ja",IF(Z865&gt;$G865,Z865-$G865,0),0)</f>
        <v>0</v>
      </c>
      <c r="AQ865" s="11">
        <f ca="1">IF(Data!$H$2="ja",IF(AA865&gt;$G865,AA865-$G865-SUM($AP865:AP865),0),0)</f>
        <v>0</v>
      </c>
      <c r="AR865" s="11">
        <f ca="1">IF(Data!$H$2="ja",IF(AB865&gt;$G865,AB865-$G865-SUM($AP865:AQ865),0),0)</f>
        <v>0</v>
      </c>
      <c r="AS865" s="11">
        <f ca="1">IF(Data!$H$2="ja",IF(AC865&gt;$G865,AC865-$G865-SUM($AP865:AR865),0),0)</f>
        <v>0</v>
      </c>
      <c r="AT865" s="11">
        <f ca="1">IF(Data!$H$2="ja",IF(AD865&gt;$G865,AD865-$G865-SUM($AP865:AS865),0),0)</f>
        <v>0</v>
      </c>
      <c r="AU865" s="11">
        <f ca="1">IF(Data!$H$2="ja",IF(AE865&gt;$G865,AE865-$G865-SUM($AP865:AT865),0),0)</f>
        <v>0</v>
      </c>
      <c r="AV865" s="11">
        <f ca="1">IF(Data!$H$2="ja",IF(AF865&gt;$G865,AF865-$G865-SUM($AP865:AU865),0),0)</f>
        <v>0</v>
      </c>
      <c r="AW865" s="11">
        <f ca="1">IF(Data!$H$2="ja",IF(AG865&gt;$G865,AG865-$G865-SUM($AP865:AV865),0),0)</f>
        <v>0</v>
      </c>
      <c r="AX865" s="11">
        <f ca="1">IF(Data!$H$2="ja",IF(AH865&gt;$G865,AH865-$G865-SUM($AP865:AW865),0),0)</f>
        <v>0</v>
      </c>
      <c r="AY865" s="11">
        <f ca="1">IF(Data!$H$2="ja",IF(AI865&gt;$G865,AI865-$G865-SUM($AP865:AX865),0),0)</f>
        <v>0</v>
      </c>
      <c r="AZ865" s="11">
        <f ca="1">IF(Data!$H$2="ja",IF(AJ865&gt;$G865,AJ865-$G865-SUM($AP865:AY865),0),0)</f>
        <v>0</v>
      </c>
      <c r="BA865" s="11">
        <f ca="1">IF(Data!$H$2="ja",IF(AK865&gt;$G865,AK865-$G865-SUM($AP865:AZ865),0),0)</f>
        <v>0</v>
      </c>
      <c r="BB865" s="11">
        <f ca="1">IF(Data!$H$2="ja",IF(AL865&gt;$G865,AL865-$G865-SUM($AP865:BA865),0),0)</f>
        <v>0</v>
      </c>
      <c r="BC865" s="11">
        <f ca="1">IF(Data!$H$2="ja",IF(AM865&gt;$G865,AM865-$G865-SUM($AP865:BB865),0),0)</f>
        <v>0</v>
      </c>
      <c r="BD865" s="11">
        <f ca="1">IF(Data!$H$2="ja",IF(AN865&gt;$G865,AN865-$G865-SUM($AP865:BC865),0),0)</f>
        <v>0</v>
      </c>
    </row>
    <row r="866" spans="1:56" x14ac:dyDescent="0.25">
      <c r="A866" s="24">
        <v>12</v>
      </c>
      <c r="B866" s="24">
        <f t="shared" si="462"/>
        <v>18</v>
      </c>
      <c r="C866" s="39"/>
      <c r="D866" s="9" t="str">
        <f>Data!B$9</f>
        <v>Konsulentydelser ved køb fra ekstern leverandør</v>
      </c>
      <c r="E866" s="9"/>
      <c r="F866" s="4"/>
      <c r="G866" s="242">
        <f>HLOOKUP(B866,'Budget &amp; Total'!$1:$45,(33),FALSE)</f>
        <v>0</v>
      </c>
      <c r="H866" s="454">
        <f t="shared" ca="1" si="463"/>
        <v>0</v>
      </c>
      <c r="I866" s="72"/>
      <c r="J866" s="159">
        <f ca="1">HLOOKUP($B866,INDIRECT(J$1&amp;"!$I$2:$AM$40"),('Partner-period(er)'!$A866+14),FALSE)</f>
        <v>0</v>
      </c>
      <c r="K866" s="57">
        <f ca="1">HLOOKUP($B866,INDIRECT(K$1&amp;"!$I$2:$AM$40"),('Partner-period(er)'!$A866+14),FALSE)</f>
        <v>0</v>
      </c>
      <c r="L866" s="57">
        <f ca="1">HLOOKUP($B866,INDIRECT(L$1&amp;"!$I$2:$AM$40"),('Partner-period(er)'!$A866+14),FALSE)</f>
        <v>0</v>
      </c>
      <c r="M866" s="57">
        <f ca="1">HLOOKUP($B866,INDIRECT(M$1&amp;"!$I$2:$AM$40"),('Partner-period(er)'!$A866+14),FALSE)</f>
        <v>0</v>
      </c>
      <c r="N866" s="57">
        <f ca="1">HLOOKUP($B866,INDIRECT(N$1&amp;"!$I$2:$AM$40"),('Partner-period(er)'!$A866+14),FALSE)</f>
        <v>0</v>
      </c>
      <c r="O866" s="9">
        <f ca="1">HLOOKUP($B866,INDIRECT(O$1&amp;"!$I$2:$AM$40"),('Partner-period(er)'!$A866+14),FALSE)</f>
        <v>0</v>
      </c>
      <c r="P866" s="9">
        <f ca="1">HLOOKUP($B866,INDIRECT(P$1&amp;"!$I$2:$AM$40"),('Partner-period(er)'!$A866+14),FALSE)</f>
        <v>0</v>
      </c>
      <c r="Q866" s="9">
        <f ca="1">HLOOKUP($B866,INDIRECT(Q$1&amp;"!$I$2:$AM$40"),('Partner-period(er)'!$A866+14),FALSE)</f>
        <v>0</v>
      </c>
      <c r="R866" s="9">
        <f ca="1">HLOOKUP($B866,INDIRECT(R$1&amp;"!$I$2:$AM$40"),('Partner-period(er)'!$A866+14),FALSE)</f>
        <v>0</v>
      </c>
      <c r="S866" s="9">
        <f ca="1">HLOOKUP($B866,INDIRECT(S$1&amp;"!$I$2:$AM$40"),('Partner-period(er)'!$A866+14),FALSE)</f>
        <v>0</v>
      </c>
      <c r="T866" s="9">
        <f ca="1">HLOOKUP($B866,INDIRECT(T$1&amp;"!$I$2:$AM$40"),('Partner-period(er)'!$A866+14),FALSE)</f>
        <v>0</v>
      </c>
      <c r="U866" s="9">
        <f ca="1">HLOOKUP($B866,INDIRECT(U$1&amp;"!$I$2:$AM$40"),('Partner-period(er)'!$A866+14),FALSE)</f>
        <v>0</v>
      </c>
      <c r="V866" s="9">
        <f ca="1">HLOOKUP($B866,INDIRECT(V$1&amp;"!$I$2:$AM$40"),('Partner-period(er)'!$A866+14),FALSE)</f>
        <v>0</v>
      </c>
      <c r="W866" s="9">
        <f ca="1">HLOOKUP($B866,INDIRECT(W$1&amp;"!$I$2:$AM$40"),('Partner-period(er)'!$A866+14),FALSE)</f>
        <v>0</v>
      </c>
      <c r="X866" s="109">
        <f ca="1">HLOOKUP($B866,INDIRECT(X$1&amp;"!$I$2:$AM$40"),('Partner-period(er)'!$A866+14),FALSE)</f>
        <v>0</v>
      </c>
      <c r="Z866" s="15">
        <f t="shared" ca="1" si="466"/>
        <v>0</v>
      </c>
      <c r="AA866" s="11">
        <f ca="1">SUM($J866:K866)</f>
        <v>0</v>
      </c>
      <c r="AB866" s="11">
        <f ca="1">SUM($J866:L866)</f>
        <v>0</v>
      </c>
      <c r="AC866" s="11">
        <f ca="1">SUM($J866:M866)</f>
        <v>0</v>
      </c>
      <c r="AD866" s="11">
        <f ca="1">SUM($J866:N866)</f>
        <v>0</v>
      </c>
      <c r="AE866" s="11">
        <f ca="1">SUM($J866:O866)</f>
        <v>0</v>
      </c>
      <c r="AF866" s="11">
        <f ca="1">SUM($J866:P866)</f>
        <v>0</v>
      </c>
      <c r="AG866" s="11">
        <f ca="1">SUM($J866:Q866)</f>
        <v>0</v>
      </c>
      <c r="AH866" s="11">
        <f ca="1">SUM($J866:R866)</f>
        <v>0</v>
      </c>
      <c r="AI866" s="11">
        <f ca="1">SUM($J866:S866)</f>
        <v>0</v>
      </c>
      <c r="AJ866" s="11">
        <f ca="1">SUM($J866:T866)</f>
        <v>0</v>
      </c>
      <c r="AK866" s="11">
        <f ca="1">SUM($J866:U866)</f>
        <v>0</v>
      </c>
      <c r="AL866" s="11">
        <f ca="1">SUM($J866:V866)</f>
        <v>0</v>
      </c>
      <c r="AM866" s="11">
        <f ca="1">SUM($J866:W866)</f>
        <v>0</v>
      </c>
      <c r="AN866" s="19">
        <f ca="1">SUM($J866:X866)</f>
        <v>0</v>
      </c>
      <c r="AO866" s="12"/>
      <c r="AP866" s="11">
        <f ca="1">IF(Data!$H$2="ja",IF(Z866&gt;$G866,Z866-$G866,0),0)</f>
        <v>0</v>
      </c>
      <c r="AQ866" s="11">
        <f ca="1">IF(Data!$H$2="ja",IF(AA866&gt;$G866,AA866-$G866-SUM($AP866:AP866),0),0)</f>
        <v>0</v>
      </c>
      <c r="AR866" s="11">
        <f ca="1">IF(Data!$H$2="ja",IF(AB866&gt;$G866,AB866-$G866-SUM($AP866:AQ866),0),0)</f>
        <v>0</v>
      </c>
      <c r="AS866" s="11">
        <f ca="1">IF(Data!$H$2="ja",IF(AC866&gt;$G866,AC866-$G866-SUM($AP866:AR866),0),0)</f>
        <v>0</v>
      </c>
      <c r="AT866" s="11">
        <f ca="1">IF(Data!$H$2="ja",IF(AD866&gt;$G866,AD866-$G866-SUM($AP866:AS866),0),0)</f>
        <v>0</v>
      </c>
      <c r="AU866" s="11">
        <f ca="1">IF(Data!$H$2="ja",IF(AE866&gt;$G866,AE866-$G866-SUM($AP866:AT866),0),0)</f>
        <v>0</v>
      </c>
      <c r="AV866" s="11">
        <f ca="1">IF(Data!$H$2="ja",IF(AF866&gt;$G866,AF866-$G866-SUM($AP866:AU866),0),0)</f>
        <v>0</v>
      </c>
      <c r="AW866" s="11">
        <f ca="1">IF(Data!$H$2="ja",IF(AG866&gt;$G866,AG866-$G866-SUM($AP866:AV866),0),0)</f>
        <v>0</v>
      </c>
      <c r="AX866" s="11">
        <f ca="1">IF(Data!$H$2="ja",IF(AH866&gt;$G866,AH866-$G866-SUM($AP866:AW866),0),0)</f>
        <v>0</v>
      </c>
      <c r="AY866" s="11">
        <f ca="1">IF(Data!$H$2="ja",IF(AI866&gt;$G866,AI866-$G866-SUM($AP866:AX866),0),0)</f>
        <v>0</v>
      </c>
      <c r="AZ866" s="11">
        <f ca="1">IF(Data!$H$2="ja",IF(AJ866&gt;$G866,AJ866-$G866-SUM($AP866:AY866),0),0)</f>
        <v>0</v>
      </c>
      <c r="BA866" s="11">
        <f ca="1">IF(Data!$H$2="ja",IF(AK866&gt;$G866,AK866-$G866-SUM($AP866:AZ866),0),0)</f>
        <v>0</v>
      </c>
      <c r="BB866" s="11">
        <f ca="1">IF(Data!$H$2="ja",IF(AL866&gt;$G866,AL866-$G866-SUM($AP866:BA866),0),0)</f>
        <v>0</v>
      </c>
      <c r="BC866" s="11">
        <f ca="1">IF(Data!$H$2="ja",IF(AM866&gt;$G866,AM866-$G866-SUM($AP866:BB866),0),0)</f>
        <v>0</v>
      </c>
      <c r="BD866" s="11">
        <f ca="1">IF(Data!$H$2="ja",IF(AN866&gt;$G866,AN866-$G866-SUM($AP866:BC866),0),0)</f>
        <v>0</v>
      </c>
    </row>
    <row r="867" spans="1:56" x14ac:dyDescent="0.25">
      <c r="A867" s="24">
        <v>13</v>
      </c>
      <c r="B867" s="24">
        <f t="shared" si="462"/>
        <v>18</v>
      </c>
      <c r="C867" s="39"/>
      <c r="D867" s="9" t="str">
        <f>Data!B$10</f>
        <v>Indtægter (negative tal)</v>
      </c>
      <c r="E867" s="9"/>
      <c r="F867" s="4"/>
      <c r="G867" s="242">
        <f>HLOOKUP(B867,'Budget &amp; Total'!$1:$45,(34),FALSE)</f>
        <v>0</v>
      </c>
      <c r="H867" s="454">
        <f t="shared" ca="1" si="463"/>
        <v>0</v>
      </c>
      <c r="I867" s="72"/>
      <c r="J867" s="159">
        <f ca="1">HLOOKUP($B867,INDIRECT(J$1&amp;"!$I$2:$AM$40"),('Partner-period(er)'!$A867+14),FALSE)</f>
        <v>0</v>
      </c>
      <c r="K867" s="57">
        <f ca="1">HLOOKUP($B867,INDIRECT(K$1&amp;"!$I$2:$AM$40"),('Partner-period(er)'!$A867+14),FALSE)</f>
        <v>0</v>
      </c>
      <c r="L867" s="57">
        <f ca="1">HLOOKUP($B867,INDIRECT(L$1&amp;"!$I$2:$AM$40"),('Partner-period(er)'!$A867+14),FALSE)</f>
        <v>0</v>
      </c>
      <c r="M867" s="57">
        <f ca="1">HLOOKUP($B867,INDIRECT(M$1&amp;"!$I$2:$AM$40"),('Partner-period(er)'!$A867+14),FALSE)</f>
        <v>0</v>
      </c>
      <c r="N867" s="57">
        <f ca="1">HLOOKUP($B867,INDIRECT(N$1&amp;"!$I$2:$AM$40"),('Partner-period(er)'!$A867+14),FALSE)</f>
        <v>0</v>
      </c>
      <c r="O867" s="9">
        <f ca="1">HLOOKUP($B867,INDIRECT(O$1&amp;"!$I$2:$AM$40"),('Partner-period(er)'!$A867+14),FALSE)</f>
        <v>0</v>
      </c>
      <c r="P867" s="9">
        <f ca="1">HLOOKUP($B867,INDIRECT(P$1&amp;"!$I$2:$AM$40"),('Partner-period(er)'!$A867+14),FALSE)</f>
        <v>0</v>
      </c>
      <c r="Q867" s="9">
        <f ca="1">HLOOKUP($B867,INDIRECT(Q$1&amp;"!$I$2:$AM$40"),('Partner-period(er)'!$A867+14),FALSE)</f>
        <v>0</v>
      </c>
      <c r="R867" s="9">
        <f ca="1">HLOOKUP($B867,INDIRECT(R$1&amp;"!$I$2:$AM$40"),('Partner-period(er)'!$A867+14),FALSE)</f>
        <v>0</v>
      </c>
      <c r="S867" s="9">
        <f ca="1">HLOOKUP($B867,INDIRECT(S$1&amp;"!$I$2:$AM$40"),('Partner-period(er)'!$A867+14),FALSE)</f>
        <v>0</v>
      </c>
      <c r="T867" s="9">
        <f ca="1">HLOOKUP($B867,INDIRECT(T$1&amp;"!$I$2:$AM$40"),('Partner-period(er)'!$A867+14),FALSE)</f>
        <v>0</v>
      </c>
      <c r="U867" s="9">
        <f ca="1">HLOOKUP($B867,INDIRECT(U$1&amp;"!$I$2:$AM$40"),('Partner-period(er)'!$A867+14),FALSE)</f>
        <v>0</v>
      </c>
      <c r="V867" s="9">
        <f ca="1">HLOOKUP($B867,INDIRECT(V$1&amp;"!$I$2:$AM$40"),('Partner-period(er)'!$A867+14),FALSE)</f>
        <v>0</v>
      </c>
      <c r="W867" s="9">
        <f ca="1">HLOOKUP($B867,INDIRECT(W$1&amp;"!$I$2:$AM$40"),('Partner-period(er)'!$A867+14),FALSE)</f>
        <v>0</v>
      </c>
      <c r="X867" s="109">
        <f ca="1">HLOOKUP($B867,INDIRECT(X$1&amp;"!$I$2:$AM$40"),('Partner-period(er)'!$A867+14),FALSE)</f>
        <v>0</v>
      </c>
      <c r="Z867" s="15">
        <f t="shared" ca="1" si="466"/>
        <v>0</v>
      </c>
      <c r="AA867" s="11">
        <f ca="1">SUM($J867:K867)</f>
        <v>0</v>
      </c>
      <c r="AB867" s="11">
        <f ca="1">SUM($J867:L867)</f>
        <v>0</v>
      </c>
      <c r="AC867" s="11">
        <f ca="1">SUM($J867:M867)</f>
        <v>0</v>
      </c>
      <c r="AD867" s="11">
        <f ca="1">SUM($J867:N867)</f>
        <v>0</v>
      </c>
      <c r="AE867" s="11">
        <f ca="1">SUM($J867:O867)</f>
        <v>0</v>
      </c>
      <c r="AF867" s="11">
        <f ca="1">SUM($J867:P867)</f>
        <v>0</v>
      </c>
      <c r="AG867" s="11">
        <f ca="1">SUM($J867:Q867)</f>
        <v>0</v>
      </c>
      <c r="AH867" s="11">
        <f ca="1">SUM($J867:R867)</f>
        <v>0</v>
      </c>
      <c r="AI867" s="11">
        <f ca="1">SUM($J867:S867)</f>
        <v>0</v>
      </c>
      <c r="AJ867" s="11">
        <f ca="1">SUM($J867:T867)</f>
        <v>0</v>
      </c>
      <c r="AK867" s="11">
        <f ca="1">SUM($J867:U867)</f>
        <v>0</v>
      </c>
      <c r="AL867" s="11">
        <f ca="1">SUM($J867:V867)</f>
        <v>0</v>
      </c>
      <c r="AM867" s="11">
        <f ca="1">SUM($J867:W867)</f>
        <v>0</v>
      </c>
      <c r="AN867" s="19">
        <f ca="1">SUM($J867:X867)</f>
        <v>0</v>
      </c>
      <c r="AO867" s="12"/>
      <c r="AP867" s="11"/>
      <c r="AQ867" s="11"/>
      <c r="AR867" s="11"/>
      <c r="AS867" s="11"/>
      <c r="AT867" s="11"/>
      <c r="AU867" s="11"/>
      <c r="AV867" s="11"/>
      <c r="AW867" s="11"/>
      <c r="AX867" s="11"/>
      <c r="AY867" s="11"/>
      <c r="AZ867" s="11"/>
      <c r="BA867" s="11"/>
      <c r="BB867" s="11"/>
      <c r="BC867" s="11"/>
      <c r="BD867" s="11"/>
    </row>
    <row r="868" spans="1:56" x14ac:dyDescent="0.25">
      <c r="A868" s="24">
        <v>14</v>
      </c>
      <c r="B868" s="24">
        <f t="shared" si="462"/>
        <v>18</v>
      </c>
      <c r="C868" s="39"/>
      <c r="D868" s="9" t="str">
        <f>Data!B$11</f>
        <v>Andet, herunder rejser og formidling</v>
      </c>
      <c r="E868" s="9"/>
      <c r="F868" s="4"/>
      <c r="G868" s="242">
        <f>HLOOKUP(B868,'Budget &amp; Total'!$1:$45,(35),FALSE)</f>
        <v>0</v>
      </c>
      <c r="H868" s="454">
        <f t="shared" ca="1" si="463"/>
        <v>0</v>
      </c>
      <c r="I868" s="72"/>
      <c r="J868" s="159">
        <f ca="1">HLOOKUP($B868,INDIRECT(J$1&amp;"!$I$2:$AM$40"),('Partner-period(er)'!$A868+14),FALSE)</f>
        <v>0</v>
      </c>
      <c r="K868" s="57">
        <f ca="1">HLOOKUP($B868,INDIRECT(K$1&amp;"!$I$2:$AM$40"),('Partner-period(er)'!$A868+14),FALSE)</f>
        <v>0</v>
      </c>
      <c r="L868" s="57">
        <f ca="1">HLOOKUP($B868,INDIRECT(L$1&amp;"!$I$2:$AM$40"),('Partner-period(er)'!$A868+14),FALSE)</f>
        <v>0</v>
      </c>
      <c r="M868" s="57">
        <f ca="1">HLOOKUP($B868,INDIRECT(M$1&amp;"!$I$2:$AM$40"),('Partner-period(er)'!$A868+14),FALSE)</f>
        <v>0</v>
      </c>
      <c r="N868" s="57">
        <f ca="1">HLOOKUP($B868,INDIRECT(N$1&amp;"!$I$2:$AM$40"),('Partner-period(er)'!$A868+14),FALSE)</f>
        <v>0</v>
      </c>
      <c r="O868" s="9">
        <f ca="1">HLOOKUP($B868,INDIRECT(O$1&amp;"!$I$2:$AM$40"),('Partner-period(er)'!$A868+14),FALSE)</f>
        <v>0</v>
      </c>
      <c r="P868" s="9">
        <f ca="1">HLOOKUP($B868,INDIRECT(P$1&amp;"!$I$2:$AM$40"),('Partner-period(er)'!$A868+14),FALSE)</f>
        <v>0</v>
      </c>
      <c r="Q868" s="9">
        <f ca="1">HLOOKUP($B868,INDIRECT(Q$1&amp;"!$I$2:$AM$40"),('Partner-period(er)'!$A868+14),FALSE)</f>
        <v>0</v>
      </c>
      <c r="R868" s="9">
        <f ca="1">HLOOKUP($B868,INDIRECT(R$1&amp;"!$I$2:$AM$40"),('Partner-period(er)'!$A868+14),FALSE)</f>
        <v>0</v>
      </c>
      <c r="S868" s="9">
        <f ca="1">HLOOKUP($B868,INDIRECT(S$1&amp;"!$I$2:$AM$40"),('Partner-period(er)'!$A868+14),FALSE)</f>
        <v>0</v>
      </c>
      <c r="T868" s="9">
        <f ca="1">HLOOKUP($B868,INDIRECT(T$1&amp;"!$I$2:$AM$40"),('Partner-period(er)'!$A868+14),FALSE)</f>
        <v>0</v>
      </c>
      <c r="U868" s="9">
        <f ca="1">HLOOKUP($B868,INDIRECT(U$1&amp;"!$I$2:$AM$40"),('Partner-period(er)'!$A868+14),FALSE)</f>
        <v>0</v>
      </c>
      <c r="V868" s="9">
        <f ca="1">HLOOKUP($B868,INDIRECT(V$1&amp;"!$I$2:$AM$40"),('Partner-period(er)'!$A868+14),FALSE)</f>
        <v>0</v>
      </c>
      <c r="W868" s="9">
        <f ca="1">HLOOKUP($B868,INDIRECT(W$1&amp;"!$I$2:$AM$40"),('Partner-period(er)'!$A868+14),FALSE)</f>
        <v>0</v>
      </c>
      <c r="X868" s="109">
        <f ca="1">HLOOKUP($B868,INDIRECT(X$1&amp;"!$I$2:$AM$40"),('Partner-period(er)'!$A868+14),FALSE)</f>
        <v>0</v>
      </c>
      <c r="Z868" s="15">
        <f t="shared" ca="1" si="466"/>
        <v>0</v>
      </c>
      <c r="AA868" s="11">
        <f ca="1">SUM($J868:K868)</f>
        <v>0</v>
      </c>
      <c r="AB868" s="11">
        <f ca="1">SUM($J868:L868)</f>
        <v>0</v>
      </c>
      <c r="AC868" s="11">
        <f ca="1">SUM($J868:M868)</f>
        <v>0</v>
      </c>
      <c r="AD868" s="11">
        <f ca="1">SUM($J868:N868)</f>
        <v>0</v>
      </c>
      <c r="AE868" s="11">
        <f ca="1">SUM($J868:O868)</f>
        <v>0</v>
      </c>
      <c r="AF868" s="11">
        <f ca="1">SUM($J868:P868)</f>
        <v>0</v>
      </c>
      <c r="AG868" s="11">
        <f ca="1">SUM($J868:Q868)</f>
        <v>0</v>
      </c>
      <c r="AH868" s="11">
        <f ca="1">SUM($J868:R868)</f>
        <v>0</v>
      </c>
      <c r="AI868" s="11">
        <f ca="1">SUM($J868:S868)</f>
        <v>0</v>
      </c>
      <c r="AJ868" s="11">
        <f ca="1">SUM($J868:T868)</f>
        <v>0</v>
      </c>
      <c r="AK868" s="11">
        <f ca="1">SUM($J868:U868)</f>
        <v>0</v>
      </c>
      <c r="AL868" s="11">
        <f ca="1">SUM($J868:V868)</f>
        <v>0</v>
      </c>
      <c r="AM868" s="11">
        <f ca="1">SUM($J868:W868)</f>
        <v>0</v>
      </c>
      <c r="AN868" s="19">
        <f ca="1">SUM($J868:X868)</f>
        <v>0</v>
      </c>
      <c r="AO868" s="12"/>
      <c r="AP868" s="11">
        <f ca="1">IF(Data!$H$2="ja",IF(Z868&gt;$G868,Z868-$G868,0),0)</f>
        <v>0</v>
      </c>
      <c r="AQ868" s="11">
        <f ca="1">IF(Data!$H$2="ja",IF(AA868&gt;$G868,AA868-$G868-SUM($AP868:AP868),0),0)</f>
        <v>0</v>
      </c>
      <c r="AR868" s="11">
        <f ca="1">IF(Data!$H$2="ja",IF(AB868&gt;$G868,AB868-$G868-SUM($AP868:AQ868),0),0)</f>
        <v>0</v>
      </c>
      <c r="AS868" s="11">
        <f ca="1">IF(Data!$H$2="ja",IF(AC868&gt;$G868,AC868-$G868-SUM($AP868:AR868),0),0)</f>
        <v>0</v>
      </c>
      <c r="AT868" s="11">
        <f ca="1">IF(Data!$H$2="ja",IF(AD868&gt;$G868,AD868-$G868-SUM($AP868:AS868),0),0)</f>
        <v>0</v>
      </c>
      <c r="AU868" s="11">
        <f ca="1">IF(Data!$H$2="ja",IF(AE868&gt;$G868,AE868-$G868-SUM($AP868:AT868),0),0)</f>
        <v>0</v>
      </c>
      <c r="AV868" s="11">
        <f ca="1">IF(Data!$H$2="ja",IF(AF868&gt;$G868,AF868-$G868-SUM($AP868:AU868),0),0)</f>
        <v>0</v>
      </c>
      <c r="AW868" s="11">
        <f ca="1">IF(Data!$H$2="ja",IF(AG868&gt;$G868,AG868-$G868-SUM($AP868:AV868),0),0)</f>
        <v>0</v>
      </c>
      <c r="AX868" s="11">
        <f ca="1">IF(Data!$H$2="ja",IF(AH868&gt;$G868,AH868-$G868-SUM($AP868:AW868),0),0)</f>
        <v>0</v>
      </c>
      <c r="AY868" s="11">
        <f ca="1">IF(Data!$H$2="ja",IF(AI868&gt;$G868,AI868-$G868-SUM($AP868:AX868),0),0)</f>
        <v>0</v>
      </c>
      <c r="AZ868" s="11">
        <f ca="1">IF(Data!$H$2="ja",IF(AJ868&gt;$G868,AJ868-$G868-SUM($AP868:AY868),0),0)</f>
        <v>0</v>
      </c>
      <c r="BA868" s="11">
        <f ca="1">IF(Data!$H$2="ja",IF(AK868&gt;$G868,AK868-$G868-SUM($AP868:AZ868),0),0)</f>
        <v>0</v>
      </c>
      <c r="BB868" s="11">
        <f ca="1">IF(Data!$H$2="ja",IF(AL868&gt;$G868,AL868-$G868-SUM($AP868:BA868),0),0)</f>
        <v>0</v>
      </c>
      <c r="BC868" s="11">
        <f ca="1">IF(Data!$H$2="ja",IF(AM868&gt;$G868,AM868-$G868-SUM($AP868:BB868),0),0)</f>
        <v>0</v>
      </c>
      <c r="BD868" s="11">
        <f ca="1">IF(Data!$H$2="ja",IF(AN868&gt;$G868,AN868-$G868-SUM($AP868:BC868),0),0)</f>
        <v>0</v>
      </c>
    </row>
    <row r="869" spans="1:56" x14ac:dyDescent="0.25">
      <c r="A869" s="24">
        <v>15</v>
      </c>
      <c r="B869" s="24">
        <f t="shared" si="462"/>
        <v>18</v>
      </c>
      <c r="C869" s="39"/>
      <c r="D869" s="9" t="str">
        <f>Data!B$12</f>
        <v>Overheadomkostninger</v>
      </c>
      <c r="E869" s="9"/>
      <c r="F869" s="4"/>
      <c r="G869" s="243">
        <f>HLOOKUP(B869,'Budget &amp; Total'!$1:$45,(37),FALSE)</f>
        <v>0</v>
      </c>
      <c r="H869" s="454">
        <f t="shared" ca="1" si="463"/>
        <v>0</v>
      </c>
      <c r="I869" s="72"/>
      <c r="J869" s="159">
        <f ca="1">HLOOKUP($B869,INDIRECT(J$1&amp;"!$I$2:$AM$40"),('Partner-period(er)'!$A869+14),FALSE)</f>
        <v>0</v>
      </c>
      <c r="K869" s="57">
        <f ca="1">HLOOKUP($B869,INDIRECT(K$1&amp;"!$I$2:$AM$40"),('Partner-period(er)'!$A869+14),FALSE)</f>
        <v>0</v>
      </c>
      <c r="L869" s="57">
        <f ca="1">HLOOKUP($B869,INDIRECT(L$1&amp;"!$I$2:$AM$40"),('Partner-period(er)'!$A869+14),FALSE)</f>
        <v>0</v>
      </c>
      <c r="M869" s="57">
        <f ca="1">HLOOKUP($B869,INDIRECT(M$1&amp;"!$I$2:$AM$40"),('Partner-period(er)'!$A869+14),FALSE)</f>
        <v>0</v>
      </c>
      <c r="N869" s="57">
        <f ca="1">HLOOKUP($B869,INDIRECT(N$1&amp;"!$I$2:$AM$40"),('Partner-period(er)'!$A869+14),FALSE)</f>
        <v>0</v>
      </c>
      <c r="O869" s="9">
        <f ca="1">HLOOKUP($B869,INDIRECT(O$1&amp;"!$I$2:$AM$40"),('Partner-period(er)'!$A869+14),FALSE)</f>
        <v>0</v>
      </c>
      <c r="P869" s="9">
        <f ca="1">HLOOKUP($B869,INDIRECT(P$1&amp;"!$I$2:$AM$40"),('Partner-period(er)'!$A869+14),FALSE)</f>
        <v>0</v>
      </c>
      <c r="Q869" s="9">
        <f ca="1">HLOOKUP($B869,INDIRECT(Q$1&amp;"!$I$2:$AM$40"),('Partner-period(er)'!$A869+14),FALSE)</f>
        <v>0</v>
      </c>
      <c r="R869" s="9">
        <f ca="1">HLOOKUP($B869,INDIRECT(R$1&amp;"!$I$2:$AM$40"),('Partner-period(er)'!$A869+14),FALSE)</f>
        <v>0</v>
      </c>
      <c r="S869" s="9">
        <f ca="1">HLOOKUP($B869,INDIRECT(S$1&amp;"!$I$2:$AM$40"),('Partner-period(er)'!$A869+14),FALSE)</f>
        <v>0</v>
      </c>
      <c r="T869" s="9">
        <f ca="1">HLOOKUP($B869,INDIRECT(T$1&amp;"!$I$2:$AM$40"),('Partner-period(er)'!$A869+14),FALSE)</f>
        <v>0</v>
      </c>
      <c r="U869" s="9">
        <f ca="1">HLOOKUP($B869,INDIRECT(U$1&amp;"!$I$2:$AM$40"),('Partner-period(er)'!$A869+14),FALSE)</f>
        <v>0</v>
      </c>
      <c r="V869" s="9">
        <f ca="1">HLOOKUP($B869,INDIRECT(V$1&amp;"!$I$2:$AM$40"),('Partner-period(er)'!$A869+14),FALSE)</f>
        <v>0</v>
      </c>
      <c r="W869" s="9">
        <f ca="1">HLOOKUP($B869,INDIRECT(W$1&amp;"!$I$2:$AM$40"),('Partner-period(er)'!$A869+14),FALSE)</f>
        <v>0</v>
      </c>
      <c r="X869" s="109">
        <f ca="1">HLOOKUP($B869,INDIRECT(X$1&amp;"!$I$2:$AM$40"),('Partner-period(er)'!$A869+14),FALSE)</f>
        <v>0</v>
      </c>
      <c r="Z869" s="15">
        <f t="shared" ca="1" si="466"/>
        <v>0</v>
      </c>
      <c r="AA869" s="11">
        <f ca="1">SUM($J869:K869)</f>
        <v>0</v>
      </c>
      <c r="AB869" s="11">
        <f ca="1">SUM($J869:L869)</f>
        <v>0</v>
      </c>
      <c r="AC869" s="11">
        <f ca="1">SUM($J869:M869)</f>
        <v>0</v>
      </c>
      <c r="AD869" s="11">
        <f ca="1">SUM($J869:N869)</f>
        <v>0</v>
      </c>
      <c r="AE869" s="11">
        <f ca="1">SUM($J869:O869)</f>
        <v>0</v>
      </c>
      <c r="AF869" s="11">
        <f ca="1">SUM($J869:P869)</f>
        <v>0</v>
      </c>
      <c r="AG869" s="11">
        <f ca="1">SUM($J869:Q869)</f>
        <v>0</v>
      </c>
      <c r="AH869" s="11">
        <f ca="1">SUM($J869:R869)</f>
        <v>0</v>
      </c>
      <c r="AI869" s="11">
        <f ca="1">SUM($J869:S869)</f>
        <v>0</v>
      </c>
      <c r="AJ869" s="11">
        <f ca="1">SUM($J869:T869)</f>
        <v>0</v>
      </c>
      <c r="AK869" s="11">
        <f ca="1">SUM($J869:U869)</f>
        <v>0</v>
      </c>
      <c r="AL869" s="11">
        <f ca="1">SUM($J869:V869)</f>
        <v>0</v>
      </c>
      <c r="AM869" s="11">
        <f ca="1">SUM($J869:W869)</f>
        <v>0</v>
      </c>
      <c r="AN869" s="19">
        <f ca="1">SUM($J869:X869)</f>
        <v>0</v>
      </c>
      <c r="AO869" s="12"/>
      <c r="AP869" s="11">
        <f ca="1">IF(Data!$H$2="ja",IF(Z869&gt;$G869,Z869-$G869,0),0)</f>
        <v>0</v>
      </c>
      <c r="AQ869" s="11">
        <f ca="1">IF(Data!$H$2="ja",IF(AA869&gt;$G869,AA869-$G869-SUM($AP869:AP869),0),0)</f>
        <v>0</v>
      </c>
      <c r="AR869" s="11">
        <f ca="1">IF(Data!$H$2="ja",IF(AB869&gt;$G869,AB869-$G869-SUM($AP869:AQ869),0),0)</f>
        <v>0</v>
      </c>
      <c r="AS869" s="11">
        <f ca="1">IF(Data!$H$2="ja",IF(AC869&gt;$G869,AC869-$G869-SUM($AP869:AR869),0),0)</f>
        <v>0</v>
      </c>
      <c r="AT869" s="11">
        <f ca="1">IF(Data!$H$2="ja",IF(AD869&gt;$G869,AD869-$G869-SUM($AP869:AS869),0),0)</f>
        <v>0</v>
      </c>
      <c r="AU869" s="11">
        <f ca="1">IF(Data!$H$2="ja",IF(AE869&gt;$G869,AE869-$G869-SUM($AP869:AT869),0),0)</f>
        <v>0</v>
      </c>
      <c r="AV869" s="11">
        <f ca="1">IF(Data!$H$2="ja",IF(AF869&gt;$G869,AF869-$G869-SUM($AP869:AU869),0),0)</f>
        <v>0</v>
      </c>
      <c r="AW869" s="11">
        <f ca="1">IF(Data!$H$2="ja",IF(AG869&gt;$G869,AG869-$G869-SUM($AP869:AV869),0),0)</f>
        <v>0</v>
      </c>
      <c r="AX869" s="11">
        <f ca="1">IF(Data!$H$2="ja",IF(AH869&gt;$G869,AH869-$G869-SUM($AP869:AW869),0),0)</f>
        <v>0</v>
      </c>
      <c r="AY869" s="11">
        <f ca="1">IF(Data!$H$2="ja",IF(AI869&gt;$G869,AI869-$G869-SUM($AP869:AX869),0),0)</f>
        <v>0</v>
      </c>
      <c r="AZ869" s="11">
        <f ca="1">IF(Data!$H$2="ja",IF(AJ869&gt;$G869,AJ869-$G869-SUM($AP869:AY869),0),0)</f>
        <v>0</v>
      </c>
      <c r="BA869" s="11">
        <f ca="1">IF(Data!$H$2="ja",IF(AK869&gt;$G869,AK869-$G869-SUM($AP869:AZ869),0),0)</f>
        <v>0</v>
      </c>
      <c r="BB869" s="11">
        <f ca="1">IF(Data!$H$2="ja",IF(AL869&gt;$G869,AL869-$G869-SUM($AP869:BA869),0),0)</f>
        <v>0</v>
      </c>
      <c r="BC869" s="11">
        <f ca="1">IF(Data!$H$2="ja",IF(AM869&gt;$G869,AM869-$G869-SUM($AP869:BB869),0),0)</f>
        <v>0</v>
      </c>
      <c r="BD869" s="11">
        <f ca="1">IF(Data!$H$2="ja",IF(AN869&gt;$G869,AN869-$G869-SUM($AP869:BC869),0),0)</f>
        <v>0</v>
      </c>
    </row>
    <row r="870" spans="1:56" x14ac:dyDescent="0.25">
      <c r="A870" s="24">
        <v>16</v>
      </c>
      <c r="B870" s="24">
        <f t="shared" si="462"/>
        <v>18</v>
      </c>
      <c r="C870" s="35"/>
      <c r="D870" s="32" t="str">
        <f>Data!B$19</f>
        <v>Andre omkostninger total</v>
      </c>
      <c r="E870" s="32"/>
      <c r="F870" s="71"/>
      <c r="G870" s="242">
        <f>HLOOKUP(B870,'Budget &amp; Total'!$1:$45,(19+A870),FALSE)</f>
        <v>0</v>
      </c>
      <c r="H870" s="456">
        <f t="shared" ca="1" si="463"/>
        <v>0</v>
      </c>
      <c r="I870" s="72"/>
      <c r="J870" s="209">
        <f ca="1">HLOOKUP($B870,INDIRECT(J$1&amp;"!$I$2:$AM$40"),('Partner-period(er)'!$A870+14),FALSE)</f>
        <v>0</v>
      </c>
      <c r="K870" s="61">
        <f ca="1">HLOOKUP($B870,INDIRECT(K$1&amp;"!$I$2:$AM$40"),('Partner-period(er)'!$A870+14),FALSE)</f>
        <v>0</v>
      </c>
      <c r="L870" s="61">
        <f ca="1">HLOOKUP($B870,INDIRECT(L$1&amp;"!$I$2:$AM$40"),('Partner-period(er)'!$A870+14),FALSE)</f>
        <v>0</v>
      </c>
      <c r="M870" s="61">
        <f ca="1">HLOOKUP($B870,INDIRECT(M$1&amp;"!$I$2:$AM$40"),('Partner-period(er)'!$A870+14),FALSE)</f>
        <v>0</v>
      </c>
      <c r="N870" s="61">
        <f ca="1">HLOOKUP($B870,INDIRECT(N$1&amp;"!$I$2:$AM$40"),('Partner-period(er)'!$A870+14),FALSE)</f>
        <v>0</v>
      </c>
      <c r="O870" s="32">
        <f ca="1">HLOOKUP($B870,INDIRECT(O$1&amp;"!$I$2:$AM$40"),('Partner-period(er)'!$A870+14),FALSE)</f>
        <v>0</v>
      </c>
      <c r="P870" s="32">
        <f ca="1">HLOOKUP($B870,INDIRECT(P$1&amp;"!$I$2:$AM$40"),('Partner-period(er)'!$A870+14),FALSE)</f>
        <v>0</v>
      </c>
      <c r="Q870" s="32">
        <f ca="1">HLOOKUP($B870,INDIRECT(Q$1&amp;"!$I$2:$AM$40"),('Partner-period(er)'!$A870+14),FALSE)</f>
        <v>0</v>
      </c>
      <c r="R870" s="32">
        <f ca="1">HLOOKUP($B870,INDIRECT(R$1&amp;"!$I$2:$AM$40"),('Partner-period(er)'!$A870+14),FALSE)</f>
        <v>0</v>
      </c>
      <c r="S870" s="32">
        <f ca="1">HLOOKUP($B870,INDIRECT(S$1&amp;"!$I$2:$AM$40"),('Partner-period(er)'!$A870+14),FALSE)</f>
        <v>0</v>
      </c>
      <c r="T870" s="32">
        <f ca="1">HLOOKUP($B870,INDIRECT(T$1&amp;"!$I$2:$AM$40"),('Partner-period(er)'!$A870+14),FALSE)</f>
        <v>0</v>
      </c>
      <c r="U870" s="32">
        <f ca="1">HLOOKUP($B870,INDIRECT(U$1&amp;"!$I$2:$AM$40"),('Partner-period(er)'!$A870+14),FALSE)</f>
        <v>0</v>
      </c>
      <c r="V870" s="32">
        <f ca="1">HLOOKUP($B870,INDIRECT(V$1&amp;"!$I$2:$AM$40"),('Partner-period(er)'!$A870+14),FALSE)</f>
        <v>0</v>
      </c>
      <c r="W870" s="32">
        <f ca="1">HLOOKUP($B870,INDIRECT(W$1&amp;"!$I$2:$AM$40"),('Partner-period(er)'!$A870+14),FALSE)</f>
        <v>0</v>
      </c>
      <c r="X870" s="366">
        <f ca="1">HLOOKUP($B870,INDIRECT(X$1&amp;"!$I$2:$AM$40"),('Partner-period(er)'!$A870+14),FALSE)</f>
        <v>0</v>
      </c>
      <c r="Z870" s="15">
        <f t="shared" ca="1" si="466"/>
        <v>0</v>
      </c>
      <c r="AA870" s="11">
        <f ca="1">SUM($J870:K870)</f>
        <v>0</v>
      </c>
      <c r="AB870" s="11">
        <f ca="1">SUM($J870:L870)</f>
        <v>0</v>
      </c>
      <c r="AC870" s="11">
        <f ca="1">SUM($J870:M870)</f>
        <v>0</v>
      </c>
      <c r="AD870" s="11">
        <f ca="1">SUM($J870:N870)</f>
        <v>0</v>
      </c>
      <c r="AE870" s="11">
        <f ca="1">SUM($J870:O870)</f>
        <v>0</v>
      </c>
      <c r="AF870" s="11">
        <f ca="1">SUM($J870:P870)</f>
        <v>0</v>
      </c>
      <c r="AG870" s="11">
        <f ca="1">SUM($J870:Q870)</f>
        <v>0</v>
      </c>
      <c r="AH870" s="11">
        <f ca="1">SUM($J870:R870)</f>
        <v>0</v>
      </c>
      <c r="AI870" s="11">
        <f ca="1">SUM($J870:S870)</f>
        <v>0</v>
      </c>
      <c r="AJ870" s="11">
        <f ca="1">SUM($J870:T870)</f>
        <v>0</v>
      </c>
      <c r="AK870" s="11">
        <f ca="1">SUM($J870:U870)</f>
        <v>0</v>
      </c>
      <c r="AL870" s="11">
        <f ca="1">SUM($J870:V870)</f>
        <v>0</v>
      </c>
      <c r="AM870" s="11">
        <f ca="1">SUM($J870:W870)</f>
        <v>0</v>
      </c>
      <c r="AN870" s="19">
        <f ca="1">SUM($J870:X870)</f>
        <v>0</v>
      </c>
      <c r="AO870" s="12"/>
      <c r="AP870" s="11"/>
      <c r="AQ870" s="11"/>
      <c r="AR870" s="11"/>
      <c r="AS870" s="11"/>
      <c r="AT870" s="11"/>
      <c r="AU870" s="11"/>
      <c r="AV870" s="11"/>
      <c r="AW870" s="11"/>
      <c r="AX870" s="11"/>
      <c r="AY870" s="11"/>
      <c r="AZ870" s="11"/>
      <c r="BA870" s="11"/>
      <c r="BB870" s="11"/>
      <c r="BC870" s="11"/>
      <c r="BD870" s="11"/>
    </row>
    <row r="871" spans="1:56" ht="13.8" thickBot="1" x14ac:dyDescent="0.3">
      <c r="A871" s="24">
        <v>17</v>
      </c>
      <c r="B871" s="24">
        <f t="shared" si="462"/>
        <v>18</v>
      </c>
      <c r="C871" s="250" t="str">
        <f>Data!B$55</f>
        <v>Totale omkostninger</v>
      </c>
      <c r="D871" s="251"/>
      <c r="E871" s="251"/>
      <c r="F871" s="252"/>
      <c r="G871" s="253">
        <f>HLOOKUP(B871,'Budget &amp; Total'!$1:$45,(38),FALSE)</f>
        <v>0</v>
      </c>
      <c r="H871" s="457">
        <f t="shared" ca="1" si="463"/>
        <v>0</v>
      </c>
      <c r="I871" s="80"/>
      <c r="J871" s="255">
        <f ca="1">HLOOKUP($B871,INDIRECT(J$1&amp;"!$I$2:$AM$40"),('Partner-period(er)'!$A871+14),FALSE)</f>
        <v>0</v>
      </c>
      <c r="K871" s="256">
        <f ca="1">HLOOKUP($B871,INDIRECT(K$1&amp;"!$I$2:$AM$40"),('Partner-period(er)'!$A871+14),FALSE)</f>
        <v>0</v>
      </c>
      <c r="L871" s="256">
        <f ca="1">HLOOKUP($B871,INDIRECT(L$1&amp;"!$I$2:$AM$40"),('Partner-period(er)'!$A871+14),FALSE)</f>
        <v>0</v>
      </c>
      <c r="M871" s="256">
        <f ca="1">HLOOKUP($B871,INDIRECT(M$1&amp;"!$I$2:$AM$40"),('Partner-period(er)'!$A871+14),FALSE)</f>
        <v>0</v>
      </c>
      <c r="N871" s="256">
        <f ca="1">HLOOKUP($B871,INDIRECT(N$1&amp;"!$I$2:$AM$40"),('Partner-period(er)'!$A871+14),FALSE)</f>
        <v>0</v>
      </c>
      <c r="O871" s="367">
        <f ca="1">HLOOKUP($B871,INDIRECT(O$1&amp;"!$I$2:$AM$40"),('Partner-period(er)'!$A871+14),FALSE)</f>
        <v>0</v>
      </c>
      <c r="P871" s="367">
        <f ca="1">HLOOKUP($B871,INDIRECT(P$1&amp;"!$I$2:$AM$40"),('Partner-period(er)'!$A871+14),FALSE)</f>
        <v>0</v>
      </c>
      <c r="Q871" s="367">
        <f ca="1">HLOOKUP($B871,INDIRECT(Q$1&amp;"!$I$2:$AM$40"),('Partner-period(er)'!$A871+14),FALSE)</f>
        <v>0</v>
      </c>
      <c r="R871" s="367">
        <f ca="1">HLOOKUP($B871,INDIRECT(R$1&amp;"!$I$2:$AM$40"),('Partner-period(er)'!$A871+14),FALSE)</f>
        <v>0</v>
      </c>
      <c r="S871" s="367">
        <f ca="1">HLOOKUP($B871,INDIRECT(S$1&amp;"!$I$2:$AM$40"),('Partner-period(er)'!$A871+14),FALSE)</f>
        <v>0</v>
      </c>
      <c r="T871" s="367">
        <f ca="1">HLOOKUP($B871,INDIRECT(T$1&amp;"!$I$2:$AM$40"),('Partner-period(er)'!$A871+14),FALSE)</f>
        <v>0</v>
      </c>
      <c r="U871" s="367">
        <f ca="1">HLOOKUP($B871,INDIRECT(U$1&amp;"!$I$2:$AM$40"),('Partner-period(er)'!$A871+14),FALSE)</f>
        <v>0</v>
      </c>
      <c r="V871" s="367">
        <f ca="1">HLOOKUP($B871,INDIRECT(V$1&amp;"!$I$2:$AM$40"),('Partner-period(er)'!$A871+14),FALSE)</f>
        <v>0</v>
      </c>
      <c r="W871" s="367">
        <f ca="1">HLOOKUP($B871,INDIRECT(W$1&amp;"!$I$2:$AM$40"),('Partner-period(er)'!$A871+14),FALSE)</f>
        <v>0</v>
      </c>
      <c r="X871" s="368">
        <f ca="1">HLOOKUP($B871,INDIRECT(X$1&amp;"!$I$2:$AM$40"),('Partner-period(er)'!$A871+14),FALSE)</f>
        <v>0</v>
      </c>
      <c r="Z871" s="15">
        <f t="shared" ca="1" si="466"/>
        <v>0</v>
      </c>
      <c r="AA871" s="11">
        <f ca="1">SUM($J871:K871)</f>
        <v>0</v>
      </c>
      <c r="AB871" s="11">
        <f ca="1">SUM($J871:L871)</f>
        <v>0</v>
      </c>
      <c r="AC871" s="11">
        <f ca="1">SUM($J871:M871)</f>
        <v>0</v>
      </c>
      <c r="AD871" s="11">
        <f ca="1">SUM($J871:N871)</f>
        <v>0</v>
      </c>
      <c r="AE871" s="11">
        <f ca="1">SUM($J871:O871)</f>
        <v>0</v>
      </c>
      <c r="AF871" s="11">
        <f ca="1">SUM($J871:P871)</f>
        <v>0</v>
      </c>
      <c r="AG871" s="11">
        <f ca="1">SUM($J871:Q871)</f>
        <v>0</v>
      </c>
      <c r="AH871" s="11">
        <f ca="1">SUM($J871:R871)</f>
        <v>0</v>
      </c>
      <c r="AI871" s="11">
        <f ca="1">SUM($J871:S871)</f>
        <v>0</v>
      </c>
      <c r="AJ871" s="11">
        <f ca="1">SUM($J871:T871)</f>
        <v>0</v>
      </c>
      <c r="AK871" s="11">
        <f ca="1">SUM($J871:U871)</f>
        <v>0</v>
      </c>
      <c r="AL871" s="11">
        <f ca="1">SUM($J871:V871)</f>
        <v>0</v>
      </c>
      <c r="AM871" s="11">
        <f ca="1">SUM($J871:W871)</f>
        <v>0</v>
      </c>
      <c r="AN871" s="19">
        <f ca="1">SUM($J871:X871)</f>
        <v>0</v>
      </c>
      <c r="AO871" s="12"/>
      <c r="AP871" s="11"/>
      <c r="AQ871" s="11"/>
      <c r="AR871" s="11"/>
      <c r="AS871" s="11"/>
      <c r="AT871" s="11"/>
      <c r="AU871" s="11"/>
      <c r="AV871" s="11"/>
      <c r="AW871" s="11"/>
      <c r="AX871" s="11"/>
      <c r="AY871" s="11"/>
      <c r="AZ871" s="11"/>
      <c r="BA871" s="11"/>
      <c r="BB871" s="11"/>
      <c r="BC871" s="11"/>
      <c r="BD871" s="11"/>
    </row>
    <row r="872" spans="1:56" ht="13.8" thickTop="1" x14ac:dyDescent="0.25">
      <c r="A872" s="24">
        <v>18</v>
      </c>
      <c r="B872" s="24">
        <f t="shared" si="462"/>
        <v>18</v>
      </c>
      <c r="C872" s="38">
        <f>'Budget &amp; Total'!B$41</f>
        <v>0</v>
      </c>
      <c r="D872" s="9"/>
      <c r="E872" s="9"/>
      <c r="F872" s="4"/>
      <c r="G872" s="242"/>
      <c r="H872" s="454">
        <f t="shared" ca="1" si="463"/>
        <v>0</v>
      </c>
      <c r="I872" s="72"/>
      <c r="J872" s="159">
        <f ca="1">HLOOKUP($B872,INDIRECT(J$1&amp;"!$I$2:$AM$40"),('Partner-period(er)'!$A872+14),FALSE)</f>
        <v>0</v>
      </c>
      <c r="K872" s="57">
        <f ca="1">HLOOKUP($B872,INDIRECT(K$1&amp;"!$I$2:$AM$40"),('Partner-period(er)'!$A872+14),FALSE)</f>
        <v>0</v>
      </c>
      <c r="L872" s="57">
        <f ca="1">HLOOKUP($B872,INDIRECT(L$1&amp;"!$I$2:$AM$40"),('Partner-period(er)'!$A872+14),FALSE)</f>
        <v>0</v>
      </c>
      <c r="M872" s="57">
        <f ca="1">HLOOKUP($B872,INDIRECT(M$1&amp;"!$I$2:$AM$40"),('Partner-period(er)'!$A872+14),FALSE)</f>
        <v>0</v>
      </c>
      <c r="N872" s="57">
        <f ca="1">HLOOKUP($B872,INDIRECT(N$1&amp;"!$I$2:$AM$40"),('Partner-period(er)'!$A872+14),FALSE)</f>
        <v>0</v>
      </c>
      <c r="O872" s="9">
        <f ca="1">HLOOKUP($B872,INDIRECT(O$1&amp;"!$I$2:$AM$40"),('Partner-period(er)'!$A872+14),FALSE)</f>
        <v>0</v>
      </c>
      <c r="P872" s="9">
        <f ca="1">HLOOKUP($B872,INDIRECT(P$1&amp;"!$I$2:$AM$40"),('Partner-period(er)'!$A872+14),FALSE)</f>
        <v>0</v>
      </c>
      <c r="Q872" s="9">
        <f ca="1">HLOOKUP($B872,INDIRECT(Q$1&amp;"!$I$2:$AM$40"),('Partner-period(er)'!$A872+14),FALSE)</f>
        <v>0</v>
      </c>
      <c r="R872" s="9">
        <f ca="1">HLOOKUP($B872,INDIRECT(R$1&amp;"!$I$2:$AM$40"),('Partner-period(er)'!$A872+14),FALSE)</f>
        <v>0</v>
      </c>
      <c r="S872" s="9">
        <f ca="1">HLOOKUP($B872,INDIRECT(S$1&amp;"!$I$2:$AM$40"),('Partner-period(er)'!$A872+14),FALSE)</f>
        <v>0</v>
      </c>
      <c r="T872" s="9">
        <f ca="1">HLOOKUP($B872,INDIRECT(T$1&amp;"!$I$2:$AM$40"),('Partner-period(er)'!$A872+14),FALSE)</f>
        <v>0</v>
      </c>
      <c r="U872" s="9">
        <f ca="1">HLOOKUP($B872,INDIRECT(U$1&amp;"!$I$2:$AM$40"),('Partner-period(er)'!$A872+14),FALSE)</f>
        <v>0</v>
      </c>
      <c r="V872" s="9">
        <f ca="1">HLOOKUP($B872,INDIRECT(V$1&amp;"!$I$2:$AM$40"),('Partner-period(er)'!$A872+14),FALSE)</f>
        <v>0</v>
      </c>
      <c r="W872" s="9">
        <f ca="1">HLOOKUP($B872,INDIRECT(W$1&amp;"!$I$2:$AM$40"),('Partner-period(er)'!$A872+14),FALSE)</f>
        <v>0</v>
      </c>
      <c r="X872" s="109">
        <f ca="1">HLOOKUP($B872,INDIRECT(X$1&amp;"!$I$2:$AM$40"),('Partner-period(er)'!$A872+14),FALSE)</f>
        <v>0</v>
      </c>
      <c r="Z872" s="15"/>
      <c r="AA872" s="11"/>
      <c r="AB872" s="11"/>
      <c r="AC872" s="11"/>
      <c r="AD872" s="11"/>
      <c r="AE872" s="11"/>
      <c r="AF872" s="11"/>
      <c r="AG872" s="11"/>
      <c r="AH872" s="11"/>
      <c r="AI872" s="11"/>
      <c r="AJ872" s="11"/>
      <c r="AK872" s="11"/>
      <c r="AL872" s="11"/>
      <c r="AM872" s="11"/>
      <c r="AN872" s="19"/>
      <c r="AO872" s="12"/>
      <c r="AP872" s="11"/>
      <c r="AQ872" s="11"/>
      <c r="AR872" s="11"/>
      <c r="AS872" s="11"/>
      <c r="AT872" s="11"/>
      <c r="AU872" s="11"/>
      <c r="AV872" s="11"/>
      <c r="AW872" s="11"/>
      <c r="AX872" s="11"/>
      <c r="AY872" s="11"/>
      <c r="AZ872" s="11"/>
      <c r="BA872" s="11"/>
      <c r="BB872" s="11"/>
      <c r="BC872" s="11"/>
      <c r="BD872" s="11"/>
    </row>
    <row r="873" spans="1:56" x14ac:dyDescent="0.25">
      <c r="A873" s="24">
        <v>19</v>
      </c>
      <c r="B873" s="24">
        <f t="shared" si="462"/>
        <v>18</v>
      </c>
      <c r="C873" s="73"/>
      <c r="D873" s="9" t="str">
        <f>Data!B$26</f>
        <v>Beregnet tilskud</v>
      </c>
      <c r="E873" s="9"/>
      <c r="F873" s="67">
        <f>HLOOKUP(B872,'Budget &amp; Total'!B:CI,42,FALSE)</f>
        <v>0</v>
      </c>
      <c r="G873" s="244"/>
      <c r="H873" s="454">
        <f t="shared" ca="1" si="463"/>
        <v>0</v>
      </c>
      <c r="I873" s="72"/>
      <c r="J873" s="159">
        <f ca="1">HLOOKUP($B873,INDIRECT(J$1&amp;"!$I$2:$AM$40"),('Partner-period(er)'!$A873+14),FALSE)</f>
        <v>0</v>
      </c>
      <c r="K873" s="57">
        <f ca="1">HLOOKUP($B873,INDIRECT(K$1&amp;"!$I$2:$AM$40"),('Partner-period(er)'!$A873+14),FALSE)</f>
        <v>0</v>
      </c>
      <c r="L873" s="57">
        <f ca="1">HLOOKUP($B873,INDIRECT(L$1&amp;"!$I$2:$AM$40"),('Partner-period(er)'!$A873+14),FALSE)</f>
        <v>0</v>
      </c>
      <c r="M873" s="57">
        <f ca="1">HLOOKUP($B873,INDIRECT(M$1&amp;"!$I$2:$AM$40"),('Partner-period(er)'!$A873+14),FALSE)</f>
        <v>0</v>
      </c>
      <c r="N873" s="57">
        <f ca="1">HLOOKUP($B873,INDIRECT(N$1&amp;"!$I$2:$AM$40"),('Partner-period(er)'!$A873+14),FALSE)</f>
        <v>0</v>
      </c>
      <c r="O873" s="9">
        <f ca="1">HLOOKUP($B873,INDIRECT(O$1&amp;"!$I$2:$AM$40"),('Partner-period(er)'!$A873+14),FALSE)</f>
        <v>0</v>
      </c>
      <c r="P873" s="9">
        <f ca="1">HLOOKUP($B873,INDIRECT(P$1&amp;"!$I$2:$AM$40"),('Partner-period(er)'!$A873+14),FALSE)</f>
        <v>0</v>
      </c>
      <c r="Q873" s="9">
        <f ca="1">HLOOKUP($B873,INDIRECT(Q$1&amp;"!$I$2:$AM$40"),('Partner-period(er)'!$A873+14),FALSE)</f>
        <v>0</v>
      </c>
      <c r="R873" s="9">
        <f ca="1">HLOOKUP($B873,INDIRECT(R$1&amp;"!$I$2:$AM$40"),('Partner-period(er)'!$A873+14),FALSE)</f>
        <v>0</v>
      </c>
      <c r="S873" s="9">
        <f ca="1">HLOOKUP($B873,INDIRECT(S$1&amp;"!$I$2:$AM$40"),('Partner-period(er)'!$A873+14),FALSE)</f>
        <v>0</v>
      </c>
      <c r="T873" s="9">
        <f ca="1">HLOOKUP($B873,INDIRECT(T$1&amp;"!$I$2:$AM$40"),('Partner-period(er)'!$A873+14),FALSE)</f>
        <v>0</v>
      </c>
      <c r="U873" s="9">
        <f ca="1">HLOOKUP($B873,INDIRECT(U$1&amp;"!$I$2:$AM$40"),('Partner-period(er)'!$A873+14),FALSE)</f>
        <v>0</v>
      </c>
      <c r="V873" s="9">
        <f ca="1">HLOOKUP($B873,INDIRECT(V$1&amp;"!$I$2:$AM$40"),('Partner-period(er)'!$A873+14),FALSE)</f>
        <v>0</v>
      </c>
      <c r="W873" s="9">
        <f ca="1">HLOOKUP($B873,INDIRECT(W$1&amp;"!$I$2:$AM$40"),('Partner-period(er)'!$A873+14),FALSE)</f>
        <v>0</v>
      </c>
      <c r="X873" s="109">
        <f ca="1">HLOOKUP($B873,INDIRECT(X$1&amp;"!$I$2:$AM$40"),('Partner-period(er)'!$A873+14),FALSE)</f>
        <v>0</v>
      </c>
      <c r="Z873" s="15"/>
      <c r="AA873" s="11"/>
      <c r="AB873" s="11"/>
      <c r="AC873" s="11"/>
      <c r="AD873" s="11"/>
      <c r="AE873" s="11"/>
      <c r="AF873" s="11"/>
      <c r="AG873" s="11"/>
      <c r="AH873" s="11"/>
      <c r="AI873" s="11"/>
      <c r="AJ873" s="11"/>
      <c r="AK873" s="11"/>
      <c r="AL873" s="11"/>
      <c r="AM873" s="11"/>
      <c r="AN873" s="19"/>
      <c r="AO873" s="12"/>
      <c r="AP873" s="11"/>
      <c r="AQ873" s="11"/>
      <c r="AR873" s="11"/>
      <c r="AS873" s="11"/>
      <c r="AT873" s="11"/>
      <c r="AU873" s="11"/>
      <c r="AV873" s="11"/>
      <c r="AW873" s="11"/>
      <c r="AX873" s="11"/>
      <c r="AY873" s="11"/>
      <c r="AZ873" s="11"/>
      <c r="BA873" s="11"/>
      <c r="BB873" s="11"/>
      <c r="BC873" s="11"/>
      <c r="BD873" s="11"/>
    </row>
    <row r="874" spans="1:56" x14ac:dyDescent="0.25">
      <c r="A874" s="24">
        <v>20</v>
      </c>
      <c r="B874" s="24">
        <f t="shared" si="462"/>
        <v>18</v>
      </c>
      <c r="C874" s="73"/>
      <c r="D874" s="9" t="str">
        <f>Data!B$27</f>
        <v>Forudbetalt tilskud (efter aftale)</v>
      </c>
      <c r="E874" s="27"/>
      <c r="F874" s="4"/>
      <c r="G874" s="242"/>
      <c r="H874" s="454">
        <f t="shared" ca="1" si="463"/>
        <v>0</v>
      </c>
      <c r="I874" s="72"/>
      <c r="J874" s="159">
        <f ca="1">HLOOKUP($B874,INDIRECT(J$1&amp;"!$I$2:$AM$40"),('Partner-period(er)'!$A874+14),FALSE)</f>
        <v>0</v>
      </c>
      <c r="K874" s="57">
        <f ca="1">HLOOKUP($B874,INDIRECT(K$1&amp;"!$I$2:$AM$40"),('Partner-period(er)'!$A874+14),FALSE)</f>
        <v>0</v>
      </c>
      <c r="L874" s="57">
        <f ca="1">HLOOKUP($B874,INDIRECT(L$1&amp;"!$I$2:$AM$40"),('Partner-period(er)'!$A874+14),FALSE)</f>
        <v>0</v>
      </c>
      <c r="M874" s="57">
        <f ca="1">HLOOKUP($B874,INDIRECT(M$1&amp;"!$I$2:$AM$40"),('Partner-period(er)'!$A874+14),FALSE)</f>
        <v>0</v>
      </c>
      <c r="N874" s="57">
        <f ca="1">HLOOKUP($B874,INDIRECT(N$1&amp;"!$I$2:$AM$40"),('Partner-period(er)'!$A874+14),FALSE)</f>
        <v>0</v>
      </c>
      <c r="O874" s="9">
        <f ca="1">HLOOKUP($B874,INDIRECT(O$1&amp;"!$I$2:$AM$40"),('Partner-period(er)'!$A874+14),FALSE)</f>
        <v>0</v>
      </c>
      <c r="P874" s="9">
        <f ca="1">HLOOKUP($B874,INDIRECT(P$1&amp;"!$I$2:$AM$40"),('Partner-period(er)'!$A874+14),FALSE)</f>
        <v>0</v>
      </c>
      <c r="Q874" s="9">
        <f ca="1">HLOOKUP($B874,INDIRECT(Q$1&amp;"!$I$2:$AM$40"),('Partner-period(er)'!$A874+14),FALSE)</f>
        <v>0</v>
      </c>
      <c r="R874" s="9">
        <f ca="1">HLOOKUP($B874,INDIRECT(R$1&amp;"!$I$2:$AM$40"),('Partner-period(er)'!$A874+14),FALSE)</f>
        <v>0</v>
      </c>
      <c r="S874" s="9">
        <f ca="1">HLOOKUP($B874,INDIRECT(S$1&amp;"!$I$2:$AM$40"),('Partner-period(er)'!$A874+14),FALSE)</f>
        <v>0</v>
      </c>
      <c r="T874" s="9">
        <f ca="1">HLOOKUP($B874,INDIRECT(T$1&amp;"!$I$2:$AM$40"),('Partner-period(er)'!$A874+14),FALSE)</f>
        <v>0</v>
      </c>
      <c r="U874" s="9">
        <f ca="1">HLOOKUP($B874,INDIRECT(U$1&amp;"!$I$2:$AM$40"),('Partner-period(er)'!$A874+14),FALSE)</f>
        <v>0</v>
      </c>
      <c r="V874" s="9">
        <f ca="1">HLOOKUP($B874,INDIRECT(V$1&amp;"!$I$2:$AM$40"),('Partner-period(er)'!$A874+14),FALSE)</f>
        <v>0</v>
      </c>
      <c r="W874" s="9">
        <f ca="1">HLOOKUP($B874,INDIRECT(W$1&amp;"!$I$2:$AM$40"),('Partner-period(er)'!$A874+14),FALSE)</f>
        <v>0</v>
      </c>
      <c r="X874" s="109">
        <f ca="1">HLOOKUP($B874,INDIRECT(X$1&amp;"!$I$2:$AM$40"),('Partner-period(er)'!$A874+14),FALSE)</f>
        <v>0</v>
      </c>
      <c r="Z874" s="15"/>
      <c r="AA874" s="11"/>
      <c r="AB874" s="11"/>
      <c r="AC874" s="11"/>
      <c r="AD874" s="11"/>
      <c r="AE874" s="11"/>
      <c r="AF874" s="11"/>
      <c r="AG874" s="11"/>
      <c r="AH874" s="11"/>
      <c r="AI874" s="11"/>
      <c r="AJ874" s="11"/>
      <c r="AK874" s="11"/>
      <c r="AL874" s="11"/>
      <c r="AM874" s="11"/>
      <c r="AN874" s="19"/>
      <c r="AO874" s="12"/>
      <c r="AP874" s="11"/>
      <c r="AQ874" s="11"/>
      <c r="AR874" s="11"/>
      <c r="AS874" s="11"/>
      <c r="AT874" s="11"/>
      <c r="AU874" s="11"/>
      <c r="AV874" s="11"/>
      <c r="AW874" s="11"/>
      <c r="AX874" s="11"/>
      <c r="AY874" s="11"/>
      <c r="AZ874" s="11"/>
      <c r="BA874" s="11"/>
      <c r="BB874" s="11"/>
      <c r="BC874" s="11"/>
      <c r="BD874" s="11"/>
    </row>
    <row r="875" spans="1:56" x14ac:dyDescent="0.25">
      <c r="A875" s="24">
        <v>21</v>
      </c>
      <c r="B875" s="24">
        <f t="shared" si="462"/>
        <v>18</v>
      </c>
      <c r="C875" s="39"/>
      <c r="D875" s="9" t="str">
        <f>Data!B$28</f>
        <v>Justering for timepris inklusiv overhead</v>
      </c>
      <c r="E875" s="27"/>
      <c r="F875" s="4"/>
      <c r="G875" s="242"/>
      <c r="H875" s="454">
        <f t="shared" ca="1" si="463"/>
        <v>0</v>
      </c>
      <c r="I875" s="72"/>
      <c r="J875" s="159">
        <f ca="1">(J885+J892)*(1+$F860)*$F873</f>
        <v>0</v>
      </c>
      <c r="K875" s="57">
        <f ca="1">(K885+K892)*(1+$F860)*$F873</f>
        <v>0</v>
      </c>
      <c r="L875" s="57">
        <f t="shared" ref="L875:X875" ca="1" si="467">(L885+L892)*(1+$F860)*$F873</f>
        <v>0</v>
      </c>
      <c r="M875" s="57">
        <f t="shared" ca="1" si="467"/>
        <v>0</v>
      </c>
      <c r="N875" s="57">
        <f t="shared" ca="1" si="467"/>
        <v>0</v>
      </c>
      <c r="O875" s="57">
        <f t="shared" ca="1" si="467"/>
        <v>0</v>
      </c>
      <c r="P875" s="57">
        <f t="shared" ca="1" si="467"/>
        <v>0</v>
      </c>
      <c r="Q875" s="57">
        <f t="shared" ca="1" si="467"/>
        <v>0</v>
      </c>
      <c r="R875" s="57">
        <f t="shared" ca="1" si="467"/>
        <v>0</v>
      </c>
      <c r="S875" s="57">
        <f t="shared" ca="1" si="467"/>
        <v>0</v>
      </c>
      <c r="T875" s="57">
        <f t="shared" ca="1" si="467"/>
        <v>0</v>
      </c>
      <c r="U875" s="57">
        <f t="shared" ca="1" si="467"/>
        <v>0</v>
      </c>
      <c r="V875" s="57">
        <f t="shared" ca="1" si="467"/>
        <v>0</v>
      </c>
      <c r="W875" s="57">
        <f t="shared" ca="1" si="467"/>
        <v>0</v>
      </c>
      <c r="X875" s="360">
        <f t="shared" ca="1" si="467"/>
        <v>0</v>
      </c>
      <c r="Z875" s="15"/>
      <c r="AA875" s="11"/>
      <c r="AB875" s="11"/>
      <c r="AC875" s="11"/>
      <c r="AD875" s="11"/>
      <c r="AE875" s="11"/>
      <c r="AF875" s="11"/>
      <c r="AG875" s="11"/>
      <c r="AH875" s="11"/>
      <c r="AI875" s="11"/>
      <c r="AJ875" s="11"/>
      <c r="AK875" s="11"/>
      <c r="AL875" s="11"/>
      <c r="AM875" s="11"/>
      <c r="AN875" s="19"/>
      <c r="AO875" s="12"/>
      <c r="AP875" s="11"/>
      <c r="AQ875" s="11"/>
      <c r="AR875" s="11"/>
      <c r="AS875" s="11"/>
      <c r="AT875" s="11"/>
      <c r="AU875" s="11"/>
      <c r="AV875" s="11"/>
      <c r="AW875" s="11"/>
      <c r="AX875" s="11"/>
      <c r="AY875" s="11"/>
      <c r="AZ875" s="11"/>
      <c r="BA875" s="11"/>
      <c r="BB875" s="11"/>
      <c r="BC875" s="11"/>
      <c r="BD875" s="11"/>
    </row>
    <row r="876" spans="1:56" x14ac:dyDescent="0.25">
      <c r="A876" s="24">
        <v>23</v>
      </c>
      <c r="B876" s="24">
        <f t="shared" si="462"/>
        <v>18</v>
      </c>
      <c r="C876" s="39"/>
      <c r="D876" s="9" t="str">
        <f>Data!B$29</f>
        <v>Justering for budgetoverskridelse</v>
      </c>
      <c r="E876" s="27"/>
      <c r="F876" s="4"/>
      <c r="G876" s="243"/>
      <c r="H876" s="454">
        <f t="shared" ca="1" si="463"/>
        <v>0</v>
      </c>
      <c r="I876" s="72"/>
      <c r="J876" s="153">
        <f t="shared" ref="J876:X876" ca="1" si="468">-AP876*$F873</f>
        <v>0</v>
      </c>
      <c r="K876" s="58">
        <f t="shared" ca="1" si="468"/>
        <v>0</v>
      </c>
      <c r="L876" s="58">
        <f t="shared" ca="1" si="468"/>
        <v>0</v>
      </c>
      <c r="M876" s="58">
        <f t="shared" ca="1" si="468"/>
        <v>0</v>
      </c>
      <c r="N876" s="58">
        <f t="shared" ca="1" si="468"/>
        <v>0</v>
      </c>
      <c r="O876" s="41">
        <f t="shared" ca="1" si="468"/>
        <v>0</v>
      </c>
      <c r="P876" s="41">
        <f t="shared" ca="1" si="468"/>
        <v>0</v>
      </c>
      <c r="Q876" s="41">
        <f t="shared" ca="1" si="468"/>
        <v>0</v>
      </c>
      <c r="R876" s="41">
        <f t="shared" ca="1" si="468"/>
        <v>0</v>
      </c>
      <c r="S876" s="41">
        <f t="shared" ca="1" si="468"/>
        <v>0</v>
      </c>
      <c r="T876" s="41">
        <f t="shared" ca="1" si="468"/>
        <v>0</v>
      </c>
      <c r="U876" s="41">
        <f t="shared" ca="1" si="468"/>
        <v>0</v>
      </c>
      <c r="V876" s="41">
        <f t="shared" ca="1" si="468"/>
        <v>0</v>
      </c>
      <c r="W876" s="41">
        <f t="shared" ca="1" si="468"/>
        <v>0</v>
      </c>
      <c r="X876" s="363">
        <f t="shared" ca="1" si="468"/>
        <v>0</v>
      </c>
      <c r="Z876" s="15"/>
      <c r="AA876" s="11"/>
      <c r="AB876" s="11"/>
      <c r="AC876" s="11"/>
      <c r="AD876" s="11"/>
      <c r="AE876" s="11"/>
      <c r="AF876" s="11"/>
      <c r="AG876" s="11"/>
      <c r="AH876" s="11"/>
      <c r="AI876" s="11"/>
      <c r="AJ876" s="11"/>
      <c r="AK876" s="11"/>
      <c r="AL876" s="11"/>
      <c r="AM876" s="11"/>
      <c r="AN876" s="19"/>
      <c r="AO876" s="12"/>
      <c r="AP876" s="11">
        <f ca="1">SUM(AP861:AP869)</f>
        <v>0</v>
      </c>
      <c r="AQ876" s="11">
        <f t="shared" ref="AQ876:BD876" ca="1" si="469">SUM(AQ861:AQ869)</f>
        <v>0</v>
      </c>
      <c r="AR876" s="11">
        <f t="shared" ca="1" si="469"/>
        <v>0</v>
      </c>
      <c r="AS876" s="11">
        <f t="shared" ca="1" si="469"/>
        <v>0</v>
      </c>
      <c r="AT876" s="11">
        <f t="shared" ca="1" si="469"/>
        <v>0</v>
      </c>
      <c r="AU876" s="11">
        <f t="shared" ca="1" si="469"/>
        <v>0</v>
      </c>
      <c r="AV876" s="11">
        <f t="shared" ca="1" si="469"/>
        <v>0</v>
      </c>
      <c r="AW876" s="11">
        <f t="shared" ca="1" si="469"/>
        <v>0</v>
      </c>
      <c r="AX876" s="11">
        <f t="shared" ca="1" si="469"/>
        <v>0</v>
      </c>
      <c r="AY876" s="11">
        <f t="shared" ca="1" si="469"/>
        <v>0</v>
      </c>
      <c r="AZ876" s="11">
        <f t="shared" ca="1" si="469"/>
        <v>0</v>
      </c>
      <c r="BA876" s="11">
        <f t="shared" ca="1" si="469"/>
        <v>0</v>
      </c>
      <c r="BB876" s="11">
        <f t="shared" ca="1" si="469"/>
        <v>0</v>
      </c>
      <c r="BC876" s="11">
        <f t="shared" ca="1" si="469"/>
        <v>0</v>
      </c>
      <c r="BD876" s="11">
        <f t="shared" ca="1" si="469"/>
        <v>0</v>
      </c>
    </row>
    <row r="877" spans="1:56" x14ac:dyDescent="0.25">
      <c r="A877" s="24">
        <v>24</v>
      </c>
      <c r="B877" s="24">
        <f t="shared" si="462"/>
        <v>18</v>
      </c>
      <c r="C877" s="411"/>
      <c r="D877" s="136" t="str">
        <f>Data!B$30</f>
        <v>Tilskud total / til faktura</v>
      </c>
      <c r="E877" s="136"/>
      <c r="F877" s="260"/>
      <c r="G877" s="408">
        <f>HLOOKUP(B873,'Budget &amp; Total'!$1:$45,43,FALSE)</f>
        <v>0</v>
      </c>
      <c r="H877" s="458">
        <f t="shared" ca="1" si="463"/>
        <v>0</v>
      </c>
      <c r="I877" s="79"/>
      <c r="J877" s="258">
        <f ca="1">SUM(J873:J876)</f>
        <v>0</v>
      </c>
      <c r="K877" s="259">
        <f ca="1">SUM(K873:K876)</f>
        <v>0</v>
      </c>
      <c r="L877" s="259">
        <f t="shared" ref="L877:X877" ca="1" si="470">SUM(L873:L876)</f>
        <v>0</v>
      </c>
      <c r="M877" s="259">
        <f t="shared" ca="1" si="470"/>
        <v>0</v>
      </c>
      <c r="N877" s="259">
        <f t="shared" ca="1" si="470"/>
        <v>0</v>
      </c>
      <c r="O877" s="136">
        <f t="shared" ca="1" si="470"/>
        <v>0</v>
      </c>
      <c r="P877" s="136">
        <f t="shared" ca="1" si="470"/>
        <v>0</v>
      </c>
      <c r="Q877" s="136">
        <f t="shared" ca="1" si="470"/>
        <v>0</v>
      </c>
      <c r="R877" s="136">
        <f t="shared" ca="1" si="470"/>
        <v>0</v>
      </c>
      <c r="S877" s="136">
        <f t="shared" ca="1" si="470"/>
        <v>0</v>
      </c>
      <c r="T877" s="136">
        <f t="shared" ca="1" si="470"/>
        <v>0</v>
      </c>
      <c r="U877" s="136">
        <f t="shared" ca="1" si="470"/>
        <v>0</v>
      </c>
      <c r="V877" s="136">
        <f t="shared" ca="1" si="470"/>
        <v>0</v>
      </c>
      <c r="W877" s="136">
        <f t="shared" ca="1" si="470"/>
        <v>0</v>
      </c>
      <c r="X877" s="369">
        <f t="shared" ca="1" si="470"/>
        <v>0</v>
      </c>
      <c r="Z877" s="15"/>
      <c r="AA877" s="11"/>
      <c r="AB877" s="11"/>
      <c r="AC877" s="11"/>
      <c r="AD877" s="11"/>
      <c r="AE877" s="11"/>
      <c r="AF877" s="11"/>
      <c r="AG877" s="11"/>
      <c r="AH877" s="11"/>
      <c r="AI877" s="11"/>
      <c r="AJ877" s="11"/>
      <c r="AK877" s="11"/>
      <c r="AL877" s="11"/>
      <c r="AM877" s="11"/>
      <c r="AN877" s="19"/>
      <c r="AO877" s="12"/>
      <c r="AP877" s="11"/>
      <c r="AQ877" s="11"/>
      <c r="AR877" s="11"/>
      <c r="AS877" s="11"/>
      <c r="AT877" s="11"/>
      <c r="AU877" s="11"/>
      <c r="AV877" s="11"/>
      <c r="AW877" s="11"/>
      <c r="AX877" s="11"/>
      <c r="AY877" s="11"/>
      <c r="AZ877" s="11"/>
      <c r="BA877" s="11"/>
      <c r="BB877" s="11"/>
      <c r="BC877" s="11"/>
      <c r="BD877" s="11"/>
    </row>
    <row r="878" spans="1:56" x14ac:dyDescent="0.25">
      <c r="A878" s="24">
        <v>24</v>
      </c>
      <c r="B878" s="24">
        <f t="shared" si="462"/>
        <v>18</v>
      </c>
      <c r="C878" s="74"/>
      <c r="D878" s="33" t="str">
        <f>Data!B$31</f>
        <v>Anden finansiering</v>
      </c>
      <c r="E878" s="33"/>
      <c r="F878" s="264"/>
      <c r="G878" s="409">
        <f>HLOOKUP(B878,'Budget &amp; Total'!$1:$45,44,FALSE)</f>
        <v>0</v>
      </c>
      <c r="H878" s="459">
        <f t="shared" ca="1" si="463"/>
        <v>0</v>
      </c>
      <c r="I878" s="79"/>
      <c r="J878" s="262">
        <f ca="1">HLOOKUP($B877,INDIRECT(J$1&amp;"!$I$2:$AM$40"),('Partner-period(er)'!$A878+14),FALSE)</f>
        <v>0</v>
      </c>
      <c r="K878" s="263">
        <f ca="1">HLOOKUP($B877,INDIRECT(K$1&amp;"!$I$2:$AM$40"),('Partner-period(er)'!$A878+14),FALSE)</f>
        <v>0</v>
      </c>
      <c r="L878" s="263">
        <f ca="1">HLOOKUP($B877,INDIRECT(L$1&amp;"!$I$2:$AM$40"),('Partner-period(er)'!$A878+14),FALSE)</f>
        <v>0</v>
      </c>
      <c r="M878" s="263">
        <f ca="1">HLOOKUP($B877,INDIRECT(M$1&amp;"!$I$2:$AM$40"),('Partner-period(er)'!$A878+14),FALSE)</f>
        <v>0</v>
      </c>
      <c r="N878" s="263">
        <f ca="1">HLOOKUP($B877,INDIRECT(N$1&amp;"!$I$2:$AM$40"),('Partner-period(er)'!$A878+14),FALSE)</f>
        <v>0</v>
      </c>
      <c r="O878" s="33">
        <f ca="1">HLOOKUP($B877,INDIRECT(O$1&amp;"!$I$2:$AM$40"),('Partner-period(er)'!$A878+14),FALSE)</f>
        <v>0</v>
      </c>
      <c r="P878" s="33">
        <f ca="1">HLOOKUP($B877,INDIRECT(P$1&amp;"!$I$2:$AM$40"),('Partner-period(er)'!$A878+14),FALSE)</f>
        <v>0</v>
      </c>
      <c r="Q878" s="33">
        <f ca="1">HLOOKUP($B877,INDIRECT(Q$1&amp;"!$I$2:$AM$40"),('Partner-period(er)'!$A878+14),FALSE)</f>
        <v>0</v>
      </c>
      <c r="R878" s="33">
        <f ca="1">HLOOKUP($B877,INDIRECT(R$1&amp;"!$I$2:$AM$40"),('Partner-period(er)'!$A878+14),FALSE)</f>
        <v>0</v>
      </c>
      <c r="S878" s="33">
        <f ca="1">HLOOKUP($B877,INDIRECT(S$1&amp;"!$I$2:$AM$40"),('Partner-period(er)'!$A878+14),FALSE)</f>
        <v>0</v>
      </c>
      <c r="T878" s="33">
        <f ca="1">HLOOKUP($B877,INDIRECT(T$1&amp;"!$I$2:$AM$40"),('Partner-period(er)'!$A878+14),FALSE)</f>
        <v>0</v>
      </c>
      <c r="U878" s="33">
        <f ca="1">HLOOKUP($B877,INDIRECT(U$1&amp;"!$I$2:$AM$40"),('Partner-period(er)'!$A878+14),FALSE)</f>
        <v>0</v>
      </c>
      <c r="V878" s="33">
        <f ca="1">HLOOKUP($B877,INDIRECT(V$1&amp;"!$I$2:$AM$40"),('Partner-period(er)'!$A878+14),FALSE)</f>
        <v>0</v>
      </c>
      <c r="W878" s="33">
        <f ca="1">HLOOKUP($B877,INDIRECT(W$1&amp;"!$I$2:$AM$40"),('Partner-period(er)'!$A878+14),FALSE)</f>
        <v>0</v>
      </c>
      <c r="X878" s="370">
        <f ca="1">HLOOKUP($B877,INDIRECT(X$1&amp;"!$I$2:$AM$40"),('Partner-period(er)'!$A878+14),FALSE)</f>
        <v>0</v>
      </c>
      <c r="Z878" s="15"/>
      <c r="AA878" s="11"/>
      <c r="AB878" s="11"/>
      <c r="AC878" s="11"/>
      <c r="AD878" s="11"/>
      <c r="AE878" s="11"/>
      <c r="AF878" s="11"/>
      <c r="AG878" s="11"/>
      <c r="AH878" s="11"/>
      <c r="AI878" s="11"/>
      <c r="AJ878" s="11"/>
      <c r="AK878" s="11"/>
      <c r="AL878" s="11"/>
      <c r="AM878" s="11"/>
      <c r="AN878" s="19"/>
      <c r="AO878" s="12"/>
      <c r="AP878" s="11"/>
      <c r="AQ878" s="11"/>
      <c r="AR878" s="11"/>
      <c r="AS878" s="11"/>
      <c r="AT878" s="11"/>
      <c r="AU878" s="11"/>
      <c r="AV878" s="11"/>
      <c r="AW878" s="11"/>
      <c r="AX878" s="11"/>
      <c r="AY878" s="11"/>
      <c r="AZ878" s="11"/>
      <c r="BA878" s="11"/>
      <c r="BB878" s="11"/>
      <c r="BC878" s="11"/>
      <c r="BD878" s="11"/>
    </row>
    <row r="879" spans="1:56" ht="13.8" thickBot="1" x14ac:dyDescent="0.3">
      <c r="A879" s="24">
        <v>26</v>
      </c>
      <c r="B879" s="24">
        <f t="shared" si="462"/>
        <v>18</v>
      </c>
      <c r="C879" s="265"/>
      <c r="D879" s="34" t="str">
        <f>Data!B$32</f>
        <v>Egenfinansiering</v>
      </c>
      <c r="E879" s="34"/>
      <c r="F879" s="65"/>
      <c r="G879" s="410">
        <f>HLOOKUP(B879,'Budget &amp; Total'!$1:$45,45,FALSE)</f>
        <v>0</v>
      </c>
      <c r="H879" s="460">
        <f t="shared" ca="1" si="463"/>
        <v>0</v>
      </c>
      <c r="I879" s="79"/>
      <c r="J879" s="267">
        <f ca="1">J871-J877-J878</f>
        <v>0</v>
      </c>
      <c r="K879" s="63">
        <f ca="1">K871-K877-K878</f>
        <v>0</v>
      </c>
      <c r="L879" s="63">
        <f t="shared" ref="L879:X879" ca="1" si="471">L871-L877-L878</f>
        <v>0</v>
      </c>
      <c r="M879" s="63">
        <f t="shared" ca="1" si="471"/>
        <v>0</v>
      </c>
      <c r="N879" s="63">
        <f t="shared" ca="1" si="471"/>
        <v>0</v>
      </c>
      <c r="O879" s="34">
        <f t="shared" ca="1" si="471"/>
        <v>0</v>
      </c>
      <c r="P879" s="34">
        <f t="shared" ca="1" si="471"/>
        <v>0</v>
      </c>
      <c r="Q879" s="34">
        <f t="shared" ca="1" si="471"/>
        <v>0</v>
      </c>
      <c r="R879" s="34">
        <f t="shared" ca="1" si="471"/>
        <v>0</v>
      </c>
      <c r="S879" s="34">
        <f t="shared" ca="1" si="471"/>
        <v>0</v>
      </c>
      <c r="T879" s="34">
        <f t="shared" ca="1" si="471"/>
        <v>0</v>
      </c>
      <c r="U879" s="34">
        <f t="shared" ca="1" si="471"/>
        <v>0</v>
      </c>
      <c r="V879" s="34">
        <f t="shared" ca="1" si="471"/>
        <v>0</v>
      </c>
      <c r="W879" s="34">
        <f t="shared" ca="1" si="471"/>
        <v>0</v>
      </c>
      <c r="X879" s="371">
        <f t="shared" ca="1" si="471"/>
        <v>0</v>
      </c>
      <c r="Z879" s="16"/>
      <c r="AA879" s="17"/>
      <c r="AB879" s="17"/>
      <c r="AC879" s="17"/>
      <c r="AD879" s="17"/>
      <c r="AE879" s="17"/>
      <c r="AF879" s="17"/>
      <c r="AG879" s="17"/>
      <c r="AH879" s="17"/>
      <c r="AI879" s="17"/>
      <c r="AJ879" s="17"/>
      <c r="AK879" s="17"/>
      <c r="AL879" s="17"/>
      <c r="AM879" s="17"/>
      <c r="AN879" s="20"/>
      <c r="AO879" s="12"/>
      <c r="AP879" s="11"/>
      <c r="AQ879" s="11"/>
      <c r="AR879" s="11"/>
      <c r="AS879" s="11"/>
      <c r="AT879" s="11"/>
      <c r="AU879" s="11"/>
      <c r="AV879" s="11"/>
      <c r="AW879" s="11"/>
      <c r="AX879" s="11"/>
      <c r="AY879" s="11"/>
      <c r="AZ879" s="11"/>
      <c r="BA879" s="11"/>
      <c r="BB879" s="11"/>
      <c r="BC879" s="11"/>
      <c r="BD879" s="11"/>
    </row>
    <row r="880" spans="1:56" x14ac:dyDescent="0.25">
      <c r="A880" s="24">
        <v>29</v>
      </c>
      <c r="C880" s="88" t="str">
        <f>Data!$B$95</f>
        <v>Kontrol for overskridelse af timepriser</v>
      </c>
      <c r="D880" s="60"/>
      <c r="E880" s="60"/>
      <c r="F880" s="4"/>
      <c r="G880" s="59"/>
      <c r="H880" s="59"/>
      <c r="I880" s="59"/>
      <c r="J880" s="9"/>
      <c r="K880" s="9"/>
      <c r="L880" s="9"/>
      <c r="M880" s="9"/>
      <c r="N880" s="9"/>
      <c r="O880" s="9"/>
      <c r="P880" s="9"/>
      <c r="Q880" s="9"/>
      <c r="R880" s="9"/>
      <c r="S880" s="9"/>
      <c r="T880" s="9"/>
      <c r="U880" s="9"/>
      <c r="V880" s="9"/>
      <c r="W880" s="9"/>
      <c r="X880" s="109"/>
    </row>
    <row r="881" spans="1:55" x14ac:dyDescent="0.25">
      <c r="A881" s="24">
        <v>30</v>
      </c>
      <c r="C881" s="178" t="s">
        <v>36</v>
      </c>
      <c r="D881" s="82"/>
      <c r="E881" s="179"/>
      <c r="F881" s="201" t="s">
        <v>35</v>
      </c>
      <c r="G881" s="82"/>
      <c r="H881" s="180"/>
      <c r="I881" s="180"/>
      <c r="J881" s="181">
        <f ca="1">J855</f>
        <v>0</v>
      </c>
      <c r="K881" s="182">
        <f t="shared" ref="K881:X881" ca="1" si="472">K855+J881</f>
        <v>0</v>
      </c>
      <c r="L881" s="182">
        <f t="shared" ca="1" si="472"/>
        <v>0</v>
      </c>
      <c r="M881" s="182">
        <f t="shared" ca="1" si="472"/>
        <v>0</v>
      </c>
      <c r="N881" s="182">
        <f t="shared" ca="1" si="472"/>
        <v>0</v>
      </c>
      <c r="O881" s="182">
        <f t="shared" ca="1" si="472"/>
        <v>0</v>
      </c>
      <c r="P881" s="182">
        <f t="shared" ca="1" si="472"/>
        <v>0</v>
      </c>
      <c r="Q881" s="182">
        <f t="shared" ca="1" si="472"/>
        <v>0</v>
      </c>
      <c r="R881" s="182">
        <f t="shared" ca="1" si="472"/>
        <v>0</v>
      </c>
      <c r="S881" s="182">
        <f t="shared" ca="1" si="472"/>
        <v>0</v>
      </c>
      <c r="T881" s="182">
        <f t="shared" ca="1" si="472"/>
        <v>0</v>
      </c>
      <c r="U881" s="182">
        <f t="shared" ca="1" si="472"/>
        <v>0</v>
      </c>
      <c r="V881" s="182">
        <f t="shared" ca="1" si="472"/>
        <v>0</v>
      </c>
      <c r="W881" s="182">
        <f t="shared" ca="1" si="472"/>
        <v>0</v>
      </c>
      <c r="X881" s="183">
        <f t="shared" ca="1" si="472"/>
        <v>0</v>
      </c>
    </row>
    <row r="882" spans="1:55" x14ac:dyDescent="0.25">
      <c r="A882" s="24">
        <v>31</v>
      </c>
      <c r="C882" s="184"/>
      <c r="D882" s="6"/>
      <c r="E882" s="185"/>
      <c r="F882" s="202" t="s">
        <v>37</v>
      </c>
      <c r="G882" s="6"/>
      <c r="H882" s="6"/>
      <c r="I882" s="6"/>
      <c r="J882" s="186">
        <f ca="1">J858</f>
        <v>0</v>
      </c>
      <c r="K882" s="187">
        <f t="shared" ref="K882:X882" ca="1" si="473">K858+J882</f>
        <v>0</v>
      </c>
      <c r="L882" s="187">
        <f t="shared" ca="1" si="473"/>
        <v>0</v>
      </c>
      <c r="M882" s="187">
        <f t="shared" ca="1" si="473"/>
        <v>0</v>
      </c>
      <c r="N882" s="187">
        <f t="shared" ca="1" si="473"/>
        <v>0</v>
      </c>
      <c r="O882" s="187">
        <f t="shared" ca="1" si="473"/>
        <v>0</v>
      </c>
      <c r="P882" s="187">
        <f t="shared" ca="1" si="473"/>
        <v>0</v>
      </c>
      <c r="Q882" s="187">
        <f t="shared" ca="1" si="473"/>
        <v>0</v>
      </c>
      <c r="R882" s="187">
        <f t="shared" ca="1" si="473"/>
        <v>0</v>
      </c>
      <c r="S882" s="187">
        <f t="shared" ca="1" si="473"/>
        <v>0</v>
      </c>
      <c r="T882" s="187">
        <f t="shared" ca="1" si="473"/>
        <v>0</v>
      </c>
      <c r="U882" s="187">
        <f t="shared" ca="1" si="473"/>
        <v>0</v>
      </c>
      <c r="V882" s="187">
        <f t="shared" ca="1" si="473"/>
        <v>0</v>
      </c>
      <c r="W882" s="187">
        <f t="shared" ca="1" si="473"/>
        <v>0</v>
      </c>
      <c r="X882" s="188">
        <f t="shared" ca="1" si="473"/>
        <v>0</v>
      </c>
    </row>
    <row r="883" spans="1:55" x14ac:dyDescent="0.25">
      <c r="A883" s="24">
        <v>32</v>
      </c>
      <c r="C883" s="189"/>
      <c r="D883" s="6"/>
      <c r="E883" s="6"/>
      <c r="F883" s="203" t="s">
        <v>100</v>
      </c>
      <c r="G883" s="6"/>
      <c r="H883" s="190"/>
      <c r="I883" s="190"/>
      <c r="J883" s="191">
        <f ca="1">J881*$F858</f>
        <v>0</v>
      </c>
      <c r="K883" s="192">
        <f t="shared" ref="K883:X883" ca="1" si="474">K881*$F858</f>
        <v>0</v>
      </c>
      <c r="L883" s="192">
        <f t="shared" ca="1" si="474"/>
        <v>0</v>
      </c>
      <c r="M883" s="192">
        <f t="shared" ca="1" si="474"/>
        <v>0</v>
      </c>
      <c r="N883" s="192">
        <f t="shared" ca="1" si="474"/>
        <v>0</v>
      </c>
      <c r="O883" s="192">
        <f t="shared" ca="1" si="474"/>
        <v>0</v>
      </c>
      <c r="P883" s="192">
        <f t="shared" ca="1" si="474"/>
        <v>0</v>
      </c>
      <c r="Q883" s="192">
        <f t="shared" ca="1" si="474"/>
        <v>0</v>
      </c>
      <c r="R883" s="192">
        <f t="shared" ca="1" si="474"/>
        <v>0</v>
      </c>
      <c r="S883" s="192">
        <f t="shared" ca="1" si="474"/>
        <v>0</v>
      </c>
      <c r="T883" s="192">
        <f t="shared" ca="1" si="474"/>
        <v>0</v>
      </c>
      <c r="U883" s="192">
        <f t="shared" ca="1" si="474"/>
        <v>0</v>
      </c>
      <c r="V883" s="192">
        <f t="shared" ca="1" si="474"/>
        <v>0</v>
      </c>
      <c r="W883" s="192">
        <f t="shared" ca="1" si="474"/>
        <v>0</v>
      </c>
      <c r="X883" s="193">
        <f t="shared" ca="1" si="474"/>
        <v>0</v>
      </c>
    </row>
    <row r="884" spans="1:55" x14ac:dyDescent="0.25">
      <c r="A884" s="24">
        <v>33</v>
      </c>
      <c r="C884" s="189"/>
      <c r="D884" s="6"/>
      <c r="E884" s="185"/>
      <c r="F884" s="202" t="s">
        <v>99</v>
      </c>
      <c r="G884" s="6"/>
      <c r="H884" s="194"/>
      <c r="I884" s="194"/>
      <c r="J884" s="191">
        <f ca="1">MIN(J882:J883)</f>
        <v>0</v>
      </c>
      <c r="K884" s="192">
        <f t="shared" ref="K884:X884" ca="1" si="475">MIN(K882:K883)-MIN(J882:J883)</f>
        <v>0</v>
      </c>
      <c r="L884" s="192">
        <f t="shared" ca="1" si="475"/>
        <v>0</v>
      </c>
      <c r="M884" s="192">
        <f t="shared" ca="1" si="475"/>
        <v>0</v>
      </c>
      <c r="N884" s="192">
        <f t="shared" ca="1" si="475"/>
        <v>0</v>
      </c>
      <c r="O884" s="192">
        <f t="shared" ca="1" si="475"/>
        <v>0</v>
      </c>
      <c r="P884" s="192">
        <f t="shared" ca="1" si="475"/>
        <v>0</v>
      </c>
      <c r="Q884" s="192">
        <f t="shared" ca="1" si="475"/>
        <v>0</v>
      </c>
      <c r="R884" s="192">
        <f t="shared" ca="1" si="475"/>
        <v>0</v>
      </c>
      <c r="S884" s="192">
        <f t="shared" ca="1" si="475"/>
        <v>0</v>
      </c>
      <c r="T884" s="192">
        <f t="shared" ca="1" si="475"/>
        <v>0</v>
      </c>
      <c r="U884" s="192">
        <f t="shared" ca="1" si="475"/>
        <v>0</v>
      </c>
      <c r="V884" s="192">
        <f t="shared" ca="1" si="475"/>
        <v>0</v>
      </c>
      <c r="W884" s="192">
        <f t="shared" ca="1" si="475"/>
        <v>0</v>
      </c>
      <c r="X884" s="193">
        <f t="shared" ca="1" si="475"/>
        <v>0</v>
      </c>
      <c r="AO884" s="12"/>
      <c r="AP884" s="11"/>
      <c r="AQ884" s="11"/>
      <c r="AR884" s="11"/>
      <c r="AS884" s="11"/>
      <c r="AT884" s="11"/>
      <c r="AU884" s="11"/>
      <c r="AV884" s="11"/>
      <c r="AW884" s="11"/>
      <c r="AX884" s="11"/>
      <c r="AY884" s="11"/>
      <c r="AZ884" s="11"/>
      <c r="BA884" s="11"/>
      <c r="BB884" s="11"/>
      <c r="BC884" s="11"/>
    </row>
    <row r="885" spans="1:55" x14ac:dyDescent="0.25">
      <c r="A885" s="24">
        <v>34</v>
      </c>
      <c r="C885" s="189"/>
      <c r="D885" s="6"/>
      <c r="E885" s="185"/>
      <c r="F885" s="202" t="s">
        <v>94</v>
      </c>
      <c r="G885" s="6"/>
      <c r="H885" s="190"/>
      <c r="I885" s="190"/>
      <c r="J885" s="191">
        <f ca="1">J884-J858</f>
        <v>0</v>
      </c>
      <c r="K885" s="192">
        <f ca="1">K884-K858</f>
        <v>0</v>
      </c>
      <c r="L885" s="192">
        <f t="shared" ref="L885:X885" ca="1" si="476">L884-L858</f>
        <v>0</v>
      </c>
      <c r="M885" s="192">
        <f t="shared" ca="1" si="476"/>
        <v>0</v>
      </c>
      <c r="N885" s="192">
        <f t="shared" ca="1" si="476"/>
        <v>0</v>
      </c>
      <c r="O885" s="192">
        <f t="shared" ca="1" si="476"/>
        <v>0</v>
      </c>
      <c r="P885" s="192">
        <f t="shared" ca="1" si="476"/>
        <v>0</v>
      </c>
      <c r="Q885" s="192">
        <f t="shared" ca="1" si="476"/>
        <v>0</v>
      </c>
      <c r="R885" s="192">
        <f t="shared" ca="1" si="476"/>
        <v>0</v>
      </c>
      <c r="S885" s="192">
        <f t="shared" ca="1" si="476"/>
        <v>0</v>
      </c>
      <c r="T885" s="192">
        <f t="shared" ca="1" si="476"/>
        <v>0</v>
      </c>
      <c r="U885" s="192">
        <f t="shared" ca="1" si="476"/>
        <v>0</v>
      </c>
      <c r="V885" s="192">
        <f t="shared" ca="1" si="476"/>
        <v>0</v>
      </c>
      <c r="W885" s="192">
        <f t="shared" ca="1" si="476"/>
        <v>0</v>
      </c>
      <c r="X885" s="193">
        <f t="shared" ca="1" si="476"/>
        <v>0</v>
      </c>
    </row>
    <row r="886" spans="1:55" x14ac:dyDescent="0.25">
      <c r="A886" s="24">
        <v>35</v>
      </c>
      <c r="C886" s="189"/>
      <c r="D886" s="6"/>
      <c r="E886" s="185"/>
      <c r="F886" s="202" t="s">
        <v>95</v>
      </c>
      <c r="G886" s="6"/>
      <c r="H886" s="190"/>
      <c r="I886" s="190"/>
      <c r="J886" s="191">
        <f ca="1">-J885</f>
        <v>0</v>
      </c>
      <c r="K886" s="192">
        <f ca="1">-SUM($J885:K885)</f>
        <v>0</v>
      </c>
      <c r="L886" s="192">
        <f ca="1">-SUM($J885:L885)</f>
        <v>0</v>
      </c>
      <c r="M886" s="192">
        <f ca="1">-SUM($J885:M885)</f>
        <v>0</v>
      </c>
      <c r="N886" s="192">
        <f ca="1">-SUM($J885:N885)</f>
        <v>0</v>
      </c>
      <c r="O886" s="192">
        <f ca="1">-SUM($J885:O885)</f>
        <v>0</v>
      </c>
      <c r="P886" s="192">
        <f ca="1">-SUM($J885:P885)</f>
        <v>0</v>
      </c>
      <c r="Q886" s="192">
        <f ca="1">-SUM($J885:Q885)</f>
        <v>0</v>
      </c>
      <c r="R886" s="192">
        <f ca="1">-SUM($J885:R885)</f>
        <v>0</v>
      </c>
      <c r="S886" s="192">
        <f ca="1">-SUM($J885:S885)</f>
        <v>0</v>
      </c>
      <c r="T886" s="192">
        <f ca="1">-SUM($J885:T885)</f>
        <v>0</v>
      </c>
      <c r="U886" s="192">
        <f ca="1">-SUM($J885:U885)</f>
        <v>0</v>
      </c>
      <c r="V886" s="192">
        <f ca="1">-SUM($J885:V885)</f>
        <v>0</v>
      </c>
      <c r="W886" s="192">
        <f ca="1">-SUM($J885:W885)</f>
        <v>0</v>
      </c>
      <c r="X886" s="193">
        <f ca="1">-SUM($J885:X885)</f>
        <v>0</v>
      </c>
    </row>
    <row r="887" spans="1:55" x14ac:dyDescent="0.25">
      <c r="C887" s="195"/>
      <c r="D887" s="196"/>
      <c r="E887" s="196"/>
      <c r="F887" s="204"/>
      <c r="G887" s="196"/>
      <c r="H887" s="196"/>
      <c r="I887" s="196"/>
      <c r="J887" s="186"/>
      <c r="K887" s="187"/>
      <c r="L887" s="187"/>
      <c r="M887" s="187">
        <f ca="1">IF(M855&gt;0,(M883-SUM($J884:L884))/M855,0)</f>
        <v>0</v>
      </c>
      <c r="N887" s="187">
        <f ca="1">IF(N855&gt;0,(N883-SUM($J884:M884))/N855,0)</f>
        <v>0</v>
      </c>
      <c r="O887" s="187">
        <f ca="1">IF(O855&gt;0,(O883-SUM($J884:N884))/O855,0)</f>
        <v>0</v>
      </c>
      <c r="P887" s="187">
        <f ca="1">IF(P855&gt;0,(P883-SUM($J884:O884))/P855,0)</f>
        <v>0</v>
      </c>
      <c r="Q887" s="187">
        <f ca="1">IF(Q855&gt;0,(Q883-SUM($J884:P884))/Q855,0)</f>
        <v>0</v>
      </c>
      <c r="R887" s="187">
        <f ca="1">IF(R855&gt;0,(R883-SUM($J884:Q884))/R855,0)</f>
        <v>0</v>
      </c>
      <c r="S887" s="187">
        <f ca="1">IF(S855&gt;0,(S883-SUM($J884:R884))/S855,0)</f>
        <v>0</v>
      </c>
      <c r="T887" s="187">
        <f ca="1">IF(T855&gt;0,(T883-SUM($J884:S884))/T855,0)</f>
        <v>0</v>
      </c>
      <c r="U887" s="187">
        <f ca="1">IF(U855&gt;0,(U883-SUM($J884:T884))/U855,0)</f>
        <v>0</v>
      </c>
      <c r="V887" s="187">
        <f ca="1">IF(V855&gt;0,(V883-SUM($J884:U884))/V855,0)</f>
        <v>0</v>
      </c>
      <c r="W887" s="187">
        <f ca="1">IF(W855&gt;0,(W883-SUM($J884:V884))/W855,0)</f>
        <v>0</v>
      </c>
      <c r="X887" s="188">
        <f ca="1">IF(X855&gt;0,(X883-SUM($J884:W884))/X855,0)</f>
        <v>0</v>
      </c>
    </row>
    <row r="888" spans="1:55" x14ac:dyDescent="0.25">
      <c r="A888" s="24">
        <v>36</v>
      </c>
      <c r="C888" s="189" t="s">
        <v>40</v>
      </c>
      <c r="D888" s="6"/>
      <c r="E888" s="185"/>
      <c r="F888" s="202" t="s">
        <v>35</v>
      </c>
      <c r="G888" s="6"/>
      <c r="H888" s="6"/>
      <c r="I888" s="6"/>
      <c r="J888" s="191">
        <f ca="1">J856</f>
        <v>0</v>
      </c>
      <c r="K888" s="192">
        <f t="shared" ref="K888:X888" ca="1" si="477">K856+J888</f>
        <v>0</v>
      </c>
      <c r="L888" s="192">
        <f t="shared" ca="1" si="477"/>
        <v>0</v>
      </c>
      <c r="M888" s="192">
        <f t="shared" ca="1" si="477"/>
        <v>0</v>
      </c>
      <c r="N888" s="192">
        <f t="shared" ca="1" si="477"/>
        <v>0</v>
      </c>
      <c r="O888" s="192">
        <f t="shared" ca="1" si="477"/>
        <v>0</v>
      </c>
      <c r="P888" s="192">
        <f t="shared" ca="1" si="477"/>
        <v>0</v>
      </c>
      <c r="Q888" s="192">
        <f t="shared" ca="1" si="477"/>
        <v>0</v>
      </c>
      <c r="R888" s="192">
        <f t="shared" ca="1" si="477"/>
        <v>0</v>
      </c>
      <c r="S888" s="192">
        <f t="shared" ca="1" si="477"/>
        <v>0</v>
      </c>
      <c r="T888" s="192">
        <f t="shared" ca="1" si="477"/>
        <v>0</v>
      </c>
      <c r="U888" s="192">
        <f t="shared" ca="1" si="477"/>
        <v>0</v>
      </c>
      <c r="V888" s="192">
        <f t="shared" ca="1" si="477"/>
        <v>0</v>
      </c>
      <c r="W888" s="192">
        <f t="shared" ca="1" si="477"/>
        <v>0</v>
      </c>
      <c r="X888" s="193">
        <f t="shared" ca="1" si="477"/>
        <v>0</v>
      </c>
    </row>
    <row r="889" spans="1:55" x14ac:dyDescent="0.25">
      <c r="A889" s="24">
        <v>37</v>
      </c>
      <c r="C889" s="189"/>
      <c r="D889" s="6"/>
      <c r="E889" s="185"/>
      <c r="F889" s="202" t="s">
        <v>37</v>
      </c>
      <c r="G889" s="6"/>
      <c r="H889" s="6"/>
      <c r="I889" s="6"/>
      <c r="J889" s="191">
        <f ca="1">J859</f>
        <v>0</v>
      </c>
      <c r="K889" s="192">
        <f t="shared" ref="K889:X889" ca="1" si="478">K859+J889</f>
        <v>0</v>
      </c>
      <c r="L889" s="192">
        <f t="shared" ca="1" si="478"/>
        <v>0</v>
      </c>
      <c r="M889" s="192">
        <f t="shared" ca="1" si="478"/>
        <v>0</v>
      </c>
      <c r="N889" s="192">
        <f t="shared" ca="1" si="478"/>
        <v>0</v>
      </c>
      <c r="O889" s="192">
        <f t="shared" ca="1" si="478"/>
        <v>0</v>
      </c>
      <c r="P889" s="192">
        <f t="shared" ca="1" si="478"/>
        <v>0</v>
      </c>
      <c r="Q889" s="192">
        <f t="shared" ca="1" si="478"/>
        <v>0</v>
      </c>
      <c r="R889" s="192">
        <f t="shared" ca="1" si="478"/>
        <v>0</v>
      </c>
      <c r="S889" s="192">
        <f t="shared" ca="1" si="478"/>
        <v>0</v>
      </c>
      <c r="T889" s="192">
        <f t="shared" ca="1" si="478"/>
        <v>0</v>
      </c>
      <c r="U889" s="192">
        <f t="shared" ca="1" si="478"/>
        <v>0</v>
      </c>
      <c r="V889" s="192">
        <f t="shared" ca="1" si="478"/>
        <v>0</v>
      </c>
      <c r="W889" s="192">
        <f t="shared" ca="1" si="478"/>
        <v>0</v>
      </c>
      <c r="X889" s="193">
        <f t="shared" ca="1" si="478"/>
        <v>0</v>
      </c>
    </row>
    <row r="890" spans="1:55" x14ac:dyDescent="0.25">
      <c r="A890" s="24">
        <v>38</v>
      </c>
      <c r="C890" s="197"/>
      <c r="D890" s="6"/>
      <c r="E890" s="6"/>
      <c r="F890" s="203" t="s">
        <v>100</v>
      </c>
      <c r="G890" s="6"/>
      <c r="H890" s="6"/>
      <c r="I890" s="6"/>
      <c r="J890" s="191">
        <f ca="1">J888*$F859</f>
        <v>0</v>
      </c>
      <c r="K890" s="192">
        <f ca="1">K888*$F859</f>
        <v>0</v>
      </c>
      <c r="L890" s="192">
        <f t="shared" ref="L890:X890" ca="1" si="479">L888*$F859</f>
        <v>0</v>
      </c>
      <c r="M890" s="192">
        <f t="shared" ca="1" si="479"/>
        <v>0</v>
      </c>
      <c r="N890" s="192">
        <f t="shared" ca="1" si="479"/>
        <v>0</v>
      </c>
      <c r="O890" s="192">
        <f t="shared" ca="1" si="479"/>
        <v>0</v>
      </c>
      <c r="P890" s="192">
        <f t="shared" ca="1" si="479"/>
        <v>0</v>
      </c>
      <c r="Q890" s="192">
        <f t="shared" ca="1" si="479"/>
        <v>0</v>
      </c>
      <c r="R890" s="192">
        <f t="shared" ca="1" si="479"/>
        <v>0</v>
      </c>
      <c r="S890" s="192">
        <f t="shared" ca="1" si="479"/>
        <v>0</v>
      </c>
      <c r="T890" s="192">
        <f t="shared" ca="1" si="479"/>
        <v>0</v>
      </c>
      <c r="U890" s="192">
        <f t="shared" ca="1" si="479"/>
        <v>0</v>
      </c>
      <c r="V890" s="192">
        <f t="shared" ca="1" si="479"/>
        <v>0</v>
      </c>
      <c r="W890" s="192">
        <f t="shared" ca="1" si="479"/>
        <v>0</v>
      </c>
      <c r="X890" s="193">
        <f t="shared" ca="1" si="479"/>
        <v>0</v>
      </c>
    </row>
    <row r="891" spans="1:55" x14ac:dyDescent="0.25">
      <c r="A891" s="24">
        <v>39</v>
      </c>
      <c r="C891" s="189"/>
      <c r="D891" s="6"/>
      <c r="E891" s="185"/>
      <c r="F891" s="202" t="s">
        <v>99</v>
      </c>
      <c r="G891" s="6"/>
      <c r="H891" s="6"/>
      <c r="I891" s="6"/>
      <c r="J891" s="191">
        <f ca="1">MIN(J889:J890)</f>
        <v>0</v>
      </c>
      <c r="K891" s="192">
        <f t="shared" ref="K891:X891" ca="1" si="480">MIN(K889:K890)-MIN(J889:J890)</f>
        <v>0</v>
      </c>
      <c r="L891" s="192">
        <f t="shared" ca="1" si="480"/>
        <v>0</v>
      </c>
      <c r="M891" s="192">
        <f t="shared" ca="1" si="480"/>
        <v>0</v>
      </c>
      <c r="N891" s="192">
        <f t="shared" ca="1" si="480"/>
        <v>0</v>
      </c>
      <c r="O891" s="192">
        <f t="shared" ca="1" si="480"/>
        <v>0</v>
      </c>
      <c r="P891" s="192">
        <f t="shared" ca="1" si="480"/>
        <v>0</v>
      </c>
      <c r="Q891" s="192">
        <f t="shared" ca="1" si="480"/>
        <v>0</v>
      </c>
      <c r="R891" s="192">
        <f t="shared" ca="1" si="480"/>
        <v>0</v>
      </c>
      <c r="S891" s="192">
        <f t="shared" ca="1" si="480"/>
        <v>0</v>
      </c>
      <c r="T891" s="192">
        <f t="shared" ca="1" si="480"/>
        <v>0</v>
      </c>
      <c r="U891" s="192">
        <f t="shared" ca="1" si="480"/>
        <v>0</v>
      </c>
      <c r="V891" s="192">
        <f t="shared" ca="1" si="480"/>
        <v>0</v>
      </c>
      <c r="W891" s="192">
        <f t="shared" ca="1" si="480"/>
        <v>0</v>
      </c>
      <c r="X891" s="193">
        <f t="shared" ca="1" si="480"/>
        <v>0</v>
      </c>
    </row>
    <row r="892" spans="1:55" x14ac:dyDescent="0.25">
      <c r="A892" s="24">
        <v>40</v>
      </c>
      <c r="C892" s="189"/>
      <c r="D892" s="6"/>
      <c r="E892" s="185"/>
      <c r="F892" s="202" t="s">
        <v>94</v>
      </c>
      <c r="G892" s="6"/>
      <c r="H892" s="6"/>
      <c r="I892" s="6"/>
      <c r="J892" s="191">
        <f t="shared" ref="J892:X892" ca="1" si="481">J891-J859</f>
        <v>0</v>
      </c>
      <c r="K892" s="192">
        <f t="shared" ca="1" si="481"/>
        <v>0</v>
      </c>
      <c r="L892" s="192">
        <f t="shared" ca="1" si="481"/>
        <v>0</v>
      </c>
      <c r="M892" s="192">
        <f t="shared" ca="1" si="481"/>
        <v>0</v>
      </c>
      <c r="N892" s="192">
        <f t="shared" ca="1" si="481"/>
        <v>0</v>
      </c>
      <c r="O892" s="192">
        <f t="shared" ca="1" si="481"/>
        <v>0</v>
      </c>
      <c r="P892" s="192">
        <f t="shared" ca="1" si="481"/>
        <v>0</v>
      </c>
      <c r="Q892" s="192">
        <f t="shared" ca="1" si="481"/>
        <v>0</v>
      </c>
      <c r="R892" s="192">
        <f t="shared" ca="1" si="481"/>
        <v>0</v>
      </c>
      <c r="S892" s="192">
        <f t="shared" ca="1" si="481"/>
        <v>0</v>
      </c>
      <c r="T892" s="192">
        <f t="shared" ca="1" si="481"/>
        <v>0</v>
      </c>
      <c r="U892" s="192">
        <f t="shared" ca="1" si="481"/>
        <v>0</v>
      </c>
      <c r="V892" s="192">
        <f t="shared" ca="1" si="481"/>
        <v>0</v>
      </c>
      <c r="W892" s="192">
        <f t="shared" ca="1" si="481"/>
        <v>0</v>
      </c>
      <c r="X892" s="193">
        <f t="shared" ca="1" si="481"/>
        <v>0</v>
      </c>
    </row>
    <row r="893" spans="1:55" x14ac:dyDescent="0.25">
      <c r="A893" s="24">
        <v>41</v>
      </c>
      <c r="C893" s="189"/>
      <c r="D893" s="6"/>
      <c r="E893" s="185"/>
      <c r="F893" s="202" t="s">
        <v>95</v>
      </c>
      <c r="G893" s="6"/>
      <c r="H893" s="6"/>
      <c r="I893" s="6"/>
      <c r="J893" s="191">
        <f ca="1">-J892</f>
        <v>0</v>
      </c>
      <c r="K893" s="192">
        <f ca="1">-SUM($J892:K892)</f>
        <v>0</v>
      </c>
      <c r="L893" s="192">
        <f ca="1">-SUM($J892:L892)</f>
        <v>0</v>
      </c>
      <c r="M893" s="192">
        <f ca="1">-SUM($J892:M892)</f>
        <v>0</v>
      </c>
      <c r="N893" s="192">
        <f ca="1">-SUM($J892:N892)</f>
        <v>0</v>
      </c>
      <c r="O893" s="192">
        <f ca="1">-SUM($J892:O892)</f>
        <v>0</v>
      </c>
      <c r="P893" s="192">
        <f ca="1">-SUM($J892:P892)</f>
        <v>0</v>
      </c>
      <c r="Q893" s="192">
        <f ca="1">-SUM($J892:Q892)</f>
        <v>0</v>
      </c>
      <c r="R893" s="192">
        <f ca="1">-SUM($J892:R892)</f>
        <v>0</v>
      </c>
      <c r="S893" s="192">
        <f ca="1">-SUM($J892:S892)</f>
        <v>0</v>
      </c>
      <c r="T893" s="192">
        <f ca="1">-SUM($J892:T892)</f>
        <v>0</v>
      </c>
      <c r="U893" s="192">
        <f ca="1">-SUM($J892:U892)</f>
        <v>0</v>
      </c>
      <c r="V893" s="192">
        <f ca="1">-SUM($J892:V892)</f>
        <v>0</v>
      </c>
      <c r="W893" s="192">
        <f ca="1">-SUM($J892:W892)</f>
        <v>0</v>
      </c>
      <c r="X893" s="193">
        <f ca="1">-SUM($J892:X892)</f>
        <v>0</v>
      </c>
    </row>
    <row r="894" spans="1:55" x14ac:dyDescent="0.25">
      <c r="A894" s="24">
        <v>42</v>
      </c>
      <c r="B894" s="154"/>
      <c r="C894" s="178" t="s">
        <v>65</v>
      </c>
      <c r="D894" s="82"/>
      <c r="E894" s="82"/>
      <c r="F894" s="205" t="s">
        <v>58</v>
      </c>
      <c r="G894" s="82"/>
      <c r="H894" s="82"/>
      <c r="I894" s="82"/>
      <c r="J894" s="198">
        <f t="shared" ref="J894:X894" ca="1" si="482">(J892+J885)*$F860</f>
        <v>0</v>
      </c>
      <c r="K894" s="199">
        <f t="shared" ca="1" si="482"/>
        <v>0</v>
      </c>
      <c r="L894" s="199">
        <f t="shared" ca="1" si="482"/>
        <v>0</v>
      </c>
      <c r="M894" s="199">
        <f t="shared" ca="1" si="482"/>
        <v>0</v>
      </c>
      <c r="N894" s="199">
        <f t="shared" ca="1" si="482"/>
        <v>0</v>
      </c>
      <c r="O894" s="199">
        <f t="shared" ca="1" si="482"/>
        <v>0</v>
      </c>
      <c r="P894" s="199">
        <f t="shared" ca="1" si="482"/>
        <v>0</v>
      </c>
      <c r="Q894" s="199">
        <f t="shared" ca="1" si="482"/>
        <v>0</v>
      </c>
      <c r="R894" s="199">
        <f t="shared" ca="1" si="482"/>
        <v>0</v>
      </c>
      <c r="S894" s="199">
        <f t="shared" ca="1" si="482"/>
        <v>0</v>
      </c>
      <c r="T894" s="199">
        <f t="shared" ca="1" si="482"/>
        <v>0</v>
      </c>
      <c r="U894" s="199">
        <f t="shared" ca="1" si="482"/>
        <v>0</v>
      </c>
      <c r="V894" s="199">
        <f t="shared" ca="1" si="482"/>
        <v>0</v>
      </c>
      <c r="W894" s="199">
        <f t="shared" ca="1" si="482"/>
        <v>0</v>
      </c>
      <c r="X894" s="200">
        <f t="shared" ca="1" si="482"/>
        <v>0</v>
      </c>
    </row>
    <row r="895" spans="1:55" x14ac:dyDescent="0.25">
      <c r="A895" s="24">
        <v>43</v>
      </c>
      <c r="C895" s="189"/>
      <c r="D895" s="6"/>
      <c r="E895" s="6"/>
      <c r="F895" s="202" t="str">
        <f>Data!B$99</f>
        <v>Støttet overhead</v>
      </c>
      <c r="G895" s="6"/>
      <c r="H895" s="6"/>
      <c r="I895" s="6"/>
      <c r="J895" s="191">
        <f ca="1">(J891+J884)*$F860</f>
        <v>0</v>
      </c>
      <c r="K895" s="192">
        <f ca="1">(K891+K884)*$F860</f>
        <v>0</v>
      </c>
      <c r="L895" s="192">
        <f t="shared" ref="L895:X895" ca="1" si="483">(L891+L884)*$F860</f>
        <v>0</v>
      </c>
      <c r="M895" s="192">
        <f t="shared" ca="1" si="483"/>
        <v>0</v>
      </c>
      <c r="N895" s="192">
        <f t="shared" ca="1" si="483"/>
        <v>0</v>
      </c>
      <c r="O895" s="192">
        <f t="shared" ca="1" si="483"/>
        <v>0</v>
      </c>
      <c r="P895" s="192">
        <f t="shared" ca="1" si="483"/>
        <v>0</v>
      </c>
      <c r="Q895" s="192">
        <f t="shared" ca="1" si="483"/>
        <v>0</v>
      </c>
      <c r="R895" s="192">
        <f t="shared" ca="1" si="483"/>
        <v>0</v>
      </c>
      <c r="S895" s="192">
        <f t="shared" ca="1" si="483"/>
        <v>0</v>
      </c>
      <c r="T895" s="192">
        <f t="shared" ca="1" si="483"/>
        <v>0</v>
      </c>
      <c r="U895" s="192">
        <f t="shared" ca="1" si="483"/>
        <v>0</v>
      </c>
      <c r="V895" s="192">
        <f t="shared" ca="1" si="483"/>
        <v>0</v>
      </c>
      <c r="W895" s="192">
        <f t="shared" ca="1" si="483"/>
        <v>0</v>
      </c>
      <c r="X895" s="193">
        <f t="shared" ca="1" si="483"/>
        <v>0</v>
      </c>
    </row>
    <row r="896" spans="1:55" x14ac:dyDescent="0.25">
      <c r="C896" s="178" t="s">
        <v>101</v>
      </c>
      <c r="D896" s="82"/>
      <c r="E896" s="82"/>
      <c r="F896" s="201" t="str">
        <f>Data!B$33</f>
        <v>Udbetalingsloft</v>
      </c>
      <c r="G896" s="82"/>
      <c r="H896" s="82"/>
      <c r="I896" s="82"/>
      <c r="J896" s="198">
        <f ca="1">(J883+J890)*(1+$F860)*$F873</f>
        <v>0</v>
      </c>
      <c r="K896" s="199">
        <f t="shared" ref="K896:X896" ca="1" si="484">(K883+K890)*(1+$F860)*$F873</f>
        <v>0</v>
      </c>
      <c r="L896" s="199">
        <f t="shared" ca="1" si="484"/>
        <v>0</v>
      </c>
      <c r="M896" s="199">
        <f t="shared" ca="1" si="484"/>
        <v>0</v>
      </c>
      <c r="N896" s="199">
        <f t="shared" ca="1" si="484"/>
        <v>0</v>
      </c>
      <c r="O896" s="199">
        <f t="shared" ca="1" si="484"/>
        <v>0</v>
      </c>
      <c r="P896" s="199">
        <f t="shared" ca="1" si="484"/>
        <v>0</v>
      </c>
      <c r="Q896" s="199">
        <f t="shared" ca="1" si="484"/>
        <v>0</v>
      </c>
      <c r="R896" s="199">
        <f t="shared" ca="1" si="484"/>
        <v>0</v>
      </c>
      <c r="S896" s="199">
        <f t="shared" ca="1" si="484"/>
        <v>0</v>
      </c>
      <c r="T896" s="199">
        <f t="shared" ca="1" si="484"/>
        <v>0</v>
      </c>
      <c r="U896" s="199">
        <f t="shared" ca="1" si="484"/>
        <v>0</v>
      </c>
      <c r="V896" s="199">
        <f t="shared" ca="1" si="484"/>
        <v>0</v>
      </c>
      <c r="W896" s="199">
        <f t="shared" ca="1" si="484"/>
        <v>0</v>
      </c>
      <c r="X896" s="200">
        <f t="shared" ca="1" si="484"/>
        <v>0</v>
      </c>
    </row>
    <row r="897" spans="1:56" x14ac:dyDescent="0.25">
      <c r="C897" s="189"/>
      <c r="D897" s="6"/>
      <c r="E897" s="6"/>
      <c r="F897" s="202" t="str">
        <f>Data!B$34</f>
        <v>Til/fra pulje</v>
      </c>
      <c r="G897" s="6"/>
      <c r="H897" s="6"/>
      <c r="I897" s="6"/>
      <c r="J897" s="191">
        <f ca="1">(J885+J892)*(1+$F860)*$F873</f>
        <v>0</v>
      </c>
      <c r="K897" s="192">
        <f t="shared" ref="K897:X897" ca="1" si="485">(K885+K892)*(1+$F860)*$F873</f>
        <v>0</v>
      </c>
      <c r="L897" s="192">
        <f t="shared" ca="1" si="485"/>
        <v>0</v>
      </c>
      <c r="M897" s="192">
        <f t="shared" ca="1" si="485"/>
        <v>0</v>
      </c>
      <c r="N897" s="192">
        <f t="shared" ca="1" si="485"/>
        <v>0</v>
      </c>
      <c r="O897" s="192">
        <f t="shared" ca="1" si="485"/>
        <v>0</v>
      </c>
      <c r="P897" s="192">
        <f t="shared" ca="1" si="485"/>
        <v>0</v>
      </c>
      <c r="Q897" s="192">
        <f t="shared" ca="1" si="485"/>
        <v>0</v>
      </c>
      <c r="R897" s="192">
        <f t="shared" ca="1" si="485"/>
        <v>0</v>
      </c>
      <c r="S897" s="192">
        <f t="shared" ca="1" si="485"/>
        <v>0</v>
      </c>
      <c r="T897" s="192">
        <f t="shared" ca="1" si="485"/>
        <v>0</v>
      </c>
      <c r="U897" s="192">
        <f t="shared" ca="1" si="485"/>
        <v>0</v>
      </c>
      <c r="V897" s="192">
        <f t="shared" ca="1" si="485"/>
        <v>0</v>
      </c>
      <c r="W897" s="192">
        <f t="shared" ca="1" si="485"/>
        <v>0</v>
      </c>
      <c r="X897" s="193">
        <f t="shared" ca="1" si="485"/>
        <v>0</v>
      </c>
    </row>
    <row r="898" spans="1:56" x14ac:dyDescent="0.25">
      <c r="C898" s="195"/>
      <c r="D898" s="196"/>
      <c r="E898" s="196"/>
      <c r="F898" s="204" t="str">
        <f>Data!B$35</f>
        <v>Pulje for tilbageholdt tilskud</v>
      </c>
      <c r="G898" s="196"/>
      <c r="H898" s="196"/>
      <c r="I898" s="196"/>
      <c r="J898" s="186">
        <f ca="1">(J886+J893)*(1+$F860)*$F873</f>
        <v>0</v>
      </c>
      <c r="K898" s="187">
        <f t="shared" ref="K898:X898" ca="1" si="486">(K886+K893)*(1+$F860)*$F873</f>
        <v>0</v>
      </c>
      <c r="L898" s="187">
        <f t="shared" ca="1" si="486"/>
        <v>0</v>
      </c>
      <c r="M898" s="187">
        <f t="shared" ca="1" si="486"/>
        <v>0</v>
      </c>
      <c r="N898" s="187">
        <f t="shared" ca="1" si="486"/>
        <v>0</v>
      </c>
      <c r="O898" s="187">
        <f t="shared" ca="1" si="486"/>
        <v>0</v>
      </c>
      <c r="P898" s="187">
        <f t="shared" ca="1" si="486"/>
        <v>0</v>
      </c>
      <c r="Q898" s="187">
        <f t="shared" ca="1" si="486"/>
        <v>0</v>
      </c>
      <c r="R898" s="187">
        <f t="shared" ca="1" si="486"/>
        <v>0</v>
      </c>
      <c r="S898" s="187">
        <f t="shared" ca="1" si="486"/>
        <v>0</v>
      </c>
      <c r="T898" s="187">
        <f t="shared" ca="1" si="486"/>
        <v>0</v>
      </c>
      <c r="U898" s="187">
        <f t="shared" ca="1" si="486"/>
        <v>0</v>
      </c>
      <c r="V898" s="187">
        <f t="shared" ca="1" si="486"/>
        <v>0</v>
      </c>
      <c r="W898" s="187">
        <f t="shared" ca="1" si="486"/>
        <v>0</v>
      </c>
      <c r="X898" s="188">
        <f t="shared" ca="1" si="486"/>
        <v>0</v>
      </c>
    </row>
    <row r="899" spans="1:56" x14ac:dyDescent="0.25">
      <c r="A899" s="24" t="s">
        <v>230</v>
      </c>
      <c r="C899" s="482" t="s">
        <v>229</v>
      </c>
      <c r="D899" s="483"/>
      <c r="E899" s="483"/>
      <c r="F899" s="483"/>
      <c r="G899" s="483"/>
      <c r="H899" s="483"/>
      <c r="I899" s="483"/>
      <c r="J899" s="484">
        <f ca="1">J874</f>
        <v>0</v>
      </c>
      <c r="K899" s="485">
        <f ca="1">SUM($J874:K874)</f>
        <v>0</v>
      </c>
      <c r="L899" s="485">
        <f ca="1">SUM($J874:L874)</f>
        <v>0</v>
      </c>
      <c r="M899" s="485">
        <f ca="1">SUM($J874:M874)</f>
        <v>0</v>
      </c>
      <c r="N899" s="485">
        <f ca="1">SUM($J874:N874)</f>
        <v>0</v>
      </c>
      <c r="O899" s="485">
        <f ca="1">SUM($J874:O874)</f>
        <v>0</v>
      </c>
      <c r="P899" s="485">
        <f ca="1">SUM($J874:P874)</f>
        <v>0</v>
      </c>
      <c r="Q899" s="485">
        <f ca="1">SUM($J874:Q874)</f>
        <v>0</v>
      </c>
      <c r="R899" s="485">
        <f ca="1">SUM($J874:R874)</f>
        <v>0</v>
      </c>
      <c r="S899" s="485">
        <f ca="1">SUM($J874:S874)</f>
        <v>0</v>
      </c>
      <c r="T899" s="485">
        <f ca="1">SUM($J874:T874)</f>
        <v>0</v>
      </c>
      <c r="U899" s="485">
        <f ca="1">SUM($J874:U874)</f>
        <v>0</v>
      </c>
      <c r="V899" s="485">
        <f ca="1">SUM($J874:V874)</f>
        <v>0</v>
      </c>
      <c r="W899" s="485">
        <f ca="1">SUM($J874:W874)</f>
        <v>0</v>
      </c>
      <c r="X899" s="486">
        <f ca="1">SUM($J874:X874)</f>
        <v>0</v>
      </c>
    </row>
    <row r="902" spans="1:56" x14ac:dyDescent="0.25">
      <c r="B902" s="10"/>
      <c r="C902" s="268" t="str">
        <f>Data!B$53</f>
        <v>Virksomhed</v>
      </c>
      <c r="D902" s="81"/>
      <c r="E902" s="403">
        <f>HLOOKUP(B903,'Budget &amp; Total'!A:CI,6,FALSE)</f>
        <v>0</v>
      </c>
      <c r="F902" s="925">
        <f>HLOOKUP(B903,'Budget &amp; Total'!A:CI,5,FALSE)</f>
        <v>0</v>
      </c>
      <c r="G902" s="925"/>
      <c r="H902" s="925"/>
      <c r="I902" s="81"/>
      <c r="J902" s="82" t="str">
        <f ca="1">J$1</f>
        <v>P1</v>
      </c>
      <c r="K902" s="82" t="str">
        <f t="shared" ref="K902:X902" ca="1" si="487">K$1</f>
        <v>P2</v>
      </c>
      <c r="L902" s="82" t="str">
        <f t="shared" ca="1" si="487"/>
        <v>P3</v>
      </c>
      <c r="M902" s="82" t="str">
        <f t="shared" ca="1" si="487"/>
        <v>P4</v>
      </c>
      <c r="N902" s="82" t="str">
        <f t="shared" ca="1" si="487"/>
        <v>P5</v>
      </c>
      <c r="O902" s="82" t="str">
        <f t="shared" ca="1" si="487"/>
        <v>P6</v>
      </c>
      <c r="P902" s="82" t="str">
        <f t="shared" ca="1" si="487"/>
        <v>P7</v>
      </c>
      <c r="Q902" s="82" t="str">
        <f t="shared" ca="1" si="487"/>
        <v>P8</v>
      </c>
      <c r="R902" s="82" t="str">
        <f t="shared" ca="1" si="487"/>
        <v>P9</v>
      </c>
      <c r="S902" s="82" t="str">
        <f t="shared" ca="1" si="487"/>
        <v>P10</v>
      </c>
      <c r="T902" s="82" t="str">
        <f t="shared" ca="1" si="487"/>
        <v>P11</v>
      </c>
      <c r="U902" s="82" t="str">
        <f t="shared" ca="1" si="487"/>
        <v>P12</v>
      </c>
      <c r="V902" s="82" t="str">
        <f t="shared" ca="1" si="487"/>
        <v>P13</v>
      </c>
      <c r="W902" s="82" t="str">
        <f t="shared" ca="1" si="487"/>
        <v>P14</v>
      </c>
      <c r="X902" s="83" t="str">
        <f t="shared" ca="1" si="487"/>
        <v>P15</v>
      </c>
      <c r="Z902" s="1"/>
      <c r="AA902" s="1"/>
      <c r="AB902" s="1"/>
      <c r="AC902" s="1"/>
      <c r="AD902" s="1"/>
      <c r="AE902" s="1"/>
      <c r="AF902" s="1"/>
      <c r="AG902" s="1"/>
      <c r="AH902" s="1"/>
      <c r="AI902" s="1"/>
      <c r="AJ902" s="1"/>
      <c r="AK902" s="1"/>
      <c r="AL902" s="1"/>
      <c r="AM902" s="1"/>
      <c r="AN902" s="1"/>
      <c r="AO902" s="1"/>
      <c r="AX902" s="1"/>
      <c r="AY902" s="1"/>
      <c r="AZ902" s="1"/>
      <c r="BA902" s="1"/>
      <c r="BB902" s="1"/>
      <c r="BC902" s="1"/>
      <c r="BD902" s="1"/>
    </row>
    <row r="903" spans="1:56" x14ac:dyDescent="0.25">
      <c r="B903" s="293">
        <f>B853+1</f>
        <v>19</v>
      </c>
      <c r="C903" s="84" t="str">
        <f>Data!B$52</f>
        <v>Projekt</v>
      </c>
      <c r="D903" s="26"/>
      <c r="E903" s="296">
        <f>'Budget &amp; Total'!$C$5</f>
        <v>0</v>
      </c>
      <c r="F903" s="924">
        <f>'Budget &amp; Total'!$C$8</f>
        <v>0</v>
      </c>
      <c r="G903" s="924"/>
      <c r="H903" s="924"/>
      <c r="I903" s="85"/>
      <c r="J903" s="86">
        <f ca="1">INDIRECT(J$1&amp;"!d$5")</f>
        <v>0</v>
      </c>
      <c r="K903" s="86">
        <f ca="1">INDIRECT(K$1&amp;"!d$5")</f>
        <v>1</v>
      </c>
      <c r="L903" s="6"/>
      <c r="M903" s="6"/>
      <c r="N903" s="6"/>
      <c r="O903" s="6"/>
      <c r="P903" s="6"/>
      <c r="Q903" s="6"/>
      <c r="R903" s="6"/>
      <c r="S903" s="6"/>
      <c r="T903" s="6"/>
      <c r="U903" s="6"/>
      <c r="V903" s="6"/>
      <c r="W903" s="6"/>
      <c r="X903" s="481"/>
      <c r="Z903">
        <v>1</v>
      </c>
      <c r="AA903">
        <v>2</v>
      </c>
      <c r="AB903">
        <v>3</v>
      </c>
      <c r="AC903">
        <v>4</v>
      </c>
      <c r="AD903">
        <v>5</v>
      </c>
      <c r="AE903">
        <v>6</v>
      </c>
      <c r="AF903">
        <v>7</v>
      </c>
      <c r="AG903">
        <v>8</v>
      </c>
      <c r="AH903">
        <v>9</v>
      </c>
      <c r="AI903">
        <v>10</v>
      </c>
      <c r="AJ903">
        <v>11</v>
      </c>
      <c r="AK903">
        <v>12</v>
      </c>
      <c r="AL903">
        <v>13</v>
      </c>
      <c r="AM903">
        <v>14</v>
      </c>
      <c r="AN903">
        <v>15</v>
      </c>
    </row>
    <row r="904" spans="1:56" ht="13.8" thickBot="1" x14ac:dyDescent="0.3">
      <c r="B904" s="24">
        <f>B903</f>
        <v>19</v>
      </c>
      <c r="C904" s="87"/>
      <c r="D904" s="26"/>
      <c r="E904" s="26"/>
      <c r="F904" s="26"/>
      <c r="G904" s="448" t="s">
        <v>5</v>
      </c>
      <c r="H904" s="449">
        <f>Data!B903</f>
        <v>0</v>
      </c>
      <c r="I904" s="6"/>
      <c r="J904" s="86">
        <f ca="1">INDIRECT(J$1&amp;"!f$5")</f>
        <v>0</v>
      </c>
      <c r="K904" s="86">
        <f ca="1">INDIRECT(K$1&amp;"!f$5")</f>
        <v>0</v>
      </c>
      <c r="L904" s="6"/>
      <c r="M904" s="6"/>
      <c r="N904" s="6"/>
      <c r="O904" s="6"/>
      <c r="P904" s="6"/>
      <c r="Q904" s="6"/>
      <c r="R904" s="6"/>
      <c r="S904" s="6"/>
      <c r="T904" s="6"/>
      <c r="U904" s="6"/>
      <c r="V904" s="6"/>
      <c r="W904" s="6"/>
      <c r="X904" s="481"/>
      <c r="Z904" s="1">
        <f t="shared" ref="Z904:AN904" ca="1" si="488">J904+20</f>
        <v>20</v>
      </c>
      <c r="AA904" s="1">
        <f t="shared" ca="1" si="488"/>
        <v>20</v>
      </c>
      <c r="AB904" s="1">
        <f t="shared" si="488"/>
        <v>20</v>
      </c>
      <c r="AC904" s="1">
        <f t="shared" si="488"/>
        <v>20</v>
      </c>
      <c r="AD904" s="1">
        <f t="shared" si="488"/>
        <v>20</v>
      </c>
      <c r="AE904" s="1">
        <f t="shared" si="488"/>
        <v>20</v>
      </c>
      <c r="AF904" s="1">
        <f t="shared" si="488"/>
        <v>20</v>
      </c>
      <c r="AG904" s="1">
        <f t="shared" si="488"/>
        <v>20</v>
      </c>
      <c r="AH904" s="1">
        <f t="shared" si="488"/>
        <v>20</v>
      </c>
      <c r="AI904" s="1">
        <f t="shared" si="488"/>
        <v>20</v>
      </c>
      <c r="AJ904" s="1">
        <f t="shared" si="488"/>
        <v>20</v>
      </c>
      <c r="AK904" s="1">
        <f t="shared" si="488"/>
        <v>20</v>
      </c>
      <c r="AL904" s="1">
        <f t="shared" si="488"/>
        <v>20</v>
      </c>
      <c r="AM904" s="1">
        <f t="shared" si="488"/>
        <v>20</v>
      </c>
      <c r="AN904" s="1">
        <f t="shared" si="488"/>
        <v>20</v>
      </c>
    </row>
    <row r="905" spans="1:56" x14ac:dyDescent="0.25">
      <c r="A905" s="24">
        <v>1</v>
      </c>
      <c r="B905" s="24">
        <f t="shared" ref="B905:B929" si="489">B904</f>
        <v>19</v>
      </c>
      <c r="C905" s="36" t="str">
        <f>Data!B$24</f>
        <v>Timer</v>
      </c>
      <c r="D905" s="68" t="str">
        <f>Data!B$13</f>
        <v>Interne timer</v>
      </c>
      <c r="E905" s="68"/>
      <c r="F905" s="37"/>
      <c r="G905" s="241">
        <f>HLOOKUP(B905,'Budget &amp; Total'!$1:$45,(20),FALSE)</f>
        <v>0</v>
      </c>
      <c r="H905" s="452">
        <f ca="1">SUM(J905:X905)</f>
        <v>0</v>
      </c>
      <c r="I905" s="72"/>
      <c r="J905" s="152">
        <f ca="1">HLOOKUP($B905,INDIRECT(J$1&amp;"!$I$2:$AM$40"),('Partner-period(er)'!$A905+14),FALSE)</f>
        <v>0</v>
      </c>
      <c r="K905" s="69">
        <f ca="1">HLOOKUP($B905,INDIRECT(K$1&amp;"!$I$2:$AM$40"),('Partner-period(er)'!$A905+14),FALSE)</f>
        <v>0</v>
      </c>
      <c r="L905" s="69">
        <f ca="1">HLOOKUP($B905,INDIRECT(L$1&amp;"!$I$2:$AM$40"),('Partner-period(er)'!$A905+14),FALSE)</f>
        <v>0</v>
      </c>
      <c r="M905" s="69">
        <f ca="1">HLOOKUP($B905,INDIRECT(M$1&amp;"!$I$2:$AM$40"),('Partner-period(er)'!$A905+14),FALSE)</f>
        <v>0</v>
      </c>
      <c r="N905" s="69">
        <f ca="1">HLOOKUP($B905,INDIRECT(N$1&amp;"!$I$2:$AM$40"),('Partner-period(er)'!$A905+14),FALSE)</f>
        <v>0</v>
      </c>
      <c r="O905" s="68">
        <f ca="1">HLOOKUP($B905,INDIRECT(O$1&amp;"!$I$2:$AM$40"),('Partner-period(er)'!$A905+14),FALSE)</f>
        <v>0</v>
      </c>
      <c r="P905" s="68">
        <f ca="1">HLOOKUP($B905,INDIRECT(P$1&amp;"!$I$2:$AM$40"),('Partner-period(er)'!$A905+14),FALSE)</f>
        <v>0</v>
      </c>
      <c r="Q905" s="68">
        <f ca="1">HLOOKUP($B905,INDIRECT(Q$1&amp;"!$I$2:$AM$40"),('Partner-period(er)'!$A905+14),FALSE)</f>
        <v>0</v>
      </c>
      <c r="R905" s="68">
        <f ca="1">HLOOKUP($B905,INDIRECT(R$1&amp;"!$I$2:$AM$40"),('Partner-period(er)'!$A905+14),FALSE)</f>
        <v>0</v>
      </c>
      <c r="S905" s="68">
        <f ca="1">HLOOKUP($B905,INDIRECT(S$1&amp;"!$I$2:$AM$40"),('Partner-period(er)'!$A905+14),FALSE)</f>
        <v>0</v>
      </c>
      <c r="T905" s="68">
        <f ca="1">HLOOKUP($B905,INDIRECT(T$1&amp;"!$I$2:$AM$40"),('Partner-period(er)'!$A905+14),FALSE)</f>
        <v>0</v>
      </c>
      <c r="U905" s="68">
        <f ca="1">HLOOKUP($B905,INDIRECT(U$1&amp;"!$I$2:$AM$40"),('Partner-period(er)'!$A905+14),FALSE)</f>
        <v>0</v>
      </c>
      <c r="V905" s="68">
        <f ca="1">HLOOKUP($B905,INDIRECT(V$1&amp;"!$I$2:$AM$40"),('Partner-period(er)'!$A905+14),FALSE)</f>
        <v>0</v>
      </c>
      <c r="W905" s="68">
        <f ca="1">HLOOKUP($B905,INDIRECT(W$1&amp;"!$I$2:$AM$40"),('Partner-period(er)'!$A905+14),FALSE)</f>
        <v>0</v>
      </c>
      <c r="X905" s="362">
        <f ca="1">HLOOKUP($B905,INDIRECT(X$1&amp;"!$I$2:$AM$40"),('Partner-period(er)'!$A905+14),FALSE)</f>
        <v>0</v>
      </c>
      <c r="Z905" s="13">
        <f ca="1">J905</f>
        <v>0</v>
      </c>
      <c r="AA905" s="14">
        <f ca="1">SUM($J905:K905)</f>
        <v>0</v>
      </c>
      <c r="AB905" s="14">
        <f ca="1">SUM($J905:L905)</f>
        <v>0</v>
      </c>
      <c r="AC905" s="14">
        <f ca="1">SUM($J905:M905)</f>
        <v>0</v>
      </c>
      <c r="AD905" s="14">
        <f ca="1">SUM($J905:N905)</f>
        <v>0</v>
      </c>
      <c r="AE905" s="14">
        <f ca="1">SUM($J905:O905)</f>
        <v>0</v>
      </c>
      <c r="AF905" s="14">
        <f ca="1">SUM($J905:P905)</f>
        <v>0</v>
      </c>
      <c r="AG905" s="14">
        <f ca="1">SUM($J905:Q905)</f>
        <v>0</v>
      </c>
      <c r="AH905" s="14">
        <f ca="1">SUM($J905:R905)</f>
        <v>0</v>
      </c>
      <c r="AI905" s="14">
        <f ca="1">SUM($J905:S905)</f>
        <v>0</v>
      </c>
      <c r="AJ905" s="14">
        <f ca="1">SUM($J905:T905)</f>
        <v>0</v>
      </c>
      <c r="AK905" s="14">
        <f ca="1">SUM($J905:U905)</f>
        <v>0</v>
      </c>
      <c r="AL905" s="14">
        <f ca="1">SUM($J905:V905)</f>
        <v>0</v>
      </c>
      <c r="AM905" s="14">
        <f ca="1">SUM($J905:W905)</f>
        <v>0</v>
      </c>
      <c r="AN905" s="18">
        <f ca="1">SUM($J905:X905)</f>
        <v>0</v>
      </c>
      <c r="AO905" s="12"/>
      <c r="AP905" s="11"/>
      <c r="AQ905" s="11"/>
      <c r="AR905" s="11"/>
      <c r="AS905" s="11"/>
      <c r="AT905" s="11"/>
    </row>
    <row r="906" spans="1:56" x14ac:dyDescent="0.25">
      <c r="A906" s="24">
        <v>2</v>
      </c>
      <c r="B906" s="24">
        <f t="shared" si="489"/>
        <v>19</v>
      </c>
      <c r="C906" s="443">
        <f>Data!L902</f>
        <v>0</v>
      </c>
      <c r="D906" s="9" t="str">
        <f>Data!B$14</f>
        <v>Teknisk/adm timer</v>
      </c>
      <c r="E906" s="9"/>
      <c r="F906" s="4"/>
      <c r="G906" s="242">
        <f>HLOOKUP(B906,'Budget &amp; Total'!$1:$45,(21),FALSE)</f>
        <v>0</v>
      </c>
      <c r="H906" s="453">
        <f t="shared" ref="H906:H929" ca="1" si="490">SUM(J906:X906)</f>
        <v>0</v>
      </c>
      <c r="I906" s="72"/>
      <c r="J906" s="153">
        <f ca="1">HLOOKUP($B906,INDIRECT(J$1&amp;"!$I$2:$AM$40"),('Partner-period(er)'!$A906+14),FALSE)</f>
        <v>0</v>
      </c>
      <c r="K906" s="58">
        <f ca="1">HLOOKUP($B906,INDIRECT(K$1&amp;"!$I$2:$AM$40"),('Partner-period(er)'!$A906+14),FALSE)</f>
        <v>0</v>
      </c>
      <c r="L906" s="58">
        <f ca="1">HLOOKUP($B906,INDIRECT(L$1&amp;"!$I$2:$AM$40"),('Partner-period(er)'!$A906+14),FALSE)</f>
        <v>0</v>
      </c>
      <c r="M906" s="58">
        <f ca="1">HLOOKUP($B906,INDIRECT(M$1&amp;"!$I$2:$AM$40"),('Partner-period(er)'!$A906+14),FALSE)</f>
        <v>0</v>
      </c>
      <c r="N906" s="58">
        <f ca="1">HLOOKUP($B906,INDIRECT(N$1&amp;"!$I$2:$AM$40"),('Partner-period(er)'!$A906+14),FALSE)</f>
        <v>0</v>
      </c>
      <c r="O906" s="41">
        <f ca="1">HLOOKUP($B906,INDIRECT(O$1&amp;"!$I$2:$AM$40"),('Partner-period(er)'!$A906+14),FALSE)</f>
        <v>0</v>
      </c>
      <c r="P906" s="41">
        <f ca="1">HLOOKUP($B906,INDIRECT(P$1&amp;"!$I$2:$AM$40"),('Partner-period(er)'!$A906+14),FALSE)</f>
        <v>0</v>
      </c>
      <c r="Q906" s="41">
        <f ca="1">HLOOKUP($B906,INDIRECT(Q$1&amp;"!$I$2:$AM$40"),('Partner-period(er)'!$A906+14),FALSE)</f>
        <v>0</v>
      </c>
      <c r="R906" s="41">
        <f ca="1">HLOOKUP($B906,INDIRECT(R$1&amp;"!$I$2:$AM$40"),('Partner-period(er)'!$A906+14),FALSE)</f>
        <v>0</v>
      </c>
      <c r="S906" s="41">
        <f ca="1">HLOOKUP($B906,INDIRECT(S$1&amp;"!$I$2:$AM$40"),('Partner-period(er)'!$A906+14),FALSE)</f>
        <v>0</v>
      </c>
      <c r="T906" s="41">
        <f ca="1">HLOOKUP($B906,INDIRECT(T$1&amp;"!$I$2:$AM$40"),('Partner-period(er)'!$A906+14),FALSE)</f>
        <v>0</v>
      </c>
      <c r="U906" s="41">
        <f ca="1">HLOOKUP($B906,INDIRECT(U$1&amp;"!$I$2:$AM$40"),('Partner-period(er)'!$A906+14),FALSE)</f>
        <v>0</v>
      </c>
      <c r="V906" s="41">
        <f ca="1">HLOOKUP($B906,INDIRECT(V$1&amp;"!$I$2:$AM$40"),('Partner-period(er)'!$A906+14),FALSE)</f>
        <v>0</v>
      </c>
      <c r="W906" s="41">
        <f ca="1">HLOOKUP($B906,INDIRECT(W$1&amp;"!$I$2:$AM$40"),('Partner-period(er)'!$A906+14),FALSE)</f>
        <v>0</v>
      </c>
      <c r="X906" s="363">
        <f ca="1">HLOOKUP($B906,INDIRECT(X$1&amp;"!$I$2:$AM$40"),('Partner-period(er)'!$A906+14),FALSE)</f>
        <v>0</v>
      </c>
      <c r="Z906" s="15">
        <f ca="1">J906</f>
        <v>0</v>
      </c>
      <c r="AA906" s="11">
        <f ca="1">SUM($J906:K906)</f>
        <v>0</v>
      </c>
      <c r="AB906" s="11">
        <f ca="1">SUM($J906:L906)</f>
        <v>0</v>
      </c>
      <c r="AC906" s="11">
        <f ca="1">SUM($J906:M906)</f>
        <v>0</v>
      </c>
      <c r="AD906" s="11">
        <f ca="1">SUM($J906:N906)</f>
        <v>0</v>
      </c>
      <c r="AE906" s="11">
        <f ca="1">SUM($J906:O906)</f>
        <v>0</v>
      </c>
      <c r="AF906" s="11">
        <f ca="1">SUM($J906:P906)</f>
        <v>0</v>
      </c>
      <c r="AG906" s="11">
        <f ca="1">SUM($J906:Q906)</f>
        <v>0</v>
      </c>
      <c r="AH906" s="11">
        <f ca="1">SUM($J906:R906)</f>
        <v>0</v>
      </c>
      <c r="AI906" s="11">
        <f ca="1">SUM($J906:S906)</f>
        <v>0</v>
      </c>
      <c r="AJ906" s="11">
        <f ca="1">SUM($J906:T906)</f>
        <v>0</v>
      </c>
      <c r="AK906" s="11">
        <f ca="1">SUM($J906:U906)</f>
        <v>0</v>
      </c>
      <c r="AL906" s="11">
        <f ca="1">SUM($J906:V906)</f>
        <v>0</v>
      </c>
      <c r="AM906" s="11">
        <f ca="1">SUM($J906:W906)</f>
        <v>0</v>
      </c>
      <c r="AN906" s="19">
        <f ca="1">SUM($J906:X906)</f>
        <v>0</v>
      </c>
      <c r="AO906" s="12"/>
      <c r="AP906" s="11"/>
      <c r="AQ906" s="11"/>
      <c r="AR906" s="11"/>
      <c r="AS906" s="11"/>
      <c r="AT906" s="11"/>
    </row>
    <row r="907" spans="1:56" x14ac:dyDescent="0.25">
      <c r="A907" s="24">
        <v>3</v>
      </c>
      <c r="B907" s="24">
        <f t="shared" si="489"/>
        <v>19</v>
      </c>
      <c r="C907" s="36" t="str">
        <f>Data!B$5</f>
        <v>Personaleudgifter</v>
      </c>
      <c r="D907" s="37"/>
      <c r="E907" s="37"/>
      <c r="F907" s="37"/>
      <c r="G907" s="241"/>
      <c r="H907" s="454">
        <f t="shared" ca="1" si="490"/>
        <v>0</v>
      </c>
      <c r="I907" s="72"/>
      <c r="J907" s="159">
        <f ca="1">HLOOKUP($B907,INDIRECT(J$1&amp;"!$I$2:$AM$40"),('Partner-period(er)'!$A907+14),FALSE)</f>
        <v>0</v>
      </c>
      <c r="K907" s="57">
        <f ca="1">HLOOKUP($B907,INDIRECT(K$1&amp;"!$I$2:$AM$40"),('Partner-period(er)'!$A907+14),FALSE)</f>
        <v>0</v>
      </c>
      <c r="L907" s="57">
        <f ca="1">HLOOKUP($B907,INDIRECT(L$1&amp;"!$I$2:$AM$40"),('Partner-period(er)'!$A907+14),FALSE)</f>
        <v>0</v>
      </c>
      <c r="M907" s="57">
        <f ca="1">HLOOKUP($B907,INDIRECT(M$1&amp;"!$I$2:$AM$40"),('Partner-period(er)'!$A907+14),FALSE)</f>
        <v>0</v>
      </c>
      <c r="N907" s="57">
        <f ca="1">HLOOKUP($B907,INDIRECT(N$1&amp;"!$I$2:$AM$40"),('Partner-period(er)'!$A907+14),FALSE)</f>
        <v>0</v>
      </c>
      <c r="O907" s="9">
        <f ca="1">HLOOKUP($B907,INDIRECT(O$1&amp;"!$I$2:$AM$40"),('Partner-period(er)'!$A907+14),FALSE)</f>
        <v>0</v>
      </c>
      <c r="P907" s="9">
        <f ca="1">HLOOKUP($B907,INDIRECT(P$1&amp;"!$I$2:$AM$40"),('Partner-period(er)'!$A907+14),FALSE)</f>
        <v>0</v>
      </c>
      <c r="Q907" s="9">
        <f ca="1">HLOOKUP($B907,INDIRECT(Q$1&amp;"!$I$2:$AM$40"),('Partner-period(er)'!$A907+14),FALSE)</f>
        <v>0</v>
      </c>
      <c r="R907" s="9">
        <f ca="1">HLOOKUP($B907,INDIRECT(R$1&amp;"!$I$2:$AM$40"),('Partner-period(er)'!$A907+14),FALSE)</f>
        <v>0</v>
      </c>
      <c r="S907" s="9">
        <f ca="1">HLOOKUP($B907,INDIRECT(S$1&amp;"!$I$2:$AM$40"),('Partner-period(er)'!$A907+14),FALSE)</f>
        <v>0</v>
      </c>
      <c r="T907" s="9">
        <f ca="1">HLOOKUP($B907,INDIRECT(T$1&amp;"!$I$2:$AM$40"),('Partner-period(er)'!$A907+14),FALSE)</f>
        <v>0</v>
      </c>
      <c r="U907" s="9">
        <f ca="1">HLOOKUP($B907,INDIRECT(U$1&amp;"!$I$2:$AM$40"),('Partner-period(er)'!$A907+14),FALSE)</f>
        <v>0</v>
      </c>
      <c r="V907" s="9">
        <f ca="1">HLOOKUP($B907,INDIRECT(V$1&amp;"!$I$2:$AM$40"),('Partner-period(er)'!$A907+14),FALSE)</f>
        <v>0</v>
      </c>
      <c r="W907" s="9">
        <f ca="1">HLOOKUP($B907,INDIRECT(W$1&amp;"!$I$2:$AM$40"),('Partner-period(er)'!$A907+14),FALSE)</f>
        <v>0</v>
      </c>
      <c r="X907" s="109">
        <f ca="1">HLOOKUP($B907,INDIRECT(X$1&amp;"!$I$2:$AM$40"),('Partner-period(er)'!$A907+14),FALSE)</f>
        <v>0</v>
      </c>
      <c r="Z907" s="15">
        <f ca="1">J907</f>
        <v>0</v>
      </c>
      <c r="AA907" s="11">
        <f ca="1">SUM($J907:K907)</f>
        <v>0</v>
      </c>
      <c r="AB907" s="11">
        <f ca="1">SUM($J907:L907)</f>
        <v>0</v>
      </c>
      <c r="AC907" s="11">
        <f ca="1">SUM($J907:M907)</f>
        <v>0</v>
      </c>
      <c r="AD907" s="11">
        <f ca="1">SUM($J907:N907)</f>
        <v>0</v>
      </c>
      <c r="AE907" s="11">
        <f ca="1">SUM($J907:O907)</f>
        <v>0</v>
      </c>
      <c r="AF907" s="11">
        <f ca="1">SUM($J907:P907)</f>
        <v>0</v>
      </c>
      <c r="AG907" s="11">
        <f ca="1">SUM($J907:Q907)</f>
        <v>0</v>
      </c>
      <c r="AH907" s="11">
        <f ca="1">SUM($J907:R907)</f>
        <v>0</v>
      </c>
      <c r="AI907" s="11">
        <f ca="1">SUM($J907:S907)</f>
        <v>0</v>
      </c>
      <c r="AJ907" s="11">
        <f ca="1">SUM($J907:T907)</f>
        <v>0</v>
      </c>
      <c r="AK907" s="11">
        <f ca="1">SUM($J907:U907)</f>
        <v>0</v>
      </c>
      <c r="AL907" s="11">
        <f ca="1">SUM($J907:V907)</f>
        <v>0</v>
      </c>
      <c r="AM907" s="11">
        <f ca="1">SUM($J907:W907)</f>
        <v>0</v>
      </c>
      <c r="AN907" s="19">
        <f ca="1">SUM($J907:X907)</f>
        <v>0</v>
      </c>
      <c r="AO907" s="12"/>
      <c r="AP907" s="11"/>
      <c r="AQ907" s="11"/>
      <c r="AR907" s="11"/>
      <c r="AS907" s="11"/>
      <c r="AT907" s="11"/>
    </row>
    <row r="908" spans="1:56" x14ac:dyDescent="0.25">
      <c r="A908" s="24">
        <v>4</v>
      </c>
      <c r="B908" s="24">
        <f t="shared" si="489"/>
        <v>19</v>
      </c>
      <c r="C908" s="43"/>
      <c r="D908" s="9" t="str">
        <f>Data!B$15</f>
        <v>Interen løn</v>
      </c>
      <c r="E908" s="9"/>
      <c r="F908" s="66">
        <f>HLOOKUP(B908,'Budget &amp; Total'!B:CI,50,FALSE)</f>
        <v>0</v>
      </c>
      <c r="G908" s="242">
        <f>HLOOKUP(B908,'Budget &amp; Total'!$1:$45,(24),FALSE)</f>
        <v>0</v>
      </c>
      <c r="H908" s="454">
        <f t="shared" ca="1" si="490"/>
        <v>0</v>
      </c>
      <c r="I908" s="72"/>
      <c r="J908" s="159">
        <f ca="1">HLOOKUP($B908,INDIRECT(J$1&amp;"!$I$2:$AM$40"),('Partner-period(er)'!$A908+14),FALSE)</f>
        <v>0</v>
      </c>
      <c r="K908" s="57">
        <f ca="1">HLOOKUP($B908,INDIRECT(K$1&amp;"!$I$2:$AM$40"),('Partner-period(er)'!$A908+14),FALSE)</f>
        <v>0</v>
      </c>
      <c r="L908" s="57">
        <f ca="1">HLOOKUP($B908,INDIRECT(L$1&amp;"!$I$2:$AM$40"),('Partner-period(er)'!$A908+14),FALSE)</f>
        <v>0</v>
      </c>
      <c r="M908" s="57">
        <f ca="1">HLOOKUP($B908,INDIRECT(M$1&amp;"!$I$2:$AM$40"),('Partner-period(er)'!$A908+14),FALSE)</f>
        <v>0</v>
      </c>
      <c r="N908" s="57">
        <f ca="1">HLOOKUP($B908,INDIRECT(N$1&amp;"!$I$2:$AM$40"),('Partner-period(er)'!$A908+14),FALSE)</f>
        <v>0</v>
      </c>
      <c r="O908" s="9">
        <f ca="1">HLOOKUP($B908,INDIRECT(O$1&amp;"!$I$2:$AM$40"),('Partner-period(er)'!$A908+14),FALSE)</f>
        <v>0</v>
      </c>
      <c r="P908" s="9">
        <f ca="1">HLOOKUP($B908,INDIRECT(P$1&amp;"!$I$2:$AM$40"),('Partner-period(er)'!$A908+14),FALSE)</f>
        <v>0</v>
      </c>
      <c r="Q908" s="9">
        <f ca="1">HLOOKUP($B908,INDIRECT(Q$1&amp;"!$I$2:$AM$40"),('Partner-period(er)'!$A908+14),FALSE)</f>
        <v>0</v>
      </c>
      <c r="R908" s="9">
        <f ca="1">HLOOKUP($B908,INDIRECT(R$1&amp;"!$I$2:$AM$40"),('Partner-period(er)'!$A908+14),FALSE)</f>
        <v>0</v>
      </c>
      <c r="S908" s="9">
        <f ca="1">HLOOKUP($B908,INDIRECT(S$1&amp;"!$I$2:$AM$40"),('Partner-period(er)'!$A908+14),FALSE)</f>
        <v>0</v>
      </c>
      <c r="T908" s="9">
        <f ca="1">HLOOKUP($B908,INDIRECT(T$1&amp;"!$I$2:$AM$40"),('Partner-period(er)'!$A908+14),FALSE)</f>
        <v>0</v>
      </c>
      <c r="U908" s="9">
        <f ca="1">HLOOKUP($B908,INDIRECT(U$1&amp;"!$I$2:$AM$40"),('Partner-period(er)'!$A908+14),FALSE)</f>
        <v>0</v>
      </c>
      <c r="V908" s="9">
        <f ca="1">HLOOKUP($B908,INDIRECT(V$1&amp;"!$I$2:$AM$40"),('Partner-period(er)'!$A908+14),FALSE)</f>
        <v>0</v>
      </c>
      <c r="W908" s="9">
        <f ca="1">HLOOKUP($B908,INDIRECT(W$1&amp;"!$I$2:$AM$40"),('Partner-period(er)'!$A908+14),FALSE)</f>
        <v>0</v>
      </c>
      <c r="X908" s="109">
        <f ca="1">HLOOKUP($B908,INDIRECT(X$1&amp;"!$I$2:$AM$40"),('Partner-period(er)'!$A908+14),FALSE)</f>
        <v>0</v>
      </c>
      <c r="Z908" s="21">
        <f ca="1">J934</f>
        <v>0</v>
      </c>
      <c r="AA908" s="22">
        <f ca="1">SUM($J934:K934)</f>
        <v>0</v>
      </c>
      <c r="AB908" s="22">
        <f ca="1">SUM($J934:L934)</f>
        <v>0</v>
      </c>
      <c r="AC908" s="22">
        <f ca="1">SUM($J934:M934)</f>
        <v>0</v>
      </c>
      <c r="AD908" s="22">
        <f ca="1">SUM($J934:N934)</f>
        <v>0</v>
      </c>
      <c r="AE908" s="22">
        <f ca="1">SUM($J934:O934)</f>
        <v>0</v>
      </c>
      <c r="AF908" s="22">
        <f ca="1">SUM($J934:P934)</f>
        <v>0</v>
      </c>
      <c r="AG908" s="22">
        <f ca="1">SUM($J934:Q934)</f>
        <v>0</v>
      </c>
      <c r="AH908" s="22">
        <f ca="1">SUM($J934:R934)</f>
        <v>0</v>
      </c>
      <c r="AI908" s="22">
        <f ca="1">SUM($J934:S934)</f>
        <v>0</v>
      </c>
      <c r="AJ908" s="22">
        <f ca="1">SUM($J934:T934)</f>
        <v>0</v>
      </c>
      <c r="AK908" s="22">
        <f ca="1">SUM($J934:U934)</f>
        <v>0</v>
      </c>
      <c r="AL908" s="22">
        <f ca="1">SUM($J934:V934)</f>
        <v>0</v>
      </c>
      <c r="AM908" s="22">
        <f ca="1">SUM($J934:W934)</f>
        <v>0</v>
      </c>
      <c r="AN908" s="23">
        <f ca="1">SUM($J934:X934)</f>
        <v>0</v>
      </c>
      <c r="AO908" s="12"/>
      <c r="AP908" s="11">
        <f ca="1">IF(Data!$H$2="ja",IF(Z908&gt;$G908,Z908-$G908,0),0)</f>
        <v>0</v>
      </c>
      <c r="AQ908" s="11">
        <f ca="1">IF(Data!$H$2="ja",IF(AA908&gt;$G908,AA908-$G908-SUM($AP908:AP908),0),0)</f>
        <v>0</v>
      </c>
      <c r="AR908" s="11">
        <f ca="1">IF(Data!$H$2="ja",IF(AB908&gt;$G908,AB908-$G908-SUM($AP908:AQ908),0),0)</f>
        <v>0</v>
      </c>
      <c r="AS908" s="11">
        <f ca="1">IF(Data!$H$2="ja",IF(AC908&gt;$G908,AC908-$G908-SUM($AP908:AR908),0),0)</f>
        <v>0</v>
      </c>
      <c r="AT908" s="11">
        <f ca="1">IF(Data!$H$2="ja",IF(AD908&gt;$G908,AD908-$G908-SUM($AP908:AS908),0),0)</f>
        <v>0</v>
      </c>
      <c r="AU908" s="11">
        <f ca="1">IF(Data!$H$2="ja",IF(AE908&gt;$G908,AE908-$G908-SUM($AP908:AT908),0),0)</f>
        <v>0</v>
      </c>
      <c r="AV908" s="11">
        <f ca="1">IF(Data!$H$2="ja",IF(AF908&gt;$G908,AF908-$G908-SUM($AP908:AU908),0),0)</f>
        <v>0</v>
      </c>
      <c r="AW908" s="11">
        <f ca="1">IF(Data!$H$2="ja",IF(AG908&gt;$G908,AG908-$G908-SUM($AP908:AV908),0),0)</f>
        <v>0</v>
      </c>
      <c r="AX908" s="11">
        <f ca="1">IF(Data!$H$2="ja",IF(AH908&gt;$G908,AH908-$G908-SUM($AP908:AW908),0),0)</f>
        <v>0</v>
      </c>
      <c r="AY908" s="11">
        <f ca="1">IF(Data!$H$2="ja",IF(AI908&gt;$G908,AI908-$G908-SUM($AP908:AX908),0),0)</f>
        <v>0</v>
      </c>
      <c r="AZ908" s="11">
        <f ca="1">IF(Data!$H$2="ja",IF(AJ908&gt;$G908,AJ908-$G908-SUM($AP908:AY908),0),0)</f>
        <v>0</v>
      </c>
      <c r="BA908" s="11">
        <f ca="1">IF(Data!$H$2="ja",IF(AK908&gt;$G908,AK908-$G908-SUM($AP908:AZ908),0),0)</f>
        <v>0</v>
      </c>
      <c r="BB908" s="11">
        <f ca="1">IF(Data!$H$2="ja",IF(AL908&gt;$G908,AL908-$G908-SUM($AP908:BA908),0),0)</f>
        <v>0</v>
      </c>
      <c r="BC908" s="11">
        <f ca="1">IF(Data!$H$2="ja",IF(AM908&gt;$G908,AM908-$G908-SUM($AP908:BB908),0),0)</f>
        <v>0</v>
      </c>
      <c r="BD908" s="11">
        <f ca="1">IF(Data!$H$2="ja",IF(AN908&gt;$G908,AN908-$G908-SUM($AP908:BC908),0),0)</f>
        <v>0</v>
      </c>
    </row>
    <row r="909" spans="1:56" x14ac:dyDescent="0.25">
      <c r="A909" s="24">
        <v>5</v>
      </c>
      <c r="B909" s="24">
        <f t="shared" si="489"/>
        <v>19</v>
      </c>
      <c r="C909" s="39"/>
      <c r="D909" s="9" t="str">
        <f>Data!B$16</f>
        <v>Teknisk/adm løn</v>
      </c>
      <c r="E909" s="9"/>
      <c r="F909" s="66">
        <f>HLOOKUP(B908,'Budget &amp; Total'!B:CI,51,FALSE)</f>
        <v>0</v>
      </c>
      <c r="G909" s="242">
        <f>HLOOKUP(B909,'Budget &amp; Total'!$1:$45,(25),FALSE)</f>
        <v>0</v>
      </c>
      <c r="H909" s="454">
        <f t="shared" ca="1" si="490"/>
        <v>0</v>
      </c>
      <c r="I909" s="72"/>
      <c r="J909" s="159">
        <f ca="1">HLOOKUP($B909,INDIRECT(J$1&amp;"!$I$2:$AM$40"),('Partner-period(er)'!$A909+14),FALSE)</f>
        <v>0</v>
      </c>
      <c r="K909" s="57">
        <f ca="1">HLOOKUP($B909,INDIRECT(K$1&amp;"!$I$2:$AM$40"),('Partner-period(er)'!$A909+14),FALSE)</f>
        <v>0</v>
      </c>
      <c r="L909" s="57">
        <f ca="1">HLOOKUP($B909,INDIRECT(L$1&amp;"!$I$2:$AM$40"),('Partner-period(er)'!$A909+14),FALSE)</f>
        <v>0</v>
      </c>
      <c r="M909" s="57">
        <f ca="1">HLOOKUP($B909,INDIRECT(M$1&amp;"!$I$2:$AM$40"),('Partner-period(er)'!$A909+14),FALSE)</f>
        <v>0</v>
      </c>
      <c r="N909" s="57">
        <f ca="1">HLOOKUP($B909,INDIRECT(N$1&amp;"!$I$2:$AM$40"),('Partner-period(er)'!$A909+14),FALSE)</f>
        <v>0</v>
      </c>
      <c r="O909" s="9">
        <f ca="1">HLOOKUP($B909,INDIRECT(O$1&amp;"!$I$2:$AM$40"),('Partner-period(er)'!$A909+14),FALSE)</f>
        <v>0</v>
      </c>
      <c r="P909" s="9">
        <f ca="1">HLOOKUP($B909,INDIRECT(P$1&amp;"!$I$2:$AM$40"),('Partner-period(er)'!$A909+14),FALSE)</f>
        <v>0</v>
      </c>
      <c r="Q909" s="9">
        <f ca="1">HLOOKUP($B909,INDIRECT(Q$1&amp;"!$I$2:$AM$40"),('Partner-period(er)'!$A909+14),FALSE)</f>
        <v>0</v>
      </c>
      <c r="R909" s="9">
        <f ca="1">HLOOKUP($B909,INDIRECT(R$1&amp;"!$I$2:$AM$40"),('Partner-period(er)'!$A909+14),FALSE)</f>
        <v>0</v>
      </c>
      <c r="S909" s="9">
        <f ca="1">HLOOKUP($B909,INDIRECT(S$1&amp;"!$I$2:$AM$40"),('Partner-period(er)'!$A909+14),FALSE)</f>
        <v>0</v>
      </c>
      <c r="T909" s="9">
        <f ca="1">HLOOKUP($B909,INDIRECT(T$1&amp;"!$I$2:$AM$40"),('Partner-period(er)'!$A909+14),FALSE)</f>
        <v>0</v>
      </c>
      <c r="U909" s="9">
        <f ca="1">HLOOKUP($B909,INDIRECT(U$1&amp;"!$I$2:$AM$40"),('Partner-period(er)'!$A909+14),FALSE)</f>
        <v>0</v>
      </c>
      <c r="V909" s="9">
        <f ca="1">HLOOKUP($B909,INDIRECT(V$1&amp;"!$I$2:$AM$40"),('Partner-period(er)'!$A909+14),FALSE)</f>
        <v>0</v>
      </c>
      <c r="W909" s="9">
        <f ca="1">HLOOKUP($B909,INDIRECT(W$1&amp;"!$I$2:$AM$40"),('Partner-period(er)'!$A909+14),FALSE)</f>
        <v>0</v>
      </c>
      <c r="X909" s="109">
        <f ca="1">HLOOKUP($B909,INDIRECT(X$1&amp;"!$I$2:$AM$40"),('Partner-period(er)'!$A909+14),FALSE)</f>
        <v>0</v>
      </c>
      <c r="Z909" s="21">
        <f ca="1">J941</f>
        <v>0</v>
      </c>
      <c r="AA909" s="22">
        <f ca="1">SUM($J941:K941)</f>
        <v>0</v>
      </c>
      <c r="AB909" s="22">
        <f ca="1">SUM($J941:L941)</f>
        <v>0</v>
      </c>
      <c r="AC909" s="22">
        <f ca="1">SUM($J941:M941)</f>
        <v>0</v>
      </c>
      <c r="AD909" s="22">
        <f ca="1">SUM($J941:N941)</f>
        <v>0</v>
      </c>
      <c r="AE909" s="22">
        <f ca="1">SUM($J941:O941)</f>
        <v>0</v>
      </c>
      <c r="AF909" s="22">
        <f ca="1">SUM($J941:P941)</f>
        <v>0</v>
      </c>
      <c r="AG909" s="22">
        <f ca="1">SUM($J941:Q941)</f>
        <v>0</v>
      </c>
      <c r="AH909" s="22">
        <f ca="1">SUM($J941:R941)</f>
        <v>0</v>
      </c>
      <c r="AI909" s="22">
        <f ca="1">SUM($J941:S941)</f>
        <v>0</v>
      </c>
      <c r="AJ909" s="22">
        <f ca="1">SUM($J941:T941)</f>
        <v>0</v>
      </c>
      <c r="AK909" s="22">
        <f ca="1">SUM($J941:U941)</f>
        <v>0</v>
      </c>
      <c r="AL909" s="22">
        <f ca="1">SUM($J941:V941)</f>
        <v>0</v>
      </c>
      <c r="AM909" s="22">
        <f ca="1">SUM($J941:W941)</f>
        <v>0</v>
      </c>
      <c r="AN909" s="22">
        <f ca="1">SUM($J941:X941)</f>
        <v>0</v>
      </c>
      <c r="AO909" s="12"/>
      <c r="AP909" s="11">
        <f ca="1">IF(Data!$H$2="ja",IF(Z909&gt;$G909,Z909-$G909,0),0)</f>
        <v>0</v>
      </c>
      <c r="AQ909" s="11">
        <f ca="1">IF(Data!$H$2="ja",IF(AA909&gt;$G909,AA909-$G909-SUM($AP909:AP909),0),0)</f>
        <v>0</v>
      </c>
      <c r="AR909" s="11">
        <f ca="1">IF(Data!$H$2="ja",IF(AB909&gt;$G909,AB909-$G909-SUM($AP909:AQ909),0),0)</f>
        <v>0</v>
      </c>
      <c r="AS909" s="11">
        <f ca="1">IF(Data!$H$2="ja",IF(AC909&gt;$G909,AC909-$G909-SUM($AP909:AR909),0),0)</f>
        <v>0</v>
      </c>
      <c r="AT909" s="11">
        <f ca="1">IF(Data!$H$2="ja",IF(AD909&gt;$G909,AD909-$G909-SUM($AP909:AS909),0),0)</f>
        <v>0</v>
      </c>
      <c r="AU909" s="11">
        <f ca="1">IF(Data!$H$2="ja",IF(AE909&gt;$G909,AE909-$G909-SUM($AP909:AT909),0),0)</f>
        <v>0</v>
      </c>
      <c r="AV909" s="11">
        <f ca="1">IF(Data!$H$2="ja",IF(AF909&gt;$G909,AF909-$G909-SUM($AP909:AU909),0),0)</f>
        <v>0</v>
      </c>
      <c r="AW909" s="11">
        <f ca="1">IF(Data!$H$2="ja",IF(AG909&gt;$G909,AG909-$G909-SUM($AP909:AV909),0),0)</f>
        <v>0</v>
      </c>
      <c r="AX909" s="11">
        <f ca="1">IF(Data!$H$2="ja",IF(AH909&gt;$G909,AH909-$G909-SUM($AP909:AW909),0),0)</f>
        <v>0</v>
      </c>
      <c r="AY909" s="11">
        <f ca="1">IF(Data!$H$2="ja",IF(AI909&gt;$G909,AI909-$G909-SUM($AP909:AX909),0),0)</f>
        <v>0</v>
      </c>
      <c r="AZ909" s="11">
        <f ca="1">IF(Data!$H$2="ja",IF(AJ909&gt;$G909,AJ909-$G909-SUM($AP909:AY909),0),0)</f>
        <v>0</v>
      </c>
      <c r="BA909" s="11">
        <f ca="1">IF(Data!$H$2="ja",IF(AK909&gt;$G909,AK909-$G909-SUM($AP909:AZ909),0),0)</f>
        <v>0</v>
      </c>
      <c r="BB909" s="11">
        <f ca="1">IF(Data!$H$2="ja",IF(AL909&gt;$G909,AL909-$G909-SUM($AP909:BA909),0),0)</f>
        <v>0</v>
      </c>
      <c r="BC909" s="11">
        <f ca="1">IF(Data!$H$2="ja",IF(AM909&gt;$G909,AM909-$G909-SUM($AP909:BB909),0),0)</f>
        <v>0</v>
      </c>
      <c r="BD909" s="11">
        <f ca="1">IF(Data!$H$2="ja",IF(AN909&gt;$G909,AN909-$G909-SUM($AP909:BC909),0),0)</f>
        <v>0</v>
      </c>
    </row>
    <row r="910" spans="1:56" x14ac:dyDescent="0.25">
      <c r="A910" s="24">
        <v>6</v>
      </c>
      <c r="B910" s="24">
        <f t="shared" si="489"/>
        <v>19</v>
      </c>
      <c r="C910" s="40"/>
      <c r="D910" s="41" t="str">
        <f>Data!B$17</f>
        <v>Overhead løn</v>
      </c>
      <c r="E910" s="41"/>
      <c r="F910" s="70">
        <f>HLOOKUP(B908,'Budget &amp; Total'!B:CI,26,FALSE)</f>
        <v>0</v>
      </c>
      <c r="G910" s="243">
        <f>HLOOKUP(B910,'Budget &amp; Total'!$1:$45,(27),FALSE)</f>
        <v>0</v>
      </c>
      <c r="H910" s="453">
        <f t="shared" ca="1" si="490"/>
        <v>0</v>
      </c>
      <c r="I910" s="72"/>
      <c r="J910" s="159">
        <f ca="1">HLOOKUP($B910,INDIRECT(J$1&amp;"!$I$2:$AM$40"),('Partner-period(er)'!$A910+14),FALSE)</f>
        <v>0</v>
      </c>
      <c r="K910" s="57">
        <f ca="1">HLOOKUP($B910,INDIRECT(K$1&amp;"!$I$2:$AM$40"),('Partner-period(er)'!$A910+14),FALSE)</f>
        <v>0</v>
      </c>
      <c r="L910" s="57">
        <f ca="1">HLOOKUP($B910,INDIRECT(L$1&amp;"!$I$2:$AM$40"),('Partner-period(er)'!$A910+14),FALSE)</f>
        <v>0</v>
      </c>
      <c r="M910" s="57">
        <f ca="1">HLOOKUP($B910,INDIRECT(M$1&amp;"!$I$2:$AM$40"),('Partner-period(er)'!$A910+14),FALSE)</f>
        <v>0</v>
      </c>
      <c r="N910" s="57">
        <f ca="1">HLOOKUP($B910,INDIRECT(N$1&amp;"!$I$2:$AM$40"),('Partner-period(er)'!$A910+14),FALSE)</f>
        <v>0</v>
      </c>
      <c r="O910" s="9">
        <f ca="1">HLOOKUP($B910,INDIRECT(O$1&amp;"!$I$2:$AM$40"),('Partner-period(er)'!$A910+14),FALSE)</f>
        <v>0</v>
      </c>
      <c r="P910" s="9">
        <f ca="1">HLOOKUP($B910,INDIRECT(P$1&amp;"!$I$2:$AM$40"),('Partner-period(er)'!$A910+14),FALSE)</f>
        <v>0</v>
      </c>
      <c r="Q910" s="9">
        <f ca="1">HLOOKUP($B910,INDIRECT(Q$1&amp;"!$I$2:$AM$40"),('Partner-period(er)'!$A910+14),FALSE)</f>
        <v>0</v>
      </c>
      <c r="R910" s="9">
        <f ca="1">HLOOKUP($B910,INDIRECT(R$1&amp;"!$I$2:$AM$40"),('Partner-period(er)'!$A910+14),FALSE)</f>
        <v>0</v>
      </c>
      <c r="S910" s="9">
        <f ca="1">HLOOKUP($B910,INDIRECT(S$1&amp;"!$I$2:$AM$40"),('Partner-period(er)'!$A910+14),FALSE)</f>
        <v>0</v>
      </c>
      <c r="T910" s="9">
        <f ca="1">HLOOKUP($B910,INDIRECT(T$1&amp;"!$I$2:$AM$40"),('Partner-period(er)'!$A910+14),FALSE)</f>
        <v>0</v>
      </c>
      <c r="U910" s="9">
        <f ca="1">HLOOKUP($B910,INDIRECT(U$1&amp;"!$I$2:$AM$40"),('Partner-period(er)'!$A910+14),FALSE)</f>
        <v>0</v>
      </c>
      <c r="V910" s="9">
        <f ca="1">HLOOKUP($B910,INDIRECT(V$1&amp;"!$I$2:$AM$40"),('Partner-period(er)'!$A910+14),FALSE)</f>
        <v>0</v>
      </c>
      <c r="W910" s="9">
        <f ca="1">HLOOKUP($B910,INDIRECT(W$1&amp;"!$I$2:$AM$40"),('Partner-period(er)'!$A910+14),FALSE)</f>
        <v>0</v>
      </c>
      <c r="X910" s="109">
        <f ca="1">HLOOKUP($B910,INDIRECT(X$1&amp;"!$I$2:$AM$40"),('Partner-period(er)'!$A910+14),FALSE)</f>
        <v>0</v>
      </c>
      <c r="Z910" s="21">
        <f ca="1">J910+J944</f>
        <v>0</v>
      </c>
      <c r="AA910" s="22">
        <f ca="1">SUM($J944:K944)+SUM($J910:K910)</f>
        <v>0</v>
      </c>
      <c r="AB910" s="22">
        <f ca="1">SUM($J944:L944)+SUM($J910:L910)</f>
        <v>0</v>
      </c>
      <c r="AC910" s="22">
        <f ca="1">SUM($J944:M944)+SUM($J910:M910)</f>
        <v>0</v>
      </c>
      <c r="AD910" s="22">
        <f ca="1">SUM($J944:N944)+SUM($J910:N910)</f>
        <v>0</v>
      </c>
      <c r="AE910" s="22">
        <f ca="1">SUM($J944:O944)+SUM($J910:O910)</f>
        <v>0</v>
      </c>
      <c r="AF910" s="22">
        <f ca="1">SUM($J944:P944)+SUM($J910:P910)</f>
        <v>0</v>
      </c>
      <c r="AG910" s="22">
        <f ca="1">SUM($J944:Q944)+SUM($J910:Q910)</f>
        <v>0</v>
      </c>
      <c r="AH910" s="22">
        <f ca="1">SUM($J944:R944)+SUM($J910:R910)</f>
        <v>0</v>
      </c>
      <c r="AI910" s="22">
        <f ca="1">SUM($J944:S944)+SUM($J910:S910)</f>
        <v>0</v>
      </c>
      <c r="AJ910" s="22">
        <f ca="1">SUM($J944:T944)+SUM($J910:T910)</f>
        <v>0</v>
      </c>
      <c r="AK910" s="22">
        <f ca="1">SUM($J944:U944)+SUM($J910:U910)</f>
        <v>0</v>
      </c>
      <c r="AL910" s="22">
        <f ca="1">SUM($J944:V944)+SUM($J910:V910)</f>
        <v>0</v>
      </c>
      <c r="AM910" s="22">
        <f ca="1">SUM($J944:W944)+SUM($J910:W910)</f>
        <v>0</v>
      </c>
      <c r="AN910" s="22">
        <f ca="1">SUM($J944:X944)+SUM($J910:X910)</f>
        <v>0</v>
      </c>
      <c r="AO910" s="12"/>
      <c r="AP910" s="11">
        <f ca="1">IF(Data!$H$2="ja",IF(Z910&gt;$G910,Z910-$G910,0),0)</f>
        <v>0</v>
      </c>
      <c r="AQ910" s="11">
        <f ca="1">IF(Data!$H$2="ja",IF(AA910&gt;$G910,AA910-$G910-SUM($AP910:AP910),0),0)</f>
        <v>0</v>
      </c>
      <c r="AR910" s="11">
        <f ca="1">IF(Data!$H$2="ja",IF(AB910&gt;$G910,AB910-$G910-SUM($AP910:AQ910),0),0)</f>
        <v>0</v>
      </c>
      <c r="AS910" s="11">
        <f ca="1">IF(Data!$H$2="ja",IF(AC910&gt;$G910,AC910-$G910-SUM($AP910:AR910),0),0)</f>
        <v>0</v>
      </c>
      <c r="AT910" s="11">
        <f ca="1">IF(Data!$H$2="ja",IF(AD910&gt;$G910,AD910-$G910-SUM($AP910:AS910),0),0)</f>
        <v>0</v>
      </c>
      <c r="AU910" s="11">
        <f ca="1">IF(Data!$H$2="ja",IF(AE910&gt;$G910,AE910-$G910-SUM($AP910:AT910),0),0)</f>
        <v>0</v>
      </c>
      <c r="AV910" s="11">
        <f ca="1">IF(Data!$H$2="ja",IF(AF910&gt;$G910,AF910-$G910-SUM($AP910:AU910),0),0)</f>
        <v>0</v>
      </c>
      <c r="AW910" s="11">
        <f ca="1">IF(Data!$H$2="ja",IF(AG910&gt;$G910,AG910-$G910-SUM($AP910:AV910),0),0)</f>
        <v>0</v>
      </c>
      <c r="AX910" s="11">
        <f ca="1">IF(Data!$H$2="ja",IF(AH910&gt;$G910,AH910-$G910-SUM($AP910:AW910),0),0)</f>
        <v>0</v>
      </c>
      <c r="AY910" s="11">
        <f ca="1">IF(Data!$H$2="ja",IF(AI910&gt;$G910,AI910-$G910-SUM($AP910:AX910),0),0)</f>
        <v>0</v>
      </c>
      <c r="AZ910" s="11">
        <f ca="1">IF(Data!$H$2="ja",IF(AJ910&gt;$G910,AJ910-$G910-SUM($AP910:AY910),0),0)</f>
        <v>0</v>
      </c>
      <c r="BA910" s="11">
        <f ca="1">IF(Data!$H$2="ja",IF(AK910&gt;$G910,AK910-$G910-SUM($AP910:AZ910),0),0)</f>
        <v>0</v>
      </c>
      <c r="BB910" s="11">
        <f ca="1">IF(Data!$H$2="ja",IF(AL910&gt;$G910,AL910-$G910-SUM($AP910:BA910),0),0)</f>
        <v>0</v>
      </c>
      <c r="BC910" s="11">
        <f ca="1">IF(Data!$H$2="ja",IF(AM910&gt;$G910,AM910-$G910-SUM($AP910:BB910),0),0)</f>
        <v>0</v>
      </c>
      <c r="BD910" s="11">
        <f ca="1">IF(Data!$H$2="ja",IF(AN910&gt;$G910,AN910-$G910-SUM($AP910:BC910),0),0)</f>
        <v>0</v>
      </c>
    </row>
    <row r="911" spans="1:56" x14ac:dyDescent="0.25">
      <c r="A911" s="24">
        <v>7</v>
      </c>
      <c r="B911" s="24">
        <f t="shared" si="489"/>
        <v>19</v>
      </c>
      <c r="C911" s="62"/>
      <c r="D911" s="34" t="str">
        <f>Data!B$39</f>
        <v>Lønomkostninger total</v>
      </c>
      <c r="E911" s="34"/>
      <c r="F911" s="53"/>
      <c r="G911" s="242">
        <f>HLOOKUP(B911,'Budget &amp; Total'!$1:$45,(28),FALSE)</f>
        <v>0</v>
      </c>
      <c r="H911" s="455">
        <f t="shared" ca="1" si="490"/>
        <v>0</v>
      </c>
      <c r="I911" s="79"/>
      <c r="J911" s="209">
        <f ca="1">HLOOKUP($B911,INDIRECT(J$1&amp;"!$I$2:$AM$40"),('Partner-period(er)'!$A911+14),FALSE)</f>
        <v>0</v>
      </c>
      <c r="K911" s="61">
        <f ca="1">HLOOKUP($B911,INDIRECT(K$1&amp;"!$I$2:$AM$40"),('Partner-period(er)'!$A911+14),FALSE)</f>
        <v>0</v>
      </c>
      <c r="L911" s="210">
        <f ca="1">HLOOKUP($B911,INDIRECT(L$1&amp;"!$I$2:$AM$40"),('Partner-period(er)'!$A911+14),FALSE)</f>
        <v>0</v>
      </c>
      <c r="M911" s="210">
        <f ca="1">HLOOKUP($B911,INDIRECT(M$1&amp;"!$I$2:$AM$40"),('Partner-period(er)'!$A911+14),FALSE)</f>
        <v>0</v>
      </c>
      <c r="N911" s="210">
        <f ca="1">HLOOKUP($B911,INDIRECT(N$1&amp;"!$I$2:$AM$40"),('Partner-period(er)'!$A911+14),FALSE)</f>
        <v>0</v>
      </c>
      <c r="O911" s="364">
        <f ca="1">HLOOKUP($B911,INDIRECT(O$1&amp;"!$I$2:$AM$40"),('Partner-period(er)'!$A911+14),FALSE)</f>
        <v>0</v>
      </c>
      <c r="P911" s="364">
        <f ca="1">HLOOKUP($B911,INDIRECT(P$1&amp;"!$I$2:$AM$40"),('Partner-period(er)'!$A911+14),FALSE)</f>
        <v>0</v>
      </c>
      <c r="Q911" s="364">
        <f ca="1">HLOOKUP($B911,INDIRECT(Q$1&amp;"!$I$2:$AM$40"),('Partner-period(er)'!$A911+14),FALSE)</f>
        <v>0</v>
      </c>
      <c r="R911" s="364">
        <f ca="1">HLOOKUP($B911,INDIRECT(R$1&amp;"!$I$2:$AM$40"),('Partner-period(er)'!$A911+14),FALSE)</f>
        <v>0</v>
      </c>
      <c r="S911" s="364">
        <f ca="1">HLOOKUP($B911,INDIRECT(S$1&amp;"!$I$2:$AM$40"),('Partner-period(er)'!$A911+14),FALSE)</f>
        <v>0</v>
      </c>
      <c r="T911" s="364">
        <f ca="1">HLOOKUP($B911,INDIRECT(T$1&amp;"!$I$2:$AM$40"),('Partner-period(er)'!$A911+14),FALSE)</f>
        <v>0</v>
      </c>
      <c r="U911" s="364">
        <f ca="1">HLOOKUP($B911,INDIRECT(U$1&amp;"!$I$2:$AM$40"),('Partner-period(er)'!$A911+14),FALSE)</f>
        <v>0</v>
      </c>
      <c r="V911" s="364">
        <f ca="1">HLOOKUP($B911,INDIRECT(V$1&amp;"!$I$2:$AM$40"),('Partner-period(er)'!$A911+14),FALSE)</f>
        <v>0</v>
      </c>
      <c r="W911" s="364">
        <f ca="1">HLOOKUP($B911,INDIRECT(W$1&amp;"!$I$2:$AM$40"),('Partner-period(er)'!$A911+14),FALSE)</f>
        <v>0</v>
      </c>
      <c r="X911" s="365">
        <f ca="1">HLOOKUP($B911,INDIRECT(X$1&amp;"!$I$2:$AM$40"),('Partner-period(er)'!$A911+14),FALSE)</f>
        <v>0</v>
      </c>
      <c r="Z911" s="15">
        <f t="shared" ref="Z911:AN911" ca="1" si="491">SUM(Z908:Z910)</f>
        <v>0</v>
      </c>
      <c r="AA911" s="11">
        <f t="shared" ca="1" si="491"/>
        <v>0</v>
      </c>
      <c r="AB911" s="11">
        <f t="shared" ca="1" si="491"/>
        <v>0</v>
      </c>
      <c r="AC911" s="11">
        <f t="shared" ca="1" si="491"/>
        <v>0</v>
      </c>
      <c r="AD911" s="11">
        <f t="shared" ca="1" si="491"/>
        <v>0</v>
      </c>
      <c r="AE911" s="11">
        <f t="shared" ca="1" si="491"/>
        <v>0</v>
      </c>
      <c r="AF911" s="11">
        <f t="shared" ca="1" si="491"/>
        <v>0</v>
      </c>
      <c r="AG911" s="11">
        <f t="shared" ca="1" si="491"/>
        <v>0</v>
      </c>
      <c r="AH911" s="11">
        <f t="shared" ca="1" si="491"/>
        <v>0</v>
      </c>
      <c r="AI911" s="11">
        <f t="shared" ca="1" si="491"/>
        <v>0</v>
      </c>
      <c r="AJ911" s="11">
        <f t="shared" ca="1" si="491"/>
        <v>0</v>
      </c>
      <c r="AK911" s="11">
        <f t="shared" ca="1" si="491"/>
        <v>0</v>
      </c>
      <c r="AL911" s="11">
        <f t="shared" ca="1" si="491"/>
        <v>0</v>
      </c>
      <c r="AM911" s="11">
        <f t="shared" ca="1" si="491"/>
        <v>0</v>
      </c>
      <c r="AN911" s="19">
        <f t="shared" ca="1" si="491"/>
        <v>0</v>
      </c>
      <c r="AO911" s="12"/>
      <c r="AP911" s="11">
        <f t="shared" ref="AP911:BD911" ca="1" si="492">SUM(AP908:AP910)</f>
        <v>0</v>
      </c>
      <c r="AQ911" s="11">
        <f t="shared" ca="1" si="492"/>
        <v>0</v>
      </c>
      <c r="AR911" s="11">
        <f t="shared" ca="1" si="492"/>
        <v>0</v>
      </c>
      <c r="AS911" s="11">
        <f t="shared" ca="1" si="492"/>
        <v>0</v>
      </c>
      <c r="AT911" s="11">
        <f t="shared" ca="1" si="492"/>
        <v>0</v>
      </c>
      <c r="AU911" s="11">
        <f t="shared" ca="1" si="492"/>
        <v>0</v>
      </c>
      <c r="AV911" s="11">
        <f t="shared" ca="1" si="492"/>
        <v>0</v>
      </c>
      <c r="AW911" s="11">
        <f t="shared" ca="1" si="492"/>
        <v>0</v>
      </c>
      <c r="AX911" s="11">
        <f t="shared" ca="1" si="492"/>
        <v>0</v>
      </c>
      <c r="AY911" s="11">
        <f t="shared" ca="1" si="492"/>
        <v>0</v>
      </c>
      <c r="AZ911" s="11">
        <f t="shared" ca="1" si="492"/>
        <v>0</v>
      </c>
      <c r="BA911" s="11">
        <f t="shared" ca="1" si="492"/>
        <v>0</v>
      </c>
      <c r="BB911" s="11">
        <f t="shared" ca="1" si="492"/>
        <v>0</v>
      </c>
      <c r="BC911" s="11">
        <f t="shared" ca="1" si="492"/>
        <v>0</v>
      </c>
      <c r="BD911" s="11">
        <f t="shared" ca="1" si="492"/>
        <v>0</v>
      </c>
    </row>
    <row r="912" spans="1:56" x14ac:dyDescent="0.25">
      <c r="B912" s="24">
        <f t="shared" si="489"/>
        <v>19</v>
      </c>
      <c r="C912" s="38" t="str">
        <f>Data!B$18</f>
        <v>Andre omkostninger</v>
      </c>
      <c r="D912" s="9"/>
      <c r="E912" s="9"/>
      <c r="F912" s="4"/>
      <c r="G912" s="241"/>
      <c r="H912" s="454">
        <f t="shared" ca="1" si="490"/>
        <v>0</v>
      </c>
      <c r="I912" s="72"/>
      <c r="J912" s="159">
        <f ca="1">HLOOKUP($B912,INDIRECT(J$1&amp;"!$I$2:$AM$40"),('Partner-period(er)'!$A912+14),FALSE)</f>
        <v>0</v>
      </c>
      <c r="K912" s="57">
        <f ca="1">HLOOKUP($B912,INDIRECT(K$1&amp;"!$I$2:$AM$40"),('Partner-period(er)'!$A912+14),FALSE)</f>
        <v>0</v>
      </c>
      <c r="L912" s="57">
        <f ca="1">HLOOKUP($B912,INDIRECT(L$1&amp;"!$I$2:$AM$40"),('Partner-period(er)'!$A912+14),FALSE)</f>
        <v>0</v>
      </c>
      <c r="M912" s="57">
        <f ca="1">HLOOKUP($B912,INDIRECT(M$1&amp;"!$I$2:$AM$40"),('Partner-period(er)'!$A912+14),FALSE)</f>
        <v>0</v>
      </c>
      <c r="N912" s="57">
        <f ca="1">HLOOKUP($B912,INDIRECT(N$1&amp;"!$I$2:$AM$40"),('Partner-period(er)'!$A912+14),FALSE)</f>
        <v>0</v>
      </c>
      <c r="O912" s="9">
        <f ca="1">HLOOKUP($B912,INDIRECT(O$1&amp;"!$I$2:$AM$40"),('Partner-period(er)'!$A912+14),FALSE)</f>
        <v>0</v>
      </c>
      <c r="P912" s="9">
        <f ca="1">HLOOKUP($B912,INDIRECT(P$1&amp;"!$I$2:$AM$40"),('Partner-period(er)'!$A912+14),FALSE)</f>
        <v>0</v>
      </c>
      <c r="Q912" s="9">
        <f ca="1">HLOOKUP($B912,INDIRECT(Q$1&amp;"!$I$2:$AM$40"),('Partner-period(er)'!$A912+14),FALSE)</f>
        <v>0</v>
      </c>
      <c r="R912" s="9">
        <f ca="1">HLOOKUP($B912,INDIRECT(R$1&amp;"!$I$2:$AM$40"),('Partner-period(er)'!$A912+14),FALSE)</f>
        <v>0</v>
      </c>
      <c r="S912" s="9">
        <f ca="1">HLOOKUP($B912,INDIRECT(S$1&amp;"!$I$2:$AM$40"),('Partner-period(er)'!$A912+14),FALSE)</f>
        <v>0</v>
      </c>
      <c r="T912" s="9">
        <f ca="1">HLOOKUP($B912,INDIRECT(T$1&amp;"!$I$2:$AM$40"),('Partner-period(er)'!$A912+14),FALSE)</f>
        <v>0</v>
      </c>
      <c r="U912" s="9">
        <f ca="1">HLOOKUP($B912,INDIRECT(U$1&amp;"!$I$2:$AM$40"),('Partner-period(er)'!$A912+14),FALSE)</f>
        <v>0</v>
      </c>
      <c r="V912" s="9">
        <f ca="1">HLOOKUP($B912,INDIRECT(V$1&amp;"!$I$2:$AM$40"),('Partner-period(er)'!$A912+14),FALSE)</f>
        <v>0</v>
      </c>
      <c r="W912" s="9">
        <f ca="1">HLOOKUP($B912,INDIRECT(W$1&amp;"!$I$2:$AM$40"),('Partner-period(er)'!$A912+14),FALSE)</f>
        <v>0</v>
      </c>
      <c r="X912" s="109">
        <f ca="1">HLOOKUP($B912,INDIRECT(X$1&amp;"!$I$2:$AM$40"),('Partner-period(er)'!$A912+14),FALSE)</f>
        <v>0</v>
      </c>
      <c r="Z912" s="15"/>
      <c r="AA912" s="11"/>
      <c r="AB912" s="11"/>
      <c r="AC912" s="11"/>
      <c r="AD912" s="11"/>
      <c r="AE912" s="11"/>
      <c r="AF912" s="11"/>
      <c r="AG912" s="11"/>
      <c r="AH912" s="11"/>
      <c r="AI912" s="11"/>
      <c r="AJ912" s="11"/>
      <c r="AK912" s="11"/>
      <c r="AL912" s="11"/>
      <c r="AM912" s="11"/>
      <c r="AN912" s="19"/>
      <c r="AO912" s="12"/>
      <c r="AP912" s="11"/>
      <c r="AQ912" s="11"/>
      <c r="AR912" s="11"/>
      <c r="AS912" s="11"/>
      <c r="AT912" s="11"/>
      <c r="AU912" s="11"/>
      <c r="AV912" s="11"/>
      <c r="AW912" s="11"/>
      <c r="AX912" s="11"/>
      <c r="AY912" s="11"/>
      <c r="AZ912" s="11"/>
      <c r="BA912" s="11"/>
      <c r="BB912" s="11"/>
      <c r="BC912" s="11"/>
      <c r="BD912" s="11"/>
    </row>
    <row r="913" spans="1:56" x14ac:dyDescent="0.25">
      <c r="A913" s="24">
        <v>9</v>
      </c>
      <c r="B913" s="24">
        <f t="shared" si="489"/>
        <v>19</v>
      </c>
      <c r="C913" s="39"/>
      <c r="D913" s="9" t="str">
        <f>Data!B$6</f>
        <v>Instrumenter og udstyr</v>
      </c>
      <c r="E913" s="9"/>
      <c r="F913" s="4"/>
      <c r="G913" s="242">
        <f>HLOOKUP(B913,'Budget &amp; Total'!$1:$45,(30),FALSE)</f>
        <v>0</v>
      </c>
      <c r="H913" s="454">
        <f t="shared" ca="1" si="490"/>
        <v>0</v>
      </c>
      <c r="I913" s="72"/>
      <c r="J913" s="159">
        <f ca="1">HLOOKUP($B913,INDIRECT(J$1&amp;"!$I$2:$AM$40"),('Partner-period(er)'!$A913+14),FALSE)</f>
        <v>0</v>
      </c>
      <c r="K913" s="57">
        <f ca="1">HLOOKUP($B913,INDIRECT(K$1&amp;"!$I$2:$AM$40"),('Partner-period(er)'!$A913+14),FALSE)</f>
        <v>0</v>
      </c>
      <c r="L913" s="57">
        <f ca="1">HLOOKUP($B913,INDIRECT(L$1&amp;"!$I$2:$AM$40"),('Partner-period(er)'!$A913+14),FALSE)</f>
        <v>0</v>
      </c>
      <c r="M913" s="57">
        <f ca="1">HLOOKUP($B913,INDIRECT(M$1&amp;"!$I$2:$AM$40"),('Partner-period(er)'!$A913+14),FALSE)</f>
        <v>0</v>
      </c>
      <c r="N913" s="57">
        <f ca="1">HLOOKUP($B913,INDIRECT(N$1&amp;"!$I$2:$AM$40"),('Partner-period(er)'!$A913+14),FALSE)</f>
        <v>0</v>
      </c>
      <c r="O913" s="9">
        <f ca="1">HLOOKUP($B913,INDIRECT(O$1&amp;"!$I$2:$AM$40"),('Partner-period(er)'!$A913+14),FALSE)</f>
        <v>0</v>
      </c>
      <c r="P913" s="9">
        <f ca="1">HLOOKUP($B913,INDIRECT(P$1&amp;"!$I$2:$AM$40"),('Partner-period(er)'!$A913+14),FALSE)</f>
        <v>0</v>
      </c>
      <c r="Q913" s="9">
        <f ca="1">HLOOKUP($B913,INDIRECT(Q$1&amp;"!$I$2:$AM$40"),('Partner-period(er)'!$A913+14),FALSE)</f>
        <v>0</v>
      </c>
      <c r="R913" s="9">
        <f ca="1">HLOOKUP($B913,INDIRECT(R$1&amp;"!$I$2:$AM$40"),('Partner-period(er)'!$A913+14),FALSE)</f>
        <v>0</v>
      </c>
      <c r="S913" s="9">
        <f ca="1">HLOOKUP($B913,INDIRECT(S$1&amp;"!$I$2:$AM$40"),('Partner-period(er)'!$A913+14),FALSE)</f>
        <v>0</v>
      </c>
      <c r="T913" s="9">
        <f ca="1">HLOOKUP($B913,INDIRECT(T$1&amp;"!$I$2:$AM$40"),('Partner-period(er)'!$A913+14),FALSE)</f>
        <v>0</v>
      </c>
      <c r="U913" s="9">
        <f ca="1">HLOOKUP($B913,INDIRECT(U$1&amp;"!$I$2:$AM$40"),('Partner-period(er)'!$A913+14),FALSE)</f>
        <v>0</v>
      </c>
      <c r="V913" s="9">
        <f ca="1">HLOOKUP($B913,INDIRECT(V$1&amp;"!$I$2:$AM$40"),('Partner-period(er)'!$A913+14),FALSE)</f>
        <v>0</v>
      </c>
      <c r="W913" s="9">
        <f ca="1">HLOOKUP($B913,INDIRECT(W$1&amp;"!$I$2:$AM$40"),('Partner-period(er)'!$A913+14),FALSE)</f>
        <v>0</v>
      </c>
      <c r="X913" s="109">
        <f ca="1">HLOOKUP($B913,INDIRECT(X$1&amp;"!$I$2:$AM$40"),('Partner-period(er)'!$A913+14),FALSE)</f>
        <v>0</v>
      </c>
      <c r="Z913" s="15">
        <f t="shared" ref="Z913:Z921" ca="1" si="493">J913</f>
        <v>0</v>
      </c>
      <c r="AA913" s="11">
        <f ca="1">SUM($J913:K913)</f>
        <v>0</v>
      </c>
      <c r="AB913" s="11">
        <f ca="1">SUM($J913:L913)</f>
        <v>0</v>
      </c>
      <c r="AC913" s="11">
        <f ca="1">SUM($J913:M913)</f>
        <v>0</v>
      </c>
      <c r="AD913" s="11">
        <f ca="1">SUM($J913:N913)</f>
        <v>0</v>
      </c>
      <c r="AE913" s="11">
        <f ca="1">SUM($J913:O913)</f>
        <v>0</v>
      </c>
      <c r="AF913" s="11">
        <f ca="1">SUM($J913:P913)</f>
        <v>0</v>
      </c>
      <c r="AG913" s="11">
        <f ca="1">SUM($J913:Q913)</f>
        <v>0</v>
      </c>
      <c r="AH913" s="11">
        <f ca="1">SUM($J913:R913)</f>
        <v>0</v>
      </c>
      <c r="AI913" s="11">
        <f ca="1">SUM($J913:S913)</f>
        <v>0</v>
      </c>
      <c r="AJ913" s="11">
        <f ca="1">SUM($J913:T913)</f>
        <v>0</v>
      </c>
      <c r="AK913" s="11">
        <f ca="1">SUM($J913:U913)</f>
        <v>0</v>
      </c>
      <c r="AL913" s="11">
        <f ca="1">SUM($J913:V913)</f>
        <v>0</v>
      </c>
      <c r="AM913" s="11">
        <f ca="1">SUM($J913:W913)</f>
        <v>0</v>
      </c>
      <c r="AN913" s="19">
        <f ca="1">SUM($J913:X913)</f>
        <v>0</v>
      </c>
      <c r="AO913" s="12"/>
      <c r="AP913" s="11">
        <f ca="1">IF(Data!$H$2="ja",IF(Z913&gt;$G913,Z913-$G913,0),0)</f>
        <v>0</v>
      </c>
      <c r="AQ913" s="11">
        <f ca="1">IF(Data!$H$2="ja",IF(AA913&gt;$G913,AA913-$G913-SUM($AP913:AP913),0),0)</f>
        <v>0</v>
      </c>
      <c r="AR913" s="11">
        <f ca="1">IF(Data!$H$2="ja",IF(AB913&gt;$G913,AB913-$G913-SUM($AP913:AQ913),0),0)</f>
        <v>0</v>
      </c>
      <c r="AS913" s="11">
        <f ca="1">IF(Data!$H$2="ja",IF(AC913&gt;$G913,AC913-$G913-SUM($AP913:AR913),0),0)</f>
        <v>0</v>
      </c>
      <c r="AT913" s="11">
        <f ca="1">IF(Data!$H$2="ja",IF(AD913&gt;$G913,AD913-$G913-SUM($AP913:AS913),0),0)</f>
        <v>0</v>
      </c>
      <c r="AU913" s="11">
        <f ca="1">IF(Data!$H$2="ja",IF(AE913&gt;$G913,AE913-$G913-SUM($AP913:AT913),0),0)</f>
        <v>0</v>
      </c>
      <c r="AV913" s="11">
        <f ca="1">IF(Data!$H$2="ja",IF(AF913&gt;$G913,AF913-$G913-SUM($AP913:AU913),0),0)</f>
        <v>0</v>
      </c>
      <c r="AW913" s="11">
        <f ca="1">IF(Data!$H$2="ja",IF(AG913&gt;$G913,AG913-$G913-SUM($AP913:AV913),0),0)</f>
        <v>0</v>
      </c>
      <c r="AX913" s="11">
        <f ca="1">IF(Data!$H$2="ja",IF(AH913&gt;$G913,AH913-$G913-SUM($AP913:AW913),0),0)</f>
        <v>0</v>
      </c>
      <c r="AY913" s="11">
        <f ca="1">IF(Data!$H$2="ja",IF(AI913&gt;$G913,AI913-$G913-SUM($AP913:AX913),0),0)</f>
        <v>0</v>
      </c>
      <c r="AZ913" s="11">
        <f ca="1">IF(Data!$H$2="ja",IF(AJ913&gt;$G913,AJ913-$G913-SUM($AP913:AY913),0),0)</f>
        <v>0</v>
      </c>
      <c r="BA913" s="11">
        <f ca="1">IF(Data!$H$2="ja",IF(AK913&gt;$G913,AK913-$G913-SUM($AP913:AZ913),0),0)</f>
        <v>0</v>
      </c>
      <c r="BB913" s="11">
        <f ca="1">IF(Data!$H$2="ja",IF(AL913&gt;$G913,AL913-$G913-SUM($AP913:BA913),0),0)</f>
        <v>0</v>
      </c>
      <c r="BC913" s="11">
        <f ca="1">IF(Data!$H$2="ja",IF(AM913&gt;$G913,AM913-$G913-SUM($AP913:BB913),0),0)</f>
        <v>0</v>
      </c>
      <c r="BD913" s="11">
        <f ca="1">IF(Data!$H$2="ja",IF(AN913&gt;$G913,AN913-$G913-SUM($AP913:BC913),0),0)</f>
        <v>0</v>
      </c>
    </row>
    <row r="914" spans="1:56" x14ac:dyDescent="0.25">
      <c r="A914" s="24">
        <v>10</v>
      </c>
      <c r="B914" s="24">
        <f t="shared" si="489"/>
        <v>19</v>
      </c>
      <c r="C914" s="39"/>
      <c r="D914" s="9" t="str">
        <f>Data!B$7</f>
        <v>Bygninger og jord</v>
      </c>
      <c r="E914" s="9"/>
      <c r="F914" s="4"/>
      <c r="G914" s="242">
        <f>HLOOKUP(B914,'Budget &amp; Total'!$1:$45,(31),FALSE)</f>
        <v>0</v>
      </c>
      <c r="H914" s="454">
        <f t="shared" ca="1" si="490"/>
        <v>0</v>
      </c>
      <c r="I914" s="72"/>
      <c r="J914" s="159">
        <f ca="1">HLOOKUP($B914,INDIRECT(J$1&amp;"!$I$2:$AM$40"),('Partner-period(er)'!$A914+14),FALSE)</f>
        <v>0</v>
      </c>
      <c r="K914" s="57">
        <f ca="1">HLOOKUP($B914,INDIRECT(K$1&amp;"!$I$2:$AM$40"),('Partner-period(er)'!$A914+14),FALSE)</f>
        <v>0</v>
      </c>
      <c r="L914" s="57">
        <f ca="1">HLOOKUP($B914,INDIRECT(L$1&amp;"!$I$2:$AM$40"),('Partner-period(er)'!$A914+14),FALSE)</f>
        <v>0</v>
      </c>
      <c r="M914" s="57">
        <f ca="1">HLOOKUP($B914,INDIRECT(M$1&amp;"!$I$2:$AM$40"),('Partner-period(er)'!$A914+14),FALSE)</f>
        <v>0</v>
      </c>
      <c r="N914" s="57">
        <f ca="1">HLOOKUP($B914,INDIRECT(N$1&amp;"!$I$2:$AM$40"),('Partner-period(er)'!$A914+14),FALSE)</f>
        <v>0</v>
      </c>
      <c r="O914" s="9">
        <f ca="1">HLOOKUP($B914,INDIRECT(O$1&amp;"!$I$2:$AM$40"),('Partner-period(er)'!$A914+14),FALSE)</f>
        <v>0</v>
      </c>
      <c r="P914" s="9">
        <f ca="1">HLOOKUP($B914,INDIRECT(P$1&amp;"!$I$2:$AM$40"),('Partner-period(er)'!$A914+14),FALSE)</f>
        <v>0</v>
      </c>
      <c r="Q914" s="9">
        <f ca="1">HLOOKUP($B914,INDIRECT(Q$1&amp;"!$I$2:$AM$40"),('Partner-period(er)'!$A914+14),FALSE)</f>
        <v>0</v>
      </c>
      <c r="R914" s="9">
        <f ca="1">HLOOKUP($B914,INDIRECT(R$1&amp;"!$I$2:$AM$40"),('Partner-period(er)'!$A914+14),FALSE)</f>
        <v>0</v>
      </c>
      <c r="S914" s="9">
        <f ca="1">HLOOKUP($B914,INDIRECT(S$1&amp;"!$I$2:$AM$40"),('Partner-period(er)'!$A914+14),FALSE)</f>
        <v>0</v>
      </c>
      <c r="T914" s="9">
        <f ca="1">HLOOKUP($B914,INDIRECT(T$1&amp;"!$I$2:$AM$40"),('Partner-period(er)'!$A914+14),FALSE)</f>
        <v>0</v>
      </c>
      <c r="U914" s="9">
        <f ca="1">HLOOKUP($B914,INDIRECT(U$1&amp;"!$I$2:$AM$40"),('Partner-period(er)'!$A914+14),FALSE)</f>
        <v>0</v>
      </c>
      <c r="V914" s="9">
        <f ca="1">HLOOKUP($B914,INDIRECT(V$1&amp;"!$I$2:$AM$40"),('Partner-period(er)'!$A914+14),FALSE)</f>
        <v>0</v>
      </c>
      <c r="W914" s="9">
        <f ca="1">HLOOKUP($B914,INDIRECT(W$1&amp;"!$I$2:$AM$40"),('Partner-period(er)'!$A914+14),FALSE)</f>
        <v>0</v>
      </c>
      <c r="X914" s="109">
        <f ca="1">HLOOKUP($B914,INDIRECT(X$1&amp;"!$I$2:$AM$40"),('Partner-period(er)'!$A914+14),FALSE)</f>
        <v>0</v>
      </c>
      <c r="Z914" s="15">
        <f t="shared" ca="1" si="493"/>
        <v>0</v>
      </c>
      <c r="AA914" s="11">
        <f ca="1">SUM($J914:K914)</f>
        <v>0</v>
      </c>
      <c r="AB914" s="11">
        <f ca="1">SUM($J914:L914)</f>
        <v>0</v>
      </c>
      <c r="AC914" s="11">
        <f ca="1">SUM($J914:M914)</f>
        <v>0</v>
      </c>
      <c r="AD914" s="11">
        <f ca="1">SUM($J914:N914)</f>
        <v>0</v>
      </c>
      <c r="AE914" s="11">
        <f ca="1">SUM($J914:O914)</f>
        <v>0</v>
      </c>
      <c r="AF914" s="11">
        <f ca="1">SUM($J914:P914)</f>
        <v>0</v>
      </c>
      <c r="AG914" s="11">
        <f ca="1">SUM($J914:Q914)</f>
        <v>0</v>
      </c>
      <c r="AH914" s="11">
        <f ca="1">SUM($J914:R914)</f>
        <v>0</v>
      </c>
      <c r="AI914" s="11">
        <f ca="1">SUM($J914:S914)</f>
        <v>0</v>
      </c>
      <c r="AJ914" s="11">
        <f ca="1">SUM($J914:T914)</f>
        <v>0</v>
      </c>
      <c r="AK914" s="11">
        <f ca="1">SUM($J914:U914)</f>
        <v>0</v>
      </c>
      <c r="AL914" s="11">
        <f ca="1">SUM($J914:V914)</f>
        <v>0</v>
      </c>
      <c r="AM914" s="11">
        <f ca="1">SUM($J914:W914)</f>
        <v>0</v>
      </c>
      <c r="AN914" s="19">
        <f ca="1">SUM($J914:X914)</f>
        <v>0</v>
      </c>
      <c r="AO914" s="12"/>
      <c r="AP914" s="11">
        <f ca="1">IF(Data!$H$2="ja",IF(Z914&gt;$G914,Z914-$G914,0),0)</f>
        <v>0</v>
      </c>
      <c r="AQ914" s="11">
        <f ca="1">IF(Data!$H$2="ja",IF(AA914&gt;$G914,AA914-$G914-SUM($AP914:AP914),0),0)</f>
        <v>0</v>
      </c>
      <c r="AR914" s="11">
        <f ca="1">IF(Data!$H$2="ja",IF(AB914&gt;$G914,AB914-$G914-SUM($AP914:AQ914),0),0)</f>
        <v>0</v>
      </c>
      <c r="AS914" s="11">
        <f ca="1">IF(Data!$H$2="ja",IF(AC914&gt;$G914,AC914-$G914-SUM($AP914:AR914),0),0)</f>
        <v>0</v>
      </c>
      <c r="AT914" s="11">
        <f ca="1">IF(Data!$H$2="ja",IF(AD914&gt;$G914,AD914-$G914-SUM($AP914:AS914),0),0)</f>
        <v>0</v>
      </c>
      <c r="AU914" s="11">
        <f ca="1">IF(Data!$H$2="ja",IF(AE914&gt;$G914,AE914-$G914-SUM($AP914:AT914),0),0)</f>
        <v>0</v>
      </c>
      <c r="AV914" s="11">
        <f ca="1">IF(Data!$H$2="ja",IF(AF914&gt;$G914,AF914-$G914-SUM($AP914:AU914),0),0)</f>
        <v>0</v>
      </c>
      <c r="AW914" s="11">
        <f ca="1">IF(Data!$H$2="ja",IF(AG914&gt;$G914,AG914-$G914-SUM($AP914:AV914),0),0)</f>
        <v>0</v>
      </c>
      <c r="AX914" s="11">
        <f ca="1">IF(Data!$H$2="ja",IF(AH914&gt;$G914,AH914-$G914-SUM($AP914:AW914),0),0)</f>
        <v>0</v>
      </c>
      <c r="AY914" s="11">
        <f ca="1">IF(Data!$H$2="ja",IF(AI914&gt;$G914,AI914-$G914-SUM($AP914:AX914),0),0)</f>
        <v>0</v>
      </c>
      <c r="AZ914" s="11">
        <f ca="1">IF(Data!$H$2="ja",IF(AJ914&gt;$G914,AJ914-$G914-SUM($AP914:AY914),0),0)</f>
        <v>0</v>
      </c>
      <c r="BA914" s="11">
        <f ca="1">IF(Data!$H$2="ja",IF(AK914&gt;$G914,AK914-$G914-SUM($AP914:AZ914),0),0)</f>
        <v>0</v>
      </c>
      <c r="BB914" s="11">
        <f ca="1">IF(Data!$H$2="ja",IF(AL914&gt;$G914,AL914-$G914-SUM($AP914:BA914),0),0)</f>
        <v>0</v>
      </c>
      <c r="BC914" s="11">
        <f ca="1">IF(Data!$H$2="ja",IF(AM914&gt;$G914,AM914-$G914-SUM($AP914:BB914),0),0)</f>
        <v>0</v>
      </c>
      <c r="BD914" s="11">
        <f ca="1">IF(Data!$H$2="ja",IF(AN914&gt;$G914,AN914-$G914-SUM($AP914:BC914),0),0)</f>
        <v>0</v>
      </c>
    </row>
    <row r="915" spans="1:56" x14ac:dyDescent="0.25">
      <c r="A915" s="24">
        <v>11</v>
      </c>
      <c r="B915" s="24">
        <f t="shared" si="489"/>
        <v>19</v>
      </c>
      <c r="C915" s="39"/>
      <c r="D915" s="9" t="str">
        <f>Data!B$8</f>
        <v>Andre driftsudgifter, herunder materialer</v>
      </c>
      <c r="E915" s="9"/>
      <c r="F915" s="4"/>
      <c r="G915" s="242">
        <f>HLOOKUP(B915,'Budget &amp; Total'!$1:$45,(32),FALSE)</f>
        <v>0</v>
      </c>
      <c r="H915" s="454">
        <f t="shared" ca="1" si="490"/>
        <v>0</v>
      </c>
      <c r="I915" s="72"/>
      <c r="J915" s="159">
        <f ca="1">HLOOKUP($B915,INDIRECT(J$1&amp;"!$I$2:$AM$40"),('Partner-period(er)'!$A915+14),FALSE)</f>
        <v>0</v>
      </c>
      <c r="K915" s="57">
        <f ca="1">HLOOKUP($B915,INDIRECT(K$1&amp;"!$I$2:$AM$40"),('Partner-period(er)'!$A915+14),FALSE)</f>
        <v>0</v>
      </c>
      <c r="L915" s="57">
        <f ca="1">HLOOKUP($B915,INDIRECT(L$1&amp;"!$I$2:$AM$40"),('Partner-period(er)'!$A915+14),FALSE)</f>
        <v>0</v>
      </c>
      <c r="M915" s="57">
        <f ca="1">HLOOKUP($B915,INDIRECT(M$1&amp;"!$I$2:$AM$40"),('Partner-period(er)'!$A915+14),FALSE)</f>
        <v>0</v>
      </c>
      <c r="N915" s="57">
        <f ca="1">HLOOKUP($B915,INDIRECT(N$1&amp;"!$I$2:$AM$40"),('Partner-period(er)'!$A915+14),FALSE)</f>
        <v>0</v>
      </c>
      <c r="O915" s="9">
        <f ca="1">HLOOKUP($B915,INDIRECT(O$1&amp;"!$I$2:$AM$40"),('Partner-period(er)'!$A915+14),FALSE)</f>
        <v>0</v>
      </c>
      <c r="P915" s="9">
        <f ca="1">HLOOKUP($B915,INDIRECT(P$1&amp;"!$I$2:$AM$40"),('Partner-period(er)'!$A915+14),FALSE)</f>
        <v>0</v>
      </c>
      <c r="Q915" s="9">
        <f ca="1">HLOOKUP($B915,INDIRECT(Q$1&amp;"!$I$2:$AM$40"),('Partner-period(er)'!$A915+14),FALSE)</f>
        <v>0</v>
      </c>
      <c r="R915" s="9">
        <f ca="1">HLOOKUP($B915,INDIRECT(R$1&amp;"!$I$2:$AM$40"),('Partner-period(er)'!$A915+14),FALSE)</f>
        <v>0</v>
      </c>
      <c r="S915" s="9">
        <f ca="1">HLOOKUP($B915,INDIRECT(S$1&amp;"!$I$2:$AM$40"),('Partner-period(er)'!$A915+14),FALSE)</f>
        <v>0</v>
      </c>
      <c r="T915" s="9">
        <f ca="1">HLOOKUP($B915,INDIRECT(T$1&amp;"!$I$2:$AM$40"),('Partner-period(er)'!$A915+14),FALSE)</f>
        <v>0</v>
      </c>
      <c r="U915" s="9">
        <f ca="1">HLOOKUP($B915,INDIRECT(U$1&amp;"!$I$2:$AM$40"),('Partner-period(er)'!$A915+14),FALSE)</f>
        <v>0</v>
      </c>
      <c r="V915" s="9">
        <f ca="1">HLOOKUP($B915,INDIRECT(V$1&amp;"!$I$2:$AM$40"),('Partner-period(er)'!$A915+14),FALSE)</f>
        <v>0</v>
      </c>
      <c r="W915" s="9">
        <f ca="1">HLOOKUP($B915,INDIRECT(W$1&amp;"!$I$2:$AM$40"),('Partner-period(er)'!$A915+14),FALSE)</f>
        <v>0</v>
      </c>
      <c r="X915" s="109">
        <f ca="1">HLOOKUP($B915,INDIRECT(X$1&amp;"!$I$2:$AM$40"),('Partner-period(er)'!$A915+14),FALSE)</f>
        <v>0</v>
      </c>
      <c r="Z915" s="15">
        <f t="shared" ca="1" si="493"/>
        <v>0</v>
      </c>
      <c r="AA915" s="11">
        <f ca="1">SUM($J915:K915)</f>
        <v>0</v>
      </c>
      <c r="AB915" s="11">
        <f ca="1">SUM($J915:L915)</f>
        <v>0</v>
      </c>
      <c r="AC915" s="11">
        <f ca="1">SUM($J915:M915)</f>
        <v>0</v>
      </c>
      <c r="AD915" s="11">
        <f ca="1">SUM($J915:N915)</f>
        <v>0</v>
      </c>
      <c r="AE915" s="11">
        <f ca="1">SUM($J915:O915)</f>
        <v>0</v>
      </c>
      <c r="AF915" s="11">
        <f ca="1">SUM($J915:P915)</f>
        <v>0</v>
      </c>
      <c r="AG915" s="11">
        <f ca="1">SUM($J915:Q915)</f>
        <v>0</v>
      </c>
      <c r="AH915" s="11">
        <f ca="1">SUM($J915:R915)</f>
        <v>0</v>
      </c>
      <c r="AI915" s="11">
        <f ca="1">SUM($J915:S915)</f>
        <v>0</v>
      </c>
      <c r="AJ915" s="11">
        <f ca="1">SUM($J915:T915)</f>
        <v>0</v>
      </c>
      <c r="AK915" s="11">
        <f ca="1">SUM($J915:U915)</f>
        <v>0</v>
      </c>
      <c r="AL915" s="11">
        <f ca="1">SUM($J915:V915)</f>
        <v>0</v>
      </c>
      <c r="AM915" s="11">
        <f ca="1">SUM($J915:W915)</f>
        <v>0</v>
      </c>
      <c r="AN915" s="19">
        <f ca="1">SUM($J915:X915)</f>
        <v>0</v>
      </c>
      <c r="AO915" s="12"/>
      <c r="AP915" s="11">
        <f ca="1">IF(Data!$H$2="ja",IF(Z915&gt;$G915,Z915-$G915,0),0)</f>
        <v>0</v>
      </c>
      <c r="AQ915" s="11">
        <f ca="1">IF(Data!$H$2="ja",IF(AA915&gt;$G915,AA915-$G915-SUM($AP915:AP915),0),0)</f>
        <v>0</v>
      </c>
      <c r="AR915" s="11">
        <f ca="1">IF(Data!$H$2="ja",IF(AB915&gt;$G915,AB915-$G915-SUM($AP915:AQ915),0),0)</f>
        <v>0</v>
      </c>
      <c r="AS915" s="11">
        <f ca="1">IF(Data!$H$2="ja",IF(AC915&gt;$G915,AC915-$G915-SUM($AP915:AR915),0),0)</f>
        <v>0</v>
      </c>
      <c r="AT915" s="11">
        <f ca="1">IF(Data!$H$2="ja",IF(AD915&gt;$G915,AD915-$G915-SUM($AP915:AS915),0),0)</f>
        <v>0</v>
      </c>
      <c r="AU915" s="11">
        <f ca="1">IF(Data!$H$2="ja",IF(AE915&gt;$G915,AE915-$G915-SUM($AP915:AT915),0),0)</f>
        <v>0</v>
      </c>
      <c r="AV915" s="11">
        <f ca="1">IF(Data!$H$2="ja",IF(AF915&gt;$G915,AF915-$G915-SUM($AP915:AU915),0),0)</f>
        <v>0</v>
      </c>
      <c r="AW915" s="11">
        <f ca="1">IF(Data!$H$2="ja",IF(AG915&gt;$G915,AG915-$G915-SUM($AP915:AV915),0),0)</f>
        <v>0</v>
      </c>
      <c r="AX915" s="11">
        <f ca="1">IF(Data!$H$2="ja",IF(AH915&gt;$G915,AH915-$G915-SUM($AP915:AW915),0),0)</f>
        <v>0</v>
      </c>
      <c r="AY915" s="11">
        <f ca="1">IF(Data!$H$2="ja",IF(AI915&gt;$G915,AI915-$G915-SUM($AP915:AX915),0),0)</f>
        <v>0</v>
      </c>
      <c r="AZ915" s="11">
        <f ca="1">IF(Data!$H$2="ja",IF(AJ915&gt;$G915,AJ915-$G915-SUM($AP915:AY915),0),0)</f>
        <v>0</v>
      </c>
      <c r="BA915" s="11">
        <f ca="1">IF(Data!$H$2="ja",IF(AK915&gt;$G915,AK915-$G915-SUM($AP915:AZ915),0),0)</f>
        <v>0</v>
      </c>
      <c r="BB915" s="11">
        <f ca="1">IF(Data!$H$2="ja",IF(AL915&gt;$G915,AL915-$G915-SUM($AP915:BA915),0),0)</f>
        <v>0</v>
      </c>
      <c r="BC915" s="11">
        <f ca="1">IF(Data!$H$2="ja",IF(AM915&gt;$G915,AM915-$G915-SUM($AP915:BB915),0),0)</f>
        <v>0</v>
      </c>
      <c r="BD915" s="11">
        <f ca="1">IF(Data!$H$2="ja",IF(AN915&gt;$G915,AN915-$G915-SUM($AP915:BC915),0),0)</f>
        <v>0</v>
      </c>
    </row>
    <row r="916" spans="1:56" x14ac:dyDescent="0.25">
      <c r="A916" s="24">
        <v>12</v>
      </c>
      <c r="B916" s="24">
        <f t="shared" si="489"/>
        <v>19</v>
      </c>
      <c r="C916" s="39"/>
      <c r="D916" s="9" t="str">
        <f>Data!B$9</f>
        <v>Konsulentydelser ved køb fra ekstern leverandør</v>
      </c>
      <c r="E916" s="9"/>
      <c r="F916" s="4"/>
      <c r="G916" s="242">
        <f>HLOOKUP(B916,'Budget &amp; Total'!$1:$45,(33),FALSE)</f>
        <v>0</v>
      </c>
      <c r="H916" s="454">
        <f t="shared" ca="1" si="490"/>
        <v>0</v>
      </c>
      <c r="I916" s="72"/>
      <c r="J916" s="159">
        <f ca="1">HLOOKUP($B916,INDIRECT(J$1&amp;"!$I$2:$AM$40"),('Partner-period(er)'!$A916+14),FALSE)</f>
        <v>0</v>
      </c>
      <c r="K916" s="57">
        <f ca="1">HLOOKUP($B916,INDIRECT(K$1&amp;"!$I$2:$AM$40"),('Partner-period(er)'!$A916+14),FALSE)</f>
        <v>0</v>
      </c>
      <c r="L916" s="57">
        <f ca="1">HLOOKUP($B916,INDIRECT(L$1&amp;"!$I$2:$AM$40"),('Partner-period(er)'!$A916+14),FALSE)</f>
        <v>0</v>
      </c>
      <c r="M916" s="57">
        <f ca="1">HLOOKUP($B916,INDIRECT(M$1&amp;"!$I$2:$AM$40"),('Partner-period(er)'!$A916+14),FALSE)</f>
        <v>0</v>
      </c>
      <c r="N916" s="57">
        <f ca="1">HLOOKUP($B916,INDIRECT(N$1&amp;"!$I$2:$AM$40"),('Partner-period(er)'!$A916+14),FALSE)</f>
        <v>0</v>
      </c>
      <c r="O916" s="9">
        <f ca="1">HLOOKUP($B916,INDIRECT(O$1&amp;"!$I$2:$AM$40"),('Partner-period(er)'!$A916+14),FALSE)</f>
        <v>0</v>
      </c>
      <c r="P916" s="9">
        <f ca="1">HLOOKUP($B916,INDIRECT(P$1&amp;"!$I$2:$AM$40"),('Partner-period(er)'!$A916+14),FALSE)</f>
        <v>0</v>
      </c>
      <c r="Q916" s="9">
        <f ca="1">HLOOKUP($B916,INDIRECT(Q$1&amp;"!$I$2:$AM$40"),('Partner-period(er)'!$A916+14),FALSE)</f>
        <v>0</v>
      </c>
      <c r="R916" s="9">
        <f ca="1">HLOOKUP($B916,INDIRECT(R$1&amp;"!$I$2:$AM$40"),('Partner-period(er)'!$A916+14),FALSE)</f>
        <v>0</v>
      </c>
      <c r="S916" s="9">
        <f ca="1">HLOOKUP($B916,INDIRECT(S$1&amp;"!$I$2:$AM$40"),('Partner-period(er)'!$A916+14),FALSE)</f>
        <v>0</v>
      </c>
      <c r="T916" s="9">
        <f ca="1">HLOOKUP($B916,INDIRECT(T$1&amp;"!$I$2:$AM$40"),('Partner-period(er)'!$A916+14),FALSE)</f>
        <v>0</v>
      </c>
      <c r="U916" s="9">
        <f ca="1">HLOOKUP($B916,INDIRECT(U$1&amp;"!$I$2:$AM$40"),('Partner-period(er)'!$A916+14),FALSE)</f>
        <v>0</v>
      </c>
      <c r="V916" s="9">
        <f ca="1">HLOOKUP($B916,INDIRECT(V$1&amp;"!$I$2:$AM$40"),('Partner-period(er)'!$A916+14),FALSE)</f>
        <v>0</v>
      </c>
      <c r="W916" s="9">
        <f ca="1">HLOOKUP($B916,INDIRECT(W$1&amp;"!$I$2:$AM$40"),('Partner-period(er)'!$A916+14),FALSE)</f>
        <v>0</v>
      </c>
      <c r="X916" s="109">
        <f ca="1">HLOOKUP($B916,INDIRECT(X$1&amp;"!$I$2:$AM$40"),('Partner-period(er)'!$A916+14),FALSE)</f>
        <v>0</v>
      </c>
      <c r="Z916" s="15">
        <f t="shared" ca="1" si="493"/>
        <v>0</v>
      </c>
      <c r="AA916" s="11">
        <f ca="1">SUM($J916:K916)</f>
        <v>0</v>
      </c>
      <c r="AB916" s="11">
        <f ca="1">SUM($J916:L916)</f>
        <v>0</v>
      </c>
      <c r="AC916" s="11">
        <f ca="1">SUM($J916:M916)</f>
        <v>0</v>
      </c>
      <c r="AD916" s="11">
        <f ca="1">SUM($J916:N916)</f>
        <v>0</v>
      </c>
      <c r="AE916" s="11">
        <f ca="1">SUM($J916:O916)</f>
        <v>0</v>
      </c>
      <c r="AF916" s="11">
        <f ca="1">SUM($J916:P916)</f>
        <v>0</v>
      </c>
      <c r="AG916" s="11">
        <f ca="1">SUM($J916:Q916)</f>
        <v>0</v>
      </c>
      <c r="AH916" s="11">
        <f ca="1">SUM($J916:R916)</f>
        <v>0</v>
      </c>
      <c r="AI916" s="11">
        <f ca="1">SUM($J916:S916)</f>
        <v>0</v>
      </c>
      <c r="AJ916" s="11">
        <f ca="1">SUM($J916:T916)</f>
        <v>0</v>
      </c>
      <c r="AK916" s="11">
        <f ca="1">SUM($J916:U916)</f>
        <v>0</v>
      </c>
      <c r="AL916" s="11">
        <f ca="1">SUM($J916:V916)</f>
        <v>0</v>
      </c>
      <c r="AM916" s="11">
        <f ca="1">SUM($J916:W916)</f>
        <v>0</v>
      </c>
      <c r="AN916" s="19">
        <f ca="1">SUM($J916:X916)</f>
        <v>0</v>
      </c>
      <c r="AO916" s="12"/>
      <c r="AP916" s="11">
        <f ca="1">IF(Data!$H$2="ja",IF(Z916&gt;$G916,Z916-$G916,0),0)</f>
        <v>0</v>
      </c>
      <c r="AQ916" s="11">
        <f ca="1">IF(Data!$H$2="ja",IF(AA916&gt;$G916,AA916-$G916-SUM($AP916:AP916),0),0)</f>
        <v>0</v>
      </c>
      <c r="AR916" s="11">
        <f ca="1">IF(Data!$H$2="ja",IF(AB916&gt;$G916,AB916-$G916-SUM($AP916:AQ916),0),0)</f>
        <v>0</v>
      </c>
      <c r="AS916" s="11">
        <f ca="1">IF(Data!$H$2="ja",IF(AC916&gt;$G916,AC916-$G916-SUM($AP916:AR916),0),0)</f>
        <v>0</v>
      </c>
      <c r="AT916" s="11">
        <f ca="1">IF(Data!$H$2="ja",IF(AD916&gt;$G916,AD916-$G916-SUM($AP916:AS916),0),0)</f>
        <v>0</v>
      </c>
      <c r="AU916" s="11">
        <f ca="1">IF(Data!$H$2="ja",IF(AE916&gt;$G916,AE916-$G916-SUM($AP916:AT916),0),0)</f>
        <v>0</v>
      </c>
      <c r="AV916" s="11">
        <f ca="1">IF(Data!$H$2="ja",IF(AF916&gt;$G916,AF916-$G916-SUM($AP916:AU916),0),0)</f>
        <v>0</v>
      </c>
      <c r="AW916" s="11">
        <f ca="1">IF(Data!$H$2="ja",IF(AG916&gt;$G916,AG916-$G916-SUM($AP916:AV916),0),0)</f>
        <v>0</v>
      </c>
      <c r="AX916" s="11">
        <f ca="1">IF(Data!$H$2="ja",IF(AH916&gt;$G916,AH916-$G916-SUM($AP916:AW916),0),0)</f>
        <v>0</v>
      </c>
      <c r="AY916" s="11">
        <f ca="1">IF(Data!$H$2="ja",IF(AI916&gt;$G916,AI916-$G916-SUM($AP916:AX916),0),0)</f>
        <v>0</v>
      </c>
      <c r="AZ916" s="11">
        <f ca="1">IF(Data!$H$2="ja",IF(AJ916&gt;$G916,AJ916-$G916-SUM($AP916:AY916),0),0)</f>
        <v>0</v>
      </c>
      <c r="BA916" s="11">
        <f ca="1">IF(Data!$H$2="ja",IF(AK916&gt;$G916,AK916-$G916-SUM($AP916:AZ916),0),0)</f>
        <v>0</v>
      </c>
      <c r="BB916" s="11">
        <f ca="1">IF(Data!$H$2="ja",IF(AL916&gt;$G916,AL916-$G916-SUM($AP916:BA916),0),0)</f>
        <v>0</v>
      </c>
      <c r="BC916" s="11">
        <f ca="1">IF(Data!$H$2="ja",IF(AM916&gt;$G916,AM916-$G916-SUM($AP916:BB916),0),0)</f>
        <v>0</v>
      </c>
      <c r="BD916" s="11">
        <f ca="1">IF(Data!$H$2="ja",IF(AN916&gt;$G916,AN916-$G916-SUM($AP916:BC916),0),0)</f>
        <v>0</v>
      </c>
    </row>
    <row r="917" spans="1:56" x14ac:dyDescent="0.25">
      <c r="A917" s="24">
        <v>13</v>
      </c>
      <c r="B917" s="24">
        <f t="shared" si="489"/>
        <v>19</v>
      </c>
      <c r="C917" s="39"/>
      <c r="D917" s="9" t="str">
        <f>Data!B$10</f>
        <v>Indtægter (negative tal)</v>
      </c>
      <c r="E917" s="9"/>
      <c r="F917" s="4"/>
      <c r="G917" s="242">
        <f>HLOOKUP(B917,'Budget &amp; Total'!$1:$45,(34),FALSE)</f>
        <v>0</v>
      </c>
      <c r="H917" s="454">
        <f t="shared" ca="1" si="490"/>
        <v>0</v>
      </c>
      <c r="I917" s="72"/>
      <c r="J917" s="159">
        <f ca="1">HLOOKUP($B917,INDIRECT(J$1&amp;"!$I$2:$AM$40"),('Partner-period(er)'!$A917+14),FALSE)</f>
        <v>0</v>
      </c>
      <c r="K917" s="57">
        <f ca="1">HLOOKUP($B917,INDIRECT(K$1&amp;"!$I$2:$AM$40"),('Partner-period(er)'!$A917+14),FALSE)</f>
        <v>0</v>
      </c>
      <c r="L917" s="57">
        <f ca="1">HLOOKUP($B917,INDIRECT(L$1&amp;"!$I$2:$AM$40"),('Partner-period(er)'!$A917+14),FALSE)</f>
        <v>0</v>
      </c>
      <c r="M917" s="57">
        <f ca="1">HLOOKUP($B917,INDIRECT(M$1&amp;"!$I$2:$AM$40"),('Partner-period(er)'!$A917+14),FALSE)</f>
        <v>0</v>
      </c>
      <c r="N917" s="57">
        <f ca="1">HLOOKUP($B917,INDIRECT(N$1&amp;"!$I$2:$AM$40"),('Partner-period(er)'!$A917+14),FALSE)</f>
        <v>0</v>
      </c>
      <c r="O917" s="9">
        <f ca="1">HLOOKUP($B917,INDIRECT(O$1&amp;"!$I$2:$AM$40"),('Partner-period(er)'!$A917+14),FALSE)</f>
        <v>0</v>
      </c>
      <c r="P917" s="9">
        <f ca="1">HLOOKUP($B917,INDIRECT(P$1&amp;"!$I$2:$AM$40"),('Partner-period(er)'!$A917+14),FALSE)</f>
        <v>0</v>
      </c>
      <c r="Q917" s="9">
        <f ca="1">HLOOKUP($B917,INDIRECT(Q$1&amp;"!$I$2:$AM$40"),('Partner-period(er)'!$A917+14),FALSE)</f>
        <v>0</v>
      </c>
      <c r="R917" s="9">
        <f ca="1">HLOOKUP($B917,INDIRECT(R$1&amp;"!$I$2:$AM$40"),('Partner-period(er)'!$A917+14),FALSE)</f>
        <v>0</v>
      </c>
      <c r="S917" s="9">
        <f ca="1">HLOOKUP($B917,INDIRECT(S$1&amp;"!$I$2:$AM$40"),('Partner-period(er)'!$A917+14),FALSE)</f>
        <v>0</v>
      </c>
      <c r="T917" s="9">
        <f ca="1">HLOOKUP($B917,INDIRECT(T$1&amp;"!$I$2:$AM$40"),('Partner-period(er)'!$A917+14),FALSE)</f>
        <v>0</v>
      </c>
      <c r="U917" s="9">
        <f ca="1">HLOOKUP($B917,INDIRECT(U$1&amp;"!$I$2:$AM$40"),('Partner-period(er)'!$A917+14),FALSE)</f>
        <v>0</v>
      </c>
      <c r="V917" s="9">
        <f ca="1">HLOOKUP($B917,INDIRECT(V$1&amp;"!$I$2:$AM$40"),('Partner-period(er)'!$A917+14),FALSE)</f>
        <v>0</v>
      </c>
      <c r="W917" s="9">
        <f ca="1">HLOOKUP($B917,INDIRECT(W$1&amp;"!$I$2:$AM$40"),('Partner-period(er)'!$A917+14),FALSE)</f>
        <v>0</v>
      </c>
      <c r="X917" s="109">
        <f ca="1">HLOOKUP($B917,INDIRECT(X$1&amp;"!$I$2:$AM$40"),('Partner-period(er)'!$A917+14),FALSE)</f>
        <v>0</v>
      </c>
      <c r="Z917" s="15">
        <f t="shared" ca="1" si="493"/>
        <v>0</v>
      </c>
      <c r="AA917" s="11">
        <f ca="1">SUM($J917:K917)</f>
        <v>0</v>
      </c>
      <c r="AB917" s="11">
        <f ca="1">SUM($J917:L917)</f>
        <v>0</v>
      </c>
      <c r="AC917" s="11">
        <f ca="1">SUM($J917:M917)</f>
        <v>0</v>
      </c>
      <c r="AD917" s="11">
        <f ca="1">SUM($J917:N917)</f>
        <v>0</v>
      </c>
      <c r="AE917" s="11">
        <f ca="1">SUM($J917:O917)</f>
        <v>0</v>
      </c>
      <c r="AF917" s="11">
        <f ca="1">SUM($J917:P917)</f>
        <v>0</v>
      </c>
      <c r="AG917" s="11">
        <f ca="1">SUM($J917:Q917)</f>
        <v>0</v>
      </c>
      <c r="AH917" s="11">
        <f ca="1">SUM($J917:R917)</f>
        <v>0</v>
      </c>
      <c r="AI917" s="11">
        <f ca="1">SUM($J917:S917)</f>
        <v>0</v>
      </c>
      <c r="AJ917" s="11">
        <f ca="1">SUM($J917:T917)</f>
        <v>0</v>
      </c>
      <c r="AK917" s="11">
        <f ca="1">SUM($J917:U917)</f>
        <v>0</v>
      </c>
      <c r="AL917" s="11">
        <f ca="1">SUM($J917:V917)</f>
        <v>0</v>
      </c>
      <c r="AM917" s="11">
        <f ca="1">SUM($J917:W917)</f>
        <v>0</v>
      </c>
      <c r="AN917" s="19">
        <f ca="1">SUM($J917:X917)</f>
        <v>0</v>
      </c>
      <c r="AO917" s="12"/>
      <c r="AP917" s="11"/>
      <c r="AQ917" s="11"/>
      <c r="AR917" s="11"/>
      <c r="AS917" s="11"/>
      <c r="AT917" s="11"/>
      <c r="AU917" s="11"/>
      <c r="AV917" s="11"/>
      <c r="AW917" s="11"/>
      <c r="AX917" s="11"/>
      <c r="AY917" s="11"/>
      <c r="AZ917" s="11"/>
      <c r="BA917" s="11"/>
      <c r="BB917" s="11"/>
      <c r="BC917" s="11"/>
      <c r="BD917" s="11"/>
    </row>
    <row r="918" spans="1:56" x14ac:dyDescent="0.25">
      <c r="A918" s="24">
        <v>14</v>
      </c>
      <c r="B918" s="24">
        <f t="shared" si="489"/>
        <v>19</v>
      </c>
      <c r="C918" s="39"/>
      <c r="D918" s="9" t="str">
        <f>Data!B$11</f>
        <v>Andet, herunder rejser og formidling</v>
      </c>
      <c r="E918" s="9"/>
      <c r="F918" s="4"/>
      <c r="G918" s="242">
        <f>HLOOKUP(B918,'Budget &amp; Total'!$1:$45,(35),FALSE)</f>
        <v>0</v>
      </c>
      <c r="H918" s="454">
        <f t="shared" ca="1" si="490"/>
        <v>0</v>
      </c>
      <c r="I918" s="72"/>
      <c r="J918" s="159">
        <f ca="1">HLOOKUP($B918,INDIRECT(J$1&amp;"!$I$2:$AM$40"),('Partner-period(er)'!$A918+14),FALSE)</f>
        <v>0</v>
      </c>
      <c r="K918" s="57">
        <f ca="1">HLOOKUP($B918,INDIRECT(K$1&amp;"!$I$2:$AM$40"),('Partner-period(er)'!$A918+14),FALSE)</f>
        <v>0</v>
      </c>
      <c r="L918" s="57">
        <f ca="1">HLOOKUP($B918,INDIRECT(L$1&amp;"!$I$2:$AM$40"),('Partner-period(er)'!$A918+14),FALSE)</f>
        <v>0</v>
      </c>
      <c r="M918" s="57">
        <f ca="1">HLOOKUP($B918,INDIRECT(M$1&amp;"!$I$2:$AM$40"),('Partner-period(er)'!$A918+14),FALSE)</f>
        <v>0</v>
      </c>
      <c r="N918" s="57">
        <f ca="1">HLOOKUP($B918,INDIRECT(N$1&amp;"!$I$2:$AM$40"),('Partner-period(er)'!$A918+14),FALSE)</f>
        <v>0</v>
      </c>
      <c r="O918" s="9">
        <f ca="1">HLOOKUP($B918,INDIRECT(O$1&amp;"!$I$2:$AM$40"),('Partner-period(er)'!$A918+14),FALSE)</f>
        <v>0</v>
      </c>
      <c r="P918" s="9">
        <f ca="1">HLOOKUP($B918,INDIRECT(P$1&amp;"!$I$2:$AM$40"),('Partner-period(er)'!$A918+14),FALSE)</f>
        <v>0</v>
      </c>
      <c r="Q918" s="9">
        <f ca="1">HLOOKUP($B918,INDIRECT(Q$1&amp;"!$I$2:$AM$40"),('Partner-period(er)'!$A918+14),FALSE)</f>
        <v>0</v>
      </c>
      <c r="R918" s="9">
        <f ca="1">HLOOKUP($B918,INDIRECT(R$1&amp;"!$I$2:$AM$40"),('Partner-period(er)'!$A918+14),FALSE)</f>
        <v>0</v>
      </c>
      <c r="S918" s="9">
        <f ca="1">HLOOKUP($B918,INDIRECT(S$1&amp;"!$I$2:$AM$40"),('Partner-period(er)'!$A918+14),FALSE)</f>
        <v>0</v>
      </c>
      <c r="T918" s="9">
        <f ca="1">HLOOKUP($B918,INDIRECT(T$1&amp;"!$I$2:$AM$40"),('Partner-period(er)'!$A918+14),FALSE)</f>
        <v>0</v>
      </c>
      <c r="U918" s="9">
        <f ca="1">HLOOKUP($B918,INDIRECT(U$1&amp;"!$I$2:$AM$40"),('Partner-period(er)'!$A918+14),FALSE)</f>
        <v>0</v>
      </c>
      <c r="V918" s="9">
        <f ca="1">HLOOKUP($B918,INDIRECT(V$1&amp;"!$I$2:$AM$40"),('Partner-period(er)'!$A918+14),FALSE)</f>
        <v>0</v>
      </c>
      <c r="W918" s="9">
        <f ca="1">HLOOKUP($B918,INDIRECT(W$1&amp;"!$I$2:$AM$40"),('Partner-period(er)'!$A918+14),FALSE)</f>
        <v>0</v>
      </c>
      <c r="X918" s="109">
        <f ca="1">HLOOKUP($B918,INDIRECT(X$1&amp;"!$I$2:$AM$40"),('Partner-period(er)'!$A918+14),FALSE)</f>
        <v>0</v>
      </c>
      <c r="Z918" s="15">
        <f t="shared" ca="1" si="493"/>
        <v>0</v>
      </c>
      <c r="AA918" s="11">
        <f ca="1">SUM($J918:K918)</f>
        <v>0</v>
      </c>
      <c r="AB918" s="11">
        <f ca="1">SUM($J918:L918)</f>
        <v>0</v>
      </c>
      <c r="AC918" s="11">
        <f ca="1">SUM($J918:M918)</f>
        <v>0</v>
      </c>
      <c r="AD918" s="11">
        <f ca="1">SUM($J918:N918)</f>
        <v>0</v>
      </c>
      <c r="AE918" s="11">
        <f ca="1">SUM($J918:O918)</f>
        <v>0</v>
      </c>
      <c r="AF918" s="11">
        <f ca="1">SUM($J918:P918)</f>
        <v>0</v>
      </c>
      <c r="AG918" s="11">
        <f ca="1">SUM($J918:Q918)</f>
        <v>0</v>
      </c>
      <c r="AH918" s="11">
        <f ca="1">SUM($J918:R918)</f>
        <v>0</v>
      </c>
      <c r="AI918" s="11">
        <f ca="1">SUM($J918:S918)</f>
        <v>0</v>
      </c>
      <c r="AJ918" s="11">
        <f ca="1">SUM($J918:T918)</f>
        <v>0</v>
      </c>
      <c r="AK918" s="11">
        <f ca="1">SUM($J918:U918)</f>
        <v>0</v>
      </c>
      <c r="AL918" s="11">
        <f ca="1">SUM($J918:V918)</f>
        <v>0</v>
      </c>
      <c r="AM918" s="11">
        <f ca="1">SUM($J918:W918)</f>
        <v>0</v>
      </c>
      <c r="AN918" s="19">
        <f ca="1">SUM($J918:X918)</f>
        <v>0</v>
      </c>
      <c r="AO918" s="12"/>
      <c r="AP918" s="11">
        <f ca="1">IF(Data!$H$2="ja",IF(Z918&gt;$G918,Z918-$G918,0),0)</f>
        <v>0</v>
      </c>
      <c r="AQ918" s="11">
        <f ca="1">IF(Data!$H$2="ja",IF(AA918&gt;$G918,AA918-$G918-SUM($AP918:AP918),0),0)</f>
        <v>0</v>
      </c>
      <c r="AR918" s="11">
        <f ca="1">IF(Data!$H$2="ja",IF(AB918&gt;$G918,AB918-$G918-SUM($AP918:AQ918),0),0)</f>
        <v>0</v>
      </c>
      <c r="AS918" s="11">
        <f ca="1">IF(Data!$H$2="ja",IF(AC918&gt;$G918,AC918-$G918-SUM($AP918:AR918),0),0)</f>
        <v>0</v>
      </c>
      <c r="AT918" s="11">
        <f ca="1">IF(Data!$H$2="ja",IF(AD918&gt;$G918,AD918-$G918-SUM($AP918:AS918),0),0)</f>
        <v>0</v>
      </c>
      <c r="AU918" s="11">
        <f ca="1">IF(Data!$H$2="ja",IF(AE918&gt;$G918,AE918-$G918-SUM($AP918:AT918),0),0)</f>
        <v>0</v>
      </c>
      <c r="AV918" s="11">
        <f ca="1">IF(Data!$H$2="ja",IF(AF918&gt;$G918,AF918-$G918-SUM($AP918:AU918),0),0)</f>
        <v>0</v>
      </c>
      <c r="AW918" s="11">
        <f ca="1">IF(Data!$H$2="ja",IF(AG918&gt;$G918,AG918-$G918-SUM($AP918:AV918),0),0)</f>
        <v>0</v>
      </c>
      <c r="AX918" s="11">
        <f ca="1">IF(Data!$H$2="ja",IF(AH918&gt;$G918,AH918-$G918-SUM($AP918:AW918),0),0)</f>
        <v>0</v>
      </c>
      <c r="AY918" s="11">
        <f ca="1">IF(Data!$H$2="ja",IF(AI918&gt;$G918,AI918-$G918-SUM($AP918:AX918),0),0)</f>
        <v>0</v>
      </c>
      <c r="AZ918" s="11">
        <f ca="1">IF(Data!$H$2="ja",IF(AJ918&gt;$G918,AJ918-$G918-SUM($AP918:AY918),0),0)</f>
        <v>0</v>
      </c>
      <c r="BA918" s="11">
        <f ca="1">IF(Data!$H$2="ja",IF(AK918&gt;$G918,AK918-$G918-SUM($AP918:AZ918),0),0)</f>
        <v>0</v>
      </c>
      <c r="BB918" s="11">
        <f ca="1">IF(Data!$H$2="ja",IF(AL918&gt;$G918,AL918-$G918-SUM($AP918:BA918),0),0)</f>
        <v>0</v>
      </c>
      <c r="BC918" s="11">
        <f ca="1">IF(Data!$H$2="ja",IF(AM918&gt;$G918,AM918-$G918-SUM($AP918:BB918),0),0)</f>
        <v>0</v>
      </c>
      <c r="BD918" s="11">
        <f ca="1">IF(Data!$H$2="ja",IF(AN918&gt;$G918,AN918-$G918-SUM($AP918:BC918),0),0)</f>
        <v>0</v>
      </c>
    </row>
    <row r="919" spans="1:56" x14ac:dyDescent="0.25">
      <c r="A919" s="24">
        <v>15</v>
      </c>
      <c r="B919" s="24">
        <f t="shared" si="489"/>
        <v>19</v>
      </c>
      <c r="C919" s="39"/>
      <c r="D919" s="9" t="str">
        <f>Data!B$12</f>
        <v>Overheadomkostninger</v>
      </c>
      <c r="E919" s="9"/>
      <c r="F919" s="4"/>
      <c r="G919" s="243">
        <f>HLOOKUP(B919,'Budget &amp; Total'!$1:$45,(37),FALSE)</f>
        <v>0</v>
      </c>
      <c r="H919" s="454">
        <f t="shared" ca="1" si="490"/>
        <v>0</v>
      </c>
      <c r="I919" s="72"/>
      <c r="J919" s="159">
        <f ca="1">HLOOKUP($B919,INDIRECT(J$1&amp;"!$I$2:$AM$40"),('Partner-period(er)'!$A919+14),FALSE)</f>
        <v>0</v>
      </c>
      <c r="K919" s="57">
        <f ca="1">HLOOKUP($B919,INDIRECT(K$1&amp;"!$I$2:$AM$40"),('Partner-period(er)'!$A919+14),FALSE)</f>
        <v>0</v>
      </c>
      <c r="L919" s="57">
        <f ca="1">HLOOKUP($B919,INDIRECT(L$1&amp;"!$I$2:$AM$40"),('Partner-period(er)'!$A919+14),FALSE)</f>
        <v>0</v>
      </c>
      <c r="M919" s="57">
        <f ca="1">HLOOKUP($B919,INDIRECT(M$1&amp;"!$I$2:$AM$40"),('Partner-period(er)'!$A919+14),FALSE)</f>
        <v>0</v>
      </c>
      <c r="N919" s="57">
        <f ca="1">HLOOKUP($B919,INDIRECT(N$1&amp;"!$I$2:$AM$40"),('Partner-period(er)'!$A919+14),FALSE)</f>
        <v>0</v>
      </c>
      <c r="O919" s="9">
        <f ca="1">HLOOKUP($B919,INDIRECT(O$1&amp;"!$I$2:$AM$40"),('Partner-period(er)'!$A919+14),FALSE)</f>
        <v>0</v>
      </c>
      <c r="P919" s="9">
        <f ca="1">HLOOKUP($B919,INDIRECT(P$1&amp;"!$I$2:$AM$40"),('Partner-period(er)'!$A919+14),FALSE)</f>
        <v>0</v>
      </c>
      <c r="Q919" s="9">
        <f ca="1">HLOOKUP($B919,INDIRECT(Q$1&amp;"!$I$2:$AM$40"),('Partner-period(er)'!$A919+14),FALSE)</f>
        <v>0</v>
      </c>
      <c r="R919" s="9">
        <f ca="1">HLOOKUP($B919,INDIRECT(R$1&amp;"!$I$2:$AM$40"),('Partner-period(er)'!$A919+14),FALSE)</f>
        <v>0</v>
      </c>
      <c r="S919" s="9">
        <f ca="1">HLOOKUP($B919,INDIRECT(S$1&amp;"!$I$2:$AM$40"),('Partner-period(er)'!$A919+14),FALSE)</f>
        <v>0</v>
      </c>
      <c r="T919" s="9">
        <f ca="1">HLOOKUP($B919,INDIRECT(T$1&amp;"!$I$2:$AM$40"),('Partner-period(er)'!$A919+14),FALSE)</f>
        <v>0</v>
      </c>
      <c r="U919" s="9">
        <f ca="1">HLOOKUP($B919,INDIRECT(U$1&amp;"!$I$2:$AM$40"),('Partner-period(er)'!$A919+14),FALSE)</f>
        <v>0</v>
      </c>
      <c r="V919" s="9">
        <f ca="1">HLOOKUP($B919,INDIRECT(V$1&amp;"!$I$2:$AM$40"),('Partner-period(er)'!$A919+14),FALSE)</f>
        <v>0</v>
      </c>
      <c r="W919" s="9">
        <f ca="1">HLOOKUP($B919,INDIRECT(W$1&amp;"!$I$2:$AM$40"),('Partner-period(er)'!$A919+14),FALSE)</f>
        <v>0</v>
      </c>
      <c r="X919" s="109">
        <f ca="1">HLOOKUP($B919,INDIRECT(X$1&amp;"!$I$2:$AM$40"),('Partner-period(er)'!$A919+14),FALSE)</f>
        <v>0</v>
      </c>
      <c r="Z919" s="15">
        <f t="shared" ca="1" si="493"/>
        <v>0</v>
      </c>
      <c r="AA919" s="11">
        <f ca="1">SUM($J919:K919)</f>
        <v>0</v>
      </c>
      <c r="AB919" s="11">
        <f ca="1">SUM($J919:L919)</f>
        <v>0</v>
      </c>
      <c r="AC919" s="11">
        <f ca="1">SUM($J919:M919)</f>
        <v>0</v>
      </c>
      <c r="AD919" s="11">
        <f ca="1">SUM($J919:N919)</f>
        <v>0</v>
      </c>
      <c r="AE919" s="11">
        <f ca="1">SUM($J919:O919)</f>
        <v>0</v>
      </c>
      <c r="AF919" s="11">
        <f ca="1">SUM($J919:P919)</f>
        <v>0</v>
      </c>
      <c r="AG919" s="11">
        <f ca="1">SUM($J919:Q919)</f>
        <v>0</v>
      </c>
      <c r="AH919" s="11">
        <f ca="1">SUM($J919:R919)</f>
        <v>0</v>
      </c>
      <c r="AI919" s="11">
        <f ca="1">SUM($J919:S919)</f>
        <v>0</v>
      </c>
      <c r="AJ919" s="11">
        <f ca="1">SUM($J919:T919)</f>
        <v>0</v>
      </c>
      <c r="AK919" s="11">
        <f ca="1">SUM($J919:U919)</f>
        <v>0</v>
      </c>
      <c r="AL919" s="11">
        <f ca="1">SUM($J919:V919)</f>
        <v>0</v>
      </c>
      <c r="AM919" s="11">
        <f ca="1">SUM($J919:W919)</f>
        <v>0</v>
      </c>
      <c r="AN919" s="19">
        <f ca="1">SUM($J919:X919)</f>
        <v>0</v>
      </c>
      <c r="AO919" s="12"/>
      <c r="AP919" s="11">
        <f ca="1">IF(Data!$H$2="ja",IF(Z919&gt;$G919,Z919-$G919,0),0)</f>
        <v>0</v>
      </c>
      <c r="AQ919" s="11">
        <f ca="1">IF(Data!$H$2="ja",IF(AA919&gt;$G919,AA919-$G919-SUM($AP919:AP919),0),0)</f>
        <v>0</v>
      </c>
      <c r="AR919" s="11">
        <f ca="1">IF(Data!$H$2="ja",IF(AB919&gt;$G919,AB919-$G919-SUM($AP919:AQ919),0),0)</f>
        <v>0</v>
      </c>
      <c r="AS919" s="11">
        <f ca="1">IF(Data!$H$2="ja",IF(AC919&gt;$G919,AC919-$G919-SUM($AP919:AR919),0),0)</f>
        <v>0</v>
      </c>
      <c r="AT919" s="11">
        <f ca="1">IF(Data!$H$2="ja",IF(AD919&gt;$G919,AD919-$G919-SUM($AP919:AS919),0),0)</f>
        <v>0</v>
      </c>
      <c r="AU919" s="11">
        <f ca="1">IF(Data!$H$2="ja",IF(AE919&gt;$G919,AE919-$G919-SUM($AP919:AT919),0),0)</f>
        <v>0</v>
      </c>
      <c r="AV919" s="11">
        <f ca="1">IF(Data!$H$2="ja",IF(AF919&gt;$G919,AF919-$G919-SUM($AP919:AU919),0),0)</f>
        <v>0</v>
      </c>
      <c r="AW919" s="11">
        <f ca="1">IF(Data!$H$2="ja",IF(AG919&gt;$G919,AG919-$G919-SUM($AP919:AV919),0),0)</f>
        <v>0</v>
      </c>
      <c r="AX919" s="11">
        <f ca="1">IF(Data!$H$2="ja",IF(AH919&gt;$G919,AH919-$G919-SUM($AP919:AW919),0),0)</f>
        <v>0</v>
      </c>
      <c r="AY919" s="11">
        <f ca="1">IF(Data!$H$2="ja",IF(AI919&gt;$G919,AI919-$G919-SUM($AP919:AX919),0),0)</f>
        <v>0</v>
      </c>
      <c r="AZ919" s="11">
        <f ca="1">IF(Data!$H$2="ja",IF(AJ919&gt;$G919,AJ919-$G919-SUM($AP919:AY919),0),0)</f>
        <v>0</v>
      </c>
      <c r="BA919" s="11">
        <f ca="1">IF(Data!$H$2="ja",IF(AK919&gt;$G919,AK919-$G919-SUM($AP919:AZ919),0),0)</f>
        <v>0</v>
      </c>
      <c r="BB919" s="11">
        <f ca="1">IF(Data!$H$2="ja",IF(AL919&gt;$G919,AL919-$G919-SUM($AP919:BA919),0),0)</f>
        <v>0</v>
      </c>
      <c r="BC919" s="11">
        <f ca="1">IF(Data!$H$2="ja",IF(AM919&gt;$G919,AM919-$G919-SUM($AP919:BB919),0),0)</f>
        <v>0</v>
      </c>
      <c r="BD919" s="11">
        <f ca="1">IF(Data!$H$2="ja",IF(AN919&gt;$G919,AN919-$G919-SUM($AP919:BC919),0),0)</f>
        <v>0</v>
      </c>
    </row>
    <row r="920" spans="1:56" x14ac:dyDescent="0.25">
      <c r="A920" s="24">
        <v>16</v>
      </c>
      <c r="B920" s="24">
        <f t="shared" si="489"/>
        <v>19</v>
      </c>
      <c r="C920" s="35"/>
      <c r="D920" s="32" t="str">
        <f>Data!B$19</f>
        <v>Andre omkostninger total</v>
      </c>
      <c r="E920" s="32"/>
      <c r="F920" s="71"/>
      <c r="G920" s="242">
        <f>HLOOKUP(B920,'Budget &amp; Total'!$1:$45,(19+A920),FALSE)</f>
        <v>0</v>
      </c>
      <c r="H920" s="456">
        <f t="shared" ca="1" si="490"/>
        <v>0</v>
      </c>
      <c r="I920" s="72"/>
      <c r="J920" s="209">
        <f ca="1">HLOOKUP($B920,INDIRECT(J$1&amp;"!$I$2:$AM$40"),('Partner-period(er)'!$A920+14),FALSE)</f>
        <v>0</v>
      </c>
      <c r="K920" s="61">
        <f ca="1">HLOOKUP($B920,INDIRECT(K$1&amp;"!$I$2:$AM$40"),('Partner-period(er)'!$A920+14),FALSE)</f>
        <v>0</v>
      </c>
      <c r="L920" s="61">
        <f ca="1">HLOOKUP($B920,INDIRECT(L$1&amp;"!$I$2:$AM$40"),('Partner-period(er)'!$A920+14),FALSE)</f>
        <v>0</v>
      </c>
      <c r="M920" s="61">
        <f ca="1">HLOOKUP($B920,INDIRECT(M$1&amp;"!$I$2:$AM$40"),('Partner-period(er)'!$A920+14),FALSE)</f>
        <v>0</v>
      </c>
      <c r="N920" s="61">
        <f ca="1">HLOOKUP($B920,INDIRECT(N$1&amp;"!$I$2:$AM$40"),('Partner-period(er)'!$A920+14),FALSE)</f>
        <v>0</v>
      </c>
      <c r="O920" s="32">
        <f ca="1">HLOOKUP($B920,INDIRECT(O$1&amp;"!$I$2:$AM$40"),('Partner-period(er)'!$A920+14),FALSE)</f>
        <v>0</v>
      </c>
      <c r="P920" s="32">
        <f ca="1">HLOOKUP($B920,INDIRECT(P$1&amp;"!$I$2:$AM$40"),('Partner-period(er)'!$A920+14),FALSE)</f>
        <v>0</v>
      </c>
      <c r="Q920" s="32">
        <f ca="1">HLOOKUP($B920,INDIRECT(Q$1&amp;"!$I$2:$AM$40"),('Partner-period(er)'!$A920+14),FALSE)</f>
        <v>0</v>
      </c>
      <c r="R920" s="32">
        <f ca="1">HLOOKUP($B920,INDIRECT(R$1&amp;"!$I$2:$AM$40"),('Partner-period(er)'!$A920+14),FALSE)</f>
        <v>0</v>
      </c>
      <c r="S920" s="32">
        <f ca="1">HLOOKUP($B920,INDIRECT(S$1&amp;"!$I$2:$AM$40"),('Partner-period(er)'!$A920+14),FALSE)</f>
        <v>0</v>
      </c>
      <c r="T920" s="32">
        <f ca="1">HLOOKUP($B920,INDIRECT(T$1&amp;"!$I$2:$AM$40"),('Partner-period(er)'!$A920+14),FALSE)</f>
        <v>0</v>
      </c>
      <c r="U920" s="32">
        <f ca="1">HLOOKUP($B920,INDIRECT(U$1&amp;"!$I$2:$AM$40"),('Partner-period(er)'!$A920+14),FALSE)</f>
        <v>0</v>
      </c>
      <c r="V920" s="32">
        <f ca="1">HLOOKUP($B920,INDIRECT(V$1&amp;"!$I$2:$AM$40"),('Partner-period(er)'!$A920+14),FALSE)</f>
        <v>0</v>
      </c>
      <c r="W920" s="32">
        <f ca="1">HLOOKUP($B920,INDIRECT(W$1&amp;"!$I$2:$AM$40"),('Partner-period(er)'!$A920+14),FALSE)</f>
        <v>0</v>
      </c>
      <c r="X920" s="366">
        <f ca="1">HLOOKUP($B920,INDIRECT(X$1&amp;"!$I$2:$AM$40"),('Partner-period(er)'!$A920+14),FALSE)</f>
        <v>0</v>
      </c>
      <c r="Z920" s="15">
        <f t="shared" ca="1" si="493"/>
        <v>0</v>
      </c>
      <c r="AA920" s="11">
        <f ca="1">SUM($J920:K920)</f>
        <v>0</v>
      </c>
      <c r="AB920" s="11">
        <f ca="1">SUM($J920:L920)</f>
        <v>0</v>
      </c>
      <c r="AC920" s="11">
        <f ca="1">SUM($J920:M920)</f>
        <v>0</v>
      </c>
      <c r="AD920" s="11">
        <f ca="1">SUM($J920:N920)</f>
        <v>0</v>
      </c>
      <c r="AE920" s="11">
        <f ca="1">SUM($J920:O920)</f>
        <v>0</v>
      </c>
      <c r="AF920" s="11">
        <f ca="1">SUM($J920:P920)</f>
        <v>0</v>
      </c>
      <c r="AG920" s="11">
        <f ca="1">SUM($J920:Q920)</f>
        <v>0</v>
      </c>
      <c r="AH920" s="11">
        <f ca="1">SUM($J920:R920)</f>
        <v>0</v>
      </c>
      <c r="AI920" s="11">
        <f ca="1">SUM($J920:S920)</f>
        <v>0</v>
      </c>
      <c r="AJ920" s="11">
        <f ca="1">SUM($J920:T920)</f>
        <v>0</v>
      </c>
      <c r="AK920" s="11">
        <f ca="1">SUM($J920:U920)</f>
        <v>0</v>
      </c>
      <c r="AL920" s="11">
        <f ca="1">SUM($J920:V920)</f>
        <v>0</v>
      </c>
      <c r="AM920" s="11">
        <f ca="1">SUM($J920:W920)</f>
        <v>0</v>
      </c>
      <c r="AN920" s="19">
        <f ca="1">SUM($J920:X920)</f>
        <v>0</v>
      </c>
      <c r="AO920" s="12"/>
      <c r="AP920" s="11"/>
      <c r="AQ920" s="11"/>
      <c r="AR920" s="11"/>
      <c r="AS920" s="11"/>
      <c r="AT920" s="11"/>
      <c r="AU920" s="11"/>
      <c r="AV920" s="11"/>
      <c r="AW920" s="11"/>
      <c r="AX920" s="11"/>
      <c r="AY920" s="11"/>
      <c r="AZ920" s="11"/>
      <c r="BA920" s="11"/>
      <c r="BB920" s="11"/>
      <c r="BC920" s="11"/>
      <c r="BD920" s="11"/>
    </row>
    <row r="921" spans="1:56" ht="13.8" thickBot="1" x14ac:dyDescent="0.3">
      <c r="A921" s="24">
        <v>17</v>
      </c>
      <c r="B921" s="24">
        <f t="shared" si="489"/>
        <v>19</v>
      </c>
      <c r="C921" s="250" t="str">
        <f>Data!B$55</f>
        <v>Totale omkostninger</v>
      </c>
      <c r="D921" s="251"/>
      <c r="E921" s="251"/>
      <c r="F921" s="252"/>
      <c r="G921" s="253">
        <f>HLOOKUP(B921,'Budget &amp; Total'!$1:$45,(38),FALSE)</f>
        <v>0</v>
      </c>
      <c r="H921" s="457">
        <f t="shared" ca="1" si="490"/>
        <v>0</v>
      </c>
      <c r="I921" s="80"/>
      <c r="J921" s="255">
        <f ca="1">HLOOKUP($B921,INDIRECT(J$1&amp;"!$I$2:$AM$40"),('Partner-period(er)'!$A921+14),FALSE)</f>
        <v>0</v>
      </c>
      <c r="K921" s="256">
        <f ca="1">HLOOKUP($B921,INDIRECT(K$1&amp;"!$I$2:$AM$40"),('Partner-period(er)'!$A921+14),FALSE)</f>
        <v>0</v>
      </c>
      <c r="L921" s="256">
        <f ca="1">HLOOKUP($B921,INDIRECT(L$1&amp;"!$I$2:$AM$40"),('Partner-period(er)'!$A921+14),FALSE)</f>
        <v>0</v>
      </c>
      <c r="M921" s="256">
        <f ca="1">HLOOKUP($B921,INDIRECT(M$1&amp;"!$I$2:$AM$40"),('Partner-period(er)'!$A921+14),FALSE)</f>
        <v>0</v>
      </c>
      <c r="N921" s="256">
        <f ca="1">HLOOKUP($B921,INDIRECT(N$1&amp;"!$I$2:$AM$40"),('Partner-period(er)'!$A921+14),FALSE)</f>
        <v>0</v>
      </c>
      <c r="O921" s="367">
        <f ca="1">HLOOKUP($B921,INDIRECT(O$1&amp;"!$I$2:$AM$40"),('Partner-period(er)'!$A921+14),FALSE)</f>
        <v>0</v>
      </c>
      <c r="P921" s="367">
        <f ca="1">HLOOKUP($B921,INDIRECT(P$1&amp;"!$I$2:$AM$40"),('Partner-period(er)'!$A921+14),FALSE)</f>
        <v>0</v>
      </c>
      <c r="Q921" s="367">
        <f ca="1">HLOOKUP($B921,INDIRECT(Q$1&amp;"!$I$2:$AM$40"),('Partner-period(er)'!$A921+14),FALSE)</f>
        <v>0</v>
      </c>
      <c r="R921" s="367">
        <f ca="1">HLOOKUP($B921,INDIRECT(R$1&amp;"!$I$2:$AM$40"),('Partner-period(er)'!$A921+14),FALSE)</f>
        <v>0</v>
      </c>
      <c r="S921" s="367">
        <f ca="1">HLOOKUP($B921,INDIRECT(S$1&amp;"!$I$2:$AM$40"),('Partner-period(er)'!$A921+14),FALSE)</f>
        <v>0</v>
      </c>
      <c r="T921" s="367">
        <f ca="1">HLOOKUP($B921,INDIRECT(T$1&amp;"!$I$2:$AM$40"),('Partner-period(er)'!$A921+14),FALSE)</f>
        <v>0</v>
      </c>
      <c r="U921" s="367">
        <f ca="1">HLOOKUP($B921,INDIRECT(U$1&amp;"!$I$2:$AM$40"),('Partner-period(er)'!$A921+14),FALSE)</f>
        <v>0</v>
      </c>
      <c r="V921" s="367">
        <f ca="1">HLOOKUP($B921,INDIRECT(V$1&amp;"!$I$2:$AM$40"),('Partner-period(er)'!$A921+14),FALSE)</f>
        <v>0</v>
      </c>
      <c r="W921" s="367">
        <f ca="1">HLOOKUP($B921,INDIRECT(W$1&amp;"!$I$2:$AM$40"),('Partner-period(er)'!$A921+14),FALSE)</f>
        <v>0</v>
      </c>
      <c r="X921" s="368">
        <f ca="1">HLOOKUP($B921,INDIRECT(X$1&amp;"!$I$2:$AM$40"),('Partner-period(er)'!$A921+14),FALSE)</f>
        <v>0</v>
      </c>
      <c r="Z921" s="15">
        <f t="shared" ca="1" si="493"/>
        <v>0</v>
      </c>
      <c r="AA921" s="11">
        <f ca="1">SUM($J921:K921)</f>
        <v>0</v>
      </c>
      <c r="AB921" s="11">
        <f ca="1">SUM($J921:L921)</f>
        <v>0</v>
      </c>
      <c r="AC921" s="11">
        <f ca="1">SUM($J921:M921)</f>
        <v>0</v>
      </c>
      <c r="AD921" s="11">
        <f ca="1">SUM($J921:N921)</f>
        <v>0</v>
      </c>
      <c r="AE921" s="11">
        <f ca="1">SUM($J921:O921)</f>
        <v>0</v>
      </c>
      <c r="AF921" s="11">
        <f ca="1">SUM($J921:P921)</f>
        <v>0</v>
      </c>
      <c r="AG921" s="11">
        <f ca="1">SUM($J921:Q921)</f>
        <v>0</v>
      </c>
      <c r="AH921" s="11">
        <f ca="1">SUM($J921:R921)</f>
        <v>0</v>
      </c>
      <c r="AI921" s="11">
        <f ca="1">SUM($J921:S921)</f>
        <v>0</v>
      </c>
      <c r="AJ921" s="11">
        <f ca="1">SUM($J921:T921)</f>
        <v>0</v>
      </c>
      <c r="AK921" s="11">
        <f ca="1">SUM($J921:U921)</f>
        <v>0</v>
      </c>
      <c r="AL921" s="11">
        <f ca="1">SUM($J921:V921)</f>
        <v>0</v>
      </c>
      <c r="AM921" s="11">
        <f ca="1">SUM($J921:W921)</f>
        <v>0</v>
      </c>
      <c r="AN921" s="19">
        <f ca="1">SUM($J921:X921)</f>
        <v>0</v>
      </c>
      <c r="AO921" s="12"/>
      <c r="AP921" s="11"/>
      <c r="AQ921" s="11"/>
      <c r="AR921" s="11"/>
      <c r="AS921" s="11"/>
      <c r="AT921" s="11"/>
      <c r="AU921" s="11"/>
      <c r="AV921" s="11"/>
      <c r="AW921" s="11"/>
      <c r="AX921" s="11"/>
      <c r="AY921" s="11"/>
      <c r="AZ921" s="11"/>
      <c r="BA921" s="11"/>
      <c r="BB921" s="11"/>
      <c r="BC921" s="11"/>
      <c r="BD921" s="11"/>
    </row>
    <row r="922" spans="1:56" ht="13.8" thickTop="1" x14ac:dyDescent="0.25">
      <c r="A922" s="24">
        <v>18</v>
      </c>
      <c r="B922" s="24">
        <f t="shared" si="489"/>
        <v>19</v>
      </c>
      <c r="C922" s="38">
        <f>'Budget &amp; Total'!B$41</f>
        <v>0</v>
      </c>
      <c r="D922" s="9"/>
      <c r="E922" s="9"/>
      <c r="F922" s="4"/>
      <c r="G922" s="242"/>
      <c r="H922" s="454">
        <f t="shared" ca="1" si="490"/>
        <v>0</v>
      </c>
      <c r="I922" s="72"/>
      <c r="J922" s="159">
        <f ca="1">HLOOKUP($B922,INDIRECT(J$1&amp;"!$I$2:$AM$40"),('Partner-period(er)'!$A922+14),FALSE)</f>
        <v>0</v>
      </c>
      <c r="K922" s="57">
        <f ca="1">HLOOKUP($B922,INDIRECT(K$1&amp;"!$I$2:$AM$40"),('Partner-period(er)'!$A922+14),FALSE)</f>
        <v>0</v>
      </c>
      <c r="L922" s="57">
        <f ca="1">HLOOKUP($B922,INDIRECT(L$1&amp;"!$I$2:$AM$40"),('Partner-period(er)'!$A922+14),FALSE)</f>
        <v>0</v>
      </c>
      <c r="M922" s="57">
        <f ca="1">HLOOKUP($B922,INDIRECT(M$1&amp;"!$I$2:$AM$40"),('Partner-period(er)'!$A922+14),FALSE)</f>
        <v>0</v>
      </c>
      <c r="N922" s="57">
        <f ca="1">HLOOKUP($B922,INDIRECT(N$1&amp;"!$I$2:$AM$40"),('Partner-period(er)'!$A922+14),FALSE)</f>
        <v>0</v>
      </c>
      <c r="O922" s="9">
        <f ca="1">HLOOKUP($B922,INDIRECT(O$1&amp;"!$I$2:$AM$40"),('Partner-period(er)'!$A922+14),FALSE)</f>
        <v>0</v>
      </c>
      <c r="P922" s="9">
        <f ca="1">HLOOKUP($B922,INDIRECT(P$1&amp;"!$I$2:$AM$40"),('Partner-period(er)'!$A922+14),FALSE)</f>
        <v>0</v>
      </c>
      <c r="Q922" s="9">
        <f ca="1">HLOOKUP($B922,INDIRECT(Q$1&amp;"!$I$2:$AM$40"),('Partner-period(er)'!$A922+14),FALSE)</f>
        <v>0</v>
      </c>
      <c r="R922" s="9">
        <f ca="1">HLOOKUP($B922,INDIRECT(R$1&amp;"!$I$2:$AM$40"),('Partner-period(er)'!$A922+14),FALSE)</f>
        <v>0</v>
      </c>
      <c r="S922" s="9">
        <f ca="1">HLOOKUP($B922,INDIRECT(S$1&amp;"!$I$2:$AM$40"),('Partner-period(er)'!$A922+14),FALSE)</f>
        <v>0</v>
      </c>
      <c r="T922" s="9">
        <f ca="1">HLOOKUP($B922,INDIRECT(T$1&amp;"!$I$2:$AM$40"),('Partner-period(er)'!$A922+14),FALSE)</f>
        <v>0</v>
      </c>
      <c r="U922" s="9">
        <f ca="1">HLOOKUP($B922,INDIRECT(U$1&amp;"!$I$2:$AM$40"),('Partner-period(er)'!$A922+14),FALSE)</f>
        <v>0</v>
      </c>
      <c r="V922" s="9">
        <f ca="1">HLOOKUP($B922,INDIRECT(V$1&amp;"!$I$2:$AM$40"),('Partner-period(er)'!$A922+14),FALSE)</f>
        <v>0</v>
      </c>
      <c r="W922" s="9">
        <f ca="1">HLOOKUP($B922,INDIRECT(W$1&amp;"!$I$2:$AM$40"),('Partner-period(er)'!$A922+14),FALSE)</f>
        <v>0</v>
      </c>
      <c r="X922" s="109">
        <f ca="1">HLOOKUP($B922,INDIRECT(X$1&amp;"!$I$2:$AM$40"),('Partner-period(er)'!$A922+14),FALSE)</f>
        <v>0</v>
      </c>
      <c r="Z922" s="15"/>
      <c r="AA922" s="11"/>
      <c r="AB922" s="11"/>
      <c r="AC922" s="11"/>
      <c r="AD922" s="11"/>
      <c r="AE922" s="11"/>
      <c r="AF922" s="11"/>
      <c r="AG922" s="11"/>
      <c r="AH922" s="11"/>
      <c r="AI922" s="11"/>
      <c r="AJ922" s="11"/>
      <c r="AK922" s="11"/>
      <c r="AL922" s="11"/>
      <c r="AM922" s="11"/>
      <c r="AN922" s="19"/>
      <c r="AO922" s="12"/>
      <c r="AP922" s="11"/>
      <c r="AQ922" s="11"/>
      <c r="AR922" s="11"/>
      <c r="AS922" s="11"/>
      <c r="AT922" s="11"/>
      <c r="AU922" s="11"/>
      <c r="AV922" s="11"/>
      <c r="AW922" s="11"/>
      <c r="AX922" s="11"/>
      <c r="AY922" s="11"/>
      <c r="AZ922" s="11"/>
      <c r="BA922" s="11"/>
      <c r="BB922" s="11"/>
      <c r="BC922" s="11"/>
      <c r="BD922" s="11"/>
    </row>
    <row r="923" spans="1:56" x14ac:dyDescent="0.25">
      <c r="A923" s="24">
        <v>19</v>
      </c>
      <c r="B923" s="24">
        <f t="shared" si="489"/>
        <v>19</v>
      </c>
      <c r="C923" s="73"/>
      <c r="D923" s="9" t="str">
        <f>Data!B$26</f>
        <v>Beregnet tilskud</v>
      </c>
      <c r="E923" s="9"/>
      <c r="F923" s="67">
        <f>HLOOKUP(B922,'Budget &amp; Total'!B:CI,42,FALSE)</f>
        <v>0</v>
      </c>
      <c r="G923" s="244"/>
      <c r="H923" s="454">
        <f t="shared" ca="1" si="490"/>
        <v>0</v>
      </c>
      <c r="I923" s="72"/>
      <c r="J923" s="159">
        <f ca="1">HLOOKUP($B923,INDIRECT(J$1&amp;"!$I$2:$AM$40"),('Partner-period(er)'!$A923+14),FALSE)</f>
        <v>0</v>
      </c>
      <c r="K923" s="57">
        <f ca="1">HLOOKUP($B923,INDIRECT(K$1&amp;"!$I$2:$AM$40"),('Partner-period(er)'!$A923+14),FALSE)</f>
        <v>0</v>
      </c>
      <c r="L923" s="57">
        <f ca="1">HLOOKUP($B923,INDIRECT(L$1&amp;"!$I$2:$AM$40"),('Partner-period(er)'!$A923+14),FALSE)</f>
        <v>0</v>
      </c>
      <c r="M923" s="57">
        <f ca="1">HLOOKUP($B923,INDIRECT(M$1&amp;"!$I$2:$AM$40"),('Partner-period(er)'!$A923+14),FALSE)</f>
        <v>0</v>
      </c>
      <c r="N923" s="57">
        <f ca="1">HLOOKUP($B923,INDIRECT(N$1&amp;"!$I$2:$AM$40"),('Partner-period(er)'!$A923+14),FALSE)</f>
        <v>0</v>
      </c>
      <c r="O923" s="9">
        <f ca="1">HLOOKUP($B923,INDIRECT(O$1&amp;"!$I$2:$AM$40"),('Partner-period(er)'!$A923+14),FALSE)</f>
        <v>0</v>
      </c>
      <c r="P923" s="9">
        <f ca="1">HLOOKUP($B923,INDIRECT(P$1&amp;"!$I$2:$AM$40"),('Partner-period(er)'!$A923+14),FALSE)</f>
        <v>0</v>
      </c>
      <c r="Q923" s="9">
        <f ca="1">HLOOKUP($B923,INDIRECT(Q$1&amp;"!$I$2:$AM$40"),('Partner-period(er)'!$A923+14),FALSE)</f>
        <v>0</v>
      </c>
      <c r="R923" s="9">
        <f ca="1">HLOOKUP($B923,INDIRECT(R$1&amp;"!$I$2:$AM$40"),('Partner-period(er)'!$A923+14),FALSE)</f>
        <v>0</v>
      </c>
      <c r="S923" s="9">
        <f ca="1">HLOOKUP($B923,INDIRECT(S$1&amp;"!$I$2:$AM$40"),('Partner-period(er)'!$A923+14),FALSE)</f>
        <v>0</v>
      </c>
      <c r="T923" s="9">
        <f ca="1">HLOOKUP($B923,INDIRECT(T$1&amp;"!$I$2:$AM$40"),('Partner-period(er)'!$A923+14),FALSE)</f>
        <v>0</v>
      </c>
      <c r="U923" s="9">
        <f ca="1">HLOOKUP($B923,INDIRECT(U$1&amp;"!$I$2:$AM$40"),('Partner-period(er)'!$A923+14),FALSE)</f>
        <v>0</v>
      </c>
      <c r="V923" s="9">
        <f ca="1">HLOOKUP($B923,INDIRECT(V$1&amp;"!$I$2:$AM$40"),('Partner-period(er)'!$A923+14),FALSE)</f>
        <v>0</v>
      </c>
      <c r="W923" s="9">
        <f ca="1">HLOOKUP($B923,INDIRECT(W$1&amp;"!$I$2:$AM$40"),('Partner-period(er)'!$A923+14),FALSE)</f>
        <v>0</v>
      </c>
      <c r="X923" s="109">
        <f ca="1">HLOOKUP($B923,INDIRECT(X$1&amp;"!$I$2:$AM$40"),('Partner-period(er)'!$A923+14),FALSE)</f>
        <v>0</v>
      </c>
      <c r="Z923" s="15"/>
      <c r="AA923" s="11"/>
      <c r="AB923" s="11"/>
      <c r="AC923" s="11"/>
      <c r="AD923" s="11"/>
      <c r="AE923" s="11"/>
      <c r="AF923" s="11"/>
      <c r="AG923" s="11"/>
      <c r="AH923" s="11"/>
      <c r="AI923" s="11"/>
      <c r="AJ923" s="11"/>
      <c r="AK923" s="11"/>
      <c r="AL923" s="11"/>
      <c r="AM923" s="11"/>
      <c r="AN923" s="19"/>
      <c r="AO923" s="12"/>
      <c r="AP923" s="11"/>
      <c r="AQ923" s="11"/>
      <c r="AR923" s="11"/>
      <c r="AS923" s="11"/>
      <c r="AT923" s="11"/>
      <c r="AU923" s="11"/>
      <c r="AV923" s="11"/>
      <c r="AW923" s="11"/>
      <c r="AX923" s="11"/>
      <c r="AY923" s="11"/>
      <c r="AZ923" s="11"/>
      <c r="BA923" s="11"/>
      <c r="BB923" s="11"/>
      <c r="BC923" s="11"/>
      <c r="BD923" s="11"/>
    </row>
    <row r="924" spans="1:56" x14ac:dyDescent="0.25">
      <c r="A924" s="24">
        <v>20</v>
      </c>
      <c r="B924" s="24">
        <f t="shared" si="489"/>
        <v>19</v>
      </c>
      <c r="C924" s="73"/>
      <c r="D924" s="9" t="str">
        <f>Data!B$27</f>
        <v>Forudbetalt tilskud (efter aftale)</v>
      </c>
      <c r="E924" s="27"/>
      <c r="F924" s="4"/>
      <c r="G924" s="242"/>
      <c r="H924" s="454">
        <f t="shared" ca="1" si="490"/>
        <v>0</v>
      </c>
      <c r="I924" s="72"/>
      <c r="J924" s="159">
        <f ca="1">HLOOKUP($B924,INDIRECT(J$1&amp;"!$I$2:$AM$40"),('Partner-period(er)'!$A924+14),FALSE)</f>
        <v>0</v>
      </c>
      <c r="K924" s="57">
        <f ca="1">HLOOKUP($B924,INDIRECT(K$1&amp;"!$I$2:$AM$40"),('Partner-period(er)'!$A924+14),FALSE)</f>
        <v>0</v>
      </c>
      <c r="L924" s="57">
        <f ca="1">HLOOKUP($B924,INDIRECT(L$1&amp;"!$I$2:$AM$40"),('Partner-period(er)'!$A924+14),FALSE)</f>
        <v>0</v>
      </c>
      <c r="M924" s="57">
        <f ca="1">HLOOKUP($B924,INDIRECT(M$1&amp;"!$I$2:$AM$40"),('Partner-period(er)'!$A924+14),FALSE)</f>
        <v>0</v>
      </c>
      <c r="N924" s="57">
        <f ca="1">HLOOKUP($B924,INDIRECT(N$1&amp;"!$I$2:$AM$40"),('Partner-period(er)'!$A924+14),FALSE)</f>
        <v>0</v>
      </c>
      <c r="O924" s="9">
        <f ca="1">HLOOKUP($B924,INDIRECT(O$1&amp;"!$I$2:$AM$40"),('Partner-period(er)'!$A924+14),FALSE)</f>
        <v>0</v>
      </c>
      <c r="P924" s="9">
        <f ca="1">HLOOKUP($B924,INDIRECT(P$1&amp;"!$I$2:$AM$40"),('Partner-period(er)'!$A924+14),FALSE)</f>
        <v>0</v>
      </c>
      <c r="Q924" s="9">
        <f ca="1">HLOOKUP($B924,INDIRECT(Q$1&amp;"!$I$2:$AM$40"),('Partner-period(er)'!$A924+14),FALSE)</f>
        <v>0</v>
      </c>
      <c r="R924" s="9">
        <f ca="1">HLOOKUP($B924,INDIRECT(R$1&amp;"!$I$2:$AM$40"),('Partner-period(er)'!$A924+14),FALSE)</f>
        <v>0</v>
      </c>
      <c r="S924" s="9">
        <f ca="1">HLOOKUP($B924,INDIRECT(S$1&amp;"!$I$2:$AM$40"),('Partner-period(er)'!$A924+14),FALSE)</f>
        <v>0</v>
      </c>
      <c r="T924" s="9">
        <f ca="1">HLOOKUP($B924,INDIRECT(T$1&amp;"!$I$2:$AM$40"),('Partner-period(er)'!$A924+14),FALSE)</f>
        <v>0</v>
      </c>
      <c r="U924" s="9">
        <f ca="1">HLOOKUP($B924,INDIRECT(U$1&amp;"!$I$2:$AM$40"),('Partner-period(er)'!$A924+14),FALSE)</f>
        <v>0</v>
      </c>
      <c r="V924" s="9">
        <f ca="1">HLOOKUP($B924,INDIRECT(V$1&amp;"!$I$2:$AM$40"),('Partner-period(er)'!$A924+14),FALSE)</f>
        <v>0</v>
      </c>
      <c r="W924" s="9">
        <f ca="1">HLOOKUP($B924,INDIRECT(W$1&amp;"!$I$2:$AM$40"),('Partner-period(er)'!$A924+14),FALSE)</f>
        <v>0</v>
      </c>
      <c r="X924" s="109">
        <f ca="1">HLOOKUP($B924,INDIRECT(X$1&amp;"!$I$2:$AM$40"),('Partner-period(er)'!$A924+14),FALSE)</f>
        <v>0</v>
      </c>
      <c r="Z924" s="15"/>
      <c r="AA924" s="11"/>
      <c r="AB924" s="11"/>
      <c r="AC924" s="11"/>
      <c r="AD924" s="11"/>
      <c r="AE924" s="11"/>
      <c r="AF924" s="11"/>
      <c r="AG924" s="11"/>
      <c r="AH924" s="11"/>
      <c r="AI924" s="11"/>
      <c r="AJ924" s="11"/>
      <c r="AK924" s="11"/>
      <c r="AL924" s="11"/>
      <c r="AM924" s="11"/>
      <c r="AN924" s="19"/>
      <c r="AO924" s="12"/>
      <c r="AP924" s="11"/>
      <c r="AQ924" s="11"/>
      <c r="AR924" s="11"/>
      <c r="AS924" s="11"/>
      <c r="AT924" s="11"/>
      <c r="AU924" s="11"/>
      <c r="AV924" s="11"/>
      <c r="AW924" s="11"/>
      <c r="AX924" s="11"/>
      <c r="AY924" s="11"/>
      <c r="AZ924" s="11"/>
      <c r="BA924" s="11"/>
      <c r="BB924" s="11"/>
      <c r="BC924" s="11"/>
      <c r="BD924" s="11"/>
    </row>
    <row r="925" spans="1:56" x14ac:dyDescent="0.25">
      <c r="A925" s="24">
        <v>21</v>
      </c>
      <c r="B925" s="24">
        <f t="shared" si="489"/>
        <v>19</v>
      </c>
      <c r="C925" s="39"/>
      <c r="D925" s="9" t="str">
        <f>Data!B$28</f>
        <v>Justering for timepris inklusiv overhead</v>
      </c>
      <c r="E925" s="27"/>
      <c r="F925" s="4"/>
      <c r="G925" s="242"/>
      <c r="H925" s="454">
        <f t="shared" ca="1" si="490"/>
        <v>0</v>
      </c>
      <c r="I925" s="72"/>
      <c r="J925" s="159">
        <f ca="1">(J935+J942)*(1+$F910)*$F923</f>
        <v>0</v>
      </c>
      <c r="K925" s="57">
        <f ca="1">(K935+K942)*(1+$F910)*$F923</f>
        <v>0</v>
      </c>
      <c r="L925" s="57">
        <f t="shared" ref="L925:X925" ca="1" si="494">(L935+L942)*(1+$F910)*$F923</f>
        <v>0</v>
      </c>
      <c r="M925" s="57">
        <f t="shared" ca="1" si="494"/>
        <v>0</v>
      </c>
      <c r="N925" s="57">
        <f t="shared" ca="1" si="494"/>
        <v>0</v>
      </c>
      <c r="O925" s="57">
        <f t="shared" ca="1" si="494"/>
        <v>0</v>
      </c>
      <c r="P925" s="57">
        <f t="shared" ca="1" si="494"/>
        <v>0</v>
      </c>
      <c r="Q925" s="57">
        <f t="shared" ca="1" si="494"/>
        <v>0</v>
      </c>
      <c r="R925" s="57">
        <f t="shared" ca="1" si="494"/>
        <v>0</v>
      </c>
      <c r="S925" s="57">
        <f t="shared" ca="1" si="494"/>
        <v>0</v>
      </c>
      <c r="T925" s="57">
        <f t="shared" ca="1" si="494"/>
        <v>0</v>
      </c>
      <c r="U925" s="57">
        <f t="shared" ca="1" si="494"/>
        <v>0</v>
      </c>
      <c r="V925" s="57">
        <f t="shared" ca="1" si="494"/>
        <v>0</v>
      </c>
      <c r="W925" s="57">
        <f t="shared" ca="1" si="494"/>
        <v>0</v>
      </c>
      <c r="X925" s="360">
        <f t="shared" ca="1" si="494"/>
        <v>0</v>
      </c>
      <c r="Z925" s="15"/>
      <c r="AA925" s="11"/>
      <c r="AB925" s="11"/>
      <c r="AC925" s="11"/>
      <c r="AD925" s="11"/>
      <c r="AE925" s="11"/>
      <c r="AF925" s="11"/>
      <c r="AG925" s="11"/>
      <c r="AH925" s="11"/>
      <c r="AI925" s="11"/>
      <c r="AJ925" s="11"/>
      <c r="AK925" s="11"/>
      <c r="AL925" s="11"/>
      <c r="AM925" s="11"/>
      <c r="AN925" s="19"/>
      <c r="AO925" s="12"/>
      <c r="AP925" s="11"/>
      <c r="AQ925" s="11"/>
      <c r="AR925" s="11"/>
      <c r="AS925" s="11"/>
      <c r="AT925" s="11"/>
      <c r="AU925" s="11"/>
      <c r="AV925" s="11"/>
      <c r="AW925" s="11"/>
      <c r="AX925" s="11"/>
      <c r="AY925" s="11"/>
      <c r="AZ925" s="11"/>
      <c r="BA925" s="11"/>
      <c r="BB925" s="11"/>
      <c r="BC925" s="11"/>
      <c r="BD925" s="11"/>
    </row>
    <row r="926" spans="1:56" x14ac:dyDescent="0.25">
      <c r="A926" s="24">
        <v>23</v>
      </c>
      <c r="B926" s="24">
        <f t="shared" si="489"/>
        <v>19</v>
      </c>
      <c r="C926" s="39"/>
      <c r="D926" s="9" t="str">
        <f>Data!B$29</f>
        <v>Justering for budgetoverskridelse</v>
      </c>
      <c r="E926" s="27"/>
      <c r="F926" s="4"/>
      <c r="G926" s="243"/>
      <c r="H926" s="454">
        <f t="shared" ca="1" si="490"/>
        <v>0</v>
      </c>
      <c r="I926" s="72"/>
      <c r="J926" s="153">
        <f t="shared" ref="J926:X926" ca="1" si="495">-AP926*$F923</f>
        <v>0</v>
      </c>
      <c r="K926" s="58">
        <f t="shared" ca="1" si="495"/>
        <v>0</v>
      </c>
      <c r="L926" s="58">
        <f t="shared" ca="1" si="495"/>
        <v>0</v>
      </c>
      <c r="M926" s="58">
        <f t="shared" ca="1" si="495"/>
        <v>0</v>
      </c>
      <c r="N926" s="58">
        <f t="shared" ca="1" si="495"/>
        <v>0</v>
      </c>
      <c r="O926" s="41">
        <f t="shared" ca="1" si="495"/>
        <v>0</v>
      </c>
      <c r="P926" s="41">
        <f t="shared" ca="1" si="495"/>
        <v>0</v>
      </c>
      <c r="Q926" s="41">
        <f t="shared" ca="1" si="495"/>
        <v>0</v>
      </c>
      <c r="R926" s="41">
        <f t="shared" ca="1" si="495"/>
        <v>0</v>
      </c>
      <c r="S926" s="41">
        <f t="shared" ca="1" si="495"/>
        <v>0</v>
      </c>
      <c r="T926" s="41">
        <f t="shared" ca="1" si="495"/>
        <v>0</v>
      </c>
      <c r="U926" s="41">
        <f t="shared" ca="1" si="495"/>
        <v>0</v>
      </c>
      <c r="V926" s="41">
        <f t="shared" ca="1" si="495"/>
        <v>0</v>
      </c>
      <c r="W926" s="41">
        <f t="shared" ca="1" si="495"/>
        <v>0</v>
      </c>
      <c r="X926" s="363">
        <f t="shared" ca="1" si="495"/>
        <v>0</v>
      </c>
      <c r="Z926" s="15"/>
      <c r="AA926" s="11"/>
      <c r="AB926" s="11"/>
      <c r="AC926" s="11"/>
      <c r="AD926" s="11"/>
      <c r="AE926" s="11"/>
      <c r="AF926" s="11"/>
      <c r="AG926" s="11"/>
      <c r="AH926" s="11"/>
      <c r="AI926" s="11"/>
      <c r="AJ926" s="11"/>
      <c r="AK926" s="11"/>
      <c r="AL926" s="11"/>
      <c r="AM926" s="11"/>
      <c r="AN926" s="19"/>
      <c r="AO926" s="12"/>
      <c r="AP926" s="11">
        <f ca="1">SUM(AP911:AP919)</f>
        <v>0</v>
      </c>
      <c r="AQ926" s="11">
        <f t="shared" ref="AQ926:BD926" ca="1" si="496">SUM(AQ911:AQ919)</f>
        <v>0</v>
      </c>
      <c r="AR926" s="11">
        <f t="shared" ca="1" si="496"/>
        <v>0</v>
      </c>
      <c r="AS926" s="11">
        <f t="shared" ca="1" si="496"/>
        <v>0</v>
      </c>
      <c r="AT926" s="11">
        <f t="shared" ca="1" si="496"/>
        <v>0</v>
      </c>
      <c r="AU926" s="11">
        <f t="shared" ca="1" si="496"/>
        <v>0</v>
      </c>
      <c r="AV926" s="11">
        <f t="shared" ca="1" si="496"/>
        <v>0</v>
      </c>
      <c r="AW926" s="11">
        <f t="shared" ca="1" si="496"/>
        <v>0</v>
      </c>
      <c r="AX926" s="11">
        <f t="shared" ca="1" si="496"/>
        <v>0</v>
      </c>
      <c r="AY926" s="11">
        <f t="shared" ca="1" si="496"/>
        <v>0</v>
      </c>
      <c r="AZ926" s="11">
        <f t="shared" ca="1" si="496"/>
        <v>0</v>
      </c>
      <c r="BA926" s="11">
        <f t="shared" ca="1" si="496"/>
        <v>0</v>
      </c>
      <c r="BB926" s="11">
        <f t="shared" ca="1" si="496"/>
        <v>0</v>
      </c>
      <c r="BC926" s="11">
        <f t="shared" ca="1" si="496"/>
        <v>0</v>
      </c>
      <c r="BD926" s="11">
        <f t="shared" ca="1" si="496"/>
        <v>0</v>
      </c>
    </row>
    <row r="927" spans="1:56" x14ac:dyDescent="0.25">
      <c r="A927" s="24">
        <v>24</v>
      </c>
      <c r="B927" s="24">
        <f t="shared" si="489"/>
        <v>19</v>
      </c>
      <c r="C927" s="411"/>
      <c r="D927" s="136" t="str">
        <f>Data!B$30</f>
        <v>Tilskud total / til faktura</v>
      </c>
      <c r="E927" s="136"/>
      <c r="F927" s="260"/>
      <c r="G927" s="408">
        <f>HLOOKUP(B923,'Budget &amp; Total'!$1:$45,43,FALSE)</f>
        <v>0</v>
      </c>
      <c r="H927" s="458">
        <f t="shared" ca="1" si="490"/>
        <v>0</v>
      </c>
      <c r="I927" s="79"/>
      <c r="J927" s="258">
        <f ca="1">SUM(J923:J926)</f>
        <v>0</v>
      </c>
      <c r="K927" s="259">
        <f ca="1">SUM(K923:K926)</f>
        <v>0</v>
      </c>
      <c r="L927" s="259">
        <f t="shared" ref="L927:X927" ca="1" si="497">SUM(L923:L926)</f>
        <v>0</v>
      </c>
      <c r="M927" s="259">
        <f t="shared" ca="1" si="497"/>
        <v>0</v>
      </c>
      <c r="N927" s="259">
        <f t="shared" ca="1" si="497"/>
        <v>0</v>
      </c>
      <c r="O927" s="136">
        <f t="shared" ca="1" si="497"/>
        <v>0</v>
      </c>
      <c r="P927" s="136">
        <f t="shared" ca="1" si="497"/>
        <v>0</v>
      </c>
      <c r="Q927" s="136">
        <f t="shared" ca="1" si="497"/>
        <v>0</v>
      </c>
      <c r="R927" s="136">
        <f t="shared" ca="1" si="497"/>
        <v>0</v>
      </c>
      <c r="S927" s="136">
        <f t="shared" ca="1" si="497"/>
        <v>0</v>
      </c>
      <c r="T927" s="136">
        <f t="shared" ca="1" si="497"/>
        <v>0</v>
      </c>
      <c r="U927" s="136">
        <f t="shared" ca="1" si="497"/>
        <v>0</v>
      </c>
      <c r="V927" s="136">
        <f t="shared" ca="1" si="497"/>
        <v>0</v>
      </c>
      <c r="W927" s="136">
        <f t="shared" ca="1" si="497"/>
        <v>0</v>
      </c>
      <c r="X927" s="369">
        <f t="shared" ca="1" si="497"/>
        <v>0</v>
      </c>
      <c r="Z927" s="15"/>
      <c r="AA927" s="11"/>
      <c r="AB927" s="11"/>
      <c r="AC927" s="11"/>
      <c r="AD927" s="11"/>
      <c r="AE927" s="11"/>
      <c r="AF927" s="11"/>
      <c r="AG927" s="11"/>
      <c r="AH927" s="11"/>
      <c r="AI927" s="11"/>
      <c r="AJ927" s="11"/>
      <c r="AK927" s="11"/>
      <c r="AL927" s="11"/>
      <c r="AM927" s="11"/>
      <c r="AN927" s="19"/>
      <c r="AO927" s="12"/>
      <c r="AP927" s="11"/>
      <c r="AQ927" s="11"/>
      <c r="AR927" s="11"/>
      <c r="AS927" s="11"/>
      <c r="AT927" s="11"/>
      <c r="AU927" s="11"/>
      <c r="AV927" s="11"/>
      <c r="AW927" s="11"/>
      <c r="AX927" s="11"/>
      <c r="AY927" s="11"/>
      <c r="AZ927" s="11"/>
      <c r="BA927" s="11"/>
      <c r="BB927" s="11"/>
      <c r="BC927" s="11"/>
      <c r="BD927" s="11"/>
    </row>
    <row r="928" spans="1:56" x14ac:dyDescent="0.25">
      <c r="A928" s="24">
        <v>24</v>
      </c>
      <c r="B928" s="24">
        <f t="shared" si="489"/>
        <v>19</v>
      </c>
      <c r="C928" s="74"/>
      <c r="D928" s="33" t="str">
        <f>Data!B$31</f>
        <v>Anden finansiering</v>
      </c>
      <c r="E928" s="33"/>
      <c r="F928" s="264"/>
      <c r="G928" s="409">
        <f>HLOOKUP(B928,'Budget &amp; Total'!$1:$45,44,FALSE)</f>
        <v>0</v>
      </c>
      <c r="H928" s="459">
        <f t="shared" ca="1" si="490"/>
        <v>0</v>
      </c>
      <c r="I928" s="79"/>
      <c r="J928" s="262">
        <f ca="1">HLOOKUP($B927,INDIRECT(J$1&amp;"!$I$2:$AM$40"),('Partner-period(er)'!$A928+14),FALSE)</f>
        <v>0</v>
      </c>
      <c r="K928" s="263">
        <f ca="1">HLOOKUP($B927,INDIRECT(K$1&amp;"!$I$2:$AM$40"),('Partner-period(er)'!$A928+14),FALSE)</f>
        <v>0</v>
      </c>
      <c r="L928" s="263">
        <f ca="1">HLOOKUP($B927,INDIRECT(L$1&amp;"!$I$2:$AM$40"),('Partner-period(er)'!$A928+14),FALSE)</f>
        <v>0</v>
      </c>
      <c r="M928" s="263">
        <f ca="1">HLOOKUP($B927,INDIRECT(M$1&amp;"!$I$2:$AM$40"),('Partner-period(er)'!$A928+14),FALSE)</f>
        <v>0</v>
      </c>
      <c r="N928" s="263">
        <f ca="1">HLOOKUP($B927,INDIRECT(N$1&amp;"!$I$2:$AM$40"),('Partner-period(er)'!$A928+14),FALSE)</f>
        <v>0</v>
      </c>
      <c r="O928" s="33">
        <f ca="1">HLOOKUP($B927,INDIRECT(O$1&amp;"!$I$2:$AM$40"),('Partner-period(er)'!$A928+14),FALSE)</f>
        <v>0</v>
      </c>
      <c r="P928" s="33">
        <f ca="1">HLOOKUP($B927,INDIRECT(P$1&amp;"!$I$2:$AM$40"),('Partner-period(er)'!$A928+14),FALSE)</f>
        <v>0</v>
      </c>
      <c r="Q928" s="33">
        <f ca="1">HLOOKUP($B927,INDIRECT(Q$1&amp;"!$I$2:$AM$40"),('Partner-period(er)'!$A928+14),FALSE)</f>
        <v>0</v>
      </c>
      <c r="R928" s="33">
        <f ca="1">HLOOKUP($B927,INDIRECT(R$1&amp;"!$I$2:$AM$40"),('Partner-period(er)'!$A928+14),FALSE)</f>
        <v>0</v>
      </c>
      <c r="S928" s="33">
        <f ca="1">HLOOKUP($B927,INDIRECT(S$1&amp;"!$I$2:$AM$40"),('Partner-period(er)'!$A928+14),FALSE)</f>
        <v>0</v>
      </c>
      <c r="T928" s="33">
        <f ca="1">HLOOKUP($B927,INDIRECT(T$1&amp;"!$I$2:$AM$40"),('Partner-period(er)'!$A928+14),FALSE)</f>
        <v>0</v>
      </c>
      <c r="U928" s="33">
        <f ca="1">HLOOKUP($B927,INDIRECT(U$1&amp;"!$I$2:$AM$40"),('Partner-period(er)'!$A928+14),FALSE)</f>
        <v>0</v>
      </c>
      <c r="V928" s="33">
        <f ca="1">HLOOKUP($B927,INDIRECT(V$1&amp;"!$I$2:$AM$40"),('Partner-period(er)'!$A928+14),FALSE)</f>
        <v>0</v>
      </c>
      <c r="W928" s="33">
        <f ca="1">HLOOKUP($B927,INDIRECT(W$1&amp;"!$I$2:$AM$40"),('Partner-period(er)'!$A928+14),FALSE)</f>
        <v>0</v>
      </c>
      <c r="X928" s="370">
        <f ca="1">HLOOKUP($B927,INDIRECT(X$1&amp;"!$I$2:$AM$40"),('Partner-period(er)'!$A928+14),FALSE)</f>
        <v>0</v>
      </c>
      <c r="Z928" s="15"/>
      <c r="AA928" s="11"/>
      <c r="AB928" s="11"/>
      <c r="AC928" s="11"/>
      <c r="AD928" s="11"/>
      <c r="AE928" s="11"/>
      <c r="AF928" s="11"/>
      <c r="AG928" s="11"/>
      <c r="AH928" s="11"/>
      <c r="AI928" s="11"/>
      <c r="AJ928" s="11"/>
      <c r="AK928" s="11"/>
      <c r="AL928" s="11"/>
      <c r="AM928" s="11"/>
      <c r="AN928" s="19"/>
      <c r="AO928" s="12"/>
      <c r="AP928" s="11"/>
      <c r="AQ928" s="11"/>
      <c r="AR928" s="11"/>
      <c r="AS928" s="11"/>
      <c r="AT928" s="11"/>
      <c r="AU928" s="11"/>
      <c r="AV928" s="11"/>
      <c r="AW928" s="11"/>
      <c r="AX928" s="11"/>
      <c r="AY928" s="11"/>
      <c r="AZ928" s="11"/>
      <c r="BA928" s="11"/>
      <c r="BB928" s="11"/>
      <c r="BC928" s="11"/>
      <c r="BD928" s="11"/>
    </row>
    <row r="929" spans="1:56" ht="13.8" thickBot="1" x14ac:dyDescent="0.3">
      <c r="A929" s="24">
        <v>26</v>
      </c>
      <c r="B929" s="24">
        <f t="shared" si="489"/>
        <v>19</v>
      </c>
      <c r="C929" s="265"/>
      <c r="D929" s="34" t="str">
        <f>Data!B$32</f>
        <v>Egenfinansiering</v>
      </c>
      <c r="E929" s="34"/>
      <c r="F929" s="65"/>
      <c r="G929" s="410">
        <f>HLOOKUP(B929,'Budget &amp; Total'!$1:$45,45,FALSE)</f>
        <v>0</v>
      </c>
      <c r="H929" s="460">
        <f t="shared" ca="1" si="490"/>
        <v>0</v>
      </c>
      <c r="I929" s="79"/>
      <c r="J929" s="267">
        <f ca="1">J921-J927-J928</f>
        <v>0</v>
      </c>
      <c r="K929" s="63">
        <f ca="1">K921-K927-K928</f>
        <v>0</v>
      </c>
      <c r="L929" s="63">
        <f t="shared" ref="L929:X929" ca="1" si="498">L921-L927-L928</f>
        <v>0</v>
      </c>
      <c r="M929" s="63">
        <f t="shared" ca="1" si="498"/>
        <v>0</v>
      </c>
      <c r="N929" s="63">
        <f t="shared" ca="1" si="498"/>
        <v>0</v>
      </c>
      <c r="O929" s="34">
        <f t="shared" ca="1" si="498"/>
        <v>0</v>
      </c>
      <c r="P929" s="34">
        <f t="shared" ca="1" si="498"/>
        <v>0</v>
      </c>
      <c r="Q929" s="34">
        <f t="shared" ca="1" si="498"/>
        <v>0</v>
      </c>
      <c r="R929" s="34">
        <f t="shared" ca="1" si="498"/>
        <v>0</v>
      </c>
      <c r="S929" s="34">
        <f t="shared" ca="1" si="498"/>
        <v>0</v>
      </c>
      <c r="T929" s="34">
        <f t="shared" ca="1" si="498"/>
        <v>0</v>
      </c>
      <c r="U929" s="34">
        <f t="shared" ca="1" si="498"/>
        <v>0</v>
      </c>
      <c r="V929" s="34">
        <f t="shared" ca="1" si="498"/>
        <v>0</v>
      </c>
      <c r="W929" s="34">
        <f t="shared" ca="1" si="498"/>
        <v>0</v>
      </c>
      <c r="X929" s="371">
        <f t="shared" ca="1" si="498"/>
        <v>0</v>
      </c>
      <c r="Z929" s="16"/>
      <c r="AA929" s="17"/>
      <c r="AB929" s="17"/>
      <c r="AC929" s="17"/>
      <c r="AD929" s="17"/>
      <c r="AE929" s="17"/>
      <c r="AF929" s="17"/>
      <c r="AG929" s="17"/>
      <c r="AH929" s="17"/>
      <c r="AI929" s="17"/>
      <c r="AJ929" s="17"/>
      <c r="AK929" s="17"/>
      <c r="AL929" s="17"/>
      <c r="AM929" s="17"/>
      <c r="AN929" s="20"/>
      <c r="AO929" s="12"/>
      <c r="AP929" s="11"/>
      <c r="AQ929" s="11"/>
      <c r="AR929" s="11"/>
      <c r="AS929" s="11"/>
      <c r="AT929" s="11"/>
      <c r="AU929" s="11"/>
      <c r="AV929" s="11"/>
      <c r="AW929" s="11"/>
      <c r="AX929" s="11"/>
      <c r="AY929" s="11"/>
      <c r="AZ929" s="11"/>
      <c r="BA929" s="11"/>
      <c r="BB929" s="11"/>
      <c r="BC929" s="11"/>
      <c r="BD929" s="11"/>
    </row>
    <row r="930" spans="1:56" x14ac:dyDescent="0.25">
      <c r="A930" s="24">
        <v>29</v>
      </c>
      <c r="C930" s="88" t="str">
        <f>Data!$B$95</f>
        <v>Kontrol for overskridelse af timepriser</v>
      </c>
      <c r="D930" s="60"/>
      <c r="E930" s="60"/>
      <c r="F930" s="4"/>
      <c r="G930" s="59"/>
      <c r="H930" s="59"/>
      <c r="I930" s="59"/>
      <c r="J930" s="9"/>
      <c r="K930" s="9"/>
      <c r="L930" s="9"/>
      <c r="M930" s="9"/>
      <c r="N930" s="9"/>
      <c r="O930" s="9"/>
      <c r="P930" s="9"/>
      <c r="Q930" s="9"/>
      <c r="R930" s="9"/>
      <c r="S930" s="9"/>
      <c r="T930" s="9"/>
      <c r="U930" s="9"/>
      <c r="V930" s="9"/>
      <c r="W930" s="9"/>
      <c r="X930" s="109"/>
    </row>
    <row r="931" spans="1:56" x14ac:dyDescent="0.25">
      <c r="A931" s="24">
        <v>30</v>
      </c>
      <c r="C931" s="178" t="s">
        <v>36</v>
      </c>
      <c r="D931" s="82"/>
      <c r="E931" s="179"/>
      <c r="F931" s="201" t="s">
        <v>35</v>
      </c>
      <c r="G931" s="82"/>
      <c r="H931" s="180"/>
      <c r="I931" s="180"/>
      <c r="J931" s="181">
        <f ca="1">J905</f>
        <v>0</v>
      </c>
      <c r="K931" s="182">
        <f t="shared" ref="K931:X931" ca="1" si="499">K905+J931</f>
        <v>0</v>
      </c>
      <c r="L931" s="182">
        <f t="shared" ca="1" si="499"/>
        <v>0</v>
      </c>
      <c r="M931" s="182">
        <f t="shared" ca="1" si="499"/>
        <v>0</v>
      </c>
      <c r="N931" s="182">
        <f t="shared" ca="1" si="499"/>
        <v>0</v>
      </c>
      <c r="O931" s="182">
        <f t="shared" ca="1" si="499"/>
        <v>0</v>
      </c>
      <c r="P931" s="182">
        <f t="shared" ca="1" si="499"/>
        <v>0</v>
      </c>
      <c r="Q931" s="182">
        <f t="shared" ca="1" si="499"/>
        <v>0</v>
      </c>
      <c r="R931" s="182">
        <f t="shared" ca="1" si="499"/>
        <v>0</v>
      </c>
      <c r="S931" s="182">
        <f t="shared" ca="1" si="499"/>
        <v>0</v>
      </c>
      <c r="T931" s="182">
        <f t="shared" ca="1" si="499"/>
        <v>0</v>
      </c>
      <c r="U931" s="182">
        <f t="shared" ca="1" si="499"/>
        <v>0</v>
      </c>
      <c r="V931" s="182">
        <f t="shared" ca="1" si="499"/>
        <v>0</v>
      </c>
      <c r="W931" s="182">
        <f t="shared" ca="1" si="499"/>
        <v>0</v>
      </c>
      <c r="X931" s="183">
        <f t="shared" ca="1" si="499"/>
        <v>0</v>
      </c>
    </row>
    <row r="932" spans="1:56" x14ac:dyDescent="0.25">
      <c r="A932" s="24">
        <v>31</v>
      </c>
      <c r="C932" s="184"/>
      <c r="D932" s="6"/>
      <c r="E932" s="185"/>
      <c r="F932" s="202" t="s">
        <v>37</v>
      </c>
      <c r="G932" s="6"/>
      <c r="H932" s="6"/>
      <c r="I932" s="6"/>
      <c r="J932" s="186">
        <f ca="1">J908</f>
        <v>0</v>
      </c>
      <c r="K932" s="187">
        <f t="shared" ref="K932:X932" ca="1" si="500">K908+J932</f>
        <v>0</v>
      </c>
      <c r="L932" s="187">
        <f t="shared" ca="1" si="500"/>
        <v>0</v>
      </c>
      <c r="M932" s="187">
        <f t="shared" ca="1" si="500"/>
        <v>0</v>
      </c>
      <c r="N932" s="187">
        <f t="shared" ca="1" si="500"/>
        <v>0</v>
      </c>
      <c r="O932" s="187">
        <f t="shared" ca="1" si="500"/>
        <v>0</v>
      </c>
      <c r="P932" s="187">
        <f t="shared" ca="1" si="500"/>
        <v>0</v>
      </c>
      <c r="Q932" s="187">
        <f t="shared" ca="1" si="500"/>
        <v>0</v>
      </c>
      <c r="R932" s="187">
        <f t="shared" ca="1" si="500"/>
        <v>0</v>
      </c>
      <c r="S932" s="187">
        <f t="shared" ca="1" si="500"/>
        <v>0</v>
      </c>
      <c r="T932" s="187">
        <f t="shared" ca="1" si="500"/>
        <v>0</v>
      </c>
      <c r="U932" s="187">
        <f t="shared" ca="1" si="500"/>
        <v>0</v>
      </c>
      <c r="V932" s="187">
        <f t="shared" ca="1" si="500"/>
        <v>0</v>
      </c>
      <c r="W932" s="187">
        <f t="shared" ca="1" si="500"/>
        <v>0</v>
      </c>
      <c r="X932" s="188">
        <f t="shared" ca="1" si="500"/>
        <v>0</v>
      </c>
    </row>
    <row r="933" spans="1:56" x14ac:dyDescent="0.25">
      <c r="A933" s="24">
        <v>32</v>
      </c>
      <c r="C933" s="189"/>
      <c r="D933" s="6"/>
      <c r="E933" s="6"/>
      <c r="F933" s="203" t="s">
        <v>100</v>
      </c>
      <c r="G933" s="6"/>
      <c r="H933" s="190"/>
      <c r="I933" s="190"/>
      <c r="J933" s="191">
        <f ca="1">J931*$F908</f>
        <v>0</v>
      </c>
      <c r="K933" s="192">
        <f t="shared" ref="K933:X933" ca="1" si="501">K931*$F908</f>
        <v>0</v>
      </c>
      <c r="L933" s="192">
        <f t="shared" ca="1" si="501"/>
        <v>0</v>
      </c>
      <c r="M933" s="192">
        <f t="shared" ca="1" si="501"/>
        <v>0</v>
      </c>
      <c r="N933" s="192">
        <f t="shared" ca="1" si="501"/>
        <v>0</v>
      </c>
      <c r="O933" s="192">
        <f t="shared" ca="1" si="501"/>
        <v>0</v>
      </c>
      <c r="P933" s="192">
        <f t="shared" ca="1" si="501"/>
        <v>0</v>
      </c>
      <c r="Q933" s="192">
        <f t="shared" ca="1" si="501"/>
        <v>0</v>
      </c>
      <c r="R933" s="192">
        <f t="shared" ca="1" si="501"/>
        <v>0</v>
      </c>
      <c r="S933" s="192">
        <f t="shared" ca="1" si="501"/>
        <v>0</v>
      </c>
      <c r="T933" s="192">
        <f t="shared" ca="1" si="501"/>
        <v>0</v>
      </c>
      <c r="U933" s="192">
        <f t="shared" ca="1" si="501"/>
        <v>0</v>
      </c>
      <c r="V933" s="192">
        <f t="shared" ca="1" si="501"/>
        <v>0</v>
      </c>
      <c r="W933" s="192">
        <f t="shared" ca="1" si="501"/>
        <v>0</v>
      </c>
      <c r="X933" s="193">
        <f t="shared" ca="1" si="501"/>
        <v>0</v>
      </c>
    </row>
    <row r="934" spans="1:56" x14ac:dyDescent="0.25">
      <c r="A934" s="24">
        <v>33</v>
      </c>
      <c r="C934" s="189"/>
      <c r="D934" s="6"/>
      <c r="E934" s="185"/>
      <c r="F934" s="202" t="s">
        <v>99</v>
      </c>
      <c r="G934" s="6"/>
      <c r="H934" s="194"/>
      <c r="I934" s="194"/>
      <c r="J934" s="191">
        <f ca="1">MIN(J932:J933)</f>
        <v>0</v>
      </c>
      <c r="K934" s="192">
        <f t="shared" ref="K934:X934" ca="1" si="502">MIN(K932:K933)-MIN(J932:J933)</f>
        <v>0</v>
      </c>
      <c r="L934" s="192">
        <f t="shared" ca="1" si="502"/>
        <v>0</v>
      </c>
      <c r="M934" s="192">
        <f t="shared" ca="1" si="502"/>
        <v>0</v>
      </c>
      <c r="N934" s="192">
        <f t="shared" ca="1" si="502"/>
        <v>0</v>
      </c>
      <c r="O934" s="192">
        <f t="shared" ca="1" si="502"/>
        <v>0</v>
      </c>
      <c r="P934" s="192">
        <f t="shared" ca="1" si="502"/>
        <v>0</v>
      </c>
      <c r="Q934" s="192">
        <f t="shared" ca="1" si="502"/>
        <v>0</v>
      </c>
      <c r="R934" s="192">
        <f t="shared" ca="1" si="502"/>
        <v>0</v>
      </c>
      <c r="S934" s="192">
        <f t="shared" ca="1" si="502"/>
        <v>0</v>
      </c>
      <c r="T934" s="192">
        <f t="shared" ca="1" si="502"/>
        <v>0</v>
      </c>
      <c r="U934" s="192">
        <f t="shared" ca="1" si="502"/>
        <v>0</v>
      </c>
      <c r="V934" s="192">
        <f t="shared" ca="1" si="502"/>
        <v>0</v>
      </c>
      <c r="W934" s="192">
        <f t="shared" ca="1" si="502"/>
        <v>0</v>
      </c>
      <c r="X934" s="193">
        <f t="shared" ca="1" si="502"/>
        <v>0</v>
      </c>
      <c r="AO934" s="12"/>
      <c r="AP934" s="11"/>
      <c r="AQ934" s="11"/>
      <c r="AR934" s="11"/>
      <c r="AS934" s="11"/>
      <c r="AT934" s="11"/>
      <c r="AU934" s="11"/>
      <c r="AV934" s="11"/>
      <c r="AW934" s="11"/>
      <c r="AX934" s="11"/>
      <c r="AY934" s="11"/>
      <c r="AZ934" s="11"/>
      <c r="BA934" s="11"/>
      <c r="BB934" s="11"/>
      <c r="BC934" s="11"/>
    </row>
    <row r="935" spans="1:56" x14ac:dyDescent="0.25">
      <c r="A935" s="24">
        <v>34</v>
      </c>
      <c r="C935" s="189"/>
      <c r="D935" s="6"/>
      <c r="E935" s="185"/>
      <c r="F935" s="202" t="s">
        <v>94</v>
      </c>
      <c r="G935" s="6"/>
      <c r="H935" s="190"/>
      <c r="I935" s="190"/>
      <c r="J935" s="191">
        <f ca="1">J934-J908</f>
        <v>0</v>
      </c>
      <c r="K935" s="192">
        <f ca="1">K934-K908</f>
        <v>0</v>
      </c>
      <c r="L935" s="192">
        <f t="shared" ref="L935:X935" ca="1" si="503">L934-L908</f>
        <v>0</v>
      </c>
      <c r="M935" s="192">
        <f t="shared" ca="1" si="503"/>
        <v>0</v>
      </c>
      <c r="N935" s="192">
        <f t="shared" ca="1" si="503"/>
        <v>0</v>
      </c>
      <c r="O935" s="192">
        <f t="shared" ca="1" si="503"/>
        <v>0</v>
      </c>
      <c r="P935" s="192">
        <f t="shared" ca="1" si="503"/>
        <v>0</v>
      </c>
      <c r="Q935" s="192">
        <f t="shared" ca="1" si="503"/>
        <v>0</v>
      </c>
      <c r="R935" s="192">
        <f t="shared" ca="1" si="503"/>
        <v>0</v>
      </c>
      <c r="S935" s="192">
        <f t="shared" ca="1" si="503"/>
        <v>0</v>
      </c>
      <c r="T935" s="192">
        <f t="shared" ca="1" si="503"/>
        <v>0</v>
      </c>
      <c r="U935" s="192">
        <f t="shared" ca="1" si="503"/>
        <v>0</v>
      </c>
      <c r="V935" s="192">
        <f t="shared" ca="1" si="503"/>
        <v>0</v>
      </c>
      <c r="W935" s="192">
        <f t="shared" ca="1" si="503"/>
        <v>0</v>
      </c>
      <c r="X935" s="193">
        <f t="shared" ca="1" si="503"/>
        <v>0</v>
      </c>
    </row>
    <row r="936" spans="1:56" x14ac:dyDescent="0.25">
      <c r="A936" s="24">
        <v>35</v>
      </c>
      <c r="C936" s="189"/>
      <c r="D936" s="6"/>
      <c r="E936" s="185"/>
      <c r="F936" s="202" t="s">
        <v>95</v>
      </c>
      <c r="G936" s="6"/>
      <c r="H936" s="190"/>
      <c r="I936" s="190"/>
      <c r="J936" s="191">
        <f ca="1">-J935</f>
        <v>0</v>
      </c>
      <c r="K936" s="192">
        <f ca="1">-SUM($J935:K935)</f>
        <v>0</v>
      </c>
      <c r="L936" s="192">
        <f ca="1">-SUM($J935:L935)</f>
        <v>0</v>
      </c>
      <c r="M936" s="192">
        <f ca="1">-SUM($J935:M935)</f>
        <v>0</v>
      </c>
      <c r="N936" s="192">
        <f ca="1">-SUM($J935:N935)</f>
        <v>0</v>
      </c>
      <c r="O936" s="192">
        <f ca="1">-SUM($J935:O935)</f>
        <v>0</v>
      </c>
      <c r="P936" s="192">
        <f ca="1">-SUM($J935:P935)</f>
        <v>0</v>
      </c>
      <c r="Q936" s="192">
        <f ca="1">-SUM($J935:Q935)</f>
        <v>0</v>
      </c>
      <c r="R936" s="192">
        <f ca="1">-SUM($J935:R935)</f>
        <v>0</v>
      </c>
      <c r="S936" s="192">
        <f ca="1">-SUM($J935:S935)</f>
        <v>0</v>
      </c>
      <c r="T936" s="192">
        <f ca="1">-SUM($J935:T935)</f>
        <v>0</v>
      </c>
      <c r="U936" s="192">
        <f ca="1">-SUM($J935:U935)</f>
        <v>0</v>
      </c>
      <c r="V936" s="192">
        <f ca="1">-SUM($J935:V935)</f>
        <v>0</v>
      </c>
      <c r="W936" s="192">
        <f ca="1">-SUM($J935:W935)</f>
        <v>0</v>
      </c>
      <c r="X936" s="193">
        <f ca="1">-SUM($J935:X935)</f>
        <v>0</v>
      </c>
    </row>
    <row r="937" spans="1:56" x14ac:dyDescent="0.25">
      <c r="C937" s="195"/>
      <c r="D937" s="196"/>
      <c r="E937" s="196"/>
      <c r="F937" s="204"/>
      <c r="G937" s="196"/>
      <c r="H937" s="196"/>
      <c r="I937" s="196"/>
      <c r="J937" s="186"/>
      <c r="K937" s="187"/>
      <c r="L937" s="187"/>
      <c r="M937" s="187">
        <f ca="1">IF(M905&gt;0,(M933-SUM($J934:L934))/M905,0)</f>
        <v>0</v>
      </c>
      <c r="N937" s="187">
        <f ca="1">IF(N905&gt;0,(N933-SUM($J934:M934))/N905,0)</f>
        <v>0</v>
      </c>
      <c r="O937" s="187">
        <f ca="1">IF(O905&gt;0,(O933-SUM($J934:N934))/O905,0)</f>
        <v>0</v>
      </c>
      <c r="P937" s="187">
        <f ca="1">IF(P905&gt;0,(P933-SUM($J934:O934))/P905,0)</f>
        <v>0</v>
      </c>
      <c r="Q937" s="187">
        <f ca="1">IF(Q905&gt;0,(Q933-SUM($J934:P934))/Q905,0)</f>
        <v>0</v>
      </c>
      <c r="R937" s="187">
        <f ca="1">IF(R905&gt;0,(R933-SUM($J934:Q934))/R905,0)</f>
        <v>0</v>
      </c>
      <c r="S937" s="187">
        <f ca="1">IF(S905&gt;0,(S933-SUM($J934:R934))/S905,0)</f>
        <v>0</v>
      </c>
      <c r="T937" s="187">
        <f ca="1">IF(T905&gt;0,(T933-SUM($J934:S934))/T905,0)</f>
        <v>0</v>
      </c>
      <c r="U937" s="187">
        <f ca="1">IF(U905&gt;0,(U933-SUM($J934:T934))/U905,0)</f>
        <v>0</v>
      </c>
      <c r="V937" s="187">
        <f ca="1">IF(V905&gt;0,(V933-SUM($J934:U934))/V905,0)</f>
        <v>0</v>
      </c>
      <c r="W937" s="187">
        <f ca="1">IF(W905&gt;0,(W933-SUM($J934:V934))/W905,0)</f>
        <v>0</v>
      </c>
      <c r="X937" s="188">
        <f ca="1">IF(X905&gt;0,(X933-SUM($J934:W934))/X905,0)</f>
        <v>0</v>
      </c>
    </row>
    <row r="938" spans="1:56" x14ac:dyDescent="0.25">
      <c r="A938" s="24">
        <v>36</v>
      </c>
      <c r="C938" s="189" t="s">
        <v>40</v>
      </c>
      <c r="D938" s="6"/>
      <c r="E938" s="185"/>
      <c r="F938" s="202" t="s">
        <v>35</v>
      </c>
      <c r="G938" s="6"/>
      <c r="H938" s="6"/>
      <c r="I938" s="6"/>
      <c r="J938" s="191">
        <f ca="1">J906</f>
        <v>0</v>
      </c>
      <c r="K938" s="192">
        <f t="shared" ref="K938:X938" ca="1" si="504">K906+J938</f>
        <v>0</v>
      </c>
      <c r="L938" s="192">
        <f t="shared" ca="1" si="504"/>
        <v>0</v>
      </c>
      <c r="M938" s="192">
        <f t="shared" ca="1" si="504"/>
        <v>0</v>
      </c>
      <c r="N938" s="192">
        <f t="shared" ca="1" si="504"/>
        <v>0</v>
      </c>
      <c r="O938" s="192">
        <f t="shared" ca="1" si="504"/>
        <v>0</v>
      </c>
      <c r="P938" s="192">
        <f t="shared" ca="1" si="504"/>
        <v>0</v>
      </c>
      <c r="Q938" s="192">
        <f t="shared" ca="1" si="504"/>
        <v>0</v>
      </c>
      <c r="R938" s="192">
        <f t="shared" ca="1" si="504"/>
        <v>0</v>
      </c>
      <c r="S938" s="192">
        <f t="shared" ca="1" si="504"/>
        <v>0</v>
      </c>
      <c r="T938" s="192">
        <f t="shared" ca="1" si="504"/>
        <v>0</v>
      </c>
      <c r="U938" s="192">
        <f t="shared" ca="1" si="504"/>
        <v>0</v>
      </c>
      <c r="V938" s="192">
        <f t="shared" ca="1" si="504"/>
        <v>0</v>
      </c>
      <c r="W938" s="192">
        <f t="shared" ca="1" si="504"/>
        <v>0</v>
      </c>
      <c r="X938" s="193">
        <f t="shared" ca="1" si="504"/>
        <v>0</v>
      </c>
    </row>
    <row r="939" spans="1:56" x14ac:dyDescent="0.25">
      <c r="A939" s="24">
        <v>37</v>
      </c>
      <c r="C939" s="189"/>
      <c r="D939" s="6"/>
      <c r="E939" s="185"/>
      <c r="F939" s="202" t="s">
        <v>37</v>
      </c>
      <c r="G939" s="6"/>
      <c r="H939" s="6"/>
      <c r="I939" s="6"/>
      <c r="J939" s="191">
        <f ca="1">J909</f>
        <v>0</v>
      </c>
      <c r="K939" s="192">
        <f t="shared" ref="K939:X939" ca="1" si="505">K909+J939</f>
        <v>0</v>
      </c>
      <c r="L939" s="192">
        <f t="shared" ca="1" si="505"/>
        <v>0</v>
      </c>
      <c r="M939" s="192">
        <f t="shared" ca="1" si="505"/>
        <v>0</v>
      </c>
      <c r="N939" s="192">
        <f t="shared" ca="1" si="505"/>
        <v>0</v>
      </c>
      <c r="O939" s="192">
        <f t="shared" ca="1" si="505"/>
        <v>0</v>
      </c>
      <c r="P939" s="192">
        <f t="shared" ca="1" si="505"/>
        <v>0</v>
      </c>
      <c r="Q939" s="192">
        <f t="shared" ca="1" si="505"/>
        <v>0</v>
      </c>
      <c r="R939" s="192">
        <f t="shared" ca="1" si="505"/>
        <v>0</v>
      </c>
      <c r="S939" s="192">
        <f t="shared" ca="1" si="505"/>
        <v>0</v>
      </c>
      <c r="T939" s="192">
        <f t="shared" ca="1" si="505"/>
        <v>0</v>
      </c>
      <c r="U939" s="192">
        <f t="shared" ca="1" si="505"/>
        <v>0</v>
      </c>
      <c r="V939" s="192">
        <f t="shared" ca="1" si="505"/>
        <v>0</v>
      </c>
      <c r="W939" s="192">
        <f t="shared" ca="1" si="505"/>
        <v>0</v>
      </c>
      <c r="X939" s="193">
        <f t="shared" ca="1" si="505"/>
        <v>0</v>
      </c>
    </row>
    <row r="940" spans="1:56" x14ac:dyDescent="0.25">
      <c r="A940" s="24">
        <v>38</v>
      </c>
      <c r="C940" s="197"/>
      <c r="D940" s="6"/>
      <c r="E940" s="6"/>
      <c r="F940" s="203" t="s">
        <v>100</v>
      </c>
      <c r="G940" s="6"/>
      <c r="H940" s="6"/>
      <c r="I940" s="6"/>
      <c r="J940" s="191">
        <f ca="1">J938*$F909</f>
        <v>0</v>
      </c>
      <c r="K940" s="192">
        <f ca="1">K938*$F909</f>
        <v>0</v>
      </c>
      <c r="L940" s="192">
        <f t="shared" ref="L940:X940" ca="1" si="506">L938*$F909</f>
        <v>0</v>
      </c>
      <c r="M940" s="192">
        <f t="shared" ca="1" si="506"/>
        <v>0</v>
      </c>
      <c r="N940" s="192">
        <f t="shared" ca="1" si="506"/>
        <v>0</v>
      </c>
      <c r="O940" s="192">
        <f t="shared" ca="1" si="506"/>
        <v>0</v>
      </c>
      <c r="P940" s="192">
        <f t="shared" ca="1" si="506"/>
        <v>0</v>
      </c>
      <c r="Q940" s="192">
        <f t="shared" ca="1" si="506"/>
        <v>0</v>
      </c>
      <c r="R940" s="192">
        <f t="shared" ca="1" si="506"/>
        <v>0</v>
      </c>
      <c r="S940" s="192">
        <f t="shared" ca="1" si="506"/>
        <v>0</v>
      </c>
      <c r="T940" s="192">
        <f t="shared" ca="1" si="506"/>
        <v>0</v>
      </c>
      <c r="U940" s="192">
        <f t="shared" ca="1" si="506"/>
        <v>0</v>
      </c>
      <c r="V940" s="192">
        <f t="shared" ca="1" si="506"/>
        <v>0</v>
      </c>
      <c r="W940" s="192">
        <f t="shared" ca="1" si="506"/>
        <v>0</v>
      </c>
      <c r="X940" s="193">
        <f t="shared" ca="1" si="506"/>
        <v>0</v>
      </c>
    </row>
    <row r="941" spans="1:56" x14ac:dyDescent="0.25">
      <c r="A941" s="24">
        <v>39</v>
      </c>
      <c r="C941" s="189"/>
      <c r="D941" s="6"/>
      <c r="E941" s="185"/>
      <c r="F941" s="202" t="s">
        <v>99</v>
      </c>
      <c r="G941" s="6"/>
      <c r="H941" s="6"/>
      <c r="I941" s="6"/>
      <c r="J941" s="191">
        <f ca="1">MIN(J939:J940)</f>
        <v>0</v>
      </c>
      <c r="K941" s="192">
        <f t="shared" ref="K941:X941" ca="1" si="507">MIN(K939:K940)-MIN(J939:J940)</f>
        <v>0</v>
      </c>
      <c r="L941" s="192">
        <f t="shared" ca="1" si="507"/>
        <v>0</v>
      </c>
      <c r="M941" s="192">
        <f t="shared" ca="1" si="507"/>
        <v>0</v>
      </c>
      <c r="N941" s="192">
        <f t="shared" ca="1" si="507"/>
        <v>0</v>
      </c>
      <c r="O941" s="192">
        <f t="shared" ca="1" si="507"/>
        <v>0</v>
      </c>
      <c r="P941" s="192">
        <f t="shared" ca="1" si="507"/>
        <v>0</v>
      </c>
      <c r="Q941" s="192">
        <f t="shared" ca="1" si="507"/>
        <v>0</v>
      </c>
      <c r="R941" s="192">
        <f t="shared" ca="1" si="507"/>
        <v>0</v>
      </c>
      <c r="S941" s="192">
        <f t="shared" ca="1" si="507"/>
        <v>0</v>
      </c>
      <c r="T941" s="192">
        <f t="shared" ca="1" si="507"/>
        <v>0</v>
      </c>
      <c r="U941" s="192">
        <f t="shared" ca="1" si="507"/>
        <v>0</v>
      </c>
      <c r="V941" s="192">
        <f t="shared" ca="1" si="507"/>
        <v>0</v>
      </c>
      <c r="W941" s="192">
        <f t="shared" ca="1" si="507"/>
        <v>0</v>
      </c>
      <c r="X941" s="193">
        <f t="shared" ca="1" si="507"/>
        <v>0</v>
      </c>
    </row>
    <row r="942" spans="1:56" x14ac:dyDescent="0.25">
      <c r="A942" s="24">
        <v>40</v>
      </c>
      <c r="C942" s="189"/>
      <c r="D942" s="6"/>
      <c r="E942" s="185"/>
      <c r="F942" s="202" t="s">
        <v>94</v>
      </c>
      <c r="G942" s="6"/>
      <c r="H942" s="6"/>
      <c r="I942" s="6"/>
      <c r="J942" s="191">
        <f t="shared" ref="J942:X942" ca="1" si="508">J941-J909</f>
        <v>0</v>
      </c>
      <c r="K942" s="192">
        <f t="shared" ca="1" si="508"/>
        <v>0</v>
      </c>
      <c r="L942" s="192">
        <f t="shared" ca="1" si="508"/>
        <v>0</v>
      </c>
      <c r="M942" s="192">
        <f t="shared" ca="1" si="508"/>
        <v>0</v>
      </c>
      <c r="N942" s="192">
        <f t="shared" ca="1" si="508"/>
        <v>0</v>
      </c>
      <c r="O942" s="192">
        <f t="shared" ca="1" si="508"/>
        <v>0</v>
      </c>
      <c r="P942" s="192">
        <f t="shared" ca="1" si="508"/>
        <v>0</v>
      </c>
      <c r="Q942" s="192">
        <f t="shared" ca="1" si="508"/>
        <v>0</v>
      </c>
      <c r="R942" s="192">
        <f t="shared" ca="1" si="508"/>
        <v>0</v>
      </c>
      <c r="S942" s="192">
        <f t="shared" ca="1" si="508"/>
        <v>0</v>
      </c>
      <c r="T942" s="192">
        <f t="shared" ca="1" si="508"/>
        <v>0</v>
      </c>
      <c r="U942" s="192">
        <f t="shared" ca="1" si="508"/>
        <v>0</v>
      </c>
      <c r="V942" s="192">
        <f t="shared" ca="1" si="508"/>
        <v>0</v>
      </c>
      <c r="W942" s="192">
        <f t="shared" ca="1" si="508"/>
        <v>0</v>
      </c>
      <c r="X942" s="193">
        <f t="shared" ca="1" si="508"/>
        <v>0</v>
      </c>
    </row>
    <row r="943" spans="1:56" x14ac:dyDescent="0.25">
      <c r="A943" s="24">
        <v>41</v>
      </c>
      <c r="C943" s="189"/>
      <c r="D943" s="6"/>
      <c r="E943" s="185"/>
      <c r="F943" s="202" t="s">
        <v>95</v>
      </c>
      <c r="G943" s="6"/>
      <c r="H943" s="6"/>
      <c r="I943" s="6"/>
      <c r="J943" s="191">
        <f ca="1">-J942</f>
        <v>0</v>
      </c>
      <c r="K943" s="192">
        <f ca="1">-SUM($J942:K942)</f>
        <v>0</v>
      </c>
      <c r="L943" s="192">
        <f ca="1">-SUM($J942:L942)</f>
        <v>0</v>
      </c>
      <c r="M943" s="192">
        <f ca="1">-SUM($J942:M942)</f>
        <v>0</v>
      </c>
      <c r="N943" s="192">
        <f ca="1">-SUM($J942:N942)</f>
        <v>0</v>
      </c>
      <c r="O943" s="192">
        <f ca="1">-SUM($J942:O942)</f>
        <v>0</v>
      </c>
      <c r="P943" s="192">
        <f ca="1">-SUM($J942:P942)</f>
        <v>0</v>
      </c>
      <c r="Q943" s="192">
        <f ca="1">-SUM($J942:Q942)</f>
        <v>0</v>
      </c>
      <c r="R943" s="192">
        <f ca="1">-SUM($J942:R942)</f>
        <v>0</v>
      </c>
      <c r="S943" s="192">
        <f ca="1">-SUM($J942:S942)</f>
        <v>0</v>
      </c>
      <c r="T943" s="192">
        <f ca="1">-SUM($J942:T942)</f>
        <v>0</v>
      </c>
      <c r="U943" s="192">
        <f ca="1">-SUM($J942:U942)</f>
        <v>0</v>
      </c>
      <c r="V943" s="192">
        <f ca="1">-SUM($J942:V942)</f>
        <v>0</v>
      </c>
      <c r="W943" s="192">
        <f ca="1">-SUM($J942:W942)</f>
        <v>0</v>
      </c>
      <c r="X943" s="193">
        <f ca="1">-SUM($J942:X942)</f>
        <v>0</v>
      </c>
    </row>
    <row r="944" spans="1:56" x14ac:dyDescent="0.25">
      <c r="A944" s="24">
        <v>42</v>
      </c>
      <c r="B944" s="154"/>
      <c r="C944" s="178" t="s">
        <v>65</v>
      </c>
      <c r="D944" s="82"/>
      <c r="E944" s="82"/>
      <c r="F944" s="205" t="s">
        <v>58</v>
      </c>
      <c r="G944" s="82"/>
      <c r="H944" s="82"/>
      <c r="I944" s="82"/>
      <c r="J944" s="198">
        <f t="shared" ref="J944:X944" ca="1" si="509">(J942+J935)*$F910</f>
        <v>0</v>
      </c>
      <c r="K944" s="199">
        <f t="shared" ca="1" si="509"/>
        <v>0</v>
      </c>
      <c r="L944" s="199">
        <f t="shared" ca="1" si="509"/>
        <v>0</v>
      </c>
      <c r="M944" s="199">
        <f t="shared" ca="1" si="509"/>
        <v>0</v>
      </c>
      <c r="N944" s="199">
        <f t="shared" ca="1" si="509"/>
        <v>0</v>
      </c>
      <c r="O944" s="199">
        <f t="shared" ca="1" si="509"/>
        <v>0</v>
      </c>
      <c r="P944" s="199">
        <f t="shared" ca="1" si="509"/>
        <v>0</v>
      </c>
      <c r="Q944" s="199">
        <f t="shared" ca="1" si="509"/>
        <v>0</v>
      </c>
      <c r="R944" s="199">
        <f t="shared" ca="1" si="509"/>
        <v>0</v>
      </c>
      <c r="S944" s="199">
        <f t="shared" ca="1" si="509"/>
        <v>0</v>
      </c>
      <c r="T944" s="199">
        <f t="shared" ca="1" si="509"/>
        <v>0</v>
      </c>
      <c r="U944" s="199">
        <f t="shared" ca="1" si="509"/>
        <v>0</v>
      </c>
      <c r="V944" s="199">
        <f t="shared" ca="1" si="509"/>
        <v>0</v>
      </c>
      <c r="W944" s="199">
        <f t="shared" ca="1" si="509"/>
        <v>0</v>
      </c>
      <c r="X944" s="200">
        <f t="shared" ca="1" si="509"/>
        <v>0</v>
      </c>
    </row>
    <row r="945" spans="1:56" x14ac:dyDescent="0.25">
      <c r="A945" s="24">
        <v>43</v>
      </c>
      <c r="C945" s="189"/>
      <c r="D945" s="6"/>
      <c r="E945" s="6"/>
      <c r="F945" s="202" t="str">
        <f>Data!B$99</f>
        <v>Støttet overhead</v>
      </c>
      <c r="G945" s="6"/>
      <c r="H945" s="6"/>
      <c r="I945" s="6"/>
      <c r="J945" s="191">
        <f ca="1">(J941+J934)*$F910</f>
        <v>0</v>
      </c>
      <c r="K945" s="192">
        <f ca="1">(K941+K934)*$F910</f>
        <v>0</v>
      </c>
      <c r="L945" s="192">
        <f t="shared" ref="L945:X945" ca="1" si="510">(L941+L934)*$F910</f>
        <v>0</v>
      </c>
      <c r="M945" s="192">
        <f t="shared" ca="1" si="510"/>
        <v>0</v>
      </c>
      <c r="N945" s="192">
        <f t="shared" ca="1" si="510"/>
        <v>0</v>
      </c>
      <c r="O945" s="192">
        <f t="shared" ca="1" si="510"/>
        <v>0</v>
      </c>
      <c r="P945" s="192">
        <f t="shared" ca="1" si="510"/>
        <v>0</v>
      </c>
      <c r="Q945" s="192">
        <f t="shared" ca="1" si="510"/>
        <v>0</v>
      </c>
      <c r="R945" s="192">
        <f t="shared" ca="1" si="510"/>
        <v>0</v>
      </c>
      <c r="S945" s="192">
        <f t="shared" ca="1" si="510"/>
        <v>0</v>
      </c>
      <c r="T945" s="192">
        <f t="shared" ca="1" si="510"/>
        <v>0</v>
      </c>
      <c r="U945" s="192">
        <f t="shared" ca="1" si="510"/>
        <v>0</v>
      </c>
      <c r="V945" s="192">
        <f t="shared" ca="1" si="510"/>
        <v>0</v>
      </c>
      <c r="W945" s="192">
        <f t="shared" ca="1" si="510"/>
        <v>0</v>
      </c>
      <c r="X945" s="193">
        <f t="shared" ca="1" si="510"/>
        <v>0</v>
      </c>
    </row>
    <row r="946" spans="1:56" x14ac:dyDescent="0.25">
      <c r="C946" s="178" t="s">
        <v>101</v>
      </c>
      <c r="D946" s="82"/>
      <c r="E946" s="82"/>
      <c r="F946" s="201" t="str">
        <f>Data!B$33</f>
        <v>Udbetalingsloft</v>
      </c>
      <c r="G946" s="82"/>
      <c r="H946" s="82"/>
      <c r="I946" s="82"/>
      <c r="J946" s="198">
        <f ca="1">(J933+J940)*(1+$F910)*$F923</f>
        <v>0</v>
      </c>
      <c r="K946" s="199">
        <f t="shared" ref="K946:X946" ca="1" si="511">(K933+K940)*(1+$F910)*$F923</f>
        <v>0</v>
      </c>
      <c r="L946" s="199">
        <f t="shared" ca="1" si="511"/>
        <v>0</v>
      </c>
      <c r="M946" s="199">
        <f t="shared" ca="1" si="511"/>
        <v>0</v>
      </c>
      <c r="N946" s="199">
        <f t="shared" ca="1" si="511"/>
        <v>0</v>
      </c>
      <c r="O946" s="199">
        <f t="shared" ca="1" si="511"/>
        <v>0</v>
      </c>
      <c r="P946" s="199">
        <f t="shared" ca="1" si="511"/>
        <v>0</v>
      </c>
      <c r="Q946" s="199">
        <f t="shared" ca="1" si="511"/>
        <v>0</v>
      </c>
      <c r="R946" s="199">
        <f t="shared" ca="1" si="511"/>
        <v>0</v>
      </c>
      <c r="S946" s="199">
        <f t="shared" ca="1" si="511"/>
        <v>0</v>
      </c>
      <c r="T946" s="199">
        <f t="shared" ca="1" si="511"/>
        <v>0</v>
      </c>
      <c r="U946" s="199">
        <f t="shared" ca="1" si="511"/>
        <v>0</v>
      </c>
      <c r="V946" s="199">
        <f t="shared" ca="1" si="511"/>
        <v>0</v>
      </c>
      <c r="W946" s="199">
        <f t="shared" ca="1" si="511"/>
        <v>0</v>
      </c>
      <c r="X946" s="200">
        <f t="shared" ca="1" si="511"/>
        <v>0</v>
      </c>
    </row>
    <row r="947" spans="1:56" x14ac:dyDescent="0.25">
      <c r="C947" s="189"/>
      <c r="D947" s="6"/>
      <c r="E947" s="6"/>
      <c r="F947" s="202" t="str">
        <f>Data!B$34</f>
        <v>Til/fra pulje</v>
      </c>
      <c r="G947" s="6"/>
      <c r="H947" s="6"/>
      <c r="I947" s="6"/>
      <c r="J947" s="191">
        <f ca="1">(J935+J942)*(1+$F910)*$F923</f>
        <v>0</v>
      </c>
      <c r="K947" s="192">
        <f t="shared" ref="K947:X947" ca="1" si="512">(K935+K942)*(1+$F910)*$F923</f>
        <v>0</v>
      </c>
      <c r="L947" s="192">
        <f t="shared" ca="1" si="512"/>
        <v>0</v>
      </c>
      <c r="M947" s="192">
        <f t="shared" ca="1" si="512"/>
        <v>0</v>
      </c>
      <c r="N947" s="192">
        <f t="shared" ca="1" si="512"/>
        <v>0</v>
      </c>
      <c r="O947" s="192">
        <f t="shared" ca="1" si="512"/>
        <v>0</v>
      </c>
      <c r="P947" s="192">
        <f t="shared" ca="1" si="512"/>
        <v>0</v>
      </c>
      <c r="Q947" s="192">
        <f t="shared" ca="1" si="512"/>
        <v>0</v>
      </c>
      <c r="R947" s="192">
        <f t="shared" ca="1" si="512"/>
        <v>0</v>
      </c>
      <c r="S947" s="192">
        <f t="shared" ca="1" si="512"/>
        <v>0</v>
      </c>
      <c r="T947" s="192">
        <f t="shared" ca="1" si="512"/>
        <v>0</v>
      </c>
      <c r="U947" s="192">
        <f t="shared" ca="1" si="512"/>
        <v>0</v>
      </c>
      <c r="V947" s="192">
        <f t="shared" ca="1" si="512"/>
        <v>0</v>
      </c>
      <c r="W947" s="192">
        <f t="shared" ca="1" si="512"/>
        <v>0</v>
      </c>
      <c r="X947" s="193">
        <f t="shared" ca="1" si="512"/>
        <v>0</v>
      </c>
    </row>
    <row r="948" spans="1:56" x14ac:dyDescent="0.25">
      <c r="C948" s="195"/>
      <c r="D948" s="196"/>
      <c r="E948" s="196"/>
      <c r="F948" s="204" t="str">
        <f>Data!B$35</f>
        <v>Pulje for tilbageholdt tilskud</v>
      </c>
      <c r="G948" s="196"/>
      <c r="H948" s="196"/>
      <c r="I948" s="196"/>
      <c r="J948" s="186">
        <f ca="1">(J936+J943)*(1+$F910)*$F923</f>
        <v>0</v>
      </c>
      <c r="K948" s="187">
        <f t="shared" ref="K948:X948" ca="1" si="513">(K936+K943)*(1+$F910)*$F923</f>
        <v>0</v>
      </c>
      <c r="L948" s="187">
        <f t="shared" ca="1" si="513"/>
        <v>0</v>
      </c>
      <c r="M948" s="187">
        <f t="shared" ca="1" si="513"/>
        <v>0</v>
      </c>
      <c r="N948" s="187">
        <f t="shared" ca="1" si="513"/>
        <v>0</v>
      </c>
      <c r="O948" s="187">
        <f t="shared" ca="1" si="513"/>
        <v>0</v>
      </c>
      <c r="P948" s="187">
        <f t="shared" ca="1" si="513"/>
        <v>0</v>
      </c>
      <c r="Q948" s="187">
        <f t="shared" ca="1" si="513"/>
        <v>0</v>
      </c>
      <c r="R948" s="187">
        <f t="shared" ca="1" si="513"/>
        <v>0</v>
      </c>
      <c r="S948" s="187">
        <f t="shared" ca="1" si="513"/>
        <v>0</v>
      </c>
      <c r="T948" s="187">
        <f t="shared" ca="1" si="513"/>
        <v>0</v>
      </c>
      <c r="U948" s="187">
        <f t="shared" ca="1" si="513"/>
        <v>0</v>
      </c>
      <c r="V948" s="187">
        <f t="shared" ca="1" si="513"/>
        <v>0</v>
      </c>
      <c r="W948" s="187">
        <f t="shared" ca="1" si="513"/>
        <v>0</v>
      </c>
      <c r="X948" s="188">
        <f t="shared" ca="1" si="513"/>
        <v>0</v>
      </c>
    </row>
    <row r="949" spans="1:56" x14ac:dyDescent="0.25">
      <c r="A949" s="24" t="s">
        <v>230</v>
      </c>
      <c r="C949" s="482" t="s">
        <v>229</v>
      </c>
      <c r="D949" s="483"/>
      <c r="E949" s="483"/>
      <c r="F949" s="483"/>
      <c r="G949" s="483"/>
      <c r="H949" s="483"/>
      <c r="I949" s="483"/>
      <c r="J949" s="484">
        <f ca="1">J924</f>
        <v>0</v>
      </c>
      <c r="K949" s="485">
        <f ca="1">SUM($J924:K924)</f>
        <v>0</v>
      </c>
      <c r="L949" s="485">
        <f ca="1">SUM($J924:L924)</f>
        <v>0</v>
      </c>
      <c r="M949" s="485">
        <f ca="1">SUM($J924:M924)</f>
        <v>0</v>
      </c>
      <c r="N949" s="485">
        <f ca="1">SUM($J924:N924)</f>
        <v>0</v>
      </c>
      <c r="O949" s="485">
        <f ca="1">SUM($J924:O924)</f>
        <v>0</v>
      </c>
      <c r="P949" s="485">
        <f ca="1">SUM($J924:P924)</f>
        <v>0</v>
      </c>
      <c r="Q949" s="485">
        <f ca="1">SUM($J924:Q924)</f>
        <v>0</v>
      </c>
      <c r="R949" s="485">
        <f ca="1">SUM($J924:R924)</f>
        <v>0</v>
      </c>
      <c r="S949" s="485">
        <f ca="1">SUM($J924:S924)</f>
        <v>0</v>
      </c>
      <c r="T949" s="485">
        <f ca="1">SUM($J924:T924)</f>
        <v>0</v>
      </c>
      <c r="U949" s="485">
        <f ca="1">SUM($J924:U924)</f>
        <v>0</v>
      </c>
      <c r="V949" s="485">
        <f ca="1">SUM($J924:V924)</f>
        <v>0</v>
      </c>
      <c r="W949" s="485">
        <f ca="1">SUM($J924:W924)</f>
        <v>0</v>
      </c>
      <c r="X949" s="486">
        <f ca="1">SUM($J924:X924)</f>
        <v>0</v>
      </c>
    </row>
    <row r="952" spans="1:56" x14ac:dyDescent="0.25">
      <c r="B952" s="10"/>
      <c r="C952" s="268" t="str">
        <f>Data!B$53</f>
        <v>Virksomhed</v>
      </c>
      <c r="D952" s="81"/>
      <c r="E952" s="403">
        <f>HLOOKUP(B953,'Budget &amp; Total'!A:CI,6,FALSE)</f>
        <v>0</v>
      </c>
      <c r="F952" s="925">
        <f>HLOOKUP(B953,'Budget &amp; Total'!A:CI,5,FALSE)</f>
        <v>0</v>
      </c>
      <c r="G952" s="925"/>
      <c r="H952" s="925"/>
      <c r="I952" s="81"/>
      <c r="J952" s="82" t="str">
        <f ca="1">J$1</f>
        <v>P1</v>
      </c>
      <c r="K952" s="82" t="str">
        <f t="shared" ref="K952:X952" ca="1" si="514">K$1</f>
        <v>P2</v>
      </c>
      <c r="L952" s="82" t="str">
        <f t="shared" ca="1" si="514"/>
        <v>P3</v>
      </c>
      <c r="M952" s="82" t="str">
        <f t="shared" ca="1" si="514"/>
        <v>P4</v>
      </c>
      <c r="N952" s="82" t="str">
        <f t="shared" ca="1" si="514"/>
        <v>P5</v>
      </c>
      <c r="O952" s="82" t="str">
        <f t="shared" ca="1" si="514"/>
        <v>P6</v>
      </c>
      <c r="P952" s="82" t="str">
        <f t="shared" ca="1" si="514"/>
        <v>P7</v>
      </c>
      <c r="Q952" s="82" t="str">
        <f t="shared" ca="1" si="514"/>
        <v>P8</v>
      </c>
      <c r="R952" s="82" t="str">
        <f t="shared" ca="1" si="514"/>
        <v>P9</v>
      </c>
      <c r="S952" s="82" t="str">
        <f t="shared" ca="1" si="514"/>
        <v>P10</v>
      </c>
      <c r="T952" s="82" t="str">
        <f t="shared" ca="1" si="514"/>
        <v>P11</v>
      </c>
      <c r="U952" s="82" t="str">
        <f t="shared" ca="1" si="514"/>
        <v>P12</v>
      </c>
      <c r="V952" s="82" t="str">
        <f t="shared" ca="1" si="514"/>
        <v>P13</v>
      </c>
      <c r="W952" s="82" t="str">
        <f t="shared" ca="1" si="514"/>
        <v>P14</v>
      </c>
      <c r="X952" s="83" t="str">
        <f t="shared" ca="1" si="514"/>
        <v>P15</v>
      </c>
      <c r="Z952" s="1"/>
      <c r="AA952" s="1"/>
      <c r="AB952" s="1"/>
      <c r="AC952" s="1"/>
      <c r="AD952" s="1"/>
      <c r="AE952" s="1"/>
      <c r="AF952" s="1"/>
      <c r="AG952" s="1"/>
      <c r="AH952" s="1"/>
      <c r="AI952" s="1"/>
      <c r="AJ952" s="1"/>
      <c r="AK952" s="1"/>
      <c r="AL952" s="1"/>
      <c r="AM952" s="1"/>
      <c r="AN952" s="1"/>
      <c r="AO952" s="1"/>
      <c r="AX952" s="1"/>
      <c r="AY952" s="1"/>
      <c r="AZ952" s="1"/>
      <c r="BA952" s="1"/>
      <c r="BB952" s="1"/>
      <c r="BC952" s="1"/>
      <c r="BD952" s="1"/>
    </row>
    <row r="953" spans="1:56" x14ac:dyDescent="0.25">
      <c r="B953" s="293">
        <f>B903+1</f>
        <v>20</v>
      </c>
      <c r="C953" s="84" t="str">
        <f>Data!B$52</f>
        <v>Projekt</v>
      </c>
      <c r="D953" s="26"/>
      <c r="E953" s="296">
        <f>'Budget &amp; Total'!$C$5</f>
        <v>0</v>
      </c>
      <c r="F953" s="924">
        <f>'Budget &amp; Total'!$C$8</f>
        <v>0</v>
      </c>
      <c r="G953" s="924"/>
      <c r="H953" s="924"/>
      <c r="I953" s="85"/>
      <c r="J953" s="86">
        <f ca="1">INDIRECT(J$1&amp;"!d$5")</f>
        <v>0</v>
      </c>
      <c r="K953" s="86">
        <f ca="1">INDIRECT(K$1&amp;"!d$5")</f>
        <v>1</v>
      </c>
      <c r="L953" s="6"/>
      <c r="M953" s="6"/>
      <c r="N953" s="6"/>
      <c r="O953" s="6"/>
      <c r="P953" s="6"/>
      <c r="Q953" s="6"/>
      <c r="R953" s="6"/>
      <c r="S953" s="6"/>
      <c r="T953" s="6"/>
      <c r="U953" s="6"/>
      <c r="V953" s="6"/>
      <c r="W953" s="6"/>
      <c r="X953" s="481"/>
      <c r="Z953">
        <v>1</v>
      </c>
      <c r="AA953">
        <v>2</v>
      </c>
      <c r="AB953">
        <v>3</v>
      </c>
      <c r="AC953">
        <v>4</v>
      </c>
      <c r="AD953">
        <v>5</v>
      </c>
      <c r="AE953">
        <v>6</v>
      </c>
      <c r="AF953">
        <v>7</v>
      </c>
      <c r="AG953">
        <v>8</v>
      </c>
      <c r="AH953">
        <v>9</v>
      </c>
      <c r="AI953">
        <v>10</v>
      </c>
      <c r="AJ953">
        <v>11</v>
      </c>
      <c r="AK953">
        <v>12</v>
      </c>
      <c r="AL953">
        <v>13</v>
      </c>
      <c r="AM953">
        <v>14</v>
      </c>
      <c r="AN953">
        <v>15</v>
      </c>
    </row>
    <row r="954" spans="1:56" ht="13.8" thickBot="1" x14ac:dyDescent="0.3">
      <c r="B954" s="24">
        <f>B953</f>
        <v>20</v>
      </c>
      <c r="C954" s="87"/>
      <c r="D954" s="26"/>
      <c r="E954" s="26"/>
      <c r="F954" s="26"/>
      <c r="G954" s="448" t="s">
        <v>5</v>
      </c>
      <c r="H954" s="449">
        <f>Data!B953</f>
        <v>0</v>
      </c>
      <c r="I954" s="6"/>
      <c r="J954" s="86">
        <f ca="1">INDIRECT(J$1&amp;"!f$5")</f>
        <v>0</v>
      </c>
      <c r="K954" s="86">
        <f ca="1">INDIRECT(K$1&amp;"!f$5")</f>
        <v>0</v>
      </c>
      <c r="L954" s="6"/>
      <c r="M954" s="6"/>
      <c r="N954" s="6"/>
      <c r="O954" s="6"/>
      <c r="P954" s="6"/>
      <c r="Q954" s="6"/>
      <c r="R954" s="6"/>
      <c r="S954" s="6"/>
      <c r="T954" s="6"/>
      <c r="U954" s="6"/>
      <c r="V954" s="6"/>
      <c r="W954" s="6"/>
      <c r="X954" s="481"/>
      <c r="Z954" s="1">
        <f t="shared" ref="Z954:AN954" ca="1" si="515">J954+20</f>
        <v>20</v>
      </c>
      <c r="AA954" s="1">
        <f t="shared" ca="1" si="515"/>
        <v>20</v>
      </c>
      <c r="AB954" s="1">
        <f t="shared" si="515"/>
        <v>20</v>
      </c>
      <c r="AC954" s="1">
        <f t="shared" si="515"/>
        <v>20</v>
      </c>
      <c r="AD954" s="1">
        <f t="shared" si="515"/>
        <v>20</v>
      </c>
      <c r="AE954" s="1">
        <f t="shared" si="515"/>
        <v>20</v>
      </c>
      <c r="AF954" s="1">
        <f t="shared" si="515"/>
        <v>20</v>
      </c>
      <c r="AG954" s="1">
        <f t="shared" si="515"/>
        <v>20</v>
      </c>
      <c r="AH954" s="1">
        <f t="shared" si="515"/>
        <v>20</v>
      </c>
      <c r="AI954" s="1">
        <f t="shared" si="515"/>
        <v>20</v>
      </c>
      <c r="AJ954" s="1">
        <f t="shared" si="515"/>
        <v>20</v>
      </c>
      <c r="AK954" s="1">
        <f t="shared" si="515"/>
        <v>20</v>
      </c>
      <c r="AL954" s="1">
        <f t="shared" si="515"/>
        <v>20</v>
      </c>
      <c r="AM954" s="1">
        <f t="shared" si="515"/>
        <v>20</v>
      </c>
      <c r="AN954" s="1">
        <f t="shared" si="515"/>
        <v>20</v>
      </c>
    </row>
    <row r="955" spans="1:56" x14ac:dyDescent="0.25">
      <c r="A955" s="24">
        <v>1</v>
      </c>
      <c r="B955" s="24">
        <f t="shared" ref="B955:B979" si="516">B954</f>
        <v>20</v>
      </c>
      <c r="C955" s="36" t="str">
        <f>Data!B$24</f>
        <v>Timer</v>
      </c>
      <c r="D955" s="68" t="str">
        <f>Data!B$13</f>
        <v>Interne timer</v>
      </c>
      <c r="E955" s="68"/>
      <c r="F955" s="37"/>
      <c r="G955" s="241">
        <f>HLOOKUP(B955,'Budget &amp; Total'!$1:$45,(20),FALSE)</f>
        <v>0</v>
      </c>
      <c r="H955" s="452">
        <f ca="1">SUM(J955:X955)</f>
        <v>0</v>
      </c>
      <c r="I955" s="72"/>
      <c r="J955" s="152">
        <f ca="1">HLOOKUP($B955,INDIRECT(J$1&amp;"!$I$2:$AM$40"),('Partner-period(er)'!$A955+14),FALSE)</f>
        <v>0</v>
      </c>
      <c r="K955" s="69">
        <f ca="1">HLOOKUP($B955,INDIRECT(K$1&amp;"!$I$2:$AM$40"),('Partner-period(er)'!$A955+14),FALSE)</f>
        <v>0</v>
      </c>
      <c r="L955" s="69">
        <f ca="1">HLOOKUP($B955,INDIRECT(L$1&amp;"!$I$2:$AM$40"),('Partner-period(er)'!$A955+14),FALSE)</f>
        <v>0</v>
      </c>
      <c r="M955" s="69">
        <f ca="1">HLOOKUP($B955,INDIRECT(M$1&amp;"!$I$2:$AM$40"),('Partner-period(er)'!$A955+14),FALSE)</f>
        <v>0</v>
      </c>
      <c r="N955" s="69">
        <f ca="1">HLOOKUP($B955,INDIRECT(N$1&amp;"!$I$2:$AM$40"),('Partner-period(er)'!$A955+14),FALSE)</f>
        <v>0</v>
      </c>
      <c r="O955" s="68">
        <f ca="1">HLOOKUP($B955,INDIRECT(O$1&amp;"!$I$2:$AM$40"),('Partner-period(er)'!$A955+14),FALSE)</f>
        <v>0</v>
      </c>
      <c r="P955" s="68">
        <f ca="1">HLOOKUP($B955,INDIRECT(P$1&amp;"!$I$2:$AM$40"),('Partner-period(er)'!$A955+14),FALSE)</f>
        <v>0</v>
      </c>
      <c r="Q955" s="68">
        <f ca="1">HLOOKUP($B955,INDIRECT(Q$1&amp;"!$I$2:$AM$40"),('Partner-period(er)'!$A955+14),FALSE)</f>
        <v>0</v>
      </c>
      <c r="R955" s="68">
        <f ca="1">HLOOKUP($B955,INDIRECT(R$1&amp;"!$I$2:$AM$40"),('Partner-period(er)'!$A955+14),FALSE)</f>
        <v>0</v>
      </c>
      <c r="S955" s="68">
        <f ca="1">HLOOKUP($B955,INDIRECT(S$1&amp;"!$I$2:$AM$40"),('Partner-period(er)'!$A955+14),FALSE)</f>
        <v>0</v>
      </c>
      <c r="T955" s="68">
        <f ca="1">HLOOKUP($B955,INDIRECT(T$1&amp;"!$I$2:$AM$40"),('Partner-period(er)'!$A955+14),FALSE)</f>
        <v>0</v>
      </c>
      <c r="U955" s="68">
        <f ca="1">HLOOKUP($B955,INDIRECT(U$1&amp;"!$I$2:$AM$40"),('Partner-period(er)'!$A955+14),FALSE)</f>
        <v>0</v>
      </c>
      <c r="V955" s="68">
        <f ca="1">HLOOKUP($B955,INDIRECT(V$1&amp;"!$I$2:$AM$40"),('Partner-period(er)'!$A955+14),FALSE)</f>
        <v>0</v>
      </c>
      <c r="W955" s="68">
        <f ca="1">HLOOKUP($B955,INDIRECT(W$1&amp;"!$I$2:$AM$40"),('Partner-period(er)'!$A955+14),FALSE)</f>
        <v>0</v>
      </c>
      <c r="X955" s="362">
        <f ca="1">HLOOKUP($B955,INDIRECT(X$1&amp;"!$I$2:$AM$40"),('Partner-period(er)'!$A955+14),FALSE)</f>
        <v>0</v>
      </c>
      <c r="Z955" s="13">
        <f ca="1">J955</f>
        <v>0</v>
      </c>
      <c r="AA955" s="14">
        <f ca="1">SUM($J955:K955)</f>
        <v>0</v>
      </c>
      <c r="AB955" s="14">
        <f ca="1">SUM($J955:L955)</f>
        <v>0</v>
      </c>
      <c r="AC955" s="14">
        <f ca="1">SUM($J955:M955)</f>
        <v>0</v>
      </c>
      <c r="AD955" s="14">
        <f ca="1">SUM($J955:N955)</f>
        <v>0</v>
      </c>
      <c r="AE955" s="14">
        <f ca="1">SUM($J955:O955)</f>
        <v>0</v>
      </c>
      <c r="AF955" s="14">
        <f ca="1">SUM($J955:P955)</f>
        <v>0</v>
      </c>
      <c r="AG955" s="14">
        <f ca="1">SUM($J955:Q955)</f>
        <v>0</v>
      </c>
      <c r="AH955" s="14">
        <f ca="1">SUM($J955:R955)</f>
        <v>0</v>
      </c>
      <c r="AI955" s="14">
        <f ca="1">SUM($J955:S955)</f>
        <v>0</v>
      </c>
      <c r="AJ955" s="14">
        <f ca="1">SUM($J955:T955)</f>
        <v>0</v>
      </c>
      <c r="AK955" s="14">
        <f ca="1">SUM($J955:U955)</f>
        <v>0</v>
      </c>
      <c r="AL955" s="14">
        <f ca="1">SUM($J955:V955)</f>
        <v>0</v>
      </c>
      <c r="AM955" s="14">
        <f ca="1">SUM($J955:W955)</f>
        <v>0</v>
      </c>
      <c r="AN955" s="18">
        <f ca="1">SUM($J955:X955)</f>
        <v>0</v>
      </c>
      <c r="AO955" s="12"/>
      <c r="AP955" s="11"/>
      <c r="AQ955" s="11"/>
      <c r="AR955" s="11"/>
      <c r="AS955" s="11"/>
      <c r="AT955" s="11"/>
    </row>
    <row r="956" spans="1:56" x14ac:dyDescent="0.25">
      <c r="A956" s="24">
        <v>2</v>
      </c>
      <c r="B956" s="24">
        <f t="shared" si="516"/>
        <v>20</v>
      </c>
      <c r="C956" s="443">
        <f>Data!L952</f>
        <v>0</v>
      </c>
      <c r="D956" s="9" t="str">
        <f>Data!B$14</f>
        <v>Teknisk/adm timer</v>
      </c>
      <c r="E956" s="9"/>
      <c r="F956" s="4"/>
      <c r="G956" s="242">
        <f>HLOOKUP(B956,'Budget &amp; Total'!$1:$45,(21),FALSE)</f>
        <v>0</v>
      </c>
      <c r="H956" s="453">
        <f t="shared" ref="H956:H979" ca="1" si="517">SUM(J956:X956)</f>
        <v>0</v>
      </c>
      <c r="I956" s="72"/>
      <c r="J956" s="153">
        <f ca="1">HLOOKUP($B956,INDIRECT(J$1&amp;"!$I$2:$AM$40"),('Partner-period(er)'!$A956+14),FALSE)</f>
        <v>0</v>
      </c>
      <c r="K956" s="58">
        <f ca="1">HLOOKUP($B956,INDIRECT(K$1&amp;"!$I$2:$AM$40"),('Partner-period(er)'!$A956+14),FALSE)</f>
        <v>0</v>
      </c>
      <c r="L956" s="58">
        <f ca="1">HLOOKUP($B956,INDIRECT(L$1&amp;"!$I$2:$AM$40"),('Partner-period(er)'!$A956+14),FALSE)</f>
        <v>0</v>
      </c>
      <c r="M956" s="58">
        <f ca="1">HLOOKUP($B956,INDIRECT(M$1&amp;"!$I$2:$AM$40"),('Partner-period(er)'!$A956+14),FALSE)</f>
        <v>0</v>
      </c>
      <c r="N956" s="58">
        <f ca="1">HLOOKUP($B956,INDIRECT(N$1&amp;"!$I$2:$AM$40"),('Partner-period(er)'!$A956+14),FALSE)</f>
        <v>0</v>
      </c>
      <c r="O956" s="41">
        <f ca="1">HLOOKUP($B956,INDIRECT(O$1&amp;"!$I$2:$AM$40"),('Partner-period(er)'!$A956+14),FALSE)</f>
        <v>0</v>
      </c>
      <c r="P956" s="41">
        <f ca="1">HLOOKUP($B956,INDIRECT(P$1&amp;"!$I$2:$AM$40"),('Partner-period(er)'!$A956+14),FALSE)</f>
        <v>0</v>
      </c>
      <c r="Q956" s="41">
        <f ca="1">HLOOKUP($B956,INDIRECT(Q$1&amp;"!$I$2:$AM$40"),('Partner-period(er)'!$A956+14),FALSE)</f>
        <v>0</v>
      </c>
      <c r="R956" s="41">
        <f ca="1">HLOOKUP($B956,INDIRECT(R$1&amp;"!$I$2:$AM$40"),('Partner-period(er)'!$A956+14),FALSE)</f>
        <v>0</v>
      </c>
      <c r="S956" s="41">
        <f ca="1">HLOOKUP($B956,INDIRECT(S$1&amp;"!$I$2:$AM$40"),('Partner-period(er)'!$A956+14),FALSE)</f>
        <v>0</v>
      </c>
      <c r="T956" s="41">
        <f ca="1">HLOOKUP($B956,INDIRECT(T$1&amp;"!$I$2:$AM$40"),('Partner-period(er)'!$A956+14),FALSE)</f>
        <v>0</v>
      </c>
      <c r="U956" s="41">
        <f ca="1">HLOOKUP($B956,INDIRECT(U$1&amp;"!$I$2:$AM$40"),('Partner-period(er)'!$A956+14),FALSE)</f>
        <v>0</v>
      </c>
      <c r="V956" s="41">
        <f ca="1">HLOOKUP($B956,INDIRECT(V$1&amp;"!$I$2:$AM$40"),('Partner-period(er)'!$A956+14),FALSE)</f>
        <v>0</v>
      </c>
      <c r="W956" s="41">
        <f ca="1">HLOOKUP($B956,INDIRECT(W$1&amp;"!$I$2:$AM$40"),('Partner-period(er)'!$A956+14),FALSE)</f>
        <v>0</v>
      </c>
      <c r="X956" s="363">
        <f ca="1">HLOOKUP($B956,INDIRECT(X$1&amp;"!$I$2:$AM$40"),('Partner-period(er)'!$A956+14),FALSE)</f>
        <v>0</v>
      </c>
      <c r="Z956" s="15">
        <f ca="1">J956</f>
        <v>0</v>
      </c>
      <c r="AA956" s="11">
        <f ca="1">SUM($J956:K956)</f>
        <v>0</v>
      </c>
      <c r="AB956" s="11">
        <f ca="1">SUM($J956:L956)</f>
        <v>0</v>
      </c>
      <c r="AC956" s="11">
        <f ca="1">SUM($J956:M956)</f>
        <v>0</v>
      </c>
      <c r="AD956" s="11">
        <f ca="1">SUM($J956:N956)</f>
        <v>0</v>
      </c>
      <c r="AE956" s="11">
        <f ca="1">SUM($J956:O956)</f>
        <v>0</v>
      </c>
      <c r="AF956" s="11">
        <f ca="1">SUM($J956:P956)</f>
        <v>0</v>
      </c>
      <c r="AG956" s="11">
        <f ca="1">SUM($J956:Q956)</f>
        <v>0</v>
      </c>
      <c r="AH956" s="11">
        <f ca="1">SUM($J956:R956)</f>
        <v>0</v>
      </c>
      <c r="AI956" s="11">
        <f ca="1">SUM($J956:S956)</f>
        <v>0</v>
      </c>
      <c r="AJ956" s="11">
        <f ca="1">SUM($J956:T956)</f>
        <v>0</v>
      </c>
      <c r="AK956" s="11">
        <f ca="1">SUM($J956:U956)</f>
        <v>0</v>
      </c>
      <c r="AL956" s="11">
        <f ca="1">SUM($J956:V956)</f>
        <v>0</v>
      </c>
      <c r="AM956" s="11">
        <f ca="1">SUM($J956:W956)</f>
        <v>0</v>
      </c>
      <c r="AN956" s="19">
        <f ca="1">SUM($J956:X956)</f>
        <v>0</v>
      </c>
      <c r="AO956" s="12"/>
      <c r="AP956" s="11"/>
      <c r="AQ956" s="11"/>
      <c r="AR956" s="11"/>
      <c r="AS956" s="11"/>
      <c r="AT956" s="11"/>
    </row>
    <row r="957" spans="1:56" x14ac:dyDescent="0.25">
      <c r="A957" s="24">
        <v>3</v>
      </c>
      <c r="B957" s="24">
        <f t="shared" si="516"/>
        <v>20</v>
      </c>
      <c r="C957" s="36" t="str">
        <f>Data!B$5</f>
        <v>Personaleudgifter</v>
      </c>
      <c r="D957" s="37"/>
      <c r="E957" s="37"/>
      <c r="F957" s="37"/>
      <c r="G957" s="241"/>
      <c r="H957" s="454">
        <f t="shared" ca="1" si="517"/>
        <v>0</v>
      </c>
      <c r="I957" s="72"/>
      <c r="J957" s="159">
        <f ca="1">HLOOKUP($B957,INDIRECT(J$1&amp;"!$I$2:$AM$40"),('Partner-period(er)'!$A957+14),FALSE)</f>
        <v>0</v>
      </c>
      <c r="K957" s="57">
        <f ca="1">HLOOKUP($B957,INDIRECT(K$1&amp;"!$I$2:$AM$40"),('Partner-period(er)'!$A957+14),FALSE)</f>
        <v>0</v>
      </c>
      <c r="L957" s="57">
        <f ca="1">HLOOKUP($B957,INDIRECT(L$1&amp;"!$I$2:$AM$40"),('Partner-period(er)'!$A957+14),FALSE)</f>
        <v>0</v>
      </c>
      <c r="M957" s="57">
        <f ca="1">HLOOKUP($B957,INDIRECT(M$1&amp;"!$I$2:$AM$40"),('Partner-period(er)'!$A957+14),FALSE)</f>
        <v>0</v>
      </c>
      <c r="N957" s="57">
        <f ca="1">HLOOKUP($B957,INDIRECT(N$1&amp;"!$I$2:$AM$40"),('Partner-period(er)'!$A957+14),FALSE)</f>
        <v>0</v>
      </c>
      <c r="O957" s="9">
        <f ca="1">HLOOKUP($B957,INDIRECT(O$1&amp;"!$I$2:$AM$40"),('Partner-period(er)'!$A957+14),FALSE)</f>
        <v>0</v>
      </c>
      <c r="P957" s="9">
        <f ca="1">HLOOKUP($B957,INDIRECT(P$1&amp;"!$I$2:$AM$40"),('Partner-period(er)'!$A957+14),FALSE)</f>
        <v>0</v>
      </c>
      <c r="Q957" s="9">
        <f ca="1">HLOOKUP($B957,INDIRECT(Q$1&amp;"!$I$2:$AM$40"),('Partner-period(er)'!$A957+14),FALSE)</f>
        <v>0</v>
      </c>
      <c r="R957" s="9">
        <f ca="1">HLOOKUP($B957,INDIRECT(R$1&amp;"!$I$2:$AM$40"),('Partner-period(er)'!$A957+14),FALSE)</f>
        <v>0</v>
      </c>
      <c r="S957" s="9">
        <f ca="1">HLOOKUP($B957,INDIRECT(S$1&amp;"!$I$2:$AM$40"),('Partner-period(er)'!$A957+14),FALSE)</f>
        <v>0</v>
      </c>
      <c r="T957" s="9">
        <f ca="1">HLOOKUP($B957,INDIRECT(T$1&amp;"!$I$2:$AM$40"),('Partner-period(er)'!$A957+14),FALSE)</f>
        <v>0</v>
      </c>
      <c r="U957" s="9">
        <f ca="1">HLOOKUP($B957,INDIRECT(U$1&amp;"!$I$2:$AM$40"),('Partner-period(er)'!$A957+14),FALSE)</f>
        <v>0</v>
      </c>
      <c r="V957" s="9">
        <f ca="1">HLOOKUP($B957,INDIRECT(V$1&amp;"!$I$2:$AM$40"),('Partner-period(er)'!$A957+14),FALSE)</f>
        <v>0</v>
      </c>
      <c r="W957" s="9">
        <f ca="1">HLOOKUP($B957,INDIRECT(W$1&amp;"!$I$2:$AM$40"),('Partner-period(er)'!$A957+14),FALSE)</f>
        <v>0</v>
      </c>
      <c r="X957" s="109">
        <f ca="1">HLOOKUP($B957,INDIRECT(X$1&amp;"!$I$2:$AM$40"),('Partner-period(er)'!$A957+14),FALSE)</f>
        <v>0</v>
      </c>
      <c r="Z957" s="15">
        <f ca="1">J957</f>
        <v>0</v>
      </c>
      <c r="AA957" s="11">
        <f ca="1">SUM($J957:K957)</f>
        <v>0</v>
      </c>
      <c r="AB957" s="11">
        <f ca="1">SUM($J957:L957)</f>
        <v>0</v>
      </c>
      <c r="AC957" s="11">
        <f ca="1">SUM($J957:M957)</f>
        <v>0</v>
      </c>
      <c r="AD957" s="11">
        <f ca="1">SUM($J957:N957)</f>
        <v>0</v>
      </c>
      <c r="AE957" s="11">
        <f ca="1">SUM($J957:O957)</f>
        <v>0</v>
      </c>
      <c r="AF957" s="11">
        <f ca="1">SUM($J957:P957)</f>
        <v>0</v>
      </c>
      <c r="AG957" s="11">
        <f ca="1">SUM($J957:Q957)</f>
        <v>0</v>
      </c>
      <c r="AH957" s="11">
        <f ca="1">SUM($J957:R957)</f>
        <v>0</v>
      </c>
      <c r="AI957" s="11">
        <f ca="1">SUM($J957:S957)</f>
        <v>0</v>
      </c>
      <c r="AJ957" s="11">
        <f ca="1">SUM($J957:T957)</f>
        <v>0</v>
      </c>
      <c r="AK957" s="11">
        <f ca="1">SUM($J957:U957)</f>
        <v>0</v>
      </c>
      <c r="AL957" s="11">
        <f ca="1">SUM($J957:V957)</f>
        <v>0</v>
      </c>
      <c r="AM957" s="11">
        <f ca="1">SUM($J957:W957)</f>
        <v>0</v>
      </c>
      <c r="AN957" s="19">
        <f ca="1">SUM($J957:X957)</f>
        <v>0</v>
      </c>
      <c r="AO957" s="12"/>
      <c r="AP957" s="11"/>
      <c r="AQ957" s="11"/>
      <c r="AR957" s="11"/>
      <c r="AS957" s="11"/>
      <c r="AT957" s="11"/>
    </row>
    <row r="958" spans="1:56" x14ac:dyDescent="0.25">
      <c r="A958" s="24">
        <v>4</v>
      </c>
      <c r="B958" s="24">
        <f t="shared" si="516"/>
        <v>20</v>
      </c>
      <c r="C958" s="43"/>
      <c r="D958" s="9" t="str">
        <f>Data!B$15</f>
        <v>Interen løn</v>
      </c>
      <c r="E958" s="9"/>
      <c r="F958" s="66">
        <f>HLOOKUP(B958,'Budget &amp; Total'!B:CI,50,FALSE)</f>
        <v>0</v>
      </c>
      <c r="G958" s="242">
        <f>HLOOKUP(B958,'Budget &amp; Total'!$1:$45,(24),FALSE)</f>
        <v>0</v>
      </c>
      <c r="H958" s="454">
        <f t="shared" ca="1" si="517"/>
        <v>0</v>
      </c>
      <c r="I958" s="72"/>
      <c r="J958" s="159">
        <f ca="1">HLOOKUP($B958,INDIRECT(J$1&amp;"!$I$2:$AM$40"),('Partner-period(er)'!$A958+14),FALSE)</f>
        <v>0</v>
      </c>
      <c r="K958" s="57">
        <f ca="1">HLOOKUP($B958,INDIRECT(K$1&amp;"!$I$2:$AM$40"),('Partner-period(er)'!$A958+14),FALSE)</f>
        <v>0</v>
      </c>
      <c r="L958" s="57">
        <f ca="1">HLOOKUP($B958,INDIRECT(L$1&amp;"!$I$2:$AM$40"),('Partner-period(er)'!$A958+14),FALSE)</f>
        <v>0</v>
      </c>
      <c r="M958" s="57">
        <f ca="1">HLOOKUP($B958,INDIRECT(M$1&amp;"!$I$2:$AM$40"),('Partner-period(er)'!$A958+14),FALSE)</f>
        <v>0</v>
      </c>
      <c r="N958" s="57">
        <f ca="1">HLOOKUP($B958,INDIRECT(N$1&amp;"!$I$2:$AM$40"),('Partner-period(er)'!$A958+14),FALSE)</f>
        <v>0</v>
      </c>
      <c r="O958" s="9">
        <f ca="1">HLOOKUP($B958,INDIRECT(O$1&amp;"!$I$2:$AM$40"),('Partner-period(er)'!$A958+14),FALSE)</f>
        <v>0</v>
      </c>
      <c r="P958" s="9">
        <f ca="1">HLOOKUP($B958,INDIRECT(P$1&amp;"!$I$2:$AM$40"),('Partner-period(er)'!$A958+14),FALSE)</f>
        <v>0</v>
      </c>
      <c r="Q958" s="9">
        <f ca="1">HLOOKUP($B958,INDIRECT(Q$1&amp;"!$I$2:$AM$40"),('Partner-period(er)'!$A958+14),FALSE)</f>
        <v>0</v>
      </c>
      <c r="R958" s="9">
        <f ca="1">HLOOKUP($B958,INDIRECT(R$1&amp;"!$I$2:$AM$40"),('Partner-period(er)'!$A958+14),FALSE)</f>
        <v>0</v>
      </c>
      <c r="S958" s="9">
        <f ca="1">HLOOKUP($B958,INDIRECT(S$1&amp;"!$I$2:$AM$40"),('Partner-period(er)'!$A958+14),FALSE)</f>
        <v>0</v>
      </c>
      <c r="T958" s="9">
        <f ca="1">HLOOKUP($B958,INDIRECT(T$1&amp;"!$I$2:$AM$40"),('Partner-period(er)'!$A958+14),FALSE)</f>
        <v>0</v>
      </c>
      <c r="U958" s="9">
        <f ca="1">HLOOKUP($B958,INDIRECT(U$1&amp;"!$I$2:$AM$40"),('Partner-period(er)'!$A958+14),FALSE)</f>
        <v>0</v>
      </c>
      <c r="V958" s="9">
        <f ca="1">HLOOKUP($B958,INDIRECT(V$1&amp;"!$I$2:$AM$40"),('Partner-period(er)'!$A958+14),FALSE)</f>
        <v>0</v>
      </c>
      <c r="W958" s="9">
        <f ca="1">HLOOKUP($B958,INDIRECT(W$1&amp;"!$I$2:$AM$40"),('Partner-period(er)'!$A958+14),FALSE)</f>
        <v>0</v>
      </c>
      <c r="X958" s="109">
        <f ca="1">HLOOKUP($B958,INDIRECT(X$1&amp;"!$I$2:$AM$40"),('Partner-period(er)'!$A958+14),FALSE)</f>
        <v>0</v>
      </c>
      <c r="Z958" s="21">
        <f ca="1">J984</f>
        <v>0</v>
      </c>
      <c r="AA958" s="22">
        <f ca="1">SUM($J984:K984)</f>
        <v>0</v>
      </c>
      <c r="AB958" s="22">
        <f ca="1">SUM($J984:L984)</f>
        <v>0</v>
      </c>
      <c r="AC958" s="22">
        <f ca="1">SUM($J984:M984)</f>
        <v>0</v>
      </c>
      <c r="AD958" s="22">
        <f ca="1">SUM($J984:N984)</f>
        <v>0</v>
      </c>
      <c r="AE958" s="22">
        <f ca="1">SUM($J984:O984)</f>
        <v>0</v>
      </c>
      <c r="AF958" s="22">
        <f ca="1">SUM($J984:P984)</f>
        <v>0</v>
      </c>
      <c r="AG958" s="22">
        <f ca="1">SUM($J984:Q984)</f>
        <v>0</v>
      </c>
      <c r="AH958" s="22">
        <f ca="1">SUM($J984:R984)</f>
        <v>0</v>
      </c>
      <c r="AI958" s="22">
        <f ca="1">SUM($J984:S984)</f>
        <v>0</v>
      </c>
      <c r="AJ958" s="22">
        <f ca="1">SUM($J984:T984)</f>
        <v>0</v>
      </c>
      <c r="AK958" s="22">
        <f ca="1">SUM($J984:U984)</f>
        <v>0</v>
      </c>
      <c r="AL958" s="22">
        <f ca="1">SUM($J984:V984)</f>
        <v>0</v>
      </c>
      <c r="AM958" s="22">
        <f ca="1">SUM($J984:W984)</f>
        <v>0</v>
      </c>
      <c r="AN958" s="23">
        <f ca="1">SUM($J984:X984)</f>
        <v>0</v>
      </c>
      <c r="AO958" s="12"/>
      <c r="AP958" s="11">
        <f ca="1">IF(Data!$H$2="ja",IF(Z958&gt;$G958,Z958-$G958,0),0)</f>
        <v>0</v>
      </c>
      <c r="AQ958" s="11">
        <f ca="1">IF(Data!$H$2="ja",IF(AA958&gt;$G958,AA958-$G958-SUM($AP958:AP958),0),0)</f>
        <v>0</v>
      </c>
      <c r="AR958" s="11">
        <f ca="1">IF(Data!$H$2="ja",IF(AB958&gt;$G958,AB958-$G958-SUM($AP958:AQ958),0),0)</f>
        <v>0</v>
      </c>
      <c r="AS958" s="11">
        <f ca="1">IF(Data!$H$2="ja",IF(AC958&gt;$G958,AC958-$G958-SUM($AP958:AR958),0),0)</f>
        <v>0</v>
      </c>
      <c r="AT958" s="11">
        <f ca="1">IF(Data!$H$2="ja",IF(AD958&gt;$G958,AD958-$G958-SUM($AP958:AS958),0),0)</f>
        <v>0</v>
      </c>
      <c r="AU958" s="11">
        <f ca="1">IF(Data!$H$2="ja",IF(AE958&gt;$G958,AE958-$G958-SUM($AP958:AT958),0),0)</f>
        <v>0</v>
      </c>
      <c r="AV958" s="11">
        <f ca="1">IF(Data!$H$2="ja",IF(AF958&gt;$G958,AF958-$G958-SUM($AP958:AU958),0),0)</f>
        <v>0</v>
      </c>
      <c r="AW958" s="11">
        <f ca="1">IF(Data!$H$2="ja",IF(AG958&gt;$G958,AG958-$G958-SUM($AP958:AV958),0),0)</f>
        <v>0</v>
      </c>
      <c r="AX958" s="11">
        <f ca="1">IF(Data!$H$2="ja",IF(AH958&gt;$G958,AH958-$G958-SUM($AP958:AW958),0),0)</f>
        <v>0</v>
      </c>
      <c r="AY958" s="11">
        <f ca="1">IF(Data!$H$2="ja",IF(AI958&gt;$G958,AI958-$G958-SUM($AP958:AX958),0),0)</f>
        <v>0</v>
      </c>
      <c r="AZ958" s="11">
        <f ca="1">IF(Data!$H$2="ja",IF(AJ958&gt;$G958,AJ958-$G958-SUM($AP958:AY958),0),0)</f>
        <v>0</v>
      </c>
      <c r="BA958" s="11">
        <f ca="1">IF(Data!$H$2="ja",IF(AK958&gt;$G958,AK958-$G958-SUM($AP958:AZ958),0),0)</f>
        <v>0</v>
      </c>
      <c r="BB958" s="11">
        <f ca="1">IF(Data!$H$2="ja",IF(AL958&gt;$G958,AL958-$G958-SUM($AP958:BA958),0),0)</f>
        <v>0</v>
      </c>
      <c r="BC958" s="11">
        <f ca="1">IF(Data!$H$2="ja",IF(AM958&gt;$G958,AM958-$G958-SUM($AP958:BB958),0),0)</f>
        <v>0</v>
      </c>
      <c r="BD958" s="11">
        <f ca="1">IF(Data!$H$2="ja",IF(AN958&gt;$G958,AN958-$G958-SUM($AP958:BC958),0),0)</f>
        <v>0</v>
      </c>
    </row>
    <row r="959" spans="1:56" x14ac:dyDescent="0.25">
      <c r="A959" s="24">
        <v>5</v>
      </c>
      <c r="B959" s="24">
        <f t="shared" si="516"/>
        <v>20</v>
      </c>
      <c r="C959" s="39"/>
      <c r="D959" s="9" t="str">
        <f>Data!B$16</f>
        <v>Teknisk/adm løn</v>
      </c>
      <c r="E959" s="9"/>
      <c r="F959" s="66">
        <f>HLOOKUP(B958,'Budget &amp; Total'!B:CI,51,FALSE)</f>
        <v>0</v>
      </c>
      <c r="G959" s="242">
        <f>HLOOKUP(B959,'Budget &amp; Total'!$1:$45,(25),FALSE)</f>
        <v>0</v>
      </c>
      <c r="H959" s="454">
        <f t="shared" ca="1" si="517"/>
        <v>0</v>
      </c>
      <c r="I959" s="72"/>
      <c r="J959" s="159">
        <f ca="1">HLOOKUP($B959,INDIRECT(J$1&amp;"!$I$2:$AM$40"),('Partner-period(er)'!$A959+14),FALSE)</f>
        <v>0</v>
      </c>
      <c r="K959" s="57">
        <f ca="1">HLOOKUP($B959,INDIRECT(K$1&amp;"!$I$2:$AM$40"),('Partner-period(er)'!$A959+14),FALSE)</f>
        <v>0</v>
      </c>
      <c r="L959" s="57">
        <f ca="1">HLOOKUP($B959,INDIRECT(L$1&amp;"!$I$2:$AM$40"),('Partner-period(er)'!$A959+14),FALSE)</f>
        <v>0</v>
      </c>
      <c r="M959" s="57">
        <f ca="1">HLOOKUP($B959,INDIRECT(M$1&amp;"!$I$2:$AM$40"),('Partner-period(er)'!$A959+14),FALSE)</f>
        <v>0</v>
      </c>
      <c r="N959" s="57">
        <f ca="1">HLOOKUP($B959,INDIRECT(N$1&amp;"!$I$2:$AM$40"),('Partner-period(er)'!$A959+14),FALSE)</f>
        <v>0</v>
      </c>
      <c r="O959" s="9">
        <f ca="1">HLOOKUP($B959,INDIRECT(O$1&amp;"!$I$2:$AM$40"),('Partner-period(er)'!$A959+14),FALSE)</f>
        <v>0</v>
      </c>
      <c r="P959" s="9">
        <f ca="1">HLOOKUP($B959,INDIRECT(P$1&amp;"!$I$2:$AM$40"),('Partner-period(er)'!$A959+14),FALSE)</f>
        <v>0</v>
      </c>
      <c r="Q959" s="9">
        <f ca="1">HLOOKUP($B959,INDIRECT(Q$1&amp;"!$I$2:$AM$40"),('Partner-period(er)'!$A959+14),FALSE)</f>
        <v>0</v>
      </c>
      <c r="R959" s="9">
        <f ca="1">HLOOKUP($B959,INDIRECT(R$1&amp;"!$I$2:$AM$40"),('Partner-period(er)'!$A959+14),FALSE)</f>
        <v>0</v>
      </c>
      <c r="S959" s="9">
        <f ca="1">HLOOKUP($B959,INDIRECT(S$1&amp;"!$I$2:$AM$40"),('Partner-period(er)'!$A959+14),FALSE)</f>
        <v>0</v>
      </c>
      <c r="T959" s="9">
        <f ca="1">HLOOKUP($B959,INDIRECT(T$1&amp;"!$I$2:$AM$40"),('Partner-period(er)'!$A959+14),FALSE)</f>
        <v>0</v>
      </c>
      <c r="U959" s="9">
        <f ca="1">HLOOKUP($B959,INDIRECT(U$1&amp;"!$I$2:$AM$40"),('Partner-period(er)'!$A959+14),FALSE)</f>
        <v>0</v>
      </c>
      <c r="V959" s="9">
        <f ca="1">HLOOKUP($B959,INDIRECT(V$1&amp;"!$I$2:$AM$40"),('Partner-period(er)'!$A959+14),FALSE)</f>
        <v>0</v>
      </c>
      <c r="W959" s="9">
        <f ca="1">HLOOKUP($B959,INDIRECT(W$1&amp;"!$I$2:$AM$40"),('Partner-period(er)'!$A959+14),FALSE)</f>
        <v>0</v>
      </c>
      <c r="X959" s="109">
        <f ca="1">HLOOKUP($B959,INDIRECT(X$1&amp;"!$I$2:$AM$40"),('Partner-period(er)'!$A959+14),FALSE)</f>
        <v>0</v>
      </c>
      <c r="Z959" s="21">
        <f ca="1">J991</f>
        <v>0</v>
      </c>
      <c r="AA959" s="22">
        <f ca="1">SUM($J991:K991)</f>
        <v>0</v>
      </c>
      <c r="AB959" s="22">
        <f ca="1">SUM($J991:L991)</f>
        <v>0</v>
      </c>
      <c r="AC959" s="22">
        <f ca="1">SUM($J991:M991)</f>
        <v>0</v>
      </c>
      <c r="AD959" s="22">
        <f ca="1">SUM($J991:N991)</f>
        <v>0</v>
      </c>
      <c r="AE959" s="22">
        <f ca="1">SUM($J991:O991)</f>
        <v>0</v>
      </c>
      <c r="AF959" s="22">
        <f ca="1">SUM($J991:P991)</f>
        <v>0</v>
      </c>
      <c r="AG959" s="22">
        <f ca="1">SUM($J991:Q991)</f>
        <v>0</v>
      </c>
      <c r="AH959" s="22">
        <f ca="1">SUM($J991:R991)</f>
        <v>0</v>
      </c>
      <c r="AI959" s="22">
        <f ca="1">SUM($J991:S991)</f>
        <v>0</v>
      </c>
      <c r="AJ959" s="22">
        <f ca="1">SUM($J991:T991)</f>
        <v>0</v>
      </c>
      <c r="AK959" s="22">
        <f ca="1">SUM($J991:U991)</f>
        <v>0</v>
      </c>
      <c r="AL959" s="22">
        <f ca="1">SUM($J991:V991)</f>
        <v>0</v>
      </c>
      <c r="AM959" s="22">
        <f ca="1">SUM($J991:W991)</f>
        <v>0</v>
      </c>
      <c r="AN959" s="22">
        <f ca="1">SUM($J991:X991)</f>
        <v>0</v>
      </c>
      <c r="AO959" s="12"/>
      <c r="AP959" s="11">
        <f ca="1">IF(Data!$H$2="ja",IF(Z959&gt;$G959,Z959-$G959,0),0)</f>
        <v>0</v>
      </c>
      <c r="AQ959" s="11">
        <f ca="1">IF(Data!$H$2="ja",IF(AA959&gt;$G959,AA959-$G959-SUM($AP959:AP959),0),0)</f>
        <v>0</v>
      </c>
      <c r="AR959" s="11">
        <f ca="1">IF(Data!$H$2="ja",IF(AB959&gt;$G959,AB959-$G959-SUM($AP959:AQ959),0),0)</f>
        <v>0</v>
      </c>
      <c r="AS959" s="11">
        <f ca="1">IF(Data!$H$2="ja",IF(AC959&gt;$G959,AC959-$G959-SUM($AP959:AR959),0),0)</f>
        <v>0</v>
      </c>
      <c r="AT959" s="11">
        <f ca="1">IF(Data!$H$2="ja",IF(AD959&gt;$G959,AD959-$G959-SUM($AP959:AS959),0),0)</f>
        <v>0</v>
      </c>
      <c r="AU959" s="11">
        <f ca="1">IF(Data!$H$2="ja",IF(AE959&gt;$G959,AE959-$G959-SUM($AP959:AT959),0),0)</f>
        <v>0</v>
      </c>
      <c r="AV959" s="11">
        <f ca="1">IF(Data!$H$2="ja",IF(AF959&gt;$G959,AF959-$G959-SUM($AP959:AU959),0),0)</f>
        <v>0</v>
      </c>
      <c r="AW959" s="11">
        <f ca="1">IF(Data!$H$2="ja",IF(AG959&gt;$G959,AG959-$G959-SUM($AP959:AV959),0),0)</f>
        <v>0</v>
      </c>
      <c r="AX959" s="11">
        <f ca="1">IF(Data!$H$2="ja",IF(AH959&gt;$G959,AH959-$G959-SUM($AP959:AW959),0),0)</f>
        <v>0</v>
      </c>
      <c r="AY959" s="11">
        <f ca="1">IF(Data!$H$2="ja",IF(AI959&gt;$G959,AI959-$G959-SUM($AP959:AX959),0),0)</f>
        <v>0</v>
      </c>
      <c r="AZ959" s="11">
        <f ca="1">IF(Data!$H$2="ja",IF(AJ959&gt;$G959,AJ959-$G959-SUM($AP959:AY959),0),0)</f>
        <v>0</v>
      </c>
      <c r="BA959" s="11">
        <f ca="1">IF(Data!$H$2="ja",IF(AK959&gt;$G959,AK959-$G959-SUM($AP959:AZ959),0),0)</f>
        <v>0</v>
      </c>
      <c r="BB959" s="11">
        <f ca="1">IF(Data!$H$2="ja",IF(AL959&gt;$G959,AL959-$G959-SUM($AP959:BA959),0),0)</f>
        <v>0</v>
      </c>
      <c r="BC959" s="11">
        <f ca="1">IF(Data!$H$2="ja",IF(AM959&gt;$G959,AM959-$G959-SUM($AP959:BB959),0),0)</f>
        <v>0</v>
      </c>
      <c r="BD959" s="11">
        <f ca="1">IF(Data!$H$2="ja",IF(AN959&gt;$G959,AN959-$G959-SUM($AP959:BC959),0),0)</f>
        <v>0</v>
      </c>
    </row>
    <row r="960" spans="1:56" x14ac:dyDescent="0.25">
      <c r="A960" s="24">
        <v>6</v>
      </c>
      <c r="B960" s="24">
        <f t="shared" si="516"/>
        <v>20</v>
      </c>
      <c r="C960" s="40"/>
      <c r="D960" s="41" t="str">
        <f>Data!B$17</f>
        <v>Overhead løn</v>
      </c>
      <c r="E960" s="41"/>
      <c r="F960" s="70">
        <f>HLOOKUP(B958,'Budget &amp; Total'!B:CI,26,FALSE)</f>
        <v>0</v>
      </c>
      <c r="G960" s="243">
        <f>HLOOKUP(B960,'Budget &amp; Total'!$1:$45,(27),FALSE)</f>
        <v>0</v>
      </c>
      <c r="H960" s="453">
        <f t="shared" ca="1" si="517"/>
        <v>0</v>
      </c>
      <c r="I960" s="72"/>
      <c r="J960" s="159">
        <f ca="1">HLOOKUP($B960,INDIRECT(J$1&amp;"!$I$2:$AM$40"),('Partner-period(er)'!$A960+14),FALSE)</f>
        <v>0</v>
      </c>
      <c r="K960" s="57">
        <f ca="1">HLOOKUP($B960,INDIRECT(K$1&amp;"!$I$2:$AM$40"),('Partner-period(er)'!$A960+14),FALSE)</f>
        <v>0</v>
      </c>
      <c r="L960" s="57">
        <f ca="1">HLOOKUP($B960,INDIRECT(L$1&amp;"!$I$2:$AM$40"),('Partner-period(er)'!$A960+14),FALSE)</f>
        <v>0</v>
      </c>
      <c r="M960" s="57">
        <f ca="1">HLOOKUP($B960,INDIRECT(M$1&amp;"!$I$2:$AM$40"),('Partner-period(er)'!$A960+14),FALSE)</f>
        <v>0</v>
      </c>
      <c r="N960" s="57">
        <f ca="1">HLOOKUP($B960,INDIRECT(N$1&amp;"!$I$2:$AM$40"),('Partner-period(er)'!$A960+14),FALSE)</f>
        <v>0</v>
      </c>
      <c r="O960" s="9">
        <f ca="1">HLOOKUP($B960,INDIRECT(O$1&amp;"!$I$2:$AM$40"),('Partner-period(er)'!$A960+14),FALSE)</f>
        <v>0</v>
      </c>
      <c r="P960" s="9">
        <f ca="1">HLOOKUP($B960,INDIRECT(P$1&amp;"!$I$2:$AM$40"),('Partner-period(er)'!$A960+14),FALSE)</f>
        <v>0</v>
      </c>
      <c r="Q960" s="9">
        <f ca="1">HLOOKUP($B960,INDIRECT(Q$1&amp;"!$I$2:$AM$40"),('Partner-period(er)'!$A960+14),FALSE)</f>
        <v>0</v>
      </c>
      <c r="R960" s="9">
        <f ca="1">HLOOKUP($B960,INDIRECT(R$1&amp;"!$I$2:$AM$40"),('Partner-period(er)'!$A960+14),FALSE)</f>
        <v>0</v>
      </c>
      <c r="S960" s="9">
        <f ca="1">HLOOKUP($B960,INDIRECT(S$1&amp;"!$I$2:$AM$40"),('Partner-period(er)'!$A960+14),FALSE)</f>
        <v>0</v>
      </c>
      <c r="T960" s="9">
        <f ca="1">HLOOKUP($B960,INDIRECT(T$1&amp;"!$I$2:$AM$40"),('Partner-period(er)'!$A960+14),FALSE)</f>
        <v>0</v>
      </c>
      <c r="U960" s="9">
        <f ca="1">HLOOKUP($B960,INDIRECT(U$1&amp;"!$I$2:$AM$40"),('Partner-period(er)'!$A960+14),FALSE)</f>
        <v>0</v>
      </c>
      <c r="V960" s="9">
        <f ca="1">HLOOKUP($B960,INDIRECT(V$1&amp;"!$I$2:$AM$40"),('Partner-period(er)'!$A960+14),FALSE)</f>
        <v>0</v>
      </c>
      <c r="W960" s="9">
        <f ca="1">HLOOKUP($B960,INDIRECT(W$1&amp;"!$I$2:$AM$40"),('Partner-period(er)'!$A960+14),FALSE)</f>
        <v>0</v>
      </c>
      <c r="X960" s="109">
        <f ca="1">HLOOKUP($B960,INDIRECT(X$1&amp;"!$I$2:$AM$40"),('Partner-period(er)'!$A960+14),FALSE)</f>
        <v>0</v>
      </c>
      <c r="Z960" s="21">
        <f ca="1">J960+J994</f>
        <v>0</v>
      </c>
      <c r="AA960" s="22">
        <f ca="1">SUM($J994:K994)+SUM($J960:K960)</f>
        <v>0</v>
      </c>
      <c r="AB960" s="22">
        <f ca="1">SUM($J994:L994)+SUM($J960:L960)</f>
        <v>0</v>
      </c>
      <c r="AC960" s="22">
        <f ca="1">SUM($J994:M994)+SUM($J960:M960)</f>
        <v>0</v>
      </c>
      <c r="AD960" s="22">
        <f ca="1">SUM($J994:N994)+SUM($J960:N960)</f>
        <v>0</v>
      </c>
      <c r="AE960" s="22">
        <f ca="1">SUM($J994:O994)+SUM($J960:O960)</f>
        <v>0</v>
      </c>
      <c r="AF960" s="22">
        <f ca="1">SUM($J994:P994)+SUM($J960:P960)</f>
        <v>0</v>
      </c>
      <c r="AG960" s="22">
        <f ca="1">SUM($J994:Q994)+SUM($J960:Q960)</f>
        <v>0</v>
      </c>
      <c r="AH960" s="22">
        <f ca="1">SUM($J994:R994)+SUM($J960:R960)</f>
        <v>0</v>
      </c>
      <c r="AI960" s="22">
        <f ca="1">SUM($J994:S994)+SUM($J960:S960)</f>
        <v>0</v>
      </c>
      <c r="AJ960" s="22">
        <f ca="1">SUM($J994:T994)+SUM($J960:T960)</f>
        <v>0</v>
      </c>
      <c r="AK960" s="22">
        <f ca="1">SUM($J994:U994)+SUM($J960:U960)</f>
        <v>0</v>
      </c>
      <c r="AL960" s="22">
        <f ca="1">SUM($J994:V994)+SUM($J960:V960)</f>
        <v>0</v>
      </c>
      <c r="AM960" s="22">
        <f ca="1">SUM($J994:W994)+SUM($J960:W960)</f>
        <v>0</v>
      </c>
      <c r="AN960" s="22">
        <f ca="1">SUM($J994:X994)+SUM($J960:X960)</f>
        <v>0</v>
      </c>
      <c r="AO960" s="12"/>
      <c r="AP960" s="11">
        <f ca="1">IF(Data!$H$2="ja",IF(Z960&gt;$G960,Z960-$G960,0),0)</f>
        <v>0</v>
      </c>
      <c r="AQ960" s="11">
        <f ca="1">IF(Data!$H$2="ja",IF(AA960&gt;$G960,AA960-$G960-SUM($AP960:AP960),0),0)</f>
        <v>0</v>
      </c>
      <c r="AR960" s="11">
        <f ca="1">IF(Data!$H$2="ja",IF(AB960&gt;$G960,AB960-$G960-SUM($AP960:AQ960),0),0)</f>
        <v>0</v>
      </c>
      <c r="AS960" s="11">
        <f ca="1">IF(Data!$H$2="ja",IF(AC960&gt;$G960,AC960-$G960-SUM($AP960:AR960),0),0)</f>
        <v>0</v>
      </c>
      <c r="AT960" s="11">
        <f ca="1">IF(Data!$H$2="ja",IF(AD960&gt;$G960,AD960-$G960-SUM($AP960:AS960),0),0)</f>
        <v>0</v>
      </c>
      <c r="AU960" s="11">
        <f ca="1">IF(Data!$H$2="ja",IF(AE960&gt;$G960,AE960-$G960-SUM($AP960:AT960),0),0)</f>
        <v>0</v>
      </c>
      <c r="AV960" s="11">
        <f ca="1">IF(Data!$H$2="ja",IF(AF960&gt;$G960,AF960-$G960-SUM($AP960:AU960),0),0)</f>
        <v>0</v>
      </c>
      <c r="AW960" s="11">
        <f ca="1">IF(Data!$H$2="ja",IF(AG960&gt;$G960,AG960-$G960-SUM($AP960:AV960),0),0)</f>
        <v>0</v>
      </c>
      <c r="AX960" s="11">
        <f ca="1">IF(Data!$H$2="ja",IF(AH960&gt;$G960,AH960-$G960-SUM($AP960:AW960),0),0)</f>
        <v>0</v>
      </c>
      <c r="AY960" s="11">
        <f ca="1">IF(Data!$H$2="ja",IF(AI960&gt;$G960,AI960-$G960-SUM($AP960:AX960),0),0)</f>
        <v>0</v>
      </c>
      <c r="AZ960" s="11">
        <f ca="1">IF(Data!$H$2="ja",IF(AJ960&gt;$G960,AJ960-$G960-SUM($AP960:AY960),0),0)</f>
        <v>0</v>
      </c>
      <c r="BA960" s="11">
        <f ca="1">IF(Data!$H$2="ja",IF(AK960&gt;$G960,AK960-$G960-SUM($AP960:AZ960),0),0)</f>
        <v>0</v>
      </c>
      <c r="BB960" s="11">
        <f ca="1">IF(Data!$H$2="ja",IF(AL960&gt;$G960,AL960-$G960-SUM($AP960:BA960),0),0)</f>
        <v>0</v>
      </c>
      <c r="BC960" s="11">
        <f ca="1">IF(Data!$H$2="ja",IF(AM960&gt;$G960,AM960-$G960-SUM($AP960:BB960),0),0)</f>
        <v>0</v>
      </c>
      <c r="BD960" s="11">
        <f ca="1">IF(Data!$H$2="ja",IF(AN960&gt;$G960,AN960-$G960-SUM($AP960:BC960),0),0)</f>
        <v>0</v>
      </c>
    </row>
    <row r="961" spans="1:56" x14ac:dyDescent="0.25">
      <c r="A961" s="24">
        <v>7</v>
      </c>
      <c r="B961" s="24">
        <f t="shared" si="516"/>
        <v>20</v>
      </c>
      <c r="C961" s="62"/>
      <c r="D961" s="34" t="str">
        <f>Data!B$39</f>
        <v>Lønomkostninger total</v>
      </c>
      <c r="E961" s="34"/>
      <c r="F961" s="53"/>
      <c r="G961" s="242">
        <f>HLOOKUP(B961,'Budget &amp; Total'!$1:$45,(28),FALSE)</f>
        <v>0</v>
      </c>
      <c r="H961" s="455">
        <f t="shared" ca="1" si="517"/>
        <v>0</v>
      </c>
      <c r="I961" s="79"/>
      <c r="J961" s="209">
        <f ca="1">HLOOKUP($B961,INDIRECT(J$1&amp;"!$I$2:$AM$40"),('Partner-period(er)'!$A961+14),FALSE)</f>
        <v>0</v>
      </c>
      <c r="K961" s="61">
        <f ca="1">HLOOKUP($B961,INDIRECT(K$1&amp;"!$I$2:$AM$40"),('Partner-period(er)'!$A961+14),FALSE)</f>
        <v>0</v>
      </c>
      <c r="L961" s="210">
        <f ca="1">HLOOKUP($B961,INDIRECT(L$1&amp;"!$I$2:$AM$40"),('Partner-period(er)'!$A961+14),FALSE)</f>
        <v>0</v>
      </c>
      <c r="M961" s="210">
        <f ca="1">HLOOKUP($B961,INDIRECT(M$1&amp;"!$I$2:$AM$40"),('Partner-period(er)'!$A961+14),FALSE)</f>
        <v>0</v>
      </c>
      <c r="N961" s="210">
        <f ca="1">HLOOKUP($B961,INDIRECT(N$1&amp;"!$I$2:$AM$40"),('Partner-period(er)'!$A961+14),FALSE)</f>
        <v>0</v>
      </c>
      <c r="O961" s="364">
        <f ca="1">HLOOKUP($B961,INDIRECT(O$1&amp;"!$I$2:$AM$40"),('Partner-period(er)'!$A961+14),FALSE)</f>
        <v>0</v>
      </c>
      <c r="P961" s="364">
        <f ca="1">HLOOKUP($B961,INDIRECT(P$1&amp;"!$I$2:$AM$40"),('Partner-period(er)'!$A961+14),FALSE)</f>
        <v>0</v>
      </c>
      <c r="Q961" s="364">
        <f ca="1">HLOOKUP($B961,INDIRECT(Q$1&amp;"!$I$2:$AM$40"),('Partner-period(er)'!$A961+14),FALSE)</f>
        <v>0</v>
      </c>
      <c r="R961" s="364">
        <f ca="1">HLOOKUP($B961,INDIRECT(R$1&amp;"!$I$2:$AM$40"),('Partner-period(er)'!$A961+14),FALSE)</f>
        <v>0</v>
      </c>
      <c r="S961" s="364">
        <f ca="1">HLOOKUP($B961,INDIRECT(S$1&amp;"!$I$2:$AM$40"),('Partner-period(er)'!$A961+14),FALSE)</f>
        <v>0</v>
      </c>
      <c r="T961" s="364">
        <f ca="1">HLOOKUP($B961,INDIRECT(T$1&amp;"!$I$2:$AM$40"),('Partner-period(er)'!$A961+14),FALSE)</f>
        <v>0</v>
      </c>
      <c r="U961" s="364">
        <f ca="1">HLOOKUP($B961,INDIRECT(U$1&amp;"!$I$2:$AM$40"),('Partner-period(er)'!$A961+14),FALSE)</f>
        <v>0</v>
      </c>
      <c r="V961" s="364">
        <f ca="1">HLOOKUP($B961,INDIRECT(V$1&amp;"!$I$2:$AM$40"),('Partner-period(er)'!$A961+14),FALSE)</f>
        <v>0</v>
      </c>
      <c r="W961" s="364">
        <f ca="1">HLOOKUP($B961,INDIRECT(W$1&amp;"!$I$2:$AM$40"),('Partner-period(er)'!$A961+14),FALSE)</f>
        <v>0</v>
      </c>
      <c r="X961" s="365">
        <f ca="1">HLOOKUP($B961,INDIRECT(X$1&amp;"!$I$2:$AM$40"),('Partner-period(er)'!$A961+14),FALSE)</f>
        <v>0</v>
      </c>
      <c r="Z961" s="15">
        <f t="shared" ref="Z961:AN961" ca="1" si="518">SUM(Z958:Z960)</f>
        <v>0</v>
      </c>
      <c r="AA961" s="11">
        <f t="shared" ca="1" si="518"/>
        <v>0</v>
      </c>
      <c r="AB961" s="11">
        <f t="shared" ca="1" si="518"/>
        <v>0</v>
      </c>
      <c r="AC961" s="11">
        <f t="shared" ca="1" si="518"/>
        <v>0</v>
      </c>
      <c r="AD961" s="11">
        <f t="shared" ca="1" si="518"/>
        <v>0</v>
      </c>
      <c r="AE961" s="11">
        <f t="shared" ca="1" si="518"/>
        <v>0</v>
      </c>
      <c r="AF961" s="11">
        <f t="shared" ca="1" si="518"/>
        <v>0</v>
      </c>
      <c r="AG961" s="11">
        <f t="shared" ca="1" si="518"/>
        <v>0</v>
      </c>
      <c r="AH961" s="11">
        <f t="shared" ca="1" si="518"/>
        <v>0</v>
      </c>
      <c r="AI961" s="11">
        <f t="shared" ca="1" si="518"/>
        <v>0</v>
      </c>
      <c r="AJ961" s="11">
        <f t="shared" ca="1" si="518"/>
        <v>0</v>
      </c>
      <c r="AK961" s="11">
        <f t="shared" ca="1" si="518"/>
        <v>0</v>
      </c>
      <c r="AL961" s="11">
        <f t="shared" ca="1" si="518"/>
        <v>0</v>
      </c>
      <c r="AM961" s="11">
        <f t="shared" ca="1" si="518"/>
        <v>0</v>
      </c>
      <c r="AN961" s="19">
        <f t="shared" ca="1" si="518"/>
        <v>0</v>
      </c>
      <c r="AO961" s="12"/>
      <c r="AP961" s="11">
        <f t="shared" ref="AP961:BD961" ca="1" si="519">SUM(AP958:AP960)</f>
        <v>0</v>
      </c>
      <c r="AQ961" s="11">
        <f t="shared" ca="1" si="519"/>
        <v>0</v>
      </c>
      <c r="AR961" s="11">
        <f t="shared" ca="1" si="519"/>
        <v>0</v>
      </c>
      <c r="AS961" s="11">
        <f t="shared" ca="1" si="519"/>
        <v>0</v>
      </c>
      <c r="AT961" s="11">
        <f t="shared" ca="1" si="519"/>
        <v>0</v>
      </c>
      <c r="AU961" s="11">
        <f t="shared" ca="1" si="519"/>
        <v>0</v>
      </c>
      <c r="AV961" s="11">
        <f t="shared" ca="1" si="519"/>
        <v>0</v>
      </c>
      <c r="AW961" s="11">
        <f t="shared" ca="1" si="519"/>
        <v>0</v>
      </c>
      <c r="AX961" s="11">
        <f t="shared" ca="1" si="519"/>
        <v>0</v>
      </c>
      <c r="AY961" s="11">
        <f t="shared" ca="1" si="519"/>
        <v>0</v>
      </c>
      <c r="AZ961" s="11">
        <f t="shared" ca="1" si="519"/>
        <v>0</v>
      </c>
      <c r="BA961" s="11">
        <f t="shared" ca="1" si="519"/>
        <v>0</v>
      </c>
      <c r="BB961" s="11">
        <f t="shared" ca="1" si="519"/>
        <v>0</v>
      </c>
      <c r="BC961" s="11">
        <f t="shared" ca="1" si="519"/>
        <v>0</v>
      </c>
      <c r="BD961" s="11">
        <f t="shared" ca="1" si="519"/>
        <v>0</v>
      </c>
    </row>
    <row r="962" spans="1:56" x14ac:dyDescent="0.25">
      <c r="B962" s="24">
        <f t="shared" si="516"/>
        <v>20</v>
      </c>
      <c r="C962" s="38" t="str">
        <f>Data!B$18</f>
        <v>Andre omkostninger</v>
      </c>
      <c r="D962" s="9"/>
      <c r="E962" s="9"/>
      <c r="F962" s="4"/>
      <c r="G962" s="241"/>
      <c r="H962" s="454">
        <f t="shared" ca="1" si="517"/>
        <v>0</v>
      </c>
      <c r="I962" s="72"/>
      <c r="J962" s="159">
        <f ca="1">HLOOKUP($B962,INDIRECT(J$1&amp;"!$I$2:$AM$40"),('Partner-period(er)'!$A962+14),FALSE)</f>
        <v>0</v>
      </c>
      <c r="K962" s="57">
        <f ca="1">HLOOKUP($B962,INDIRECT(K$1&amp;"!$I$2:$AM$40"),('Partner-period(er)'!$A962+14),FALSE)</f>
        <v>0</v>
      </c>
      <c r="L962" s="57">
        <f ca="1">HLOOKUP($B962,INDIRECT(L$1&amp;"!$I$2:$AM$40"),('Partner-period(er)'!$A962+14),FALSE)</f>
        <v>0</v>
      </c>
      <c r="M962" s="57">
        <f ca="1">HLOOKUP($B962,INDIRECT(M$1&amp;"!$I$2:$AM$40"),('Partner-period(er)'!$A962+14),FALSE)</f>
        <v>0</v>
      </c>
      <c r="N962" s="57">
        <f ca="1">HLOOKUP($B962,INDIRECT(N$1&amp;"!$I$2:$AM$40"),('Partner-period(er)'!$A962+14),FALSE)</f>
        <v>0</v>
      </c>
      <c r="O962" s="9">
        <f ca="1">HLOOKUP($B962,INDIRECT(O$1&amp;"!$I$2:$AM$40"),('Partner-period(er)'!$A962+14),FALSE)</f>
        <v>0</v>
      </c>
      <c r="P962" s="9">
        <f ca="1">HLOOKUP($B962,INDIRECT(P$1&amp;"!$I$2:$AM$40"),('Partner-period(er)'!$A962+14),FALSE)</f>
        <v>0</v>
      </c>
      <c r="Q962" s="9">
        <f ca="1">HLOOKUP($B962,INDIRECT(Q$1&amp;"!$I$2:$AM$40"),('Partner-period(er)'!$A962+14),FALSE)</f>
        <v>0</v>
      </c>
      <c r="R962" s="9">
        <f ca="1">HLOOKUP($B962,INDIRECT(R$1&amp;"!$I$2:$AM$40"),('Partner-period(er)'!$A962+14),FALSE)</f>
        <v>0</v>
      </c>
      <c r="S962" s="9">
        <f ca="1">HLOOKUP($B962,INDIRECT(S$1&amp;"!$I$2:$AM$40"),('Partner-period(er)'!$A962+14),FALSE)</f>
        <v>0</v>
      </c>
      <c r="T962" s="9">
        <f ca="1">HLOOKUP($B962,INDIRECT(T$1&amp;"!$I$2:$AM$40"),('Partner-period(er)'!$A962+14),FALSE)</f>
        <v>0</v>
      </c>
      <c r="U962" s="9">
        <f ca="1">HLOOKUP($B962,INDIRECT(U$1&amp;"!$I$2:$AM$40"),('Partner-period(er)'!$A962+14),FALSE)</f>
        <v>0</v>
      </c>
      <c r="V962" s="9">
        <f ca="1">HLOOKUP($B962,INDIRECT(V$1&amp;"!$I$2:$AM$40"),('Partner-period(er)'!$A962+14),FALSE)</f>
        <v>0</v>
      </c>
      <c r="W962" s="9">
        <f ca="1">HLOOKUP($B962,INDIRECT(W$1&amp;"!$I$2:$AM$40"),('Partner-period(er)'!$A962+14),FALSE)</f>
        <v>0</v>
      </c>
      <c r="X962" s="109">
        <f ca="1">HLOOKUP($B962,INDIRECT(X$1&amp;"!$I$2:$AM$40"),('Partner-period(er)'!$A962+14),FALSE)</f>
        <v>0</v>
      </c>
      <c r="Z962" s="15"/>
      <c r="AA962" s="11"/>
      <c r="AB962" s="11"/>
      <c r="AC962" s="11"/>
      <c r="AD962" s="11"/>
      <c r="AE962" s="11"/>
      <c r="AF962" s="11"/>
      <c r="AG962" s="11"/>
      <c r="AH962" s="11"/>
      <c r="AI962" s="11"/>
      <c r="AJ962" s="11"/>
      <c r="AK962" s="11"/>
      <c r="AL962" s="11"/>
      <c r="AM962" s="11"/>
      <c r="AN962" s="19"/>
      <c r="AO962" s="12"/>
      <c r="AP962" s="11"/>
      <c r="AQ962" s="11"/>
      <c r="AR962" s="11"/>
      <c r="AS962" s="11"/>
      <c r="AT962" s="11"/>
      <c r="AU962" s="11"/>
      <c r="AV962" s="11"/>
      <c r="AW962" s="11"/>
      <c r="AX962" s="11"/>
      <c r="AY962" s="11"/>
      <c r="AZ962" s="11"/>
      <c r="BA962" s="11"/>
      <c r="BB962" s="11"/>
      <c r="BC962" s="11"/>
      <c r="BD962" s="11"/>
    </row>
    <row r="963" spans="1:56" x14ac:dyDescent="0.25">
      <c r="A963" s="24">
        <v>9</v>
      </c>
      <c r="B963" s="24">
        <f t="shared" si="516"/>
        <v>20</v>
      </c>
      <c r="C963" s="39"/>
      <c r="D963" s="9" t="str">
        <f>Data!B$6</f>
        <v>Instrumenter og udstyr</v>
      </c>
      <c r="E963" s="9"/>
      <c r="F963" s="4"/>
      <c r="G963" s="242">
        <f>HLOOKUP(B963,'Budget &amp; Total'!$1:$45,(30),FALSE)</f>
        <v>0</v>
      </c>
      <c r="H963" s="454">
        <f t="shared" ca="1" si="517"/>
        <v>0</v>
      </c>
      <c r="I963" s="72"/>
      <c r="J963" s="159">
        <f ca="1">HLOOKUP($B963,INDIRECT(J$1&amp;"!$I$2:$AM$40"),('Partner-period(er)'!$A963+14),FALSE)</f>
        <v>0</v>
      </c>
      <c r="K963" s="57">
        <f ca="1">HLOOKUP($B963,INDIRECT(K$1&amp;"!$I$2:$AM$40"),('Partner-period(er)'!$A963+14),FALSE)</f>
        <v>0</v>
      </c>
      <c r="L963" s="57">
        <f ca="1">HLOOKUP($B963,INDIRECT(L$1&amp;"!$I$2:$AM$40"),('Partner-period(er)'!$A963+14),FALSE)</f>
        <v>0</v>
      </c>
      <c r="M963" s="57">
        <f ca="1">HLOOKUP($B963,INDIRECT(M$1&amp;"!$I$2:$AM$40"),('Partner-period(er)'!$A963+14),FALSE)</f>
        <v>0</v>
      </c>
      <c r="N963" s="57">
        <f ca="1">HLOOKUP($B963,INDIRECT(N$1&amp;"!$I$2:$AM$40"),('Partner-period(er)'!$A963+14),FALSE)</f>
        <v>0</v>
      </c>
      <c r="O963" s="9">
        <f ca="1">HLOOKUP($B963,INDIRECT(O$1&amp;"!$I$2:$AM$40"),('Partner-period(er)'!$A963+14),FALSE)</f>
        <v>0</v>
      </c>
      <c r="P963" s="9">
        <f ca="1">HLOOKUP($B963,INDIRECT(P$1&amp;"!$I$2:$AM$40"),('Partner-period(er)'!$A963+14),FALSE)</f>
        <v>0</v>
      </c>
      <c r="Q963" s="9">
        <f ca="1">HLOOKUP($B963,INDIRECT(Q$1&amp;"!$I$2:$AM$40"),('Partner-period(er)'!$A963+14),FALSE)</f>
        <v>0</v>
      </c>
      <c r="R963" s="9">
        <f ca="1">HLOOKUP($B963,INDIRECT(R$1&amp;"!$I$2:$AM$40"),('Partner-period(er)'!$A963+14),FALSE)</f>
        <v>0</v>
      </c>
      <c r="S963" s="9">
        <f ca="1">HLOOKUP($B963,INDIRECT(S$1&amp;"!$I$2:$AM$40"),('Partner-period(er)'!$A963+14),FALSE)</f>
        <v>0</v>
      </c>
      <c r="T963" s="9">
        <f ca="1">HLOOKUP($B963,INDIRECT(T$1&amp;"!$I$2:$AM$40"),('Partner-period(er)'!$A963+14),FALSE)</f>
        <v>0</v>
      </c>
      <c r="U963" s="9">
        <f ca="1">HLOOKUP($B963,INDIRECT(U$1&amp;"!$I$2:$AM$40"),('Partner-period(er)'!$A963+14),FALSE)</f>
        <v>0</v>
      </c>
      <c r="V963" s="9">
        <f ca="1">HLOOKUP($B963,INDIRECT(V$1&amp;"!$I$2:$AM$40"),('Partner-period(er)'!$A963+14),FALSE)</f>
        <v>0</v>
      </c>
      <c r="W963" s="9">
        <f ca="1">HLOOKUP($B963,INDIRECT(W$1&amp;"!$I$2:$AM$40"),('Partner-period(er)'!$A963+14),FALSE)</f>
        <v>0</v>
      </c>
      <c r="X963" s="109">
        <f ca="1">HLOOKUP($B963,INDIRECT(X$1&amp;"!$I$2:$AM$40"),('Partner-period(er)'!$A963+14),FALSE)</f>
        <v>0</v>
      </c>
      <c r="Z963" s="15">
        <f t="shared" ref="Z963:Z971" ca="1" si="520">J963</f>
        <v>0</v>
      </c>
      <c r="AA963" s="11">
        <f ca="1">SUM($J963:K963)</f>
        <v>0</v>
      </c>
      <c r="AB963" s="11">
        <f ca="1">SUM($J963:L963)</f>
        <v>0</v>
      </c>
      <c r="AC963" s="11">
        <f ca="1">SUM($J963:M963)</f>
        <v>0</v>
      </c>
      <c r="AD963" s="11">
        <f ca="1">SUM($J963:N963)</f>
        <v>0</v>
      </c>
      <c r="AE963" s="11">
        <f ca="1">SUM($J963:O963)</f>
        <v>0</v>
      </c>
      <c r="AF963" s="11">
        <f ca="1">SUM($J963:P963)</f>
        <v>0</v>
      </c>
      <c r="AG963" s="11">
        <f ca="1">SUM($J963:Q963)</f>
        <v>0</v>
      </c>
      <c r="AH963" s="11">
        <f ca="1">SUM($J963:R963)</f>
        <v>0</v>
      </c>
      <c r="AI963" s="11">
        <f ca="1">SUM($J963:S963)</f>
        <v>0</v>
      </c>
      <c r="AJ963" s="11">
        <f ca="1">SUM($J963:T963)</f>
        <v>0</v>
      </c>
      <c r="AK963" s="11">
        <f ca="1">SUM($J963:U963)</f>
        <v>0</v>
      </c>
      <c r="AL963" s="11">
        <f ca="1">SUM($J963:V963)</f>
        <v>0</v>
      </c>
      <c r="AM963" s="11">
        <f ca="1">SUM($J963:W963)</f>
        <v>0</v>
      </c>
      <c r="AN963" s="19">
        <f ca="1">SUM($J963:X963)</f>
        <v>0</v>
      </c>
      <c r="AO963" s="12"/>
      <c r="AP963" s="11">
        <f ca="1">IF(Data!$H$2="ja",IF(Z963&gt;$G963,Z963-$G963,0),0)</f>
        <v>0</v>
      </c>
      <c r="AQ963" s="11">
        <f ca="1">IF(Data!$H$2="ja",IF(AA963&gt;$G963,AA963-$G963-SUM($AP963:AP963),0),0)</f>
        <v>0</v>
      </c>
      <c r="AR963" s="11">
        <f ca="1">IF(Data!$H$2="ja",IF(AB963&gt;$G963,AB963-$G963-SUM($AP963:AQ963),0),0)</f>
        <v>0</v>
      </c>
      <c r="AS963" s="11">
        <f ca="1">IF(Data!$H$2="ja",IF(AC963&gt;$G963,AC963-$G963-SUM($AP963:AR963),0),0)</f>
        <v>0</v>
      </c>
      <c r="AT963" s="11">
        <f ca="1">IF(Data!$H$2="ja",IF(AD963&gt;$G963,AD963-$G963-SUM($AP963:AS963),0),0)</f>
        <v>0</v>
      </c>
      <c r="AU963" s="11">
        <f ca="1">IF(Data!$H$2="ja",IF(AE963&gt;$G963,AE963-$G963-SUM($AP963:AT963),0),0)</f>
        <v>0</v>
      </c>
      <c r="AV963" s="11">
        <f ca="1">IF(Data!$H$2="ja",IF(AF963&gt;$G963,AF963-$G963-SUM($AP963:AU963),0),0)</f>
        <v>0</v>
      </c>
      <c r="AW963" s="11">
        <f ca="1">IF(Data!$H$2="ja",IF(AG963&gt;$G963,AG963-$G963-SUM($AP963:AV963),0),0)</f>
        <v>0</v>
      </c>
      <c r="AX963" s="11">
        <f ca="1">IF(Data!$H$2="ja",IF(AH963&gt;$G963,AH963-$G963-SUM($AP963:AW963),0),0)</f>
        <v>0</v>
      </c>
      <c r="AY963" s="11">
        <f ca="1">IF(Data!$H$2="ja",IF(AI963&gt;$G963,AI963-$G963-SUM($AP963:AX963),0),0)</f>
        <v>0</v>
      </c>
      <c r="AZ963" s="11">
        <f ca="1">IF(Data!$H$2="ja",IF(AJ963&gt;$G963,AJ963-$G963-SUM($AP963:AY963),0),0)</f>
        <v>0</v>
      </c>
      <c r="BA963" s="11">
        <f ca="1">IF(Data!$H$2="ja",IF(AK963&gt;$G963,AK963-$G963-SUM($AP963:AZ963),0),0)</f>
        <v>0</v>
      </c>
      <c r="BB963" s="11">
        <f ca="1">IF(Data!$H$2="ja",IF(AL963&gt;$G963,AL963-$G963-SUM($AP963:BA963),0),0)</f>
        <v>0</v>
      </c>
      <c r="BC963" s="11">
        <f ca="1">IF(Data!$H$2="ja",IF(AM963&gt;$G963,AM963-$G963-SUM($AP963:BB963),0),0)</f>
        <v>0</v>
      </c>
      <c r="BD963" s="11">
        <f ca="1">IF(Data!$H$2="ja",IF(AN963&gt;$G963,AN963-$G963-SUM($AP963:BC963),0),0)</f>
        <v>0</v>
      </c>
    </row>
    <row r="964" spans="1:56" x14ac:dyDescent="0.25">
      <c r="A964" s="24">
        <v>10</v>
      </c>
      <c r="B964" s="24">
        <f t="shared" si="516"/>
        <v>20</v>
      </c>
      <c r="C964" s="39"/>
      <c r="D964" s="9" t="str">
        <f>Data!B$7</f>
        <v>Bygninger og jord</v>
      </c>
      <c r="E964" s="9"/>
      <c r="F964" s="4"/>
      <c r="G964" s="242">
        <f>HLOOKUP(B964,'Budget &amp; Total'!$1:$45,(31),FALSE)</f>
        <v>0</v>
      </c>
      <c r="H964" s="454">
        <f t="shared" ca="1" si="517"/>
        <v>0</v>
      </c>
      <c r="I964" s="72"/>
      <c r="J964" s="159">
        <f ca="1">HLOOKUP($B964,INDIRECT(J$1&amp;"!$I$2:$AM$40"),('Partner-period(er)'!$A964+14),FALSE)</f>
        <v>0</v>
      </c>
      <c r="K964" s="57">
        <f ca="1">HLOOKUP($B964,INDIRECT(K$1&amp;"!$I$2:$AM$40"),('Partner-period(er)'!$A964+14),FALSE)</f>
        <v>0</v>
      </c>
      <c r="L964" s="57">
        <f ca="1">HLOOKUP($B964,INDIRECT(L$1&amp;"!$I$2:$AM$40"),('Partner-period(er)'!$A964+14),FALSE)</f>
        <v>0</v>
      </c>
      <c r="M964" s="57">
        <f ca="1">HLOOKUP($B964,INDIRECT(M$1&amp;"!$I$2:$AM$40"),('Partner-period(er)'!$A964+14),FALSE)</f>
        <v>0</v>
      </c>
      <c r="N964" s="57">
        <f ca="1">HLOOKUP($B964,INDIRECT(N$1&amp;"!$I$2:$AM$40"),('Partner-period(er)'!$A964+14),FALSE)</f>
        <v>0</v>
      </c>
      <c r="O964" s="9">
        <f ca="1">HLOOKUP($B964,INDIRECT(O$1&amp;"!$I$2:$AM$40"),('Partner-period(er)'!$A964+14),FALSE)</f>
        <v>0</v>
      </c>
      <c r="P964" s="9">
        <f ca="1">HLOOKUP($B964,INDIRECT(P$1&amp;"!$I$2:$AM$40"),('Partner-period(er)'!$A964+14),FALSE)</f>
        <v>0</v>
      </c>
      <c r="Q964" s="9">
        <f ca="1">HLOOKUP($B964,INDIRECT(Q$1&amp;"!$I$2:$AM$40"),('Partner-period(er)'!$A964+14),FALSE)</f>
        <v>0</v>
      </c>
      <c r="R964" s="9">
        <f ca="1">HLOOKUP($B964,INDIRECT(R$1&amp;"!$I$2:$AM$40"),('Partner-period(er)'!$A964+14),FALSE)</f>
        <v>0</v>
      </c>
      <c r="S964" s="9">
        <f ca="1">HLOOKUP($B964,INDIRECT(S$1&amp;"!$I$2:$AM$40"),('Partner-period(er)'!$A964+14),FALSE)</f>
        <v>0</v>
      </c>
      <c r="T964" s="9">
        <f ca="1">HLOOKUP($B964,INDIRECT(T$1&amp;"!$I$2:$AM$40"),('Partner-period(er)'!$A964+14),FALSE)</f>
        <v>0</v>
      </c>
      <c r="U964" s="9">
        <f ca="1">HLOOKUP($B964,INDIRECT(U$1&amp;"!$I$2:$AM$40"),('Partner-period(er)'!$A964+14),FALSE)</f>
        <v>0</v>
      </c>
      <c r="V964" s="9">
        <f ca="1">HLOOKUP($B964,INDIRECT(V$1&amp;"!$I$2:$AM$40"),('Partner-period(er)'!$A964+14),FALSE)</f>
        <v>0</v>
      </c>
      <c r="W964" s="9">
        <f ca="1">HLOOKUP($B964,INDIRECT(W$1&amp;"!$I$2:$AM$40"),('Partner-period(er)'!$A964+14),FALSE)</f>
        <v>0</v>
      </c>
      <c r="X964" s="109">
        <f ca="1">HLOOKUP($B964,INDIRECT(X$1&amp;"!$I$2:$AM$40"),('Partner-period(er)'!$A964+14),FALSE)</f>
        <v>0</v>
      </c>
      <c r="Z964" s="15">
        <f t="shared" ca="1" si="520"/>
        <v>0</v>
      </c>
      <c r="AA964" s="11">
        <f ca="1">SUM($J964:K964)</f>
        <v>0</v>
      </c>
      <c r="AB964" s="11">
        <f ca="1">SUM($J964:L964)</f>
        <v>0</v>
      </c>
      <c r="AC964" s="11">
        <f ca="1">SUM($J964:M964)</f>
        <v>0</v>
      </c>
      <c r="AD964" s="11">
        <f ca="1">SUM($J964:N964)</f>
        <v>0</v>
      </c>
      <c r="AE964" s="11">
        <f ca="1">SUM($J964:O964)</f>
        <v>0</v>
      </c>
      <c r="AF964" s="11">
        <f ca="1">SUM($J964:P964)</f>
        <v>0</v>
      </c>
      <c r="AG964" s="11">
        <f ca="1">SUM($J964:Q964)</f>
        <v>0</v>
      </c>
      <c r="AH964" s="11">
        <f ca="1">SUM($J964:R964)</f>
        <v>0</v>
      </c>
      <c r="AI964" s="11">
        <f ca="1">SUM($J964:S964)</f>
        <v>0</v>
      </c>
      <c r="AJ964" s="11">
        <f ca="1">SUM($J964:T964)</f>
        <v>0</v>
      </c>
      <c r="AK964" s="11">
        <f ca="1">SUM($J964:U964)</f>
        <v>0</v>
      </c>
      <c r="AL964" s="11">
        <f ca="1">SUM($J964:V964)</f>
        <v>0</v>
      </c>
      <c r="AM964" s="11">
        <f ca="1">SUM($J964:W964)</f>
        <v>0</v>
      </c>
      <c r="AN964" s="19">
        <f ca="1">SUM($J964:X964)</f>
        <v>0</v>
      </c>
      <c r="AO964" s="12"/>
      <c r="AP964" s="11">
        <f ca="1">IF(Data!$H$2="ja",IF(Z964&gt;$G964,Z964-$G964,0),0)</f>
        <v>0</v>
      </c>
      <c r="AQ964" s="11">
        <f ca="1">IF(Data!$H$2="ja",IF(AA964&gt;$G964,AA964-$G964-SUM($AP964:AP964),0),0)</f>
        <v>0</v>
      </c>
      <c r="AR964" s="11">
        <f ca="1">IF(Data!$H$2="ja",IF(AB964&gt;$G964,AB964-$G964-SUM($AP964:AQ964),0),0)</f>
        <v>0</v>
      </c>
      <c r="AS964" s="11">
        <f ca="1">IF(Data!$H$2="ja",IF(AC964&gt;$G964,AC964-$G964-SUM($AP964:AR964),0),0)</f>
        <v>0</v>
      </c>
      <c r="AT964" s="11">
        <f ca="1">IF(Data!$H$2="ja",IF(AD964&gt;$G964,AD964-$G964-SUM($AP964:AS964),0),0)</f>
        <v>0</v>
      </c>
      <c r="AU964" s="11">
        <f ca="1">IF(Data!$H$2="ja",IF(AE964&gt;$G964,AE964-$G964-SUM($AP964:AT964),0),0)</f>
        <v>0</v>
      </c>
      <c r="AV964" s="11">
        <f ca="1">IF(Data!$H$2="ja",IF(AF964&gt;$G964,AF964-$G964-SUM($AP964:AU964),0),0)</f>
        <v>0</v>
      </c>
      <c r="AW964" s="11">
        <f ca="1">IF(Data!$H$2="ja",IF(AG964&gt;$G964,AG964-$G964-SUM($AP964:AV964),0),0)</f>
        <v>0</v>
      </c>
      <c r="AX964" s="11">
        <f ca="1">IF(Data!$H$2="ja",IF(AH964&gt;$G964,AH964-$G964-SUM($AP964:AW964),0),0)</f>
        <v>0</v>
      </c>
      <c r="AY964" s="11">
        <f ca="1">IF(Data!$H$2="ja",IF(AI964&gt;$G964,AI964-$G964-SUM($AP964:AX964),0),0)</f>
        <v>0</v>
      </c>
      <c r="AZ964" s="11">
        <f ca="1">IF(Data!$H$2="ja",IF(AJ964&gt;$G964,AJ964-$G964-SUM($AP964:AY964),0),0)</f>
        <v>0</v>
      </c>
      <c r="BA964" s="11">
        <f ca="1">IF(Data!$H$2="ja",IF(AK964&gt;$G964,AK964-$G964-SUM($AP964:AZ964),0),0)</f>
        <v>0</v>
      </c>
      <c r="BB964" s="11">
        <f ca="1">IF(Data!$H$2="ja",IF(AL964&gt;$G964,AL964-$G964-SUM($AP964:BA964),0),0)</f>
        <v>0</v>
      </c>
      <c r="BC964" s="11">
        <f ca="1">IF(Data!$H$2="ja",IF(AM964&gt;$G964,AM964-$G964-SUM($AP964:BB964),0),0)</f>
        <v>0</v>
      </c>
      <c r="BD964" s="11">
        <f ca="1">IF(Data!$H$2="ja",IF(AN964&gt;$G964,AN964-$G964-SUM($AP964:BC964),0),0)</f>
        <v>0</v>
      </c>
    </row>
    <row r="965" spans="1:56" x14ac:dyDescent="0.25">
      <c r="A965" s="24">
        <v>11</v>
      </c>
      <c r="B965" s="24">
        <f t="shared" si="516"/>
        <v>20</v>
      </c>
      <c r="C965" s="39"/>
      <c r="D965" s="9" t="str">
        <f>Data!B$8</f>
        <v>Andre driftsudgifter, herunder materialer</v>
      </c>
      <c r="E965" s="9"/>
      <c r="F965" s="4"/>
      <c r="G965" s="242">
        <f>HLOOKUP(B965,'Budget &amp; Total'!$1:$45,(32),FALSE)</f>
        <v>0</v>
      </c>
      <c r="H965" s="454">
        <f t="shared" ca="1" si="517"/>
        <v>0</v>
      </c>
      <c r="I965" s="72"/>
      <c r="J965" s="159">
        <f ca="1">HLOOKUP($B965,INDIRECT(J$1&amp;"!$I$2:$AM$40"),('Partner-period(er)'!$A965+14),FALSE)</f>
        <v>0</v>
      </c>
      <c r="K965" s="57">
        <f ca="1">HLOOKUP($B965,INDIRECT(K$1&amp;"!$I$2:$AM$40"),('Partner-period(er)'!$A965+14),FALSE)</f>
        <v>0</v>
      </c>
      <c r="L965" s="57">
        <f ca="1">HLOOKUP($B965,INDIRECT(L$1&amp;"!$I$2:$AM$40"),('Partner-period(er)'!$A965+14),FALSE)</f>
        <v>0</v>
      </c>
      <c r="M965" s="57">
        <f ca="1">HLOOKUP($B965,INDIRECT(M$1&amp;"!$I$2:$AM$40"),('Partner-period(er)'!$A965+14),FALSE)</f>
        <v>0</v>
      </c>
      <c r="N965" s="57">
        <f ca="1">HLOOKUP($B965,INDIRECT(N$1&amp;"!$I$2:$AM$40"),('Partner-period(er)'!$A965+14),FALSE)</f>
        <v>0</v>
      </c>
      <c r="O965" s="9">
        <f ca="1">HLOOKUP($B965,INDIRECT(O$1&amp;"!$I$2:$AM$40"),('Partner-period(er)'!$A965+14),FALSE)</f>
        <v>0</v>
      </c>
      <c r="P965" s="9">
        <f ca="1">HLOOKUP($B965,INDIRECT(P$1&amp;"!$I$2:$AM$40"),('Partner-period(er)'!$A965+14),FALSE)</f>
        <v>0</v>
      </c>
      <c r="Q965" s="9">
        <f ca="1">HLOOKUP($B965,INDIRECT(Q$1&amp;"!$I$2:$AM$40"),('Partner-period(er)'!$A965+14),FALSE)</f>
        <v>0</v>
      </c>
      <c r="R965" s="9">
        <f ca="1">HLOOKUP($B965,INDIRECT(R$1&amp;"!$I$2:$AM$40"),('Partner-period(er)'!$A965+14),FALSE)</f>
        <v>0</v>
      </c>
      <c r="S965" s="9">
        <f ca="1">HLOOKUP($B965,INDIRECT(S$1&amp;"!$I$2:$AM$40"),('Partner-period(er)'!$A965+14),FALSE)</f>
        <v>0</v>
      </c>
      <c r="T965" s="9">
        <f ca="1">HLOOKUP($B965,INDIRECT(T$1&amp;"!$I$2:$AM$40"),('Partner-period(er)'!$A965+14),FALSE)</f>
        <v>0</v>
      </c>
      <c r="U965" s="9">
        <f ca="1">HLOOKUP($B965,INDIRECT(U$1&amp;"!$I$2:$AM$40"),('Partner-period(er)'!$A965+14),FALSE)</f>
        <v>0</v>
      </c>
      <c r="V965" s="9">
        <f ca="1">HLOOKUP($B965,INDIRECT(V$1&amp;"!$I$2:$AM$40"),('Partner-period(er)'!$A965+14),FALSE)</f>
        <v>0</v>
      </c>
      <c r="W965" s="9">
        <f ca="1">HLOOKUP($B965,INDIRECT(W$1&amp;"!$I$2:$AM$40"),('Partner-period(er)'!$A965+14),FALSE)</f>
        <v>0</v>
      </c>
      <c r="X965" s="109">
        <f ca="1">HLOOKUP($B965,INDIRECT(X$1&amp;"!$I$2:$AM$40"),('Partner-period(er)'!$A965+14),FALSE)</f>
        <v>0</v>
      </c>
      <c r="Z965" s="15">
        <f t="shared" ca="1" si="520"/>
        <v>0</v>
      </c>
      <c r="AA965" s="11">
        <f ca="1">SUM($J965:K965)</f>
        <v>0</v>
      </c>
      <c r="AB965" s="11">
        <f ca="1">SUM($J965:L965)</f>
        <v>0</v>
      </c>
      <c r="AC965" s="11">
        <f ca="1">SUM($J965:M965)</f>
        <v>0</v>
      </c>
      <c r="AD965" s="11">
        <f ca="1">SUM($J965:N965)</f>
        <v>0</v>
      </c>
      <c r="AE965" s="11">
        <f ca="1">SUM($J965:O965)</f>
        <v>0</v>
      </c>
      <c r="AF965" s="11">
        <f ca="1">SUM($J965:P965)</f>
        <v>0</v>
      </c>
      <c r="AG965" s="11">
        <f ca="1">SUM($J965:Q965)</f>
        <v>0</v>
      </c>
      <c r="AH965" s="11">
        <f ca="1">SUM($J965:R965)</f>
        <v>0</v>
      </c>
      <c r="AI965" s="11">
        <f ca="1">SUM($J965:S965)</f>
        <v>0</v>
      </c>
      <c r="AJ965" s="11">
        <f ca="1">SUM($J965:T965)</f>
        <v>0</v>
      </c>
      <c r="AK965" s="11">
        <f ca="1">SUM($J965:U965)</f>
        <v>0</v>
      </c>
      <c r="AL965" s="11">
        <f ca="1">SUM($J965:V965)</f>
        <v>0</v>
      </c>
      <c r="AM965" s="11">
        <f ca="1">SUM($J965:W965)</f>
        <v>0</v>
      </c>
      <c r="AN965" s="19">
        <f ca="1">SUM($J965:X965)</f>
        <v>0</v>
      </c>
      <c r="AO965" s="12"/>
      <c r="AP965" s="11">
        <f ca="1">IF(Data!$H$2="ja",IF(Z965&gt;$G965,Z965-$G965,0),0)</f>
        <v>0</v>
      </c>
      <c r="AQ965" s="11">
        <f ca="1">IF(Data!$H$2="ja",IF(AA965&gt;$G965,AA965-$G965-SUM($AP965:AP965),0),0)</f>
        <v>0</v>
      </c>
      <c r="AR965" s="11">
        <f ca="1">IF(Data!$H$2="ja",IF(AB965&gt;$G965,AB965-$G965-SUM($AP965:AQ965),0),0)</f>
        <v>0</v>
      </c>
      <c r="AS965" s="11">
        <f ca="1">IF(Data!$H$2="ja",IF(AC965&gt;$G965,AC965-$G965-SUM($AP965:AR965),0),0)</f>
        <v>0</v>
      </c>
      <c r="AT965" s="11">
        <f ca="1">IF(Data!$H$2="ja",IF(AD965&gt;$G965,AD965-$G965-SUM($AP965:AS965),0),0)</f>
        <v>0</v>
      </c>
      <c r="AU965" s="11">
        <f ca="1">IF(Data!$H$2="ja",IF(AE965&gt;$G965,AE965-$G965-SUM($AP965:AT965),0),0)</f>
        <v>0</v>
      </c>
      <c r="AV965" s="11">
        <f ca="1">IF(Data!$H$2="ja",IF(AF965&gt;$G965,AF965-$G965-SUM($AP965:AU965),0),0)</f>
        <v>0</v>
      </c>
      <c r="AW965" s="11">
        <f ca="1">IF(Data!$H$2="ja",IF(AG965&gt;$G965,AG965-$G965-SUM($AP965:AV965),0),0)</f>
        <v>0</v>
      </c>
      <c r="AX965" s="11">
        <f ca="1">IF(Data!$H$2="ja",IF(AH965&gt;$G965,AH965-$G965-SUM($AP965:AW965),0),0)</f>
        <v>0</v>
      </c>
      <c r="AY965" s="11">
        <f ca="1">IF(Data!$H$2="ja",IF(AI965&gt;$G965,AI965-$G965-SUM($AP965:AX965),0),0)</f>
        <v>0</v>
      </c>
      <c r="AZ965" s="11">
        <f ca="1">IF(Data!$H$2="ja",IF(AJ965&gt;$G965,AJ965-$G965-SUM($AP965:AY965),0),0)</f>
        <v>0</v>
      </c>
      <c r="BA965" s="11">
        <f ca="1">IF(Data!$H$2="ja",IF(AK965&gt;$G965,AK965-$G965-SUM($AP965:AZ965),0),0)</f>
        <v>0</v>
      </c>
      <c r="BB965" s="11">
        <f ca="1">IF(Data!$H$2="ja",IF(AL965&gt;$G965,AL965-$G965-SUM($AP965:BA965),0),0)</f>
        <v>0</v>
      </c>
      <c r="BC965" s="11">
        <f ca="1">IF(Data!$H$2="ja",IF(AM965&gt;$G965,AM965-$G965-SUM($AP965:BB965),0),0)</f>
        <v>0</v>
      </c>
      <c r="BD965" s="11">
        <f ca="1">IF(Data!$H$2="ja",IF(AN965&gt;$G965,AN965-$G965-SUM($AP965:BC965),0),0)</f>
        <v>0</v>
      </c>
    </row>
    <row r="966" spans="1:56" x14ac:dyDescent="0.25">
      <c r="A966" s="24">
        <v>12</v>
      </c>
      <c r="B966" s="24">
        <f t="shared" si="516"/>
        <v>20</v>
      </c>
      <c r="C966" s="39"/>
      <c r="D966" s="9" t="str">
        <f>Data!B$9</f>
        <v>Konsulentydelser ved køb fra ekstern leverandør</v>
      </c>
      <c r="E966" s="9"/>
      <c r="F966" s="4"/>
      <c r="G966" s="242">
        <f>HLOOKUP(B966,'Budget &amp; Total'!$1:$45,(33),FALSE)</f>
        <v>0</v>
      </c>
      <c r="H966" s="454">
        <f t="shared" ca="1" si="517"/>
        <v>0</v>
      </c>
      <c r="I966" s="72"/>
      <c r="J966" s="159">
        <f ca="1">HLOOKUP($B966,INDIRECT(J$1&amp;"!$I$2:$AM$40"),('Partner-period(er)'!$A966+14),FALSE)</f>
        <v>0</v>
      </c>
      <c r="K966" s="57">
        <f ca="1">HLOOKUP($B966,INDIRECT(K$1&amp;"!$I$2:$AM$40"),('Partner-period(er)'!$A966+14),FALSE)</f>
        <v>0</v>
      </c>
      <c r="L966" s="57">
        <f ca="1">HLOOKUP($B966,INDIRECT(L$1&amp;"!$I$2:$AM$40"),('Partner-period(er)'!$A966+14),FALSE)</f>
        <v>0</v>
      </c>
      <c r="M966" s="57">
        <f ca="1">HLOOKUP($B966,INDIRECT(M$1&amp;"!$I$2:$AM$40"),('Partner-period(er)'!$A966+14),FALSE)</f>
        <v>0</v>
      </c>
      <c r="N966" s="57">
        <f ca="1">HLOOKUP($B966,INDIRECT(N$1&amp;"!$I$2:$AM$40"),('Partner-period(er)'!$A966+14),FALSE)</f>
        <v>0</v>
      </c>
      <c r="O966" s="9">
        <f ca="1">HLOOKUP($B966,INDIRECT(O$1&amp;"!$I$2:$AM$40"),('Partner-period(er)'!$A966+14),FALSE)</f>
        <v>0</v>
      </c>
      <c r="P966" s="9">
        <f ca="1">HLOOKUP($B966,INDIRECT(P$1&amp;"!$I$2:$AM$40"),('Partner-period(er)'!$A966+14),FALSE)</f>
        <v>0</v>
      </c>
      <c r="Q966" s="9">
        <f ca="1">HLOOKUP($B966,INDIRECT(Q$1&amp;"!$I$2:$AM$40"),('Partner-period(er)'!$A966+14),FALSE)</f>
        <v>0</v>
      </c>
      <c r="R966" s="9">
        <f ca="1">HLOOKUP($B966,INDIRECT(R$1&amp;"!$I$2:$AM$40"),('Partner-period(er)'!$A966+14),FALSE)</f>
        <v>0</v>
      </c>
      <c r="S966" s="9">
        <f ca="1">HLOOKUP($B966,INDIRECT(S$1&amp;"!$I$2:$AM$40"),('Partner-period(er)'!$A966+14),FALSE)</f>
        <v>0</v>
      </c>
      <c r="T966" s="9">
        <f ca="1">HLOOKUP($B966,INDIRECT(T$1&amp;"!$I$2:$AM$40"),('Partner-period(er)'!$A966+14),FALSE)</f>
        <v>0</v>
      </c>
      <c r="U966" s="9">
        <f ca="1">HLOOKUP($B966,INDIRECT(U$1&amp;"!$I$2:$AM$40"),('Partner-period(er)'!$A966+14),FALSE)</f>
        <v>0</v>
      </c>
      <c r="V966" s="9">
        <f ca="1">HLOOKUP($B966,INDIRECT(V$1&amp;"!$I$2:$AM$40"),('Partner-period(er)'!$A966+14),FALSE)</f>
        <v>0</v>
      </c>
      <c r="W966" s="9">
        <f ca="1">HLOOKUP($B966,INDIRECT(W$1&amp;"!$I$2:$AM$40"),('Partner-period(er)'!$A966+14),FALSE)</f>
        <v>0</v>
      </c>
      <c r="X966" s="109">
        <f ca="1">HLOOKUP($B966,INDIRECT(X$1&amp;"!$I$2:$AM$40"),('Partner-period(er)'!$A966+14),FALSE)</f>
        <v>0</v>
      </c>
      <c r="Z966" s="15">
        <f t="shared" ca="1" si="520"/>
        <v>0</v>
      </c>
      <c r="AA966" s="11">
        <f ca="1">SUM($J966:K966)</f>
        <v>0</v>
      </c>
      <c r="AB966" s="11">
        <f ca="1">SUM($J966:L966)</f>
        <v>0</v>
      </c>
      <c r="AC966" s="11">
        <f ca="1">SUM($J966:M966)</f>
        <v>0</v>
      </c>
      <c r="AD966" s="11">
        <f ca="1">SUM($J966:N966)</f>
        <v>0</v>
      </c>
      <c r="AE966" s="11">
        <f ca="1">SUM($J966:O966)</f>
        <v>0</v>
      </c>
      <c r="AF966" s="11">
        <f ca="1">SUM($J966:P966)</f>
        <v>0</v>
      </c>
      <c r="AG966" s="11">
        <f ca="1">SUM($J966:Q966)</f>
        <v>0</v>
      </c>
      <c r="AH966" s="11">
        <f ca="1">SUM($J966:R966)</f>
        <v>0</v>
      </c>
      <c r="AI966" s="11">
        <f ca="1">SUM($J966:S966)</f>
        <v>0</v>
      </c>
      <c r="AJ966" s="11">
        <f ca="1">SUM($J966:T966)</f>
        <v>0</v>
      </c>
      <c r="AK966" s="11">
        <f ca="1">SUM($J966:U966)</f>
        <v>0</v>
      </c>
      <c r="AL966" s="11">
        <f ca="1">SUM($J966:V966)</f>
        <v>0</v>
      </c>
      <c r="AM966" s="11">
        <f ca="1">SUM($J966:W966)</f>
        <v>0</v>
      </c>
      <c r="AN966" s="19">
        <f ca="1">SUM($J966:X966)</f>
        <v>0</v>
      </c>
      <c r="AO966" s="12"/>
      <c r="AP966" s="11">
        <f ca="1">IF(Data!$H$2="ja",IF(Z966&gt;$G966,Z966-$G966,0),0)</f>
        <v>0</v>
      </c>
      <c r="AQ966" s="11">
        <f ca="1">IF(Data!$H$2="ja",IF(AA966&gt;$G966,AA966-$G966-SUM($AP966:AP966),0),0)</f>
        <v>0</v>
      </c>
      <c r="AR966" s="11">
        <f ca="1">IF(Data!$H$2="ja",IF(AB966&gt;$G966,AB966-$G966-SUM($AP966:AQ966),0),0)</f>
        <v>0</v>
      </c>
      <c r="AS966" s="11">
        <f ca="1">IF(Data!$H$2="ja",IF(AC966&gt;$G966,AC966-$G966-SUM($AP966:AR966),0),0)</f>
        <v>0</v>
      </c>
      <c r="AT966" s="11">
        <f ca="1">IF(Data!$H$2="ja",IF(AD966&gt;$G966,AD966-$G966-SUM($AP966:AS966),0),0)</f>
        <v>0</v>
      </c>
      <c r="AU966" s="11">
        <f ca="1">IF(Data!$H$2="ja",IF(AE966&gt;$G966,AE966-$G966-SUM($AP966:AT966),0),0)</f>
        <v>0</v>
      </c>
      <c r="AV966" s="11">
        <f ca="1">IF(Data!$H$2="ja",IF(AF966&gt;$G966,AF966-$G966-SUM($AP966:AU966),0),0)</f>
        <v>0</v>
      </c>
      <c r="AW966" s="11">
        <f ca="1">IF(Data!$H$2="ja",IF(AG966&gt;$G966,AG966-$G966-SUM($AP966:AV966),0),0)</f>
        <v>0</v>
      </c>
      <c r="AX966" s="11">
        <f ca="1">IF(Data!$H$2="ja",IF(AH966&gt;$G966,AH966-$G966-SUM($AP966:AW966),0),0)</f>
        <v>0</v>
      </c>
      <c r="AY966" s="11">
        <f ca="1">IF(Data!$H$2="ja",IF(AI966&gt;$G966,AI966-$G966-SUM($AP966:AX966),0),0)</f>
        <v>0</v>
      </c>
      <c r="AZ966" s="11">
        <f ca="1">IF(Data!$H$2="ja",IF(AJ966&gt;$G966,AJ966-$G966-SUM($AP966:AY966),0),0)</f>
        <v>0</v>
      </c>
      <c r="BA966" s="11">
        <f ca="1">IF(Data!$H$2="ja",IF(AK966&gt;$G966,AK966-$G966-SUM($AP966:AZ966),0),0)</f>
        <v>0</v>
      </c>
      <c r="BB966" s="11">
        <f ca="1">IF(Data!$H$2="ja",IF(AL966&gt;$G966,AL966-$G966-SUM($AP966:BA966),0),0)</f>
        <v>0</v>
      </c>
      <c r="BC966" s="11">
        <f ca="1">IF(Data!$H$2="ja",IF(AM966&gt;$G966,AM966-$G966-SUM($AP966:BB966),0),0)</f>
        <v>0</v>
      </c>
      <c r="BD966" s="11">
        <f ca="1">IF(Data!$H$2="ja",IF(AN966&gt;$G966,AN966-$G966-SUM($AP966:BC966),0),0)</f>
        <v>0</v>
      </c>
    </row>
    <row r="967" spans="1:56" x14ac:dyDescent="0.25">
      <c r="A967" s="24">
        <v>13</v>
      </c>
      <c r="B967" s="24">
        <f t="shared" si="516"/>
        <v>20</v>
      </c>
      <c r="C967" s="39"/>
      <c r="D967" s="9" t="str">
        <f>Data!B$10</f>
        <v>Indtægter (negative tal)</v>
      </c>
      <c r="E967" s="9"/>
      <c r="F967" s="4"/>
      <c r="G967" s="242">
        <f>HLOOKUP(B967,'Budget &amp; Total'!$1:$45,(34),FALSE)</f>
        <v>0</v>
      </c>
      <c r="H967" s="454">
        <f t="shared" ca="1" si="517"/>
        <v>0</v>
      </c>
      <c r="I967" s="72"/>
      <c r="J967" s="159">
        <f ca="1">HLOOKUP($B967,INDIRECT(J$1&amp;"!$I$2:$AM$40"),('Partner-period(er)'!$A967+14),FALSE)</f>
        <v>0</v>
      </c>
      <c r="K967" s="57">
        <f ca="1">HLOOKUP($B967,INDIRECT(K$1&amp;"!$I$2:$AM$40"),('Partner-period(er)'!$A967+14),FALSE)</f>
        <v>0</v>
      </c>
      <c r="L967" s="57">
        <f ca="1">HLOOKUP($B967,INDIRECT(L$1&amp;"!$I$2:$AM$40"),('Partner-period(er)'!$A967+14),FALSE)</f>
        <v>0</v>
      </c>
      <c r="M967" s="57">
        <f ca="1">HLOOKUP($B967,INDIRECT(M$1&amp;"!$I$2:$AM$40"),('Partner-period(er)'!$A967+14),FALSE)</f>
        <v>0</v>
      </c>
      <c r="N967" s="57">
        <f ca="1">HLOOKUP($B967,INDIRECT(N$1&amp;"!$I$2:$AM$40"),('Partner-period(er)'!$A967+14),FALSE)</f>
        <v>0</v>
      </c>
      <c r="O967" s="9">
        <f ca="1">HLOOKUP($B967,INDIRECT(O$1&amp;"!$I$2:$AM$40"),('Partner-period(er)'!$A967+14),FALSE)</f>
        <v>0</v>
      </c>
      <c r="P967" s="9">
        <f ca="1">HLOOKUP($B967,INDIRECT(P$1&amp;"!$I$2:$AM$40"),('Partner-period(er)'!$A967+14),FALSE)</f>
        <v>0</v>
      </c>
      <c r="Q967" s="9">
        <f ca="1">HLOOKUP($B967,INDIRECT(Q$1&amp;"!$I$2:$AM$40"),('Partner-period(er)'!$A967+14),FALSE)</f>
        <v>0</v>
      </c>
      <c r="R967" s="9">
        <f ca="1">HLOOKUP($B967,INDIRECT(R$1&amp;"!$I$2:$AM$40"),('Partner-period(er)'!$A967+14),FALSE)</f>
        <v>0</v>
      </c>
      <c r="S967" s="9">
        <f ca="1">HLOOKUP($B967,INDIRECT(S$1&amp;"!$I$2:$AM$40"),('Partner-period(er)'!$A967+14),FALSE)</f>
        <v>0</v>
      </c>
      <c r="T967" s="9">
        <f ca="1">HLOOKUP($B967,INDIRECT(T$1&amp;"!$I$2:$AM$40"),('Partner-period(er)'!$A967+14),FALSE)</f>
        <v>0</v>
      </c>
      <c r="U967" s="9">
        <f ca="1">HLOOKUP($B967,INDIRECT(U$1&amp;"!$I$2:$AM$40"),('Partner-period(er)'!$A967+14),FALSE)</f>
        <v>0</v>
      </c>
      <c r="V967" s="9">
        <f ca="1">HLOOKUP($B967,INDIRECT(V$1&amp;"!$I$2:$AM$40"),('Partner-period(er)'!$A967+14),FALSE)</f>
        <v>0</v>
      </c>
      <c r="W967" s="9">
        <f ca="1">HLOOKUP($B967,INDIRECT(W$1&amp;"!$I$2:$AM$40"),('Partner-period(er)'!$A967+14),FALSE)</f>
        <v>0</v>
      </c>
      <c r="X967" s="109">
        <f ca="1">HLOOKUP($B967,INDIRECT(X$1&amp;"!$I$2:$AM$40"),('Partner-period(er)'!$A967+14),FALSE)</f>
        <v>0</v>
      </c>
      <c r="Z967" s="15">
        <f t="shared" ca="1" si="520"/>
        <v>0</v>
      </c>
      <c r="AA967" s="11">
        <f ca="1">SUM($J967:K967)</f>
        <v>0</v>
      </c>
      <c r="AB967" s="11">
        <f ca="1">SUM($J967:L967)</f>
        <v>0</v>
      </c>
      <c r="AC967" s="11">
        <f ca="1">SUM($J967:M967)</f>
        <v>0</v>
      </c>
      <c r="AD967" s="11">
        <f ca="1">SUM($J967:N967)</f>
        <v>0</v>
      </c>
      <c r="AE967" s="11">
        <f ca="1">SUM($J967:O967)</f>
        <v>0</v>
      </c>
      <c r="AF967" s="11">
        <f ca="1">SUM($J967:P967)</f>
        <v>0</v>
      </c>
      <c r="AG967" s="11">
        <f ca="1">SUM($J967:Q967)</f>
        <v>0</v>
      </c>
      <c r="AH967" s="11">
        <f ca="1">SUM($J967:R967)</f>
        <v>0</v>
      </c>
      <c r="AI967" s="11">
        <f ca="1">SUM($J967:S967)</f>
        <v>0</v>
      </c>
      <c r="AJ967" s="11">
        <f ca="1">SUM($J967:T967)</f>
        <v>0</v>
      </c>
      <c r="AK967" s="11">
        <f ca="1">SUM($J967:U967)</f>
        <v>0</v>
      </c>
      <c r="AL967" s="11">
        <f ca="1">SUM($J967:V967)</f>
        <v>0</v>
      </c>
      <c r="AM967" s="11">
        <f ca="1">SUM($J967:W967)</f>
        <v>0</v>
      </c>
      <c r="AN967" s="19">
        <f ca="1">SUM($J967:X967)</f>
        <v>0</v>
      </c>
      <c r="AO967" s="12"/>
      <c r="AP967" s="11"/>
      <c r="AQ967" s="11"/>
      <c r="AR967" s="11"/>
      <c r="AS967" s="11"/>
      <c r="AT967" s="11"/>
      <c r="AU967" s="11"/>
      <c r="AV967" s="11"/>
      <c r="AW967" s="11"/>
      <c r="AX967" s="11"/>
      <c r="AY967" s="11"/>
      <c r="AZ967" s="11"/>
      <c r="BA967" s="11"/>
      <c r="BB967" s="11"/>
      <c r="BC967" s="11"/>
      <c r="BD967" s="11"/>
    </row>
    <row r="968" spans="1:56" x14ac:dyDescent="0.25">
      <c r="A968" s="24">
        <v>14</v>
      </c>
      <c r="B968" s="24">
        <f t="shared" si="516"/>
        <v>20</v>
      </c>
      <c r="C968" s="39"/>
      <c r="D968" s="9" t="str">
        <f>Data!B$11</f>
        <v>Andet, herunder rejser og formidling</v>
      </c>
      <c r="E968" s="9"/>
      <c r="F968" s="4"/>
      <c r="G968" s="242">
        <f>HLOOKUP(B968,'Budget &amp; Total'!$1:$45,(35),FALSE)</f>
        <v>0</v>
      </c>
      <c r="H968" s="454">
        <f t="shared" ca="1" si="517"/>
        <v>0</v>
      </c>
      <c r="I968" s="72"/>
      <c r="J968" s="159">
        <f ca="1">HLOOKUP($B968,INDIRECT(J$1&amp;"!$I$2:$AM$40"),('Partner-period(er)'!$A968+14),FALSE)</f>
        <v>0</v>
      </c>
      <c r="K968" s="57">
        <f ca="1">HLOOKUP($B968,INDIRECT(K$1&amp;"!$I$2:$AM$40"),('Partner-period(er)'!$A968+14),FALSE)</f>
        <v>0</v>
      </c>
      <c r="L968" s="57">
        <f ca="1">HLOOKUP($B968,INDIRECT(L$1&amp;"!$I$2:$AM$40"),('Partner-period(er)'!$A968+14),FALSE)</f>
        <v>0</v>
      </c>
      <c r="M968" s="57">
        <f ca="1">HLOOKUP($B968,INDIRECT(M$1&amp;"!$I$2:$AM$40"),('Partner-period(er)'!$A968+14),FALSE)</f>
        <v>0</v>
      </c>
      <c r="N968" s="57">
        <f ca="1">HLOOKUP($B968,INDIRECT(N$1&amp;"!$I$2:$AM$40"),('Partner-period(er)'!$A968+14),FALSE)</f>
        <v>0</v>
      </c>
      <c r="O968" s="9">
        <f ca="1">HLOOKUP($B968,INDIRECT(O$1&amp;"!$I$2:$AM$40"),('Partner-period(er)'!$A968+14),FALSE)</f>
        <v>0</v>
      </c>
      <c r="P968" s="9">
        <f ca="1">HLOOKUP($B968,INDIRECT(P$1&amp;"!$I$2:$AM$40"),('Partner-period(er)'!$A968+14),FALSE)</f>
        <v>0</v>
      </c>
      <c r="Q968" s="9">
        <f ca="1">HLOOKUP($B968,INDIRECT(Q$1&amp;"!$I$2:$AM$40"),('Partner-period(er)'!$A968+14),FALSE)</f>
        <v>0</v>
      </c>
      <c r="R968" s="9">
        <f ca="1">HLOOKUP($B968,INDIRECT(R$1&amp;"!$I$2:$AM$40"),('Partner-period(er)'!$A968+14),FALSE)</f>
        <v>0</v>
      </c>
      <c r="S968" s="9">
        <f ca="1">HLOOKUP($B968,INDIRECT(S$1&amp;"!$I$2:$AM$40"),('Partner-period(er)'!$A968+14),FALSE)</f>
        <v>0</v>
      </c>
      <c r="T968" s="9">
        <f ca="1">HLOOKUP($B968,INDIRECT(T$1&amp;"!$I$2:$AM$40"),('Partner-period(er)'!$A968+14),FALSE)</f>
        <v>0</v>
      </c>
      <c r="U968" s="9">
        <f ca="1">HLOOKUP($B968,INDIRECT(U$1&amp;"!$I$2:$AM$40"),('Partner-period(er)'!$A968+14),FALSE)</f>
        <v>0</v>
      </c>
      <c r="V968" s="9">
        <f ca="1">HLOOKUP($B968,INDIRECT(V$1&amp;"!$I$2:$AM$40"),('Partner-period(er)'!$A968+14),FALSE)</f>
        <v>0</v>
      </c>
      <c r="W968" s="9">
        <f ca="1">HLOOKUP($B968,INDIRECT(W$1&amp;"!$I$2:$AM$40"),('Partner-period(er)'!$A968+14),FALSE)</f>
        <v>0</v>
      </c>
      <c r="X968" s="109">
        <f ca="1">HLOOKUP($B968,INDIRECT(X$1&amp;"!$I$2:$AM$40"),('Partner-period(er)'!$A968+14),FALSE)</f>
        <v>0</v>
      </c>
      <c r="Z968" s="15">
        <f t="shared" ca="1" si="520"/>
        <v>0</v>
      </c>
      <c r="AA968" s="11">
        <f ca="1">SUM($J968:K968)</f>
        <v>0</v>
      </c>
      <c r="AB968" s="11">
        <f ca="1">SUM($J968:L968)</f>
        <v>0</v>
      </c>
      <c r="AC968" s="11">
        <f ca="1">SUM($J968:M968)</f>
        <v>0</v>
      </c>
      <c r="AD968" s="11">
        <f ca="1">SUM($J968:N968)</f>
        <v>0</v>
      </c>
      <c r="AE968" s="11">
        <f ca="1">SUM($J968:O968)</f>
        <v>0</v>
      </c>
      <c r="AF968" s="11">
        <f ca="1">SUM($J968:P968)</f>
        <v>0</v>
      </c>
      <c r="AG968" s="11">
        <f ca="1">SUM($J968:Q968)</f>
        <v>0</v>
      </c>
      <c r="AH968" s="11">
        <f ca="1">SUM($J968:R968)</f>
        <v>0</v>
      </c>
      <c r="AI968" s="11">
        <f ca="1">SUM($J968:S968)</f>
        <v>0</v>
      </c>
      <c r="AJ968" s="11">
        <f ca="1">SUM($J968:T968)</f>
        <v>0</v>
      </c>
      <c r="AK968" s="11">
        <f ca="1">SUM($J968:U968)</f>
        <v>0</v>
      </c>
      <c r="AL968" s="11">
        <f ca="1">SUM($J968:V968)</f>
        <v>0</v>
      </c>
      <c r="AM968" s="11">
        <f ca="1">SUM($J968:W968)</f>
        <v>0</v>
      </c>
      <c r="AN968" s="19">
        <f ca="1">SUM($J968:X968)</f>
        <v>0</v>
      </c>
      <c r="AO968" s="12"/>
      <c r="AP968" s="11">
        <f ca="1">IF(Data!$H$2="ja",IF(Z968&gt;$G968,Z968-$G968,0),0)</f>
        <v>0</v>
      </c>
      <c r="AQ968" s="11">
        <f ca="1">IF(Data!$H$2="ja",IF(AA968&gt;$G968,AA968-$G968-SUM($AP968:AP968),0),0)</f>
        <v>0</v>
      </c>
      <c r="AR968" s="11">
        <f ca="1">IF(Data!$H$2="ja",IF(AB968&gt;$G968,AB968-$G968-SUM($AP968:AQ968),0),0)</f>
        <v>0</v>
      </c>
      <c r="AS968" s="11">
        <f ca="1">IF(Data!$H$2="ja",IF(AC968&gt;$G968,AC968-$G968-SUM($AP968:AR968),0),0)</f>
        <v>0</v>
      </c>
      <c r="AT968" s="11">
        <f ca="1">IF(Data!$H$2="ja",IF(AD968&gt;$G968,AD968-$G968-SUM($AP968:AS968),0),0)</f>
        <v>0</v>
      </c>
      <c r="AU968" s="11">
        <f ca="1">IF(Data!$H$2="ja",IF(AE968&gt;$G968,AE968-$G968-SUM($AP968:AT968),0),0)</f>
        <v>0</v>
      </c>
      <c r="AV968" s="11">
        <f ca="1">IF(Data!$H$2="ja",IF(AF968&gt;$G968,AF968-$G968-SUM($AP968:AU968),0),0)</f>
        <v>0</v>
      </c>
      <c r="AW968" s="11">
        <f ca="1">IF(Data!$H$2="ja",IF(AG968&gt;$G968,AG968-$G968-SUM($AP968:AV968),0),0)</f>
        <v>0</v>
      </c>
      <c r="AX968" s="11">
        <f ca="1">IF(Data!$H$2="ja",IF(AH968&gt;$G968,AH968-$G968-SUM($AP968:AW968),0),0)</f>
        <v>0</v>
      </c>
      <c r="AY968" s="11">
        <f ca="1">IF(Data!$H$2="ja",IF(AI968&gt;$G968,AI968-$G968-SUM($AP968:AX968),0),0)</f>
        <v>0</v>
      </c>
      <c r="AZ968" s="11">
        <f ca="1">IF(Data!$H$2="ja",IF(AJ968&gt;$G968,AJ968-$G968-SUM($AP968:AY968),0),0)</f>
        <v>0</v>
      </c>
      <c r="BA968" s="11">
        <f ca="1">IF(Data!$H$2="ja",IF(AK968&gt;$G968,AK968-$G968-SUM($AP968:AZ968),0),0)</f>
        <v>0</v>
      </c>
      <c r="BB968" s="11">
        <f ca="1">IF(Data!$H$2="ja",IF(AL968&gt;$G968,AL968-$G968-SUM($AP968:BA968),0),0)</f>
        <v>0</v>
      </c>
      <c r="BC968" s="11">
        <f ca="1">IF(Data!$H$2="ja",IF(AM968&gt;$G968,AM968-$G968-SUM($AP968:BB968),0),0)</f>
        <v>0</v>
      </c>
      <c r="BD968" s="11">
        <f ca="1">IF(Data!$H$2="ja",IF(AN968&gt;$G968,AN968-$G968-SUM($AP968:BC968),0),0)</f>
        <v>0</v>
      </c>
    </row>
    <row r="969" spans="1:56" x14ac:dyDescent="0.25">
      <c r="A969" s="24">
        <v>15</v>
      </c>
      <c r="B969" s="24">
        <f t="shared" si="516"/>
        <v>20</v>
      </c>
      <c r="C969" s="39"/>
      <c r="D969" s="9" t="str">
        <f>Data!B$12</f>
        <v>Overheadomkostninger</v>
      </c>
      <c r="E969" s="9"/>
      <c r="F969" s="4"/>
      <c r="G969" s="243">
        <f>HLOOKUP(B969,'Budget &amp; Total'!$1:$45,(37),FALSE)</f>
        <v>0</v>
      </c>
      <c r="H969" s="454">
        <f t="shared" ca="1" si="517"/>
        <v>0</v>
      </c>
      <c r="I969" s="72"/>
      <c r="J969" s="159">
        <f ca="1">HLOOKUP($B969,INDIRECT(J$1&amp;"!$I$2:$AM$40"),('Partner-period(er)'!$A969+14),FALSE)</f>
        <v>0</v>
      </c>
      <c r="K969" s="57">
        <f ca="1">HLOOKUP($B969,INDIRECT(K$1&amp;"!$I$2:$AM$40"),('Partner-period(er)'!$A969+14),FALSE)</f>
        <v>0</v>
      </c>
      <c r="L969" s="57">
        <f ca="1">HLOOKUP($B969,INDIRECT(L$1&amp;"!$I$2:$AM$40"),('Partner-period(er)'!$A969+14),FALSE)</f>
        <v>0</v>
      </c>
      <c r="M969" s="57">
        <f ca="1">HLOOKUP($B969,INDIRECT(M$1&amp;"!$I$2:$AM$40"),('Partner-period(er)'!$A969+14),FALSE)</f>
        <v>0</v>
      </c>
      <c r="N969" s="57">
        <f ca="1">HLOOKUP($B969,INDIRECT(N$1&amp;"!$I$2:$AM$40"),('Partner-period(er)'!$A969+14),FALSE)</f>
        <v>0</v>
      </c>
      <c r="O969" s="9">
        <f ca="1">HLOOKUP($B969,INDIRECT(O$1&amp;"!$I$2:$AM$40"),('Partner-period(er)'!$A969+14),FALSE)</f>
        <v>0</v>
      </c>
      <c r="P969" s="9">
        <f ca="1">HLOOKUP($B969,INDIRECT(P$1&amp;"!$I$2:$AM$40"),('Partner-period(er)'!$A969+14),FALSE)</f>
        <v>0</v>
      </c>
      <c r="Q969" s="9">
        <f ca="1">HLOOKUP($B969,INDIRECT(Q$1&amp;"!$I$2:$AM$40"),('Partner-period(er)'!$A969+14),FALSE)</f>
        <v>0</v>
      </c>
      <c r="R969" s="9">
        <f ca="1">HLOOKUP($B969,INDIRECT(R$1&amp;"!$I$2:$AM$40"),('Partner-period(er)'!$A969+14),FALSE)</f>
        <v>0</v>
      </c>
      <c r="S969" s="9">
        <f ca="1">HLOOKUP($B969,INDIRECT(S$1&amp;"!$I$2:$AM$40"),('Partner-period(er)'!$A969+14),FALSE)</f>
        <v>0</v>
      </c>
      <c r="T969" s="9">
        <f ca="1">HLOOKUP($B969,INDIRECT(T$1&amp;"!$I$2:$AM$40"),('Partner-period(er)'!$A969+14),FALSE)</f>
        <v>0</v>
      </c>
      <c r="U969" s="9">
        <f ca="1">HLOOKUP($B969,INDIRECT(U$1&amp;"!$I$2:$AM$40"),('Partner-period(er)'!$A969+14),FALSE)</f>
        <v>0</v>
      </c>
      <c r="V969" s="9">
        <f ca="1">HLOOKUP($B969,INDIRECT(V$1&amp;"!$I$2:$AM$40"),('Partner-period(er)'!$A969+14),FALSE)</f>
        <v>0</v>
      </c>
      <c r="W969" s="9">
        <f ca="1">HLOOKUP($B969,INDIRECT(W$1&amp;"!$I$2:$AM$40"),('Partner-period(er)'!$A969+14),FALSE)</f>
        <v>0</v>
      </c>
      <c r="X969" s="109">
        <f ca="1">HLOOKUP($B969,INDIRECT(X$1&amp;"!$I$2:$AM$40"),('Partner-period(er)'!$A969+14),FALSE)</f>
        <v>0</v>
      </c>
      <c r="Z969" s="15">
        <f t="shared" ca="1" si="520"/>
        <v>0</v>
      </c>
      <c r="AA969" s="11">
        <f ca="1">SUM($J969:K969)</f>
        <v>0</v>
      </c>
      <c r="AB969" s="11">
        <f ca="1">SUM($J969:L969)</f>
        <v>0</v>
      </c>
      <c r="AC969" s="11">
        <f ca="1">SUM($J969:M969)</f>
        <v>0</v>
      </c>
      <c r="AD969" s="11">
        <f ca="1">SUM($J969:N969)</f>
        <v>0</v>
      </c>
      <c r="AE969" s="11">
        <f ca="1">SUM($J969:O969)</f>
        <v>0</v>
      </c>
      <c r="AF969" s="11">
        <f ca="1">SUM($J969:P969)</f>
        <v>0</v>
      </c>
      <c r="AG969" s="11">
        <f ca="1">SUM($J969:Q969)</f>
        <v>0</v>
      </c>
      <c r="AH969" s="11">
        <f ca="1">SUM($J969:R969)</f>
        <v>0</v>
      </c>
      <c r="AI969" s="11">
        <f ca="1">SUM($J969:S969)</f>
        <v>0</v>
      </c>
      <c r="AJ969" s="11">
        <f ca="1">SUM($J969:T969)</f>
        <v>0</v>
      </c>
      <c r="AK969" s="11">
        <f ca="1">SUM($J969:U969)</f>
        <v>0</v>
      </c>
      <c r="AL969" s="11">
        <f ca="1">SUM($J969:V969)</f>
        <v>0</v>
      </c>
      <c r="AM969" s="11">
        <f ca="1">SUM($J969:W969)</f>
        <v>0</v>
      </c>
      <c r="AN969" s="19">
        <f ca="1">SUM($J969:X969)</f>
        <v>0</v>
      </c>
      <c r="AO969" s="12"/>
      <c r="AP969" s="11">
        <f ca="1">IF(Data!$H$2="ja",IF(Z969&gt;$G969,Z969-$G969,0),0)</f>
        <v>0</v>
      </c>
      <c r="AQ969" s="11">
        <f ca="1">IF(Data!$H$2="ja",IF(AA969&gt;$G969,AA969-$G969-SUM($AP969:AP969),0),0)</f>
        <v>0</v>
      </c>
      <c r="AR969" s="11">
        <f ca="1">IF(Data!$H$2="ja",IF(AB969&gt;$G969,AB969-$G969-SUM($AP969:AQ969),0),0)</f>
        <v>0</v>
      </c>
      <c r="AS969" s="11">
        <f ca="1">IF(Data!$H$2="ja",IF(AC969&gt;$G969,AC969-$G969-SUM($AP969:AR969),0),0)</f>
        <v>0</v>
      </c>
      <c r="AT969" s="11">
        <f ca="1">IF(Data!$H$2="ja",IF(AD969&gt;$G969,AD969-$G969-SUM($AP969:AS969),0),0)</f>
        <v>0</v>
      </c>
      <c r="AU969" s="11">
        <f ca="1">IF(Data!$H$2="ja",IF(AE969&gt;$G969,AE969-$G969-SUM($AP969:AT969),0),0)</f>
        <v>0</v>
      </c>
      <c r="AV969" s="11">
        <f ca="1">IF(Data!$H$2="ja",IF(AF969&gt;$G969,AF969-$G969-SUM($AP969:AU969),0),0)</f>
        <v>0</v>
      </c>
      <c r="AW969" s="11">
        <f ca="1">IF(Data!$H$2="ja",IF(AG969&gt;$G969,AG969-$G969-SUM($AP969:AV969),0),0)</f>
        <v>0</v>
      </c>
      <c r="AX969" s="11">
        <f ca="1">IF(Data!$H$2="ja",IF(AH969&gt;$G969,AH969-$G969-SUM($AP969:AW969),0),0)</f>
        <v>0</v>
      </c>
      <c r="AY969" s="11">
        <f ca="1">IF(Data!$H$2="ja",IF(AI969&gt;$G969,AI969-$G969-SUM($AP969:AX969),0),0)</f>
        <v>0</v>
      </c>
      <c r="AZ969" s="11">
        <f ca="1">IF(Data!$H$2="ja",IF(AJ969&gt;$G969,AJ969-$G969-SUM($AP969:AY969),0),0)</f>
        <v>0</v>
      </c>
      <c r="BA969" s="11">
        <f ca="1">IF(Data!$H$2="ja",IF(AK969&gt;$G969,AK969-$G969-SUM($AP969:AZ969),0),0)</f>
        <v>0</v>
      </c>
      <c r="BB969" s="11">
        <f ca="1">IF(Data!$H$2="ja",IF(AL969&gt;$G969,AL969-$G969-SUM($AP969:BA969),0),0)</f>
        <v>0</v>
      </c>
      <c r="BC969" s="11">
        <f ca="1">IF(Data!$H$2="ja",IF(AM969&gt;$G969,AM969-$G969-SUM($AP969:BB969),0),0)</f>
        <v>0</v>
      </c>
      <c r="BD969" s="11">
        <f ca="1">IF(Data!$H$2="ja",IF(AN969&gt;$G969,AN969-$G969-SUM($AP969:BC969),0),0)</f>
        <v>0</v>
      </c>
    </row>
    <row r="970" spans="1:56" x14ac:dyDescent="0.25">
      <c r="A970" s="24">
        <v>16</v>
      </c>
      <c r="B970" s="24">
        <f t="shared" si="516"/>
        <v>20</v>
      </c>
      <c r="C970" s="35"/>
      <c r="D970" s="32" t="str">
        <f>Data!B$19</f>
        <v>Andre omkostninger total</v>
      </c>
      <c r="E970" s="32"/>
      <c r="F970" s="71"/>
      <c r="G970" s="242">
        <f>HLOOKUP(B970,'Budget &amp; Total'!$1:$45,(19+A970),FALSE)</f>
        <v>0</v>
      </c>
      <c r="H970" s="456">
        <f t="shared" ca="1" si="517"/>
        <v>0</v>
      </c>
      <c r="I970" s="72"/>
      <c r="J970" s="209">
        <f ca="1">HLOOKUP($B970,INDIRECT(J$1&amp;"!$I$2:$AM$40"),('Partner-period(er)'!$A970+14),FALSE)</f>
        <v>0</v>
      </c>
      <c r="K970" s="61">
        <f ca="1">HLOOKUP($B970,INDIRECT(K$1&amp;"!$I$2:$AM$40"),('Partner-period(er)'!$A970+14),FALSE)</f>
        <v>0</v>
      </c>
      <c r="L970" s="61">
        <f ca="1">HLOOKUP($B970,INDIRECT(L$1&amp;"!$I$2:$AM$40"),('Partner-period(er)'!$A970+14),FALSE)</f>
        <v>0</v>
      </c>
      <c r="M970" s="61">
        <f ca="1">HLOOKUP($B970,INDIRECT(M$1&amp;"!$I$2:$AM$40"),('Partner-period(er)'!$A970+14),FALSE)</f>
        <v>0</v>
      </c>
      <c r="N970" s="61">
        <f ca="1">HLOOKUP($B970,INDIRECT(N$1&amp;"!$I$2:$AM$40"),('Partner-period(er)'!$A970+14),FALSE)</f>
        <v>0</v>
      </c>
      <c r="O970" s="32">
        <f ca="1">HLOOKUP($B970,INDIRECT(O$1&amp;"!$I$2:$AM$40"),('Partner-period(er)'!$A970+14),FALSE)</f>
        <v>0</v>
      </c>
      <c r="P970" s="32">
        <f ca="1">HLOOKUP($B970,INDIRECT(P$1&amp;"!$I$2:$AM$40"),('Partner-period(er)'!$A970+14),FALSE)</f>
        <v>0</v>
      </c>
      <c r="Q970" s="32">
        <f ca="1">HLOOKUP($B970,INDIRECT(Q$1&amp;"!$I$2:$AM$40"),('Partner-period(er)'!$A970+14),FALSE)</f>
        <v>0</v>
      </c>
      <c r="R970" s="32">
        <f ca="1">HLOOKUP($B970,INDIRECT(R$1&amp;"!$I$2:$AM$40"),('Partner-period(er)'!$A970+14),FALSE)</f>
        <v>0</v>
      </c>
      <c r="S970" s="32">
        <f ca="1">HLOOKUP($B970,INDIRECT(S$1&amp;"!$I$2:$AM$40"),('Partner-period(er)'!$A970+14),FALSE)</f>
        <v>0</v>
      </c>
      <c r="T970" s="32">
        <f ca="1">HLOOKUP($B970,INDIRECT(T$1&amp;"!$I$2:$AM$40"),('Partner-period(er)'!$A970+14),FALSE)</f>
        <v>0</v>
      </c>
      <c r="U970" s="32">
        <f ca="1">HLOOKUP($B970,INDIRECT(U$1&amp;"!$I$2:$AM$40"),('Partner-period(er)'!$A970+14),FALSE)</f>
        <v>0</v>
      </c>
      <c r="V970" s="32">
        <f ca="1">HLOOKUP($B970,INDIRECT(V$1&amp;"!$I$2:$AM$40"),('Partner-period(er)'!$A970+14),FALSE)</f>
        <v>0</v>
      </c>
      <c r="W970" s="32">
        <f ca="1">HLOOKUP($B970,INDIRECT(W$1&amp;"!$I$2:$AM$40"),('Partner-period(er)'!$A970+14),FALSE)</f>
        <v>0</v>
      </c>
      <c r="X970" s="366">
        <f ca="1">HLOOKUP($B970,INDIRECT(X$1&amp;"!$I$2:$AM$40"),('Partner-period(er)'!$A970+14),FALSE)</f>
        <v>0</v>
      </c>
      <c r="Z970" s="15">
        <f t="shared" ca="1" si="520"/>
        <v>0</v>
      </c>
      <c r="AA970" s="11">
        <f ca="1">SUM($J970:K970)</f>
        <v>0</v>
      </c>
      <c r="AB970" s="11">
        <f ca="1">SUM($J970:L970)</f>
        <v>0</v>
      </c>
      <c r="AC970" s="11">
        <f ca="1">SUM($J970:M970)</f>
        <v>0</v>
      </c>
      <c r="AD970" s="11">
        <f ca="1">SUM($J970:N970)</f>
        <v>0</v>
      </c>
      <c r="AE970" s="11">
        <f ca="1">SUM($J970:O970)</f>
        <v>0</v>
      </c>
      <c r="AF970" s="11">
        <f ca="1">SUM($J970:P970)</f>
        <v>0</v>
      </c>
      <c r="AG970" s="11">
        <f ca="1">SUM($J970:Q970)</f>
        <v>0</v>
      </c>
      <c r="AH970" s="11">
        <f ca="1">SUM($J970:R970)</f>
        <v>0</v>
      </c>
      <c r="AI970" s="11">
        <f ca="1">SUM($J970:S970)</f>
        <v>0</v>
      </c>
      <c r="AJ970" s="11">
        <f ca="1">SUM($J970:T970)</f>
        <v>0</v>
      </c>
      <c r="AK970" s="11">
        <f ca="1">SUM($J970:U970)</f>
        <v>0</v>
      </c>
      <c r="AL970" s="11">
        <f ca="1">SUM($J970:V970)</f>
        <v>0</v>
      </c>
      <c r="AM970" s="11">
        <f ca="1">SUM($J970:W970)</f>
        <v>0</v>
      </c>
      <c r="AN970" s="19">
        <f ca="1">SUM($J970:X970)</f>
        <v>0</v>
      </c>
      <c r="AO970" s="12"/>
      <c r="AP970" s="11"/>
      <c r="AQ970" s="11"/>
      <c r="AR970" s="11"/>
      <c r="AS970" s="11"/>
      <c r="AT970" s="11"/>
      <c r="AU970" s="11"/>
      <c r="AV970" s="11"/>
      <c r="AW970" s="11"/>
      <c r="AX970" s="11"/>
      <c r="AY970" s="11"/>
      <c r="AZ970" s="11"/>
      <c r="BA970" s="11"/>
      <c r="BB970" s="11"/>
      <c r="BC970" s="11"/>
      <c r="BD970" s="11"/>
    </row>
    <row r="971" spans="1:56" ht="13.8" thickBot="1" x14ac:dyDescent="0.3">
      <c r="A971" s="24">
        <v>17</v>
      </c>
      <c r="B971" s="24">
        <f t="shared" si="516"/>
        <v>20</v>
      </c>
      <c r="C971" s="250" t="str">
        <f>Data!B$55</f>
        <v>Totale omkostninger</v>
      </c>
      <c r="D971" s="251"/>
      <c r="E971" s="251"/>
      <c r="F971" s="252"/>
      <c r="G971" s="253">
        <f>HLOOKUP(B971,'Budget &amp; Total'!$1:$45,(38),FALSE)</f>
        <v>0</v>
      </c>
      <c r="H971" s="457">
        <f t="shared" ca="1" si="517"/>
        <v>0</v>
      </c>
      <c r="I971" s="80"/>
      <c r="J971" s="255">
        <f ca="1">HLOOKUP($B971,INDIRECT(J$1&amp;"!$I$2:$AM$40"),('Partner-period(er)'!$A971+14),FALSE)</f>
        <v>0</v>
      </c>
      <c r="K971" s="256">
        <f ca="1">HLOOKUP($B971,INDIRECT(K$1&amp;"!$I$2:$AM$40"),('Partner-period(er)'!$A971+14),FALSE)</f>
        <v>0</v>
      </c>
      <c r="L971" s="256">
        <f ca="1">HLOOKUP($B971,INDIRECT(L$1&amp;"!$I$2:$AM$40"),('Partner-period(er)'!$A971+14),FALSE)</f>
        <v>0</v>
      </c>
      <c r="M971" s="256">
        <f ca="1">HLOOKUP($B971,INDIRECT(M$1&amp;"!$I$2:$AM$40"),('Partner-period(er)'!$A971+14),FALSE)</f>
        <v>0</v>
      </c>
      <c r="N971" s="256">
        <f ca="1">HLOOKUP($B971,INDIRECT(N$1&amp;"!$I$2:$AM$40"),('Partner-period(er)'!$A971+14),FALSE)</f>
        <v>0</v>
      </c>
      <c r="O971" s="367">
        <f ca="1">HLOOKUP($B971,INDIRECT(O$1&amp;"!$I$2:$AM$40"),('Partner-period(er)'!$A971+14),FALSE)</f>
        <v>0</v>
      </c>
      <c r="P971" s="367">
        <f ca="1">HLOOKUP($B971,INDIRECT(P$1&amp;"!$I$2:$AM$40"),('Partner-period(er)'!$A971+14),FALSE)</f>
        <v>0</v>
      </c>
      <c r="Q971" s="367">
        <f ca="1">HLOOKUP($B971,INDIRECT(Q$1&amp;"!$I$2:$AM$40"),('Partner-period(er)'!$A971+14),FALSE)</f>
        <v>0</v>
      </c>
      <c r="R971" s="367">
        <f ca="1">HLOOKUP($B971,INDIRECT(R$1&amp;"!$I$2:$AM$40"),('Partner-period(er)'!$A971+14),FALSE)</f>
        <v>0</v>
      </c>
      <c r="S971" s="367">
        <f ca="1">HLOOKUP($B971,INDIRECT(S$1&amp;"!$I$2:$AM$40"),('Partner-period(er)'!$A971+14),FALSE)</f>
        <v>0</v>
      </c>
      <c r="T971" s="367">
        <f ca="1">HLOOKUP($B971,INDIRECT(T$1&amp;"!$I$2:$AM$40"),('Partner-period(er)'!$A971+14),FALSE)</f>
        <v>0</v>
      </c>
      <c r="U971" s="367">
        <f ca="1">HLOOKUP($B971,INDIRECT(U$1&amp;"!$I$2:$AM$40"),('Partner-period(er)'!$A971+14),FALSE)</f>
        <v>0</v>
      </c>
      <c r="V971" s="367">
        <f ca="1">HLOOKUP($B971,INDIRECT(V$1&amp;"!$I$2:$AM$40"),('Partner-period(er)'!$A971+14),FALSE)</f>
        <v>0</v>
      </c>
      <c r="W971" s="367">
        <f ca="1">HLOOKUP($B971,INDIRECT(W$1&amp;"!$I$2:$AM$40"),('Partner-period(er)'!$A971+14),FALSE)</f>
        <v>0</v>
      </c>
      <c r="X971" s="368">
        <f ca="1">HLOOKUP($B971,INDIRECT(X$1&amp;"!$I$2:$AM$40"),('Partner-period(er)'!$A971+14),FALSE)</f>
        <v>0</v>
      </c>
      <c r="Z971" s="15">
        <f t="shared" ca="1" si="520"/>
        <v>0</v>
      </c>
      <c r="AA971" s="11">
        <f ca="1">SUM($J971:K971)</f>
        <v>0</v>
      </c>
      <c r="AB971" s="11">
        <f ca="1">SUM($J971:L971)</f>
        <v>0</v>
      </c>
      <c r="AC971" s="11">
        <f ca="1">SUM($J971:M971)</f>
        <v>0</v>
      </c>
      <c r="AD971" s="11">
        <f ca="1">SUM($J971:N971)</f>
        <v>0</v>
      </c>
      <c r="AE971" s="11">
        <f ca="1">SUM($J971:O971)</f>
        <v>0</v>
      </c>
      <c r="AF971" s="11">
        <f ca="1">SUM($J971:P971)</f>
        <v>0</v>
      </c>
      <c r="AG971" s="11">
        <f ca="1">SUM($J971:Q971)</f>
        <v>0</v>
      </c>
      <c r="AH971" s="11">
        <f ca="1">SUM($J971:R971)</f>
        <v>0</v>
      </c>
      <c r="AI971" s="11">
        <f ca="1">SUM($J971:S971)</f>
        <v>0</v>
      </c>
      <c r="AJ971" s="11">
        <f ca="1">SUM($J971:T971)</f>
        <v>0</v>
      </c>
      <c r="AK971" s="11">
        <f ca="1">SUM($J971:U971)</f>
        <v>0</v>
      </c>
      <c r="AL971" s="11">
        <f ca="1">SUM($J971:V971)</f>
        <v>0</v>
      </c>
      <c r="AM971" s="11">
        <f ca="1">SUM($J971:W971)</f>
        <v>0</v>
      </c>
      <c r="AN971" s="19">
        <f ca="1">SUM($J971:X971)</f>
        <v>0</v>
      </c>
      <c r="AO971" s="12"/>
      <c r="AP971" s="11"/>
      <c r="AQ971" s="11"/>
      <c r="AR971" s="11"/>
      <c r="AS971" s="11"/>
      <c r="AT971" s="11"/>
      <c r="AU971" s="11"/>
      <c r="AV971" s="11"/>
      <c r="AW971" s="11"/>
      <c r="AX971" s="11"/>
      <c r="AY971" s="11"/>
      <c r="AZ971" s="11"/>
      <c r="BA971" s="11"/>
      <c r="BB971" s="11"/>
      <c r="BC971" s="11"/>
      <c r="BD971" s="11"/>
    </row>
    <row r="972" spans="1:56" ht="13.8" thickTop="1" x14ac:dyDescent="0.25">
      <c r="A972" s="24">
        <v>18</v>
      </c>
      <c r="B972" s="24">
        <f t="shared" si="516"/>
        <v>20</v>
      </c>
      <c r="C972" s="38">
        <f>'Budget &amp; Total'!B$41</f>
        <v>0</v>
      </c>
      <c r="D972" s="9"/>
      <c r="E972" s="9"/>
      <c r="F972" s="4"/>
      <c r="G972" s="242"/>
      <c r="H972" s="454">
        <f t="shared" ca="1" si="517"/>
        <v>0</v>
      </c>
      <c r="I972" s="72"/>
      <c r="J972" s="159">
        <f ca="1">HLOOKUP($B972,INDIRECT(J$1&amp;"!$I$2:$AM$40"),('Partner-period(er)'!$A972+14),FALSE)</f>
        <v>0</v>
      </c>
      <c r="K972" s="57">
        <f ca="1">HLOOKUP($B972,INDIRECT(K$1&amp;"!$I$2:$AM$40"),('Partner-period(er)'!$A972+14),FALSE)</f>
        <v>0</v>
      </c>
      <c r="L972" s="57">
        <f ca="1">HLOOKUP($B972,INDIRECT(L$1&amp;"!$I$2:$AM$40"),('Partner-period(er)'!$A972+14),FALSE)</f>
        <v>0</v>
      </c>
      <c r="M972" s="57">
        <f ca="1">HLOOKUP($B972,INDIRECT(M$1&amp;"!$I$2:$AM$40"),('Partner-period(er)'!$A972+14),FALSE)</f>
        <v>0</v>
      </c>
      <c r="N972" s="57">
        <f ca="1">HLOOKUP($B972,INDIRECT(N$1&amp;"!$I$2:$AM$40"),('Partner-period(er)'!$A972+14),FALSE)</f>
        <v>0</v>
      </c>
      <c r="O972" s="9">
        <f ca="1">HLOOKUP($B972,INDIRECT(O$1&amp;"!$I$2:$AM$40"),('Partner-period(er)'!$A972+14),FALSE)</f>
        <v>0</v>
      </c>
      <c r="P972" s="9">
        <f ca="1">HLOOKUP($B972,INDIRECT(P$1&amp;"!$I$2:$AM$40"),('Partner-period(er)'!$A972+14),FALSE)</f>
        <v>0</v>
      </c>
      <c r="Q972" s="9">
        <f ca="1">HLOOKUP($B972,INDIRECT(Q$1&amp;"!$I$2:$AM$40"),('Partner-period(er)'!$A972+14),FALSE)</f>
        <v>0</v>
      </c>
      <c r="R972" s="9">
        <f ca="1">HLOOKUP($B972,INDIRECT(R$1&amp;"!$I$2:$AM$40"),('Partner-period(er)'!$A972+14),FALSE)</f>
        <v>0</v>
      </c>
      <c r="S972" s="9">
        <f ca="1">HLOOKUP($B972,INDIRECT(S$1&amp;"!$I$2:$AM$40"),('Partner-period(er)'!$A972+14),FALSE)</f>
        <v>0</v>
      </c>
      <c r="T972" s="9">
        <f ca="1">HLOOKUP($B972,INDIRECT(T$1&amp;"!$I$2:$AM$40"),('Partner-period(er)'!$A972+14),FALSE)</f>
        <v>0</v>
      </c>
      <c r="U972" s="9">
        <f ca="1">HLOOKUP($B972,INDIRECT(U$1&amp;"!$I$2:$AM$40"),('Partner-period(er)'!$A972+14),FALSE)</f>
        <v>0</v>
      </c>
      <c r="V972" s="9">
        <f ca="1">HLOOKUP($B972,INDIRECT(V$1&amp;"!$I$2:$AM$40"),('Partner-period(er)'!$A972+14),FALSE)</f>
        <v>0</v>
      </c>
      <c r="W972" s="9">
        <f ca="1">HLOOKUP($B972,INDIRECT(W$1&amp;"!$I$2:$AM$40"),('Partner-period(er)'!$A972+14),FALSE)</f>
        <v>0</v>
      </c>
      <c r="X972" s="109">
        <f ca="1">HLOOKUP($B972,INDIRECT(X$1&amp;"!$I$2:$AM$40"),('Partner-period(er)'!$A972+14),FALSE)</f>
        <v>0</v>
      </c>
      <c r="Z972" s="15"/>
      <c r="AA972" s="11"/>
      <c r="AB972" s="11"/>
      <c r="AC972" s="11"/>
      <c r="AD972" s="11"/>
      <c r="AE972" s="11"/>
      <c r="AF972" s="11"/>
      <c r="AG972" s="11"/>
      <c r="AH972" s="11"/>
      <c r="AI972" s="11"/>
      <c r="AJ972" s="11"/>
      <c r="AK972" s="11"/>
      <c r="AL972" s="11"/>
      <c r="AM972" s="11"/>
      <c r="AN972" s="19"/>
      <c r="AO972" s="12"/>
      <c r="AP972" s="11"/>
      <c r="AQ972" s="11"/>
      <c r="AR972" s="11"/>
      <c r="AS972" s="11"/>
      <c r="AT972" s="11"/>
      <c r="AU972" s="11"/>
      <c r="AV972" s="11"/>
      <c r="AW972" s="11"/>
      <c r="AX972" s="11"/>
      <c r="AY972" s="11"/>
      <c r="AZ972" s="11"/>
      <c r="BA972" s="11"/>
      <c r="BB972" s="11"/>
      <c r="BC972" s="11"/>
      <c r="BD972" s="11"/>
    </row>
    <row r="973" spans="1:56" x14ac:dyDescent="0.25">
      <c r="A973" s="24">
        <v>19</v>
      </c>
      <c r="B973" s="24">
        <f t="shared" si="516"/>
        <v>20</v>
      </c>
      <c r="C973" s="73"/>
      <c r="D973" s="9" t="str">
        <f>Data!B$26</f>
        <v>Beregnet tilskud</v>
      </c>
      <c r="E973" s="9"/>
      <c r="F973" s="67">
        <f>HLOOKUP(B972,'Budget &amp; Total'!B:CI,42,FALSE)</f>
        <v>0</v>
      </c>
      <c r="G973" s="244"/>
      <c r="H973" s="454">
        <f t="shared" ca="1" si="517"/>
        <v>0</v>
      </c>
      <c r="I973" s="72"/>
      <c r="J973" s="159">
        <f ca="1">HLOOKUP($B973,INDIRECT(J$1&amp;"!$I$2:$AM$40"),('Partner-period(er)'!$A973+14),FALSE)</f>
        <v>0</v>
      </c>
      <c r="K973" s="57">
        <f ca="1">HLOOKUP($B973,INDIRECT(K$1&amp;"!$I$2:$AM$40"),('Partner-period(er)'!$A973+14),FALSE)</f>
        <v>0</v>
      </c>
      <c r="L973" s="57">
        <f ca="1">HLOOKUP($B973,INDIRECT(L$1&amp;"!$I$2:$AM$40"),('Partner-period(er)'!$A973+14),FALSE)</f>
        <v>0</v>
      </c>
      <c r="M973" s="57">
        <f ca="1">HLOOKUP($B973,INDIRECT(M$1&amp;"!$I$2:$AM$40"),('Partner-period(er)'!$A973+14),FALSE)</f>
        <v>0</v>
      </c>
      <c r="N973" s="57">
        <f ca="1">HLOOKUP($B973,INDIRECT(N$1&amp;"!$I$2:$AM$40"),('Partner-period(er)'!$A973+14),FALSE)</f>
        <v>0</v>
      </c>
      <c r="O973" s="9">
        <f ca="1">HLOOKUP($B973,INDIRECT(O$1&amp;"!$I$2:$AM$40"),('Partner-period(er)'!$A973+14),FALSE)</f>
        <v>0</v>
      </c>
      <c r="P973" s="9">
        <f ca="1">HLOOKUP($B973,INDIRECT(P$1&amp;"!$I$2:$AM$40"),('Partner-period(er)'!$A973+14),FALSE)</f>
        <v>0</v>
      </c>
      <c r="Q973" s="9">
        <f ca="1">HLOOKUP($B973,INDIRECT(Q$1&amp;"!$I$2:$AM$40"),('Partner-period(er)'!$A973+14),FALSE)</f>
        <v>0</v>
      </c>
      <c r="R973" s="9">
        <f ca="1">HLOOKUP($B973,INDIRECT(R$1&amp;"!$I$2:$AM$40"),('Partner-period(er)'!$A973+14),FALSE)</f>
        <v>0</v>
      </c>
      <c r="S973" s="9">
        <f ca="1">HLOOKUP($B973,INDIRECT(S$1&amp;"!$I$2:$AM$40"),('Partner-period(er)'!$A973+14),FALSE)</f>
        <v>0</v>
      </c>
      <c r="T973" s="9">
        <f ca="1">HLOOKUP($B973,INDIRECT(T$1&amp;"!$I$2:$AM$40"),('Partner-period(er)'!$A973+14),FALSE)</f>
        <v>0</v>
      </c>
      <c r="U973" s="9">
        <f ca="1">HLOOKUP($B973,INDIRECT(U$1&amp;"!$I$2:$AM$40"),('Partner-period(er)'!$A973+14),FALSE)</f>
        <v>0</v>
      </c>
      <c r="V973" s="9">
        <f ca="1">HLOOKUP($B973,INDIRECT(V$1&amp;"!$I$2:$AM$40"),('Partner-period(er)'!$A973+14),FALSE)</f>
        <v>0</v>
      </c>
      <c r="W973" s="9">
        <f ca="1">HLOOKUP($B973,INDIRECT(W$1&amp;"!$I$2:$AM$40"),('Partner-period(er)'!$A973+14),FALSE)</f>
        <v>0</v>
      </c>
      <c r="X973" s="109">
        <f ca="1">HLOOKUP($B973,INDIRECT(X$1&amp;"!$I$2:$AM$40"),('Partner-period(er)'!$A973+14),FALSE)</f>
        <v>0</v>
      </c>
      <c r="Z973" s="15"/>
      <c r="AA973" s="11"/>
      <c r="AB973" s="11"/>
      <c r="AC973" s="11"/>
      <c r="AD973" s="11"/>
      <c r="AE973" s="11"/>
      <c r="AF973" s="11"/>
      <c r="AG973" s="11"/>
      <c r="AH973" s="11"/>
      <c r="AI973" s="11"/>
      <c r="AJ973" s="11"/>
      <c r="AK973" s="11"/>
      <c r="AL973" s="11"/>
      <c r="AM973" s="11"/>
      <c r="AN973" s="19"/>
      <c r="AO973" s="12"/>
      <c r="AP973" s="11"/>
      <c r="AQ973" s="11"/>
      <c r="AR973" s="11"/>
      <c r="AS973" s="11"/>
      <c r="AT973" s="11"/>
      <c r="AU973" s="11"/>
      <c r="AV973" s="11"/>
      <c r="AW973" s="11"/>
      <c r="AX973" s="11"/>
      <c r="AY973" s="11"/>
      <c r="AZ973" s="11"/>
      <c r="BA973" s="11"/>
      <c r="BB973" s="11"/>
      <c r="BC973" s="11"/>
      <c r="BD973" s="11"/>
    </row>
    <row r="974" spans="1:56" x14ac:dyDescent="0.25">
      <c r="A974" s="24">
        <v>20</v>
      </c>
      <c r="B974" s="24">
        <f t="shared" si="516"/>
        <v>20</v>
      </c>
      <c r="C974" s="73"/>
      <c r="D974" s="9" t="str">
        <f>Data!B$27</f>
        <v>Forudbetalt tilskud (efter aftale)</v>
      </c>
      <c r="E974" s="27"/>
      <c r="F974" s="4"/>
      <c r="G974" s="242"/>
      <c r="H974" s="454">
        <f t="shared" ca="1" si="517"/>
        <v>0</v>
      </c>
      <c r="I974" s="72"/>
      <c r="J974" s="159">
        <f ca="1">HLOOKUP($B974,INDIRECT(J$1&amp;"!$I$2:$AM$40"),('Partner-period(er)'!$A974+14),FALSE)</f>
        <v>0</v>
      </c>
      <c r="K974" s="57">
        <f ca="1">HLOOKUP($B974,INDIRECT(K$1&amp;"!$I$2:$AM$40"),('Partner-period(er)'!$A974+14),FALSE)</f>
        <v>0</v>
      </c>
      <c r="L974" s="57">
        <f ca="1">HLOOKUP($B974,INDIRECT(L$1&amp;"!$I$2:$AM$40"),('Partner-period(er)'!$A974+14),FALSE)</f>
        <v>0</v>
      </c>
      <c r="M974" s="57">
        <f ca="1">HLOOKUP($B974,INDIRECT(M$1&amp;"!$I$2:$AM$40"),('Partner-period(er)'!$A974+14),FALSE)</f>
        <v>0</v>
      </c>
      <c r="N974" s="57">
        <f ca="1">HLOOKUP($B974,INDIRECT(N$1&amp;"!$I$2:$AM$40"),('Partner-period(er)'!$A974+14),FALSE)</f>
        <v>0</v>
      </c>
      <c r="O974" s="9">
        <f ca="1">HLOOKUP($B974,INDIRECT(O$1&amp;"!$I$2:$AM$40"),('Partner-period(er)'!$A974+14),FALSE)</f>
        <v>0</v>
      </c>
      <c r="P974" s="9">
        <f ca="1">HLOOKUP($B974,INDIRECT(P$1&amp;"!$I$2:$AM$40"),('Partner-period(er)'!$A974+14),FALSE)</f>
        <v>0</v>
      </c>
      <c r="Q974" s="9">
        <f ca="1">HLOOKUP($B974,INDIRECT(Q$1&amp;"!$I$2:$AM$40"),('Partner-period(er)'!$A974+14),FALSE)</f>
        <v>0</v>
      </c>
      <c r="R974" s="9">
        <f ca="1">HLOOKUP($B974,INDIRECT(R$1&amp;"!$I$2:$AM$40"),('Partner-period(er)'!$A974+14),FALSE)</f>
        <v>0</v>
      </c>
      <c r="S974" s="9">
        <f ca="1">HLOOKUP($B974,INDIRECT(S$1&amp;"!$I$2:$AM$40"),('Partner-period(er)'!$A974+14),FALSE)</f>
        <v>0</v>
      </c>
      <c r="T974" s="9">
        <f ca="1">HLOOKUP($B974,INDIRECT(T$1&amp;"!$I$2:$AM$40"),('Partner-period(er)'!$A974+14),FALSE)</f>
        <v>0</v>
      </c>
      <c r="U974" s="9">
        <f ca="1">HLOOKUP($B974,INDIRECT(U$1&amp;"!$I$2:$AM$40"),('Partner-period(er)'!$A974+14),FALSE)</f>
        <v>0</v>
      </c>
      <c r="V974" s="9">
        <f ca="1">HLOOKUP($B974,INDIRECT(V$1&amp;"!$I$2:$AM$40"),('Partner-period(er)'!$A974+14),FALSE)</f>
        <v>0</v>
      </c>
      <c r="W974" s="9">
        <f ca="1">HLOOKUP($B974,INDIRECT(W$1&amp;"!$I$2:$AM$40"),('Partner-period(er)'!$A974+14),FALSE)</f>
        <v>0</v>
      </c>
      <c r="X974" s="109">
        <f ca="1">HLOOKUP($B974,INDIRECT(X$1&amp;"!$I$2:$AM$40"),('Partner-period(er)'!$A974+14),FALSE)</f>
        <v>0</v>
      </c>
      <c r="Z974" s="15"/>
      <c r="AA974" s="11"/>
      <c r="AB974" s="11"/>
      <c r="AC974" s="11"/>
      <c r="AD974" s="11"/>
      <c r="AE974" s="11"/>
      <c r="AF974" s="11"/>
      <c r="AG974" s="11"/>
      <c r="AH974" s="11"/>
      <c r="AI974" s="11"/>
      <c r="AJ974" s="11"/>
      <c r="AK974" s="11"/>
      <c r="AL974" s="11"/>
      <c r="AM974" s="11"/>
      <c r="AN974" s="19"/>
      <c r="AO974" s="12"/>
      <c r="AP974" s="11"/>
      <c r="AQ974" s="11"/>
      <c r="AR974" s="11"/>
      <c r="AS974" s="11"/>
      <c r="AT974" s="11"/>
      <c r="AU974" s="11"/>
      <c r="AV974" s="11"/>
      <c r="AW974" s="11"/>
      <c r="AX974" s="11"/>
      <c r="AY974" s="11"/>
      <c r="AZ974" s="11"/>
      <c r="BA974" s="11"/>
      <c r="BB974" s="11"/>
      <c r="BC974" s="11"/>
      <c r="BD974" s="11"/>
    </row>
    <row r="975" spans="1:56" x14ac:dyDescent="0.25">
      <c r="A975" s="24">
        <v>21</v>
      </c>
      <c r="B975" s="24">
        <f t="shared" si="516"/>
        <v>20</v>
      </c>
      <c r="C975" s="39"/>
      <c r="D975" s="9" t="str">
        <f>Data!B$28</f>
        <v>Justering for timepris inklusiv overhead</v>
      </c>
      <c r="E975" s="27"/>
      <c r="F975" s="4"/>
      <c r="G975" s="242"/>
      <c r="H975" s="454">
        <f t="shared" ca="1" si="517"/>
        <v>0</v>
      </c>
      <c r="I975" s="72"/>
      <c r="J975" s="159">
        <f ca="1">(J985+J992)*(1+$F960)*$F973</f>
        <v>0</v>
      </c>
      <c r="K975" s="57">
        <f ca="1">(K985+K992)*(1+$F960)*$F973</f>
        <v>0</v>
      </c>
      <c r="L975" s="57">
        <f t="shared" ref="L975:X975" ca="1" si="521">(L985+L992)*(1+$F960)*$F973</f>
        <v>0</v>
      </c>
      <c r="M975" s="57">
        <f t="shared" ca="1" si="521"/>
        <v>0</v>
      </c>
      <c r="N975" s="57">
        <f t="shared" ca="1" si="521"/>
        <v>0</v>
      </c>
      <c r="O975" s="57">
        <f t="shared" ca="1" si="521"/>
        <v>0</v>
      </c>
      <c r="P975" s="57">
        <f t="shared" ca="1" si="521"/>
        <v>0</v>
      </c>
      <c r="Q975" s="57">
        <f t="shared" ca="1" si="521"/>
        <v>0</v>
      </c>
      <c r="R975" s="57">
        <f t="shared" ca="1" si="521"/>
        <v>0</v>
      </c>
      <c r="S975" s="57">
        <f t="shared" ca="1" si="521"/>
        <v>0</v>
      </c>
      <c r="T975" s="57">
        <f t="shared" ca="1" si="521"/>
        <v>0</v>
      </c>
      <c r="U975" s="57">
        <f t="shared" ca="1" si="521"/>
        <v>0</v>
      </c>
      <c r="V975" s="57">
        <f t="shared" ca="1" si="521"/>
        <v>0</v>
      </c>
      <c r="W975" s="57">
        <f t="shared" ca="1" si="521"/>
        <v>0</v>
      </c>
      <c r="X975" s="360">
        <f t="shared" ca="1" si="521"/>
        <v>0</v>
      </c>
      <c r="Z975" s="15"/>
      <c r="AA975" s="11"/>
      <c r="AB975" s="11"/>
      <c r="AC975" s="11"/>
      <c r="AD975" s="11"/>
      <c r="AE975" s="11"/>
      <c r="AF975" s="11"/>
      <c r="AG975" s="11"/>
      <c r="AH975" s="11"/>
      <c r="AI975" s="11"/>
      <c r="AJ975" s="11"/>
      <c r="AK975" s="11"/>
      <c r="AL975" s="11"/>
      <c r="AM975" s="11"/>
      <c r="AN975" s="19"/>
      <c r="AO975" s="12"/>
      <c r="AP975" s="11"/>
      <c r="AQ975" s="11"/>
      <c r="AR975" s="11"/>
      <c r="AS975" s="11"/>
      <c r="AT975" s="11"/>
      <c r="AU975" s="11"/>
      <c r="AV975" s="11"/>
      <c r="AW975" s="11"/>
      <c r="AX975" s="11"/>
      <c r="AY975" s="11"/>
      <c r="AZ975" s="11"/>
      <c r="BA975" s="11"/>
      <c r="BB975" s="11"/>
      <c r="BC975" s="11"/>
      <c r="BD975" s="11"/>
    </row>
    <row r="976" spans="1:56" x14ac:dyDescent="0.25">
      <c r="A976" s="24">
        <v>23</v>
      </c>
      <c r="B976" s="24">
        <f t="shared" si="516"/>
        <v>20</v>
      </c>
      <c r="C976" s="39"/>
      <c r="D976" s="9" t="str">
        <f>Data!B$29</f>
        <v>Justering for budgetoverskridelse</v>
      </c>
      <c r="E976" s="27"/>
      <c r="F976" s="4"/>
      <c r="G976" s="243"/>
      <c r="H976" s="454">
        <f t="shared" ca="1" si="517"/>
        <v>0</v>
      </c>
      <c r="I976" s="72"/>
      <c r="J976" s="153">
        <f t="shared" ref="J976:X976" ca="1" si="522">-AP976*$F973</f>
        <v>0</v>
      </c>
      <c r="K976" s="58">
        <f t="shared" ca="1" si="522"/>
        <v>0</v>
      </c>
      <c r="L976" s="58">
        <f t="shared" ca="1" si="522"/>
        <v>0</v>
      </c>
      <c r="M976" s="58">
        <f t="shared" ca="1" si="522"/>
        <v>0</v>
      </c>
      <c r="N976" s="58">
        <f t="shared" ca="1" si="522"/>
        <v>0</v>
      </c>
      <c r="O976" s="41">
        <f t="shared" ca="1" si="522"/>
        <v>0</v>
      </c>
      <c r="P976" s="41">
        <f t="shared" ca="1" si="522"/>
        <v>0</v>
      </c>
      <c r="Q976" s="41">
        <f t="shared" ca="1" si="522"/>
        <v>0</v>
      </c>
      <c r="R976" s="41">
        <f t="shared" ca="1" si="522"/>
        <v>0</v>
      </c>
      <c r="S976" s="41">
        <f t="shared" ca="1" si="522"/>
        <v>0</v>
      </c>
      <c r="T976" s="41">
        <f t="shared" ca="1" si="522"/>
        <v>0</v>
      </c>
      <c r="U976" s="41">
        <f t="shared" ca="1" si="522"/>
        <v>0</v>
      </c>
      <c r="V976" s="41">
        <f t="shared" ca="1" si="522"/>
        <v>0</v>
      </c>
      <c r="W976" s="41">
        <f t="shared" ca="1" si="522"/>
        <v>0</v>
      </c>
      <c r="X976" s="363">
        <f t="shared" ca="1" si="522"/>
        <v>0</v>
      </c>
      <c r="Z976" s="15"/>
      <c r="AA976" s="11"/>
      <c r="AB976" s="11"/>
      <c r="AC976" s="11"/>
      <c r="AD976" s="11"/>
      <c r="AE976" s="11"/>
      <c r="AF976" s="11"/>
      <c r="AG976" s="11"/>
      <c r="AH976" s="11"/>
      <c r="AI976" s="11"/>
      <c r="AJ976" s="11"/>
      <c r="AK976" s="11"/>
      <c r="AL976" s="11"/>
      <c r="AM976" s="11"/>
      <c r="AN976" s="19"/>
      <c r="AO976" s="12"/>
      <c r="AP976" s="11">
        <f ca="1">SUM(AP961:AP969)</f>
        <v>0</v>
      </c>
      <c r="AQ976" s="11">
        <f t="shared" ref="AQ976:BD976" ca="1" si="523">SUM(AQ961:AQ969)</f>
        <v>0</v>
      </c>
      <c r="AR976" s="11">
        <f t="shared" ca="1" si="523"/>
        <v>0</v>
      </c>
      <c r="AS976" s="11">
        <f t="shared" ca="1" si="523"/>
        <v>0</v>
      </c>
      <c r="AT976" s="11">
        <f t="shared" ca="1" si="523"/>
        <v>0</v>
      </c>
      <c r="AU976" s="11">
        <f t="shared" ca="1" si="523"/>
        <v>0</v>
      </c>
      <c r="AV976" s="11">
        <f t="shared" ca="1" si="523"/>
        <v>0</v>
      </c>
      <c r="AW976" s="11">
        <f t="shared" ca="1" si="523"/>
        <v>0</v>
      </c>
      <c r="AX976" s="11">
        <f t="shared" ca="1" si="523"/>
        <v>0</v>
      </c>
      <c r="AY976" s="11">
        <f t="shared" ca="1" si="523"/>
        <v>0</v>
      </c>
      <c r="AZ976" s="11">
        <f t="shared" ca="1" si="523"/>
        <v>0</v>
      </c>
      <c r="BA976" s="11">
        <f t="shared" ca="1" si="523"/>
        <v>0</v>
      </c>
      <c r="BB976" s="11">
        <f t="shared" ca="1" si="523"/>
        <v>0</v>
      </c>
      <c r="BC976" s="11">
        <f t="shared" ca="1" si="523"/>
        <v>0</v>
      </c>
      <c r="BD976" s="11">
        <f t="shared" ca="1" si="523"/>
        <v>0</v>
      </c>
    </row>
    <row r="977" spans="1:56" x14ac:dyDescent="0.25">
      <c r="A977" s="24">
        <v>24</v>
      </c>
      <c r="B977" s="24">
        <f t="shared" si="516"/>
        <v>20</v>
      </c>
      <c r="C977" s="411"/>
      <c r="D977" s="136" t="str">
        <f>Data!B$30</f>
        <v>Tilskud total / til faktura</v>
      </c>
      <c r="E977" s="136"/>
      <c r="F977" s="260"/>
      <c r="G977" s="408">
        <f>HLOOKUP(B973,'Budget &amp; Total'!$1:$45,43,FALSE)</f>
        <v>0</v>
      </c>
      <c r="H977" s="458">
        <f t="shared" ca="1" si="517"/>
        <v>0</v>
      </c>
      <c r="I977" s="79"/>
      <c r="J977" s="258">
        <f ca="1">SUM(J973:J976)</f>
        <v>0</v>
      </c>
      <c r="K977" s="259">
        <f ca="1">SUM(K973:K976)</f>
        <v>0</v>
      </c>
      <c r="L977" s="259">
        <f t="shared" ref="L977:X977" ca="1" si="524">SUM(L973:L976)</f>
        <v>0</v>
      </c>
      <c r="M977" s="259">
        <f t="shared" ca="1" si="524"/>
        <v>0</v>
      </c>
      <c r="N977" s="259">
        <f t="shared" ca="1" si="524"/>
        <v>0</v>
      </c>
      <c r="O977" s="136">
        <f t="shared" ca="1" si="524"/>
        <v>0</v>
      </c>
      <c r="P977" s="136">
        <f t="shared" ca="1" si="524"/>
        <v>0</v>
      </c>
      <c r="Q977" s="136">
        <f t="shared" ca="1" si="524"/>
        <v>0</v>
      </c>
      <c r="R977" s="136">
        <f t="shared" ca="1" si="524"/>
        <v>0</v>
      </c>
      <c r="S977" s="136">
        <f t="shared" ca="1" si="524"/>
        <v>0</v>
      </c>
      <c r="T977" s="136">
        <f t="shared" ca="1" si="524"/>
        <v>0</v>
      </c>
      <c r="U977" s="136">
        <f t="shared" ca="1" si="524"/>
        <v>0</v>
      </c>
      <c r="V977" s="136">
        <f t="shared" ca="1" si="524"/>
        <v>0</v>
      </c>
      <c r="W977" s="136">
        <f t="shared" ca="1" si="524"/>
        <v>0</v>
      </c>
      <c r="X977" s="369">
        <f t="shared" ca="1" si="524"/>
        <v>0</v>
      </c>
      <c r="Z977" s="15"/>
      <c r="AA977" s="11"/>
      <c r="AB977" s="11"/>
      <c r="AC977" s="11"/>
      <c r="AD977" s="11"/>
      <c r="AE977" s="11"/>
      <c r="AF977" s="11"/>
      <c r="AG977" s="11"/>
      <c r="AH977" s="11"/>
      <c r="AI977" s="11"/>
      <c r="AJ977" s="11"/>
      <c r="AK977" s="11"/>
      <c r="AL977" s="11"/>
      <c r="AM977" s="11"/>
      <c r="AN977" s="19"/>
      <c r="AO977" s="12"/>
      <c r="AP977" s="11"/>
      <c r="AQ977" s="11"/>
      <c r="AR977" s="11"/>
      <c r="AS977" s="11"/>
      <c r="AT977" s="11"/>
      <c r="AU977" s="11"/>
      <c r="AV977" s="11"/>
      <c r="AW977" s="11"/>
      <c r="AX977" s="11"/>
      <c r="AY977" s="11"/>
      <c r="AZ977" s="11"/>
      <c r="BA977" s="11"/>
      <c r="BB977" s="11"/>
      <c r="BC977" s="11"/>
      <c r="BD977" s="11"/>
    </row>
    <row r="978" spans="1:56" x14ac:dyDescent="0.25">
      <c r="A978" s="24">
        <v>24</v>
      </c>
      <c r="B978" s="24">
        <f t="shared" si="516"/>
        <v>20</v>
      </c>
      <c r="C978" s="74"/>
      <c r="D978" s="33" t="str">
        <f>Data!B$31</f>
        <v>Anden finansiering</v>
      </c>
      <c r="E978" s="33"/>
      <c r="F978" s="264"/>
      <c r="G978" s="409">
        <f>HLOOKUP(B978,'Budget &amp; Total'!$1:$45,44,FALSE)</f>
        <v>0</v>
      </c>
      <c r="H978" s="459">
        <f t="shared" ca="1" si="517"/>
        <v>0</v>
      </c>
      <c r="I978" s="79"/>
      <c r="J978" s="262">
        <f ca="1">HLOOKUP($B977,INDIRECT(J$1&amp;"!$I$2:$AM$40"),('Partner-period(er)'!$A978+14),FALSE)</f>
        <v>0</v>
      </c>
      <c r="K978" s="263">
        <f ca="1">HLOOKUP($B977,INDIRECT(K$1&amp;"!$I$2:$AM$40"),('Partner-period(er)'!$A978+14),FALSE)</f>
        <v>0</v>
      </c>
      <c r="L978" s="263">
        <f ca="1">HLOOKUP($B977,INDIRECT(L$1&amp;"!$I$2:$AM$40"),('Partner-period(er)'!$A978+14),FALSE)</f>
        <v>0</v>
      </c>
      <c r="M978" s="263">
        <f ca="1">HLOOKUP($B977,INDIRECT(M$1&amp;"!$I$2:$AM$40"),('Partner-period(er)'!$A978+14),FALSE)</f>
        <v>0</v>
      </c>
      <c r="N978" s="263">
        <f ca="1">HLOOKUP($B977,INDIRECT(N$1&amp;"!$I$2:$AM$40"),('Partner-period(er)'!$A978+14),FALSE)</f>
        <v>0</v>
      </c>
      <c r="O978" s="33">
        <f ca="1">HLOOKUP($B977,INDIRECT(O$1&amp;"!$I$2:$AM$40"),('Partner-period(er)'!$A978+14),FALSE)</f>
        <v>0</v>
      </c>
      <c r="P978" s="33">
        <f ca="1">HLOOKUP($B977,INDIRECT(P$1&amp;"!$I$2:$AM$40"),('Partner-period(er)'!$A978+14),FALSE)</f>
        <v>0</v>
      </c>
      <c r="Q978" s="33">
        <f ca="1">HLOOKUP($B977,INDIRECT(Q$1&amp;"!$I$2:$AM$40"),('Partner-period(er)'!$A978+14),FALSE)</f>
        <v>0</v>
      </c>
      <c r="R978" s="33">
        <f ca="1">HLOOKUP($B977,INDIRECT(R$1&amp;"!$I$2:$AM$40"),('Partner-period(er)'!$A978+14),FALSE)</f>
        <v>0</v>
      </c>
      <c r="S978" s="33">
        <f ca="1">HLOOKUP($B977,INDIRECT(S$1&amp;"!$I$2:$AM$40"),('Partner-period(er)'!$A978+14),FALSE)</f>
        <v>0</v>
      </c>
      <c r="T978" s="33">
        <f ca="1">HLOOKUP($B977,INDIRECT(T$1&amp;"!$I$2:$AM$40"),('Partner-period(er)'!$A978+14),FALSE)</f>
        <v>0</v>
      </c>
      <c r="U978" s="33">
        <f ca="1">HLOOKUP($B977,INDIRECT(U$1&amp;"!$I$2:$AM$40"),('Partner-period(er)'!$A978+14),FALSE)</f>
        <v>0</v>
      </c>
      <c r="V978" s="33">
        <f ca="1">HLOOKUP($B977,INDIRECT(V$1&amp;"!$I$2:$AM$40"),('Partner-period(er)'!$A978+14),FALSE)</f>
        <v>0</v>
      </c>
      <c r="W978" s="33">
        <f ca="1">HLOOKUP($B977,INDIRECT(W$1&amp;"!$I$2:$AM$40"),('Partner-period(er)'!$A978+14),FALSE)</f>
        <v>0</v>
      </c>
      <c r="X978" s="370">
        <f ca="1">HLOOKUP($B977,INDIRECT(X$1&amp;"!$I$2:$AM$40"),('Partner-period(er)'!$A978+14),FALSE)</f>
        <v>0</v>
      </c>
      <c r="Z978" s="15"/>
      <c r="AA978" s="11"/>
      <c r="AB978" s="11"/>
      <c r="AC978" s="11"/>
      <c r="AD978" s="11"/>
      <c r="AE978" s="11"/>
      <c r="AF978" s="11"/>
      <c r="AG978" s="11"/>
      <c r="AH978" s="11"/>
      <c r="AI978" s="11"/>
      <c r="AJ978" s="11"/>
      <c r="AK978" s="11"/>
      <c r="AL978" s="11"/>
      <c r="AM978" s="11"/>
      <c r="AN978" s="19"/>
      <c r="AO978" s="12"/>
      <c r="AP978" s="11"/>
      <c r="AQ978" s="11"/>
      <c r="AR978" s="11"/>
      <c r="AS978" s="11"/>
      <c r="AT978" s="11"/>
      <c r="AU978" s="11"/>
      <c r="AV978" s="11"/>
      <c r="AW978" s="11"/>
      <c r="AX978" s="11"/>
      <c r="AY978" s="11"/>
      <c r="AZ978" s="11"/>
      <c r="BA978" s="11"/>
      <c r="BB978" s="11"/>
      <c r="BC978" s="11"/>
      <c r="BD978" s="11"/>
    </row>
    <row r="979" spans="1:56" ht="13.8" thickBot="1" x14ac:dyDescent="0.3">
      <c r="A979" s="24">
        <v>26</v>
      </c>
      <c r="B979" s="24">
        <f t="shared" si="516"/>
        <v>20</v>
      </c>
      <c r="C979" s="265"/>
      <c r="D979" s="34" t="str">
        <f>Data!B$32</f>
        <v>Egenfinansiering</v>
      </c>
      <c r="E979" s="34"/>
      <c r="F979" s="65"/>
      <c r="G979" s="410">
        <f>HLOOKUP(B979,'Budget &amp; Total'!$1:$45,45,FALSE)</f>
        <v>0</v>
      </c>
      <c r="H979" s="460">
        <f t="shared" ca="1" si="517"/>
        <v>0</v>
      </c>
      <c r="I979" s="79"/>
      <c r="J979" s="267">
        <f ca="1">J971-J977-J978</f>
        <v>0</v>
      </c>
      <c r="K979" s="63">
        <f ca="1">K971-K977-K978</f>
        <v>0</v>
      </c>
      <c r="L979" s="63">
        <f t="shared" ref="L979:X979" ca="1" si="525">L971-L977-L978</f>
        <v>0</v>
      </c>
      <c r="M979" s="63">
        <f t="shared" ca="1" si="525"/>
        <v>0</v>
      </c>
      <c r="N979" s="63">
        <f t="shared" ca="1" si="525"/>
        <v>0</v>
      </c>
      <c r="O979" s="34">
        <f t="shared" ca="1" si="525"/>
        <v>0</v>
      </c>
      <c r="P979" s="34">
        <f t="shared" ca="1" si="525"/>
        <v>0</v>
      </c>
      <c r="Q979" s="34">
        <f t="shared" ca="1" si="525"/>
        <v>0</v>
      </c>
      <c r="R979" s="34">
        <f t="shared" ca="1" si="525"/>
        <v>0</v>
      </c>
      <c r="S979" s="34">
        <f t="shared" ca="1" si="525"/>
        <v>0</v>
      </c>
      <c r="T979" s="34">
        <f t="shared" ca="1" si="525"/>
        <v>0</v>
      </c>
      <c r="U979" s="34">
        <f t="shared" ca="1" si="525"/>
        <v>0</v>
      </c>
      <c r="V979" s="34">
        <f t="shared" ca="1" si="525"/>
        <v>0</v>
      </c>
      <c r="W979" s="34">
        <f t="shared" ca="1" si="525"/>
        <v>0</v>
      </c>
      <c r="X979" s="371">
        <f t="shared" ca="1" si="525"/>
        <v>0</v>
      </c>
      <c r="Z979" s="16"/>
      <c r="AA979" s="17"/>
      <c r="AB979" s="17"/>
      <c r="AC979" s="17"/>
      <c r="AD979" s="17"/>
      <c r="AE979" s="17"/>
      <c r="AF979" s="17"/>
      <c r="AG979" s="17"/>
      <c r="AH979" s="17"/>
      <c r="AI979" s="17"/>
      <c r="AJ979" s="17"/>
      <c r="AK979" s="17"/>
      <c r="AL979" s="17"/>
      <c r="AM979" s="17"/>
      <c r="AN979" s="20"/>
      <c r="AO979" s="12"/>
      <c r="AP979" s="11"/>
      <c r="AQ979" s="11"/>
      <c r="AR979" s="11"/>
      <c r="AS979" s="11"/>
      <c r="AT979" s="11"/>
      <c r="AU979" s="11"/>
      <c r="AV979" s="11"/>
      <c r="AW979" s="11"/>
      <c r="AX979" s="11"/>
      <c r="AY979" s="11"/>
      <c r="AZ979" s="11"/>
      <c r="BA979" s="11"/>
      <c r="BB979" s="11"/>
      <c r="BC979" s="11"/>
      <c r="BD979" s="11"/>
    </row>
    <row r="980" spans="1:56" x14ac:dyDescent="0.25">
      <c r="A980" s="24">
        <v>29</v>
      </c>
      <c r="C980" s="88" t="str">
        <f>Data!$B$95</f>
        <v>Kontrol for overskridelse af timepriser</v>
      </c>
      <c r="D980" s="60"/>
      <c r="E980" s="60"/>
      <c r="F980" s="4"/>
      <c r="G980" s="59"/>
      <c r="H980" s="59"/>
      <c r="I980" s="59"/>
      <c r="J980" s="9"/>
      <c r="K980" s="9"/>
      <c r="L980" s="9"/>
      <c r="M980" s="9"/>
      <c r="N980" s="9"/>
      <c r="O980" s="9"/>
      <c r="P980" s="9"/>
      <c r="Q980" s="9"/>
      <c r="R980" s="9"/>
      <c r="S980" s="9"/>
      <c r="T980" s="9"/>
      <c r="U980" s="9"/>
      <c r="V980" s="9"/>
      <c r="W980" s="9"/>
      <c r="X980" s="109"/>
    </row>
    <row r="981" spans="1:56" x14ac:dyDescent="0.25">
      <c r="A981" s="24">
        <v>30</v>
      </c>
      <c r="C981" s="178" t="s">
        <v>36</v>
      </c>
      <c r="D981" s="82"/>
      <c r="E981" s="179"/>
      <c r="F981" s="201" t="s">
        <v>35</v>
      </c>
      <c r="G981" s="82"/>
      <c r="H981" s="180"/>
      <c r="I981" s="180"/>
      <c r="J981" s="181">
        <f ca="1">J955</f>
        <v>0</v>
      </c>
      <c r="K981" s="182">
        <f t="shared" ref="K981:X981" ca="1" si="526">K955+J981</f>
        <v>0</v>
      </c>
      <c r="L981" s="182">
        <f t="shared" ca="1" si="526"/>
        <v>0</v>
      </c>
      <c r="M981" s="182">
        <f t="shared" ca="1" si="526"/>
        <v>0</v>
      </c>
      <c r="N981" s="182">
        <f t="shared" ca="1" si="526"/>
        <v>0</v>
      </c>
      <c r="O981" s="182">
        <f t="shared" ca="1" si="526"/>
        <v>0</v>
      </c>
      <c r="P981" s="182">
        <f t="shared" ca="1" si="526"/>
        <v>0</v>
      </c>
      <c r="Q981" s="182">
        <f t="shared" ca="1" si="526"/>
        <v>0</v>
      </c>
      <c r="R981" s="182">
        <f t="shared" ca="1" si="526"/>
        <v>0</v>
      </c>
      <c r="S981" s="182">
        <f t="shared" ca="1" si="526"/>
        <v>0</v>
      </c>
      <c r="T981" s="182">
        <f t="shared" ca="1" si="526"/>
        <v>0</v>
      </c>
      <c r="U981" s="182">
        <f t="shared" ca="1" si="526"/>
        <v>0</v>
      </c>
      <c r="V981" s="182">
        <f t="shared" ca="1" si="526"/>
        <v>0</v>
      </c>
      <c r="W981" s="182">
        <f t="shared" ca="1" si="526"/>
        <v>0</v>
      </c>
      <c r="X981" s="183">
        <f t="shared" ca="1" si="526"/>
        <v>0</v>
      </c>
    </row>
    <row r="982" spans="1:56" x14ac:dyDescent="0.25">
      <c r="A982" s="24">
        <v>31</v>
      </c>
      <c r="C982" s="184"/>
      <c r="D982" s="6"/>
      <c r="E982" s="185"/>
      <c r="F982" s="202" t="s">
        <v>37</v>
      </c>
      <c r="G982" s="6"/>
      <c r="H982" s="6"/>
      <c r="I982" s="6"/>
      <c r="J982" s="186">
        <f ca="1">J958</f>
        <v>0</v>
      </c>
      <c r="K982" s="187">
        <f t="shared" ref="K982:X982" ca="1" si="527">K958+J982</f>
        <v>0</v>
      </c>
      <c r="L982" s="187">
        <f t="shared" ca="1" si="527"/>
        <v>0</v>
      </c>
      <c r="M982" s="187">
        <f t="shared" ca="1" si="527"/>
        <v>0</v>
      </c>
      <c r="N982" s="187">
        <f t="shared" ca="1" si="527"/>
        <v>0</v>
      </c>
      <c r="O982" s="187">
        <f t="shared" ca="1" si="527"/>
        <v>0</v>
      </c>
      <c r="P982" s="187">
        <f t="shared" ca="1" si="527"/>
        <v>0</v>
      </c>
      <c r="Q982" s="187">
        <f t="shared" ca="1" si="527"/>
        <v>0</v>
      </c>
      <c r="R982" s="187">
        <f t="shared" ca="1" si="527"/>
        <v>0</v>
      </c>
      <c r="S982" s="187">
        <f t="shared" ca="1" si="527"/>
        <v>0</v>
      </c>
      <c r="T982" s="187">
        <f t="shared" ca="1" si="527"/>
        <v>0</v>
      </c>
      <c r="U982" s="187">
        <f t="shared" ca="1" si="527"/>
        <v>0</v>
      </c>
      <c r="V982" s="187">
        <f t="shared" ca="1" si="527"/>
        <v>0</v>
      </c>
      <c r="W982" s="187">
        <f t="shared" ca="1" si="527"/>
        <v>0</v>
      </c>
      <c r="X982" s="188">
        <f t="shared" ca="1" si="527"/>
        <v>0</v>
      </c>
    </row>
    <row r="983" spans="1:56" x14ac:dyDescent="0.25">
      <c r="A983" s="24">
        <v>32</v>
      </c>
      <c r="C983" s="189"/>
      <c r="D983" s="6"/>
      <c r="E983" s="6"/>
      <c r="F983" s="203" t="s">
        <v>100</v>
      </c>
      <c r="G983" s="6"/>
      <c r="H983" s="190"/>
      <c r="I983" s="190"/>
      <c r="J983" s="191">
        <f ca="1">J981*$F958</f>
        <v>0</v>
      </c>
      <c r="K983" s="192">
        <f t="shared" ref="K983:X983" ca="1" si="528">K981*$F958</f>
        <v>0</v>
      </c>
      <c r="L983" s="192">
        <f t="shared" ca="1" si="528"/>
        <v>0</v>
      </c>
      <c r="M983" s="192">
        <f t="shared" ca="1" si="528"/>
        <v>0</v>
      </c>
      <c r="N983" s="192">
        <f t="shared" ca="1" si="528"/>
        <v>0</v>
      </c>
      <c r="O983" s="192">
        <f t="shared" ca="1" si="528"/>
        <v>0</v>
      </c>
      <c r="P983" s="192">
        <f t="shared" ca="1" si="528"/>
        <v>0</v>
      </c>
      <c r="Q983" s="192">
        <f t="shared" ca="1" si="528"/>
        <v>0</v>
      </c>
      <c r="R983" s="192">
        <f t="shared" ca="1" si="528"/>
        <v>0</v>
      </c>
      <c r="S983" s="192">
        <f t="shared" ca="1" si="528"/>
        <v>0</v>
      </c>
      <c r="T983" s="192">
        <f t="shared" ca="1" si="528"/>
        <v>0</v>
      </c>
      <c r="U983" s="192">
        <f t="shared" ca="1" si="528"/>
        <v>0</v>
      </c>
      <c r="V983" s="192">
        <f t="shared" ca="1" si="528"/>
        <v>0</v>
      </c>
      <c r="W983" s="192">
        <f t="shared" ca="1" si="528"/>
        <v>0</v>
      </c>
      <c r="X983" s="193">
        <f t="shared" ca="1" si="528"/>
        <v>0</v>
      </c>
    </row>
    <row r="984" spans="1:56" x14ac:dyDescent="0.25">
      <c r="A984" s="24">
        <v>33</v>
      </c>
      <c r="C984" s="189"/>
      <c r="D984" s="6"/>
      <c r="E984" s="185"/>
      <c r="F984" s="202" t="s">
        <v>99</v>
      </c>
      <c r="G984" s="6"/>
      <c r="H984" s="194"/>
      <c r="I984" s="194"/>
      <c r="J984" s="191">
        <f ca="1">MIN(J982:J983)</f>
        <v>0</v>
      </c>
      <c r="K984" s="192">
        <f t="shared" ref="K984:X984" ca="1" si="529">MIN(K982:K983)-MIN(J982:J983)</f>
        <v>0</v>
      </c>
      <c r="L984" s="192">
        <f t="shared" ca="1" si="529"/>
        <v>0</v>
      </c>
      <c r="M984" s="192">
        <f t="shared" ca="1" si="529"/>
        <v>0</v>
      </c>
      <c r="N984" s="192">
        <f t="shared" ca="1" si="529"/>
        <v>0</v>
      </c>
      <c r="O984" s="192">
        <f t="shared" ca="1" si="529"/>
        <v>0</v>
      </c>
      <c r="P984" s="192">
        <f t="shared" ca="1" si="529"/>
        <v>0</v>
      </c>
      <c r="Q984" s="192">
        <f t="shared" ca="1" si="529"/>
        <v>0</v>
      </c>
      <c r="R984" s="192">
        <f t="shared" ca="1" si="529"/>
        <v>0</v>
      </c>
      <c r="S984" s="192">
        <f t="shared" ca="1" si="529"/>
        <v>0</v>
      </c>
      <c r="T984" s="192">
        <f t="shared" ca="1" si="529"/>
        <v>0</v>
      </c>
      <c r="U984" s="192">
        <f t="shared" ca="1" si="529"/>
        <v>0</v>
      </c>
      <c r="V984" s="192">
        <f t="shared" ca="1" si="529"/>
        <v>0</v>
      </c>
      <c r="W984" s="192">
        <f t="shared" ca="1" si="529"/>
        <v>0</v>
      </c>
      <c r="X984" s="193">
        <f t="shared" ca="1" si="529"/>
        <v>0</v>
      </c>
      <c r="AO984" s="12"/>
      <c r="AP984" s="11"/>
      <c r="AQ984" s="11"/>
      <c r="AR984" s="11"/>
      <c r="AS984" s="11"/>
      <c r="AT984" s="11"/>
      <c r="AU984" s="11"/>
      <c r="AV984" s="11"/>
      <c r="AW984" s="11"/>
      <c r="AX984" s="11"/>
      <c r="AY984" s="11"/>
      <c r="AZ984" s="11"/>
      <c r="BA984" s="11"/>
      <c r="BB984" s="11"/>
      <c r="BC984" s="11"/>
    </row>
    <row r="985" spans="1:56" x14ac:dyDescent="0.25">
      <c r="A985" s="24">
        <v>34</v>
      </c>
      <c r="C985" s="189"/>
      <c r="D985" s="6"/>
      <c r="E985" s="185"/>
      <c r="F985" s="202" t="s">
        <v>94</v>
      </c>
      <c r="G985" s="6"/>
      <c r="H985" s="190"/>
      <c r="I985" s="190"/>
      <c r="J985" s="191">
        <f ca="1">J984-J958</f>
        <v>0</v>
      </c>
      <c r="K985" s="192">
        <f ca="1">K984-K958</f>
        <v>0</v>
      </c>
      <c r="L985" s="192">
        <f t="shared" ref="L985:X985" ca="1" si="530">L984-L958</f>
        <v>0</v>
      </c>
      <c r="M985" s="192">
        <f t="shared" ca="1" si="530"/>
        <v>0</v>
      </c>
      <c r="N985" s="192">
        <f t="shared" ca="1" si="530"/>
        <v>0</v>
      </c>
      <c r="O985" s="192">
        <f t="shared" ca="1" si="530"/>
        <v>0</v>
      </c>
      <c r="P985" s="192">
        <f t="shared" ca="1" si="530"/>
        <v>0</v>
      </c>
      <c r="Q985" s="192">
        <f t="shared" ca="1" si="530"/>
        <v>0</v>
      </c>
      <c r="R985" s="192">
        <f t="shared" ca="1" si="530"/>
        <v>0</v>
      </c>
      <c r="S985" s="192">
        <f t="shared" ca="1" si="530"/>
        <v>0</v>
      </c>
      <c r="T985" s="192">
        <f t="shared" ca="1" si="530"/>
        <v>0</v>
      </c>
      <c r="U985" s="192">
        <f t="shared" ca="1" si="530"/>
        <v>0</v>
      </c>
      <c r="V985" s="192">
        <f t="shared" ca="1" si="530"/>
        <v>0</v>
      </c>
      <c r="W985" s="192">
        <f t="shared" ca="1" si="530"/>
        <v>0</v>
      </c>
      <c r="X985" s="193">
        <f t="shared" ca="1" si="530"/>
        <v>0</v>
      </c>
    </row>
    <row r="986" spans="1:56" x14ac:dyDescent="0.25">
      <c r="A986" s="24">
        <v>35</v>
      </c>
      <c r="C986" s="189"/>
      <c r="D986" s="6"/>
      <c r="E986" s="185"/>
      <c r="F986" s="202" t="s">
        <v>95</v>
      </c>
      <c r="G986" s="6"/>
      <c r="H986" s="190"/>
      <c r="I986" s="190"/>
      <c r="J986" s="191">
        <f ca="1">-J985</f>
        <v>0</v>
      </c>
      <c r="K986" s="192">
        <f ca="1">-SUM($J985:K985)</f>
        <v>0</v>
      </c>
      <c r="L986" s="192">
        <f ca="1">-SUM($J985:L985)</f>
        <v>0</v>
      </c>
      <c r="M986" s="192">
        <f ca="1">-SUM($J985:M985)</f>
        <v>0</v>
      </c>
      <c r="N986" s="192">
        <f ca="1">-SUM($J985:N985)</f>
        <v>0</v>
      </c>
      <c r="O986" s="192">
        <f ca="1">-SUM($J985:O985)</f>
        <v>0</v>
      </c>
      <c r="P986" s="192">
        <f ca="1">-SUM($J985:P985)</f>
        <v>0</v>
      </c>
      <c r="Q986" s="192">
        <f ca="1">-SUM($J985:Q985)</f>
        <v>0</v>
      </c>
      <c r="R986" s="192">
        <f ca="1">-SUM($J985:R985)</f>
        <v>0</v>
      </c>
      <c r="S986" s="192">
        <f ca="1">-SUM($J985:S985)</f>
        <v>0</v>
      </c>
      <c r="T986" s="192">
        <f ca="1">-SUM($J985:T985)</f>
        <v>0</v>
      </c>
      <c r="U986" s="192">
        <f ca="1">-SUM($J985:U985)</f>
        <v>0</v>
      </c>
      <c r="V986" s="192">
        <f ca="1">-SUM($J985:V985)</f>
        <v>0</v>
      </c>
      <c r="W986" s="192">
        <f ca="1">-SUM($J985:W985)</f>
        <v>0</v>
      </c>
      <c r="X986" s="193">
        <f ca="1">-SUM($J985:X985)</f>
        <v>0</v>
      </c>
    </row>
    <row r="987" spans="1:56" x14ac:dyDescent="0.25">
      <c r="C987" s="195"/>
      <c r="D987" s="196"/>
      <c r="E987" s="196"/>
      <c r="F987" s="204"/>
      <c r="G987" s="196"/>
      <c r="H987" s="196"/>
      <c r="I987" s="196"/>
      <c r="J987" s="186"/>
      <c r="K987" s="187"/>
      <c r="L987" s="187"/>
      <c r="M987" s="187">
        <f ca="1">IF(M955&gt;0,(M983-SUM($J984:L984))/M955,0)</f>
        <v>0</v>
      </c>
      <c r="N987" s="187">
        <f ca="1">IF(N955&gt;0,(N983-SUM($J984:M984))/N955,0)</f>
        <v>0</v>
      </c>
      <c r="O987" s="187">
        <f ca="1">IF(O955&gt;0,(O983-SUM($J984:N984))/O955,0)</f>
        <v>0</v>
      </c>
      <c r="P987" s="187">
        <f ca="1">IF(P955&gt;0,(P983-SUM($J984:O984))/P955,0)</f>
        <v>0</v>
      </c>
      <c r="Q987" s="187">
        <f ca="1">IF(Q955&gt;0,(Q983-SUM($J984:P984))/Q955,0)</f>
        <v>0</v>
      </c>
      <c r="R987" s="187">
        <f ca="1">IF(R955&gt;0,(R983-SUM($J984:Q984))/R955,0)</f>
        <v>0</v>
      </c>
      <c r="S987" s="187">
        <f ca="1">IF(S955&gt;0,(S983-SUM($J984:R984))/S955,0)</f>
        <v>0</v>
      </c>
      <c r="T987" s="187">
        <f ca="1">IF(T955&gt;0,(T983-SUM($J984:S984))/T955,0)</f>
        <v>0</v>
      </c>
      <c r="U987" s="187">
        <f ca="1">IF(U955&gt;0,(U983-SUM($J984:T984))/U955,0)</f>
        <v>0</v>
      </c>
      <c r="V987" s="187">
        <f ca="1">IF(V955&gt;0,(V983-SUM($J984:U984))/V955,0)</f>
        <v>0</v>
      </c>
      <c r="W987" s="187">
        <f ca="1">IF(W955&gt;0,(W983-SUM($J984:V984))/W955,0)</f>
        <v>0</v>
      </c>
      <c r="X987" s="188">
        <f ca="1">IF(X955&gt;0,(X983-SUM($J984:W984))/X955,0)</f>
        <v>0</v>
      </c>
    </row>
    <row r="988" spans="1:56" x14ac:dyDescent="0.25">
      <c r="A988" s="24">
        <v>36</v>
      </c>
      <c r="C988" s="189" t="s">
        <v>40</v>
      </c>
      <c r="D988" s="6"/>
      <c r="E988" s="185"/>
      <c r="F988" s="202" t="s">
        <v>35</v>
      </c>
      <c r="G988" s="6"/>
      <c r="H988" s="6"/>
      <c r="I988" s="6"/>
      <c r="J988" s="191">
        <f ca="1">J956</f>
        <v>0</v>
      </c>
      <c r="K988" s="192">
        <f t="shared" ref="K988:X988" ca="1" si="531">K956+J988</f>
        <v>0</v>
      </c>
      <c r="L988" s="192">
        <f t="shared" ca="1" si="531"/>
        <v>0</v>
      </c>
      <c r="M988" s="192">
        <f t="shared" ca="1" si="531"/>
        <v>0</v>
      </c>
      <c r="N988" s="192">
        <f t="shared" ca="1" si="531"/>
        <v>0</v>
      </c>
      <c r="O988" s="192">
        <f t="shared" ca="1" si="531"/>
        <v>0</v>
      </c>
      <c r="P988" s="192">
        <f t="shared" ca="1" si="531"/>
        <v>0</v>
      </c>
      <c r="Q988" s="192">
        <f t="shared" ca="1" si="531"/>
        <v>0</v>
      </c>
      <c r="R988" s="192">
        <f t="shared" ca="1" si="531"/>
        <v>0</v>
      </c>
      <c r="S988" s="192">
        <f t="shared" ca="1" si="531"/>
        <v>0</v>
      </c>
      <c r="T988" s="192">
        <f t="shared" ca="1" si="531"/>
        <v>0</v>
      </c>
      <c r="U988" s="192">
        <f t="shared" ca="1" si="531"/>
        <v>0</v>
      </c>
      <c r="V988" s="192">
        <f t="shared" ca="1" si="531"/>
        <v>0</v>
      </c>
      <c r="W988" s="192">
        <f t="shared" ca="1" si="531"/>
        <v>0</v>
      </c>
      <c r="X988" s="193">
        <f t="shared" ca="1" si="531"/>
        <v>0</v>
      </c>
    </row>
    <row r="989" spans="1:56" x14ac:dyDescent="0.25">
      <c r="A989" s="24">
        <v>37</v>
      </c>
      <c r="C989" s="189"/>
      <c r="D989" s="6"/>
      <c r="E989" s="185"/>
      <c r="F989" s="202" t="s">
        <v>37</v>
      </c>
      <c r="G989" s="6"/>
      <c r="H989" s="6"/>
      <c r="I989" s="6"/>
      <c r="J989" s="191">
        <f ca="1">J959</f>
        <v>0</v>
      </c>
      <c r="K989" s="192">
        <f t="shared" ref="K989:X989" ca="1" si="532">K959+J989</f>
        <v>0</v>
      </c>
      <c r="L989" s="192">
        <f t="shared" ca="1" si="532"/>
        <v>0</v>
      </c>
      <c r="M989" s="192">
        <f t="shared" ca="1" si="532"/>
        <v>0</v>
      </c>
      <c r="N989" s="192">
        <f t="shared" ca="1" si="532"/>
        <v>0</v>
      </c>
      <c r="O989" s="192">
        <f t="shared" ca="1" si="532"/>
        <v>0</v>
      </c>
      <c r="P989" s="192">
        <f t="shared" ca="1" si="532"/>
        <v>0</v>
      </c>
      <c r="Q989" s="192">
        <f t="shared" ca="1" si="532"/>
        <v>0</v>
      </c>
      <c r="R989" s="192">
        <f t="shared" ca="1" si="532"/>
        <v>0</v>
      </c>
      <c r="S989" s="192">
        <f t="shared" ca="1" si="532"/>
        <v>0</v>
      </c>
      <c r="T989" s="192">
        <f t="shared" ca="1" si="532"/>
        <v>0</v>
      </c>
      <c r="U989" s="192">
        <f t="shared" ca="1" si="532"/>
        <v>0</v>
      </c>
      <c r="V989" s="192">
        <f t="shared" ca="1" si="532"/>
        <v>0</v>
      </c>
      <c r="W989" s="192">
        <f t="shared" ca="1" si="532"/>
        <v>0</v>
      </c>
      <c r="X989" s="193">
        <f t="shared" ca="1" si="532"/>
        <v>0</v>
      </c>
    </row>
    <row r="990" spans="1:56" x14ac:dyDescent="0.25">
      <c r="A990" s="24">
        <v>38</v>
      </c>
      <c r="C990" s="197"/>
      <c r="D990" s="6"/>
      <c r="E990" s="6"/>
      <c r="F990" s="203" t="s">
        <v>100</v>
      </c>
      <c r="G990" s="6"/>
      <c r="H990" s="6"/>
      <c r="I990" s="6"/>
      <c r="J990" s="191">
        <f ca="1">J988*$F959</f>
        <v>0</v>
      </c>
      <c r="K990" s="192">
        <f ca="1">K988*$F959</f>
        <v>0</v>
      </c>
      <c r="L990" s="192">
        <f t="shared" ref="L990:X990" ca="1" si="533">L988*$F959</f>
        <v>0</v>
      </c>
      <c r="M990" s="192">
        <f t="shared" ca="1" si="533"/>
        <v>0</v>
      </c>
      <c r="N990" s="192">
        <f t="shared" ca="1" si="533"/>
        <v>0</v>
      </c>
      <c r="O990" s="192">
        <f t="shared" ca="1" si="533"/>
        <v>0</v>
      </c>
      <c r="P990" s="192">
        <f t="shared" ca="1" si="533"/>
        <v>0</v>
      </c>
      <c r="Q990" s="192">
        <f t="shared" ca="1" si="533"/>
        <v>0</v>
      </c>
      <c r="R990" s="192">
        <f t="shared" ca="1" si="533"/>
        <v>0</v>
      </c>
      <c r="S990" s="192">
        <f t="shared" ca="1" si="533"/>
        <v>0</v>
      </c>
      <c r="T990" s="192">
        <f t="shared" ca="1" si="533"/>
        <v>0</v>
      </c>
      <c r="U990" s="192">
        <f t="shared" ca="1" si="533"/>
        <v>0</v>
      </c>
      <c r="V990" s="192">
        <f t="shared" ca="1" si="533"/>
        <v>0</v>
      </c>
      <c r="W990" s="192">
        <f t="shared" ca="1" si="533"/>
        <v>0</v>
      </c>
      <c r="X990" s="193">
        <f t="shared" ca="1" si="533"/>
        <v>0</v>
      </c>
    </row>
    <row r="991" spans="1:56" x14ac:dyDescent="0.25">
      <c r="A991" s="24">
        <v>39</v>
      </c>
      <c r="C991" s="189"/>
      <c r="D991" s="6"/>
      <c r="E991" s="185"/>
      <c r="F991" s="202" t="s">
        <v>99</v>
      </c>
      <c r="G991" s="6"/>
      <c r="H991" s="6"/>
      <c r="I991" s="6"/>
      <c r="J991" s="191">
        <f ca="1">MIN(J989:J990)</f>
        <v>0</v>
      </c>
      <c r="K991" s="192">
        <f t="shared" ref="K991:X991" ca="1" si="534">MIN(K989:K990)-MIN(J989:J990)</f>
        <v>0</v>
      </c>
      <c r="L991" s="192">
        <f t="shared" ca="1" si="534"/>
        <v>0</v>
      </c>
      <c r="M991" s="192">
        <f t="shared" ca="1" si="534"/>
        <v>0</v>
      </c>
      <c r="N991" s="192">
        <f t="shared" ca="1" si="534"/>
        <v>0</v>
      </c>
      <c r="O991" s="192">
        <f t="shared" ca="1" si="534"/>
        <v>0</v>
      </c>
      <c r="P991" s="192">
        <f t="shared" ca="1" si="534"/>
        <v>0</v>
      </c>
      <c r="Q991" s="192">
        <f t="shared" ca="1" si="534"/>
        <v>0</v>
      </c>
      <c r="R991" s="192">
        <f t="shared" ca="1" si="534"/>
        <v>0</v>
      </c>
      <c r="S991" s="192">
        <f t="shared" ca="1" si="534"/>
        <v>0</v>
      </c>
      <c r="T991" s="192">
        <f t="shared" ca="1" si="534"/>
        <v>0</v>
      </c>
      <c r="U991" s="192">
        <f t="shared" ca="1" si="534"/>
        <v>0</v>
      </c>
      <c r="V991" s="192">
        <f t="shared" ca="1" si="534"/>
        <v>0</v>
      </c>
      <c r="W991" s="192">
        <f t="shared" ca="1" si="534"/>
        <v>0</v>
      </c>
      <c r="X991" s="193">
        <f t="shared" ca="1" si="534"/>
        <v>0</v>
      </c>
    </row>
    <row r="992" spans="1:56" x14ac:dyDescent="0.25">
      <c r="A992" s="24">
        <v>40</v>
      </c>
      <c r="C992" s="189"/>
      <c r="D992" s="6"/>
      <c r="E992" s="185"/>
      <c r="F992" s="202" t="s">
        <v>94</v>
      </c>
      <c r="G992" s="6"/>
      <c r="H992" s="6"/>
      <c r="I992" s="6"/>
      <c r="J992" s="191">
        <f t="shared" ref="J992:X992" ca="1" si="535">J991-J959</f>
        <v>0</v>
      </c>
      <c r="K992" s="192">
        <f t="shared" ca="1" si="535"/>
        <v>0</v>
      </c>
      <c r="L992" s="192">
        <f t="shared" ca="1" si="535"/>
        <v>0</v>
      </c>
      <c r="M992" s="192">
        <f t="shared" ca="1" si="535"/>
        <v>0</v>
      </c>
      <c r="N992" s="192">
        <f t="shared" ca="1" si="535"/>
        <v>0</v>
      </c>
      <c r="O992" s="192">
        <f t="shared" ca="1" si="535"/>
        <v>0</v>
      </c>
      <c r="P992" s="192">
        <f t="shared" ca="1" si="535"/>
        <v>0</v>
      </c>
      <c r="Q992" s="192">
        <f t="shared" ca="1" si="535"/>
        <v>0</v>
      </c>
      <c r="R992" s="192">
        <f t="shared" ca="1" si="535"/>
        <v>0</v>
      </c>
      <c r="S992" s="192">
        <f t="shared" ca="1" si="535"/>
        <v>0</v>
      </c>
      <c r="T992" s="192">
        <f t="shared" ca="1" si="535"/>
        <v>0</v>
      </c>
      <c r="U992" s="192">
        <f t="shared" ca="1" si="535"/>
        <v>0</v>
      </c>
      <c r="V992" s="192">
        <f t="shared" ca="1" si="535"/>
        <v>0</v>
      </c>
      <c r="W992" s="192">
        <f t="shared" ca="1" si="535"/>
        <v>0</v>
      </c>
      <c r="X992" s="193">
        <f t="shared" ca="1" si="535"/>
        <v>0</v>
      </c>
    </row>
    <row r="993" spans="1:56" x14ac:dyDescent="0.25">
      <c r="A993" s="24">
        <v>41</v>
      </c>
      <c r="C993" s="189"/>
      <c r="D993" s="6"/>
      <c r="E993" s="185"/>
      <c r="F993" s="202" t="s">
        <v>95</v>
      </c>
      <c r="G993" s="6"/>
      <c r="H993" s="6"/>
      <c r="I993" s="6"/>
      <c r="J993" s="191">
        <f ca="1">-J992</f>
        <v>0</v>
      </c>
      <c r="K993" s="192">
        <f ca="1">-SUM($J992:K992)</f>
        <v>0</v>
      </c>
      <c r="L993" s="192">
        <f ca="1">-SUM($J992:L992)</f>
        <v>0</v>
      </c>
      <c r="M993" s="192">
        <f ca="1">-SUM($J992:M992)</f>
        <v>0</v>
      </c>
      <c r="N993" s="192">
        <f ca="1">-SUM($J992:N992)</f>
        <v>0</v>
      </c>
      <c r="O993" s="192">
        <f ca="1">-SUM($J992:O992)</f>
        <v>0</v>
      </c>
      <c r="P993" s="192">
        <f ca="1">-SUM($J992:P992)</f>
        <v>0</v>
      </c>
      <c r="Q993" s="192">
        <f ca="1">-SUM($J992:Q992)</f>
        <v>0</v>
      </c>
      <c r="R993" s="192">
        <f ca="1">-SUM($J992:R992)</f>
        <v>0</v>
      </c>
      <c r="S993" s="192">
        <f ca="1">-SUM($J992:S992)</f>
        <v>0</v>
      </c>
      <c r="T993" s="192">
        <f ca="1">-SUM($J992:T992)</f>
        <v>0</v>
      </c>
      <c r="U993" s="192">
        <f ca="1">-SUM($J992:U992)</f>
        <v>0</v>
      </c>
      <c r="V993" s="192">
        <f ca="1">-SUM($J992:V992)</f>
        <v>0</v>
      </c>
      <c r="W993" s="192">
        <f ca="1">-SUM($J992:W992)</f>
        <v>0</v>
      </c>
      <c r="X993" s="193">
        <f ca="1">-SUM($J992:X992)</f>
        <v>0</v>
      </c>
    </row>
    <row r="994" spans="1:56" x14ac:dyDescent="0.25">
      <c r="A994" s="24">
        <v>42</v>
      </c>
      <c r="B994" s="154"/>
      <c r="C994" s="178" t="s">
        <v>65</v>
      </c>
      <c r="D994" s="82"/>
      <c r="E994" s="82"/>
      <c r="F994" s="205" t="s">
        <v>58</v>
      </c>
      <c r="G994" s="82"/>
      <c r="H994" s="82"/>
      <c r="I994" s="82"/>
      <c r="J994" s="198">
        <f t="shared" ref="J994:X994" ca="1" si="536">(J992+J985)*$F960</f>
        <v>0</v>
      </c>
      <c r="K994" s="199">
        <f t="shared" ca="1" si="536"/>
        <v>0</v>
      </c>
      <c r="L994" s="199">
        <f t="shared" ca="1" si="536"/>
        <v>0</v>
      </c>
      <c r="M994" s="199">
        <f t="shared" ca="1" si="536"/>
        <v>0</v>
      </c>
      <c r="N994" s="199">
        <f t="shared" ca="1" si="536"/>
        <v>0</v>
      </c>
      <c r="O994" s="199">
        <f t="shared" ca="1" si="536"/>
        <v>0</v>
      </c>
      <c r="P994" s="199">
        <f t="shared" ca="1" si="536"/>
        <v>0</v>
      </c>
      <c r="Q994" s="199">
        <f t="shared" ca="1" si="536"/>
        <v>0</v>
      </c>
      <c r="R994" s="199">
        <f t="shared" ca="1" si="536"/>
        <v>0</v>
      </c>
      <c r="S994" s="199">
        <f t="shared" ca="1" si="536"/>
        <v>0</v>
      </c>
      <c r="T994" s="199">
        <f t="shared" ca="1" si="536"/>
        <v>0</v>
      </c>
      <c r="U994" s="199">
        <f t="shared" ca="1" si="536"/>
        <v>0</v>
      </c>
      <c r="V994" s="199">
        <f t="shared" ca="1" si="536"/>
        <v>0</v>
      </c>
      <c r="W994" s="199">
        <f t="shared" ca="1" si="536"/>
        <v>0</v>
      </c>
      <c r="X994" s="200">
        <f t="shared" ca="1" si="536"/>
        <v>0</v>
      </c>
    </row>
    <row r="995" spans="1:56" x14ac:dyDescent="0.25">
      <c r="A995" s="24">
        <v>43</v>
      </c>
      <c r="C995" s="189"/>
      <c r="D995" s="6"/>
      <c r="E995" s="6"/>
      <c r="F995" s="202" t="str">
        <f>Data!B$99</f>
        <v>Støttet overhead</v>
      </c>
      <c r="G995" s="6"/>
      <c r="H995" s="6"/>
      <c r="I995" s="6"/>
      <c r="J995" s="191">
        <f ca="1">(J991+J984)*$F960</f>
        <v>0</v>
      </c>
      <c r="K995" s="192">
        <f ca="1">(K991+K984)*$F960</f>
        <v>0</v>
      </c>
      <c r="L995" s="192">
        <f t="shared" ref="L995:X995" ca="1" si="537">(L991+L984)*$F960</f>
        <v>0</v>
      </c>
      <c r="M995" s="192">
        <f t="shared" ca="1" si="537"/>
        <v>0</v>
      </c>
      <c r="N995" s="192">
        <f t="shared" ca="1" si="537"/>
        <v>0</v>
      </c>
      <c r="O995" s="192">
        <f t="shared" ca="1" si="537"/>
        <v>0</v>
      </c>
      <c r="P995" s="192">
        <f t="shared" ca="1" si="537"/>
        <v>0</v>
      </c>
      <c r="Q995" s="192">
        <f t="shared" ca="1" si="537"/>
        <v>0</v>
      </c>
      <c r="R995" s="192">
        <f t="shared" ca="1" si="537"/>
        <v>0</v>
      </c>
      <c r="S995" s="192">
        <f t="shared" ca="1" si="537"/>
        <v>0</v>
      </c>
      <c r="T995" s="192">
        <f t="shared" ca="1" si="537"/>
        <v>0</v>
      </c>
      <c r="U995" s="192">
        <f t="shared" ca="1" si="537"/>
        <v>0</v>
      </c>
      <c r="V995" s="192">
        <f t="shared" ca="1" si="537"/>
        <v>0</v>
      </c>
      <c r="W995" s="192">
        <f t="shared" ca="1" si="537"/>
        <v>0</v>
      </c>
      <c r="X995" s="193">
        <f t="shared" ca="1" si="537"/>
        <v>0</v>
      </c>
    </row>
    <row r="996" spans="1:56" x14ac:dyDescent="0.25">
      <c r="C996" s="178" t="s">
        <v>101</v>
      </c>
      <c r="D996" s="82"/>
      <c r="E996" s="82"/>
      <c r="F996" s="201" t="str">
        <f>Data!B$33</f>
        <v>Udbetalingsloft</v>
      </c>
      <c r="G996" s="82"/>
      <c r="H996" s="82"/>
      <c r="I996" s="82"/>
      <c r="J996" s="198">
        <f ca="1">(J983+J990)*(1+$F960)*$F973</f>
        <v>0</v>
      </c>
      <c r="K996" s="199">
        <f t="shared" ref="K996:X996" ca="1" si="538">(K983+K990)*(1+$F960)*$F973</f>
        <v>0</v>
      </c>
      <c r="L996" s="199">
        <f t="shared" ca="1" si="538"/>
        <v>0</v>
      </c>
      <c r="M996" s="199">
        <f t="shared" ca="1" si="538"/>
        <v>0</v>
      </c>
      <c r="N996" s="199">
        <f t="shared" ca="1" si="538"/>
        <v>0</v>
      </c>
      <c r="O996" s="199">
        <f t="shared" ca="1" si="538"/>
        <v>0</v>
      </c>
      <c r="P996" s="199">
        <f t="shared" ca="1" si="538"/>
        <v>0</v>
      </c>
      <c r="Q996" s="199">
        <f t="shared" ca="1" si="538"/>
        <v>0</v>
      </c>
      <c r="R996" s="199">
        <f t="shared" ca="1" si="538"/>
        <v>0</v>
      </c>
      <c r="S996" s="199">
        <f t="shared" ca="1" si="538"/>
        <v>0</v>
      </c>
      <c r="T996" s="199">
        <f t="shared" ca="1" si="538"/>
        <v>0</v>
      </c>
      <c r="U996" s="199">
        <f t="shared" ca="1" si="538"/>
        <v>0</v>
      </c>
      <c r="V996" s="199">
        <f t="shared" ca="1" si="538"/>
        <v>0</v>
      </c>
      <c r="W996" s="199">
        <f t="shared" ca="1" si="538"/>
        <v>0</v>
      </c>
      <c r="X996" s="200">
        <f t="shared" ca="1" si="538"/>
        <v>0</v>
      </c>
    </row>
    <row r="997" spans="1:56" x14ac:dyDescent="0.25">
      <c r="C997" s="189"/>
      <c r="D997" s="6"/>
      <c r="E997" s="6"/>
      <c r="F997" s="202" t="str">
        <f>Data!B$34</f>
        <v>Til/fra pulje</v>
      </c>
      <c r="G997" s="6"/>
      <c r="H997" s="6"/>
      <c r="I997" s="6"/>
      <c r="J997" s="191">
        <f ca="1">(J985+J992)*(1+$F960)*$F973</f>
        <v>0</v>
      </c>
      <c r="K997" s="192">
        <f t="shared" ref="K997:X997" ca="1" si="539">(K985+K992)*(1+$F960)*$F973</f>
        <v>0</v>
      </c>
      <c r="L997" s="192">
        <f t="shared" ca="1" si="539"/>
        <v>0</v>
      </c>
      <c r="M997" s="192">
        <f t="shared" ca="1" si="539"/>
        <v>0</v>
      </c>
      <c r="N997" s="192">
        <f t="shared" ca="1" si="539"/>
        <v>0</v>
      </c>
      <c r="O997" s="192">
        <f t="shared" ca="1" si="539"/>
        <v>0</v>
      </c>
      <c r="P997" s="192">
        <f t="shared" ca="1" si="539"/>
        <v>0</v>
      </c>
      <c r="Q997" s="192">
        <f t="shared" ca="1" si="539"/>
        <v>0</v>
      </c>
      <c r="R997" s="192">
        <f t="shared" ca="1" si="539"/>
        <v>0</v>
      </c>
      <c r="S997" s="192">
        <f t="shared" ca="1" si="539"/>
        <v>0</v>
      </c>
      <c r="T997" s="192">
        <f t="shared" ca="1" si="539"/>
        <v>0</v>
      </c>
      <c r="U997" s="192">
        <f t="shared" ca="1" si="539"/>
        <v>0</v>
      </c>
      <c r="V997" s="192">
        <f t="shared" ca="1" si="539"/>
        <v>0</v>
      </c>
      <c r="W997" s="192">
        <f t="shared" ca="1" si="539"/>
        <v>0</v>
      </c>
      <c r="X997" s="193">
        <f t="shared" ca="1" si="539"/>
        <v>0</v>
      </c>
    </row>
    <row r="998" spans="1:56" x14ac:dyDescent="0.25">
      <c r="C998" s="195"/>
      <c r="D998" s="196"/>
      <c r="E998" s="196"/>
      <c r="F998" s="204" t="str">
        <f>Data!B$35</f>
        <v>Pulje for tilbageholdt tilskud</v>
      </c>
      <c r="G998" s="196"/>
      <c r="H998" s="196"/>
      <c r="I998" s="196"/>
      <c r="J998" s="186">
        <f ca="1">(J986+J993)*(1+$F960)*$F973</f>
        <v>0</v>
      </c>
      <c r="K998" s="187">
        <f t="shared" ref="K998:X998" ca="1" si="540">(K986+K993)*(1+$F960)*$F973</f>
        <v>0</v>
      </c>
      <c r="L998" s="187">
        <f t="shared" ca="1" si="540"/>
        <v>0</v>
      </c>
      <c r="M998" s="187">
        <f t="shared" ca="1" si="540"/>
        <v>0</v>
      </c>
      <c r="N998" s="187">
        <f t="shared" ca="1" si="540"/>
        <v>0</v>
      </c>
      <c r="O998" s="187">
        <f t="shared" ca="1" si="540"/>
        <v>0</v>
      </c>
      <c r="P998" s="187">
        <f t="shared" ca="1" si="540"/>
        <v>0</v>
      </c>
      <c r="Q998" s="187">
        <f t="shared" ca="1" si="540"/>
        <v>0</v>
      </c>
      <c r="R998" s="187">
        <f t="shared" ca="1" si="540"/>
        <v>0</v>
      </c>
      <c r="S998" s="187">
        <f t="shared" ca="1" si="540"/>
        <v>0</v>
      </c>
      <c r="T998" s="187">
        <f t="shared" ca="1" si="540"/>
        <v>0</v>
      </c>
      <c r="U998" s="187">
        <f t="shared" ca="1" si="540"/>
        <v>0</v>
      </c>
      <c r="V998" s="187">
        <f t="shared" ca="1" si="540"/>
        <v>0</v>
      </c>
      <c r="W998" s="187">
        <f t="shared" ca="1" si="540"/>
        <v>0</v>
      </c>
      <c r="X998" s="188">
        <f t="shared" ca="1" si="540"/>
        <v>0</v>
      </c>
    </row>
    <row r="999" spans="1:56" x14ac:dyDescent="0.25">
      <c r="A999" s="24" t="s">
        <v>230</v>
      </c>
      <c r="C999" s="482" t="s">
        <v>229</v>
      </c>
      <c r="D999" s="483"/>
      <c r="E999" s="483"/>
      <c r="F999" s="483"/>
      <c r="G999" s="483"/>
      <c r="H999" s="483"/>
      <c r="I999" s="483"/>
      <c r="J999" s="484">
        <f ca="1">J974</f>
        <v>0</v>
      </c>
      <c r="K999" s="485">
        <f ca="1">SUM($J974:K974)</f>
        <v>0</v>
      </c>
      <c r="L999" s="485">
        <f ca="1">SUM($J974:L974)</f>
        <v>0</v>
      </c>
      <c r="M999" s="485">
        <f ca="1">SUM($J974:M974)</f>
        <v>0</v>
      </c>
      <c r="N999" s="485">
        <f ca="1">SUM($J974:N974)</f>
        <v>0</v>
      </c>
      <c r="O999" s="485">
        <f ca="1">SUM($J974:O974)</f>
        <v>0</v>
      </c>
      <c r="P999" s="485">
        <f ca="1">SUM($J974:P974)</f>
        <v>0</v>
      </c>
      <c r="Q999" s="485">
        <f ca="1">SUM($J974:Q974)</f>
        <v>0</v>
      </c>
      <c r="R999" s="485">
        <f ca="1">SUM($J974:R974)</f>
        <v>0</v>
      </c>
      <c r="S999" s="485">
        <f ca="1">SUM($J974:S974)</f>
        <v>0</v>
      </c>
      <c r="T999" s="485">
        <f ca="1">SUM($J974:T974)</f>
        <v>0</v>
      </c>
      <c r="U999" s="485">
        <f ca="1">SUM($J974:U974)</f>
        <v>0</v>
      </c>
      <c r="V999" s="485">
        <f ca="1">SUM($J974:V974)</f>
        <v>0</v>
      </c>
      <c r="W999" s="485">
        <f ca="1">SUM($J974:W974)</f>
        <v>0</v>
      </c>
      <c r="X999" s="486">
        <f ca="1">SUM($J974:X974)</f>
        <v>0</v>
      </c>
    </row>
    <row r="1002" spans="1:56" x14ac:dyDescent="0.25">
      <c r="B1002" s="10"/>
      <c r="C1002" s="268" t="str">
        <f>Data!B$53</f>
        <v>Virksomhed</v>
      </c>
      <c r="D1002" s="81"/>
      <c r="E1002" s="403">
        <f>HLOOKUP(B1003,'Budget &amp; Total'!A:CI,6,FALSE)</f>
        <v>0</v>
      </c>
      <c r="F1002" s="925">
        <f>HLOOKUP(B1003,'Budget &amp; Total'!A:CI,5,FALSE)</f>
        <v>0</v>
      </c>
      <c r="G1002" s="925"/>
      <c r="H1002" s="925"/>
      <c r="I1002" s="81"/>
      <c r="J1002" s="82" t="str">
        <f ca="1">J$1</f>
        <v>P1</v>
      </c>
      <c r="K1002" s="82" t="str">
        <f t="shared" ref="K1002:X1002" ca="1" si="541">K$1</f>
        <v>P2</v>
      </c>
      <c r="L1002" s="82" t="str">
        <f t="shared" ca="1" si="541"/>
        <v>P3</v>
      </c>
      <c r="M1002" s="82" t="str">
        <f t="shared" ca="1" si="541"/>
        <v>P4</v>
      </c>
      <c r="N1002" s="82" t="str">
        <f t="shared" ca="1" si="541"/>
        <v>P5</v>
      </c>
      <c r="O1002" s="82" t="str">
        <f t="shared" ca="1" si="541"/>
        <v>P6</v>
      </c>
      <c r="P1002" s="82" t="str">
        <f t="shared" ca="1" si="541"/>
        <v>P7</v>
      </c>
      <c r="Q1002" s="82" t="str">
        <f t="shared" ca="1" si="541"/>
        <v>P8</v>
      </c>
      <c r="R1002" s="82" t="str">
        <f t="shared" ca="1" si="541"/>
        <v>P9</v>
      </c>
      <c r="S1002" s="82" t="str">
        <f t="shared" ca="1" si="541"/>
        <v>P10</v>
      </c>
      <c r="T1002" s="82" t="str">
        <f t="shared" ca="1" si="541"/>
        <v>P11</v>
      </c>
      <c r="U1002" s="82" t="str">
        <f t="shared" ca="1" si="541"/>
        <v>P12</v>
      </c>
      <c r="V1002" s="82" t="str">
        <f t="shared" ca="1" si="541"/>
        <v>P13</v>
      </c>
      <c r="W1002" s="82" t="str">
        <f t="shared" ca="1" si="541"/>
        <v>P14</v>
      </c>
      <c r="X1002" s="83" t="str">
        <f t="shared" ca="1" si="541"/>
        <v>P15</v>
      </c>
      <c r="Z1002" s="1"/>
      <c r="AA1002" s="1"/>
      <c r="AB1002" s="1"/>
      <c r="AC1002" s="1"/>
      <c r="AD1002" s="1"/>
      <c r="AE1002" s="1"/>
      <c r="AF1002" s="1"/>
      <c r="AG1002" s="1"/>
      <c r="AH1002" s="1"/>
      <c r="AI1002" s="1"/>
      <c r="AJ1002" s="1"/>
      <c r="AK1002" s="1"/>
      <c r="AL1002" s="1"/>
      <c r="AM1002" s="1"/>
      <c r="AN1002" s="1"/>
      <c r="AO1002" s="1"/>
      <c r="AX1002" s="1"/>
      <c r="AY1002" s="1"/>
      <c r="AZ1002" s="1"/>
      <c r="BA1002" s="1"/>
      <c r="BB1002" s="1"/>
      <c r="BC1002" s="1"/>
      <c r="BD1002" s="1"/>
    </row>
    <row r="1003" spans="1:56" x14ac:dyDescent="0.25">
      <c r="B1003" s="293">
        <f>B953+1</f>
        <v>21</v>
      </c>
      <c r="C1003" s="84" t="str">
        <f>Data!B$52</f>
        <v>Projekt</v>
      </c>
      <c r="D1003" s="26"/>
      <c r="E1003" s="296">
        <f>'Budget &amp; Total'!$C$5</f>
        <v>0</v>
      </c>
      <c r="F1003" s="924">
        <f>'Budget &amp; Total'!$C$8</f>
        <v>0</v>
      </c>
      <c r="G1003" s="924"/>
      <c r="H1003" s="924"/>
      <c r="I1003" s="85"/>
      <c r="J1003" s="86">
        <f ca="1">INDIRECT(J$1&amp;"!d$5")</f>
        <v>0</v>
      </c>
      <c r="K1003" s="86">
        <f ca="1">INDIRECT(K$1&amp;"!d$5")</f>
        <v>1</v>
      </c>
      <c r="L1003" s="6"/>
      <c r="M1003" s="6"/>
      <c r="N1003" s="6"/>
      <c r="O1003" s="6"/>
      <c r="P1003" s="6"/>
      <c r="Q1003" s="6"/>
      <c r="R1003" s="6"/>
      <c r="S1003" s="6"/>
      <c r="T1003" s="6"/>
      <c r="U1003" s="6"/>
      <c r="V1003" s="6"/>
      <c r="W1003" s="6"/>
      <c r="X1003" s="481"/>
      <c r="Z1003">
        <v>1</v>
      </c>
      <c r="AA1003">
        <v>2</v>
      </c>
      <c r="AB1003">
        <v>3</v>
      </c>
      <c r="AC1003">
        <v>4</v>
      </c>
      <c r="AD1003">
        <v>5</v>
      </c>
      <c r="AE1003">
        <v>6</v>
      </c>
      <c r="AF1003">
        <v>7</v>
      </c>
      <c r="AG1003">
        <v>8</v>
      </c>
      <c r="AH1003">
        <v>9</v>
      </c>
      <c r="AI1003">
        <v>10</v>
      </c>
      <c r="AJ1003">
        <v>11</v>
      </c>
      <c r="AK1003">
        <v>12</v>
      </c>
      <c r="AL1003">
        <v>13</v>
      </c>
      <c r="AM1003">
        <v>14</v>
      </c>
      <c r="AN1003">
        <v>15</v>
      </c>
    </row>
    <row r="1004" spans="1:56" ht="13.8" thickBot="1" x14ac:dyDescent="0.3">
      <c r="B1004" s="24">
        <f>B1003</f>
        <v>21</v>
      </c>
      <c r="C1004" s="87"/>
      <c r="D1004" s="26"/>
      <c r="E1004" s="26"/>
      <c r="F1004" s="26"/>
      <c r="G1004" s="448" t="s">
        <v>5</v>
      </c>
      <c r="H1004" s="449">
        <f>Data!B1003</f>
        <v>0</v>
      </c>
      <c r="I1004" s="6"/>
      <c r="J1004" s="86">
        <f ca="1">INDIRECT(J$1&amp;"!f$5")</f>
        <v>0</v>
      </c>
      <c r="K1004" s="86">
        <f ca="1">INDIRECT(K$1&amp;"!f$5")</f>
        <v>0</v>
      </c>
      <c r="L1004" s="6"/>
      <c r="M1004" s="6"/>
      <c r="N1004" s="6"/>
      <c r="O1004" s="6"/>
      <c r="P1004" s="6"/>
      <c r="Q1004" s="6"/>
      <c r="R1004" s="6"/>
      <c r="S1004" s="6"/>
      <c r="T1004" s="6"/>
      <c r="U1004" s="6"/>
      <c r="V1004" s="6"/>
      <c r="W1004" s="6"/>
      <c r="X1004" s="481"/>
      <c r="Z1004" s="1">
        <f t="shared" ref="Z1004:AN1004" ca="1" si="542">J1004+20</f>
        <v>20</v>
      </c>
      <c r="AA1004" s="1">
        <f t="shared" ca="1" si="542"/>
        <v>20</v>
      </c>
      <c r="AB1004" s="1">
        <f t="shared" si="542"/>
        <v>20</v>
      </c>
      <c r="AC1004" s="1">
        <f t="shared" si="542"/>
        <v>20</v>
      </c>
      <c r="AD1004" s="1">
        <f t="shared" si="542"/>
        <v>20</v>
      </c>
      <c r="AE1004" s="1">
        <f t="shared" si="542"/>
        <v>20</v>
      </c>
      <c r="AF1004" s="1">
        <f t="shared" si="542"/>
        <v>20</v>
      </c>
      <c r="AG1004" s="1">
        <f t="shared" si="542"/>
        <v>20</v>
      </c>
      <c r="AH1004" s="1">
        <f t="shared" si="542"/>
        <v>20</v>
      </c>
      <c r="AI1004" s="1">
        <f t="shared" si="542"/>
        <v>20</v>
      </c>
      <c r="AJ1004" s="1">
        <f t="shared" si="542"/>
        <v>20</v>
      </c>
      <c r="AK1004" s="1">
        <f t="shared" si="542"/>
        <v>20</v>
      </c>
      <c r="AL1004" s="1">
        <f t="shared" si="542"/>
        <v>20</v>
      </c>
      <c r="AM1004" s="1">
        <f t="shared" si="542"/>
        <v>20</v>
      </c>
      <c r="AN1004" s="1">
        <f t="shared" si="542"/>
        <v>20</v>
      </c>
    </row>
    <row r="1005" spans="1:56" x14ac:dyDescent="0.25">
      <c r="A1005" s="24">
        <v>1</v>
      </c>
      <c r="B1005" s="24">
        <f t="shared" ref="B1005:B1029" si="543">B1004</f>
        <v>21</v>
      </c>
      <c r="C1005" s="36" t="str">
        <f>Data!B$24</f>
        <v>Timer</v>
      </c>
      <c r="D1005" s="68" t="str">
        <f>Data!B$13</f>
        <v>Interne timer</v>
      </c>
      <c r="E1005" s="68"/>
      <c r="F1005" s="37"/>
      <c r="G1005" s="241">
        <f>HLOOKUP(B1005,'Budget &amp; Total'!$1:$45,(20),FALSE)</f>
        <v>0</v>
      </c>
      <c r="H1005" s="452">
        <f ca="1">SUM(J1005:X1005)</f>
        <v>0</v>
      </c>
      <c r="I1005" s="72"/>
      <c r="J1005" s="152">
        <f ca="1">HLOOKUP($B1005,INDIRECT(J$1&amp;"!$I$2:$AM$40"),('Partner-period(er)'!$A1005+14),FALSE)</f>
        <v>0</v>
      </c>
      <c r="K1005" s="69">
        <f ca="1">HLOOKUP($B1005,INDIRECT(K$1&amp;"!$I$2:$AM$40"),('Partner-period(er)'!$A1005+14),FALSE)</f>
        <v>0</v>
      </c>
      <c r="L1005" s="69">
        <f ca="1">HLOOKUP($B1005,INDIRECT(L$1&amp;"!$I$2:$AM$40"),('Partner-period(er)'!$A1005+14),FALSE)</f>
        <v>0</v>
      </c>
      <c r="M1005" s="69">
        <f ca="1">HLOOKUP($B1005,INDIRECT(M$1&amp;"!$I$2:$AM$40"),('Partner-period(er)'!$A1005+14),FALSE)</f>
        <v>0</v>
      </c>
      <c r="N1005" s="69">
        <f ca="1">HLOOKUP($B1005,INDIRECT(N$1&amp;"!$I$2:$AM$40"),('Partner-period(er)'!$A1005+14),FALSE)</f>
        <v>0</v>
      </c>
      <c r="O1005" s="68">
        <f ca="1">HLOOKUP($B1005,INDIRECT(O$1&amp;"!$I$2:$AM$40"),('Partner-period(er)'!$A1005+14),FALSE)</f>
        <v>0</v>
      </c>
      <c r="P1005" s="68">
        <f ca="1">HLOOKUP($B1005,INDIRECT(P$1&amp;"!$I$2:$AM$40"),('Partner-period(er)'!$A1005+14),FALSE)</f>
        <v>0</v>
      </c>
      <c r="Q1005" s="68">
        <f ca="1">HLOOKUP($B1005,INDIRECT(Q$1&amp;"!$I$2:$AM$40"),('Partner-period(er)'!$A1005+14),FALSE)</f>
        <v>0</v>
      </c>
      <c r="R1005" s="68">
        <f ca="1">HLOOKUP($B1005,INDIRECT(R$1&amp;"!$I$2:$AM$40"),('Partner-period(er)'!$A1005+14),FALSE)</f>
        <v>0</v>
      </c>
      <c r="S1005" s="68">
        <f ca="1">HLOOKUP($B1005,INDIRECT(S$1&amp;"!$I$2:$AM$40"),('Partner-period(er)'!$A1005+14),FALSE)</f>
        <v>0</v>
      </c>
      <c r="T1005" s="68">
        <f ca="1">HLOOKUP($B1005,INDIRECT(T$1&amp;"!$I$2:$AM$40"),('Partner-period(er)'!$A1005+14),FALSE)</f>
        <v>0</v>
      </c>
      <c r="U1005" s="68">
        <f ca="1">HLOOKUP($B1005,INDIRECT(U$1&amp;"!$I$2:$AM$40"),('Partner-period(er)'!$A1005+14),FALSE)</f>
        <v>0</v>
      </c>
      <c r="V1005" s="68">
        <f ca="1">HLOOKUP($B1005,INDIRECT(V$1&amp;"!$I$2:$AM$40"),('Partner-period(er)'!$A1005+14),FALSE)</f>
        <v>0</v>
      </c>
      <c r="W1005" s="68">
        <f ca="1">HLOOKUP($B1005,INDIRECT(W$1&amp;"!$I$2:$AM$40"),('Partner-period(er)'!$A1005+14),FALSE)</f>
        <v>0</v>
      </c>
      <c r="X1005" s="362">
        <f ca="1">HLOOKUP($B1005,INDIRECT(X$1&amp;"!$I$2:$AM$40"),('Partner-period(er)'!$A1005+14),FALSE)</f>
        <v>0</v>
      </c>
      <c r="Z1005" s="13">
        <f ca="1">J1005</f>
        <v>0</v>
      </c>
      <c r="AA1005" s="14">
        <f ca="1">SUM($J1005:K1005)</f>
        <v>0</v>
      </c>
      <c r="AB1005" s="14">
        <f ca="1">SUM($J1005:L1005)</f>
        <v>0</v>
      </c>
      <c r="AC1005" s="14">
        <f ca="1">SUM($J1005:M1005)</f>
        <v>0</v>
      </c>
      <c r="AD1005" s="14">
        <f ca="1">SUM($J1005:N1005)</f>
        <v>0</v>
      </c>
      <c r="AE1005" s="14">
        <f ca="1">SUM($J1005:O1005)</f>
        <v>0</v>
      </c>
      <c r="AF1005" s="14">
        <f ca="1">SUM($J1005:P1005)</f>
        <v>0</v>
      </c>
      <c r="AG1005" s="14">
        <f ca="1">SUM($J1005:Q1005)</f>
        <v>0</v>
      </c>
      <c r="AH1005" s="14">
        <f ca="1">SUM($J1005:R1005)</f>
        <v>0</v>
      </c>
      <c r="AI1005" s="14">
        <f ca="1">SUM($J1005:S1005)</f>
        <v>0</v>
      </c>
      <c r="AJ1005" s="14">
        <f ca="1">SUM($J1005:T1005)</f>
        <v>0</v>
      </c>
      <c r="AK1005" s="14">
        <f ca="1">SUM($J1005:U1005)</f>
        <v>0</v>
      </c>
      <c r="AL1005" s="14">
        <f ca="1">SUM($J1005:V1005)</f>
        <v>0</v>
      </c>
      <c r="AM1005" s="14">
        <f ca="1">SUM($J1005:W1005)</f>
        <v>0</v>
      </c>
      <c r="AN1005" s="18">
        <f ca="1">SUM($J1005:X1005)</f>
        <v>0</v>
      </c>
      <c r="AO1005" s="12"/>
      <c r="AP1005" s="11"/>
      <c r="AQ1005" s="11"/>
      <c r="AR1005" s="11"/>
      <c r="AS1005" s="11"/>
      <c r="AT1005" s="11"/>
    </row>
    <row r="1006" spans="1:56" x14ac:dyDescent="0.25">
      <c r="A1006" s="24">
        <v>2</v>
      </c>
      <c r="B1006" s="24">
        <f t="shared" si="543"/>
        <v>21</v>
      </c>
      <c r="C1006" s="443">
        <f>Data!L1002</f>
        <v>0</v>
      </c>
      <c r="D1006" s="9" t="str">
        <f>Data!B$14</f>
        <v>Teknisk/adm timer</v>
      </c>
      <c r="E1006" s="9"/>
      <c r="F1006" s="4"/>
      <c r="G1006" s="242">
        <f>HLOOKUP(B1006,'Budget &amp; Total'!$1:$45,(21),FALSE)</f>
        <v>0</v>
      </c>
      <c r="H1006" s="453">
        <f t="shared" ref="H1006:H1029" ca="1" si="544">SUM(J1006:X1006)</f>
        <v>0</v>
      </c>
      <c r="I1006" s="72"/>
      <c r="J1006" s="153">
        <f ca="1">HLOOKUP($B1006,INDIRECT(J$1&amp;"!$I$2:$AM$40"),('Partner-period(er)'!$A1006+14),FALSE)</f>
        <v>0</v>
      </c>
      <c r="K1006" s="58">
        <f ca="1">HLOOKUP($B1006,INDIRECT(K$1&amp;"!$I$2:$AM$40"),('Partner-period(er)'!$A1006+14),FALSE)</f>
        <v>0</v>
      </c>
      <c r="L1006" s="58">
        <f ca="1">HLOOKUP($B1006,INDIRECT(L$1&amp;"!$I$2:$AM$40"),('Partner-period(er)'!$A1006+14),FALSE)</f>
        <v>0</v>
      </c>
      <c r="M1006" s="58">
        <f ca="1">HLOOKUP($B1006,INDIRECT(M$1&amp;"!$I$2:$AM$40"),('Partner-period(er)'!$A1006+14),FALSE)</f>
        <v>0</v>
      </c>
      <c r="N1006" s="58">
        <f ca="1">HLOOKUP($B1006,INDIRECT(N$1&amp;"!$I$2:$AM$40"),('Partner-period(er)'!$A1006+14),FALSE)</f>
        <v>0</v>
      </c>
      <c r="O1006" s="41">
        <f ca="1">HLOOKUP($B1006,INDIRECT(O$1&amp;"!$I$2:$AM$40"),('Partner-period(er)'!$A1006+14),FALSE)</f>
        <v>0</v>
      </c>
      <c r="P1006" s="41">
        <f ca="1">HLOOKUP($B1006,INDIRECT(P$1&amp;"!$I$2:$AM$40"),('Partner-period(er)'!$A1006+14),FALSE)</f>
        <v>0</v>
      </c>
      <c r="Q1006" s="41">
        <f ca="1">HLOOKUP($B1006,INDIRECT(Q$1&amp;"!$I$2:$AM$40"),('Partner-period(er)'!$A1006+14),FALSE)</f>
        <v>0</v>
      </c>
      <c r="R1006" s="41">
        <f ca="1">HLOOKUP($B1006,INDIRECT(R$1&amp;"!$I$2:$AM$40"),('Partner-period(er)'!$A1006+14),FALSE)</f>
        <v>0</v>
      </c>
      <c r="S1006" s="41">
        <f ca="1">HLOOKUP($B1006,INDIRECT(S$1&amp;"!$I$2:$AM$40"),('Partner-period(er)'!$A1006+14),FALSE)</f>
        <v>0</v>
      </c>
      <c r="T1006" s="41">
        <f ca="1">HLOOKUP($B1006,INDIRECT(T$1&amp;"!$I$2:$AM$40"),('Partner-period(er)'!$A1006+14),FALSE)</f>
        <v>0</v>
      </c>
      <c r="U1006" s="41">
        <f ca="1">HLOOKUP($B1006,INDIRECT(U$1&amp;"!$I$2:$AM$40"),('Partner-period(er)'!$A1006+14),FALSE)</f>
        <v>0</v>
      </c>
      <c r="V1006" s="41">
        <f ca="1">HLOOKUP($B1006,INDIRECT(V$1&amp;"!$I$2:$AM$40"),('Partner-period(er)'!$A1006+14),FALSE)</f>
        <v>0</v>
      </c>
      <c r="W1006" s="41">
        <f ca="1">HLOOKUP($B1006,INDIRECT(W$1&amp;"!$I$2:$AM$40"),('Partner-period(er)'!$A1006+14),FALSE)</f>
        <v>0</v>
      </c>
      <c r="X1006" s="363">
        <f ca="1">HLOOKUP($B1006,INDIRECT(X$1&amp;"!$I$2:$AM$40"),('Partner-period(er)'!$A1006+14),FALSE)</f>
        <v>0</v>
      </c>
      <c r="Z1006" s="15">
        <f ca="1">J1006</f>
        <v>0</v>
      </c>
      <c r="AA1006" s="11">
        <f ca="1">SUM($J1006:K1006)</f>
        <v>0</v>
      </c>
      <c r="AB1006" s="11">
        <f ca="1">SUM($J1006:L1006)</f>
        <v>0</v>
      </c>
      <c r="AC1006" s="11">
        <f ca="1">SUM($J1006:M1006)</f>
        <v>0</v>
      </c>
      <c r="AD1006" s="11">
        <f ca="1">SUM($J1006:N1006)</f>
        <v>0</v>
      </c>
      <c r="AE1006" s="11">
        <f ca="1">SUM($J1006:O1006)</f>
        <v>0</v>
      </c>
      <c r="AF1006" s="11">
        <f ca="1">SUM($J1006:P1006)</f>
        <v>0</v>
      </c>
      <c r="AG1006" s="11">
        <f ca="1">SUM($J1006:Q1006)</f>
        <v>0</v>
      </c>
      <c r="AH1006" s="11">
        <f ca="1">SUM($J1006:R1006)</f>
        <v>0</v>
      </c>
      <c r="AI1006" s="11">
        <f ca="1">SUM($J1006:S1006)</f>
        <v>0</v>
      </c>
      <c r="AJ1006" s="11">
        <f ca="1">SUM($J1006:T1006)</f>
        <v>0</v>
      </c>
      <c r="AK1006" s="11">
        <f ca="1">SUM($J1006:U1006)</f>
        <v>0</v>
      </c>
      <c r="AL1006" s="11">
        <f ca="1">SUM($J1006:V1006)</f>
        <v>0</v>
      </c>
      <c r="AM1006" s="11">
        <f ca="1">SUM($J1006:W1006)</f>
        <v>0</v>
      </c>
      <c r="AN1006" s="19">
        <f ca="1">SUM($J1006:X1006)</f>
        <v>0</v>
      </c>
      <c r="AO1006" s="12"/>
      <c r="AP1006" s="11"/>
      <c r="AQ1006" s="11"/>
      <c r="AR1006" s="11"/>
      <c r="AS1006" s="11"/>
      <c r="AT1006" s="11"/>
    </row>
    <row r="1007" spans="1:56" x14ac:dyDescent="0.25">
      <c r="A1007" s="24">
        <v>3</v>
      </c>
      <c r="B1007" s="24">
        <f t="shared" si="543"/>
        <v>21</v>
      </c>
      <c r="C1007" s="36" t="str">
        <f>Data!B$5</f>
        <v>Personaleudgifter</v>
      </c>
      <c r="D1007" s="37"/>
      <c r="E1007" s="37"/>
      <c r="F1007" s="37"/>
      <c r="G1007" s="241"/>
      <c r="H1007" s="454">
        <f t="shared" ca="1" si="544"/>
        <v>0</v>
      </c>
      <c r="I1007" s="72"/>
      <c r="J1007" s="159">
        <f ca="1">HLOOKUP($B1007,INDIRECT(J$1&amp;"!$I$2:$AM$40"),('Partner-period(er)'!$A1007+14),FALSE)</f>
        <v>0</v>
      </c>
      <c r="K1007" s="57">
        <f ca="1">HLOOKUP($B1007,INDIRECT(K$1&amp;"!$I$2:$AM$40"),('Partner-period(er)'!$A1007+14),FALSE)</f>
        <v>0</v>
      </c>
      <c r="L1007" s="57">
        <f ca="1">HLOOKUP($B1007,INDIRECT(L$1&amp;"!$I$2:$AM$40"),('Partner-period(er)'!$A1007+14),FALSE)</f>
        <v>0</v>
      </c>
      <c r="M1007" s="57">
        <f ca="1">HLOOKUP($B1007,INDIRECT(M$1&amp;"!$I$2:$AM$40"),('Partner-period(er)'!$A1007+14),FALSE)</f>
        <v>0</v>
      </c>
      <c r="N1007" s="57">
        <f ca="1">HLOOKUP($B1007,INDIRECT(N$1&amp;"!$I$2:$AM$40"),('Partner-period(er)'!$A1007+14),FALSE)</f>
        <v>0</v>
      </c>
      <c r="O1007" s="9">
        <f ca="1">HLOOKUP($B1007,INDIRECT(O$1&amp;"!$I$2:$AM$40"),('Partner-period(er)'!$A1007+14),FALSE)</f>
        <v>0</v>
      </c>
      <c r="P1007" s="9">
        <f ca="1">HLOOKUP($B1007,INDIRECT(P$1&amp;"!$I$2:$AM$40"),('Partner-period(er)'!$A1007+14),FALSE)</f>
        <v>0</v>
      </c>
      <c r="Q1007" s="9">
        <f ca="1">HLOOKUP($B1007,INDIRECT(Q$1&amp;"!$I$2:$AM$40"),('Partner-period(er)'!$A1007+14),FALSE)</f>
        <v>0</v>
      </c>
      <c r="R1007" s="9">
        <f ca="1">HLOOKUP($B1007,INDIRECT(R$1&amp;"!$I$2:$AM$40"),('Partner-period(er)'!$A1007+14),FALSE)</f>
        <v>0</v>
      </c>
      <c r="S1007" s="9">
        <f ca="1">HLOOKUP($B1007,INDIRECT(S$1&amp;"!$I$2:$AM$40"),('Partner-period(er)'!$A1007+14),FALSE)</f>
        <v>0</v>
      </c>
      <c r="T1007" s="9">
        <f ca="1">HLOOKUP($B1007,INDIRECT(T$1&amp;"!$I$2:$AM$40"),('Partner-period(er)'!$A1007+14),FALSE)</f>
        <v>0</v>
      </c>
      <c r="U1007" s="9">
        <f ca="1">HLOOKUP($B1007,INDIRECT(U$1&amp;"!$I$2:$AM$40"),('Partner-period(er)'!$A1007+14),FALSE)</f>
        <v>0</v>
      </c>
      <c r="V1007" s="9">
        <f ca="1">HLOOKUP($B1007,INDIRECT(V$1&amp;"!$I$2:$AM$40"),('Partner-period(er)'!$A1007+14),FALSE)</f>
        <v>0</v>
      </c>
      <c r="W1007" s="9">
        <f ca="1">HLOOKUP($B1007,INDIRECT(W$1&amp;"!$I$2:$AM$40"),('Partner-period(er)'!$A1007+14),FALSE)</f>
        <v>0</v>
      </c>
      <c r="X1007" s="109">
        <f ca="1">HLOOKUP($B1007,INDIRECT(X$1&amp;"!$I$2:$AM$40"),('Partner-period(er)'!$A1007+14),FALSE)</f>
        <v>0</v>
      </c>
      <c r="Z1007" s="15">
        <f ca="1">J1007</f>
        <v>0</v>
      </c>
      <c r="AA1007" s="11">
        <f ca="1">SUM($J1007:K1007)</f>
        <v>0</v>
      </c>
      <c r="AB1007" s="11">
        <f ca="1">SUM($J1007:L1007)</f>
        <v>0</v>
      </c>
      <c r="AC1007" s="11">
        <f ca="1">SUM($J1007:M1007)</f>
        <v>0</v>
      </c>
      <c r="AD1007" s="11">
        <f ca="1">SUM($J1007:N1007)</f>
        <v>0</v>
      </c>
      <c r="AE1007" s="11">
        <f ca="1">SUM($J1007:O1007)</f>
        <v>0</v>
      </c>
      <c r="AF1007" s="11">
        <f ca="1">SUM($J1007:P1007)</f>
        <v>0</v>
      </c>
      <c r="AG1007" s="11">
        <f ca="1">SUM($J1007:Q1007)</f>
        <v>0</v>
      </c>
      <c r="AH1007" s="11">
        <f ca="1">SUM($J1007:R1007)</f>
        <v>0</v>
      </c>
      <c r="AI1007" s="11">
        <f ca="1">SUM($J1007:S1007)</f>
        <v>0</v>
      </c>
      <c r="AJ1007" s="11">
        <f ca="1">SUM($J1007:T1007)</f>
        <v>0</v>
      </c>
      <c r="AK1007" s="11">
        <f ca="1">SUM($J1007:U1007)</f>
        <v>0</v>
      </c>
      <c r="AL1007" s="11">
        <f ca="1">SUM($J1007:V1007)</f>
        <v>0</v>
      </c>
      <c r="AM1007" s="11">
        <f ca="1">SUM($J1007:W1007)</f>
        <v>0</v>
      </c>
      <c r="AN1007" s="19">
        <f ca="1">SUM($J1007:X1007)</f>
        <v>0</v>
      </c>
      <c r="AO1007" s="12"/>
      <c r="AP1007" s="11"/>
      <c r="AQ1007" s="11"/>
      <c r="AR1007" s="11"/>
      <c r="AS1007" s="11"/>
      <c r="AT1007" s="11"/>
    </row>
    <row r="1008" spans="1:56" x14ac:dyDescent="0.25">
      <c r="A1008" s="24">
        <v>4</v>
      </c>
      <c r="B1008" s="24">
        <f t="shared" si="543"/>
        <v>21</v>
      </c>
      <c r="C1008" s="43"/>
      <c r="D1008" s="9" t="str">
        <f>Data!B$15</f>
        <v>Interen løn</v>
      </c>
      <c r="E1008" s="9"/>
      <c r="F1008" s="66">
        <f>HLOOKUP(B1008,'Budget &amp; Total'!B:CI,50,FALSE)</f>
        <v>0</v>
      </c>
      <c r="G1008" s="242">
        <f>HLOOKUP(B1008,'Budget &amp; Total'!$1:$45,(24),FALSE)</f>
        <v>0</v>
      </c>
      <c r="H1008" s="454">
        <f t="shared" ca="1" si="544"/>
        <v>0</v>
      </c>
      <c r="I1008" s="72"/>
      <c r="J1008" s="159">
        <f ca="1">HLOOKUP($B1008,INDIRECT(J$1&amp;"!$I$2:$AM$40"),('Partner-period(er)'!$A1008+14),FALSE)</f>
        <v>0</v>
      </c>
      <c r="K1008" s="57">
        <f ca="1">HLOOKUP($B1008,INDIRECT(K$1&amp;"!$I$2:$AM$40"),('Partner-period(er)'!$A1008+14),FALSE)</f>
        <v>0</v>
      </c>
      <c r="L1008" s="57">
        <f ca="1">HLOOKUP($B1008,INDIRECT(L$1&amp;"!$I$2:$AM$40"),('Partner-period(er)'!$A1008+14),FALSE)</f>
        <v>0</v>
      </c>
      <c r="M1008" s="57">
        <f ca="1">HLOOKUP($B1008,INDIRECT(M$1&amp;"!$I$2:$AM$40"),('Partner-period(er)'!$A1008+14),FALSE)</f>
        <v>0</v>
      </c>
      <c r="N1008" s="57">
        <f ca="1">HLOOKUP($B1008,INDIRECT(N$1&amp;"!$I$2:$AM$40"),('Partner-period(er)'!$A1008+14),FALSE)</f>
        <v>0</v>
      </c>
      <c r="O1008" s="9">
        <f ca="1">HLOOKUP($B1008,INDIRECT(O$1&amp;"!$I$2:$AM$40"),('Partner-period(er)'!$A1008+14),FALSE)</f>
        <v>0</v>
      </c>
      <c r="P1008" s="9">
        <f ca="1">HLOOKUP($B1008,INDIRECT(P$1&amp;"!$I$2:$AM$40"),('Partner-period(er)'!$A1008+14),FALSE)</f>
        <v>0</v>
      </c>
      <c r="Q1008" s="9">
        <f ca="1">HLOOKUP($B1008,INDIRECT(Q$1&amp;"!$I$2:$AM$40"),('Partner-period(er)'!$A1008+14),FALSE)</f>
        <v>0</v>
      </c>
      <c r="R1008" s="9">
        <f ca="1">HLOOKUP($B1008,INDIRECT(R$1&amp;"!$I$2:$AM$40"),('Partner-period(er)'!$A1008+14),FALSE)</f>
        <v>0</v>
      </c>
      <c r="S1008" s="9">
        <f ca="1">HLOOKUP($B1008,INDIRECT(S$1&amp;"!$I$2:$AM$40"),('Partner-period(er)'!$A1008+14),FALSE)</f>
        <v>0</v>
      </c>
      <c r="T1008" s="9">
        <f ca="1">HLOOKUP($B1008,INDIRECT(T$1&amp;"!$I$2:$AM$40"),('Partner-period(er)'!$A1008+14),FALSE)</f>
        <v>0</v>
      </c>
      <c r="U1008" s="9">
        <f ca="1">HLOOKUP($B1008,INDIRECT(U$1&amp;"!$I$2:$AM$40"),('Partner-period(er)'!$A1008+14),FALSE)</f>
        <v>0</v>
      </c>
      <c r="V1008" s="9">
        <f ca="1">HLOOKUP($B1008,INDIRECT(V$1&amp;"!$I$2:$AM$40"),('Partner-period(er)'!$A1008+14),FALSE)</f>
        <v>0</v>
      </c>
      <c r="W1008" s="9">
        <f ca="1">HLOOKUP($B1008,INDIRECT(W$1&amp;"!$I$2:$AM$40"),('Partner-period(er)'!$A1008+14),FALSE)</f>
        <v>0</v>
      </c>
      <c r="X1008" s="109">
        <f ca="1">HLOOKUP($B1008,INDIRECT(X$1&amp;"!$I$2:$AM$40"),('Partner-period(er)'!$A1008+14),FALSE)</f>
        <v>0</v>
      </c>
      <c r="Z1008" s="21">
        <f ca="1">J1034</f>
        <v>0</v>
      </c>
      <c r="AA1008" s="22">
        <f ca="1">SUM($J1034:K1034)</f>
        <v>0</v>
      </c>
      <c r="AB1008" s="22">
        <f ca="1">SUM($J1034:L1034)</f>
        <v>0</v>
      </c>
      <c r="AC1008" s="22">
        <f ca="1">SUM($J1034:M1034)</f>
        <v>0</v>
      </c>
      <c r="AD1008" s="22">
        <f ca="1">SUM($J1034:N1034)</f>
        <v>0</v>
      </c>
      <c r="AE1008" s="22">
        <f ca="1">SUM($J1034:O1034)</f>
        <v>0</v>
      </c>
      <c r="AF1008" s="22">
        <f ca="1">SUM($J1034:P1034)</f>
        <v>0</v>
      </c>
      <c r="AG1008" s="22">
        <f ca="1">SUM($J1034:Q1034)</f>
        <v>0</v>
      </c>
      <c r="AH1008" s="22">
        <f ca="1">SUM($J1034:R1034)</f>
        <v>0</v>
      </c>
      <c r="AI1008" s="22">
        <f ca="1">SUM($J1034:S1034)</f>
        <v>0</v>
      </c>
      <c r="AJ1008" s="22">
        <f ca="1">SUM($J1034:T1034)</f>
        <v>0</v>
      </c>
      <c r="AK1008" s="22">
        <f ca="1">SUM($J1034:U1034)</f>
        <v>0</v>
      </c>
      <c r="AL1008" s="22">
        <f ca="1">SUM($J1034:V1034)</f>
        <v>0</v>
      </c>
      <c r="AM1008" s="22">
        <f ca="1">SUM($J1034:W1034)</f>
        <v>0</v>
      </c>
      <c r="AN1008" s="23">
        <f ca="1">SUM($J1034:X1034)</f>
        <v>0</v>
      </c>
      <c r="AO1008" s="12"/>
      <c r="AP1008" s="11">
        <f ca="1">IF(Data!$H$2="ja",IF(Z1008&gt;$G1008,Z1008-$G1008,0),0)</f>
        <v>0</v>
      </c>
      <c r="AQ1008" s="11">
        <f ca="1">IF(Data!$H$2="ja",IF(AA1008&gt;$G1008,AA1008-$G1008-SUM($AP1008:AP1008),0),0)</f>
        <v>0</v>
      </c>
      <c r="AR1008" s="11">
        <f ca="1">IF(Data!$H$2="ja",IF(AB1008&gt;$G1008,AB1008-$G1008-SUM($AP1008:AQ1008),0),0)</f>
        <v>0</v>
      </c>
      <c r="AS1008" s="11">
        <f ca="1">IF(Data!$H$2="ja",IF(AC1008&gt;$G1008,AC1008-$G1008-SUM($AP1008:AR1008),0),0)</f>
        <v>0</v>
      </c>
      <c r="AT1008" s="11">
        <f ca="1">IF(Data!$H$2="ja",IF(AD1008&gt;$G1008,AD1008-$G1008-SUM($AP1008:AS1008),0),0)</f>
        <v>0</v>
      </c>
      <c r="AU1008" s="11">
        <f ca="1">IF(Data!$H$2="ja",IF(AE1008&gt;$G1008,AE1008-$G1008-SUM($AP1008:AT1008),0),0)</f>
        <v>0</v>
      </c>
      <c r="AV1008" s="11">
        <f ca="1">IF(Data!$H$2="ja",IF(AF1008&gt;$G1008,AF1008-$G1008-SUM($AP1008:AU1008),0),0)</f>
        <v>0</v>
      </c>
      <c r="AW1008" s="11">
        <f ca="1">IF(Data!$H$2="ja",IF(AG1008&gt;$G1008,AG1008-$G1008-SUM($AP1008:AV1008),0),0)</f>
        <v>0</v>
      </c>
      <c r="AX1008" s="11">
        <f ca="1">IF(Data!$H$2="ja",IF(AH1008&gt;$G1008,AH1008-$G1008-SUM($AP1008:AW1008),0),0)</f>
        <v>0</v>
      </c>
      <c r="AY1008" s="11">
        <f ca="1">IF(Data!$H$2="ja",IF(AI1008&gt;$G1008,AI1008-$G1008-SUM($AP1008:AX1008),0),0)</f>
        <v>0</v>
      </c>
      <c r="AZ1008" s="11">
        <f ca="1">IF(Data!$H$2="ja",IF(AJ1008&gt;$G1008,AJ1008-$G1008-SUM($AP1008:AY1008),0),0)</f>
        <v>0</v>
      </c>
      <c r="BA1008" s="11">
        <f ca="1">IF(Data!$H$2="ja",IF(AK1008&gt;$G1008,AK1008-$G1008-SUM($AP1008:AZ1008),0),0)</f>
        <v>0</v>
      </c>
      <c r="BB1008" s="11">
        <f ca="1">IF(Data!$H$2="ja",IF(AL1008&gt;$G1008,AL1008-$G1008-SUM($AP1008:BA1008),0),0)</f>
        <v>0</v>
      </c>
      <c r="BC1008" s="11">
        <f ca="1">IF(Data!$H$2="ja",IF(AM1008&gt;$G1008,AM1008-$G1008-SUM($AP1008:BB1008),0),0)</f>
        <v>0</v>
      </c>
      <c r="BD1008" s="11">
        <f ca="1">IF(Data!$H$2="ja",IF(AN1008&gt;$G1008,AN1008-$G1008-SUM($AP1008:BC1008),0),0)</f>
        <v>0</v>
      </c>
    </row>
    <row r="1009" spans="1:56" x14ac:dyDescent="0.25">
      <c r="A1009" s="24">
        <v>5</v>
      </c>
      <c r="B1009" s="24">
        <f t="shared" si="543"/>
        <v>21</v>
      </c>
      <c r="C1009" s="39"/>
      <c r="D1009" s="9" t="str">
        <f>Data!B$16</f>
        <v>Teknisk/adm løn</v>
      </c>
      <c r="E1009" s="9"/>
      <c r="F1009" s="66">
        <f>HLOOKUP(B1008,'Budget &amp; Total'!B:CI,51,FALSE)</f>
        <v>0</v>
      </c>
      <c r="G1009" s="242">
        <f>HLOOKUP(B1009,'Budget &amp; Total'!$1:$45,(25),FALSE)</f>
        <v>0</v>
      </c>
      <c r="H1009" s="454">
        <f t="shared" ca="1" si="544"/>
        <v>0</v>
      </c>
      <c r="I1009" s="72"/>
      <c r="J1009" s="159">
        <f ca="1">HLOOKUP($B1009,INDIRECT(J$1&amp;"!$I$2:$AM$40"),('Partner-period(er)'!$A1009+14),FALSE)</f>
        <v>0</v>
      </c>
      <c r="K1009" s="57">
        <f ca="1">HLOOKUP($B1009,INDIRECT(K$1&amp;"!$I$2:$AM$40"),('Partner-period(er)'!$A1009+14),FALSE)</f>
        <v>0</v>
      </c>
      <c r="L1009" s="57">
        <f ca="1">HLOOKUP($B1009,INDIRECT(L$1&amp;"!$I$2:$AM$40"),('Partner-period(er)'!$A1009+14),FALSE)</f>
        <v>0</v>
      </c>
      <c r="M1009" s="57">
        <f ca="1">HLOOKUP($B1009,INDIRECT(M$1&amp;"!$I$2:$AM$40"),('Partner-period(er)'!$A1009+14),FALSE)</f>
        <v>0</v>
      </c>
      <c r="N1009" s="57">
        <f ca="1">HLOOKUP($B1009,INDIRECT(N$1&amp;"!$I$2:$AM$40"),('Partner-period(er)'!$A1009+14),FALSE)</f>
        <v>0</v>
      </c>
      <c r="O1009" s="9">
        <f ca="1">HLOOKUP($B1009,INDIRECT(O$1&amp;"!$I$2:$AM$40"),('Partner-period(er)'!$A1009+14),FALSE)</f>
        <v>0</v>
      </c>
      <c r="P1009" s="9">
        <f ca="1">HLOOKUP($B1009,INDIRECT(P$1&amp;"!$I$2:$AM$40"),('Partner-period(er)'!$A1009+14),FALSE)</f>
        <v>0</v>
      </c>
      <c r="Q1009" s="9">
        <f ca="1">HLOOKUP($B1009,INDIRECT(Q$1&amp;"!$I$2:$AM$40"),('Partner-period(er)'!$A1009+14),FALSE)</f>
        <v>0</v>
      </c>
      <c r="R1009" s="9">
        <f ca="1">HLOOKUP($B1009,INDIRECT(R$1&amp;"!$I$2:$AM$40"),('Partner-period(er)'!$A1009+14),FALSE)</f>
        <v>0</v>
      </c>
      <c r="S1009" s="9">
        <f ca="1">HLOOKUP($B1009,INDIRECT(S$1&amp;"!$I$2:$AM$40"),('Partner-period(er)'!$A1009+14),FALSE)</f>
        <v>0</v>
      </c>
      <c r="T1009" s="9">
        <f ca="1">HLOOKUP($B1009,INDIRECT(T$1&amp;"!$I$2:$AM$40"),('Partner-period(er)'!$A1009+14),FALSE)</f>
        <v>0</v>
      </c>
      <c r="U1009" s="9">
        <f ca="1">HLOOKUP($B1009,INDIRECT(U$1&amp;"!$I$2:$AM$40"),('Partner-period(er)'!$A1009+14),FALSE)</f>
        <v>0</v>
      </c>
      <c r="V1009" s="9">
        <f ca="1">HLOOKUP($B1009,INDIRECT(V$1&amp;"!$I$2:$AM$40"),('Partner-period(er)'!$A1009+14),FALSE)</f>
        <v>0</v>
      </c>
      <c r="W1009" s="9">
        <f ca="1">HLOOKUP($B1009,INDIRECT(W$1&amp;"!$I$2:$AM$40"),('Partner-period(er)'!$A1009+14),FALSE)</f>
        <v>0</v>
      </c>
      <c r="X1009" s="109">
        <f ca="1">HLOOKUP($B1009,INDIRECT(X$1&amp;"!$I$2:$AM$40"),('Partner-period(er)'!$A1009+14),FALSE)</f>
        <v>0</v>
      </c>
      <c r="Z1009" s="21">
        <f ca="1">J1041</f>
        <v>0</v>
      </c>
      <c r="AA1009" s="22">
        <f ca="1">SUM($J1041:K1041)</f>
        <v>0</v>
      </c>
      <c r="AB1009" s="22">
        <f ca="1">SUM($J1041:L1041)</f>
        <v>0</v>
      </c>
      <c r="AC1009" s="22">
        <f ca="1">SUM($J1041:M1041)</f>
        <v>0</v>
      </c>
      <c r="AD1009" s="22">
        <f ca="1">SUM($J1041:N1041)</f>
        <v>0</v>
      </c>
      <c r="AE1009" s="22">
        <f ca="1">SUM($J1041:O1041)</f>
        <v>0</v>
      </c>
      <c r="AF1009" s="22">
        <f ca="1">SUM($J1041:P1041)</f>
        <v>0</v>
      </c>
      <c r="AG1009" s="22">
        <f ca="1">SUM($J1041:Q1041)</f>
        <v>0</v>
      </c>
      <c r="AH1009" s="22">
        <f ca="1">SUM($J1041:R1041)</f>
        <v>0</v>
      </c>
      <c r="AI1009" s="22">
        <f ca="1">SUM($J1041:S1041)</f>
        <v>0</v>
      </c>
      <c r="AJ1009" s="22">
        <f ca="1">SUM($J1041:T1041)</f>
        <v>0</v>
      </c>
      <c r="AK1009" s="22">
        <f ca="1">SUM($J1041:U1041)</f>
        <v>0</v>
      </c>
      <c r="AL1009" s="22">
        <f ca="1">SUM($J1041:V1041)</f>
        <v>0</v>
      </c>
      <c r="AM1009" s="22">
        <f ca="1">SUM($J1041:W1041)</f>
        <v>0</v>
      </c>
      <c r="AN1009" s="22">
        <f ca="1">SUM($J1041:X1041)</f>
        <v>0</v>
      </c>
      <c r="AO1009" s="12"/>
      <c r="AP1009" s="11">
        <f ca="1">IF(Data!$H$2="ja",IF(Z1009&gt;$G1009,Z1009-$G1009,0),0)</f>
        <v>0</v>
      </c>
      <c r="AQ1009" s="11">
        <f ca="1">IF(Data!$H$2="ja",IF(AA1009&gt;$G1009,AA1009-$G1009-SUM($AP1009:AP1009),0),0)</f>
        <v>0</v>
      </c>
      <c r="AR1009" s="11">
        <f ca="1">IF(Data!$H$2="ja",IF(AB1009&gt;$G1009,AB1009-$G1009-SUM($AP1009:AQ1009),0),0)</f>
        <v>0</v>
      </c>
      <c r="AS1009" s="11">
        <f ca="1">IF(Data!$H$2="ja",IF(AC1009&gt;$G1009,AC1009-$G1009-SUM($AP1009:AR1009),0),0)</f>
        <v>0</v>
      </c>
      <c r="AT1009" s="11">
        <f ca="1">IF(Data!$H$2="ja",IF(AD1009&gt;$G1009,AD1009-$G1009-SUM($AP1009:AS1009),0),0)</f>
        <v>0</v>
      </c>
      <c r="AU1009" s="11">
        <f ca="1">IF(Data!$H$2="ja",IF(AE1009&gt;$G1009,AE1009-$G1009-SUM($AP1009:AT1009),0),0)</f>
        <v>0</v>
      </c>
      <c r="AV1009" s="11">
        <f ca="1">IF(Data!$H$2="ja",IF(AF1009&gt;$G1009,AF1009-$G1009-SUM($AP1009:AU1009),0),0)</f>
        <v>0</v>
      </c>
      <c r="AW1009" s="11">
        <f ca="1">IF(Data!$H$2="ja",IF(AG1009&gt;$G1009,AG1009-$G1009-SUM($AP1009:AV1009),0),0)</f>
        <v>0</v>
      </c>
      <c r="AX1009" s="11">
        <f ca="1">IF(Data!$H$2="ja",IF(AH1009&gt;$G1009,AH1009-$G1009-SUM($AP1009:AW1009),0),0)</f>
        <v>0</v>
      </c>
      <c r="AY1009" s="11">
        <f ca="1">IF(Data!$H$2="ja",IF(AI1009&gt;$G1009,AI1009-$G1009-SUM($AP1009:AX1009),0),0)</f>
        <v>0</v>
      </c>
      <c r="AZ1009" s="11">
        <f ca="1">IF(Data!$H$2="ja",IF(AJ1009&gt;$G1009,AJ1009-$G1009-SUM($AP1009:AY1009),0),0)</f>
        <v>0</v>
      </c>
      <c r="BA1009" s="11">
        <f ca="1">IF(Data!$H$2="ja",IF(AK1009&gt;$G1009,AK1009-$G1009-SUM($AP1009:AZ1009),0),0)</f>
        <v>0</v>
      </c>
      <c r="BB1009" s="11">
        <f ca="1">IF(Data!$H$2="ja",IF(AL1009&gt;$G1009,AL1009-$G1009-SUM($AP1009:BA1009),0),0)</f>
        <v>0</v>
      </c>
      <c r="BC1009" s="11">
        <f ca="1">IF(Data!$H$2="ja",IF(AM1009&gt;$G1009,AM1009-$G1009-SUM($AP1009:BB1009),0),0)</f>
        <v>0</v>
      </c>
      <c r="BD1009" s="11">
        <f ca="1">IF(Data!$H$2="ja",IF(AN1009&gt;$G1009,AN1009-$G1009-SUM($AP1009:BC1009),0),0)</f>
        <v>0</v>
      </c>
    </row>
    <row r="1010" spans="1:56" x14ac:dyDescent="0.25">
      <c r="A1010" s="24">
        <v>6</v>
      </c>
      <c r="B1010" s="24">
        <f t="shared" si="543"/>
        <v>21</v>
      </c>
      <c r="C1010" s="40"/>
      <c r="D1010" s="41" t="str">
        <f>Data!B$17</f>
        <v>Overhead løn</v>
      </c>
      <c r="E1010" s="41"/>
      <c r="F1010" s="70">
        <f>HLOOKUP(B1008,'Budget &amp; Total'!B:CI,26,FALSE)</f>
        <v>0</v>
      </c>
      <c r="G1010" s="243">
        <f>HLOOKUP(B1010,'Budget &amp; Total'!$1:$45,(27),FALSE)</f>
        <v>0</v>
      </c>
      <c r="H1010" s="453">
        <f t="shared" ca="1" si="544"/>
        <v>0</v>
      </c>
      <c r="I1010" s="72"/>
      <c r="J1010" s="159">
        <f ca="1">HLOOKUP($B1010,INDIRECT(J$1&amp;"!$I$2:$AM$40"),('Partner-period(er)'!$A1010+14),FALSE)</f>
        <v>0</v>
      </c>
      <c r="K1010" s="57">
        <f ca="1">HLOOKUP($B1010,INDIRECT(K$1&amp;"!$I$2:$AM$40"),('Partner-period(er)'!$A1010+14),FALSE)</f>
        <v>0</v>
      </c>
      <c r="L1010" s="57">
        <f ca="1">HLOOKUP($B1010,INDIRECT(L$1&amp;"!$I$2:$AM$40"),('Partner-period(er)'!$A1010+14),FALSE)</f>
        <v>0</v>
      </c>
      <c r="M1010" s="57">
        <f ca="1">HLOOKUP($B1010,INDIRECT(M$1&amp;"!$I$2:$AM$40"),('Partner-period(er)'!$A1010+14),FALSE)</f>
        <v>0</v>
      </c>
      <c r="N1010" s="57">
        <f ca="1">HLOOKUP($B1010,INDIRECT(N$1&amp;"!$I$2:$AM$40"),('Partner-period(er)'!$A1010+14),FALSE)</f>
        <v>0</v>
      </c>
      <c r="O1010" s="9">
        <f ca="1">HLOOKUP($B1010,INDIRECT(O$1&amp;"!$I$2:$AM$40"),('Partner-period(er)'!$A1010+14),FALSE)</f>
        <v>0</v>
      </c>
      <c r="P1010" s="9">
        <f ca="1">HLOOKUP($B1010,INDIRECT(P$1&amp;"!$I$2:$AM$40"),('Partner-period(er)'!$A1010+14),FALSE)</f>
        <v>0</v>
      </c>
      <c r="Q1010" s="9">
        <f ca="1">HLOOKUP($B1010,INDIRECT(Q$1&amp;"!$I$2:$AM$40"),('Partner-period(er)'!$A1010+14),FALSE)</f>
        <v>0</v>
      </c>
      <c r="R1010" s="9">
        <f ca="1">HLOOKUP($B1010,INDIRECT(R$1&amp;"!$I$2:$AM$40"),('Partner-period(er)'!$A1010+14),FALSE)</f>
        <v>0</v>
      </c>
      <c r="S1010" s="9">
        <f ca="1">HLOOKUP($B1010,INDIRECT(S$1&amp;"!$I$2:$AM$40"),('Partner-period(er)'!$A1010+14),FALSE)</f>
        <v>0</v>
      </c>
      <c r="T1010" s="9">
        <f ca="1">HLOOKUP($B1010,INDIRECT(T$1&amp;"!$I$2:$AM$40"),('Partner-period(er)'!$A1010+14),FALSE)</f>
        <v>0</v>
      </c>
      <c r="U1010" s="9">
        <f ca="1">HLOOKUP($B1010,INDIRECT(U$1&amp;"!$I$2:$AM$40"),('Partner-period(er)'!$A1010+14),FALSE)</f>
        <v>0</v>
      </c>
      <c r="V1010" s="9">
        <f ca="1">HLOOKUP($B1010,INDIRECT(V$1&amp;"!$I$2:$AM$40"),('Partner-period(er)'!$A1010+14),FALSE)</f>
        <v>0</v>
      </c>
      <c r="W1010" s="9">
        <f ca="1">HLOOKUP($B1010,INDIRECT(W$1&amp;"!$I$2:$AM$40"),('Partner-period(er)'!$A1010+14),FALSE)</f>
        <v>0</v>
      </c>
      <c r="X1010" s="109">
        <f ca="1">HLOOKUP($B1010,INDIRECT(X$1&amp;"!$I$2:$AM$40"),('Partner-period(er)'!$A1010+14),FALSE)</f>
        <v>0</v>
      </c>
      <c r="Z1010" s="21">
        <f ca="1">J1010+J1044</f>
        <v>0</v>
      </c>
      <c r="AA1010" s="22">
        <f ca="1">SUM($J1044:K1044)+SUM($J1010:K1010)</f>
        <v>0</v>
      </c>
      <c r="AB1010" s="22">
        <f ca="1">SUM($J1044:L1044)+SUM($J1010:L1010)</f>
        <v>0</v>
      </c>
      <c r="AC1010" s="22">
        <f ca="1">SUM($J1044:M1044)+SUM($J1010:M1010)</f>
        <v>0</v>
      </c>
      <c r="AD1010" s="22">
        <f ca="1">SUM($J1044:N1044)+SUM($J1010:N1010)</f>
        <v>0</v>
      </c>
      <c r="AE1010" s="22">
        <f ca="1">SUM($J1044:O1044)+SUM($J1010:O1010)</f>
        <v>0</v>
      </c>
      <c r="AF1010" s="22">
        <f ca="1">SUM($J1044:P1044)+SUM($J1010:P1010)</f>
        <v>0</v>
      </c>
      <c r="AG1010" s="22">
        <f ca="1">SUM($J1044:Q1044)+SUM($J1010:Q1010)</f>
        <v>0</v>
      </c>
      <c r="AH1010" s="22">
        <f ca="1">SUM($J1044:R1044)+SUM($J1010:R1010)</f>
        <v>0</v>
      </c>
      <c r="AI1010" s="22">
        <f ca="1">SUM($J1044:S1044)+SUM($J1010:S1010)</f>
        <v>0</v>
      </c>
      <c r="AJ1010" s="22">
        <f ca="1">SUM($J1044:T1044)+SUM($J1010:T1010)</f>
        <v>0</v>
      </c>
      <c r="AK1010" s="22">
        <f ca="1">SUM($J1044:U1044)+SUM($J1010:U1010)</f>
        <v>0</v>
      </c>
      <c r="AL1010" s="22">
        <f ca="1">SUM($J1044:V1044)+SUM($J1010:V1010)</f>
        <v>0</v>
      </c>
      <c r="AM1010" s="22">
        <f ca="1">SUM($J1044:W1044)+SUM($J1010:W1010)</f>
        <v>0</v>
      </c>
      <c r="AN1010" s="22">
        <f ca="1">SUM($J1044:X1044)+SUM($J1010:X1010)</f>
        <v>0</v>
      </c>
      <c r="AO1010" s="12"/>
      <c r="AP1010" s="11">
        <f ca="1">IF(Data!$H$2="ja",IF(Z1010&gt;$G1010,Z1010-$G1010,0),0)</f>
        <v>0</v>
      </c>
      <c r="AQ1010" s="11">
        <f ca="1">IF(Data!$H$2="ja",IF(AA1010&gt;$G1010,AA1010-$G1010-SUM($AP1010:AP1010),0),0)</f>
        <v>0</v>
      </c>
      <c r="AR1010" s="11">
        <f ca="1">IF(Data!$H$2="ja",IF(AB1010&gt;$G1010,AB1010-$G1010-SUM($AP1010:AQ1010),0),0)</f>
        <v>0</v>
      </c>
      <c r="AS1010" s="11">
        <f ca="1">IF(Data!$H$2="ja",IF(AC1010&gt;$G1010,AC1010-$G1010-SUM($AP1010:AR1010),0),0)</f>
        <v>0</v>
      </c>
      <c r="AT1010" s="11">
        <f ca="1">IF(Data!$H$2="ja",IF(AD1010&gt;$G1010,AD1010-$G1010-SUM($AP1010:AS1010),0),0)</f>
        <v>0</v>
      </c>
      <c r="AU1010" s="11">
        <f ca="1">IF(Data!$H$2="ja",IF(AE1010&gt;$G1010,AE1010-$G1010-SUM($AP1010:AT1010),0),0)</f>
        <v>0</v>
      </c>
      <c r="AV1010" s="11">
        <f ca="1">IF(Data!$H$2="ja",IF(AF1010&gt;$G1010,AF1010-$G1010-SUM($AP1010:AU1010),0),0)</f>
        <v>0</v>
      </c>
      <c r="AW1010" s="11">
        <f ca="1">IF(Data!$H$2="ja",IF(AG1010&gt;$G1010,AG1010-$G1010-SUM($AP1010:AV1010),0),0)</f>
        <v>0</v>
      </c>
      <c r="AX1010" s="11">
        <f ca="1">IF(Data!$H$2="ja",IF(AH1010&gt;$G1010,AH1010-$G1010-SUM($AP1010:AW1010),0),0)</f>
        <v>0</v>
      </c>
      <c r="AY1010" s="11">
        <f ca="1">IF(Data!$H$2="ja",IF(AI1010&gt;$G1010,AI1010-$G1010-SUM($AP1010:AX1010),0),0)</f>
        <v>0</v>
      </c>
      <c r="AZ1010" s="11">
        <f ca="1">IF(Data!$H$2="ja",IF(AJ1010&gt;$G1010,AJ1010-$G1010-SUM($AP1010:AY1010),0),0)</f>
        <v>0</v>
      </c>
      <c r="BA1010" s="11">
        <f ca="1">IF(Data!$H$2="ja",IF(AK1010&gt;$G1010,AK1010-$G1010-SUM($AP1010:AZ1010),0),0)</f>
        <v>0</v>
      </c>
      <c r="BB1010" s="11">
        <f ca="1">IF(Data!$H$2="ja",IF(AL1010&gt;$G1010,AL1010-$G1010-SUM($AP1010:BA1010),0),0)</f>
        <v>0</v>
      </c>
      <c r="BC1010" s="11">
        <f ca="1">IF(Data!$H$2="ja",IF(AM1010&gt;$G1010,AM1010-$G1010-SUM($AP1010:BB1010),0),0)</f>
        <v>0</v>
      </c>
      <c r="BD1010" s="11">
        <f ca="1">IF(Data!$H$2="ja",IF(AN1010&gt;$G1010,AN1010-$G1010-SUM($AP1010:BC1010),0),0)</f>
        <v>0</v>
      </c>
    </row>
    <row r="1011" spans="1:56" x14ac:dyDescent="0.25">
      <c r="A1011" s="24">
        <v>7</v>
      </c>
      <c r="B1011" s="24">
        <f t="shared" si="543"/>
        <v>21</v>
      </c>
      <c r="C1011" s="62"/>
      <c r="D1011" s="34" t="str">
        <f>Data!B$39</f>
        <v>Lønomkostninger total</v>
      </c>
      <c r="E1011" s="34"/>
      <c r="F1011" s="53"/>
      <c r="G1011" s="242">
        <f>HLOOKUP(B1011,'Budget &amp; Total'!$1:$45,(28),FALSE)</f>
        <v>0</v>
      </c>
      <c r="H1011" s="455">
        <f t="shared" ca="1" si="544"/>
        <v>0</v>
      </c>
      <c r="I1011" s="79"/>
      <c r="J1011" s="209">
        <f ca="1">HLOOKUP($B1011,INDIRECT(J$1&amp;"!$I$2:$AM$40"),('Partner-period(er)'!$A1011+14),FALSE)</f>
        <v>0</v>
      </c>
      <c r="K1011" s="61">
        <f ca="1">HLOOKUP($B1011,INDIRECT(K$1&amp;"!$I$2:$AM$40"),('Partner-period(er)'!$A1011+14),FALSE)</f>
        <v>0</v>
      </c>
      <c r="L1011" s="210">
        <f ca="1">HLOOKUP($B1011,INDIRECT(L$1&amp;"!$I$2:$AM$40"),('Partner-period(er)'!$A1011+14),FALSE)</f>
        <v>0</v>
      </c>
      <c r="M1011" s="210">
        <f ca="1">HLOOKUP($B1011,INDIRECT(M$1&amp;"!$I$2:$AM$40"),('Partner-period(er)'!$A1011+14),FALSE)</f>
        <v>0</v>
      </c>
      <c r="N1011" s="210">
        <f ca="1">HLOOKUP($B1011,INDIRECT(N$1&amp;"!$I$2:$AM$40"),('Partner-period(er)'!$A1011+14),FALSE)</f>
        <v>0</v>
      </c>
      <c r="O1011" s="364">
        <f ca="1">HLOOKUP($B1011,INDIRECT(O$1&amp;"!$I$2:$AM$40"),('Partner-period(er)'!$A1011+14),FALSE)</f>
        <v>0</v>
      </c>
      <c r="P1011" s="364">
        <f ca="1">HLOOKUP($B1011,INDIRECT(P$1&amp;"!$I$2:$AM$40"),('Partner-period(er)'!$A1011+14),FALSE)</f>
        <v>0</v>
      </c>
      <c r="Q1011" s="364">
        <f ca="1">HLOOKUP($B1011,INDIRECT(Q$1&amp;"!$I$2:$AM$40"),('Partner-period(er)'!$A1011+14),FALSE)</f>
        <v>0</v>
      </c>
      <c r="R1011" s="364">
        <f ca="1">HLOOKUP($B1011,INDIRECT(R$1&amp;"!$I$2:$AM$40"),('Partner-period(er)'!$A1011+14),FALSE)</f>
        <v>0</v>
      </c>
      <c r="S1011" s="364">
        <f ca="1">HLOOKUP($B1011,INDIRECT(S$1&amp;"!$I$2:$AM$40"),('Partner-period(er)'!$A1011+14),FALSE)</f>
        <v>0</v>
      </c>
      <c r="T1011" s="364">
        <f ca="1">HLOOKUP($B1011,INDIRECT(T$1&amp;"!$I$2:$AM$40"),('Partner-period(er)'!$A1011+14),FALSE)</f>
        <v>0</v>
      </c>
      <c r="U1011" s="364">
        <f ca="1">HLOOKUP($B1011,INDIRECT(U$1&amp;"!$I$2:$AM$40"),('Partner-period(er)'!$A1011+14),FALSE)</f>
        <v>0</v>
      </c>
      <c r="V1011" s="364">
        <f ca="1">HLOOKUP($B1011,INDIRECT(V$1&amp;"!$I$2:$AM$40"),('Partner-period(er)'!$A1011+14),FALSE)</f>
        <v>0</v>
      </c>
      <c r="W1011" s="364">
        <f ca="1">HLOOKUP($B1011,INDIRECT(W$1&amp;"!$I$2:$AM$40"),('Partner-period(er)'!$A1011+14),FALSE)</f>
        <v>0</v>
      </c>
      <c r="X1011" s="365">
        <f ca="1">HLOOKUP($B1011,INDIRECT(X$1&amp;"!$I$2:$AM$40"),('Partner-period(er)'!$A1011+14),FALSE)</f>
        <v>0</v>
      </c>
      <c r="Z1011" s="15">
        <f t="shared" ref="Z1011:AN1011" ca="1" si="545">SUM(Z1008:Z1010)</f>
        <v>0</v>
      </c>
      <c r="AA1011" s="11">
        <f t="shared" ca="1" si="545"/>
        <v>0</v>
      </c>
      <c r="AB1011" s="11">
        <f t="shared" ca="1" si="545"/>
        <v>0</v>
      </c>
      <c r="AC1011" s="11">
        <f t="shared" ca="1" si="545"/>
        <v>0</v>
      </c>
      <c r="AD1011" s="11">
        <f t="shared" ca="1" si="545"/>
        <v>0</v>
      </c>
      <c r="AE1011" s="11">
        <f t="shared" ca="1" si="545"/>
        <v>0</v>
      </c>
      <c r="AF1011" s="11">
        <f t="shared" ca="1" si="545"/>
        <v>0</v>
      </c>
      <c r="AG1011" s="11">
        <f t="shared" ca="1" si="545"/>
        <v>0</v>
      </c>
      <c r="AH1011" s="11">
        <f t="shared" ca="1" si="545"/>
        <v>0</v>
      </c>
      <c r="AI1011" s="11">
        <f t="shared" ca="1" si="545"/>
        <v>0</v>
      </c>
      <c r="AJ1011" s="11">
        <f t="shared" ca="1" si="545"/>
        <v>0</v>
      </c>
      <c r="AK1011" s="11">
        <f t="shared" ca="1" si="545"/>
        <v>0</v>
      </c>
      <c r="AL1011" s="11">
        <f t="shared" ca="1" si="545"/>
        <v>0</v>
      </c>
      <c r="AM1011" s="11">
        <f t="shared" ca="1" si="545"/>
        <v>0</v>
      </c>
      <c r="AN1011" s="19">
        <f t="shared" ca="1" si="545"/>
        <v>0</v>
      </c>
      <c r="AO1011" s="12"/>
      <c r="AP1011" s="11">
        <f t="shared" ref="AP1011:BD1011" ca="1" si="546">SUM(AP1008:AP1010)</f>
        <v>0</v>
      </c>
      <c r="AQ1011" s="11">
        <f t="shared" ca="1" si="546"/>
        <v>0</v>
      </c>
      <c r="AR1011" s="11">
        <f t="shared" ca="1" si="546"/>
        <v>0</v>
      </c>
      <c r="AS1011" s="11">
        <f t="shared" ca="1" si="546"/>
        <v>0</v>
      </c>
      <c r="AT1011" s="11">
        <f t="shared" ca="1" si="546"/>
        <v>0</v>
      </c>
      <c r="AU1011" s="11">
        <f t="shared" ca="1" si="546"/>
        <v>0</v>
      </c>
      <c r="AV1011" s="11">
        <f t="shared" ca="1" si="546"/>
        <v>0</v>
      </c>
      <c r="AW1011" s="11">
        <f t="shared" ca="1" si="546"/>
        <v>0</v>
      </c>
      <c r="AX1011" s="11">
        <f t="shared" ca="1" si="546"/>
        <v>0</v>
      </c>
      <c r="AY1011" s="11">
        <f t="shared" ca="1" si="546"/>
        <v>0</v>
      </c>
      <c r="AZ1011" s="11">
        <f t="shared" ca="1" si="546"/>
        <v>0</v>
      </c>
      <c r="BA1011" s="11">
        <f t="shared" ca="1" si="546"/>
        <v>0</v>
      </c>
      <c r="BB1011" s="11">
        <f t="shared" ca="1" si="546"/>
        <v>0</v>
      </c>
      <c r="BC1011" s="11">
        <f t="shared" ca="1" si="546"/>
        <v>0</v>
      </c>
      <c r="BD1011" s="11">
        <f t="shared" ca="1" si="546"/>
        <v>0</v>
      </c>
    </row>
    <row r="1012" spans="1:56" x14ac:dyDescent="0.25">
      <c r="B1012" s="24">
        <f t="shared" si="543"/>
        <v>21</v>
      </c>
      <c r="C1012" s="38" t="str">
        <f>Data!B$18</f>
        <v>Andre omkostninger</v>
      </c>
      <c r="D1012" s="9"/>
      <c r="E1012" s="9"/>
      <c r="F1012" s="4"/>
      <c r="G1012" s="241"/>
      <c r="H1012" s="454">
        <f t="shared" ca="1" si="544"/>
        <v>0</v>
      </c>
      <c r="I1012" s="72"/>
      <c r="J1012" s="159">
        <f ca="1">HLOOKUP($B1012,INDIRECT(J$1&amp;"!$I$2:$AM$40"),('Partner-period(er)'!$A1012+14),FALSE)</f>
        <v>0</v>
      </c>
      <c r="K1012" s="57">
        <f ca="1">HLOOKUP($B1012,INDIRECT(K$1&amp;"!$I$2:$AM$40"),('Partner-period(er)'!$A1012+14),FALSE)</f>
        <v>0</v>
      </c>
      <c r="L1012" s="57">
        <f ca="1">HLOOKUP($B1012,INDIRECT(L$1&amp;"!$I$2:$AM$40"),('Partner-period(er)'!$A1012+14),FALSE)</f>
        <v>0</v>
      </c>
      <c r="M1012" s="57">
        <f ca="1">HLOOKUP($B1012,INDIRECT(M$1&amp;"!$I$2:$AM$40"),('Partner-period(er)'!$A1012+14),FALSE)</f>
        <v>0</v>
      </c>
      <c r="N1012" s="57">
        <f ca="1">HLOOKUP($B1012,INDIRECT(N$1&amp;"!$I$2:$AM$40"),('Partner-period(er)'!$A1012+14),FALSE)</f>
        <v>0</v>
      </c>
      <c r="O1012" s="9">
        <f ca="1">HLOOKUP($B1012,INDIRECT(O$1&amp;"!$I$2:$AM$40"),('Partner-period(er)'!$A1012+14),FALSE)</f>
        <v>0</v>
      </c>
      <c r="P1012" s="9">
        <f ca="1">HLOOKUP($B1012,INDIRECT(P$1&amp;"!$I$2:$AM$40"),('Partner-period(er)'!$A1012+14),FALSE)</f>
        <v>0</v>
      </c>
      <c r="Q1012" s="9">
        <f ca="1">HLOOKUP($B1012,INDIRECT(Q$1&amp;"!$I$2:$AM$40"),('Partner-period(er)'!$A1012+14),FALSE)</f>
        <v>0</v>
      </c>
      <c r="R1012" s="9">
        <f ca="1">HLOOKUP($B1012,INDIRECT(R$1&amp;"!$I$2:$AM$40"),('Partner-period(er)'!$A1012+14),FALSE)</f>
        <v>0</v>
      </c>
      <c r="S1012" s="9">
        <f ca="1">HLOOKUP($B1012,INDIRECT(S$1&amp;"!$I$2:$AM$40"),('Partner-period(er)'!$A1012+14),FALSE)</f>
        <v>0</v>
      </c>
      <c r="T1012" s="9">
        <f ca="1">HLOOKUP($B1012,INDIRECT(T$1&amp;"!$I$2:$AM$40"),('Partner-period(er)'!$A1012+14),FALSE)</f>
        <v>0</v>
      </c>
      <c r="U1012" s="9">
        <f ca="1">HLOOKUP($B1012,INDIRECT(U$1&amp;"!$I$2:$AM$40"),('Partner-period(er)'!$A1012+14),FALSE)</f>
        <v>0</v>
      </c>
      <c r="V1012" s="9">
        <f ca="1">HLOOKUP($B1012,INDIRECT(V$1&amp;"!$I$2:$AM$40"),('Partner-period(er)'!$A1012+14),FALSE)</f>
        <v>0</v>
      </c>
      <c r="W1012" s="9">
        <f ca="1">HLOOKUP($B1012,INDIRECT(W$1&amp;"!$I$2:$AM$40"),('Partner-period(er)'!$A1012+14),FALSE)</f>
        <v>0</v>
      </c>
      <c r="X1012" s="109">
        <f ca="1">HLOOKUP($B1012,INDIRECT(X$1&amp;"!$I$2:$AM$40"),('Partner-period(er)'!$A1012+14),FALSE)</f>
        <v>0</v>
      </c>
      <c r="Z1012" s="15"/>
      <c r="AA1012" s="11"/>
      <c r="AB1012" s="11"/>
      <c r="AC1012" s="11"/>
      <c r="AD1012" s="11"/>
      <c r="AE1012" s="11"/>
      <c r="AF1012" s="11"/>
      <c r="AG1012" s="11"/>
      <c r="AH1012" s="11"/>
      <c r="AI1012" s="11"/>
      <c r="AJ1012" s="11"/>
      <c r="AK1012" s="11"/>
      <c r="AL1012" s="11"/>
      <c r="AM1012" s="11"/>
      <c r="AN1012" s="19"/>
      <c r="AO1012" s="12"/>
      <c r="AP1012" s="11"/>
      <c r="AQ1012" s="11"/>
      <c r="AR1012" s="11"/>
      <c r="AS1012" s="11"/>
      <c r="AT1012" s="11"/>
      <c r="AU1012" s="11"/>
      <c r="AV1012" s="11"/>
      <c r="AW1012" s="11"/>
      <c r="AX1012" s="11"/>
      <c r="AY1012" s="11"/>
      <c r="AZ1012" s="11"/>
      <c r="BA1012" s="11"/>
      <c r="BB1012" s="11"/>
      <c r="BC1012" s="11"/>
      <c r="BD1012" s="11"/>
    </row>
    <row r="1013" spans="1:56" x14ac:dyDescent="0.25">
      <c r="A1013" s="24">
        <v>9</v>
      </c>
      <c r="B1013" s="24">
        <f t="shared" si="543"/>
        <v>21</v>
      </c>
      <c r="C1013" s="39"/>
      <c r="D1013" s="9" t="str">
        <f>Data!B$6</f>
        <v>Instrumenter og udstyr</v>
      </c>
      <c r="E1013" s="9"/>
      <c r="F1013" s="4"/>
      <c r="G1013" s="242">
        <f>HLOOKUP(B1013,'Budget &amp; Total'!$1:$45,(30),FALSE)</f>
        <v>0</v>
      </c>
      <c r="H1013" s="454">
        <f t="shared" ca="1" si="544"/>
        <v>0</v>
      </c>
      <c r="I1013" s="72"/>
      <c r="J1013" s="159">
        <f ca="1">HLOOKUP($B1013,INDIRECT(J$1&amp;"!$I$2:$AM$40"),('Partner-period(er)'!$A1013+14),FALSE)</f>
        <v>0</v>
      </c>
      <c r="K1013" s="57">
        <f ca="1">HLOOKUP($B1013,INDIRECT(K$1&amp;"!$I$2:$AM$40"),('Partner-period(er)'!$A1013+14),FALSE)</f>
        <v>0</v>
      </c>
      <c r="L1013" s="57">
        <f ca="1">HLOOKUP($B1013,INDIRECT(L$1&amp;"!$I$2:$AM$40"),('Partner-period(er)'!$A1013+14),FALSE)</f>
        <v>0</v>
      </c>
      <c r="M1013" s="57">
        <f ca="1">HLOOKUP($B1013,INDIRECT(M$1&amp;"!$I$2:$AM$40"),('Partner-period(er)'!$A1013+14),FALSE)</f>
        <v>0</v>
      </c>
      <c r="N1013" s="57">
        <f ca="1">HLOOKUP($B1013,INDIRECT(N$1&amp;"!$I$2:$AM$40"),('Partner-period(er)'!$A1013+14),FALSE)</f>
        <v>0</v>
      </c>
      <c r="O1013" s="9">
        <f ca="1">HLOOKUP($B1013,INDIRECT(O$1&amp;"!$I$2:$AM$40"),('Partner-period(er)'!$A1013+14),FALSE)</f>
        <v>0</v>
      </c>
      <c r="P1013" s="9">
        <f ca="1">HLOOKUP($B1013,INDIRECT(P$1&amp;"!$I$2:$AM$40"),('Partner-period(er)'!$A1013+14),FALSE)</f>
        <v>0</v>
      </c>
      <c r="Q1013" s="9">
        <f ca="1">HLOOKUP($B1013,INDIRECT(Q$1&amp;"!$I$2:$AM$40"),('Partner-period(er)'!$A1013+14),FALSE)</f>
        <v>0</v>
      </c>
      <c r="R1013" s="9">
        <f ca="1">HLOOKUP($B1013,INDIRECT(R$1&amp;"!$I$2:$AM$40"),('Partner-period(er)'!$A1013+14),FALSE)</f>
        <v>0</v>
      </c>
      <c r="S1013" s="9">
        <f ca="1">HLOOKUP($B1013,INDIRECT(S$1&amp;"!$I$2:$AM$40"),('Partner-period(er)'!$A1013+14),FALSE)</f>
        <v>0</v>
      </c>
      <c r="T1013" s="9">
        <f ca="1">HLOOKUP($B1013,INDIRECT(T$1&amp;"!$I$2:$AM$40"),('Partner-period(er)'!$A1013+14),FALSE)</f>
        <v>0</v>
      </c>
      <c r="U1013" s="9">
        <f ca="1">HLOOKUP($B1013,INDIRECT(U$1&amp;"!$I$2:$AM$40"),('Partner-period(er)'!$A1013+14),FALSE)</f>
        <v>0</v>
      </c>
      <c r="V1013" s="9">
        <f ca="1">HLOOKUP($B1013,INDIRECT(V$1&amp;"!$I$2:$AM$40"),('Partner-period(er)'!$A1013+14),FALSE)</f>
        <v>0</v>
      </c>
      <c r="W1013" s="9">
        <f ca="1">HLOOKUP($B1013,INDIRECT(W$1&amp;"!$I$2:$AM$40"),('Partner-period(er)'!$A1013+14),FALSE)</f>
        <v>0</v>
      </c>
      <c r="X1013" s="109">
        <f ca="1">HLOOKUP($B1013,INDIRECT(X$1&amp;"!$I$2:$AM$40"),('Partner-period(er)'!$A1013+14),FALSE)</f>
        <v>0</v>
      </c>
      <c r="Z1013" s="15">
        <f t="shared" ref="Z1013:Z1021" ca="1" si="547">J1013</f>
        <v>0</v>
      </c>
      <c r="AA1013" s="11">
        <f ca="1">SUM($J1013:K1013)</f>
        <v>0</v>
      </c>
      <c r="AB1013" s="11">
        <f ca="1">SUM($J1013:L1013)</f>
        <v>0</v>
      </c>
      <c r="AC1013" s="11">
        <f ca="1">SUM($J1013:M1013)</f>
        <v>0</v>
      </c>
      <c r="AD1013" s="11">
        <f ca="1">SUM($J1013:N1013)</f>
        <v>0</v>
      </c>
      <c r="AE1013" s="11">
        <f ca="1">SUM($J1013:O1013)</f>
        <v>0</v>
      </c>
      <c r="AF1013" s="11">
        <f ca="1">SUM($J1013:P1013)</f>
        <v>0</v>
      </c>
      <c r="AG1013" s="11">
        <f ca="1">SUM($J1013:Q1013)</f>
        <v>0</v>
      </c>
      <c r="AH1013" s="11">
        <f ca="1">SUM($J1013:R1013)</f>
        <v>0</v>
      </c>
      <c r="AI1013" s="11">
        <f ca="1">SUM($J1013:S1013)</f>
        <v>0</v>
      </c>
      <c r="AJ1013" s="11">
        <f ca="1">SUM($J1013:T1013)</f>
        <v>0</v>
      </c>
      <c r="AK1013" s="11">
        <f ca="1">SUM($J1013:U1013)</f>
        <v>0</v>
      </c>
      <c r="AL1013" s="11">
        <f ca="1">SUM($J1013:V1013)</f>
        <v>0</v>
      </c>
      <c r="AM1013" s="11">
        <f ca="1">SUM($J1013:W1013)</f>
        <v>0</v>
      </c>
      <c r="AN1013" s="19">
        <f ca="1">SUM($J1013:X1013)</f>
        <v>0</v>
      </c>
      <c r="AO1013" s="12"/>
      <c r="AP1013" s="11">
        <f ca="1">IF(Data!$H$2="ja",IF(Z1013&gt;$G1013,Z1013-$G1013,0),0)</f>
        <v>0</v>
      </c>
      <c r="AQ1013" s="11">
        <f ca="1">IF(Data!$H$2="ja",IF(AA1013&gt;$G1013,AA1013-$G1013-SUM($AP1013:AP1013),0),0)</f>
        <v>0</v>
      </c>
      <c r="AR1013" s="11">
        <f ca="1">IF(Data!$H$2="ja",IF(AB1013&gt;$G1013,AB1013-$G1013-SUM($AP1013:AQ1013),0),0)</f>
        <v>0</v>
      </c>
      <c r="AS1013" s="11">
        <f ca="1">IF(Data!$H$2="ja",IF(AC1013&gt;$G1013,AC1013-$G1013-SUM($AP1013:AR1013),0),0)</f>
        <v>0</v>
      </c>
      <c r="AT1013" s="11">
        <f ca="1">IF(Data!$H$2="ja",IF(AD1013&gt;$G1013,AD1013-$G1013-SUM($AP1013:AS1013),0),0)</f>
        <v>0</v>
      </c>
      <c r="AU1013" s="11">
        <f ca="1">IF(Data!$H$2="ja",IF(AE1013&gt;$G1013,AE1013-$G1013-SUM($AP1013:AT1013),0),0)</f>
        <v>0</v>
      </c>
      <c r="AV1013" s="11">
        <f ca="1">IF(Data!$H$2="ja",IF(AF1013&gt;$G1013,AF1013-$G1013-SUM($AP1013:AU1013),0),0)</f>
        <v>0</v>
      </c>
      <c r="AW1013" s="11">
        <f ca="1">IF(Data!$H$2="ja",IF(AG1013&gt;$G1013,AG1013-$G1013-SUM($AP1013:AV1013),0),0)</f>
        <v>0</v>
      </c>
      <c r="AX1013" s="11">
        <f ca="1">IF(Data!$H$2="ja",IF(AH1013&gt;$G1013,AH1013-$G1013-SUM($AP1013:AW1013),0),0)</f>
        <v>0</v>
      </c>
      <c r="AY1013" s="11">
        <f ca="1">IF(Data!$H$2="ja",IF(AI1013&gt;$G1013,AI1013-$G1013-SUM($AP1013:AX1013),0),0)</f>
        <v>0</v>
      </c>
      <c r="AZ1013" s="11">
        <f ca="1">IF(Data!$H$2="ja",IF(AJ1013&gt;$G1013,AJ1013-$G1013-SUM($AP1013:AY1013),0),0)</f>
        <v>0</v>
      </c>
      <c r="BA1013" s="11">
        <f ca="1">IF(Data!$H$2="ja",IF(AK1013&gt;$G1013,AK1013-$G1013-SUM($AP1013:AZ1013),0),0)</f>
        <v>0</v>
      </c>
      <c r="BB1013" s="11">
        <f ca="1">IF(Data!$H$2="ja",IF(AL1013&gt;$G1013,AL1013-$G1013-SUM($AP1013:BA1013),0),0)</f>
        <v>0</v>
      </c>
      <c r="BC1013" s="11">
        <f ca="1">IF(Data!$H$2="ja",IF(AM1013&gt;$G1013,AM1013-$G1013-SUM($AP1013:BB1013),0),0)</f>
        <v>0</v>
      </c>
      <c r="BD1013" s="11">
        <f ca="1">IF(Data!$H$2="ja",IF(AN1013&gt;$G1013,AN1013-$G1013-SUM($AP1013:BC1013),0),0)</f>
        <v>0</v>
      </c>
    </row>
    <row r="1014" spans="1:56" x14ac:dyDescent="0.25">
      <c r="A1014" s="24">
        <v>10</v>
      </c>
      <c r="B1014" s="24">
        <f t="shared" si="543"/>
        <v>21</v>
      </c>
      <c r="C1014" s="39"/>
      <c r="D1014" s="9" t="str">
        <f>Data!B$7</f>
        <v>Bygninger og jord</v>
      </c>
      <c r="E1014" s="9"/>
      <c r="F1014" s="4"/>
      <c r="G1014" s="242">
        <f>HLOOKUP(B1014,'Budget &amp; Total'!$1:$45,(31),FALSE)</f>
        <v>0</v>
      </c>
      <c r="H1014" s="454">
        <f t="shared" ca="1" si="544"/>
        <v>0</v>
      </c>
      <c r="I1014" s="72"/>
      <c r="J1014" s="159">
        <f ca="1">HLOOKUP($B1014,INDIRECT(J$1&amp;"!$I$2:$AM$40"),('Partner-period(er)'!$A1014+14),FALSE)</f>
        <v>0</v>
      </c>
      <c r="K1014" s="57">
        <f ca="1">HLOOKUP($B1014,INDIRECT(K$1&amp;"!$I$2:$AM$40"),('Partner-period(er)'!$A1014+14),FALSE)</f>
        <v>0</v>
      </c>
      <c r="L1014" s="57">
        <f ca="1">HLOOKUP($B1014,INDIRECT(L$1&amp;"!$I$2:$AM$40"),('Partner-period(er)'!$A1014+14),FALSE)</f>
        <v>0</v>
      </c>
      <c r="M1014" s="57">
        <f ca="1">HLOOKUP($B1014,INDIRECT(M$1&amp;"!$I$2:$AM$40"),('Partner-period(er)'!$A1014+14),FALSE)</f>
        <v>0</v>
      </c>
      <c r="N1014" s="57">
        <f ca="1">HLOOKUP($B1014,INDIRECT(N$1&amp;"!$I$2:$AM$40"),('Partner-period(er)'!$A1014+14),FALSE)</f>
        <v>0</v>
      </c>
      <c r="O1014" s="9">
        <f ca="1">HLOOKUP($B1014,INDIRECT(O$1&amp;"!$I$2:$AM$40"),('Partner-period(er)'!$A1014+14),FALSE)</f>
        <v>0</v>
      </c>
      <c r="P1014" s="9">
        <f ca="1">HLOOKUP($B1014,INDIRECT(P$1&amp;"!$I$2:$AM$40"),('Partner-period(er)'!$A1014+14),FALSE)</f>
        <v>0</v>
      </c>
      <c r="Q1014" s="9">
        <f ca="1">HLOOKUP($B1014,INDIRECT(Q$1&amp;"!$I$2:$AM$40"),('Partner-period(er)'!$A1014+14),FALSE)</f>
        <v>0</v>
      </c>
      <c r="R1014" s="9">
        <f ca="1">HLOOKUP($B1014,INDIRECT(R$1&amp;"!$I$2:$AM$40"),('Partner-period(er)'!$A1014+14),FALSE)</f>
        <v>0</v>
      </c>
      <c r="S1014" s="9">
        <f ca="1">HLOOKUP($B1014,INDIRECT(S$1&amp;"!$I$2:$AM$40"),('Partner-period(er)'!$A1014+14),FALSE)</f>
        <v>0</v>
      </c>
      <c r="T1014" s="9">
        <f ca="1">HLOOKUP($B1014,INDIRECT(T$1&amp;"!$I$2:$AM$40"),('Partner-period(er)'!$A1014+14),FALSE)</f>
        <v>0</v>
      </c>
      <c r="U1014" s="9">
        <f ca="1">HLOOKUP($B1014,INDIRECT(U$1&amp;"!$I$2:$AM$40"),('Partner-period(er)'!$A1014+14),FALSE)</f>
        <v>0</v>
      </c>
      <c r="V1014" s="9">
        <f ca="1">HLOOKUP($B1014,INDIRECT(V$1&amp;"!$I$2:$AM$40"),('Partner-period(er)'!$A1014+14),FALSE)</f>
        <v>0</v>
      </c>
      <c r="W1014" s="9">
        <f ca="1">HLOOKUP($B1014,INDIRECT(W$1&amp;"!$I$2:$AM$40"),('Partner-period(er)'!$A1014+14),FALSE)</f>
        <v>0</v>
      </c>
      <c r="X1014" s="109">
        <f ca="1">HLOOKUP($B1014,INDIRECT(X$1&amp;"!$I$2:$AM$40"),('Partner-period(er)'!$A1014+14),FALSE)</f>
        <v>0</v>
      </c>
      <c r="Z1014" s="15">
        <f t="shared" ca="1" si="547"/>
        <v>0</v>
      </c>
      <c r="AA1014" s="11">
        <f ca="1">SUM($J1014:K1014)</f>
        <v>0</v>
      </c>
      <c r="AB1014" s="11">
        <f ca="1">SUM($J1014:L1014)</f>
        <v>0</v>
      </c>
      <c r="AC1014" s="11">
        <f ca="1">SUM($J1014:M1014)</f>
        <v>0</v>
      </c>
      <c r="AD1014" s="11">
        <f ca="1">SUM($J1014:N1014)</f>
        <v>0</v>
      </c>
      <c r="AE1014" s="11">
        <f ca="1">SUM($J1014:O1014)</f>
        <v>0</v>
      </c>
      <c r="AF1014" s="11">
        <f ca="1">SUM($J1014:P1014)</f>
        <v>0</v>
      </c>
      <c r="AG1014" s="11">
        <f ca="1">SUM($J1014:Q1014)</f>
        <v>0</v>
      </c>
      <c r="AH1014" s="11">
        <f ca="1">SUM($J1014:R1014)</f>
        <v>0</v>
      </c>
      <c r="AI1014" s="11">
        <f ca="1">SUM($J1014:S1014)</f>
        <v>0</v>
      </c>
      <c r="AJ1014" s="11">
        <f ca="1">SUM($J1014:T1014)</f>
        <v>0</v>
      </c>
      <c r="AK1014" s="11">
        <f ca="1">SUM($J1014:U1014)</f>
        <v>0</v>
      </c>
      <c r="AL1014" s="11">
        <f ca="1">SUM($J1014:V1014)</f>
        <v>0</v>
      </c>
      <c r="AM1014" s="11">
        <f ca="1">SUM($J1014:W1014)</f>
        <v>0</v>
      </c>
      <c r="AN1014" s="19">
        <f ca="1">SUM($J1014:X1014)</f>
        <v>0</v>
      </c>
      <c r="AO1014" s="12"/>
      <c r="AP1014" s="11">
        <f ca="1">IF(Data!$H$2="ja",IF(Z1014&gt;$G1014,Z1014-$G1014,0),0)</f>
        <v>0</v>
      </c>
      <c r="AQ1014" s="11">
        <f ca="1">IF(Data!$H$2="ja",IF(AA1014&gt;$G1014,AA1014-$G1014-SUM($AP1014:AP1014),0),0)</f>
        <v>0</v>
      </c>
      <c r="AR1014" s="11">
        <f ca="1">IF(Data!$H$2="ja",IF(AB1014&gt;$G1014,AB1014-$G1014-SUM($AP1014:AQ1014),0),0)</f>
        <v>0</v>
      </c>
      <c r="AS1014" s="11">
        <f ca="1">IF(Data!$H$2="ja",IF(AC1014&gt;$G1014,AC1014-$G1014-SUM($AP1014:AR1014),0),0)</f>
        <v>0</v>
      </c>
      <c r="AT1014" s="11">
        <f ca="1">IF(Data!$H$2="ja",IF(AD1014&gt;$G1014,AD1014-$G1014-SUM($AP1014:AS1014),0),0)</f>
        <v>0</v>
      </c>
      <c r="AU1014" s="11">
        <f ca="1">IF(Data!$H$2="ja",IF(AE1014&gt;$G1014,AE1014-$G1014-SUM($AP1014:AT1014),0),0)</f>
        <v>0</v>
      </c>
      <c r="AV1014" s="11">
        <f ca="1">IF(Data!$H$2="ja",IF(AF1014&gt;$G1014,AF1014-$G1014-SUM($AP1014:AU1014),0),0)</f>
        <v>0</v>
      </c>
      <c r="AW1014" s="11">
        <f ca="1">IF(Data!$H$2="ja",IF(AG1014&gt;$G1014,AG1014-$G1014-SUM($AP1014:AV1014),0),0)</f>
        <v>0</v>
      </c>
      <c r="AX1014" s="11">
        <f ca="1">IF(Data!$H$2="ja",IF(AH1014&gt;$G1014,AH1014-$G1014-SUM($AP1014:AW1014),0),0)</f>
        <v>0</v>
      </c>
      <c r="AY1014" s="11">
        <f ca="1">IF(Data!$H$2="ja",IF(AI1014&gt;$G1014,AI1014-$G1014-SUM($AP1014:AX1014),0),0)</f>
        <v>0</v>
      </c>
      <c r="AZ1014" s="11">
        <f ca="1">IF(Data!$H$2="ja",IF(AJ1014&gt;$G1014,AJ1014-$G1014-SUM($AP1014:AY1014),0),0)</f>
        <v>0</v>
      </c>
      <c r="BA1014" s="11">
        <f ca="1">IF(Data!$H$2="ja",IF(AK1014&gt;$G1014,AK1014-$G1014-SUM($AP1014:AZ1014),0),0)</f>
        <v>0</v>
      </c>
      <c r="BB1014" s="11">
        <f ca="1">IF(Data!$H$2="ja",IF(AL1014&gt;$G1014,AL1014-$G1014-SUM($AP1014:BA1014),0),0)</f>
        <v>0</v>
      </c>
      <c r="BC1014" s="11">
        <f ca="1">IF(Data!$H$2="ja",IF(AM1014&gt;$G1014,AM1014-$G1014-SUM($AP1014:BB1014),0),0)</f>
        <v>0</v>
      </c>
      <c r="BD1014" s="11">
        <f ca="1">IF(Data!$H$2="ja",IF(AN1014&gt;$G1014,AN1014-$G1014-SUM($AP1014:BC1014),0),0)</f>
        <v>0</v>
      </c>
    </row>
    <row r="1015" spans="1:56" x14ac:dyDescent="0.25">
      <c r="A1015" s="24">
        <v>11</v>
      </c>
      <c r="B1015" s="24">
        <f t="shared" si="543"/>
        <v>21</v>
      </c>
      <c r="C1015" s="39"/>
      <c r="D1015" s="9" t="str">
        <f>Data!B$8</f>
        <v>Andre driftsudgifter, herunder materialer</v>
      </c>
      <c r="E1015" s="9"/>
      <c r="F1015" s="4"/>
      <c r="G1015" s="242">
        <f>HLOOKUP(B1015,'Budget &amp; Total'!$1:$45,(32),FALSE)</f>
        <v>0</v>
      </c>
      <c r="H1015" s="454">
        <f t="shared" ca="1" si="544"/>
        <v>0</v>
      </c>
      <c r="I1015" s="72"/>
      <c r="J1015" s="159">
        <f ca="1">HLOOKUP($B1015,INDIRECT(J$1&amp;"!$I$2:$AM$40"),('Partner-period(er)'!$A1015+14),FALSE)</f>
        <v>0</v>
      </c>
      <c r="K1015" s="57">
        <f ca="1">HLOOKUP($B1015,INDIRECT(K$1&amp;"!$I$2:$AM$40"),('Partner-period(er)'!$A1015+14),FALSE)</f>
        <v>0</v>
      </c>
      <c r="L1015" s="57">
        <f ca="1">HLOOKUP($B1015,INDIRECT(L$1&amp;"!$I$2:$AM$40"),('Partner-period(er)'!$A1015+14),FALSE)</f>
        <v>0</v>
      </c>
      <c r="M1015" s="57">
        <f ca="1">HLOOKUP($B1015,INDIRECT(M$1&amp;"!$I$2:$AM$40"),('Partner-period(er)'!$A1015+14),FALSE)</f>
        <v>0</v>
      </c>
      <c r="N1015" s="57">
        <f ca="1">HLOOKUP($B1015,INDIRECT(N$1&amp;"!$I$2:$AM$40"),('Partner-period(er)'!$A1015+14),FALSE)</f>
        <v>0</v>
      </c>
      <c r="O1015" s="9">
        <f ca="1">HLOOKUP($B1015,INDIRECT(O$1&amp;"!$I$2:$AM$40"),('Partner-period(er)'!$A1015+14),FALSE)</f>
        <v>0</v>
      </c>
      <c r="P1015" s="9">
        <f ca="1">HLOOKUP($B1015,INDIRECT(P$1&amp;"!$I$2:$AM$40"),('Partner-period(er)'!$A1015+14),FALSE)</f>
        <v>0</v>
      </c>
      <c r="Q1015" s="9">
        <f ca="1">HLOOKUP($B1015,INDIRECT(Q$1&amp;"!$I$2:$AM$40"),('Partner-period(er)'!$A1015+14),FALSE)</f>
        <v>0</v>
      </c>
      <c r="R1015" s="9">
        <f ca="1">HLOOKUP($B1015,INDIRECT(R$1&amp;"!$I$2:$AM$40"),('Partner-period(er)'!$A1015+14),FALSE)</f>
        <v>0</v>
      </c>
      <c r="S1015" s="9">
        <f ca="1">HLOOKUP($B1015,INDIRECT(S$1&amp;"!$I$2:$AM$40"),('Partner-period(er)'!$A1015+14),FALSE)</f>
        <v>0</v>
      </c>
      <c r="T1015" s="9">
        <f ca="1">HLOOKUP($B1015,INDIRECT(T$1&amp;"!$I$2:$AM$40"),('Partner-period(er)'!$A1015+14),FALSE)</f>
        <v>0</v>
      </c>
      <c r="U1015" s="9">
        <f ca="1">HLOOKUP($B1015,INDIRECT(U$1&amp;"!$I$2:$AM$40"),('Partner-period(er)'!$A1015+14),FALSE)</f>
        <v>0</v>
      </c>
      <c r="V1015" s="9">
        <f ca="1">HLOOKUP($B1015,INDIRECT(V$1&amp;"!$I$2:$AM$40"),('Partner-period(er)'!$A1015+14),FALSE)</f>
        <v>0</v>
      </c>
      <c r="W1015" s="9">
        <f ca="1">HLOOKUP($B1015,INDIRECT(W$1&amp;"!$I$2:$AM$40"),('Partner-period(er)'!$A1015+14),FALSE)</f>
        <v>0</v>
      </c>
      <c r="X1015" s="109">
        <f ca="1">HLOOKUP($B1015,INDIRECT(X$1&amp;"!$I$2:$AM$40"),('Partner-period(er)'!$A1015+14),FALSE)</f>
        <v>0</v>
      </c>
      <c r="Z1015" s="15">
        <f t="shared" ca="1" si="547"/>
        <v>0</v>
      </c>
      <c r="AA1015" s="11">
        <f ca="1">SUM($J1015:K1015)</f>
        <v>0</v>
      </c>
      <c r="AB1015" s="11">
        <f ca="1">SUM($J1015:L1015)</f>
        <v>0</v>
      </c>
      <c r="AC1015" s="11">
        <f ca="1">SUM($J1015:M1015)</f>
        <v>0</v>
      </c>
      <c r="AD1015" s="11">
        <f ca="1">SUM($J1015:N1015)</f>
        <v>0</v>
      </c>
      <c r="AE1015" s="11">
        <f ca="1">SUM($J1015:O1015)</f>
        <v>0</v>
      </c>
      <c r="AF1015" s="11">
        <f ca="1">SUM($J1015:P1015)</f>
        <v>0</v>
      </c>
      <c r="AG1015" s="11">
        <f ca="1">SUM($J1015:Q1015)</f>
        <v>0</v>
      </c>
      <c r="AH1015" s="11">
        <f ca="1">SUM($J1015:R1015)</f>
        <v>0</v>
      </c>
      <c r="AI1015" s="11">
        <f ca="1">SUM($J1015:S1015)</f>
        <v>0</v>
      </c>
      <c r="AJ1015" s="11">
        <f ca="1">SUM($J1015:T1015)</f>
        <v>0</v>
      </c>
      <c r="AK1015" s="11">
        <f ca="1">SUM($J1015:U1015)</f>
        <v>0</v>
      </c>
      <c r="AL1015" s="11">
        <f ca="1">SUM($J1015:V1015)</f>
        <v>0</v>
      </c>
      <c r="AM1015" s="11">
        <f ca="1">SUM($J1015:W1015)</f>
        <v>0</v>
      </c>
      <c r="AN1015" s="19">
        <f ca="1">SUM($J1015:X1015)</f>
        <v>0</v>
      </c>
      <c r="AO1015" s="12"/>
      <c r="AP1015" s="11">
        <f ca="1">IF(Data!$H$2="ja",IF(Z1015&gt;$G1015,Z1015-$G1015,0),0)</f>
        <v>0</v>
      </c>
      <c r="AQ1015" s="11">
        <f ca="1">IF(Data!$H$2="ja",IF(AA1015&gt;$G1015,AA1015-$G1015-SUM($AP1015:AP1015),0),0)</f>
        <v>0</v>
      </c>
      <c r="AR1015" s="11">
        <f ca="1">IF(Data!$H$2="ja",IF(AB1015&gt;$G1015,AB1015-$G1015-SUM($AP1015:AQ1015),0),0)</f>
        <v>0</v>
      </c>
      <c r="AS1015" s="11">
        <f ca="1">IF(Data!$H$2="ja",IF(AC1015&gt;$G1015,AC1015-$G1015-SUM($AP1015:AR1015),0),0)</f>
        <v>0</v>
      </c>
      <c r="AT1015" s="11">
        <f ca="1">IF(Data!$H$2="ja",IF(AD1015&gt;$G1015,AD1015-$G1015-SUM($AP1015:AS1015),0),0)</f>
        <v>0</v>
      </c>
      <c r="AU1015" s="11">
        <f ca="1">IF(Data!$H$2="ja",IF(AE1015&gt;$G1015,AE1015-$G1015-SUM($AP1015:AT1015),0),0)</f>
        <v>0</v>
      </c>
      <c r="AV1015" s="11">
        <f ca="1">IF(Data!$H$2="ja",IF(AF1015&gt;$G1015,AF1015-$G1015-SUM($AP1015:AU1015),0),0)</f>
        <v>0</v>
      </c>
      <c r="AW1015" s="11">
        <f ca="1">IF(Data!$H$2="ja",IF(AG1015&gt;$G1015,AG1015-$G1015-SUM($AP1015:AV1015),0),0)</f>
        <v>0</v>
      </c>
      <c r="AX1015" s="11">
        <f ca="1">IF(Data!$H$2="ja",IF(AH1015&gt;$G1015,AH1015-$G1015-SUM($AP1015:AW1015),0),0)</f>
        <v>0</v>
      </c>
      <c r="AY1015" s="11">
        <f ca="1">IF(Data!$H$2="ja",IF(AI1015&gt;$G1015,AI1015-$G1015-SUM($AP1015:AX1015),0),0)</f>
        <v>0</v>
      </c>
      <c r="AZ1015" s="11">
        <f ca="1">IF(Data!$H$2="ja",IF(AJ1015&gt;$G1015,AJ1015-$G1015-SUM($AP1015:AY1015),0),0)</f>
        <v>0</v>
      </c>
      <c r="BA1015" s="11">
        <f ca="1">IF(Data!$H$2="ja",IF(AK1015&gt;$G1015,AK1015-$G1015-SUM($AP1015:AZ1015),0),0)</f>
        <v>0</v>
      </c>
      <c r="BB1015" s="11">
        <f ca="1">IF(Data!$H$2="ja",IF(AL1015&gt;$G1015,AL1015-$G1015-SUM($AP1015:BA1015),0),0)</f>
        <v>0</v>
      </c>
      <c r="BC1015" s="11">
        <f ca="1">IF(Data!$H$2="ja",IF(AM1015&gt;$G1015,AM1015-$G1015-SUM($AP1015:BB1015),0),0)</f>
        <v>0</v>
      </c>
      <c r="BD1015" s="11">
        <f ca="1">IF(Data!$H$2="ja",IF(AN1015&gt;$G1015,AN1015-$G1015-SUM($AP1015:BC1015),0),0)</f>
        <v>0</v>
      </c>
    </row>
    <row r="1016" spans="1:56" x14ac:dyDescent="0.25">
      <c r="A1016" s="24">
        <v>12</v>
      </c>
      <c r="B1016" s="24">
        <f t="shared" si="543"/>
        <v>21</v>
      </c>
      <c r="C1016" s="39"/>
      <c r="D1016" s="9" t="str">
        <f>Data!B$9</f>
        <v>Konsulentydelser ved køb fra ekstern leverandør</v>
      </c>
      <c r="E1016" s="9"/>
      <c r="F1016" s="4"/>
      <c r="G1016" s="242">
        <f>HLOOKUP(B1016,'Budget &amp; Total'!$1:$45,(33),FALSE)</f>
        <v>0</v>
      </c>
      <c r="H1016" s="454">
        <f t="shared" ca="1" si="544"/>
        <v>0</v>
      </c>
      <c r="I1016" s="72"/>
      <c r="J1016" s="159">
        <f ca="1">HLOOKUP($B1016,INDIRECT(J$1&amp;"!$I$2:$AM$40"),('Partner-period(er)'!$A1016+14),FALSE)</f>
        <v>0</v>
      </c>
      <c r="K1016" s="57">
        <f ca="1">HLOOKUP($B1016,INDIRECT(K$1&amp;"!$I$2:$AM$40"),('Partner-period(er)'!$A1016+14),FALSE)</f>
        <v>0</v>
      </c>
      <c r="L1016" s="57">
        <f ca="1">HLOOKUP($B1016,INDIRECT(L$1&amp;"!$I$2:$AM$40"),('Partner-period(er)'!$A1016+14),FALSE)</f>
        <v>0</v>
      </c>
      <c r="M1016" s="57">
        <f ca="1">HLOOKUP($B1016,INDIRECT(M$1&amp;"!$I$2:$AM$40"),('Partner-period(er)'!$A1016+14),FALSE)</f>
        <v>0</v>
      </c>
      <c r="N1016" s="57">
        <f ca="1">HLOOKUP($B1016,INDIRECT(N$1&amp;"!$I$2:$AM$40"),('Partner-period(er)'!$A1016+14),FALSE)</f>
        <v>0</v>
      </c>
      <c r="O1016" s="9">
        <f ca="1">HLOOKUP($B1016,INDIRECT(O$1&amp;"!$I$2:$AM$40"),('Partner-period(er)'!$A1016+14),FALSE)</f>
        <v>0</v>
      </c>
      <c r="P1016" s="9">
        <f ca="1">HLOOKUP($B1016,INDIRECT(P$1&amp;"!$I$2:$AM$40"),('Partner-period(er)'!$A1016+14),FALSE)</f>
        <v>0</v>
      </c>
      <c r="Q1016" s="9">
        <f ca="1">HLOOKUP($B1016,INDIRECT(Q$1&amp;"!$I$2:$AM$40"),('Partner-period(er)'!$A1016+14),FALSE)</f>
        <v>0</v>
      </c>
      <c r="R1016" s="9">
        <f ca="1">HLOOKUP($B1016,INDIRECT(R$1&amp;"!$I$2:$AM$40"),('Partner-period(er)'!$A1016+14),FALSE)</f>
        <v>0</v>
      </c>
      <c r="S1016" s="9">
        <f ca="1">HLOOKUP($B1016,INDIRECT(S$1&amp;"!$I$2:$AM$40"),('Partner-period(er)'!$A1016+14),FALSE)</f>
        <v>0</v>
      </c>
      <c r="T1016" s="9">
        <f ca="1">HLOOKUP($B1016,INDIRECT(T$1&amp;"!$I$2:$AM$40"),('Partner-period(er)'!$A1016+14),FALSE)</f>
        <v>0</v>
      </c>
      <c r="U1016" s="9">
        <f ca="1">HLOOKUP($B1016,INDIRECT(U$1&amp;"!$I$2:$AM$40"),('Partner-period(er)'!$A1016+14),FALSE)</f>
        <v>0</v>
      </c>
      <c r="V1016" s="9">
        <f ca="1">HLOOKUP($B1016,INDIRECT(V$1&amp;"!$I$2:$AM$40"),('Partner-period(er)'!$A1016+14),FALSE)</f>
        <v>0</v>
      </c>
      <c r="W1016" s="9">
        <f ca="1">HLOOKUP($B1016,INDIRECT(W$1&amp;"!$I$2:$AM$40"),('Partner-period(er)'!$A1016+14),FALSE)</f>
        <v>0</v>
      </c>
      <c r="X1016" s="109">
        <f ca="1">HLOOKUP($B1016,INDIRECT(X$1&amp;"!$I$2:$AM$40"),('Partner-period(er)'!$A1016+14),FALSE)</f>
        <v>0</v>
      </c>
      <c r="Z1016" s="15">
        <f t="shared" ca="1" si="547"/>
        <v>0</v>
      </c>
      <c r="AA1016" s="11">
        <f ca="1">SUM($J1016:K1016)</f>
        <v>0</v>
      </c>
      <c r="AB1016" s="11">
        <f ca="1">SUM($J1016:L1016)</f>
        <v>0</v>
      </c>
      <c r="AC1016" s="11">
        <f ca="1">SUM($J1016:M1016)</f>
        <v>0</v>
      </c>
      <c r="AD1016" s="11">
        <f ca="1">SUM($J1016:N1016)</f>
        <v>0</v>
      </c>
      <c r="AE1016" s="11">
        <f ca="1">SUM($J1016:O1016)</f>
        <v>0</v>
      </c>
      <c r="AF1016" s="11">
        <f ca="1">SUM($J1016:P1016)</f>
        <v>0</v>
      </c>
      <c r="AG1016" s="11">
        <f ca="1">SUM($J1016:Q1016)</f>
        <v>0</v>
      </c>
      <c r="AH1016" s="11">
        <f ca="1">SUM($J1016:R1016)</f>
        <v>0</v>
      </c>
      <c r="AI1016" s="11">
        <f ca="1">SUM($J1016:S1016)</f>
        <v>0</v>
      </c>
      <c r="AJ1016" s="11">
        <f ca="1">SUM($J1016:T1016)</f>
        <v>0</v>
      </c>
      <c r="AK1016" s="11">
        <f ca="1">SUM($J1016:U1016)</f>
        <v>0</v>
      </c>
      <c r="AL1016" s="11">
        <f ca="1">SUM($J1016:V1016)</f>
        <v>0</v>
      </c>
      <c r="AM1016" s="11">
        <f ca="1">SUM($J1016:W1016)</f>
        <v>0</v>
      </c>
      <c r="AN1016" s="19">
        <f ca="1">SUM($J1016:X1016)</f>
        <v>0</v>
      </c>
      <c r="AO1016" s="12"/>
      <c r="AP1016" s="11">
        <f ca="1">IF(Data!$H$2="ja",IF(Z1016&gt;$G1016,Z1016-$G1016,0),0)</f>
        <v>0</v>
      </c>
      <c r="AQ1016" s="11">
        <f ca="1">IF(Data!$H$2="ja",IF(AA1016&gt;$G1016,AA1016-$G1016-SUM($AP1016:AP1016),0),0)</f>
        <v>0</v>
      </c>
      <c r="AR1016" s="11">
        <f ca="1">IF(Data!$H$2="ja",IF(AB1016&gt;$G1016,AB1016-$G1016-SUM($AP1016:AQ1016),0),0)</f>
        <v>0</v>
      </c>
      <c r="AS1016" s="11">
        <f ca="1">IF(Data!$H$2="ja",IF(AC1016&gt;$G1016,AC1016-$G1016-SUM($AP1016:AR1016),0),0)</f>
        <v>0</v>
      </c>
      <c r="AT1016" s="11">
        <f ca="1">IF(Data!$H$2="ja",IF(AD1016&gt;$G1016,AD1016-$G1016-SUM($AP1016:AS1016),0),0)</f>
        <v>0</v>
      </c>
      <c r="AU1016" s="11">
        <f ca="1">IF(Data!$H$2="ja",IF(AE1016&gt;$G1016,AE1016-$G1016-SUM($AP1016:AT1016),0),0)</f>
        <v>0</v>
      </c>
      <c r="AV1016" s="11">
        <f ca="1">IF(Data!$H$2="ja",IF(AF1016&gt;$G1016,AF1016-$G1016-SUM($AP1016:AU1016),0),0)</f>
        <v>0</v>
      </c>
      <c r="AW1016" s="11">
        <f ca="1">IF(Data!$H$2="ja",IF(AG1016&gt;$G1016,AG1016-$G1016-SUM($AP1016:AV1016),0),0)</f>
        <v>0</v>
      </c>
      <c r="AX1016" s="11">
        <f ca="1">IF(Data!$H$2="ja",IF(AH1016&gt;$G1016,AH1016-$G1016-SUM($AP1016:AW1016),0),0)</f>
        <v>0</v>
      </c>
      <c r="AY1016" s="11">
        <f ca="1">IF(Data!$H$2="ja",IF(AI1016&gt;$G1016,AI1016-$G1016-SUM($AP1016:AX1016),0),0)</f>
        <v>0</v>
      </c>
      <c r="AZ1016" s="11">
        <f ca="1">IF(Data!$H$2="ja",IF(AJ1016&gt;$G1016,AJ1016-$G1016-SUM($AP1016:AY1016),0),0)</f>
        <v>0</v>
      </c>
      <c r="BA1016" s="11">
        <f ca="1">IF(Data!$H$2="ja",IF(AK1016&gt;$G1016,AK1016-$G1016-SUM($AP1016:AZ1016),0),0)</f>
        <v>0</v>
      </c>
      <c r="BB1016" s="11">
        <f ca="1">IF(Data!$H$2="ja",IF(AL1016&gt;$G1016,AL1016-$G1016-SUM($AP1016:BA1016),0),0)</f>
        <v>0</v>
      </c>
      <c r="BC1016" s="11">
        <f ca="1">IF(Data!$H$2="ja",IF(AM1016&gt;$G1016,AM1016-$G1016-SUM($AP1016:BB1016),0),0)</f>
        <v>0</v>
      </c>
      <c r="BD1016" s="11">
        <f ca="1">IF(Data!$H$2="ja",IF(AN1016&gt;$G1016,AN1016-$G1016-SUM($AP1016:BC1016),0),0)</f>
        <v>0</v>
      </c>
    </row>
    <row r="1017" spans="1:56" x14ac:dyDescent="0.25">
      <c r="A1017" s="24">
        <v>13</v>
      </c>
      <c r="B1017" s="24">
        <f t="shared" si="543"/>
        <v>21</v>
      </c>
      <c r="C1017" s="39"/>
      <c r="D1017" s="9" t="str">
        <f>Data!B$10</f>
        <v>Indtægter (negative tal)</v>
      </c>
      <c r="E1017" s="9"/>
      <c r="F1017" s="4"/>
      <c r="G1017" s="242">
        <f>HLOOKUP(B1017,'Budget &amp; Total'!$1:$45,(34),FALSE)</f>
        <v>0</v>
      </c>
      <c r="H1017" s="454">
        <f t="shared" ca="1" si="544"/>
        <v>0</v>
      </c>
      <c r="I1017" s="72"/>
      <c r="J1017" s="159">
        <f ca="1">HLOOKUP($B1017,INDIRECT(J$1&amp;"!$I$2:$AM$40"),('Partner-period(er)'!$A1017+14),FALSE)</f>
        <v>0</v>
      </c>
      <c r="K1017" s="57">
        <f ca="1">HLOOKUP($B1017,INDIRECT(K$1&amp;"!$I$2:$AM$40"),('Partner-period(er)'!$A1017+14),FALSE)</f>
        <v>0</v>
      </c>
      <c r="L1017" s="57">
        <f ca="1">HLOOKUP($B1017,INDIRECT(L$1&amp;"!$I$2:$AM$40"),('Partner-period(er)'!$A1017+14),FALSE)</f>
        <v>0</v>
      </c>
      <c r="M1017" s="57">
        <f ca="1">HLOOKUP($B1017,INDIRECT(M$1&amp;"!$I$2:$AM$40"),('Partner-period(er)'!$A1017+14),FALSE)</f>
        <v>0</v>
      </c>
      <c r="N1017" s="57">
        <f ca="1">HLOOKUP($B1017,INDIRECT(N$1&amp;"!$I$2:$AM$40"),('Partner-period(er)'!$A1017+14),FALSE)</f>
        <v>0</v>
      </c>
      <c r="O1017" s="9">
        <f ca="1">HLOOKUP($B1017,INDIRECT(O$1&amp;"!$I$2:$AM$40"),('Partner-period(er)'!$A1017+14),FALSE)</f>
        <v>0</v>
      </c>
      <c r="P1017" s="9">
        <f ca="1">HLOOKUP($B1017,INDIRECT(P$1&amp;"!$I$2:$AM$40"),('Partner-period(er)'!$A1017+14),FALSE)</f>
        <v>0</v>
      </c>
      <c r="Q1017" s="9">
        <f ca="1">HLOOKUP($B1017,INDIRECT(Q$1&amp;"!$I$2:$AM$40"),('Partner-period(er)'!$A1017+14),FALSE)</f>
        <v>0</v>
      </c>
      <c r="R1017" s="9">
        <f ca="1">HLOOKUP($B1017,INDIRECT(R$1&amp;"!$I$2:$AM$40"),('Partner-period(er)'!$A1017+14),FALSE)</f>
        <v>0</v>
      </c>
      <c r="S1017" s="9">
        <f ca="1">HLOOKUP($B1017,INDIRECT(S$1&amp;"!$I$2:$AM$40"),('Partner-period(er)'!$A1017+14),FALSE)</f>
        <v>0</v>
      </c>
      <c r="T1017" s="9">
        <f ca="1">HLOOKUP($B1017,INDIRECT(T$1&amp;"!$I$2:$AM$40"),('Partner-period(er)'!$A1017+14),FALSE)</f>
        <v>0</v>
      </c>
      <c r="U1017" s="9">
        <f ca="1">HLOOKUP($B1017,INDIRECT(U$1&amp;"!$I$2:$AM$40"),('Partner-period(er)'!$A1017+14),FALSE)</f>
        <v>0</v>
      </c>
      <c r="V1017" s="9">
        <f ca="1">HLOOKUP($B1017,INDIRECT(V$1&amp;"!$I$2:$AM$40"),('Partner-period(er)'!$A1017+14),FALSE)</f>
        <v>0</v>
      </c>
      <c r="W1017" s="9">
        <f ca="1">HLOOKUP($B1017,INDIRECT(W$1&amp;"!$I$2:$AM$40"),('Partner-period(er)'!$A1017+14),FALSE)</f>
        <v>0</v>
      </c>
      <c r="X1017" s="109">
        <f ca="1">HLOOKUP($B1017,INDIRECT(X$1&amp;"!$I$2:$AM$40"),('Partner-period(er)'!$A1017+14),FALSE)</f>
        <v>0</v>
      </c>
      <c r="Z1017" s="15">
        <f t="shared" ca="1" si="547"/>
        <v>0</v>
      </c>
      <c r="AA1017" s="11">
        <f ca="1">SUM($J1017:K1017)</f>
        <v>0</v>
      </c>
      <c r="AB1017" s="11">
        <f ca="1">SUM($J1017:L1017)</f>
        <v>0</v>
      </c>
      <c r="AC1017" s="11">
        <f ca="1">SUM($J1017:M1017)</f>
        <v>0</v>
      </c>
      <c r="AD1017" s="11">
        <f ca="1">SUM($J1017:N1017)</f>
        <v>0</v>
      </c>
      <c r="AE1017" s="11">
        <f ca="1">SUM($J1017:O1017)</f>
        <v>0</v>
      </c>
      <c r="AF1017" s="11">
        <f ca="1">SUM($J1017:P1017)</f>
        <v>0</v>
      </c>
      <c r="AG1017" s="11">
        <f ca="1">SUM($J1017:Q1017)</f>
        <v>0</v>
      </c>
      <c r="AH1017" s="11">
        <f ca="1">SUM($J1017:R1017)</f>
        <v>0</v>
      </c>
      <c r="AI1017" s="11">
        <f ca="1">SUM($J1017:S1017)</f>
        <v>0</v>
      </c>
      <c r="AJ1017" s="11">
        <f ca="1">SUM($J1017:T1017)</f>
        <v>0</v>
      </c>
      <c r="AK1017" s="11">
        <f ca="1">SUM($J1017:U1017)</f>
        <v>0</v>
      </c>
      <c r="AL1017" s="11">
        <f ca="1">SUM($J1017:V1017)</f>
        <v>0</v>
      </c>
      <c r="AM1017" s="11">
        <f ca="1">SUM($J1017:W1017)</f>
        <v>0</v>
      </c>
      <c r="AN1017" s="19">
        <f ca="1">SUM($J1017:X1017)</f>
        <v>0</v>
      </c>
      <c r="AO1017" s="12"/>
      <c r="AP1017" s="11"/>
      <c r="AQ1017" s="11"/>
      <c r="AR1017" s="11"/>
      <c r="AS1017" s="11"/>
      <c r="AT1017" s="11"/>
      <c r="AU1017" s="11"/>
      <c r="AV1017" s="11"/>
      <c r="AW1017" s="11"/>
      <c r="AX1017" s="11"/>
      <c r="AY1017" s="11"/>
      <c r="AZ1017" s="11"/>
      <c r="BA1017" s="11"/>
      <c r="BB1017" s="11"/>
      <c r="BC1017" s="11"/>
      <c r="BD1017" s="11"/>
    </row>
    <row r="1018" spans="1:56" x14ac:dyDescent="0.25">
      <c r="A1018" s="24">
        <v>14</v>
      </c>
      <c r="B1018" s="24">
        <f t="shared" si="543"/>
        <v>21</v>
      </c>
      <c r="C1018" s="39"/>
      <c r="D1018" s="9" t="str">
        <f>Data!B$11</f>
        <v>Andet, herunder rejser og formidling</v>
      </c>
      <c r="E1018" s="9"/>
      <c r="F1018" s="4"/>
      <c r="G1018" s="242">
        <f>HLOOKUP(B1018,'Budget &amp; Total'!$1:$45,(35),FALSE)</f>
        <v>0</v>
      </c>
      <c r="H1018" s="454">
        <f t="shared" ca="1" si="544"/>
        <v>0</v>
      </c>
      <c r="I1018" s="72"/>
      <c r="J1018" s="159">
        <f ca="1">HLOOKUP($B1018,INDIRECT(J$1&amp;"!$I$2:$AM$40"),('Partner-period(er)'!$A1018+14),FALSE)</f>
        <v>0</v>
      </c>
      <c r="K1018" s="57">
        <f ca="1">HLOOKUP($B1018,INDIRECT(K$1&amp;"!$I$2:$AM$40"),('Partner-period(er)'!$A1018+14),FALSE)</f>
        <v>0</v>
      </c>
      <c r="L1018" s="57">
        <f ca="1">HLOOKUP($B1018,INDIRECT(L$1&amp;"!$I$2:$AM$40"),('Partner-period(er)'!$A1018+14),FALSE)</f>
        <v>0</v>
      </c>
      <c r="M1018" s="57">
        <f ca="1">HLOOKUP($B1018,INDIRECT(M$1&amp;"!$I$2:$AM$40"),('Partner-period(er)'!$A1018+14),FALSE)</f>
        <v>0</v>
      </c>
      <c r="N1018" s="57">
        <f ca="1">HLOOKUP($B1018,INDIRECT(N$1&amp;"!$I$2:$AM$40"),('Partner-period(er)'!$A1018+14),FALSE)</f>
        <v>0</v>
      </c>
      <c r="O1018" s="9">
        <f ca="1">HLOOKUP($B1018,INDIRECT(O$1&amp;"!$I$2:$AM$40"),('Partner-period(er)'!$A1018+14),FALSE)</f>
        <v>0</v>
      </c>
      <c r="P1018" s="9">
        <f ca="1">HLOOKUP($B1018,INDIRECT(P$1&amp;"!$I$2:$AM$40"),('Partner-period(er)'!$A1018+14),FALSE)</f>
        <v>0</v>
      </c>
      <c r="Q1018" s="9">
        <f ca="1">HLOOKUP($B1018,INDIRECT(Q$1&amp;"!$I$2:$AM$40"),('Partner-period(er)'!$A1018+14),FALSE)</f>
        <v>0</v>
      </c>
      <c r="R1018" s="9">
        <f ca="1">HLOOKUP($B1018,INDIRECT(R$1&amp;"!$I$2:$AM$40"),('Partner-period(er)'!$A1018+14),FALSE)</f>
        <v>0</v>
      </c>
      <c r="S1018" s="9">
        <f ca="1">HLOOKUP($B1018,INDIRECT(S$1&amp;"!$I$2:$AM$40"),('Partner-period(er)'!$A1018+14),FALSE)</f>
        <v>0</v>
      </c>
      <c r="T1018" s="9">
        <f ca="1">HLOOKUP($B1018,INDIRECT(T$1&amp;"!$I$2:$AM$40"),('Partner-period(er)'!$A1018+14),FALSE)</f>
        <v>0</v>
      </c>
      <c r="U1018" s="9">
        <f ca="1">HLOOKUP($B1018,INDIRECT(U$1&amp;"!$I$2:$AM$40"),('Partner-period(er)'!$A1018+14),FALSE)</f>
        <v>0</v>
      </c>
      <c r="V1018" s="9">
        <f ca="1">HLOOKUP($B1018,INDIRECT(V$1&amp;"!$I$2:$AM$40"),('Partner-period(er)'!$A1018+14),FALSE)</f>
        <v>0</v>
      </c>
      <c r="W1018" s="9">
        <f ca="1">HLOOKUP($B1018,INDIRECT(W$1&amp;"!$I$2:$AM$40"),('Partner-period(er)'!$A1018+14),FALSE)</f>
        <v>0</v>
      </c>
      <c r="X1018" s="109">
        <f ca="1">HLOOKUP($B1018,INDIRECT(X$1&amp;"!$I$2:$AM$40"),('Partner-period(er)'!$A1018+14),FALSE)</f>
        <v>0</v>
      </c>
      <c r="Z1018" s="15">
        <f t="shared" ca="1" si="547"/>
        <v>0</v>
      </c>
      <c r="AA1018" s="11">
        <f ca="1">SUM($J1018:K1018)</f>
        <v>0</v>
      </c>
      <c r="AB1018" s="11">
        <f ca="1">SUM($J1018:L1018)</f>
        <v>0</v>
      </c>
      <c r="AC1018" s="11">
        <f ca="1">SUM($J1018:M1018)</f>
        <v>0</v>
      </c>
      <c r="AD1018" s="11">
        <f ca="1">SUM($J1018:N1018)</f>
        <v>0</v>
      </c>
      <c r="AE1018" s="11">
        <f ca="1">SUM($J1018:O1018)</f>
        <v>0</v>
      </c>
      <c r="AF1018" s="11">
        <f ca="1">SUM($J1018:P1018)</f>
        <v>0</v>
      </c>
      <c r="AG1018" s="11">
        <f ca="1">SUM($J1018:Q1018)</f>
        <v>0</v>
      </c>
      <c r="AH1018" s="11">
        <f ca="1">SUM($J1018:R1018)</f>
        <v>0</v>
      </c>
      <c r="AI1018" s="11">
        <f ca="1">SUM($J1018:S1018)</f>
        <v>0</v>
      </c>
      <c r="AJ1018" s="11">
        <f ca="1">SUM($J1018:T1018)</f>
        <v>0</v>
      </c>
      <c r="AK1018" s="11">
        <f ca="1">SUM($J1018:U1018)</f>
        <v>0</v>
      </c>
      <c r="AL1018" s="11">
        <f ca="1">SUM($J1018:V1018)</f>
        <v>0</v>
      </c>
      <c r="AM1018" s="11">
        <f ca="1">SUM($J1018:W1018)</f>
        <v>0</v>
      </c>
      <c r="AN1018" s="19">
        <f ca="1">SUM($J1018:X1018)</f>
        <v>0</v>
      </c>
      <c r="AO1018" s="12"/>
      <c r="AP1018" s="11">
        <f ca="1">IF(Data!$H$2="ja",IF(Z1018&gt;$G1018,Z1018-$G1018,0),0)</f>
        <v>0</v>
      </c>
      <c r="AQ1018" s="11">
        <f ca="1">IF(Data!$H$2="ja",IF(AA1018&gt;$G1018,AA1018-$G1018-SUM($AP1018:AP1018),0),0)</f>
        <v>0</v>
      </c>
      <c r="AR1018" s="11">
        <f ca="1">IF(Data!$H$2="ja",IF(AB1018&gt;$G1018,AB1018-$G1018-SUM($AP1018:AQ1018),0),0)</f>
        <v>0</v>
      </c>
      <c r="AS1018" s="11">
        <f ca="1">IF(Data!$H$2="ja",IF(AC1018&gt;$G1018,AC1018-$G1018-SUM($AP1018:AR1018),0),0)</f>
        <v>0</v>
      </c>
      <c r="AT1018" s="11">
        <f ca="1">IF(Data!$H$2="ja",IF(AD1018&gt;$G1018,AD1018-$G1018-SUM($AP1018:AS1018),0),0)</f>
        <v>0</v>
      </c>
      <c r="AU1018" s="11">
        <f ca="1">IF(Data!$H$2="ja",IF(AE1018&gt;$G1018,AE1018-$G1018-SUM($AP1018:AT1018),0),0)</f>
        <v>0</v>
      </c>
      <c r="AV1018" s="11">
        <f ca="1">IF(Data!$H$2="ja",IF(AF1018&gt;$G1018,AF1018-$G1018-SUM($AP1018:AU1018),0),0)</f>
        <v>0</v>
      </c>
      <c r="AW1018" s="11">
        <f ca="1">IF(Data!$H$2="ja",IF(AG1018&gt;$G1018,AG1018-$G1018-SUM($AP1018:AV1018),0),0)</f>
        <v>0</v>
      </c>
      <c r="AX1018" s="11">
        <f ca="1">IF(Data!$H$2="ja",IF(AH1018&gt;$G1018,AH1018-$G1018-SUM($AP1018:AW1018),0),0)</f>
        <v>0</v>
      </c>
      <c r="AY1018" s="11">
        <f ca="1">IF(Data!$H$2="ja",IF(AI1018&gt;$G1018,AI1018-$G1018-SUM($AP1018:AX1018),0),0)</f>
        <v>0</v>
      </c>
      <c r="AZ1018" s="11">
        <f ca="1">IF(Data!$H$2="ja",IF(AJ1018&gt;$G1018,AJ1018-$G1018-SUM($AP1018:AY1018),0),0)</f>
        <v>0</v>
      </c>
      <c r="BA1018" s="11">
        <f ca="1">IF(Data!$H$2="ja",IF(AK1018&gt;$G1018,AK1018-$G1018-SUM($AP1018:AZ1018),0),0)</f>
        <v>0</v>
      </c>
      <c r="BB1018" s="11">
        <f ca="1">IF(Data!$H$2="ja",IF(AL1018&gt;$G1018,AL1018-$G1018-SUM($AP1018:BA1018),0),0)</f>
        <v>0</v>
      </c>
      <c r="BC1018" s="11">
        <f ca="1">IF(Data!$H$2="ja",IF(AM1018&gt;$G1018,AM1018-$G1018-SUM($AP1018:BB1018),0),0)</f>
        <v>0</v>
      </c>
      <c r="BD1018" s="11">
        <f ca="1">IF(Data!$H$2="ja",IF(AN1018&gt;$G1018,AN1018-$G1018-SUM($AP1018:BC1018),0),0)</f>
        <v>0</v>
      </c>
    </row>
    <row r="1019" spans="1:56" x14ac:dyDescent="0.25">
      <c r="A1019" s="24">
        <v>15</v>
      </c>
      <c r="B1019" s="24">
        <f t="shared" si="543"/>
        <v>21</v>
      </c>
      <c r="C1019" s="39"/>
      <c r="D1019" s="9" t="str">
        <f>Data!B$12</f>
        <v>Overheadomkostninger</v>
      </c>
      <c r="E1019" s="9"/>
      <c r="F1019" s="4"/>
      <c r="G1019" s="243">
        <f>HLOOKUP(B1019,'Budget &amp; Total'!$1:$45,(37),FALSE)</f>
        <v>0</v>
      </c>
      <c r="H1019" s="454">
        <f t="shared" ca="1" si="544"/>
        <v>0</v>
      </c>
      <c r="I1019" s="72"/>
      <c r="J1019" s="159">
        <f ca="1">HLOOKUP($B1019,INDIRECT(J$1&amp;"!$I$2:$AM$40"),('Partner-period(er)'!$A1019+14),FALSE)</f>
        <v>0</v>
      </c>
      <c r="K1019" s="57">
        <f ca="1">HLOOKUP($B1019,INDIRECT(K$1&amp;"!$I$2:$AM$40"),('Partner-period(er)'!$A1019+14),FALSE)</f>
        <v>0</v>
      </c>
      <c r="L1019" s="57">
        <f ca="1">HLOOKUP($B1019,INDIRECT(L$1&amp;"!$I$2:$AM$40"),('Partner-period(er)'!$A1019+14),FALSE)</f>
        <v>0</v>
      </c>
      <c r="M1019" s="57">
        <f ca="1">HLOOKUP($B1019,INDIRECT(M$1&amp;"!$I$2:$AM$40"),('Partner-period(er)'!$A1019+14),FALSE)</f>
        <v>0</v>
      </c>
      <c r="N1019" s="57">
        <f ca="1">HLOOKUP($B1019,INDIRECT(N$1&amp;"!$I$2:$AM$40"),('Partner-period(er)'!$A1019+14),FALSE)</f>
        <v>0</v>
      </c>
      <c r="O1019" s="9">
        <f ca="1">HLOOKUP($B1019,INDIRECT(O$1&amp;"!$I$2:$AM$40"),('Partner-period(er)'!$A1019+14),FALSE)</f>
        <v>0</v>
      </c>
      <c r="P1019" s="9">
        <f ca="1">HLOOKUP($B1019,INDIRECT(P$1&amp;"!$I$2:$AM$40"),('Partner-period(er)'!$A1019+14),FALSE)</f>
        <v>0</v>
      </c>
      <c r="Q1019" s="9">
        <f ca="1">HLOOKUP($B1019,INDIRECT(Q$1&amp;"!$I$2:$AM$40"),('Partner-period(er)'!$A1019+14),FALSE)</f>
        <v>0</v>
      </c>
      <c r="R1019" s="9">
        <f ca="1">HLOOKUP($B1019,INDIRECT(R$1&amp;"!$I$2:$AM$40"),('Partner-period(er)'!$A1019+14),FALSE)</f>
        <v>0</v>
      </c>
      <c r="S1019" s="9">
        <f ca="1">HLOOKUP($B1019,INDIRECT(S$1&amp;"!$I$2:$AM$40"),('Partner-period(er)'!$A1019+14),FALSE)</f>
        <v>0</v>
      </c>
      <c r="T1019" s="9">
        <f ca="1">HLOOKUP($B1019,INDIRECT(T$1&amp;"!$I$2:$AM$40"),('Partner-period(er)'!$A1019+14),FALSE)</f>
        <v>0</v>
      </c>
      <c r="U1019" s="9">
        <f ca="1">HLOOKUP($B1019,INDIRECT(U$1&amp;"!$I$2:$AM$40"),('Partner-period(er)'!$A1019+14),FALSE)</f>
        <v>0</v>
      </c>
      <c r="V1019" s="9">
        <f ca="1">HLOOKUP($B1019,INDIRECT(V$1&amp;"!$I$2:$AM$40"),('Partner-period(er)'!$A1019+14),FALSE)</f>
        <v>0</v>
      </c>
      <c r="W1019" s="9">
        <f ca="1">HLOOKUP($B1019,INDIRECT(W$1&amp;"!$I$2:$AM$40"),('Partner-period(er)'!$A1019+14),FALSE)</f>
        <v>0</v>
      </c>
      <c r="X1019" s="109">
        <f ca="1">HLOOKUP($B1019,INDIRECT(X$1&amp;"!$I$2:$AM$40"),('Partner-period(er)'!$A1019+14),FALSE)</f>
        <v>0</v>
      </c>
      <c r="Z1019" s="15">
        <f t="shared" ca="1" si="547"/>
        <v>0</v>
      </c>
      <c r="AA1019" s="11">
        <f ca="1">SUM($J1019:K1019)</f>
        <v>0</v>
      </c>
      <c r="AB1019" s="11">
        <f ca="1">SUM($J1019:L1019)</f>
        <v>0</v>
      </c>
      <c r="AC1019" s="11">
        <f ca="1">SUM($J1019:M1019)</f>
        <v>0</v>
      </c>
      <c r="AD1019" s="11">
        <f ca="1">SUM($J1019:N1019)</f>
        <v>0</v>
      </c>
      <c r="AE1019" s="11">
        <f ca="1">SUM($J1019:O1019)</f>
        <v>0</v>
      </c>
      <c r="AF1019" s="11">
        <f ca="1">SUM($J1019:P1019)</f>
        <v>0</v>
      </c>
      <c r="AG1019" s="11">
        <f ca="1">SUM($J1019:Q1019)</f>
        <v>0</v>
      </c>
      <c r="AH1019" s="11">
        <f ca="1">SUM($J1019:R1019)</f>
        <v>0</v>
      </c>
      <c r="AI1019" s="11">
        <f ca="1">SUM($J1019:S1019)</f>
        <v>0</v>
      </c>
      <c r="AJ1019" s="11">
        <f ca="1">SUM($J1019:T1019)</f>
        <v>0</v>
      </c>
      <c r="AK1019" s="11">
        <f ca="1">SUM($J1019:U1019)</f>
        <v>0</v>
      </c>
      <c r="AL1019" s="11">
        <f ca="1">SUM($J1019:V1019)</f>
        <v>0</v>
      </c>
      <c r="AM1019" s="11">
        <f ca="1">SUM($J1019:W1019)</f>
        <v>0</v>
      </c>
      <c r="AN1019" s="19">
        <f ca="1">SUM($J1019:X1019)</f>
        <v>0</v>
      </c>
      <c r="AO1019" s="12"/>
      <c r="AP1019" s="11">
        <f ca="1">IF(Data!$H$2="ja",IF(Z1019&gt;$G1019,Z1019-$G1019,0),0)</f>
        <v>0</v>
      </c>
      <c r="AQ1019" s="11">
        <f ca="1">IF(Data!$H$2="ja",IF(AA1019&gt;$G1019,AA1019-$G1019-SUM($AP1019:AP1019),0),0)</f>
        <v>0</v>
      </c>
      <c r="AR1019" s="11">
        <f ca="1">IF(Data!$H$2="ja",IF(AB1019&gt;$G1019,AB1019-$G1019-SUM($AP1019:AQ1019),0),0)</f>
        <v>0</v>
      </c>
      <c r="AS1019" s="11">
        <f ca="1">IF(Data!$H$2="ja",IF(AC1019&gt;$G1019,AC1019-$G1019-SUM($AP1019:AR1019),0),0)</f>
        <v>0</v>
      </c>
      <c r="AT1019" s="11">
        <f ca="1">IF(Data!$H$2="ja",IF(AD1019&gt;$G1019,AD1019-$G1019-SUM($AP1019:AS1019),0),0)</f>
        <v>0</v>
      </c>
      <c r="AU1019" s="11">
        <f ca="1">IF(Data!$H$2="ja",IF(AE1019&gt;$G1019,AE1019-$G1019-SUM($AP1019:AT1019),0),0)</f>
        <v>0</v>
      </c>
      <c r="AV1019" s="11">
        <f ca="1">IF(Data!$H$2="ja",IF(AF1019&gt;$G1019,AF1019-$G1019-SUM($AP1019:AU1019),0),0)</f>
        <v>0</v>
      </c>
      <c r="AW1019" s="11">
        <f ca="1">IF(Data!$H$2="ja",IF(AG1019&gt;$G1019,AG1019-$G1019-SUM($AP1019:AV1019),0),0)</f>
        <v>0</v>
      </c>
      <c r="AX1019" s="11">
        <f ca="1">IF(Data!$H$2="ja",IF(AH1019&gt;$G1019,AH1019-$G1019-SUM($AP1019:AW1019),0),0)</f>
        <v>0</v>
      </c>
      <c r="AY1019" s="11">
        <f ca="1">IF(Data!$H$2="ja",IF(AI1019&gt;$G1019,AI1019-$G1019-SUM($AP1019:AX1019),0),0)</f>
        <v>0</v>
      </c>
      <c r="AZ1019" s="11">
        <f ca="1">IF(Data!$H$2="ja",IF(AJ1019&gt;$G1019,AJ1019-$G1019-SUM($AP1019:AY1019),0),0)</f>
        <v>0</v>
      </c>
      <c r="BA1019" s="11">
        <f ca="1">IF(Data!$H$2="ja",IF(AK1019&gt;$G1019,AK1019-$G1019-SUM($AP1019:AZ1019),0),0)</f>
        <v>0</v>
      </c>
      <c r="BB1019" s="11">
        <f ca="1">IF(Data!$H$2="ja",IF(AL1019&gt;$G1019,AL1019-$G1019-SUM($AP1019:BA1019),0),0)</f>
        <v>0</v>
      </c>
      <c r="BC1019" s="11">
        <f ca="1">IF(Data!$H$2="ja",IF(AM1019&gt;$G1019,AM1019-$G1019-SUM($AP1019:BB1019),0),0)</f>
        <v>0</v>
      </c>
      <c r="BD1019" s="11">
        <f ca="1">IF(Data!$H$2="ja",IF(AN1019&gt;$G1019,AN1019-$G1019-SUM($AP1019:BC1019),0),0)</f>
        <v>0</v>
      </c>
    </row>
    <row r="1020" spans="1:56" x14ac:dyDescent="0.25">
      <c r="A1020" s="24">
        <v>16</v>
      </c>
      <c r="B1020" s="24">
        <f t="shared" si="543"/>
        <v>21</v>
      </c>
      <c r="C1020" s="35"/>
      <c r="D1020" s="32" t="str">
        <f>Data!B$19</f>
        <v>Andre omkostninger total</v>
      </c>
      <c r="E1020" s="32"/>
      <c r="F1020" s="71"/>
      <c r="G1020" s="242">
        <f>HLOOKUP(B1020,'Budget &amp; Total'!$1:$45,(19+A1020),FALSE)</f>
        <v>0</v>
      </c>
      <c r="H1020" s="456">
        <f t="shared" ca="1" si="544"/>
        <v>0</v>
      </c>
      <c r="I1020" s="72"/>
      <c r="J1020" s="209">
        <f ca="1">HLOOKUP($B1020,INDIRECT(J$1&amp;"!$I$2:$AM$40"),('Partner-period(er)'!$A1020+14),FALSE)</f>
        <v>0</v>
      </c>
      <c r="K1020" s="61">
        <f ca="1">HLOOKUP($B1020,INDIRECT(K$1&amp;"!$I$2:$AM$40"),('Partner-period(er)'!$A1020+14),FALSE)</f>
        <v>0</v>
      </c>
      <c r="L1020" s="61">
        <f ca="1">HLOOKUP($B1020,INDIRECT(L$1&amp;"!$I$2:$AM$40"),('Partner-period(er)'!$A1020+14),FALSE)</f>
        <v>0</v>
      </c>
      <c r="M1020" s="61">
        <f ca="1">HLOOKUP($B1020,INDIRECT(M$1&amp;"!$I$2:$AM$40"),('Partner-period(er)'!$A1020+14),FALSE)</f>
        <v>0</v>
      </c>
      <c r="N1020" s="61">
        <f ca="1">HLOOKUP($B1020,INDIRECT(N$1&amp;"!$I$2:$AM$40"),('Partner-period(er)'!$A1020+14),FALSE)</f>
        <v>0</v>
      </c>
      <c r="O1020" s="32">
        <f ca="1">HLOOKUP($B1020,INDIRECT(O$1&amp;"!$I$2:$AM$40"),('Partner-period(er)'!$A1020+14),FALSE)</f>
        <v>0</v>
      </c>
      <c r="P1020" s="32">
        <f ca="1">HLOOKUP($B1020,INDIRECT(P$1&amp;"!$I$2:$AM$40"),('Partner-period(er)'!$A1020+14),FALSE)</f>
        <v>0</v>
      </c>
      <c r="Q1020" s="32">
        <f ca="1">HLOOKUP($B1020,INDIRECT(Q$1&amp;"!$I$2:$AM$40"),('Partner-period(er)'!$A1020+14),FALSE)</f>
        <v>0</v>
      </c>
      <c r="R1020" s="32">
        <f ca="1">HLOOKUP($B1020,INDIRECT(R$1&amp;"!$I$2:$AM$40"),('Partner-period(er)'!$A1020+14),FALSE)</f>
        <v>0</v>
      </c>
      <c r="S1020" s="32">
        <f ca="1">HLOOKUP($B1020,INDIRECT(S$1&amp;"!$I$2:$AM$40"),('Partner-period(er)'!$A1020+14),FALSE)</f>
        <v>0</v>
      </c>
      <c r="T1020" s="32">
        <f ca="1">HLOOKUP($B1020,INDIRECT(T$1&amp;"!$I$2:$AM$40"),('Partner-period(er)'!$A1020+14),FALSE)</f>
        <v>0</v>
      </c>
      <c r="U1020" s="32">
        <f ca="1">HLOOKUP($B1020,INDIRECT(U$1&amp;"!$I$2:$AM$40"),('Partner-period(er)'!$A1020+14),FALSE)</f>
        <v>0</v>
      </c>
      <c r="V1020" s="32">
        <f ca="1">HLOOKUP($B1020,INDIRECT(V$1&amp;"!$I$2:$AM$40"),('Partner-period(er)'!$A1020+14),FALSE)</f>
        <v>0</v>
      </c>
      <c r="W1020" s="32">
        <f ca="1">HLOOKUP($B1020,INDIRECT(W$1&amp;"!$I$2:$AM$40"),('Partner-period(er)'!$A1020+14),FALSE)</f>
        <v>0</v>
      </c>
      <c r="X1020" s="366">
        <f ca="1">HLOOKUP($B1020,INDIRECT(X$1&amp;"!$I$2:$AM$40"),('Partner-period(er)'!$A1020+14),FALSE)</f>
        <v>0</v>
      </c>
      <c r="Z1020" s="15">
        <f t="shared" ca="1" si="547"/>
        <v>0</v>
      </c>
      <c r="AA1020" s="11">
        <f ca="1">SUM($J1020:K1020)</f>
        <v>0</v>
      </c>
      <c r="AB1020" s="11">
        <f ca="1">SUM($J1020:L1020)</f>
        <v>0</v>
      </c>
      <c r="AC1020" s="11">
        <f ca="1">SUM($J1020:M1020)</f>
        <v>0</v>
      </c>
      <c r="AD1020" s="11">
        <f ca="1">SUM($J1020:N1020)</f>
        <v>0</v>
      </c>
      <c r="AE1020" s="11">
        <f ca="1">SUM($J1020:O1020)</f>
        <v>0</v>
      </c>
      <c r="AF1020" s="11">
        <f ca="1">SUM($J1020:P1020)</f>
        <v>0</v>
      </c>
      <c r="AG1020" s="11">
        <f ca="1">SUM($J1020:Q1020)</f>
        <v>0</v>
      </c>
      <c r="AH1020" s="11">
        <f ca="1">SUM($J1020:R1020)</f>
        <v>0</v>
      </c>
      <c r="AI1020" s="11">
        <f ca="1">SUM($J1020:S1020)</f>
        <v>0</v>
      </c>
      <c r="AJ1020" s="11">
        <f ca="1">SUM($J1020:T1020)</f>
        <v>0</v>
      </c>
      <c r="AK1020" s="11">
        <f ca="1">SUM($J1020:U1020)</f>
        <v>0</v>
      </c>
      <c r="AL1020" s="11">
        <f ca="1">SUM($J1020:V1020)</f>
        <v>0</v>
      </c>
      <c r="AM1020" s="11">
        <f ca="1">SUM($J1020:W1020)</f>
        <v>0</v>
      </c>
      <c r="AN1020" s="19">
        <f ca="1">SUM($J1020:X1020)</f>
        <v>0</v>
      </c>
      <c r="AO1020" s="12"/>
      <c r="AP1020" s="11"/>
      <c r="AQ1020" s="11"/>
      <c r="AR1020" s="11"/>
      <c r="AS1020" s="11"/>
      <c r="AT1020" s="11"/>
      <c r="AU1020" s="11"/>
      <c r="AV1020" s="11"/>
      <c r="AW1020" s="11"/>
      <c r="AX1020" s="11"/>
      <c r="AY1020" s="11"/>
      <c r="AZ1020" s="11"/>
      <c r="BA1020" s="11"/>
      <c r="BB1020" s="11"/>
      <c r="BC1020" s="11"/>
      <c r="BD1020" s="11"/>
    </row>
    <row r="1021" spans="1:56" ht="13.8" thickBot="1" x14ac:dyDescent="0.3">
      <c r="A1021" s="24">
        <v>17</v>
      </c>
      <c r="B1021" s="24">
        <f t="shared" si="543"/>
        <v>21</v>
      </c>
      <c r="C1021" s="250" t="str">
        <f>Data!B$55</f>
        <v>Totale omkostninger</v>
      </c>
      <c r="D1021" s="251"/>
      <c r="E1021" s="251"/>
      <c r="F1021" s="252"/>
      <c r="G1021" s="253">
        <f>HLOOKUP(B1021,'Budget &amp; Total'!$1:$45,(38),FALSE)</f>
        <v>0</v>
      </c>
      <c r="H1021" s="457">
        <f t="shared" ca="1" si="544"/>
        <v>0</v>
      </c>
      <c r="I1021" s="80"/>
      <c r="J1021" s="255">
        <f ca="1">HLOOKUP($B1021,INDIRECT(J$1&amp;"!$I$2:$AM$40"),('Partner-period(er)'!$A1021+14),FALSE)</f>
        <v>0</v>
      </c>
      <c r="K1021" s="256">
        <f ca="1">HLOOKUP($B1021,INDIRECT(K$1&amp;"!$I$2:$AM$40"),('Partner-period(er)'!$A1021+14),FALSE)</f>
        <v>0</v>
      </c>
      <c r="L1021" s="256">
        <f ca="1">HLOOKUP($B1021,INDIRECT(L$1&amp;"!$I$2:$AM$40"),('Partner-period(er)'!$A1021+14),FALSE)</f>
        <v>0</v>
      </c>
      <c r="M1021" s="256">
        <f ca="1">HLOOKUP($B1021,INDIRECT(M$1&amp;"!$I$2:$AM$40"),('Partner-period(er)'!$A1021+14),FALSE)</f>
        <v>0</v>
      </c>
      <c r="N1021" s="256">
        <f ca="1">HLOOKUP($B1021,INDIRECT(N$1&amp;"!$I$2:$AM$40"),('Partner-period(er)'!$A1021+14),FALSE)</f>
        <v>0</v>
      </c>
      <c r="O1021" s="367">
        <f ca="1">HLOOKUP($B1021,INDIRECT(O$1&amp;"!$I$2:$AM$40"),('Partner-period(er)'!$A1021+14),FALSE)</f>
        <v>0</v>
      </c>
      <c r="P1021" s="367">
        <f ca="1">HLOOKUP($B1021,INDIRECT(P$1&amp;"!$I$2:$AM$40"),('Partner-period(er)'!$A1021+14),FALSE)</f>
        <v>0</v>
      </c>
      <c r="Q1021" s="367">
        <f ca="1">HLOOKUP($B1021,INDIRECT(Q$1&amp;"!$I$2:$AM$40"),('Partner-period(er)'!$A1021+14),FALSE)</f>
        <v>0</v>
      </c>
      <c r="R1021" s="367">
        <f ca="1">HLOOKUP($B1021,INDIRECT(R$1&amp;"!$I$2:$AM$40"),('Partner-period(er)'!$A1021+14),FALSE)</f>
        <v>0</v>
      </c>
      <c r="S1021" s="367">
        <f ca="1">HLOOKUP($B1021,INDIRECT(S$1&amp;"!$I$2:$AM$40"),('Partner-period(er)'!$A1021+14),FALSE)</f>
        <v>0</v>
      </c>
      <c r="T1021" s="367">
        <f ca="1">HLOOKUP($B1021,INDIRECT(T$1&amp;"!$I$2:$AM$40"),('Partner-period(er)'!$A1021+14),FALSE)</f>
        <v>0</v>
      </c>
      <c r="U1021" s="367">
        <f ca="1">HLOOKUP($B1021,INDIRECT(U$1&amp;"!$I$2:$AM$40"),('Partner-period(er)'!$A1021+14),FALSE)</f>
        <v>0</v>
      </c>
      <c r="V1021" s="367">
        <f ca="1">HLOOKUP($B1021,INDIRECT(V$1&amp;"!$I$2:$AM$40"),('Partner-period(er)'!$A1021+14),FALSE)</f>
        <v>0</v>
      </c>
      <c r="W1021" s="367">
        <f ca="1">HLOOKUP($B1021,INDIRECT(W$1&amp;"!$I$2:$AM$40"),('Partner-period(er)'!$A1021+14),FALSE)</f>
        <v>0</v>
      </c>
      <c r="X1021" s="368">
        <f ca="1">HLOOKUP($B1021,INDIRECT(X$1&amp;"!$I$2:$AM$40"),('Partner-period(er)'!$A1021+14),FALSE)</f>
        <v>0</v>
      </c>
      <c r="Z1021" s="15">
        <f t="shared" ca="1" si="547"/>
        <v>0</v>
      </c>
      <c r="AA1021" s="11">
        <f ca="1">SUM($J1021:K1021)</f>
        <v>0</v>
      </c>
      <c r="AB1021" s="11">
        <f ca="1">SUM($J1021:L1021)</f>
        <v>0</v>
      </c>
      <c r="AC1021" s="11">
        <f ca="1">SUM($J1021:M1021)</f>
        <v>0</v>
      </c>
      <c r="AD1021" s="11">
        <f ca="1">SUM($J1021:N1021)</f>
        <v>0</v>
      </c>
      <c r="AE1021" s="11">
        <f ca="1">SUM($J1021:O1021)</f>
        <v>0</v>
      </c>
      <c r="AF1021" s="11">
        <f ca="1">SUM($J1021:P1021)</f>
        <v>0</v>
      </c>
      <c r="AG1021" s="11">
        <f ca="1">SUM($J1021:Q1021)</f>
        <v>0</v>
      </c>
      <c r="AH1021" s="11">
        <f ca="1">SUM($J1021:R1021)</f>
        <v>0</v>
      </c>
      <c r="AI1021" s="11">
        <f ca="1">SUM($J1021:S1021)</f>
        <v>0</v>
      </c>
      <c r="AJ1021" s="11">
        <f ca="1">SUM($J1021:T1021)</f>
        <v>0</v>
      </c>
      <c r="AK1021" s="11">
        <f ca="1">SUM($J1021:U1021)</f>
        <v>0</v>
      </c>
      <c r="AL1021" s="11">
        <f ca="1">SUM($J1021:V1021)</f>
        <v>0</v>
      </c>
      <c r="AM1021" s="11">
        <f ca="1">SUM($J1021:W1021)</f>
        <v>0</v>
      </c>
      <c r="AN1021" s="19">
        <f ca="1">SUM($J1021:X1021)</f>
        <v>0</v>
      </c>
      <c r="AO1021" s="12"/>
      <c r="AP1021" s="11"/>
      <c r="AQ1021" s="11"/>
      <c r="AR1021" s="11"/>
      <c r="AS1021" s="11"/>
      <c r="AT1021" s="11"/>
      <c r="AU1021" s="11"/>
      <c r="AV1021" s="11"/>
      <c r="AW1021" s="11"/>
      <c r="AX1021" s="11"/>
      <c r="AY1021" s="11"/>
      <c r="AZ1021" s="11"/>
      <c r="BA1021" s="11"/>
      <c r="BB1021" s="11"/>
      <c r="BC1021" s="11"/>
      <c r="BD1021" s="11"/>
    </row>
    <row r="1022" spans="1:56" ht="13.8" thickTop="1" x14ac:dyDescent="0.25">
      <c r="A1022" s="24">
        <v>18</v>
      </c>
      <c r="B1022" s="24">
        <f t="shared" si="543"/>
        <v>21</v>
      </c>
      <c r="C1022" s="38">
        <f>'Budget &amp; Total'!B$41</f>
        <v>0</v>
      </c>
      <c r="D1022" s="9"/>
      <c r="E1022" s="9"/>
      <c r="F1022" s="4"/>
      <c r="G1022" s="242"/>
      <c r="H1022" s="454">
        <f t="shared" ca="1" si="544"/>
        <v>0</v>
      </c>
      <c r="I1022" s="72"/>
      <c r="J1022" s="159">
        <f ca="1">HLOOKUP($B1022,INDIRECT(J$1&amp;"!$I$2:$AM$40"),('Partner-period(er)'!$A1022+14),FALSE)</f>
        <v>0</v>
      </c>
      <c r="K1022" s="57">
        <f ca="1">HLOOKUP($B1022,INDIRECT(K$1&amp;"!$I$2:$AM$40"),('Partner-period(er)'!$A1022+14),FALSE)</f>
        <v>0</v>
      </c>
      <c r="L1022" s="57">
        <f ca="1">HLOOKUP($B1022,INDIRECT(L$1&amp;"!$I$2:$AM$40"),('Partner-period(er)'!$A1022+14),FALSE)</f>
        <v>0</v>
      </c>
      <c r="M1022" s="57">
        <f ca="1">HLOOKUP($B1022,INDIRECT(M$1&amp;"!$I$2:$AM$40"),('Partner-period(er)'!$A1022+14),FALSE)</f>
        <v>0</v>
      </c>
      <c r="N1022" s="57">
        <f ca="1">HLOOKUP($B1022,INDIRECT(N$1&amp;"!$I$2:$AM$40"),('Partner-period(er)'!$A1022+14),FALSE)</f>
        <v>0</v>
      </c>
      <c r="O1022" s="9">
        <f ca="1">HLOOKUP($B1022,INDIRECT(O$1&amp;"!$I$2:$AM$40"),('Partner-period(er)'!$A1022+14),FALSE)</f>
        <v>0</v>
      </c>
      <c r="P1022" s="9">
        <f ca="1">HLOOKUP($B1022,INDIRECT(P$1&amp;"!$I$2:$AM$40"),('Partner-period(er)'!$A1022+14),FALSE)</f>
        <v>0</v>
      </c>
      <c r="Q1022" s="9">
        <f ca="1">HLOOKUP($B1022,INDIRECT(Q$1&amp;"!$I$2:$AM$40"),('Partner-period(er)'!$A1022+14),FALSE)</f>
        <v>0</v>
      </c>
      <c r="R1022" s="9">
        <f ca="1">HLOOKUP($B1022,INDIRECT(R$1&amp;"!$I$2:$AM$40"),('Partner-period(er)'!$A1022+14),FALSE)</f>
        <v>0</v>
      </c>
      <c r="S1022" s="9">
        <f ca="1">HLOOKUP($B1022,INDIRECT(S$1&amp;"!$I$2:$AM$40"),('Partner-period(er)'!$A1022+14),FALSE)</f>
        <v>0</v>
      </c>
      <c r="T1022" s="9">
        <f ca="1">HLOOKUP($B1022,INDIRECT(T$1&amp;"!$I$2:$AM$40"),('Partner-period(er)'!$A1022+14),FALSE)</f>
        <v>0</v>
      </c>
      <c r="U1022" s="9">
        <f ca="1">HLOOKUP($B1022,INDIRECT(U$1&amp;"!$I$2:$AM$40"),('Partner-period(er)'!$A1022+14),FALSE)</f>
        <v>0</v>
      </c>
      <c r="V1022" s="9">
        <f ca="1">HLOOKUP($B1022,INDIRECT(V$1&amp;"!$I$2:$AM$40"),('Partner-period(er)'!$A1022+14),FALSE)</f>
        <v>0</v>
      </c>
      <c r="W1022" s="9">
        <f ca="1">HLOOKUP($B1022,INDIRECT(W$1&amp;"!$I$2:$AM$40"),('Partner-period(er)'!$A1022+14),FALSE)</f>
        <v>0</v>
      </c>
      <c r="X1022" s="109">
        <f ca="1">HLOOKUP($B1022,INDIRECT(X$1&amp;"!$I$2:$AM$40"),('Partner-period(er)'!$A1022+14),FALSE)</f>
        <v>0</v>
      </c>
      <c r="Z1022" s="15"/>
      <c r="AA1022" s="11"/>
      <c r="AB1022" s="11"/>
      <c r="AC1022" s="11"/>
      <c r="AD1022" s="11"/>
      <c r="AE1022" s="11"/>
      <c r="AF1022" s="11"/>
      <c r="AG1022" s="11"/>
      <c r="AH1022" s="11"/>
      <c r="AI1022" s="11"/>
      <c r="AJ1022" s="11"/>
      <c r="AK1022" s="11"/>
      <c r="AL1022" s="11"/>
      <c r="AM1022" s="11"/>
      <c r="AN1022" s="19"/>
      <c r="AO1022" s="12"/>
      <c r="AP1022" s="11"/>
      <c r="AQ1022" s="11"/>
      <c r="AR1022" s="11"/>
      <c r="AS1022" s="11"/>
      <c r="AT1022" s="11"/>
      <c r="AU1022" s="11"/>
      <c r="AV1022" s="11"/>
      <c r="AW1022" s="11"/>
      <c r="AX1022" s="11"/>
      <c r="AY1022" s="11"/>
      <c r="AZ1022" s="11"/>
      <c r="BA1022" s="11"/>
      <c r="BB1022" s="11"/>
      <c r="BC1022" s="11"/>
      <c r="BD1022" s="11"/>
    </row>
    <row r="1023" spans="1:56" x14ac:dyDescent="0.25">
      <c r="A1023" s="24">
        <v>19</v>
      </c>
      <c r="B1023" s="24">
        <f t="shared" si="543"/>
        <v>21</v>
      </c>
      <c r="C1023" s="73"/>
      <c r="D1023" s="9" t="str">
        <f>Data!B$26</f>
        <v>Beregnet tilskud</v>
      </c>
      <c r="E1023" s="9"/>
      <c r="F1023" s="67">
        <f>HLOOKUP(B1022,'Budget &amp; Total'!B:CI,42,FALSE)</f>
        <v>0</v>
      </c>
      <c r="G1023" s="244"/>
      <c r="H1023" s="454">
        <f t="shared" ca="1" si="544"/>
        <v>0</v>
      </c>
      <c r="I1023" s="72"/>
      <c r="J1023" s="159">
        <f ca="1">HLOOKUP($B1023,INDIRECT(J$1&amp;"!$I$2:$AM$40"),('Partner-period(er)'!$A1023+14),FALSE)</f>
        <v>0</v>
      </c>
      <c r="K1023" s="57">
        <f ca="1">HLOOKUP($B1023,INDIRECT(K$1&amp;"!$I$2:$AM$40"),('Partner-period(er)'!$A1023+14),FALSE)</f>
        <v>0</v>
      </c>
      <c r="L1023" s="57">
        <f ca="1">HLOOKUP($B1023,INDIRECT(L$1&amp;"!$I$2:$AM$40"),('Partner-period(er)'!$A1023+14),FALSE)</f>
        <v>0</v>
      </c>
      <c r="M1023" s="57">
        <f ca="1">HLOOKUP($B1023,INDIRECT(M$1&amp;"!$I$2:$AM$40"),('Partner-period(er)'!$A1023+14),FALSE)</f>
        <v>0</v>
      </c>
      <c r="N1023" s="57">
        <f ca="1">HLOOKUP($B1023,INDIRECT(N$1&amp;"!$I$2:$AM$40"),('Partner-period(er)'!$A1023+14),FALSE)</f>
        <v>0</v>
      </c>
      <c r="O1023" s="9">
        <f ca="1">HLOOKUP($B1023,INDIRECT(O$1&amp;"!$I$2:$AM$40"),('Partner-period(er)'!$A1023+14),FALSE)</f>
        <v>0</v>
      </c>
      <c r="P1023" s="9">
        <f ca="1">HLOOKUP($B1023,INDIRECT(P$1&amp;"!$I$2:$AM$40"),('Partner-period(er)'!$A1023+14),FALSE)</f>
        <v>0</v>
      </c>
      <c r="Q1023" s="9">
        <f ca="1">HLOOKUP($B1023,INDIRECT(Q$1&amp;"!$I$2:$AM$40"),('Partner-period(er)'!$A1023+14),FALSE)</f>
        <v>0</v>
      </c>
      <c r="R1023" s="9">
        <f ca="1">HLOOKUP($B1023,INDIRECT(R$1&amp;"!$I$2:$AM$40"),('Partner-period(er)'!$A1023+14),FALSE)</f>
        <v>0</v>
      </c>
      <c r="S1023" s="9">
        <f ca="1">HLOOKUP($B1023,INDIRECT(S$1&amp;"!$I$2:$AM$40"),('Partner-period(er)'!$A1023+14),FALSE)</f>
        <v>0</v>
      </c>
      <c r="T1023" s="9">
        <f ca="1">HLOOKUP($B1023,INDIRECT(T$1&amp;"!$I$2:$AM$40"),('Partner-period(er)'!$A1023+14),FALSE)</f>
        <v>0</v>
      </c>
      <c r="U1023" s="9">
        <f ca="1">HLOOKUP($B1023,INDIRECT(U$1&amp;"!$I$2:$AM$40"),('Partner-period(er)'!$A1023+14),FALSE)</f>
        <v>0</v>
      </c>
      <c r="V1023" s="9">
        <f ca="1">HLOOKUP($B1023,INDIRECT(V$1&amp;"!$I$2:$AM$40"),('Partner-period(er)'!$A1023+14),FALSE)</f>
        <v>0</v>
      </c>
      <c r="W1023" s="9">
        <f ca="1">HLOOKUP($B1023,INDIRECT(W$1&amp;"!$I$2:$AM$40"),('Partner-period(er)'!$A1023+14),FALSE)</f>
        <v>0</v>
      </c>
      <c r="X1023" s="109">
        <f ca="1">HLOOKUP($B1023,INDIRECT(X$1&amp;"!$I$2:$AM$40"),('Partner-period(er)'!$A1023+14),FALSE)</f>
        <v>0</v>
      </c>
      <c r="Z1023" s="15"/>
      <c r="AA1023" s="11"/>
      <c r="AB1023" s="11"/>
      <c r="AC1023" s="11"/>
      <c r="AD1023" s="11"/>
      <c r="AE1023" s="11"/>
      <c r="AF1023" s="11"/>
      <c r="AG1023" s="11"/>
      <c r="AH1023" s="11"/>
      <c r="AI1023" s="11"/>
      <c r="AJ1023" s="11"/>
      <c r="AK1023" s="11"/>
      <c r="AL1023" s="11"/>
      <c r="AM1023" s="11"/>
      <c r="AN1023" s="19"/>
      <c r="AO1023" s="12"/>
      <c r="AP1023" s="11"/>
      <c r="AQ1023" s="11"/>
      <c r="AR1023" s="11"/>
      <c r="AS1023" s="11"/>
      <c r="AT1023" s="11"/>
      <c r="AU1023" s="11"/>
      <c r="AV1023" s="11"/>
      <c r="AW1023" s="11"/>
      <c r="AX1023" s="11"/>
      <c r="AY1023" s="11"/>
      <c r="AZ1023" s="11"/>
      <c r="BA1023" s="11"/>
      <c r="BB1023" s="11"/>
      <c r="BC1023" s="11"/>
      <c r="BD1023" s="11"/>
    </row>
    <row r="1024" spans="1:56" x14ac:dyDescent="0.25">
      <c r="A1024" s="24">
        <v>20</v>
      </c>
      <c r="B1024" s="24">
        <f t="shared" si="543"/>
        <v>21</v>
      </c>
      <c r="C1024" s="73"/>
      <c r="D1024" s="9" t="str">
        <f>Data!B$27</f>
        <v>Forudbetalt tilskud (efter aftale)</v>
      </c>
      <c r="E1024" s="27"/>
      <c r="F1024" s="4"/>
      <c r="G1024" s="242"/>
      <c r="H1024" s="454">
        <f t="shared" ca="1" si="544"/>
        <v>0</v>
      </c>
      <c r="I1024" s="72"/>
      <c r="J1024" s="159">
        <f ca="1">HLOOKUP($B1024,INDIRECT(J$1&amp;"!$I$2:$AM$40"),('Partner-period(er)'!$A1024+14),FALSE)</f>
        <v>0</v>
      </c>
      <c r="K1024" s="57">
        <f ca="1">HLOOKUP($B1024,INDIRECT(K$1&amp;"!$I$2:$AM$40"),('Partner-period(er)'!$A1024+14),FALSE)</f>
        <v>0</v>
      </c>
      <c r="L1024" s="57">
        <f ca="1">HLOOKUP($B1024,INDIRECT(L$1&amp;"!$I$2:$AM$40"),('Partner-period(er)'!$A1024+14),FALSE)</f>
        <v>0</v>
      </c>
      <c r="M1024" s="57">
        <f ca="1">HLOOKUP($B1024,INDIRECT(M$1&amp;"!$I$2:$AM$40"),('Partner-period(er)'!$A1024+14),FALSE)</f>
        <v>0</v>
      </c>
      <c r="N1024" s="57">
        <f ca="1">HLOOKUP($B1024,INDIRECT(N$1&amp;"!$I$2:$AM$40"),('Partner-period(er)'!$A1024+14),FALSE)</f>
        <v>0</v>
      </c>
      <c r="O1024" s="9">
        <f ca="1">HLOOKUP($B1024,INDIRECT(O$1&amp;"!$I$2:$AM$40"),('Partner-period(er)'!$A1024+14),FALSE)</f>
        <v>0</v>
      </c>
      <c r="P1024" s="9">
        <f ca="1">HLOOKUP($B1024,INDIRECT(P$1&amp;"!$I$2:$AM$40"),('Partner-period(er)'!$A1024+14),FALSE)</f>
        <v>0</v>
      </c>
      <c r="Q1024" s="9">
        <f ca="1">HLOOKUP($B1024,INDIRECT(Q$1&amp;"!$I$2:$AM$40"),('Partner-period(er)'!$A1024+14),FALSE)</f>
        <v>0</v>
      </c>
      <c r="R1024" s="9">
        <f ca="1">HLOOKUP($B1024,INDIRECT(R$1&amp;"!$I$2:$AM$40"),('Partner-period(er)'!$A1024+14),FALSE)</f>
        <v>0</v>
      </c>
      <c r="S1024" s="9">
        <f ca="1">HLOOKUP($B1024,INDIRECT(S$1&amp;"!$I$2:$AM$40"),('Partner-period(er)'!$A1024+14),FALSE)</f>
        <v>0</v>
      </c>
      <c r="T1024" s="9">
        <f ca="1">HLOOKUP($B1024,INDIRECT(T$1&amp;"!$I$2:$AM$40"),('Partner-period(er)'!$A1024+14),FALSE)</f>
        <v>0</v>
      </c>
      <c r="U1024" s="9">
        <f ca="1">HLOOKUP($B1024,INDIRECT(U$1&amp;"!$I$2:$AM$40"),('Partner-period(er)'!$A1024+14),FALSE)</f>
        <v>0</v>
      </c>
      <c r="V1024" s="9">
        <f ca="1">HLOOKUP($B1024,INDIRECT(V$1&amp;"!$I$2:$AM$40"),('Partner-period(er)'!$A1024+14),FALSE)</f>
        <v>0</v>
      </c>
      <c r="W1024" s="9">
        <f ca="1">HLOOKUP($B1024,INDIRECT(W$1&amp;"!$I$2:$AM$40"),('Partner-period(er)'!$A1024+14),FALSE)</f>
        <v>0</v>
      </c>
      <c r="X1024" s="109">
        <f ca="1">HLOOKUP($B1024,INDIRECT(X$1&amp;"!$I$2:$AM$40"),('Partner-period(er)'!$A1024+14),FALSE)</f>
        <v>0</v>
      </c>
      <c r="Z1024" s="15"/>
      <c r="AA1024" s="11"/>
      <c r="AB1024" s="11"/>
      <c r="AC1024" s="11"/>
      <c r="AD1024" s="11"/>
      <c r="AE1024" s="11"/>
      <c r="AF1024" s="11"/>
      <c r="AG1024" s="11"/>
      <c r="AH1024" s="11"/>
      <c r="AI1024" s="11"/>
      <c r="AJ1024" s="11"/>
      <c r="AK1024" s="11"/>
      <c r="AL1024" s="11"/>
      <c r="AM1024" s="11"/>
      <c r="AN1024" s="19"/>
      <c r="AO1024" s="12"/>
      <c r="AP1024" s="11"/>
      <c r="AQ1024" s="11"/>
      <c r="AR1024" s="11"/>
      <c r="AS1024" s="11"/>
      <c r="AT1024" s="11"/>
      <c r="AU1024" s="11"/>
      <c r="AV1024" s="11"/>
      <c r="AW1024" s="11"/>
      <c r="AX1024" s="11"/>
      <c r="AY1024" s="11"/>
      <c r="AZ1024" s="11"/>
      <c r="BA1024" s="11"/>
      <c r="BB1024" s="11"/>
      <c r="BC1024" s="11"/>
      <c r="BD1024" s="11"/>
    </row>
    <row r="1025" spans="1:56" x14ac:dyDescent="0.25">
      <c r="A1025" s="24">
        <v>21</v>
      </c>
      <c r="B1025" s="24">
        <f t="shared" si="543"/>
        <v>21</v>
      </c>
      <c r="C1025" s="39"/>
      <c r="D1025" s="9" t="str">
        <f>Data!B$28</f>
        <v>Justering for timepris inklusiv overhead</v>
      </c>
      <c r="E1025" s="27"/>
      <c r="F1025" s="4"/>
      <c r="G1025" s="242"/>
      <c r="H1025" s="454">
        <f t="shared" ca="1" si="544"/>
        <v>0</v>
      </c>
      <c r="I1025" s="72"/>
      <c r="J1025" s="159">
        <f ca="1">(J1035+J1042)*(1+$F1010)*$F1023</f>
        <v>0</v>
      </c>
      <c r="K1025" s="57">
        <f ca="1">(K1035+K1042)*(1+$F1010)*$F1023</f>
        <v>0</v>
      </c>
      <c r="L1025" s="57">
        <f t="shared" ref="L1025:X1025" ca="1" si="548">(L1035+L1042)*(1+$F1010)*$F1023</f>
        <v>0</v>
      </c>
      <c r="M1025" s="57">
        <f t="shared" ca="1" si="548"/>
        <v>0</v>
      </c>
      <c r="N1025" s="57">
        <f t="shared" ca="1" si="548"/>
        <v>0</v>
      </c>
      <c r="O1025" s="57">
        <f t="shared" ca="1" si="548"/>
        <v>0</v>
      </c>
      <c r="P1025" s="57">
        <f t="shared" ca="1" si="548"/>
        <v>0</v>
      </c>
      <c r="Q1025" s="57">
        <f t="shared" ca="1" si="548"/>
        <v>0</v>
      </c>
      <c r="R1025" s="57">
        <f t="shared" ca="1" si="548"/>
        <v>0</v>
      </c>
      <c r="S1025" s="57">
        <f t="shared" ca="1" si="548"/>
        <v>0</v>
      </c>
      <c r="T1025" s="57">
        <f t="shared" ca="1" si="548"/>
        <v>0</v>
      </c>
      <c r="U1025" s="57">
        <f t="shared" ca="1" si="548"/>
        <v>0</v>
      </c>
      <c r="V1025" s="57">
        <f t="shared" ca="1" si="548"/>
        <v>0</v>
      </c>
      <c r="W1025" s="57">
        <f t="shared" ca="1" si="548"/>
        <v>0</v>
      </c>
      <c r="X1025" s="360">
        <f t="shared" ca="1" si="548"/>
        <v>0</v>
      </c>
      <c r="Z1025" s="15"/>
      <c r="AA1025" s="11"/>
      <c r="AB1025" s="11"/>
      <c r="AC1025" s="11"/>
      <c r="AD1025" s="11"/>
      <c r="AE1025" s="11"/>
      <c r="AF1025" s="11"/>
      <c r="AG1025" s="11"/>
      <c r="AH1025" s="11"/>
      <c r="AI1025" s="11"/>
      <c r="AJ1025" s="11"/>
      <c r="AK1025" s="11"/>
      <c r="AL1025" s="11"/>
      <c r="AM1025" s="11"/>
      <c r="AN1025" s="19"/>
      <c r="AO1025" s="12"/>
      <c r="AP1025" s="11"/>
      <c r="AQ1025" s="11"/>
      <c r="AR1025" s="11"/>
      <c r="AS1025" s="11"/>
      <c r="AT1025" s="11"/>
      <c r="AU1025" s="11"/>
      <c r="AV1025" s="11"/>
      <c r="AW1025" s="11"/>
      <c r="AX1025" s="11"/>
      <c r="AY1025" s="11"/>
      <c r="AZ1025" s="11"/>
      <c r="BA1025" s="11"/>
      <c r="BB1025" s="11"/>
      <c r="BC1025" s="11"/>
      <c r="BD1025" s="11"/>
    </row>
    <row r="1026" spans="1:56" x14ac:dyDescent="0.25">
      <c r="A1026" s="24">
        <v>23</v>
      </c>
      <c r="B1026" s="24">
        <f t="shared" si="543"/>
        <v>21</v>
      </c>
      <c r="C1026" s="39"/>
      <c r="D1026" s="9" t="str">
        <f>Data!B$29</f>
        <v>Justering for budgetoverskridelse</v>
      </c>
      <c r="E1026" s="27"/>
      <c r="F1026" s="4"/>
      <c r="G1026" s="243"/>
      <c r="H1026" s="454">
        <f t="shared" ca="1" si="544"/>
        <v>0</v>
      </c>
      <c r="I1026" s="72"/>
      <c r="J1026" s="153">
        <f t="shared" ref="J1026:X1026" ca="1" si="549">-AP1026*$F1023</f>
        <v>0</v>
      </c>
      <c r="K1026" s="58">
        <f t="shared" ca="1" si="549"/>
        <v>0</v>
      </c>
      <c r="L1026" s="58">
        <f t="shared" ca="1" si="549"/>
        <v>0</v>
      </c>
      <c r="M1026" s="58">
        <f t="shared" ca="1" si="549"/>
        <v>0</v>
      </c>
      <c r="N1026" s="58">
        <f t="shared" ca="1" si="549"/>
        <v>0</v>
      </c>
      <c r="O1026" s="41">
        <f t="shared" ca="1" si="549"/>
        <v>0</v>
      </c>
      <c r="P1026" s="41">
        <f t="shared" ca="1" si="549"/>
        <v>0</v>
      </c>
      <c r="Q1026" s="41">
        <f t="shared" ca="1" si="549"/>
        <v>0</v>
      </c>
      <c r="R1026" s="41">
        <f t="shared" ca="1" si="549"/>
        <v>0</v>
      </c>
      <c r="S1026" s="41">
        <f t="shared" ca="1" si="549"/>
        <v>0</v>
      </c>
      <c r="T1026" s="41">
        <f t="shared" ca="1" si="549"/>
        <v>0</v>
      </c>
      <c r="U1026" s="41">
        <f t="shared" ca="1" si="549"/>
        <v>0</v>
      </c>
      <c r="V1026" s="41">
        <f t="shared" ca="1" si="549"/>
        <v>0</v>
      </c>
      <c r="W1026" s="41">
        <f t="shared" ca="1" si="549"/>
        <v>0</v>
      </c>
      <c r="X1026" s="363">
        <f t="shared" ca="1" si="549"/>
        <v>0</v>
      </c>
      <c r="Z1026" s="15"/>
      <c r="AA1026" s="11"/>
      <c r="AB1026" s="11"/>
      <c r="AC1026" s="11"/>
      <c r="AD1026" s="11"/>
      <c r="AE1026" s="11"/>
      <c r="AF1026" s="11"/>
      <c r="AG1026" s="11"/>
      <c r="AH1026" s="11"/>
      <c r="AI1026" s="11"/>
      <c r="AJ1026" s="11"/>
      <c r="AK1026" s="11"/>
      <c r="AL1026" s="11"/>
      <c r="AM1026" s="11"/>
      <c r="AN1026" s="19"/>
      <c r="AO1026" s="12"/>
      <c r="AP1026" s="11">
        <f ca="1">SUM(AP1011:AP1019)</f>
        <v>0</v>
      </c>
      <c r="AQ1026" s="11">
        <f t="shared" ref="AQ1026:BD1026" ca="1" si="550">SUM(AQ1011:AQ1019)</f>
        <v>0</v>
      </c>
      <c r="AR1026" s="11">
        <f t="shared" ca="1" si="550"/>
        <v>0</v>
      </c>
      <c r="AS1026" s="11">
        <f t="shared" ca="1" si="550"/>
        <v>0</v>
      </c>
      <c r="AT1026" s="11">
        <f t="shared" ca="1" si="550"/>
        <v>0</v>
      </c>
      <c r="AU1026" s="11">
        <f t="shared" ca="1" si="550"/>
        <v>0</v>
      </c>
      <c r="AV1026" s="11">
        <f t="shared" ca="1" si="550"/>
        <v>0</v>
      </c>
      <c r="AW1026" s="11">
        <f t="shared" ca="1" si="550"/>
        <v>0</v>
      </c>
      <c r="AX1026" s="11">
        <f t="shared" ca="1" si="550"/>
        <v>0</v>
      </c>
      <c r="AY1026" s="11">
        <f t="shared" ca="1" si="550"/>
        <v>0</v>
      </c>
      <c r="AZ1026" s="11">
        <f t="shared" ca="1" si="550"/>
        <v>0</v>
      </c>
      <c r="BA1026" s="11">
        <f t="shared" ca="1" si="550"/>
        <v>0</v>
      </c>
      <c r="BB1026" s="11">
        <f t="shared" ca="1" si="550"/>
        <v>0</v>
      </c>
      <c r="BC1026" s="11">
        <f t="shared" ca="1" si="550"/>
        <v>0</v>
      </c>
      <c r="BD1026" s="11">
        <f t="shared" ca="1" si="550"/>
        <v>0</v>
      </c>
    </row>
    <row r="1027" spans="1:56" x14ac:dyDescent="0.25">
      <c r="A1027" s="24">
        <v>24</v>
      </c>
      <c r="B1027" s="24">
        <f t="shared" si="543"/>
        <v>21</v>
      </c>
      <c r="C1027" s="411"/>
      <c r="D1027" s="136" t="str">
        <f>Data!B$30</f>
        <v>Tilskud total / til faktura</v>
      </c>
      <c r="E1027" s="136"/>
      <c r="F1027" s="260"/>
      <c r="G1027" s="408">
        <f>HLOOKUP(B1023,'Budget &amp; Total'!$1:$45,43,FALSE)</f>
        <v>0</v>
      </c>
      <c r="H1027" s="458">
        <f t="shared" ca="1" si="544"/>
        <v>0</v>
      </c>
      <c r="I1027" s="79"/>
      <c r="J1027" s="258">
        <f ca="1">SUM(J1023:J1026)</f>
        <v>0</v>
      </c>
      <c r="K1027" s="259">
        <f ca="1">SUM(K1023:K1026)</f>
        <v>0</v>
      </c>
      <c r="L1027" s="259">
        <f t="shared" ref="L1027:X1027" ca="1" si="551">SUM(L1023:L1026)</f>
        <v>0</v>
      </c>
      <c r="M1027" s="259">
        <f t="shared" ca="1" si="551"/>
        <v>0</v>
      </c>
      <c r="N1027" s="259">
        <f t="shared" ca="1" si="551"/>
        <v>0</v>
      </c>
      <c r="O1027" s="136">
        <f t="shared" ca="1" si="551"/>
        <v>0</v>
      </c>
      <c r="P1027" s="136">
        <f t="shared" ca="1" si="551"/>
        <v>0</v>
      </c>
      <c r="Q1027" s="136">
        <f t="shared" ca="1" si="551"/>
        <v>0</v>
      </c>
      <c r="R1027" s="136">
        <f t="shared" ca="1" si="551"/>
        <v>0</v>
      </c>
      <c r="S1027" s="136">
        <f t="shared" ca="1" si="551"/>
        <v>0</v>
      </c>
      <c r="T1027" s="136">
        <f t="shared" ca="1" si="551"/>
        <v>0</v>
      </c>
      <c r="U1027" s="136">
        <f t="shared" ca="1" si="551"/>
        <v>0</v>
      </c>
      <c r="V1027" s="136">
        <f t="shared" ca="1" si="551"/>
        <v>0</v>
      </c>
      <c r="W1027" s="136">
        <f t="shared" ca="1" si="551"/>
        <v>0</v>
      </c>
      <c r="X1027" s="369">
        <f t="shared" ca="1" si="551"/>
        <v>0</v>
      </c>
      <c r="Z1027" s="15"/>
      <c r="AA1027" s="11"/>
      <c r="AB1027" s="11"/>
      <c r="AC1027" s="11"/>
      <c r="AD1027" s="11"/>
      <c r="AE1027" s="11"/>
      <c r="AF1027" s="11"/>
      <c r="AG1027" s="11"/>
      <c r="AH1027" s="11"/>
      <c r="AI1027" s="11"/>
      <c r="AJ1027" s="11"/>
      <c r="AK1027" s="11"/>
      <c r="AL1027" s="11"/>
      <c r="AM1027" s="11"/>
      <c r="AN1027" s="19"/>
      <c r="AO1027" s="12"/>
      <c r="AP1027" s="11"/>
      <c r="AQ1027" s="11"/>
      <c r="AR1027" s="11"/>
      <c r="AS1027" s="11"/>
      <c r="AT1027" s="11"/>
      <c r="AU1027" s="11"/>
      <c r="AV1027" s="11"/>
      <c r="AW1027" s="11"/>
      <c r="AX1027" s="11"/>
      <c r="AY1027" s="11"/>
      <c r="AZ1027" s="11"/>
      <c r="BA1027" s="11"/>
      <c r="BB1027" s="11"/>
      <c r="BC1027" s="11"/>
      <c r="BD1027" s="11"/>
    </row>
    <row r="1028" spans="1:56" x14ac:dyDescent="0.25">
      <c r="A1028" s="24">
        <v>24</v>
      </c>
      <c r="B1028" s="24">
        <f t="shared" si="543"/>
        <v>21</v>
      </c>
      <c r="C1028" s="74"/>
      <c r="D1028" s="33" t="str">
        <f>Data!B$31</f>
        <v>Anden finansiering</v>
      </c>
      <c r="E1028" s="33"/>
      <c r="F1028" s="264"/>
      <c r="G1028" s="409">
        <f>HLOOKUP(B1028,'Budget &amp; Total'!$1:$45,44,FALSE)</f>
        <v>0</v>
      </c>
      <c r="H1028" s="459">
        <f t="shared" ca="1" si="544"/>
        <v>0</v>
      </c>
      <c r="I1028" s="79"/>
      <c r="J1028" s="262">
        <f ca="1">HLOOKUP($B1027,INDIRECT(J$1&amp;"!$I$2:$AM$40"),('Partner-period(er)'!$A1028+14),FALSE)</f>
        <v>0</v>
      </c>
      <c r="K1028" s="263">
        <f ca="1">HLOOKUP($B1027,INDIRECT(K$1&amp;"!$I$2:$AM$40"),('Partner-period(er)'!$A1028+14),FALSE)</f>
        <v>0</v>
      </c>
      <c r="L1028" s="263">
        <f ca="1">HLOOKUP($B1027,INDIRECT(L$1&amp;"!$I$2:$AM$40"),('Partner-period(er)'!$A1028+14),FALSE)</f>
        <v>0</v>
      </c>
      <c r="M1028" s="263">
        <f ca="1">HLOOKUP($B1027,INDIRECT(M$1&amp;"!$I$2:$AM$40"),('Partner-period(er)'!$A1028+14),FALSE)</f>
        <v>0</v>
      </c>
      <c r="N1028" s="263">
        <f ca="1">HLOOKUP($B1027,INDIRECT(N$1&amp;"!$I$2:$AM$40"),('Partner-period(er)'!$A1028+14),FALSE)</f>
        <v>0</v>
      </c>
      <c r="O1028" s="33">
        <f ca="1">HLOOKUP($B1027,INDIRECT(O$1&amp;"!$I$2:$AM$40"),('Partner-period(er)'!$A1028+14),FALSE)</f>
        <v>0</v>
      </c>
      <c r="P1028" s="33">
        <f ca="1">HLOOKUP($B1027,INDIRECT(P$1&amp;"!$I$2:$AM$40"),('Partner-period(er)'!$A1028+14),FALSE)</f>
        <v>0</v>
      </c>
      <c r="Q1028" s="33">
        <f ca="1">HLOOKUP($B1027,INDIRECT(Q$1&amp;"!$I$2:$AM$40"),('Partner-period(er)'!$A1028+14),FALSE)</f>
        <v>0</v>
      </c>
      <c r="R1028" s="33">
        <f ca="1">HLOOKUP($B1027,INDIRECT(R$1&amp;"!$I$2:$AM$40"),('Partner-period(er)'!$A1028+14),FALSE)</f>
        <v>0</v>
      </c>
      <c r="S1028" s="33">
        <f ca="1">HLOOKUP($B1027,INDIRECT(S$1&amp;"!$I$2:$AM$40"),('Partner-period(er)'!$A1028+14),FALSE)</f>
        <v>0</v>
      </c>
      <c r="T1028" s="33">
        <f ca="1">HLOOKUP($B1027,INDIRECT(T$1&amp;"!$I$2:$AM$40"),('Partner-period(er)'!$A1028+14),FALSE)</f>
        <v>0</v>
      </c>
      <c r="U1028" s="33">
        <f ca="1">HLOOKUP($B1027,INDIRECT(U$1&amp;"!$I$2:$AM$40"),('Partner-period(er)'!$A1028+14),FALSE)</f>
        <v>0</v>
      </c>
      <c r="V1028" s="33">
        <f ca="1">HLOOKUP($B1027,INDIRECT(V$1&amp;"!$I$2:$AM$40"),('Partner-period(er)'!$A1028+14),FALSE)</f>
        <v>0</v>
      </c>
      <c r="W1028" s="33">
        <f ca="1">HLOOKUP($B1027,INDIRECT(W$1&amp;"!$I$2:$AM$40"),('Partner-period(er)'!$A1028+14),FALSE)</f>
        <v>0</v>
      </c>
      <c r="X1028" s="370">
        <f ca="1">HLOOKUP($B1027,INDIRECT(X$1&amp;"!$I$2:$AM$40"),('Partner-period(er)'!$A1028+14),FALSE)</f>
        <v>0</v>
      </c>
      <c r="Z1028" s="15"/>
      <c r="AA1028" s="11"/>
      <c r="AB1028" s="11"/>
      <c r="AC1028" s="11"/>
      <c r="AD1028" s="11"/>
      <c r="AE1028" s="11"/>
      <c r="AF1028" s="11"/>
      <c r="AG1028" s="11"/>
      <c r="AH1028" s="11"/>
      <c r="AI1028" s="11"/>
      <c r="AJ1028" s="11"/>
      <c r="AK1028" s="11"/>
      <c r="AL1028" s="11"/>
      <c r="AM1028" s="11"/>
      <c r="AN1028" s="19"/>
      <c r="AO1028" s="12"/>
      <c r="AP1028" s="11"/>
      <c r="AQ1028" s="11"/>
      <c r="AR1028" s="11"/>
      <c r="AS1028" s="11"/>
      <c r="AT1028" s="11"/>
      <c r="AU1028" s="11"/>
      <c r="AV1028" s="11"/>
      <c r="AW1028" s="11"/>
      <c r="AX1028" s="11"/>
      <c r="AY1028" s="11"/>
      <c r="AZ1028" s="11"/>
      <c r="BA1028" s="11"/>
      <c r="BB1028" s="11"/>
      <c r="BC1028" s="11"/>
      <c r="BD1028" s="11"/>
    </row>
    <row r="1029" spans="1:56" ht="13.8" thickBot="1" x14ac:dyDescent="0.3">
      <c r="A1029" s="24">
        <v>26</v>
      </c>
      <c r="B1029" s="24">
        <f t="shared" si="543"/>
        <v>21</v>
      </c>
      <c r="C1029" s="265"/>
      <c r="D1029" s="34" t="str">
        <f>Data!B$32</f>
        <v>Egenfinansiering</v>
      </c>
      <c r="E1029" s="34"/>
      <c r="F1029" s="65"/>
      <c r="G1029" s="410">
        <f>HLOOKUP(B1029,'Budget &amp; Total'!$1:$45,45,FALSE)</f>
        <v>0</v>
      </c>
      <c r="H1029" s="460">
        <f t="shared" ca="1" si="544"/>
        <v>0</v>
      </c>
      <c r="I1029" s="79"/>
      <c r="J1029" s="267">
        <f ca="1">J1021-J1027-J1028</f>
        <v>0</v>
      </c>
      <c r="K1029" s="63">
        <f ca="1">K1021-K1027-K1028</f>
        <v>0</v>
      </c>
      <c r="L1029" s="63">
        <f t="shared" ref="L1029:X1029" ca="1" si="552">L1021-L1027-L1028</f>
        <v>0</v>
      </c>
      <c r="M1029" s="63">
        <f t="shared" ca="1" si="552"/>
        <v>0</v>
      </c>
      <c r="N1029" s="63">
        <f t="shared" ca="1" si="552"/>
        <v>0</v>
      </c>
      <c r="O1029" s="34">
        <f t="shared" ca="1" si="552"/>
        <v>0</v>
      </c>
      <c r="P1029" s="34">
        <f t="shared" ca="1" si="552"/>
        <v>0</v>
      </c>
      <c r="Q1029" s="34">
        <f t="shared" ca="1" si="552"/>
        <v>0</v>
      </c>
      <c r="R1029" s="34">
        <f t="shared" ca="1" si="552"/>
        <v>0</v>
      </c>
      <c r="S1029" s="34">
        <f t="shared" ca="1" si="552"/>
        <v>0</v>
      </c>
      <c r="T1029" s="34">
        <f t="shared" ca="1" si="552"/>
        <v>0</v>
      </c>
      <c r="U1029" s="34">
        <f t="shared" ca="1" si="552"/>
        <v>0</v>
      </c>
      <c r="V1029" s="34">
        <f t="shared" ca="1" si="552"/>
        <v>0</v>
      </c>
      <c r="W1029" s="34">
        <f t="shared" ca="1" si="552"/>
        <v>0</v>
      </c>
      <c r="X1029" s="371">
        <f t="shared" ca="1" si="552"/>
        <v>0</v>
      </c>
      <c r="Z1029" s="16"/>
      <c r="AA1029" s="17"/>
      <c r="AB1029" s="17"/>
      <c r="AC1029" s="17"/>
      <c r="AD1029" s="17"/>
      <c r="AE1029" s="17"/>
      <c r="AF1029" s="17"/>
      <c r="AG1029" s="17"/>
      <c r="AH1029" s="17"/>
      <c r="AI1029" s="17"/>
      <c r="AJ1029" s="17"/>
      <c r="AK1029" s="17"/>
      <c r="AL1029" s="17"/>
      <c r="AM1029" s="17"/>
      <c r="AN1029" s="20"/>
      <c r="AO1029" s="12"/>
      <c r="AP1029" s="11"/>
      <c r="AQ1029" s="11"/>
      <c r="AR1029" s="11"/>
      <c r="AS1029" s="11"/>
      <c r="AT1029" s="11"/>
      <c r="AU1029" s="11"/>
      <c r="AV1029" s="11"/>
      <c r="AW1029" s="11"/>
      <c r="AX1029" s="11"/>
      <c r="AY1029" s="11"/>
      <c r="AZ1029" s="11"/>
      <c r="BA1029" s="11"/>
      <c r="BB1029" s="11"/>
      <c r="BC1029" s="11"/>
      <c r="BD1029" s="11"/>
    </row>
    <row r="1030" spans="1:56" x14ac:dyDescent="0.25">
      <c r="A1030" s="24">
        <v>29</v>
      </c>
      <c r="C1030" s="88" t="str">
        <f>Data!$B$95</f>
        <v>Kontrol for overskridelse af timepriser</v>
      </c>
      <c r="D1030" s="60"/>
      <c r="E1030" s="60"/>
      <c r="F1030" s="4"/>
      <c r="G1030" s="59"/>
      <c r="H1030" s="59"/>
      <c r="I1030" s="59"/>
      <c r="J1030" s="9"/>
      <c r="K1030" s="9"/>
      <c r="L1030" s="9"/>
      <c r="M1030" s="9"/>
      <c r="N1030" s="9"/>
      <c r="O1030" s="9"/>
      <c r="P1030" s="9"/>
      <c r="Q1030" s="9"/>
      <c r="R1030" s="9"/>
      <c r="S1030" s="9"/>
      <c r="T1030" s="9"/>
      <c r="U1030" s="9"/>
      <c r="V1030" s="9"/>
      <c r="W1030" s="9"/>
      <c r="X1030" s="109"/>
    </row>
    <row r="1031" spans="1:56" x14ac:dyDescent="0.25">
      <c r="A1031" s="24">
        <v>30</v>
      </c>
      <c r="C1031" s="178" t="s">
        <v>36</v>
      </c>
      <c r="D1031" s="82"/>
      <c r="E1031" s="179"/>
      <c r="F1031" s="201" t="s">
        <v>35</v>
      </c>
      <c r="G1031" s="82"/>
      <c r="H1031" s="180"/>
      <c r="I1031" s="180"/>
      <c r="J1031" s="181">
        <f ca="1">J1005</f>
        <v>0</v>
      </c>
      <c r="K1031" s="182">
        <f t="shared" ref="K1031:X1031" ca="1" si="553">K1005+J1031</f>
        <v>0</v>
      </c>
      <c r="L1031" s="182">
        <f t="shared" ca="1" si="553"/>
        <v>0</v>
      </c>
      <c r="M1031" s="182">
        <f t="shared" ca="1" si="553"/>
        <v>0</v>
      </c>
      <c r="N1031" s="182">
        <f t="shared" ca="1" si="553"/>
        <v>0</v>
      </c>
      <c r="O1031" s="182">
        <f t="shared" ca="1" si="553"/>
        <v>0</v>
      </c>
      <c r="P1031" s="182">
        <f t="shared" ca="1" si="553"/>
        <v>0</v>
      </c>
      <c r="Q1031" s="182">
        <f t="shared" ca="1" si="553"/>
        <v>0</v>
      </c>
      <c r="R1031" s="182">
        <f t="shared" ca="1" si="553"/>
        <v>0</v>
      </c>
      <c r="S1031" s="182">
        <f t="shared" ca="1" si="553"/>
        <v>0</v>
      </c>
      <c r="T1031" s="182">
        <f t="shared" ca="1" si="553"/>
        <v>0</v>
      </c>
      <c r="U1031" s="182">
        <f t="shared" ca="1" si="553"/>
        <v>0</v>
      </c>
      <c r="V1031" s="182">
        <f t="shared" ca="1" si="553"/>
        <v>0</v>
      </c>
      <c r="W1031" s="182">
        <f t="shared" ca="1" si="553"/>
        <v>0</v>
      </c>
      <c r="X1031" s="183">
        <f t="shared" ca="1" si="553"/>
        <v>0</v>
      </c>
    </row>
    <row r="1032" spans="1:56" x14ac:dyDescent="0.25">
      <c r="A1032" s="24">
        <v>31</v>
      </c>
      <c r="C1032" s="184"/>
      <c r="D1032" s="6"/>
      <c r="E1032" s="185"/>
      <c r="F1032" s="202" t="s">
        <v>37</v>
      </c>
      <c r="G1032" s="6"/>
      <c r="H1032" s="6"/>
      <c r="I1032" s="6"/>
      <c r="J1032" s="186">
        <f ca="1">J1008</f>
        <v>0</v>
      </c>
      <c r="K1032" s="187">
        <f t="shared" ref="K1032:X1032" ca="1" si="554">K1008+J1032</f>
        <v>0</v>
      </c>
      <c r="L1032" s="187">
        <f t="shared" ca="1" si="554"/>
        <v>0</v>
      </c>
      <c r="M1032" s="187">
        <f t="shared" ca="1" si="554"/>
        <v>0</v>
      </c>
      <c r="N1032" s="187">
        <f t="shared" ca="1" si="554"/>
        <v>0</v>
      </c>
      <c r="O1032" s="187">
        <f t="shared" ca="1" si="554"/>
        <v>0</v>
      </c>
      <c r="P1032" s="187">
        <f t="shared" ca="1" si="554"/>
        <v>0</v>
      </c>
      <c r="Q1032" s="187">
        <f t="shared" ca="1" si="554"/>
        <v>0</v>
      </c>
      <c r="R1032" s="187">
        <f t="shared" ca="1" si="554"/>
        <v>0</v>
      </c>
      <c r="S1032" s="187">
        <f t="shared" ca="1" si="554"/>
        <v>0</v>
      </c>
      <c r="T1032" s="187">
        <f t="shared" ca="1" si="554"/>
        <v>0</v>
      </c>
      <c r="U1032" s="187">
        <f t="shared" ca="1" si="554"/>
        <v>0</v>
      </c>
      <c r="V1032" s="187">
        <f t="shared" ca="1" si="554"/>
        <v>0</v>
      </c>
      <c r="W1032" s="187">
        <f t="shared" ca="1" si="554"/>
        <v>0</v>
      </c>
      <c r="X1032" s="188">
        <f t="shared" ca="1" si="554"/>
        <v>0</v>
      </c>
    </row>
    <row r="1033" spans="1:56" x14ac:dyDescent="0.25">
      <c r="A1033" s="24">
        <v>32</v>
      </c>
      <c r="C1033" s="189"/>
      <c r="D1033" s="6"/>
      <c r="E1033" s="6"/>
      <c r="F1033" s="203" t="s">
        <v>100</v>
      </c>
      <c r="G1033" s="6"/>
      <c r="H1033" s="190"/>
      <c r="I1033" s="190"/>
      <c r="J1033" s="191">
        <f ca="1">J1031*$F1008</f>
        <v>0</v>
      </c>
      <c r="K1033" s="192">
        <f t="shared" ref="K1033:X1033" ca="1" si="555">K1031*$F1008</f>
        <v>0</v>
      </c>
      <c r="L1033" s="192">
        <f t="shared" ca="1" si="555"/>
        <v>0</v>
      </c>
      <c r="M1033" s="192">
        <f t="shared" ca="1" si="555"/>
        <v>0</v>
      </c>
      <c r="N1033" s="192">
        <f t="shared" ca="1" si="555"/>
        <v>0</v>
      </c>
      <c r="O1033" s="192">
        <f t="shared" ca="1" si="555"/>
        <v>0</v>
      </c>
      <c r="P1033" s="192">
        <f t="shared" ca="1" si="555"/>
        <v>0</v>
      </c>
      <c r="Q1033" s="192">
        <f t="shared" ca="1" si="555"/>
        <v>0</v>
      </c>
      <c r="R1033" s="192">
        <f t="shared" ca="1" si="555"/>
        <v>0</v>
      </c>
      <c r="S1033" s="192">
        <f t="shared" ca="1" si="555"/>
        <v>0</v>
      </c>
      <c r="T1033" s="192">
        <f t="shared" ca="1" si="555"/>
        <v>0</v>
      </c>
      <c r="U1033" s="192">
        <f t="shared" ca="1" si="555"/>
        <v>0</v>
      </c>
      <c r="V1033" s="192">
        <f t="shared" ca="1" si="555"/>
        <v>0</v>
      </c>
      <c r="W1033" s="192">
        <f t="shared" ca="1" si="555"/>
        <v>0</v>
      </c>
      <c r="X1033" s="193">
        <f t="shared" ca="1" si="555"/>
        <v>0</v>
      </c>
    </row>
    <row r="1034" spans="1:56" x14ac:dyDescent="0.25">
      <c r="A1034" s="24">
        <v>33</v>
      </c>
      <c r="C1034" s="189"/>
      <c r="D1034" s="6"/>
      <c r="E1034" s="185"/>
      <c r="F1034" s="202" t="s">
        <v>99</v>
      </c>
      <c r="G1034" s="6"/>
      <c r="H1034" s="194"/>
      <c r="I1034" s="194"/>
      <c r="J1034" s="191">
        <f ca="1">MIN(J1032:J1033)</f>
        <v>0</v>
      </c>
      <c r="K1034" s="192">
        <f t="shared" ref="K1034:X1034" ca="1" si="556">MIN(K1032:K1033)-MIN(J1032:J1033)</f>
        <v>0</v>
      </c>
      <c r="L1034" s="192">
        <f t="shared" ca="1" si="556"/>
        <v>0</v>
      </c>
      <c r="M1034" s="192">
        <f t="shared" ca="1" si="556"/>
        <v>0</v>
      </c>
      <c r="N1034" s="192">
        <f t="shared" ca="1" si="556"/>
        <v>0</v>
      </c>
      <c r="O1034" s="192">
        <f t="shared" ca="1" si="556"/>
        <v>0</v>
      </c>
      <c r="P1034" s="192">
        <f t="shared" ca="1" si="556"/>
        <v>0</v>
      </c>
      <c r="Q1034" s="192">
        <f t="shared" ca="1" si="556"/>
        <v>0</v>
      </c>
      <c r="R1034" s="192">
        <f t="shared" ca="1" si="556"/>
        <v>0</v>
      </c>
      <c r="S1034" s="192">
        <f t="shared" ca="1" si="556"/>
        <v>0</v>
      </c>
      <c r="T1034" s="192">
        <f t="shared" ca="1" si="556"/>
        <v>0</v>
      </c>
      <c r="U1034" s="192">
        <f t="shared" ca="1" si="556"/>
        <v>0</v>
      </c>
      <c r="V1034" s="192">
        <f t="shared" ca="1" si="556"/>
        <v>0</v>
      </c>
      <c r="W1034" s="192">
        <f t="shared" ca="1" si="556"/>
        <v>0</v>
      </c>
      <c r="X1034" s="193">
        <f t="shared" ca="1" si="556"/>
        <v>0</v>
      </c>
      <c r="AO1034" s="12"/>
      <c r="AP1034" s="11"/>
      <c r="AQ1034" s="11"/>
      <c r="AR1034" s="11"/>
      <c r="AS1034" s="11"/>
      <c r="AT1034" s="11"/>
      <c r="AU1034" s="11"/>
      <c r="AV1034" s="11"/>
      <c r="AW1034" s="11"/>
      <c r="AX1034" s="11"/>
      <c r="AY1034" s="11"/>
      <c r="AZ1034" s="11"/>
      <c r="BA1034" s="11"/>
      <c r="BB1034" s="11"/>
      <c r="BC1034" s="11"/>
    </row>
    <row r="1035" spans="1:56" x14ac:dyDescent="0.25">
      <c r="A1035" s="24">
        <v>34</v>
      </c>
      <c r="C1035" s="189"/>
      <c r="D1035" s="6"/>
      <c r="E1035" s="185"/>
      <c r="F1035" s="202" t="s">
        <v>94</v>
      </c>
      <c r="G1035" s="6"/>
      <c r="H1035" s="190"/>
      <c r="I1035" s="190"/>
      <c r="J1035" s="191">
        <f ca="1">J1034-J1008</f>
        <v>0</v>
      </c>
      <c r="K1035" s="192">
        <f ca="1">K1034-K1008</f>
        <v>0</v>
      </c>
      <c r="L1035" s="192">
        <f t="shared" ref="L1035:X1035" ca="1" si="557">L1034-L1008</f>
        <v>0</v>
      </c>
      <c r="M1035" s="192">
        <f t="shared" ca="1" si="557"/>
        <v>0</v>
      </c>
      <c r="N1035" s="192">
        <f t="shared" ca="1" si="557"/>
        <v>0</v>
      </c>
      <c r="O1035" s="192">
        <f t="shared" ca="1" si="557"/>
        <v>0</v>
      </c>
      <c r="P1035" s="192">
        <f t="shared" ca="1" si="557"/>
        <v>0</v>
      </c>
      <c r="Q1035" s="192">
        <f t="shared" ca="1" si="557"/>
        <v>0</v>
      </c>
      <c r="R1035" s="192">
        <f t="shared" ca="1" si="557"/>
        <v>0</v>
      </c>
      <c r="S1035" s="192">
        <f t="shared" ca="1" si="557"/>
        <v>0</v>
      </c>
      <c r="T1035" s="192">
        <f t="shared" ca="1" si="557"/>
        <v>0</v>
      </c>
      <c r="U1035" s="192">
        <f t="shared" ca="1" si="557"/>
        <v>0</v>
      </c>
      <c r="V1035" s="192">
        <f t="shared" ca="1" si="557"/>
        <v>0</v>
      </c>
      <c r="W1035" s="192">
        <f t="shared" ca="1" si="557"/>
        <v>0</v>
      </c>
      <c r="X1035" s="193">
        <f t="shared" ca="1" si="557"/>
        <v>0</v>
      </c>
    </row>
    <row r="1036" spans="1:56" x14ac:dyDescent="0.25">
      <c r="A1036" s="24">
        <v>35</v>
      </c>
      <c r="C1036" s="189"/>
      <c r="D1036" s="6"/>
      <c r="E1036" s="185"/>
      <c r="F1036" s="202" t="s">
        <v>95</v>
      </c>
      <c r="G1036" s="6"/>
      <c r="H1036" s="190"/>
      <c r="I1036" s="190"/>
      <c r="J1036" s="191">
        <f ca="1">-J1035</f>
        <v>0</v>
      </c>
      <c r="K1036" s="192">
        <f ca="1">-SUM($J1035:K1035)</f>
        <v>0</v>
      </c>
      <c r="L1036" s="192">
        <f ca="1">-SUM($J1035:L1035)</f>
        <v>0</v>
      </c>
      <c r="M1036" s="192">
        <f ca="1">-SUM($J1035:M1035)</f>
        <v>0</v>
      </c>
      <c r="N1036" s="192">
        <f ca="1">-SUM($J1035:N1035)</f>
        <v>0</v>
      </c>
      <c r="O1036" s="192">
        <f ca="1">-SUM($J1035:O1035)</f>
        <v>0</v>
      </c>
      <c r="P1036" s="192">
        <f ca="1">-SUM($J1035:P1035)</f>
        <v>0</v>
      </c>
      <c r="Q1036" s="192">
        <f ca="1">-SUM($J1035:Q1035)</f>
        <v>0</v>
      </c>
      <c r="R1036" s="192">
        <f ca="1">-SUM($J1035:R1035)</f>
        <v>0</v>
      </c>
      <c r="S1036" s="192">
        <f ca="1">-SUM($J1035:S1035)</f>
        <v>0</v>
      </c>
      <c r="T1036" s="192">
        <f ca="1">-SUM($J1035:T1035)</f>
        <v>0</v>
      </c>
      <c r="U1036" s="192">
        <f ca="1">-SUM($J1035:U1035)</f>
        <v>0</v>
      </c>
      <c r="V1036" s="192">
        <f ca="1">-SUM($J1035:V1035)</f>
        <v>0</v>
      </c>
      <c r="W1036" s="192">
        <f ca="1">-SUM($J1035:W1035)</f>
        <v>0</v>
      </c>
      <c r="X1036" s="193">
        <f ca="1">-SUM($J1035:X1035)</f>
        <v>0</v>
      </c>
    </row>
    <row r="1037" spans="1:56" x14ac:dyDescent="0.25">
      <c r="C1037" s="195"/>
      <c r="D1037" s="196"/>
      <c r="E1037" s="196"/>
      <c r="F1037" s="204"/>
      <c r="G1037" s="196"/>
      <c r="H1037" s="196"/>
      <c r="I1037" s="196"/>
      <c r="J1037" s="186"/>
      <c r="K1037" s="187"/>
      <c r="L1037" s="187"/>
      <c r="M1037" s="187">
        <f ca="1">IF(M1005&gt;0,(M1033-SUM($J1034:L1034))/M1005,0)</f>
        <v>0</v>
      </c>
      <c r="N1037" s="187">
        <f ca="1">IF(N1005&gt;0,(N1033-SUM($J1034:M1034))/N1005,0)</f>
        <v>0</v>
      </c>
      <c r="O1037" s="187">
        <f ca="1">IF(O1005&gt;0,(O1033-SUM($J1034:N1034))/O1005,0)</f>
        <v>0</v>
      </c>
      <c r="P1037" s="187">
        <f ca="1">IF(P1005&gt;0,(P1033-SUM($J1034:O1034))/P1005,0)</f>
        <v>0</v>
      </c>
      <c r="Q1037" s="187">
        <f ca="1">IF(Q1005&gt;0,(Q1033-SUM($J1034:P1034))/Q1005,0)</f>
        <v>0</v>
      </c>
      <c r="R1037" s="187">
        <f ca="1">IF(R1005&gt;0,(R1033-SUM($J1034:Q1034))/R1005,0)</f>
        <v>0</v>
      </c>
      <c r="S1037" s="187">
        <f ca="1">IF(S1005&gt;0,(S1033-SUM($J1034:R1034))/S1005,0)</f>
        <v>0</v>
      </c>
      <c r="T1037" s="187">
        <f ca="1">IF(T1005&gt;0,(T1033-SUM($J1034:S1034))/T1005,0)</f>
        <v>0</v>
      </c>
      <c r="U1037" s="187">
        <f ca="1">IF(U1005&gt;0,(U1033-SUM($J1034:T1034))/U1005,0)</f>
        <v>0</v>
      </c>
      <c r="V1037" s="187">
        <f ca="1">IF(V1005&gt;0,(V1033-SUM($J1034:U1034))/V1005,0)</f>
        <v>0</v>
      </c>
      <c r="W1037" s="187">
        <f ca="1">IF(W1005&gt;0,(W1033-SUM($J1034:V1034))/W1005,0)</f>
        <v>0</v>
      </c>
      <c r="X1037" s="188">
        <f ca="1">IF(X1005&gt;0,(X1033-SUM($J1034:W1034))/X1005,0)</f>
        <v>0</v>
      </c>
    </row>
    <row r="1038" spans="1:56" x14ac:dyDescent="0.25">
      <c r="A1038" s="24">
        <v>36</v>
      </c>
      <c r="C1038" s="189" t="s">
        <v>40</v>
      </c>
      <c r="D1038" s="6"/>
      <c r="E1038" s="185"/>
      <c r="F1038" s="202" t="s">
        <v>35</v>
      </c>
      <c r="G1038" s="6"/>
      <c r="H1038" s="6"/>
      <c r="I1038" s="6"/>
      <c r="J1038" s="191">
        <f ca="1">J1006</f>
        <v>0</v>
      </c>
      <c r="K1038" s="192">
        <f t="shared" ref="K1038:X1038" ca="1" si="558">K1006+J1038</f>
        <v>0</v>
      </c>
      <c r="L1038" s="192">
        <f t="shared" ca="1" si="558"/>
        <v>0</v>
      </c>
      <c r="M1038" s="192">
        <f t="shared" ca="1" si="558"/>
        <v>0</v>
      </c>
      <c r="N1038" s="192">
        <f t="shared" ca="1" si="558"/>
        <v>0</v>
      </c>
      <c r="O1038" s="192">
        <f t="shared" ca="1" si="558"/>
        <v>0</v>
      </c>
      <c r="P1038" s="192">
        <f t="shared" ca="1" si="558"/>
        <v>0</v>
      </c>
      <c r="Q1038" s="192">
        <f t="shared" ca="1" si="558"/>
        <v>0</v>
      </c>
      <c r="R1038" s="192">
        <f t="shared" ca="1" si="558"/>
        <v>0</v>
      </c>
      <c r="S1038" s="192">
        <f t="shared" ca="1" si="558"/>
        <v>0</v>
      </c>
      <c r="T1038" s="192">
        <f t="shared" ca="1" si="558"/>
        <v>0</v>
      </c>
      <c r="U1038" s="192">
        <f t="shared" ca="1" si="558"/>
        <v>0</v>
      </c>
      <c r="V1038" s="192">
        <f t="shared" ca="1" si="558"/>
        <v>0</v>
      </c>
      <c r="W1038" s="192">
        <f t="shared" ca="1" si="558"/>
        <v>0</v>
      </c>
      <c r="X1038" s="193">
        <f t="shared" ca="1" si="558"/>
        <v>0</v>
      </c>
    </row>
    <row r="1039" spans="1:56" x14ac:dyDescent="0.25">
      <c r="A1039" s="24">
        <v>37</v>
      </c>
      <c r="C1039" s="189"/>
      <c r="D1039" s="6"/>
      <c r="E1039" s="185"/>
      <c r="F1039" s="202" t="s">
        <v>37</v>
      </c>
      <c r="G1039" s="6"/>
      <c r="H1039" s="6"/>
      <c r="I1039" s="6"/>
      <c r="J1039" s="191">
        <f ca="1">J1009</f>
        <v>0</v>
      </c>
      <c r="K1039" s="192">
        <f t="shared" ref="K1039:X1039" ca="1" si="559">K1009+J1039</f>
        <v>0</v>
      </c>
      <c r="L1039" s="192">
        <f t="shared" ca="1" si="559"/>
        <v>0</v>
      </c>
      <c r="M1039" s="192">
        <f t="shared" ca="1" si="559"/>
        <v>0</v>
      </c>
      <c r="N1039" s="192">
        <f t="shared" ca="1" si="559"/>
        <v>0</v>
      </c>
      <c r="O1039" s="192">
        <f t="shared" ca="1" si="559"/>
        <v>0</v>
      </c>
      <c r="P1039" s="192">
        <f t="shared" ca="1" si="559"/>
        <v>0</v>
      </c>
      <c r="Q1039" s="192">
        <f t="shared" ca="1" si="559"/>
        <v>0</v>
      </c>
      <c r="R1039" s="192">
        <f t="shared" ca="1" si="559"/>
        <v>0</v>
      </c>
      <c r="S1039" s="192">
        <f t="shared" ca="1" si="559"/>
        <v>0</v>
      </c>
      <c r="T1039" s="192">
        <f t="shared" ca="1" si="559"/>
        <v>0</v>
      </c>
      <c r="U1039" s="192">
        <f t="shared" ca="1" si="559"/>
        <v>0</v>
      </c>
      <c r="V1039" s="192">
        <f t="shared" ca="1" si="559"/>
        <v>0</v>
      </c>
      <c r="W1039" s="192">
        <f t="shared" ca="1" si="559"/>
        <v>0</v>
      </c>
      <c r="X1039" s="193">
        <f t="shared" ca="1" si="559"/>
        <v>0</v>
      </c>
    </row>
    <row r="1040" spans="1:56" x14ac:dyDescent="0.25">
      <c r="A1040" s="24">
        <v>38</v>
      </c>
      <c r="C1040" s="197"/>
      <c r="D1040" s="6"/>
      <c r="E1040" s="6"/>
      <c r="F1040" s="203" t="s">
        <v>100</v>
      </c>
      <c r="G1040" s="6"/>
      <c r="H1040" s="6"/>
      <c r="I1040" s="6"/>
      <c r="J1040" s="191">
        <f ca="1">J1038*$F1009</f>
        <v>0</v>
      </c>
      <c r="K1040" s="192">
        <f ca="1">K1038*$F1009</f>
        <v>0</v>
      </c>
      <c r="L1040" s="192">
        <f t="shared" ref="L1040:X1040" ca="1" si="560">L1038*$F1009</f>
        <v>0</v>
      </c>
      <c r="M1040" s="192">
        <f t="shared" ca="1" si="560"/>
        <v>0</v>
      </c>
      <c r="N1040" s="192">
        <f t="shared" ca="1" si="560"/>
        <v>0</v>
      </c>
      <c r="O1040" s="192">
        <f t="shared" ca="1" si="560"/>
        <v>0</v>
      </c>
      <c r="P1040" s="192">
        <f t="shared" ca="1" si="560"/>
        <v>0</v>
      </c>
      <c r="Q1040" s="192">
        <f t="shared" ca="1" si="560"/>
        <v>0</v>
      </c>
      <c r="R1040" s="192">
        <f t="shared" ca="1" si="560"/>
        <v>0</v>
      </c>
      <c r="S1040" s="192">
        <f t="shared" ca="1" si="560"/>
        <v>0</v>
      </c>
      <c r="T1040" s="192">
        <f t="shared" ca="1" si="560"/>
        <v>0</v>
      </c>
      <c r="U1040" s="192">
        <f t="shared" ca="1" si="560"/>
        <v>0</v>
      </c>
      <c r="V1040" s="192">
        <f t="shared" ca="1" si="560"/>
        <v>0</v>
      </c>
      <c r="W1040" s="192">
        <f t="shared" ca="1" si="560"/>
        <v>0</v>
      </c>
      <c r="X1040" s="193">
        <f t="shared" ca="1" si="560"/>
        <v>0</v>
      </c>
    </row>
    <row r="1041" spans="1:56" x14ac:dyDescent="0.25">
      <c r="A1041" s="24">
        <v>39</v>
      </c>
      <c r="C1041" s="189"/>
      <c r="D1041" s="6"/>
      <c r="E1041" s="185"/>
      <c r="F1041" s="202" t="s">
        <v>99</v>
      </c>
      <c r="G1041" s="6"/>
      <c r="H1041" s="6"/>
      <c r="I1041" s="6"/>
      <c r="J1041" s="191">
        <f ca="1">MIN(J1039:J1040)</f>
        <v>0</v>
      </c>
      <c r="K1041" s="192">
        <f t="shared" ref="K1041:X1041" ca="1" si="561">MIN(K1039:K1040)-MIN(J1039:J1040)</f>
        <v>0</v>
      </c>
      <c r="L1041" s="192">
        <f t="shared" ca="1" si="561"/>
        <v>0</v>
      </c>
      <c r="M1041" s="192">
        <f t="shared" ca="1" si="561"/>
        <v>0</v>
      </c>
      <c r="N1041" s="192">
        <f t="shared" ca="1" si="561"/>
        <v>0</v>
      </c>
      <c r="O1041" s="192">
        <f t="shared" ca="1" si="561"/>
        <v>0</v>
      </c>
      <c r="P1041" s="192">
        <f t="shared" ca="1" si="561"/>
        <v>0</v>
      </c>
      <c r="Q1041" s="192">
        <f t="shared" ca="1" si="561"/>
        <v>0</v>
      </c>
      <c r="R1041" s="192">
        <f t="shared" ca="1" si="561"/>
        <v>0</v>
      </c>
      <c r="S1041" s="192">
        <f t="shared" ca="1" si="561"/>
        <v>0</v>
      </c>
      <c r="T1041" s="192">
        <f t="shared" ca="1" si="561"/>
        <v>0</v>
      </c>
      <c r="U1041" s="192">
        <f t="shared" ca="1" si="561"/>
        <v>0</v>
      </c>
      <c r="V1041" s="192">
        <f t="shared" ca="1" si="561"/>
        <v>0</v>
      </c>
      <c r="W1041" s="192">
        <f t="shared" ca="1" si="561"/>
        <v>0</v>
      </c>
      <c r="X1041" s="193">
        <f t="shared" ca="1" si="561"/>
        <v>0</v>
      </c>
    </row>
    <row r="1042" spans="1:56" x14ac:dyDescent="0.25">
      <c r="A1042" s="24">
        <v>40</v>
      </c>
      <c r="C1042" s="189"/>
      <c r="D1042" s="6"/>
      <c r="E1042" s="185"/>
      <c r="F1042" s="202" t="s">
        <v>94</v>
      </c>
      <c r="G1042" s="6"/>
      <c r="H1042" s="6"/>
      <c r="I1042" s="6"/>
      <c r="J1042" s="191">
        <f t="shared" ref="J1042:X1042" ca="1" si="562">J1041-J1009</f>
        <v>0</v>
      </c>
      <c r="K1042" s="192">
        <f t="shared" ca="1" si="562"/>
        <v>0</v>
      </c>
      <c r="L1042" s="192">
        <f t="shared" ca="1" si="562"/>
        <v>0</v>
      </c>
      <c r="M1042" s="192">
        <f t="shared" ca="1" si="562"/>
        <v>0</v>
      </c>
      <c r="N1042" s="192">
        <f t="shared" ca="1" si="562"/>
        <v>0</v>
      </c>
      <c r="O1042" s="192">
        <f t="shared" ca="1" si="562"/>
        <v>0</v>
      </c>
      <c r="P1042" s="192">
        <f t="shared" ca="1" si="562"/>
        <v>0</v>
      </c>
      <c r="Q1042" s="192">
        <f t="shared" ca="1" si="562"/>
        <v>0</v>
      </c>
      <c r="R1042" s="192">
        <f t="shared" ca="1" si="562"/>
        <v>0</v>
      </c>
      <c r="S1042" s="192">
        <f t="shared" ca="1" si="562"/>
        <v>0</v>
      </c>
      <c r="T1042" s="192">
        <f t="shared" ca="1" si="562"/>
        <v>0</v>
      </c>
      <c r="U1042" s="192">
        <f t="shared" ca="1" si="562"/>
        <v>0</v>
      </c>
      <c r="V1042" s="192">
        <f t="shared" ca="1" si="562"/>
        <v>0</v>
      </c>
      <c r="W1042" s="192">
        <f t="shared" ca="1" si="562"/>
        <v>0</v>
      </c>
      <c r="X1042" s="193">
        <f t="shared" ca="1" si="562"/>
        <v>0</v>
      </c>
    </row>
    <row r="1043" spans="1:56" x14ac:dyDescent="0.25">
      <c r="A1043" s="24">
        <v>41</v>
      </c>
      <c r="C1043" s="189"/>
      <c r="D1043" s="6"/>
      <c r="E1043" s="185"/>
      <c r="F1043" s="202" t="s">
        <v>95</v>
      </c>
      <c r="G1043" s="6"/>
      <c r="H1043" s="6"/>
      <c r="I1043" s="6"/>
      <c r="J1043" s="191">
        <f ca="1">-J1042</f>
        <v>0</v>
      </c>
      <c r="K1043" s="192">
        <f ca="1">-SUM($J1042:K1042)</f>
        <v>0</v>
      </c>
      <c r="L1043" s="192">
        <f ca="1">-SUM($J1042:L1042)</f>
        <v>0</v>
      </c>
      <c r="M1043" s="192">
        <f ca="1">-SUM($J1042:M1042)</f>
        <v>0</v>
      </c>
      <c r="N1043" s="192">
        <f ca="1">-SUM($J1042:N1042)</f>
        <v>0</v>
      </c>
      <c r="O1043" s="192">
        <f ca="1">-SUM($J1042:O1042)</f>
        <v>0</v>
      </c>
      <c r="P1043" s="192">
        <f ca="1">-SUM($J1042:P1042)</f>
        <v>0</v>
      </c>
      <c r="Q1043" s="192">
        <f ca="1">-SUM($J1042:Q1042)</f>
        <v>0</v>
      </c>
      <c r="R1043" s="192">
        <f ca="1">-SUM($J1042:R1042)</f>
        <v>0</v>
      </c>
      <c r="S1043" s="192">
        <f ca="1">-SUM($J1042:S1042)</f>
        <v>0</v>
      </c>
      <c r="T1043" s="192">
        <f ca="1">-SUM($J1042:T1042)</f>
        <v>0</v>
      </c>
      <c r="U1043" s="192">
        <f ca="1">-SUM($J1042:U1042)</f>
        <v>0</v>
      </c>
      <c r="V1043" s="192">
        <f ca="1">-SUM($J1042:V1042)</f>
        <v>0</v>
      </c>
      <c r="W1043" s="192">
        <f ca="1">-SUM($J1042:W1042)</f>
        <v>0</v>
      </c>
      <c r="X1043" s="193">
        <f ca="1">-SUM($J1042:X1042)</f>
        <v>0</v>
      </c>
    </row>
    <row r="1044" spans="1:56" x14ac:dyDescent="0.25">
      <c r="A1044" s="24">
        <v>42</v>
      </c>
      <c r="B1044" s="154"/>
      <c r="C1044" s="178" t="s">
        <v>65</v>
      </c>
      <c r="D1044" s="82"/>
      <c r="E1044" s="82"/>
      <c r="F1044" s="205" t="s">
        <v>58</v>
      </c>
      <c r="G1044" s="82"/>
      <c r="H1044" s="82"/>
      <c r="I1044" s="82"/>
      <c r="J1044" s="198">
        <f t="shared" ref="J1044:X1044" ca="1" si="563">(J1042+J1035)*$F1010</f>
        <v>0</v>
      </c>
      <c r="K1044" s="199">
        <f t="shared" ca="1" si="563"/>
        <v>0</v>
      </c>
      <c r="L1044" s="199">
        <f t="shared" ca="1" si="563"/>
        <v>0</v>
      </c>
      <c r="M1044" s="199">
        <f t="shared" ca="1" si="563"/>
        <v>0</v>
      </c>
      <c r="N1044" s="199">
        <f t="shared" ca="1" si="563"/>
        <v>0</v>
      </c>
      <c r="O1044" s="199">
        <f t="shared" ca="1" si="563"/>
        <v>0</v>
      </c>
      <c r="P1044" s="199">
        <f t="shared" ca="1" si="563"/>
        <v>0</v>
      </c>
      <c r="Q1044" s="199">
        <f t="shared" ca="1" si="563"/>
        <v>0</v>
      </c>
      <c r="R1044" s="199">
        <f t="shared" ca="1" si="563"/>
        <v>0</v>
      </c>
      <c r="S1044" s="199">
        <f t="shared" ca="1" si="563"/>
        <v>0</v>
      </c>
      <c r="T1044" s="199">
        <f t="shared" ca="1" si="563"/>
        <v>0</v>
      </c>
      <c r="U1044" s="199">
        <f t="shared" ca="1" si="563"/>
        <v>0</v>
      </c>
      <c r="V1044" s="199">
        <f t="shared" ca="1" si="563"/>
        <v>0</v>
      </c>
      <c r="W1044" s="199">
        <f t="shared" ca="1" si="563"/>
        <v>0</v>
      </c>
      <c r="X1044" s="200">
        <f t="shared" ca="1" si="563"/>
        <v>0</v>
      </c>
    </row>
    <row r="1045" spans="1:56" x14ac:dyDescent="0.25">
      <c r="A1045" s="24">
        <v>43</v>
      </c>
      <c r="C1045" s="189"/>
      <c r="D1045" s="6"/>
      <c r="E1045" s="6"/>
      <c r="F1045" s="202" t="str">
        <f>Data!B$99</f>
        <v>Støttet overhead</v>
      </c>
      <c r="G1045" s="6"/>
      <c r="H1045" s="6"/>
      <c r="I1045" s="6"/>
      <c r="J1045" s="191">
        <f ca="1">(J1041+J1034)*$F1010</f>
        <v>0</v>
      </c>
      <c r="K1045" s="192">
        <f ca="1">(K1041+K1034)*$F1010</f>
        <v>0</v>
      </c>
      <c r="L1045" s="192">
        <f t="shared" ref="L1045:X1045" ca="1" si="564">(L1041+L1034)*$F1010</f>
        <v>0</v>
      </c>
      <c r="M1045" s="192">
        <f t="shared" ca="1" si="564"/>
        <v>0</v>
      </c>
      <c r="N1045" s="192">
        <f t="shared" ca="1" si="564"/>
        <v>0</v>
      </c>
      <c r="O1045" s="192">
        <f t="shared" ca="1" si="564"/>
        <v>0</v>
      </c>
      <c r="P1045" s="192">
        <f t="shared" ca="1" si="564"/>
        <v>0</v>
      </c>
      <c r="Q1045" s="192">
        <f t="shared" ca="1" si="564"/>
        <v>0</v>
      </c>
      <c r="R1045" s="192">
        <f t="shared" ca="1" si="564"/>
        <v>0</v>
      </c>
      <c r="S1045" s="192">
        <f t="shared" ca="1" si="564"/>
        <v>0</v>
      </c>
      <c r="T1045" s="192">
        <f t="shared" ca="1" si="564"/>
        <v>0</v>
      </c>
      <c r="U1045" s="192">
        <f t="shared" ca="1" si="564"/>
        <v>0</v>
      </c>
      <c r="V1045" s="192">
        <f t="shared" ca="1" si="564"/>
        <v>0</v>
      </c>
      <c r="W1045" s="192">
        <f t="shared" ca="1" si="564"/>
        <v>0</v>
      </c>
      <c r="X1045" s="193">
        <f t="shared" ca="1" si="564"/>
        <v>0</v>
      </c>
    </row>
    <row r="1046" spans="1:56" x14ac:dyDescent="0.25">
      <c r="C1046" s="178" t="s">
        <v>101</v>
      </c>
      <c r="D1046" s="82"/>
      <c r="E1046" s="82"/>
      <c r="F1046" s="201" t="str">
        <f>Data!B$33</f>
        <v>Udbetalingsloft</v>
      </c>
      <c r="G1046" s="82"/>
      <c r="H1046" s="82"/>
      <c r="I1046" s="82"/>
      <c r="J1046" s="198">
        <f ca="1">(J1033+J1040)*(1+$F1010)*$F1023</f>
        <v>0</v>
      </c>
      <c r="K1046" s="199">
        <f t="shared" ref="K1046:X1046" ca="1" si="565">(K1033+K1040)*(1+$F1010)*$F1023</f>
        <v>0</v>
      </c>
      <c r="L1046" s="199">
        <f t="shared" ca="1" si="565"/>
        <v>0</v>
      </c>
      <c r="M1046" s="199">
        <f t="shared" ca="1" si="565"/>
        <v>0</v>
      </c>
      <c r="N1046" s="199">
        <f t="shared" ca="1" si="565"/>
        <v>0</v>
      </c>
      <c r="O1046" s="199">
        <f t="shared" ca="1" si="565"/>
        <v>0</v>
      </c>
      <c r="P1046" s="199">
        <f t="shared" ca="1" si="565"/>
        <v>0</v>
      </c>
      <c r="Q1046" s="199">
        <f t="shared" ca="1" si="565"/>
        <v>0</v>
      </c>
      <c r="R1046" s="199">
        <f t="shared" ca="1" si="565"/>
        <v>0</v>
      </c>
      <c r="S1046" s="199">
        <f t="shared" ca="1" si="565"/>
        <v>0</v>
      </c>
      <c r="T1046" s="199">
        <f t="shared" ca="1" si="565"/>
        <v>0</v>
      </c>
      <c r="U1046" s="199">
        <f t="shared" ca="1" si="565"/>
        <v>0</v>
      </c>
      <c r="V1046" s="199">
        <f t="shared" ca="1" si="565"/>
        <v>0</v>
      </c>
      <c r="W1046" s="199">
        <f t="shared" ca="1" si="565"/>
        <v>0</v>
      </c>
      <c r="X1046" s="200">
        <f t="shared" ca="1" si="565"/>
        <v>0</v>
      </c>
    </row>
    <row r="1047" spans="1:56" x14ac:dyDescent="0.25">
      <c r="C1047" s="189"/>
      <c r="D1047" s="6"/>
      <c r="E1047" s="6"/>
      <c r="F1047" s="202" t="str">
        <f>Data!B$34</f>
        <v>Til/fra pulje</v>
      </c>
      <c r="G1047" s="6"/>
      <c r="H1047" s="6"/>
      <c r="I1047" s="6"/>
      <c r="J1047" s="191">
        <f ca="1">(J1035+J1042)*(1+$F1010)*$F1023</f>
        <v>0</v>
      </c>
      <c r="K1047" s="192">
        <f t="shared" ref="K1047:X1047" ca="1" si="566">(K1035+K1042)*(1+$F1010)*$F1023</f>
        <v>0</v>
      </c>
      <c r="L1047" s="192">
        <f t="shared" ca="1" si="566"/>
        <v>0</v>
      </c>
      <c r="M1047" s="192">
        <f t="shared" ca="1" si="566"/>
        <v>0</v>
      </c>
      <c r="N1047" s="192">
        <f t="shared" ca="1" si="566"/>
        <v>0</v>
      </c>
      <c r="O1047" s="192">
        <f t="shared" ca="1" si="566"/>
        <v>0</v>
      </c>
      <c r="P1047" s="192">
        <f t="shared" ca="1" si="566"/>
        <v>0</v>
      </c>
      <c r="Q1047" s="192">
        <f t="shared" ca="1" si="566"/>
        <v>0</v>
      </c>
      <c r="R1047" s="192">
        <f t="shared" ca="1" si="566"/>
        <v>0</v>
      </c>
      <c r="S1047" s="192">
        <f t="shared" ca="1" si="566"/>
        <v>0</v>
      </c>
      <c r="T1047" s="192">
        <f t="shared" ca="1" si="566"/>
        <v>0</v>
      </c>
      <c r="U1047" s="192">
        <f t="shared" ca="1" si="566"/>
        <v>0</v>
      </c>
      <c r="V1047" s="192">
        <f t="shared" ca="1" si="566"/>
        <v>0</v>
      </c>
      <c r="W1047" s="192">
        <f t="shared" ca="1" si="566"/>
        <v>0</v>
      </c>
      <c r="X1047" s="193">
        <f t="shared" ca="1" si="566"/>
        <v>0</v>
      </c>
    </row>
    <row r="1048" spans="1:56" x14ac:dyDescent="0.25">
      <c r="C1048" s="195"/>
      <c r="D1048" s="196"/>
      <c r="E1048" s="196"/>
      <c r="F1048" s="204" t="str">
        <f>Data!B$35</f>
        <v>Pulje for tilbageholdt tilskud</v>
      </c>
      <c r="G1048" s="196"/>
      <c r="H1048" s="196"/>
      <c r="I1048" s="196"/>
      <c r="J1048" s="186">
        <f ca="1">(J1036+J1043)*(1+$F1010)*$F1023</f>
        <v>0</v>
      </c>
      <c r="K1048" s="187">
        <f t="shared" ref="K1048:X1048" ca="1" si="567">(K1036+K1043)*(1+$F1010)*$F1023</f>
        <v>0</v>
      </c>
      <c r="L1048" s="187">
        <f t="shared" ca="1" si="567"/>
        <v>0</v>
      </c>
      <c r="M1048" s="187">
        <f t="shared" ca="1" si="567"/>
        <v>0</v>
      </c>
      <c r="N1048" s="187">
        <f t="shared" ca="1" si="567"/>
        <v>0</v>
      </c>
      <c r="O1048" s="187">
        <f t="shared" ca="1" si="567"/>
        <v>0</v>
      </c>
      <c r="P1048" s="187">
        <f t="shared" ca="1" si="567"/>
        <v>0</v>
      </c>
      <c r="Q1048" s="187">
        <f t="shared" ca="1" si="567"/>
        <v>0</v>
      </c>
      <c r="R1048" s="187">
        <f t="shared" ca="1" si="567"/>
        <v>0</v>
      </c>
      <c r="S1048" s="187">
        <f t="shared" ca="1" si="567"/>
        <v>0</v>
      </c>
      <c r="T1048" s="187">
        <f t="shared" ca="1" si="567"/>
        <v>0</v>
      </c>
      <c r="U1048" s="187">
        <f t="shared" ca="1" si="567"/>
        <v>0</v>
      </c>
      <c r="V1048" s="187">
        <f t="shared" ca="1" si="567"/>
        <v>0</v>
      </c>
      <c r="W1048" s="187">
        <f t="shared" ca="1" si="567"/>
        <v>0</v>
      </c>
      <c r="X1048" s="188">
        <f t="shared" ca="1" si="567"/>
        <v>0</v>
      </c>
    </row>
    <row r="1049" spans="1:56" x14ac:dyDescent="0.25">
      <c r="A1049" s="24" t="s">
        <v>230</v>
      </c>
      <c r="C1049" s="482" t="s">
        <v>229</v>
      </c>
      <c r="D1049" s="483"/>
      <c r="E1049" s="483"/>
      <c r="F1049" s="483"/>
      <c r="G1049" s="483"/>
      <c r="H1049" s="483"/>
      <c r="I1049" s="483"/>
      <c r="J1049" s="484">
        <f ca="1">J1024</f>
        <v>0</v>
      </c>
      <c r="K1049" s="485">
        <f ca="1">SUM($J1024:K1024)</f>
        <v>0</v>
      </c>
      <c r="L1049" s="485">
        <f ca="1">SUM($J1024:L1024)</f>
        <v>0</v>
      </c>
      <c r="M1049" s="485">
        <f ca="1">SUM($J1024:M1024)</f>
        <v>0</v>
      </c>
      <c r="N1049" s="485">
        <f ca="1">SUM($J1024:N1024)</f>
        <v>0</v>
      </c>
      <c r="O1049" s="485">
        <f ca="1">SUM($J1024:O1024)</f>
        <v>0</v>
      </c>
      <c r="P1049" s="485">
        <f ca="1">SUM($J1024:P1024)</f>
        <v>0</v>
      </c>
      <c r="Q1049" s="485">
        <f ca="1">SUM($J1024:Q1024)</f>
        <v>0</v>
      </c>
      <c r="R1049" s="485">
        <f ca="1">SUM($J1024:R1024)</f>
        <v>0</v>
      </c>
      <c r="S1049" s="485">
        <f ca="1">SUM($J1024:S1024)</f>
        <v>0</v>
      </c>
      <c r="T1049" s="485">
        <f ca="1">SUM($J1024:T1024)</f>
        <v>0</v>
      </c>
      <c r="U1049" s="485">
        <f ca="1">SUM($J1024:U1024)</f>
        <v>0</v>
      </c>
      <c r="V1049" s="485">
        <f ca="1">SUM($J1024:V1024)</f>
        <v>0</v>
      </c>
      <c r="W1049" s="485">
        <f ca="1">SUM($J1024:W1024)</f>
        <v>0</v>
      </c>
      <c r="X1049" s="486">
        <f ca="1">SUM($J1024:X1024)</f>
        <v>0</v>
      </c>
    </row>
    <row r="1052" spans="1:56" x14ac:dyDescent="0.25">
      <c r="B1052" s="10"/>
      <c r="C1052" s="268" t="str">
        <f>Data!B$53</f>
        <v>Virksomhed</v>
      </c>
      <c r="D1052" s="81"/>
      <c r="E1052" s="403">
        <f>HLOOKUP(B1053,'Budget &amp; Total'!A:CI,6,FALSE)</f>
        <v>0</v>
      </c>
      <c r="F1052" s="925">
        <f>HLOOKUP(B1053,'Budget &amp; Total'!A:CI,5,FALSE)</f>
        <v>0</v>
      </c>
      <c r="G1052" s="925"/>
      <c r="H1052" s="925"/>
      <c r="I1052" s="81"/>
      <c r="J1052" s="82" t="str">
        <f ca="1">J$1</f>
        <v>P1</v>
      </c>
      <c r="K1052" s="82" t="str">
        <f t="shared" ref="K1052:X1052" ca="1" si="568">K$1</f>
        <v>P2</v>
      </c>
      <c r="L1052" s="82" t="str">
        <f t="shared" ca="1" si="568"/>
        <v>P3</v>
      </c>
      <c r="M1052" s="82" t="str">
        <f t="shared" ca="1" si="568"/>
        <v>P4</v>
      </c>
      <c r="N1052" s="82" t="str">
        <f t="shared" ca="1" si="568"/>
        <v>P5</v>
      </c>
      <c r="O1052" s="82" t="str">
        <f t="shared" ca="1" si="568"/>
        <v>P6</v>
      </c>
      <c r="P1052" s="82" t="str">
        <f t="shared" ca="1" si="568"/>
        <v>P7</v>
      </c>
      <c r="Q1052" s="82" t="str">
        <f t="shared" ca="1" si="568"/>
        <v>P8</v>
      </c>
      <c r="R1052" s="82" t="str">
        <f t="shared" ca="1" si="568"/>
        <v>P9</v>
      </c>
      <c r="S1052" s="82" t="str">
        <f t="shared" ca="1" si="568"/>
        <v>P10</v>
      </c>
      <c r="T1052" s="82" t="str">
        <f t="shared" ca="1" si="568"/>
        <v>P11</v>
      </c>
      <c r="U1052" s="82" t="str">
        <f t="shared" ca="1" si="568"/>
        <v>P12</v>
      </c>
      <c r="V1052" s="82" t="str">
        <f t="shared" ca="1" si="568"/>
        <v>P13</v>
      </c>
      <c r="W1052" s="82" t="str">
        <f t="shared" ca="1" si="568"/>
        <v>P14</v>
      </c>
      <c r="X1052" s="83" t="str">
        <f t="shared" ca="1" si="568"/>
        <v>P15</v>
      </c>
      <c r="Z1052" s="1"/>
      <c r="AA1052" s="1"/>
      <c r="AB1052" s="1"/>
      <c r="AC1052" s="1"/>
      <c r="AD1052" s="1"/>
      <c r="AE1052" s="1"/>
      <c r="AF1052" s="1"/>
      <c r="AG1052" s="1"/>
      <c r="AH1052" s="1"/>
      <c r="AI1052" s="1"/>
      <c r="AJ1052" s="1"/>
      <c r="AK1052" s="1"/>
      <c r="AL1052" s="1"/>
      <c r="AM1052" s="1"/>
      <c r="AN1052" s="1"/>
      <c r="AO1052" s="1"/>
      <c r="AX1052" s="1"/>
      <c r="AY1052" s="1"/>
      <c r="AZ1052" s="1"/>
      <c r="BA1052" s="1"/>
      <c r="BB1052" s="1"/>
      <c r="BC1052" s="1"/>
      <c r="BD1052" s="1"/>
    </row>
    <row r="1053" spans="1:56" x14ac:dyDescent="0.25">
      <c r="B1053" s="293">
        <f>B1003+1</f>
        <v>22</v>
      </c>
      <c r="C1053" s="84" t="str">
        <f>Data!B$52</f>
        <v>Projekt</v>
      </c>
      <c r="D1053" s="26"/>
      <c r="E1053" s="296">
        <f>'Budget &amp; Total'!$C$5</f>
        <v>0</v>
      </c>
      <c r="F1053" s="924">
        <f>'Budget &amp; Total'!$C$8</f>
        <v>0</v>
      </c>
      <c r="G1053" s="924"/>
      <c r="H1053" s="924"/>
      <c r="I1053" s="85"/>
      <c r="J1053" s="86">
        <f ca="1">INDIRECT(J$1&amp;"!d$5")</f>
        <v>0</v>
      </c>
      <c r="K1053" s="86">
        <f ca="1">INDIRECT(K$1&amp;"!d$5")</f>
        <v>1</v>
      </c>
      <c r="L1053" s="6"/>
      <c r="M1053" s="6"/>
      <c r="N1053" s="6"/>
      <c r="O1053" s="6"/>
      <c r="P1053" s="6"/>
      <c r="Q1053" s="6"/>
      <c r="R1053" s="6"/>
      <c r="S1053" s="6"/>
      <c r="T1053" s="6"/>
      <c r="U1053" s="6"/>
      <c r="V1053" s="6"/>
      <c r="W1053" s="6"/>
      <c r="X1053" s="481"/>
      <c r="Z1053">
        <v>1</v>
      </c>
      <c r="AA1053">
        <v>2</v>
      </c>
      <c r="AB1053">
        <v>3</v>
      </c>
      <c r="AC1053">
        <v>4</v>
      </c>
      <c r="AD1053">
        <v>5</v>
      </c>
      <c r="AE1053">
        <v>6</v>
      </c>
      <c r="AF1053">
        <v>7</v>
      </c>
      <c r="AG1053">
        <v>8</v>
      </c>
      <c r="AH1053">
        <v>9</v>
      </c>
      <c r="AI1053">
        <v>10</v>
      </c>
      <c r="AJ1053">
        <v>11</v>
      </c>
      <c r="AK1053">
        <v>12</v>
      </c>
      <c r="AL1053">
        <v>13</v>
      </c>
      <c r="AM1053">
        <v>14</v>
      </c>
      <c r="AN1053">
        <v>15</v>
      </c>
    </row>
    <row r="1054" spans="1:56" ht="13.8" thickBot="1" x14ac:dyDescent="0.3">
      <c r="B1054" s="24">
        <f>B1053</f>
        <v>22</v>
      </c>
      <c r="C1054" s="87"/>
      <c r="D1054" s="26"/>
      <c r="E1054" s="26"/>
      <c r="F1054" s="26"/>
      <c r="G1054" s="448" t="s">
        <v>5</v>
      </c>
      <c r="H1054" s="449">
        <f>Data!B1053</f>
        <v>0</v>
      </c>
      <c r="I1054" s="6"/>
      <c r="J1054" s="86">
        <f ca="1">INDIRECT(J$1&amp;"!f$5")</f>
        <v>0</v>
      </c>
      <c r="K1054" s="86">
        <f ca="1">INDIRECT(K$1&amp;"!f$5")</f>
        <v>0</v>
      </c>
      <c r="L1054" s="6"/>
      <c r="M1054" s="6"/>
      <c r="N1054" s="6"/>
      <c r="O1054" s="6"/>
      <c r="P1054" s="6"/>
      <c r="Q1054" s="6"/>
      <c r="R1054" s="6"/>
      <c r="S1054" s="6"/>
      <c r="T1054" s="6"/>
      <c r="U1054" s="6"/>
      <c r="V1054" s="6"/>
      <c r="W1054" s="6"/>
      <c r="X1054" s="481"/>
      <c r="Z1054" s="1">
        <f t="shared" ref="Z1054:AN1054" ca="1" si="569">J1054+20</f>
        <v>20</v>
      </c>
      <c r="AA1054" s="1">
        <f t="shared" ca="1" si="569"/>
        <v>20</v>
      </c>
      <c r="AB1054" s="1">
        <f t="shared" si="569"/>
        <v>20</v>
      </c>
      <c r="AC1054" s="1">
        <f t="shared" si="569"/>
        <v>20</v>
      </c>
      <c r="AD1054" s="1">
        <f t="shared" si="569"/>
        <v>20</v>
      </c>
      <c r="AE1054" s="1">
        <f t="shared" si="569"/>
        <v>20</v>
      </c>
      <c r="AF1054" s="1">
        <f t="shared" si="569"/>
        <v>20</v>
      </c>
      <c r="AG1054" s="1">
        <f t="shared" si="569"/>
        <v>20</v>
      </c>
      <c r="AH1054" s="1">
        <f t="shared" si="569"/>
        <v>20</v>
      </c>
      <c r="AI1054" s="1">
        <f t="shared" si="569"/>
        <v>20</v>
      </c>
      <c r="AJ1054" s="1">
        <f t="shared" si="569"/>
        <v>20</v>
      </c>
      <c r="AK1054" s="1">
        <f t="shared" si="569"/>
        <v>20</v>
      </c>
      <c r="AL1054" s="1">
        <f t="shared" si="569"/>
        <v>20</v>
      </c>
      <c r="AM1054" s="1">
        <f t="shared" si="569"/>
        <v>20</v>
      </c>
      <c r="AN1054" s="1">
        <f t="shared" si="569"/>
        <v>20</v>
      </c>
    </row>
    <row r="1055" spans="1:56" x14ac:dyDescent="0.25">
      <c r="A1055" s="24">
        <v>1</v>
      </c>
      <c r="B1055" s="24">
        <f t="shared" ref="B1055:B1079" si="570">B1054</f>
        <v>22</v>
      </c>
      <c r="C1055" s="36" t="str">
        <f>Data!B$24</f>
        <v>Timer</v>
      </c>
      <c r="D1055" s="68" t="str">
        <f>Data!B$13</f>
        <v>Interne timer</v>
      </c>
      <c r="E1055" s="68"/>
      <c r="F1055" s="37"/>
      <c r="G1055" s="241">
        <f>HLOOKUP(B1055,'Budget &amp; Total'!$1:$45,(20),FALSE)</f>
        <v>0</v>
      </c>
      <c r="H1055" s="452">
        <f ca="1">SUM(J1055:X1055)</f>
        <v>0</v>
      </c>
      <c r="I1055" s="72"/>
      <c r="J1055" s="152">
        <f ca="1">HLOOKUP($B1055,INDIRECT(J$1&amp;"!$I$2:$AM$40"),('Partner-period(er)'!$A1055+14),FALSE)</f>
        <v>0</v>
      </c>
      <c r="K1055" s="69">
        <f ca="1">HLOOKUP($B1055,INDIRECT(K$1&amp;"!$I$2:$AM$40"),('Partner-period(er)'!$A1055+14),FALSE)</f>
        <v>0</v>
      </c>
      <c r="L1055" s="69">
        <f ca="1">HLOOKUP($B1055,INDIRECT(L$1&amp;"!$I$2:$AM$40"),('Partner-period(er)'!$A1055+14),FALSE)</f>
        <v>0</v>
      </c>
      <c r="M1055" s="69">
        <f ca="1">HLOOKUP($B1055,INDIRECT(M$1&amp;"!$I$2:$AM$40"),('Partner-period(er)'!$A1055+14),FALSE)</f>
        <v>0</v>
      </c>
      <c r="N1055" s="69">
        <f ca="1">HLOOKUP($B1055,INDIRECT(N$1&amp;"!$I$2:$AM$40"),('Partner-period(er)'!$A1055+14),FALSE)</f>
        <v>0</v>
      </c>
      <c r="O1055" s="68">
        <f ca="1">HLOOKUP($B1055,INDIRECT(O$1&amp;"!$I$2:$AM$40"),('Partner-period(er)'!$A1055+14),FALSE)</f>
        <v>0</v>
      </c>
      <c r="P1055" s="68">
        <f ca="1">HLOOKUP($B1055,INDIRECT(P$1&amp;"!$I$2:$AM$40"),('Partner-period(er)'!$A1055+14),FALSE)</f>
        <v>0</v>
      </c>
      <c r="Q1055" s="68">
        <f ca="1">HLOOKUP($B1055,INDIRECT(Q$1&amp;"!$I$2:$AM$40"),('Partner-period(er)'!$A1055+14),FALSE)</f>
        <v>0</v>
      </c>
      <c r="R1055" s="68">
        <f ca="1">HLOOKUP($B1055,INDIRECT(R$1&amp;"!$I$2:$AM$40"),('Partner-period(er)'!$A1055+14),FALSE)</f>
        <v>0</v>
      </c>
      <c r="S1055" s="68">
        <f ca="1">HLOOKUP($B1055,INDIRECT(S$1&amp;"!$I$2:$AM$40"),('Partner-period(er)'!$A1055+14),FALSE)</f>
        <v>0</v>
      </c>
      <c r="T1055" s="68">
        <f ca="1">HLOOKUP($B1055,INDIRECT(T$1&amp;"!$I$2:$AM$40"),('Partner-period(er)'!$A1055+14),FALSE)</f>
        <v>0</v>
      </c>
      <c r="U1055" s="68">
        <f ca="1">HLOOKUP($B1055,INDIRECT(U$1&amp;"!$I$2:$AM$40"),('Partner-period(er)'!$A1055+14),FALSE)</f>
        <v>0</v>
      </c>
      <c r="V1055" s="68">
        <f ca="1">HLOOKUP($B1055,INDIRECT(V$1&amp;"!$I$2:$AM$40"),('Partner-period(er)'!$A1055+14),FALSE)</f>
        <v>0</v>
      </c>
      <c r="W1055" s="68">
        <f ca="1">HLOOKUP($B1055,INDIRECT(W$1&amp;"!$I$2:$AM$40"),('Partner-period(er)'!$A1055+14),FALSE)</f>
        <v>0</v>
      </c>
      <c r="X1055" s="362">
        <f ca="1">HLOOKUP($B1055,INDIRECT(X$1&amp;"!$I$2:$AM$40"),('Partner-period(er)'!$A1055+14),FALSE)</f>
        <v>0</v>
      </c>
      <c r="Z1055" s="13">
        <f ca="1">J1055</f>
        <v>0</v>
      </c>
      <c r="AA1055" s="14">
        <f ca="1">SUM($J1055:K1055)</f>
        <v>0</v>
      </c>
      <c r="AB1055" s="14">
        <f ca="1">SUM($J1055:L1055)</f>
        <v>0</v>
      </c>
      <c r="AC1055" s="14">
        <f ca="1">SUM($J1055:M1055)</f>
        <v>0</v>
      </c>
      <c r="AD1055" s="14">
        <f ca="1">SUM($J1055:N1055)</f>
        <v>0</v>
      </c>
      <c r="AE1055" s="14">
        <f ca="1">SUM($J1055:O1055)</f>
        <v>0</v>
      </c>
      <c r="AF1055" s="14">
        <f ca="1">SUM($J1055:P1055)</f>
        <v>0</v>
      </c>
      <c r="AG1055" s="14">
        <f ca="1">SUM($J1055:Q1055)</f>
        <v>0</v>
      </c>
      <c r="AH1055" s="14">
        <f ca="1">SUM($J1055:R1055)</f>
        <v>0</v>
      </c>
      <c r="AI1055" s="14">
        <f ca="1">SUM($J1055:S1055)</f>
        <v>0</v>
      </c>
      <c r="AJ1055" s="14">
        <f ca="1">SUM($J1055:T1055)</f>
        <v>0</v>
      </c>
      <c r="AK1055" s="14">
        <f ca="1">SUM($J1055:U1055)</f>
        <v>0</v>
      </c>
      <c r="AL1055" s="14">
        <f ca="1">SUM($J1055:V1055)</f>
        <v>0</v>
      </c>
      <c r="AM1055" s="14">
        <f ca="1">SUM($J1055:W1055)</f>
        <v>0</v>
      </c>
      <c r="AN1055" s="18">
        <f ca="1">SUM($J1055:X1055)</f>
        <v>0</v>
      </c>
      <c r="AO1055" s="12"/>
      <c r="AP1055" s="11"/>
      <c r="AQ1055" s="11"/>
      <c r="AR1055" s="11"/>
      <c r="AS1055" s="11"/>
      <c r="AT1055" s="11"/>
    </row>
    <row r="1056" spans="1:56" x14ac:dyDescent="0.25">
      <c r="A1056" s="24">
        <v>2</v>
      </c>
      <c r="B1056" s="24">
        <f t="shared" si="570"/>
        <v>22</v>
      </c>
      <c r="C1056" s="443">
        <f>Data!L1052</f>
        <v>0</v>
      </c>
      <c r="D1056" s="9" t="str">
        <f>Data!B$14</f>
        <v>Teknisk/adm timer</v>
      </c>
      <c r="E1056" s="9"/>
      <c r="F1056" s="4"/>
      <c r="G1056" s="242">
        <f>HLOOKUP(B1056,'Budget &amp; Total'!$1:$45,(21),FALSE)</f>
        <v>0</v>
      </c>
      <c r="H1056" s="453">
        <f t="shared" ref="H1056:H1079" ca="1" si="571">SUM(J1056:X1056)</f>
        <v>0</v>
      </c>
      <c r="I1056" s="72"/>
      <c r="J1056" s="153">
        <f ca="1">HLOOKUP($B1056,INDIRECT(J$1&amp;"!$I$2:$AM$40"),('Partner-period(er)'!$A1056+14),FALSE)</f>
        <v>0</v>
      </c>
      <c r="K1056" s="58">
        <f ca="1">HLOOKUP($B1056,INDIRECT(K$1&amp;"!$I$2:$AM$40"),('Partner-period(er)'!$A1056+14),FALSE)</f>
        <v>0</v>
      </c>
      <c r="L1056" s="58">
        <f ca="1">HLOOKUP($B1056,INDIRECT(L$1&amp;"!$I$2:$AM$40"),('Partner-period(er)'!$A1056+14),FALSE)</f>
        <v>0</v>
      </c>
      <c r="M1056" s="58">
        <f ca="1">HLOOKUP($B1056,INDIRECT(M$1&amp;"!$I$2:$AM$40"),('Partner-period(er)'!$A1056+14),FALSE)</f>
        <v>0</v>
      </c>
      <c r="N1056" s="58">
        <f ca="1">HLOOKUP($B1056,INDIRECT(N$1&amp;"!$I$2:$AM$40"),('Partner-period(er)'!$A1056+14),FALSE)</f>
        <v>0</v>
      </c>
      <c r="O1056" s="41">
        <f ca="1">HLOOKUP($B1056,INDIRECT(O$1&amp;"!$I$2:$AM$40"),('Partner-period(er)'!$A1056+14),FALSE)</f>
        <v>0</v>
      </c>
      <c r="P1056" s="41">
        <f ca="1">HLOOKUP($B1056,INDIRECT(P$1&amp;"!$I$2:$AM$40"),('Partner-period(er)'!$A1056+14),FALSE)</f>
        <v>0</v>
      </c>
      <c r="Q1056" s="41">
        <f ca="1">HLOOKUP($B1056,INDIRECT(Q$1&amp;"!$I$2:$AM$40"),('Partner-period(er)'!$A1056+14),FALSE)</f>
        <v>0</v>
      </c>
      <c r="R1056" s="41">
        <f ca="1">HLOOKUP($B1056,INDIRECT(R$1&amp;"!$I$2:$AM$40"),('Partner-period(er)'!$A1056+14),FALSE)</f>
        <v>0</v>
      </c>
      <c r="S1056" s="41">
        <f ca="1">HLOOKUP($B1056,INDIRECT(S$1&amp;"!$I$2:$AM$40"),('Partner-period(er)'!$A1056+14),FALSE)</f>
        <v>0</v>
      </c>
      <c r="T1056" s="41">
        <f ca="1">HLOOKUP($B1056,INDIRECT(T$1&amp;"!$I$2:$AM$40"),('Partner-period(er)'!$A1056+14),FALSE)</f>
        <v>0</v>
      </c>
      <c r="U1056" s="41">
        <f ca="1">HLOOKUP($B1056,INDIRECT(U$1&amp;"!$I$2:$AM$40"),('Partner-period(er)'!$A1056+14),FALSE)</f>
        <v>0</v>
      </c>
      <c r="V1056" s="41">
        <f ca="1">HLOOKUP($B1056,INDIRECT(V$1&amp;"!$I$2:$AM$40"),('Partner-period(er)'!$A1056+14),FALSE)</f>
        <v>0</v>
      </c>
      <c r="W1056" s="41">
        <f ca="1">HLOOKUP($B1056,INDIRECT(W$1&amp;"!$I$2:$AM$40"),('Partner-period(er)'!$A1056+14),FALSE)</f>
        <v>0</v>
      </c>
      <c r="X1056" s="363">
        <f ca="1">HLOOKUP($B1056,INDIRECT(X$1&amp;"!$I$2:$AM$40"),('Partner-period(er)'!$A1056+14),FALSE)</f>
        <v>0</v>
      </c>
      <c r="Z1056" s="15">
        <f ca="1">J1056</f>
        <v>0</v>
      </c>
      <c r="AA1056" s="11">
        <f ca="1">SUM($J1056:K1056)</f>
        <v>0</v>
      </c>
      <c r="AB1056" s="11">
        <f ca="1">SUM($J1056:L1056)</f>
        <v>0</v>
      </c>
      <c r="AC1056" s="11">
        <f ca="1">SUM($J1056:M1056)</f>
        <v>0</v>
      </c>
      <c r="AD1056" s="11">
        <f ca="1">SUM($J1056:N1056)</f>
        <v>0</v>
      </c>
      <c r="AE1056" s="11">
        <f ca="1">SUM($J1056:O1056)</f>
        <v>0</v>
      </c>
      <c r="AF1056" s="11">
        <f ca="1">SUM($J1056:P1056)</f>
        <v>0</v>
      </c>
      <c r="AG1056" s="11">
        <f ca="1">SUM($J1056:Q1056)</f>
        <v>0</v>
      </c>
      <c r="AH1056" s="11">
        <f ca="1">SUM($J1056:R1056)</f>
        <v>0</v>
      </c>
      <c r="AI1056" s="11">
        <f ca="1">SUM($J1056:S1056)</f>
        <v>0</v>
      </c>
      <c r="AJ1056" s="11">
        <f ca="1">SUM($J1056:T1056)</f>
        <v>0</v>
      </c>
      <c r="AK1056" s="11">
        <f ca="1">SUM($J1056:U1056)</f>
        <v>0</v>
      </c>
      <c r="AL1056" s="11">
        <f ca="1">SUM($J1056:V1056)</f>
        <v>0</v>
      </c>
      <c r="AM1056" s="11">
        <f ca="1">SUM($J1056:W1056)</f>
        <v>0</v>
      </c>
      <c r="AN1056" s="19">
        <f ca="1">SUM($J1056:X1056)</f>
        <v>0</v>
      </c>
      <c r="AO1056" s="12"/>
      <c r="AP1056" s="11"/>
      <c r="AQ1056" s="11"/>
      <c r="AR1056" s="11"/>
      <c r="AS1056" s="11"/>
      <c r="AT1056" s="11"/>
    </row>
    <row r="1057" spans="1:56" x14ac:dyDescent="0.25">
      <c r="A1057" s="24">
        <v>3</v>
      </c>
      <c r="B1057" s="24">
        <f t="shared" si="570"/>
        <v>22</v>
      </c>
      <c r="C1057" s="36" t="str">
        <f>Data!B$5</f>
        <v>Personaleudgifter</v>
      </c>
      <c r="D1057" s="37"/>
      <c r="E1057" s="37"/>
      <c r="F1057" s="37"/>
      <c r="G1057" s="241"/>
      <c r="H1057" s="454">
        <f t="shared" ca="1" si="571"/>
        <v>0</v>
      </c>
      <c r="I1057" s="72"/>
      <c r="J1057" s="159">
        <f ca="1">HLOOKUP($B1057,INDIRECT(J$1&amp;"!$I$2:$AM$40"),('Partner-period(er)'!$A1057+14),FALSE)</f>
        <v>0</v>
      </c>
      <c r="K1057" s="57">
        <f ca="1">HLOOKUP($B1057,INDIRECT(K$1&amp;"!$I$2:$AM$40"),('Partner-period(er)'!$A1057+14),FALSE)</f>
        <v>0</v>
      </c>
      <c r="L1057" s="57">
        <f ca="1">HLOOKUP($B1057,INDIRECT(L$1&amp;"!$I$2:$AM$40"),('Partner-period(er)'!$A1057+14),FALSE)</f>
        <v>0</v>
      </c>
      <c r="M1057" s="57">
        <f ca="1">HLOOKUP($B1057,INDIRECT(M$1&amp;"!$I$2:$AM$40"),('Partner-period(er)'!$A1057+14),FALSE)</f>
        <v>0</v>
      </c>
      <c r="N1057" s="57">
        <f ca="1">HLOOKUP($B1057,INDIRECT(N$1&amp;"!$I$2:$AM$40"),('Partner-period(er)'!$A1057+14),FALSE)</f>
        <v>0</v>
      </c>
      <c r="O1057" s="9">
        <f ca="1">HLOOKUP($B1057,INDIRECT(O$1&amp;"!$I$2:$AM$40"),('Partner-period(er)'!$A1057+14),FALSE)</f>
        <v>0</v>
      </c>
      <c r="P1057" s="9">
        <f ca="1">HLOOKUP($B1057,INDIRECT(P$1&amp;"!$I$2:$AM$40"),('Partner-period(er)'!$A1057+14),FALSE)</f>
        <v>0</v>
      </c>
      <c r="Q1057" s="9">
        <f ca="1">HLOOKUP($B1057,INDIRECT(Q$1&amp;"!$I$2:$AM$40"),('Partner-period(er)'!$A1057+14),FALSE)</f>
        <v>0</v>
      </c>
      <c r="R1057" s="9">
        <f ca="1">HLOOKUP($B1057,INDIRECT(R$1&amp;"!$I$2:$AM$40"),('Partner-period(er)'!$A1057+14),FALSE)</f>
        <v>0</v>
      </c>
      <c r="S1057" s="9">
        <f ca="1">HLOOKUP($B1057,INDIRECT(S$1&amp;"!$I$2:$AM$40"),('Partner-period(er)'!$A1057+14),FALSE)</f>
        <v>0</v>
      </c>
      <c r="T1057" s="9">
        <f ca="1">HLOOKUP($B1057,INDIRECT(T$1&amp;"!$I$2:$AM$40"),('Partner-period(er)'!$A1057+14),FALSE)</f>
        <v>0</v>
      </c>
      <c r="U1057" s="9">
        <f ca="1">HLOOKUP($B1057,INDIRECT(U$1&amp;"!$I$2:$AM$40"),('Partner-period(er)'!$A1057+14),FALSE)</f>
        <v>0</v>
      </c>
      <c r="V1057" s="9">
        <f ca="1">HLOOKUP($B1057,INDIRECT(V$1&amp;"!$I$2:$AM$40"),('Partner-period(er)'!$A1057+14),FALSE)</f>
        <v>0</v>
      </c>
      <c r="W1057" s="9">
        <f ca="1">HLOOKUP($B1057,INDIRECT(W$1&amp;"!$I$2:$AM$40"),('Partner-period(er)'!$A1057+14),FALSE)</f>
        <v>0</v>
      </c>
      <c r="X1057" s="109">
        <f ca="1">HLOOKUP($B1057,INDIRECT(X$1&amp;"!$I$2:$AM$40"),('Partner-period(er)'!$A1057+14),FALSE)</f>
        <v>0</v>
      </c>
      <c r="Z1057" s="15">
        <f ca="1">J1057</f>
        <v>0</v>
      </c>
      <c r="AA1057" s="11">
        <f ca="1">SUM($J1057:K1057)</f>
        <v>0</v>
      </c>
      <c r="AB1057" s="11">
        <f ca="1">SUM($J1057:L1057)</f>
        <v>0</v>
      </c>
      <c r="AC1057" s="11">
        <f ca="1">SUM($J1057:M1057)</f>
        <v>0</v>
      </c>
      <c r="AD1057" s="11">
        <f ca="1">SUM($J1057:N1057)</f>
        <v>0</v>
      </c>
      <c r="AE1057" s="11">
        <f ca="1">SUM($J1057:O1057)</f>
        <v>0</v>
      </c>
      <c r="AF1057" s="11">
        <f ca="1">SUM($J1057:P1057)</f>
        <v>0</v>
      </c>
      <c r="AG1057" s="11">
        <f ca="1">SUM($J1057:Q1057)</f>
        <v>0</v>
      </c>
      <c r="AH1057" s="11">
        <f ca="1">SUM($J1057:R1057)</f>
        <v>0</v>
      </c>
      <c r="AI1057" s="11">
        <f ca="1">SUM($J1057:S1057)</f>
        <v>0</v>
      </c>
      <c r="AJ1057" s="11">
        <f ca="1">SUM($J1057:T1057)</f>
        <v>0</v>
      </c>
      <c r="AK1057" s="11">
        <f ca="1">SUM($J1057:U1057)</f>
        <v>0</v>
      </c>
      <c r="AL1057" s="11">
        <f ca="1">SUM($J1057:V1057)</f>
        <v>0</v>
      </c>
      <c r="AM1057" s="11">
        <f ca="1">SUM($J1057:W1057)</f>
        <v>0</v>
      </c>
      <c r="AN1057" s="19">
        <f ca="1">SUM($J1057:X1057)</f>
        <v>0</v>
      </c>
      <c r="AO1057" s="12"/>
      <c r="AP1057" s="11"/>
      <c r="AQ1057" s="11"/>
      <c r="AR1057" s="11"/>
      <c r="AS1057" s="11"/>
      <c r="AT1057" s="11"/>
    </row>
    <row r="1058" spans="1:56" x14ac:dyDescent="0.25">
      <c r="A1058" s="24">
        <v>4</v>
      </c>
      <c r="B1058" s="24">
        <f t="shared" si="570"/>
        <v>22</v>
      </c>
      <c r="C1058" s="43"/>
      <c r="D1058" s="9" t="str">
        <f>Data!B$15</f>
        <v>Interen løn</v>
      </c>
      <c r="E1058" s="9"/>
      <c r="F1058" s="66">
        <f>HLOOKUP(B1058,'Budget &amp; Total'!B:CI,50,FALSE)</f>
        <v>0</v>
      </c>
      <c r="G1058" s="242">
        <f>HLOOKUP(B1058,'Budget &amp; Total'!$1:$45,(24),FALSE)</f>
        <v>0</v>
      </c>
      <c r="H1058" s="454">
        <f t="shared" ca="1" si="571"/>
        <v>0</v>
      </c>
      <c r="I1058" s="72"/>
      <c r="J1058" s="159">
        <f ca="1">HLOOKUP($B1058,INDIRECT(J$1&amp;"!$I$2:$AM$40"),('Partner-period(er)'!$A1058+14),FALSE)</f>
        <v>0</v>
      </c>
      <c r="K1058" s="57">
        <f ca="1">HLOOKUP($B1058,INDIRECT(K$1&amp;"!$I$2:$AM$40"),('Partner-period(er)'!$A1058+14),FALSE)</f>
        <v>0</v>
      </c>
      <c r="L1058" s="57">
        <f ca="1">HLOOKUP($B1058,INDIRECT(L$1&amp;"!$I$2:$AM$40"),('Partner-period(er)'!$A1058+14),FALSE)</f>
        <v>0</v>
      </c>
      <c r="M1058" s="57">
        <f ca="1">HLOOKUP($B1058,INDIRECT(M$1&amp;"!$I$2:$AM$40"),('Partner-period(er)'!$A1058+14),FALSE)</f>
        <v>0</v>
      </c>
      <c r="N1058" s="57">
        <f ca="1">HLOOKUP($B1058,INDIRECT(N$1&amp;"!$I$2:$AM$40"),('Partner-period(er)'!$A1058+14),FALSE)</f>
        <v>0</v>
      </c>
      <c r="O1058" s="9">
        <f ca="1">HLOOKUP($B1058,INDIRECT(O$1&amp;"!$I$2:$AM$40"),('Partner-period(er)'!$A1058+14),FALSE)</f>
        <v>0</v>
      </c>
      <c r="P1058" s="9">
        <f ca="1">HLOOKUP($B1058,INDIRECT(P$1&amp;"!$I$2:$AM$40"),('Partner-period(er)'!$A1058+14),FALSE)</f>
        <v>0</v>
      </c>
      <c r="Q1058" s="9">
        <f ca="1">HLOOKUP($B1058,INDIRECT(Q$1&amp;"!$I$2:$AM$40"),('Partner-period(er)'!$A1058+14),FALSE)</f>
        <v>0</v>
      </c>
      <c r="R1058" s="9">
        <f ca="1">HLOOKUP($B1058,INDIRECT(R$1&amp;"!$I$2:$AM$40"),('Partner-period(er)'!$A1058+14),FALSE)</f>
        <v>0</v>
      </c>
      <c r="S1058" s="9">
        <f ca="1">HLOOKUP($B1058,INDIRECT(S$1&amp;"!$I$2:$AM$40"),('Partner-period(er)'!$A1058+14),FALSE)</f>
        <v>0</v>
      </c>
      <c r="T1058" s="9">
        <f ca="1">HLOOKUP($B1058,INDIRECT(T$1&amp;"!$I$2:$AM$40"),('Partner-period(er)'!$A1058+14),FALSE)</f>
        <v>0</v>
      </c>
      <c r="U1058" s="9">
        <f ca="1">HLOOKUP($B1058,INDIRECT(U$1&amp;"!$I$2:$AM$40"),('Partner-period(er)'!$A1058+14),FALSE)</f>
        <v>0</v>
      </c>
      <c r="V1058" s="9">
        <f ca="1">HLOOKUP($B1058,INDIRECT(V$1&amp;"!$I$2:$AM$40"),('Partner-period(er)'!$A1058+14),FALSE)</f>
        <v>0</v>
      </c>
      <c r="W1058" s="9">
        <f ca="1">HLOOKUP($B1058,INDIRECT(W$1&amp;"!$I$2:$AM$40"),('Partner-period(er)'!$A1058+14),FALSE)</f>
        <v>0</v>
      </c>
      <c r="X1058" s="109">
        <f ca="1">HLOOKUP($B1058,INDIRECT(X$1&amp;"!$I$2:$AM$40"),('Partner-period(er)'!$A1058+14),FALSE)</f>
        <v>0</v>
      </c>
      <c r="Z1058" s="21">
        <f ca="1">J1084</f>
        <v>0</v>
      </c>
      <c r="AA1058" s="22">
        <f ca="1">SUM($J1084:K1084)</f>
        <v>0</v>
      </c>
      <c r="AB1058" s="22">
        <f ca="1">SUM($J1084:L1084)</f>
        <v>0</v>
      </c>
      <c r="AC1058" s="22">
        <f ca="1">SUM($J1084:M1084)</f>
        <v>0</v>
      </c>
      <c r="AD1058" s="22">
        <f ca="1">SUM($J1084:N1084)</f>
        <v>0</v>
      </c>
      <c r="AE1058" s="22">
        <f ca="1">SUM($J1084:O1084)</f>
        <v>0</v>
      </c>
      <c r="AF1058" s="22">
        <f ca="1">SUM($J1084:P1084)</f>
        <v>0</v>
      </c>
      <c r="AG1058" s="22">
        <f ca="1">SUM($J1084:Q1084)</f>
        <v>0</v>
      </c>
      <c r="AH1058" s="22">
        <f ca="1">SUM($J1084:R1084)</f>
        <v>0</v>
      </c>
      <c r="AI1058" s="22">
        <f ca="1">SUM($J1084:S1084)</f>
        <v>0</v>
      </c>
      <c r="AJ1058" s="22">
        <f ca="1">SUM($J1084:T1084)</f>
        <v>0</v>
      </c>
      <c r="AK1058" s="22">
        <f ca="1">SUM($J1084:U1084)</f>
        <v>0</v>
      </c>
      <c r="AL1058" s="22">
        <f ca="1">SUM($J1084:V1084)</f>
        <v>0</v>
      </c>
      <c r="AM1058" s="22">
        <f ca="1">SUM($J1084:W1084)</f>
        <v>0</v>
      </c>
      <c r="AN1058" s="23">
        <f ca="1">SUM($J1084:X1084)</f>
        <v>0</v>
      </c>
      <c r="AO1058" s="12"/>
      <c r="AP1058" s="11">
        <f ca="1">IF(Data!$H$2="ja",IF(Z1058&gt;$G1058,Z1058-$G1058,0),0)</f>
        <v>0</v>
      </c>
      <c r="AQ1058" s="11">
        <f ca="1">IF(Data!$H$2="ja",IF(AA1058&gt;$G1058,AA1058-$G1058-SUM($AP1058:AP1058),0),0)</f>
        <v>0</v>
      </c>
      <c r="AR1058" s="11">
        <f ca="1">IF(Data!$H$2="ja",IF(AB1058&gt;$G1058,AB1058-$G1058-SUM($AP1058:AQ1058),0),0)</f>
        <v>0</v>
      </c>
      <c r="AS1058" s="11">
        <f ca="1">IF(Data!$H$2="ja",IF(AC1058&gt;$G1058,AC1058-$G1058-SUM($AP1058:AR1058),0),0)</f>
        <v>0</v>
      </c>
      <c r="AT1058" s="11">
        <f ca="1">IF(Data!$H$2="ja",IF(AD1058&gt;$G1058,AD1058-$G1058-SUM($AP1058:AS1058),0),0)</f>
        <v>0</v>
      </c>
      <c r="AU1058" s="11">
        <f ca="1">IF(Data!$H$2="ja",IF(AE1058&gt;$G1058,AE1058-$G1058-SUM($AP1058:AT1058),0),0)</f>
        <v>0</v>
      </c>
      <c r="AV1058" s="11">
        <f ca="1">IF(Data!$H$2="ja",IF(AF1058&gt;$G1058,AF1058-$G1058-SUM($AP1058:AU1058),0),0)</f>
        <v>0</v>
      </c>
      <c r="AW1058" s="11">
        <f ca="1">IF(Data!$H$2="ja",IF(AG1058&gt;$G1058,AG1058-$G1058-SUM($AP1058:AV1058),0),0)</f>
        <v>0</v>
      </c>
      <c r="AX1058" s="11">
        <f ca="1">IF(Data!$H$2="ja",IF(AH1058&gt;$G1058,AH1058-$G1058-SUM($AP1058:AW1058),0),0)</f>
        <v>0</v>
      </c>
      <c r="AY1058" s="11">
        <f ca="1">IF(Data!$H$2="ja",IF(AI1058&gt;$G1058,AI1058-$G1058-SUM($AP1058:AX1058),0),0)</f>
        <v>0</v>
      </c>
      <c r="AZ1058" s="11">
        <f ca="1">IF(Data!$H$2="ja",IF(AJ1058&gt;$G1058,AJ1058-$G1058-SUM($AP1058:AY1058),0),0)</f>
        <v>0</v>
      </c>
      <c r="BA1058" s="11">
        <f ca="1">IF(Data!$H$2="ja",IF(AK1058&gt;$G1058,AK1058-$G1058-SUM($AP1058:AZ1058),0),0)</f>
        <v>0</v>
      </c>
      <c r="BB1058" s="11">
        <f ca="1">IF(Data!$H$2="ja",IF(AL1058&gt;$G1058,AL1058-$G1058-SUM($AP1058:BA1058),0),0)</f>
        <v>0</v>
      </c>
      <c r="BC1058" s="11">
        <f ca="1">IF(Data!$H$2="ja",IF(AM1058&gt;$G1058,AM1058-$G1058-SUM($AP1058:BB1058),0),0)</f>
        <v>0</v>
      </c>
      <c r="BD1058" s="11">
        <f ca="1">IF(Data!$H$2="ja",IF(AN1058&gt;$G1058,AN1058-$G1058-SUM($AP1058:BC1058),0),0)</f>
        <v>0</v>
      </c>
    </row>
    <row r="1059" spans="1:56" x14ac:dyDescent="0.25">
      <c r="A1059" s="24">
        <v>5</v>
      </c>
      <c r="B1059" s="24">
        <f t="shared" si="570"/>
        <v>22</v>
      </c>
      <c r="C1059" s="39"/>
      <c r="D1059" s="9" t="str">
        <f>Data!B$16</f>
        <v>Teknisk/adm løn</v>
      </c>
      <c r="E1059" s="9"/>
      <c r="F1059" s="66">
        <f>HLOOKUP(B1058,'Budget &amp; Total'!B:CI,51,FALSE)</f>
        <v>0</v>
      </c>
      <c r="G1059" s="242">
        <f>HLOOKUP(B1059,'Budget &amp; Total'!$1:$45,(25),FALSE)</f>
        <v>0</v>
      </c>
      <c r="H1059" s="454">
        <f t="shared" ca="1" si="571"/>
        <v>0</v>
      </c>
      <c r="I1059" s="72"/>
      <c r="J1059" s="159">
        <f ca="1">HLOOKUP($B1059,INDIRECT(J$1&amp;"!$I$2:$AM$40"),('Partner-period(er)'!$A1059+14),FALSE)</f>
        <v>0</v>
      </c>
      <c r="K1059" s="57">
        <f ca="1">HLOOKUP($B1059,INDIRECT(K$1&amp;"!$I$2:$AM$40"),('Partner-period(er)'!$A1059+14),FALSE)</f>
        <v>0</v>
      </c>
      <c r="L1059" s="57">
        <f ca="1">HLOOKUP($B1059,INDIRECT(L$1&amp;"!$I$2:$AM$40"),('Partner-period(er)'!$A1059+14),FALSE)</f>
        <v>0</v>
      </c>
      <c r="M1059" s="57">
        <f ca="1">HLOOKUP($B1059,INDIRECT(M$1&amp;"!$I$2:$AM$40"),('Partner-period(er)'!$A1059+14),FALSE)</f>
        <v>0</v>
      </c>
      <c r="N1059" s="57">
        <f ca="1">HLOOKUP($B1059,INDIRECT(N$1&amp;"!$I$2:$AM$40"),('Partner-period(er)'!$A1059+14),FALSE)</f>
        <v>0</v>
      </c>
      <c r="O1059" s="9">
        <f ca="1">HLOOKUP($B1059,INDIRECT(O$1&amp;"!$I$2:$AM$40"),('Partner-period(er)'!$A1059+14),FALSE)</f>
        <v>0</v>
      </c>
      <c r="P1059" s="9">
        <f ca="1">HLOOKUP($B1059,INDIRECT(P$1&amp;"!$I$2:$AM$40"),('Partner-period(er)'!$A1059+14),FALSE)</f>
        <v>0</v>
      </c>
      <c r="Q1059" s="9">
        <f ca="1">HLOOKUP($B1059,INDIRECT(Q$1&amp;"!$I$2:$AM$40"),('Partner-period(er)'!$A1059+14),FALSE)</f>
        <v>0</v>
      </c>
      <c r="R1059" s="9">
        <f ca="1">HLOOKUP($B1059,INDIRECT(R$1&amp;"!$I$2:$AM$40"),('Partner-period(er)'!$A1059+14),FALSE)</f>
        <v>0</v>
      </c>
      <c r="S1059" s="9">
        <f ca="1">HLOOKUP($B1059,INDIRECT(S$1&amp;"!$I$2:$AM$40"),('Partner-period(er)'!$A1059+14),FALSE)</f>
        <v>0</v>
      </c>
      <c r="T1059" s="9">
        <f ca="1">HLOOKUP($B1059,INDIRECT(T$1&amp;"!$I$2:$AM$40"),('Partner-period(er)'!$A1059+14),FALSE)</f>
        <v>0</v>
      </c>
      <c r="U1059" s="9">
        <f ca="1">HLOOKUP($B1059,INDIRECT(U$1&amp;"!$I$2:$AM$40"),('Partner-period(er)'!$A1059+14),FALSE)</f>
        <v>0</v>
      </c>
      <c r="V1059" s="9">
        <f ca="1">HLOOKUP($B1059,INDIRECT(V$1&amp;"!$I$2:$AM$40"),('Partner-period(er)'!$A1059+14),FALSE)</f>
        <v>0</v>
      </c>
      <c r="W1059" s="9">
        <f ca="1">HLOOKUP($B1059,INDIRECT(W$1&amp;"!$I$2:$AM$40"),('Partner-period(er)'!$A1059+14),FALSE)</f>
        <v>0</v>
      </c>
      <c r="X1059" s="109">
        <f ca="1">HLOOKUP($B1059,INDIRECT(X$1&amp;"!$I$2:$AM$40"),('Partner-period(er)'!$A1059+14),FALSE)</f>
        <v>0</v>
      </c>
      <c r="Z1059" s="21">
        <f ca="1">J1091</f>
        <v>0</v>
      </c>
      <c r="AA1059" s="22">
        <f ca="1">SUM($J1091:K1091)</f>
        <v>0</v>
      </c>
      <c r="AB1059" s="22">
        <f ca="1">SUM($J1091:L1091)</f>
        <v>0</v>
      </c>
      <c r="AC1059" s="22">
        <f ca="1">SUM($J1091:M1091)</f>
        <v>0</v>
      </c>
      <c r="AD1059" s="22">
        <f ca="1">SUM($J1091:N1091)</f>
        <v>0</v>
      </c>
      <c r="AE1059" s="22">
        <f ca="1">SUM($J1091:O1091)</f>
        <v>0</v>
      </c>
      <c r="AF1059" s="22">
        <f ca="1">SUM($J1091:P1091)</f>
        <v>0</v>
      </c>
      <c r="AG1059" s="22">
        <f ca="1">SUM($J1091:Q1091)</f>
        <v>0</v>
      </c>
      <c r="AH1059" s="22">
        <f ca="1">SUM($J1091:R1091)</f>
        <v>0</v>
      </c>
      <c r="AI1059" s="22">
        <f ca="1">SUM($J1091:S1091)</f>
        <v>0</v>
      </c>
      <c r="AJ1059" s="22">
        <f ca="1">SUM($J1091:T1091)</f>
        <v>0</v>
      </c>
      <c r="AK1059" s="22">
        <f ca="1">SUM($J1091:U1091)</f>
        <v>0</v>
      </c>
      <c r="AL1059" s="22">
        <f ca="1">SUM($J1091:V1091)</f>
        <v>0</v>
      </c>
      <c r="AM1059" s="22">
        <f ca="1">SUM($J1091:W1091)</f>
        <v>0</v>
      </c>
      <c r="AN1059" s="22">
        <f ca="1">SUM($J1091:X1091)</f>
        <v>0</v>
      </c>
      <c r="AO1059" s="12"/>
      <c r="AP1059" s="11">
        <f ca="1">IF(Data!$H$2="ja",IF(Z1059&gt;$G1059,Z1059-$G1059,0),0)</f>
        <v>0</v>
      </c>
      <c r="AQ1059" s="11">
        <f ca="1">IF(Data!$H$2="ja",IF(AA1059&gt;$G1059,AA1059-$G1059-SUM($AP1059:AP1059),0),0)</f>
        <v>0</v>
      </c>
      <c r="AR1059" s="11">
        <f ca="1">IF(Data!$H$2="ja",IF(AB1059&gt;$G1059,AB1059-$G1059-SUM($AP1059:AQ1059),0),0)</f>
        <v>0</v>
      </c>
      <c r="AS1059" s="11">
        <f ca="1">IF(Data!$H$2="ja",IF(AC1059&gt;$G1059,AC1059-$G1059-SUM($AP1059:AR1059),0),0)</f>
        <v>0</v>
      </c>
      <c r="AT1059" s="11">
        <f ca="1">IF(Data!$H$2="ja",IF(AD1059&gt;$G1059,AD1059-$G1059-SUM($AP1059:AS1059),0),0)</f>
        <v>0</v>
      </c>
      <c r="AU1059" s="11">
        <f ca="1">IF(Data!$H$2="ja",IF(AE1059&gt;$G1059,AE1059-$G1059-SUM($AP1059:AT1059),0),0)</f>
        <v>0</v>
      </c>
      <c r="AV1059" s="11">
        <f ca="1">IF(Data!$H$2="ja",IF(AF1059&gt;$G1059,AF1059-$G1059-SUM($AP1059:AU1059),0),0)</f>
        <v>0</v>
      </c>
      <c r="AW1059" s="11">
        <f ca="1">IF(Data!$H$2="ja",IF(AG1059&gt;$G1059,AG1059-$G1059-SUM($AP1059:AV1059),0),0)</f>
        <v>0</v>
      </c>
      <c r="AX1059" s="11">
        <f ca="1">IF(Data!$H$2="ja",IF(AH1059&gt;$G1059,AH1059-$G1059-SUM($AP1059:AW1059),0),0)</f>
        <v>0</v>
      </c>
      <c r="AY1059" s="11">
        <f ca="1">IF(Data!$H$2="ja",IF(AI1059&gt;$G1059,AI1059-$G1059-SUM($AP1059:AX1059),0),0)</f>
        <v>0</v>
      </c>
      <c r="AZ1059" s="11">
        <f ca="1">IF(Data!$H$2="ja",IF(AJ1059&gt;$G1059,AJ1059-$G1059-SUM($AP1059:AY1059),0),0)</f>
        <v>0</v>
      </c>
      <c r="BA1059" s="11">
        <f ca="1">IF(Data!$H$2="ja",IF(AK1059&gt;$G1059,AK1059-$G1059-SUM($AP1059:AZ1059),0),0)</f>
        <v>0</v>
      </c>
      <c r="BB1059" s="11">
        <f ca="1">IF(Data!$H$2="ja",IF(AL1059&gt;$G1059,AL1059-$G1059-SUM($AP1059:BA1059),0),0)</f>
        <v>0</v>
      </c>
      <c r="BC1059" s="11">
        <f ca="1">IF(Data!$H$2="ja",IF(AM1059&gt;$G1059,AM1059-$G1059-SUM($AP1059:BB1059),0),0)</f>
        <v>0</v>
      </c>
      <c r="BD1059" s="11">
        <f ca="1">IF(Data!$H$2="ja",IF(AN1059&gt;$G1059,AN1059-$G1059-SUM($AP1059:BC1059),0),0)</f>
        <v>0</v>
      </c>
    </row>
    <row r="1060" spans="1:56" x14ac:dyDescent="0.25">
      <c r="A1060" s="24">
        <v>6</v>
      </c>
      <c r="B1060" s="24">
        <f t="shared" si="570"/>
        <v>22</v>
      </c>
      <c r="C1060" s="40"/>
      <c r="D1060" s="41" t="str">
        <f>Data!B$17</f>
        <v>Overhead løn</v>
      </c>
      <c r="E1060" s="41"/>
      <c r="F1060" s="70">
        <f>HLOOKUP(B1058,'Budget &amp; Total'!B:CI,26,FALSE)</f>
        <v>0</v>
      </c>
      <c r="G1060" s="243">
        <f>HLOOKUP(B1060,'Budget &amp; Total'!$1:$45,(27),FALSE)</f>
        <v>0</v>
      </c>
      <c r="H1060" s="453">
        <f t="shared" ca="1" si="571"/>
        <v>0</v>
      </c>
      <c r="I1060" s="72"/>
      <c r="J1060" s="159">
        <f ca="1">HLOOKUP($B1060,INDIRECT(J$1&amp;"!$I$2:$AM$40"),('Partner-period(er)'!$A1060+14),FALSE)</f>
        <v>0</v>
      </c>
      <c r="K1060" s="57">
        <f ca="1">HLOOKUP($B1060,INDIRECT(K$1&amp;"!$I$2:$AM$40"),('Partner-period(er)'!$A1060+14),FALSE)</f>
        <v>0</v>
      </c>
      <c r="L1060" s="57">
        <f ca="1">HLOOKUP($B1060,INDIRECT(L$1&amp;"!$I$2:$AM$40"),('Partner-period(er)'!$A1060+14),FALSE)</f>
        <v>0</v>
      </c>
      <c r="M1060" s="57">
        <f ca="1">HLOOKUP($B1060,INDIRECT(M$1&amp;"!$I$2:$AM$40"),('Partner-period(er)'!$A1060+14),FALSE)</f>
        <v>0</v>
      </c>
      <c r="N1060" s="57">
        <f ca="1">HLOOKUP($B1060,INDIRECT(N$1&amp;"!$I$2:$AM$40"),('Partner-period(er)'!$A1060+14),FALSE)</f>
        <v>0</v>
      </c>
      <c r="O1060" s="9">
        <f ca="1">HLOOKUP($B1060,INDIRECT(O$1&amp;"!$I$2:$AM$40"),('Partner-period(er)'!$A1060+14),FALSE)</f>
        <v>0</v>
      </c>
      <c r="P1060" s="9">
        <f ca="1">HLOOKUP($B1060,INDIRECT(P$1&amp;"!$I$2:$AM$40"),('Partner-period(er)'!$A1060+14),FALSE)</f>
        <v>0</v>
      </c>
      <c r="Q1060" s="9">
        <f ca="1">HLOOKUP($B1060,INDIRECT(Q$1&amp;"!$I$2:$AM$40"),('Partner-period(er)'!$A1060+14),FALSE)</f>
        <v>0</v>
      </c>
      <c r="R1060" s="9">
        <f ca="1">HLOOKUP($B1060,INDIRECT(R$1&amp;"!$I$2:$AM$40"),('Partner-period(er)'!$A1060+14),FALSE)</f>
        <v>0</v>
      </c>
      <c r="S1060" s="9">
        <f ca="1">HLOOKUP($B1060,INDIRECT(S$1&amp;"!$I$2:$AM$40"),('Partner-period(er)'!$A1060+14),FALSE)</f>
        <v>0</v>
      </c>
      <c r="T1060" s="9">
        <f ca="1">HLOOKUP($B1060,INDIRECT(T$1&amp;"!$I$2:$AM$40"),('Partner-period(er)'!$A1060+14),FALSE)</f>
        <v>0</v>
      </c>
      <c r="U1060" s="9">
        <f ca="1">HLOOKUP($B1060,INDIRECT(U$1&amp;"!$I$2:$AM$40"),('Partner-period(er)'!$A1060+14),FALSE)</f>
        <v>0</v>
      </c>
      <c r="V1060" s="9">
        <f ca="1">HLOOKUP($B1060,INDIRECT(V$1&amp;"!$I$2:$AM$40"),('Partner-period(er)'!$A1060+14),FALSE)</f>
        <v>0</v>
      </c>
      <c r="W1060" s="9">
        <f ca="1">HLOOKUP($B1060,INDIRECT(W$1&amp;"!$I$2:$AM$40"),('Partner-period(er)'!$A1060+14),FALSE)</f>
        <v>0</v>
      </c>
      <c r="X1060" s="109">
        <f ca="1">HLOOKUP($B1060,INDIRECT(X$1&amp;"!$I$2:$AM$40"),('Partner-period(er)'!$A1060+14),FALSE)</f>
        <v>0</v>
      </c>
      <c r="Z1060" s="21">
        <f ca="1">J1060+J1094</f>
        <v>0</v>
      </c>
      <c r="AA1060" s="22">
        <f ca="1">SUM($J1094:K1094)+SUM($J1060:K1060)</f>
        <v>0</v>
      </c>
      <c r="AB1060" s="22">
        <f ca="1">SUM($J1094:L1094)+SUM($J1060:L1060)</f>
        <v>0</v>
      </c>
      <c r="AC1060" s="22">
        <f ca="1">SUM($J1094:M1094)+SUM($J1060:M1060)</f>
        <v>0</v>
      </c>
      <c r="AD1060" s="22">
        <f ca="1">SUM($J1094:N1094)+SUM($J1060:N1060)</f>
        <v>0</v>
      </c>
      <c r="AE1060" s="22">
        <f ca="1">SUM($J1094:O1094)+SUM($J1060:O1060)</f>
        <v>0</v>
      </c>
      <c r="AF1060" s="22">
        <f ca="1">SUM($J1094:P1094)+SUM($J1060:P1060)</f>
        <v>0</v>
      </c>
      <c r="AG1060" s="22">
        <f ca="1">SUM($J1094:Q1094)+SUM($J1060:Q1060)</f>
        <v>0</v>
      </c>
      <c r="AH1060" s="22">
        <f ca="1">SUM($J1094:R1094)+SUM($J1060:R1060)</f>
        <v>0</v>
      </c>
      <c r="AI1060" s="22">
        <f ca="1">SUM($J1094:S1094)+SUM($J1060:S1060)</f>
        <v>0</v>
      </c>
      <c r="AJ1060" s="22">
        <f ca="1">SUM($J1094:T1094)+SUM($J1060:T1060)</f>
        <v>0</v>
      </c>
      <c r="AK1060" s="22">
        <f ca="1">SUM($J1094:U1094)+SUM($J1060:U1060)</f>
        <v>0</v>
      </c>
      <c r="AL1060" s="22">
        <f ca="1">SUM($J1094:V1094)+SUM($J1060:V1060)</f>
        <v>0</v>
      </c>
      <c r="AM1060" s="22">
        <f ca="1">SUM($J1094:W1094)+SUM($J1060:W1060)</f>
        <v>0</v>
      </c>
      <c r="AN1060" s="22">
        <f ca="1">SUM($J1094:X1094)+SUM($J1060:X1060)</f>
        <v>0</v>
      </c>
      <c r="AO1060" s="12"/>
      <c r="AP1060" s="11">
        <f ca="1">IF(Data!$H$2="ja",IF(Z1060&gt;$G1060,Z1060-$G1060,0),0)</f>
        <v>0</v>
      </c>
      <c r="AQ1060" s="11">
        <f ca="1">IF(Data!$H$2="ja",IF(AA1060&gt;$G1060,AA1060-$G1060-SUM($AP1060:AP1060),0),0)</f>
        <v>0</v>
      </c>
      <c r="AR1060" s="11">
        <f ca="1">IF(Data!$H$2="ja",IF(AB1060&gt;$G1060,AB1060-$G1060-SUM($AP1060:AQ1060),0),0)</f>
        <v>0</v>
      </c>
      <c r="AS1060" s="11">
        <f ca="1">IF(Data!$H$2="ja",IF(AC1060&gt;$G1060,AC1060-$G1060-SUM($AP1060:AR1060),0),0)</f>
        <v>0</v>
      </c>
      <c r="AT1060" s="11">
        <f ca="1">IF(Data!$H$2="ja",IF(AD1060&gt;$G1060,AD1060-$G1060-SUM($AP1060:AS1060),0),0)</f>
        <v>0</v>
      </c>
      <c r="AU1060" s="11">
        <f ca="1">IF(Data!$H$2="ja",IF(AE1060&gt;$G1060,AE1060-$G1060-SUM($AP1060:AT1060),0),0)</f>
        <v>0</v>
      </c>
      <c r="AV1060" s="11">
        <f ca="1">IF(Data!$H$2="ja",IF(AF1060&gt;$G1060,AF1060-$G1060-SUM($AP1060:AU1060),0),0)</f>
        <v>0</v>
      </c>
      <c r="AW1060" s="11">
        <f ca="1">IF(Data!$H$2="ja",IF(AG1060&gt;$G1060,AG1060-$G1060-SUM($AP1060:AV1060),0),0)</f>
        <v>0</v>
      </c>
      <c r="AX1060" s="11">
        <f ca="1">IF(Data!$H$2="ja",IF(AH1060&gt;$G1060,AH1060-$G1060-SUM($AP1060:AW1060),0),0)</f>
        <v>0</v>
      </c>
      <c r="AY1060" s="11">
        <f ca="1">IF(Data!$H$2="ja",IF(AI1060&gt;$G1060,AI1060-$G1060-SUM($AP1060:AX1060),0),0)</f>
        <v>0</v>
      </c>
      <c r="AZ1060" s="11">
        <f ca="1">IF(Data!$H$2="ja",IF(AJ1060&gt;$G1060,AJ1060-$G1060-SUM($AP1060:AY1060),0),0)</f>
        <v>0</v>
      </c>
      <c r="BA1060" s="11">
        <f ca="1">IF(Data!$H$2="ja",IF(AK1060&gt;$G1060,AK1060-$G1060-SUM($AP1060:AZ1060),0),0)</f>
        <v>0</v>
      </c>
      <c r="BB1060" s="11">
        <f ca="1">IF(Data!$H$2="ja",IF(AL1060&gt;$G1060,AL1060-$G1060-SUM($AP1060:BA1060),0),0)</f>
        <v>0</v>
      </c>
      <c r="BC1060" s="11">
        <f ca="1">IF(Data!$H$2="ja",IF(AM1060&gt;$G1060,AM1060-$G1060-SUM($AP1060:BB1060),0),0)</f>
        <v>0</v>
      </c>
      <c r="BD1060" s="11">
        <f ca="1">IF(Data!$H$2="ja",IF(AN1060&gt;$G1060,AN1060-$G1060-SUM($AP1060:BC1060),0),0)</f>
        <v>0</v>
      </c>
    </row>
    <row r="1061" spans="1:56" x14ac:dyDescent="0.25">
      <c r="A1061" s="24">
        <v>7</v>
      </c>
      <c r="B1061" s="24">
        <f t="shared" si="570"/>
        <v>22</v>
      </c>
      <c r="C1061" s="62"/>
      <c r="D1061" s="34" t="str">
        <f>Data!B$39</f>
        <v>Lønomkostninger total</v>
      </c>
      <c r="E1061" s="34"/>
      <c r="F1061" s="53"/>
      <c r="G1061" s="242">
        <f>HLOOKUP(B1061,'Budget &amp; Total'!$1:$45,(28),FALSE)</f>
        <v>0</v>
      </c>
      <c r="H1061" s="455">
        <f t="shared" ca="1" si="571"/>
        <v>0</v>
      </c>
      <c r="I1061" s="79"/>
      <c r="J1061" s="209">
        <f ca="1">HLOOKUP($B1061,INDIRECT(J$1&amp;"!$I$2:$AM$40"),('Partner-period(er)'!$A1061+14),FALSE)</f>
        <v>0</v>
      </c>
      <c r="K1061" s="61">
        <f ca="1">HLOOKUP($B1061,INDIRECT(K$1&amp;"!$I$2:$AM$40"),('Partner-period(er)'!$A1061+14),FALSE)</f>
        <v>0</v>
      </c>
      <c r="L1061" s="210">
        <f ca="1">HLOOKUP($B1061,INDIRECT(L$1&amp;"!$I$2:$AM$40"),('Partner-period(er)'!$A1061+14),FALSE)</f>
        <v>0</v>
      </c>
      <c r="M1061" s="210">
        <f ca="1">HLOOKUP($B1061,INDIRECT(M$1&amp;"!$I$2:$AM$40"),('Partner-period(er)'!$A1061+14),FALSE)</f>
        <v>0</v>
      </c>
      <c r="N1061" s="210">
        <f ca="1">HLOOKUP($B1061,INDIRECT(N$1&amp;"!$I$2:$AM$40"),('Partner-period(er)'!$A1061+14),FALSE)</f>
        <v>0</v>
      </c>
      <c r="O1061" s="364">
        <f ca="1">HLOOKUP($B1061,INDIRECT(O$1&amp;"!$I$2:$AM$40"),('Partner-period(er)'!$A1061+14),FALSE)</f>
        <v>0</v>
      </c>
      <c r="P1061" s="364">
        <f ca="1">HLOOKUP($B1061,INDIRECT(P$1&amp;"!$I$2:$AM$40"),('Partner-period(er)'!$A1061+14),FALSE)</f>
        <v>0</v>
      </c>
      <c r="Q1061" s="364">
        <f ca="1">HLOOKUP($B1061,INDIRECT(Q$1&amp;"!$I$2:$AM$40"),('Partner-period(er)'!$A1061+14),FALSE)</f>
        <v>0</v>
      </c>
      <c r="R1061" s="364">
        <f ca="1">HLOOKUP($B1061,INDIRECT(R$1&amp;"!$I$2:$AM$40"),('Partner-period(er)'!$A1061+14),FALSE)</f>
        <v>0</v>
      </c>
      <c r="S1061" s="364">
        <f ca="1">HLOOKUP($B1061,INDIRECT(S$1&amp;"!$I$2:$AM$40"),('Partner-period(er)'!$A1061+14),FALSE)</f>
        <v>0</v>
      </c>
      <c r="T1061" s="364">
        <f ca="1">HLOOKUP($B1061,INDIRECT(T$1&amp;"!$I$2:$AM$40"),('Partner-period(er)'!$A1061+14),FALSE)</f>
        <v>0</v>
      </c>
      <c r="U1061" s="364">
        <f ca="1">HLOOKUP($B1061,INDIRECT(U$1&amp;"!$I$2:$AM$40"),('Partner-period(er)'!$A1061+14),FALSE)</f>
        <v>0</v>
      </c>
      <c r="V1061" s="364">
        <f ca="1">HLOOKUP($B1061,INDIRECT(V$1&amp;"!$I$2:$AM$40"),('Partner-period(er)'!$A1061+14),FALSE)</f>
        <v>0</v>
      </c>
      <c r="W1061" s="364">
        <f ca="1">HLOOKUP($B1061,INDIRECT(W$1&amp;"!$I$2:$AM$40"),('Partner-period(er)'!$A1061+14),FALSE)</f>
        <v>0</v>
      </c>
      <c r="X1061" s="365">
        <f ca="1">HLOOKUP($B1061,INDIRECT(X$1&amp;"!$I$2:$AM$40"),('Partner-period(er)'!$A1061+14),FALSE)</f>
        <v>0</v>
      </c>
      <c r="Z1061" s="15">
        <f t="shared" ref="Z1061:AN1061" ca="1" si="572">SUM(Z1058:Z1060)</f>
        <v>0</v>
      </c>
      <c r="AA1061" s="11">
        <f t="shared" ca="1" si="572"/>
        <v>0</v>
      </c>
      <c r="AB1061" s="11">
        <f t="shared" ca="1" si="572"/>
        <v>0</v>
      </c>
      <c r="AC1061" s="11">
        <f t="shared" ca="1" si="572"/>
        <v>0</v>
      </c>
      <c r="AD1061" s="11">
        <f t="shared" ca="1" si="572"/>
        <v>0</v>
      </c>
      <c r="AE1061" s="11">
        <f t="shared" ca="1" si="572"/>
        <v>0</v>
      </c>
      <c r="AF1061" s="11">
        <f t="shared" ca="1" si="572"/>
        <v>0</v>
      </c>
      <c r="AG1061" s="11">
        <f t="shared" ca="1" si="572"/>
        <v>0</v>
      </c>
      <c r="AH1061" s="11">
        <f t="shared" ca="1" si="572"/>
        <v>0</v>
      </c>
      <c r="AI1061" s="11">
        <f t="shared" ca="1" si="572"/>
        <v>0</v>
      </c>
      <c r="AJ1061" s="11">
        <f t="shared" ca="1" si="572"/>
        <v>0</v>
      </c>
      <c r="AK1061" s="11">
        <f t="shared" ca="1" si="572"/>
        <v>0</v>
      </c>
      <c r="AL1061" s="11">
        <f t="shared" ca="1" si="572"/>
        <v>0</v>
      </c>
      <c r="AM1061" s="11">
        <f t="shared" ca="1" si="572"/>
        <v>0</v>
      </c>
      <c r="AN1061" s="19">
        <f t="shared" ca="1" si="572"/>
        <v>0</v>
      </c>
      <c r="AO1061" s="12"/>
      <c r="AP1061" s="11">
        <f t="shared" ref="AP1061:BD1061" ca="1" si="573">SUM(AP1058:AP1060)</f>
        <v>0</v>
      </c>
      <c r="AQ1061" s="11">
        <f t="shared" ca="1" si="573"/>
        <v>0</v>
      </c>
      <c r="AR1061" s="11">
        <f t="shared" ca="1" si="573"/>
        <v>0</v>
      </c>
      <c r="AS1061" s="11">
        <f t="shared" ca="1" si="573"/>
        <v>0</v>
      </c>
      <c r="AT1061" s="11">
        <f t="shared" ca="1" si="573"/>
        <v>0</v>
      </c>
      <c r="AU1061" s="11">
        <f t="shared" ca="1" si="573"/>
        <v>0</v>
      </c>
      <c r="AV1061" s="11">
        <f t="shared" ca="1" si="573"/>
        <v>0</v>
      </c>
      <c r="AW1061" s="11">
        <f t="shared" ca="1" si="573"/>
        <v>0</v>
      </c>
      <c r="AX1061" s="11">
        <f t="shared" ca="1" si="573"/>
        <v>0</v>
      </c>
      <c r="AY1061" s="11">
        <f t="shared" ca="1" si="573"/>
        <v>0</v>
      </c>
      <c r="AZ1061" s="11">
        <f t="shared" ca="1" si="573"/>
        <v>0</v>
      </c>
      <c r="BA1061" s="11">
        <f t="shared" ca="1" si="573"/>
        <v>0</v>
      </c>
      <c r="BB1061" s="11">
        <f t="shared" ca="1" si="573"/>
        <v>0</v>
      </c>
      <c r="BC1061" s="11">
        <f t="shared" ca="1" si="573"/>
        <v>0</v>
      </c>
      <c r="BD1061" s="11">
        <f t="shared" ca="1" si="573"/>
        <v>0</v>
      </c>
    </row>
    <row r="1062" spans="1:56" x14ac:dyDescent="0.25">
      <c r="B1062" s="24">
        <f t="shared" si="570"/>
        <v>22</v>
      </c>
      <c r="C1062" s="38" t="str">
        <f>Data!B$18</f>
        <v>Andre omkostninger</v>
      </c>
      <c r="D1062" s="9"/>
      <c r="E1062" s="9"/>
      <c r="F1062" s="4"/>
      <c r="G1062" s="241"/>
      <c r="H1062" s="454">
        <f t="shared" ca="1" si="571"/>
        <v>0</v>
      </c>
      <c r="I1062" s="72"/>
      <c r="J1062" s="159">
        <f ca="1">HLOOKUP($B1062,INDIRECT(J$1&amp;"!$I$2:$AM$40"),('Partner-period(er)'!$A1062+14),FALSE)</f>
        <v>0</v>
      </c>
      <c r="K1062" s="57">
        <f ca="1">HLOOKUP($B1062,INDIRECT(K$1&amp;"!$I$2:$AM$40"),('Partner-period(er)'!$A1062+14),FALSE)</f>
        <v>0</v>
      </c>
      <c r="L1062" s="57">
        <f ca="1">HLOOKUP($B1062,INDIRECT(L$1&amp;"!$I$2:$AM$40"),('Partner-period(er)'!$A1062+14),FALSE)</f>
        <v>0</v>
      </c>
      <c r="M1062" s="57">
        <f ca="1">HLOOKUP($B1062,INDIRECT(M$1&amp;"!$I$2:$AM$40"),('Partner-period(er)'!$A1062+14),FALSE)</f>
        <v>0</v>
      </c>
      <c r="N1062" s="57">
        <f ca="1">HLOOKUP($B1062,INDIRECT(N$1&amp;"!$I$2:$AM$40"),('Partner-period(er)'!$A1062+14),FALSE)</f>
        <v>0</v>
      </c>
      <c r="O1062" s="9">
        <f ca="1">HLOOKUP($B1062,INDIRECT(O$1&amp;"!$I$2:$AM$40"),('Partner-period(er)'!$A1062+14),FALSE)</f>
        <v>0</v>
      </c>
      <c r="P1062" s="9">
        <f ca="1">HLOOKUP($B1062,INDIRECT(P$1&amp;"!$I$2:$AM$40"),('Partner-period(er)'!$A1062+14),FALSE)</f>
        <v>0</v>
      </c>
      <c r="Q1062" s="9">
        <f ca="1">HLOOKUP($B1062,INDIRECT(Q$1&amp;"!$I$2:$AM$40"),('Partner-period(er)'!$A1062+14),FALSE)</f>
        <v>0</v>
      </c>
      <c r="R1062" s="9">
        <f ca="1">HLOOKUP($B1062,INDIRECT(R$1&amp;"!$I$2:$AM$40"),('Partner-period(er)'!$A1062+14),FALSE)</f>
        <v>0</v>
      </c>
      <c r="S1062" s="9">
        <f ca="1">HLOOKUP($B1062,INDIRECT(S$1&amp;"!$I$2:$AM$40"),('Partner-period(er)'!$A1062+14),FALSE)</f>
        <v>0</v>
      </c>
      <c r="T1062" s="9">
        <f ca="1">HLOOKUP($B1062,INDIRECT(T$1&amp;"!$I$2:$AM$40"),('Partner-period(er)'!$A1062+14),FALSE)</f>
        <v>0</v>
      </c>
      <c r="U1062" s="9">
        <f ca="1">HLOOKUP($B1062,INDIRECT(U$1&amp;"!$I$2:$AM$40"),('Partner-period(er)'!$A1062+14),FALSE)</f>
        <v>0</v>
      </c>
      <c r="V1062" s="9">
        <f ca="1">HLOOKUP($B1062,INDIRECT(V$1&amp;"!$I$2:$AM$40"),('Partner-period(er)'!$A1062+14),FALSE)</f>
        <v>0</v>
      </c>
      <c r="W1062" s="9">
        <f ca="1">HLOOKUP($B1062,INDIRECT(W$1&amp;"!$I$2:$AM$40"),('Partner-period(er)'!$A1062+14),FALSE)</f>
        <v>0</v>
      </c>
      <c r="X1062" s="109">
        <f ca="1">HLOOKUP($B1062,INDIRECT(X$1&amp;"!$I$2:$AM$40"),('Partner-period(er)'!$A1062+14),FALSE)</f>
        <v>0</v>
      </c>
      <c r="Z1062" s="15"/>
      <c r="AA1062" s="11"/>
      <c r="AB1062" s="11"/>
      <c r="AC1062" s="11"/>
      <c r="AD1062" s="11"/>
      <c r="AE1062" s="11"/>
      <c r="AF1062" s="11"/>
      <c r="AG1062" s="11"/>
      <c r="AH1062" s="11"/>
      <c r="AI1062" s="11"/>
      <c r="AJ1062" s="11"/>
      <c r="AK1062" s="11"/>
      <c r="AL1062" s="11"/>
      <c r="AM1062" s="11"/>
      <c r="AN1062" s="19"/>
      <c r="AO1062" s="12"/>
      <c r="AP1062" s="11"/>
      <c r="AQ1062" s="11"/>
      <c r="AR1062" s="11"/>
      <c r="AS1062" s="11"/>
      <c r="AT1062" s="11"/>
      <c r="AU1062" s="11"/>
      <c r="AV1062" s="11"/>
      <c r="AW1062" s="11"/>
      <c r="AX1062" s="11"/>
      <c r="AY1062" s="11"/>
      <c r="AZ1062" s="11"/>
      <c r="BA1062" s="11"/>
      <c r="BB1062" s="11"/>
      <c r="BC1062" s="11"/>
      <c r="BD1062" s="11"/>
    </row>
    <row r="1063" spans="1:56" x14ac:dyDescent="0.25">
      <c r="A1063" s="24">
        <v>9</v>
      </c>
      <c r="B1063" s="24">
        <f t="shared" si="570"/>
        <v>22</v>
      </c>
      <c r="C1063" s="39"/>
      <c r="D1063" s="9" t="str">
        <f>Data!B$6</f>
        <v>Instrumenter og udstyr</v>
      </c>
      <c r="E1063" s="9"/>
      <c r="F1063" s="4"/>
      <c r="G1063" s="242">
        <f>HLOOKUP(B1063,'Budget &amp; Total'!$1:$45,(30),FALSE)</f>
        <v>0</v>
      </c>
      <c r="H1063" s="454">
        <f t="shared" ca="1" si="571"/>
        <v>0</v>
      </c>
      <c r="I1063" s="72"/>
      <c r="J1063" s="159">
        <f ca="1">HLOOKUP($B1063,INDIRECT(J$1&amp;"!$I$2:$AM$40"),('Partner-period(er)'!$A1063+14),FALSE)</f>
        <v>0</v>
      </c>
      <c r="K1063" s="57">
        <f ca="1">HLOOKUP($B1063,INDIRECT(K$1&amp;"!$I$2:$AM$40"),('Partner-period(er)'!$A1063+14),FALSE)</f>
        <v>0</v>
      </c>
      <c r="L1063" s="57">
        <f ca="1">HLOOKUP($B1063,INDIRECT(L$1&amp;"!$I$2:$AM$40"),('Partner-period(er)'!$A1063+14),FALSE)</f>
        <v>0</v>
      </c>
      <c r="M1063" s="57">
        <f ca="1">HLOOKUP($B1063,INDIRECT(M$1&amp;"!$I$2:$AM$40"),('Partner-period(er)'!$A1063+14),FALSE)</f>
        <v>0</v>
      </c>
      <c r="N1063" s="57">
        <f ca="1">HLOOKUP($B1063,INDIRECT(N$1&amp;"!$I$2:$AM$40"),('Partner-period(er)'!$A1063+14),FALSE)</f>
        <v>0</v>
      </c>
      <c r="O1063" s="9">
        <f ca="1">HLOOKUP($B1063,INDIRECT(O$1&amp;"!$I$2:$AM$40"),('Partner-period(er)'!$A1063+14),FALSE)</f>
        <v>0</v>
      </c>
      <c r="P1063" s="9">
        <f ca="1">HLOOKUP($B1063,INDIRECT(P$1&amp;"!$I$2:$AM$40"),('Partner-period(er)'!$A1063+14),FALSE)</f>
        <v>0</v>
      </c>
      <c r="Q1063" s="9">
        <f ca="1">HLOOKUP($B1063,INDIRECT(Q$1&amp;"!$I$2:$AM$40"),('Partner-period(er)'!$A1063+14),FALSE)</f>
        <v>0</v>
      </c>
      <c r="R1063" s="9">
        <f ca="1">HLOOKUP($B1063,INDIRECT(R$1&amp;"!$I$2:$AM$40"),('Partner-period(er)'!$A1063+14),FALSE)</f>
        <v>0</v>
      </c>
      <c r="S1063" s="9">
        <f ca="1">HLOOKUP($B1063,INDIRECT(S$1&amp;"!$I$2:$AM$40"),('Partner-period(er)'!$A1063+14),FALSE)</f>
        <v>0</v>
      </c>
      <c r="T1063" s="9">
        <f ca="1">HLOOKUP($B1063,INDIRECT(T$1&amp;"!$I$2:$AM$40"),('Partner-period(er)'!$A1063+14),FALSE)</f>
        <v>0</v>
      </c>
      <c r="U1063" s="9">
        <f ca="1">HLOOKUP($B1063,INDIRECT(U$1&amp;"!$I$2:$AM$40"),('Partner-period(er)'!$A1063+14),FALSE)</f>
        <v>0</v>
      </c>
      <c r="V1063" s="9">
        <f ca="1">HLOOKUP($B1063,INDIRECT(V$1&amp;"!$I$2:$AM$40"),('Partner-period(er)'!$A1063+14),FALSE)</f>
        <v>0</v>
      </c>
      <c r="W1063" s="9">
        <f ca="1">HLOOKUP($B1063,INDIRECT(W$1&amp;"!$I$2:$AM$40"),('Partner-period(er)'!$A1063+14),FALSE)</f>
        <v>0</v>
      </c>
      <c r="X1063" s="109">
        <f ca="1">HLOOKUP($B1063,INDIRECT(X$1&amp;"!$I$2:$AM$40"),('Partner-period(er)'!$A1063+14),FALSE)</f>
        <v>0</v>
      </c>
      <c r="Z1063" s="15">
        <f t="shared" ref="Z1063:Z1071" ca="1" si="574">J1063</f>
        <v>0</v>
      </c>
      <c r="AA1063" s="11">
        <f ca="1">SUM($J1063:K1063)</f>
        <v>0</v>
      </c>
      <c r="AB1063" s="11">
        <f ca="1">SUM($J1063:L1063)</f>
        <v>0</v>
      </c>
      <c r="AC1063" s="11">
        <f ca="1">SUM($J1063:M1063)</f>
        <v>0</v>
      </c>
      <c r="AD1063" s="11">
        <f ca="1">SUM($J1063:N1063)</f>
        <v>0</v>
      </c>
      <c r="AE1063" s="11">
        <f ca="1">SUM($J1063:O1063)</f>
        <v>0</v>
      </c>
      <c r="AF1063" s="11">
        <f ca="1">SUM($J1063:P1063)</f>
        <v>0</v>
      </c>
      <c r="AG1063" s="11">
        <f ca="1">SUM($J1063:Q1063)</f>
        <v>0</v>
      </c>
      <c r="AH1063" s="11">
        <f ca="1">SUM($J1063:R1063)</f>
        <v>0</v>
      </c>
      <c r="AI1063" s="11">
        <f ca="1">SUM($J1063:S1063)</f>
        <v>0</v>
      </c>
      <c r="AJ1063" s="11">
        <f ca="1">SUM($J1063:T1063)</f>
        <v>0</v>
      </c>
      <c r="AK1063" s="11">
        <f ca="1">SUM($J1063:U1063)</f>
        <v>0</v>
      </c>
      <c r="AL1063" s="11">
        <f ca="1">SUM($J1063:V1063)</f>
        <v>0</v>
      </c>
      <c r="AM1063" s="11">
        <f ca="1">SUM($J1063:W1063)</f>
        <v>0</v>
      </c>
      <c r="AN1063" s="19">
        <f ca="1">SUM($J1063:X1063)</f>
        <v>0</v>
      </c>
      <c r="AO1063" s="12"/>
      <c r="AP1063" s="11">
        <f ca="1">IF(Data!$H$2="ja",IF(Z1063&gt;$G1063,Z1063-$G1063,0),0)</f>
        <v>0</v>
      </c>
      <c r="AQ1063" s="11">
        <f ca="1">IF(Data!$H$2="ja",IF(AA1063&gt;$G1063,AA1063-$G1063-SUM($AP1063:AP1063),0),0)</f>
        <v>0</v>
      </c>
      <c r="AR1063" s="11">
        <f ca="1">IF(Data!$H$2="ja",IF(AB1063&gt;$G1063,AB1063-$G1063-SUM($AP1063:AQ1063),0),0)</f>
        <v>0</v>
      </c>
      <c r="AS1063" s="11">
        <f ca="1">IF(Data!$H$2="ja",IF(AC1063&gt;$G1063,AC1063-$G1063-SUM($AP1063:AR1063),0),0)</f>
        <v>0</v>
      </c>
      <c r="AT1063" s="11">
        <f ca="1">IF(Data!$H$2="ja",IF(AD1063&gt;$G1063,AD1063-$G1063-SUM($AP1063:AS1063),0),0)</f>
        <v>0</v>
      </c>
      <c r="AU1063" s="11">
        <f ca="1">IF(Data!$H$2="ja",IF(AE1063&gt;$G1063,AE1063-$G1063-SUM($AP1063:AT1063),0),0)</f>
        <v>0</v>
      </c>
      <c r="AV1063" s="11">
        <f ca="1">IF(Data!$H$2="ja",IF(AF1063&gt;$G1063,AF1063-$G1063-SUM($AP1063:AU1063),0),0)</f>
        <v>0</v>
      </c>
      <c r="AW1063" s="11">
        <f ca="1">IF(Data!$H$2="ja",IF(AG1063&gt;$G1063,AG1063-$G1063-SUM($AP1063:AV1063),0),0)</f>
        <v>0</v>
      </c>
      <c r="AX1063" s="11">
        <f ca="1">IF(Data!$H$2="ja",IF(AH1063&gt;$G1063,AH1063-$G1063-SUM($AP1063:AW1063),0),0)</f>
        <v>0</v>
      </c>
      <c r="AY1063" s="11">
        <f ca="1">IF(Data!$H$2="ja",IF(AI1063&gt;$G1063,AI1063-$G1063-SUM($AP1063:AX1063),0),0)</f>
        <v>0</v>
      </c>
      <c r="AZ1063" s="11">
        <f ca="1">IF(Data!$H$2="ja",IF(AJ1063&gt;$G1063,AJ1063-$G1063-SUM($AP1063:AY1063),0),0)</f>
        <v>0</v>
      </c>
      <c r="BA1063" s="11">
        <f ca="1">IF(Data!$H$2="ja",IF(AK1063&gt;$G1063,AK1063-$G1063-SUM($AP1063:AZ1063),0),0)</f>
        <v>0</v>
      </c>
      <c r="BB1063" s="11">
        <f ca="1">IF(Data!$H$2="ja",IF(AL1063&gt;$G1063,AL1063-$G1063-SUM($AP1063:BA1063),0),0)</f>
        <v>0</v>
      </c>
      <c r="BC1063" s="11">
        <f ca="1">IF(Data!$H$2="ja",IF(AM1063&gt;$G1063,AM1063-$G1063-SUM($AP1063:BB1063),0),0)</f>
        <v>0</v>
      </c>
      <c r="BD1063" s="11">
        <f ca="1">IF(Data!$H$2="ja",IF(AN1063&gt;$G1063,AN1063-$G1063-SUM($AP1063:BC1063),0),0)</f>
        <v>0</v>
      </c>
    </row>
    <row r="1064" spans="1:56" x14ac:dyDescent="0.25">
      <c r="A1064" s="24">
        <v>10</v>
      </c>
      <c r="B1064" s="24">
        <f t="shared" si="570"/>
        <v>22</v>
      </c>
      <c r="C1064" s="39"/>
      <c r="D1064" s="9" t="str">
        <f>Data!B$7</f>
        <v>Bygninger og jord</v>
      </c>
      <c r="E1064" s="9"/>
      <c r="F1064" s="4"/>
      <c r="G1064" s="242">
        <f>HLOOKUP(B1064,'Budget &amp; Total'!$1:$45,(31),FALSE)</f>
        <v>0</v>
      </c>
      <c r="H1064" s="454">
        <f t="shared" ca="1" si="571"/>
        <v>0</v>
      </c>
      <c r="I1064" s="72"/>
      <c r="J1064" s="159">
        <f ca="1">HLOOKUP($B1064,INDIRECT(J$1&amp;"!$I$2:$AM$40"),('Partner-period(er)'!$A1064+14),FALSE)</f>
        <v>0</v>
      </c>
      <c r="K1064" s="57">
        <f ca="1">HLOOKUP($B1064,INDIRECT(K$1&amp;"!$I$2:$AM$40"),('Partner-period(er)'!$A1064+14),FALSE)</f>
        <v>0</v>
      </c>
      <c r="L1064" s="57">
        <f ca="1">HLOOKUP($B1064,INDIRECT(L$1&amp;"!$I$2:$AM$40"),('Partner-period(er)'!$A1064+14),FALSE)</f>
        <v>0</v>
      </c>
      <c r="M1064" s="57">
        <f ca="1">HLOOKUP($B1064,INDIRECT(M$1&amp;"!$I$2:$AM$40"),('Partner-period(er)'!$A1064+14),FALSE)</f>
        <v>0</v>
      </c>
      <c r="N1064" s="57">
        <f ca="1">HLOOKUP($B1064,INDIRECT(N$1&amp;"!$I$2:$AM$40"),('Partner-period(er)'!$A1064+14),FALSE)</f>
        <v>0</v>
      </c>
      <c r="O1064" s="9">
        <f ca="1">HLOOKUP($B1064,INDIRECT(O$1&amp;"!$I$2:$AM$40"),('Partner-period(er)'!$A1064+14),FALSE)</f>
        <v>0</v>
      </c>
      <c r="P1064" s="9">
        <f ca="1">HLOOKUP($B1064,INDIRECT(P$1&amp;"!$I$2:$AM$40"),('Partner-period(er)'!$A1064+14),FALSE)</f>
        <v>0</v>
      </c>
      <c r="Q1064" s="9">
        <f ca="1">HLOOKUP($B1064,INDIRECT(Q$1&amp;"!$I$2:$AM$40"),('Partner-period(er)'!$A1064+14),FALSE)</f>
        <v>0</v>
      </c>
      <c r="R1064" s="9">
        <f ca="1">HLOOKUP($B1064,INDIRECT(R$1&amp;"!$I$2:$AM$40"),('Partner-period(er)'!$A1064+14),FALSE)</f>
        <v>0</v>
      </c>
      <c r="S1064" s="9">
        <f ca="1">HLOOKUP($B1064,INDIRECT(S$1&amp;"!$I$2:$AM$40"),('Partner-period(er)'!$A1064+14),FALSE)</f>
        <v>0</v>
      </c>
      <c r="T1064" s="9">
        <f ca="1">HLOOKUP($B1064,INDIRECT(T$1&amp;"!$I$2:$AM$40"),('Partner-period(er)'!$A1064+14),FALSE)</f>
        <v>0</v>
      </c>
      <c r="U1064" s="9">
        <f ca="1">HLOOKUP($B1064,INDIRECT(U$1&amp;"!$I$2:$AM$40"),('Partner-period(er)'!$A1064+14),FALSE)</f>
        <v>0</v>
      </c>
      <c r="V1064" s="9">
        <f ca="1">HLOOKUP($B1064,INDIRECT(V$1&amp;"!$I$2:$AM$40"),('Partner-period(er)'!$A1064+14),FALSE)</f>
        <v>0</v>
      </c>
      <c r="W1064" s="9">
        <f ca="1">HLOOKUP($B1064,INDIRECT(W$1&amp;"!$I$2:$AM$40"),('Partner-period(er)'!$A1064+14),FALSE)</f>
        <v>0</v>
      </c>
      <c r="X1064" s="109">
        <f ca="1">HLOOKUP($B1064,INDIRECT(X$1&amp;"!$I$2:$AM$40"),('Partner-period(er)'!$A1064+14),FALSE)</f>
        <v>0</v>
      </c>
      <c r="Z1064" s="15">
        <f t="shared" ca="1" si="574"/>
        <v>0</v>
      </c>
      <c r="AA1064" s="11">
        <f ca="1">SUM($J1064:K1064)</f>
        <v>0</v>
      </c>
      <c r="AB1064" s="11">
        <f ca="1">SUM($J1064:L1064)</f>
        <v>0</v>
      </c>
      <c r="AC1064" s="11">
        <f ca="1">SUM($J1064:M1064)</f>
        <v>0</v>
      </c>
      <c r="AD1064" s="11">
        <f ca="1">SUM($J1064:N1064)</f>
        <v>0</v>
      </c>
      <c r="AE1064" s="11">
        <f ca="1">SUM($J1064:O1064)</f>
        <v>0</v>
      </c>
      <c r="AF1064" s="11">
        <f ca="1">SUM($J1064:P1064)</f>
        <v>0</v>
      </c>
      <c r="AG1064" s="11">
        <f ca="1">SUM($J1064:Q1064)</f>
        <v>0</v>
      </c>
      <c r="AH1064" s="11">
        <f ca="1">SUM($J1064:R1064)</f>
        <v>0</v>
      </c>
      <c r="AI1064" s="11">
        <f ca="1">SUM($J1064:S1064)</f>
        <v>0</v>
      </c>
      <c r="AJ1064" s="11">
        <f ca="1">SUM($J1064:T1064)</f>
        <v>0</v>
      </c>
      <c r="AK1064" s="11">
        <f ca="1">SUM($J1064:U1064)</f>
        <v>0</v>
      </c>
      <c r="AL1064" s="11">
        <f ca="1">SUM($J1064:V1064)</f>
        <v>0</v>
      </c>
      <c r="AM1064" s="11">
        <f ca="1">SUM($J1064:W1064)</f>
        <v>0</v>
      </c>
      <c r="AN1064" s="19">
        <f ca="1">SUM($J1064:X1064)</f>
        <v>0</v>
      </c>
      <c r="AO1064" s="12"/>
      <c r="AP1064" s="11">
        <f ca="1">IF(Data!$H$2="ja",IF(Z1064&gt;$G1064,Z1064-$G1064,0),0)</f>
        <v>0</v>
      </c>
      <c r="AQ1064" s="11">
        <f ca="1">IF(Data!$H$2="ja",IF(AA1064&gt;$G1064,AA1064-$G1064-SUM($AP1064:AP1064),0),0)</f>
        <v>0</v>
      </c>
      <c r="AR1064" s="11">
        <f ca="1">IF(Data!$H$2="ja",IF(AB1064&gt;$G1064,AB1064-$G1064-SUM($AP1064:AQ1064),0),0)</f>
        <v>0</v>
      </c>
      <c r="AS1064" s="11">
        <f ca="1">IF(Data!$H$2="ja",IF(AC1064&gt;$G1064,AC1064-$G1064-SUM($AP1064:AR1064),0),0)</f>
        <v>0</v>
      </c>
      <c r="AT1064" s="11">
        <f ca="1">IF(Data!$H$2="ja",IF(AD1064&gt;$G1064,AD1064-$G1064-SUM($AP1064:AS1064),0),0)</f>
        <v>0</v>
      </c>
      <c r="AU1064" s="11">
        <f ca="1">IF(Data!$H$2="ja",IF(AE1064&gt;$G1064,AE1064-$G1064-SUM($AP1064:AT1064),0),0)</f>
        <v>0</v>
      </c>
      <c r="AV1064" s="11">
        <f ca="1">IF(Data!$H$2="ja",IF(AF1064&gt;$G1064,AF1064-$G1064-SUM($AP1064:AU1064),0),0)</f>
        <v>0</v>
      </c>
      <c r="AW1064" s="11">
        <f ca="1">IF(Data!$H$2="ja",IF(AG1064&gt;$G1064,AG1064-$G1064-SUM($AP1064:AV1064),0),0)</f>
        <v>0</v>
      </c>
      <c r="AX1064" s="11">
        <f ca="1">IF(Data!$H$2="ja",IF(AH1064&gt;$G1064,AH1064-$G1064-SUM($AP1064:AW1064),0),0)</f>
        <v>0</v>
      </c>
      <c r="AY1064" s="11">
        <f ca="1">IF(Data!$H$2="ja",IF(AI1064&gt;$G1064,AI1064-$G1064-SUM($AP1064:AX1064),0),0)</f>
        <v>0</v>
      </c>
      <c r="AZ1064" s="11">
        <f ca="1">IF(Data!$H$2="ja",IF(AJ1064&gt;$G1064,AJ1064-$G1064-SUM($AP1064:AY1064),0),0)</f>
        <v>0</v>
      </c>
      <c r="BA1064" s="11">
        <f ca="1">IF(Data!$H$2="ja",IF(AK1064&gt;$G1064,AK1064-$G1064-SUM($AP1064:AZ1064),0),0)</f>
        <v>0</v>
      </c>
      <c r="BB1064" s="11">
        <f ca="1">IF(Data!$H$2="ja",IF(AL1064&gt;$G1064,AL1064-$G1064-SUM($AP1064:BA1064),0),0)</f>
        <v>0</v>
      </c>
      <c r="BC1064" s="11">
        <f ca="1">IF(Data!$H$2="ja",IF(AM1064&gt;$G1064,AM1064-$G1064-SUM($AP1064:BB1064),0),0)</f>
        <v>0</v>
      </c>
      <c r="BD1064" s="11">
        <f ca="1">IF(Data!$H$2="ja",IF(AN1064&gt;$G1064,AN1064-$G1064-SUM($AP1064:BC1064),0),0)</f>
        <v>0</v>
      </c>
    </row>
    <row r="1065" spans="1:56" x14ac:dyDescent="0.25">
      <c r="A1065" s="24">
        <v>11</v>
      </c>
      <c r="B1065" s="24">
        <f t="shared" si="570"/>
        <v>22</v>
      </c>
      <c r="C1065" s="39"/>
      <c r="D1065" s="9" t="str">
        <f>Data!B$8</f>
        <v>Andre driftsudgifter, herunder materialer</v>
      </c>
      <c r="E1065" s="9"/>
      <c r="F1065" s="4"/>
      <c r="G1065" s="242">
        <f>HLOOKUP(B1065,'Budget &amp; Total'!$1:$45,(32),FALSE)</f>
        <v>0</v>
      </c>
      <c r="H1065" s="454">
        <f t="shared" ca="1" si="571"/>
        <v>0</v>
      </c>
      <c r="I1065" s="72"/>
      <c r="J1065" s="159">
        <f ca="1">HLOOKUP($B1065,INDIRECT(J$1&amp;"!$I$2:$AM$40"),('Partner-period(er)'!$A1065+14),FALSE)</f>
        <v>0</v>
      </c>
      <c r="K1065" s="57">
        <f ca="1">HLOOKUP($B1065,INDIRECT(K$1&amp;"!$I$2:$AM$40"),('Partner-period(er)'!$A1065+14),FALSE)</f>
        <v>0</v>
      </c>
      <c r="L1065" s="57">
        <f ca="1">HLOOKUP($B1065,INDIRECT(L$1&amp;"!$I$2:$AM$40"),('Partner-period(er)'!$A1065+14),FALSE)</f>
        <v>0</v>
      </c>
      <c r="M1065" s="57">
        <f ca="1">HLOOKUP($B1065,INDIRECT(M$1&amp;"!$I$2:$AM$40"),('Partner-period(er)'!$A1065+14),FALSE)</f>
        <v>0</v>
      </c>
      <c r="N1065" s="57">
        <f ca="1">HLOOKUP($B1065,INDIRECT(N$1&amp;"!$I$2:$AM$40"),('Partner-period(er)'!$A1065+14),FALSE)</f>
        <v>0</v>
      </c>
      <c r="O1065" s="9">
        <f ca="1">HLOOKUP($B1065,INDIRECT(O$1&amp;"!$I$2:$AM$40"),('Partner-period(er)'!$A1065+14),FALSE)</f>
        <v>0</v>
      </c>
      <c r="P1065" s="9">
        <f ca="1">HLOOKUP($B1065,INDIRECT(P$1&amp;"!$I$2:$AM$40"),('Partner-period(er)'!$A1065+14),FALSE)</f>
        <v>0</v>
      </c>
      <c r="Q1065" s="9">
        <f ca="1">HLOOKUP($B1065,INDIRECT(Q$1&amp;"!$I$2:$AM$40"),('Partner-period(er)'!$A1065+14),FALSE)</f>
        <v>0</v>
      </c>
      <c r="R1065" s="9">
        <f ca="1">HLOOKUP($B1065,INDIRECT(R$1&amp;"!$I$2:$AM$40"),('Partner-period(er)'!$A1065+14),FALSE)</f>
        <v>0</v>
      </c>
      <c r="S1065" s="9">
        <f ca="1">HLOOKUP($B1065,INDIRECT(S$1&amp;"!$I$2:$AM$40"),('Partner-period(er)'!$A1065+14),FALSE)</f>
        <v>0</v>
      </c>
      <c r="T1065" s="9">
        <f ca="1">HLOOKUP($B1065,INDIRECT(T$1&amp;"!$I$2:$AM$40"),('Partner-period(er)'!$A1065+14),FALSE)</f>
        <v>0</v>
      </c>
      <c r="U1065" s="9">
        <f ca="1">HLOOKUP($B1065,INDIRECT(U$1&amp;"!$I$2:$AM$40"),('Partner-period(er)'!$A1065+14),FALSE)</f>
        <v>0</v>
      </c>
      <c r="V1065" s="9">
        <f ca="1">HLOOKUP($B1065,INDIRECT(V$1&amp;"!$I$2:$AM$40"),('Partner-period(er)'!$A1065+14),FALSE)</f>
        <v>0</v>
      </c>
      <c r="W1065" s="9">
        <f ca="1">HLOOKUP($B1065,INDIRECT(W$1&amp;"!$I$2:$AM$40"),('Partner-period(er)'!$A1065+14),FALSE)</f>
        <v>0</v>
      </c>
      <c r="X1065" s="109">
        <f ca="1">HLOOKUP($B1065,INDIRECT(X$1&amp;"!$I$2:$AM$40"),('Partner-period(er)'!$A1065+14),FALSE)</f>
        <v>0</v>
      </c>
      <c r="Z1065" s="15">
        <f t="shared" ca="1" si="574"/>
        <v>0</v>
      </c>
      <c r="AA1065" s="11">
        <f ca="1">SUM($J1065:K1065)</f>
        <v>0</v>
      </c>
      <c r="AB1065" s="11">
        <f ca="1">SUM($J1065:L1065)</f>
        <v>0</v>
      </c>
      <c r="AC1065" s="11">
        <f ca="1">SUM($J1065:M1065)</f>
        <v>0</v>
      </c>
      <c r="AD1065" s="11">
        <f ca="1">SUM($J1065:N1065)</f>
        <v>0</v>
      </c>
      <c r="AE1065" s="11">
        <f ca="1">SUM($J1065:O1065)</f>
        <v>0</v>
      </c>
      <c r="AF1065" s="11">
        <f ca="1">SUM($J1065:P1065)</f>
        <v>0</v>
      </c>
      <c r="AG1065" s="11">
        <f ca="1">SUM($J1065:Q1065)</f>
        <v>0</v>
      </c>
      <c r="AH1065" s="11">
        <f ca="1">SUM($J1065:R1065)</f>
        <v>0</v>
      </c>
      <c r="AI1065" s="11">
        <f ca="1">SUM($J1065:S1065)</f>
        <v>0</v>
      </c>
      <c r="AJ1065" s="11">
        <f ca="1">SUM($J1065:T1065)</f>
        <v>0</v>
      </c>
      <c r="AK1065" s="11">
        <f ca="1">SUM($J1065:U1065)</f>
        <v>0</v>
      </c>
      <c r="AL1065" s="11">
        <f ca="1">SUM($J1065:V1065)</f>
        <v>0</v>
      </c>
      <c r="AM1065" s="11">
        <f ca="1">SUM($J1065:W1065)</f>
        <v>0</v>
      </c>
      <c r="AN1065" s="19">
        <f ca="1">SUM($J1065:X1065)</f>
        <v>0</v>
      </c>
      <c r="AO1065" s="12"/>
      <c r="AP1065" s="11">
        <f ca="1">IF(Data!$H$2="ja",IF(Z1065&gt;$G1065,Z1065-$G1065,0),0)</f>
        <v>0</v>
      </c>
      <c r="AQ1065" s="11">
        <f ca="1">IF(Data!$H$2="ja",IF(AA1065&gt;$G1065,AA1065-$G1065-SUM($AP1065:AP1065),0),0)</f>
        <v>0</v>
      </c>
      <c r="AR1065" s="11">
        <f ca="1">IF(Data!$H$2="ja",IF(AB1065&gt;$G1065,AB1065-$G1065-SUM($AP1065:AQ1065),0),0)</f>
        <v>0</v>
      </c>
      <c r="AS1065" s="11">
        <f ca="1">IF(Data!$H$2="ja",IF(AC1065&gt;$G1065,AC1065-$G1065-SUM($AP1065:AR1065),0),0)</f>
        <v>0</v>
      </c>
      <c r="AT1065" s="11">
        <f ca="1">IF(Data!$H$2="ja",IF(AD1065&gt;$G1065,AD1065-$G1065-SUM($AP1065:AS1065),0),0)</f>
        <v>0</v>
      </c>
      <c r="AU1065" s="11">
        <f ca="1">IF(Data!$H$2="ja",IF(AE1065&gt;$G1065,AE1065-$G1065-SUM($AP1065:AT1065),0),0)</f>
        <v>0</v>
      </c>
      <c r="AV1065" s="11">
        <f ca="1">IF(Data!$H$2="ja",IF(AF1065&gt;$G1065,AF1065-$G1065-SUM($AP1065:AU1065),0),0)</f>
        <v>0</v>
      </c>
      <c r="AW1065" s="11">
        <f ca="1">IF(Data!$H$2="ja",IF(AG1065&gt;$G1065,AG1065-$G1065-SUM($AP1065:AV1065),0),0)</f>
        <v>0</v>
      </c>
      <c r="AX1065" s="11">
        <f ca="1">IF(Data!$H$2="ja",IF(AH1065&gt;$G1065,AH1065-$G1065-SUM($AP1065:AW1065),0),0)</f>
        <v>0</v>
      </c>
      <c r="AY1065" s="11">
        <f ca="1">IF(Data!$H$2="ja",IF(AI1065&gt;$G1065,AI1065-$G1065-SUM($AP1065:AX1065),0),0)</f>
        <v>0</v>
      </c>
      <c r="AZ1065" s="11">
        <f ca="1">IF(Data!$H$2="ja",IF(AJ1065&gt;$G1065,AJ1065-$G1065-SUM($AP1065:AY1065),0),0)</f>
        <v>0</v>
      </c>
      <c r="BA1065" s="11">
        <f ca="1">IF(Data!$H$2="ja",IF(AK1065&gt;$G1065,AK1065-$G1065-SUM($AP1065:AZ1065),0),0)</f>
        <v>0</v>
      </c>
      <c r="BB1065" s="11">
        <f ca="1">IF(Data!$H$2="ja",IF(AL1065&gt;$G1065,AL1065-$G1065-SUM($AP1065:BA1065),0),0)</f>
        <v>0</v>
      </c>
      <c r="BC1065" s="11">
        <f ca="1">IF(Data!$H$2="ja",IF(AM1065&gt;$G1065,AM1065-$G1065-SUM($AP1065:BB1065),0),0)</f>
        <v>0</v>
      </c>
      <c r="BD1065" s="11">
        <f ca="1">IF(Data!$H$2="ja",IF(AN1065&gt;$G1065,AN1065-$G1065-SUM($AP1065:BC1065),0),0)</f>
        <v>0</v>
      </c>
    </row>
    <row r="1066" spans="1:56" x14ac:dyDescent="0.25">
      <c r="A1066" s="24">
        <v>12</v>
      </c>
      <c r="B1066" s="24">
        <f t="shared" si="570"/>
        <v>22</v>
      </c>
      <c r="C1066" s="39"/>
      <c r="D1066" s="9" t="str">
        <f>Data!B$9</f>
        <v>Konsulentydelser ved køb fra ekstern leverandør</v>
      </c>
      <c r="E1066" s="9"/>
      <c r="F1066" s="4"/>
      <c r="G1066" s="242">
        <f>HLOOKUP(B1066,'Budget &amp; Total'!$1:$45,(33),FALSE)</f>
        <v>0</v>
      </c>
      <c r="H1066" s="454">
        <f t="shared" ca="1" si="571"/>
        <v>0</v>
      </c>
      <c r="I1066" s="72"/>
      <c r="J1066" s="159">
        <f ca="1">HLOOKUP($B1066,INDIRECT(J$1&amp;"!$I$2:$AM$40"),('Partner-period(er)'!$A1066+14),FALSE)</f>
        <v>0</v>
      </c>
      <c r="K1066" s="57">
        <f ca="1">HLOOKUP($B1066,INDIRECT(K$1&amp;"!$I$2:$AM$40"),('Partner-period(er)'!$A1066+14),FALSE)</f>
        <v>0</v>
      </c>
      <c r="L1066" s="57">
        <f ca="1">HLOOKUP($B1066,INDIRECT(L$1&amp;"!$I$2:$AM$40"),('Partner-period(er)'!$A1066+14),FALSE)</f>
        <v>0</v>
      </c>
      <c r="M1066" s="57">
        <f ca="1">HLOOKUP($B1066,INDIRECT(M$1&amp;"!$I$2:$AM$40"),('Partner-period(er)'!$A1066+14),FALSE)</f>
        <v>0</v>
      </c>
      <c r="N1066" s="57">
        <f ca="1">HLOOKUP($B1066,INDIRECT(N$1&amp;"!$I$2:$AM$40"),('Partner-period(er)'!$A1066+14),FALSE)</f>
        <v>0</v>
      </c>
      <c r="O1066" s="9">
        <f ca="1">HLOOKUP($B1066,INDIRECT(O$1&amp;"!$I$2:$AM$40"),('Partner-period(er)'!$A1066+14),FALSE)</f>
        <v>0</v>
      </c>
      <c r="P1066" s="9">
        <f ca="1">HLOOKUP($B1066,INDIRECT(P$1&amp;"!$I$2:$AM$40"),('Partner-period(er)'!$A1066+14),FALSE)</f>
        <v>0</v>
      </c>
      <c r="Q1066" s="9">
        <f ca="1">HLOOKUP($B1066,INDIRECT(Q$1&amp;"!$I$2:$AM$40"),('Partner-period(er)'!$A1066+14),FALSE)</f>
        <v>0</v>
      </c>
      <c r="R1066" s="9">
        <f ca="1">HLOOKUP($B1066,INDIRECT(R$1&amp;"!$I$2:$AM$40"),('Partner-period(er)'!$A1066+14),FALSE)</f>
        <v>0</v>
      </c>
      <c r="S1066" s="9">
        <f ca="1">HLOOKUP($B1066,INDIRECT(S$1&amp;"!$I$2:$AM$40"),('Partner-period(er)'!$A1066+14),FALSE)</f>
        <v>0</v>
      </c>
      <c r="T1066" s="9">
        <f ca="1">HLOOKUP($B1066,INDIRECT(T$1&amp;"!$I$2:$AM$40"),('Partner-period(er)'!$A1066+14),FALSE)</f>
        <v>0</v>
      </c>
      <c r="U1066" s="9">
        <f ca="1">HLOOKUP($B1066,INDIRECT(U$1&amp;"!$I$2:$AM$40"),('Partner-period(er)'!$A1066+14),FALSE)</f>
        <v>0</v>
      </c>
      <c r="V1066" s="9">
        <f ca="1">HLOOKUP($B1066,INDIRECT(V$1&amp;"!$I$2:$AM$40"),('Partner-period(er)'!$A1066+14),FALSE)</f>
        <v>0</v>
      </c>
      <c r="W1066" s="9">
        <f ca="1">HLOOKUP($B1066,INDIRECT(W$1&amp;"!$I$2:$AM$40"),('Partner-period(er)'!$A1066+14),FALSE)</f>
        <v>0</v>
      </c>
      <c r="X1066" s="109">
        <f ca="1">HLOOKUP($B1066,INDIRECT(X$1&amp;"!$I$2:$AM$40"),('Partner-period(er)'!$A1066+14),FALSE)</f>
        <v>0</v>
      </c>
      <c r="Z1066" s="15">
        <f t="shared" ca="1" si="574"/>
        <v>0</v>
      </c>
      <c r="AA1066" s="11">
        <f ca="1">SUM($J1066:K1066)</f>
        <v>0</v>
      </c>
      <c r="AB1066" s="11">
        <f ca="1">SUM($J1066:L1066)</f>
        <v>0</v>
      </c>
      <c r="AC1066" s="11">
        <f ca="1">SUM($J1066:M1066)</f>
        <v>0</v>
      </c>
      <c r="AD1066" s="11">
        <f ca="1">SUM($J1066:N1066)</f>
        <v>0</v>
      </c>
      <c r="AE1066" s="11">
        <f ca="1">SUM($J1066:O1066)</f>
        <v>0</v>
      </c>
      <c r="AF1066" s="11">
        <f ca="1">SUM($J1066:P1066)</f>
        <v>0</v>
      </c>
      <c r="AG1066" s="11">
        <f ca="1">SUM($J1066:Q1066)</f>
        <v>0</v>
      </c>
      <c r="AH1066" s="11">
        <f ca="1">SUM($J1066:R1066)</f>
        <v>0</v>
      </c>
      <c r="AI1066" s="11">
        <f ca="1">SUM($J1066:S1066)</f>
        <v>0</v>
      </c>
      <c r="AJ1066" s="11">
        <f ca="1">SUM($J1066:T1066)</f>
        <v>0</v>
      </c>
      <c r="AK1066" s="11">
        <f ca="1">SUM($J1066:U1066)</f>
        <v>0</v>
      </c>
      <c r="AL1066" s="11">
        <f ca="1">SUM($J1066:V1066)</f>
        <v>0</v>
      </c>
      <c r="AM1066" s="11">
        <f ca="1">SUM($J1066:W1066)</f>
        <v>0</v>
      </c>
      <c r="AN1066" s="19">
        <f ca="1">SUM($J1066:X1066)</f>
        <v>0</v>
      </c>
      <c r="AO1066" s="12"/>
      <c r="AP1066" s="11">
        <f ca="1">IF(Data!$H$2="ja",IF(Z1066&gt;$G1066,Z1066-$G1066,0),0)</f>
        <v>0</v>
      </c>
      <c r="AQ1066" s="11">
        <f ca="1">IF(Data!$H$2="ja",IF(AA1066&gt;$G1066,AA1066-$G1066-SUM($AP1066:AP1066),0),0)</f>
        <v>0</v>
      </c>
      <c r="AR1066" s="11">
        <f ca="1">IF(Data!$H$2="ja",IF(AB1066&gt;$G1066,AB1066-$G1066-SUM($AP1066:AQ1066),0),0)</f>
        <v>0</v>
      </c>
      <c r="AS1066" s="11">
        <f ca="1">IF(Data!$H$2="ja",IF(AC1066&gt;$G1066,AC1066-$G1066-SUM($AP1066:AR1066),0),0)</f>
        <v>0</v>
      </c>
      <c r="AT1066" s="11">
        <f ca="1">IF(Data!$H$2="ja",IF(AD1066&gt;$G1066,AD1066-$G1066-SUM($AP1066:AS1066),0),0)</f>
        <v>0</v>
      </c>
      <c r="AU1066" s="11">
        <f ca="1">IF(Data!$H$2="ja",IF(AE1066&gt;$G1066,AE1066-$G1066-SUM($AP1066:AT1066),0),0)</f>
        <v>0</v>
      </c>
      <c r="AV1066" s="11">
        <f ca="1">IF(Data!$H$2="ja",IF(AF1066&gt;$G1066,AF1066-$G1066-SUM($AP1066:AU1066),0),0)</f>
        <v>0</v>
      </c>
      <c r="AW1066" s="11">
        <f ca="1">IF(Data!$H$2="ja",IF(AG1066&gt;$G1066,AG1066-$G1066-SUM($AP1066:AV1066),0),0)</f>
        <v>0</v>
      </c>
      <c r="AX1066" s="11">
        <f ca="1">IF(Data!$H$2="ja",IF(AH1066&gt;$G1066,AH1066-$G1066-SUM($AP1066:AW1066),0),0)</f>
        <v>0</v>
      </c>
      <c r="AY1066" s="11">
        <f ca="1">IF(Data!$H$2="ja",IF(AI1066&gt;$G1066,AI1066-$G1066-SUM($AP1066:AX1066),0),0)</f>
        <v>0</v>
      </c>
      <c r="AZ1066" s="11">
        <f ca="1">IF(Data!$H$2="ja",IF(AJ1066&gt;$G1066,AJ1066-$G1066-SUM($AP1066:AY1066),0),0)</f>
        <v>0</v>
      </c>
      <c r="BA1066" s="11">
        <f ca="1">IF(Data!$H$2="ja",IF(AK1066&gt;$G1066,AK1066-$G1066-SUM($AP1066:AZ1066),0),0)</f>
        <v>0</v>
      </c>
      <c r="BB1066" s="11">
        <f ca="1">IF(Data!$H$2="ja",IF(AL1066&gt;$G1066,AL1066-$G1066-SUM($AP1066:BA1066),0),0)</f>
        <v>0</v>
      </c>
      <c r="BC1066" s="11">
        <f ca="1">IF(Data!$H$2="ja",IF(AM1066&gt;$G1066,AM1066-$G1066-SUM($AP1066:BB1066),0),0)</f>
        <v>0</v>
      </c>
      <c r="BD1066" s="11">
        <f ca="1">IF(Data!$H$2="ja",IF(AN1066&gt;$G1066,AN1066-$G1066-SUM($AP1066:BC1066),0),0)</f>
        <v>0</v>
      </c>
    </row>
    <row r="1067" spans="1:56" x14ac:dyDescent="0.25">
      <c r="A1067" s="24">
        <v>13</v>
      </c>
      <c r="B1067" s="24">
        <f t="shared" si="570"/>
        <v>22</v>
      </c>
      <c r="C1067" s="39"/>
      <c r="D1067" s="9" t="str">
        <f>Data!B$10</f>
        <v>Indtægter (negative tal)</v>
      </c>
      <c r="E1067" s="9"/>
      <c r="F1067" s="4"/>
      <c r="G1067" s="242">
        <f>HLOOKUP(B1067,'Budget &amp; Total'!$1:$45,(34),FALSE)</f>
        <v>0</v>
      </c>
      <c r="H1067" s="454">
        <f t="shared" ca="1" si="571"/>
        <v>0</v>
      </c>
      <c r="I1067" s="72"/>
      <c r="J1067" s="159">
        <f ca="1">HLOOKUP($B1067,INDIRECT(J$1&amp;"!$I$2:$AM$40"),('Partner-period(er)'!$A1067+14),FALSE)</f>
        <v>0</v>
      </c>
      <c r="K1067" s="57">
        <f ca="1">HLOOKUP($B1067,INDIRECT(K$1&amp;"!$I$2:$AM$40"),('Partner-period(er)'!$A1067+14),FALSE)</f>
        <v>0</v>
      </c>
      <c r="L1067" s="57">
        <f ca="1">HLOOKUP($B1067,INDIRECT(L$1&amp;"!$I$2:$AM$40"),('Partner-period(er)'!$A1067+14),FALSE)</f>
        <v>0</v>
      </c>
      <c r="M1067" s="57">
        <f ca="1">HLOOKUP($B1067,INDIRECT(M$1&amp;"!$I$2:$AM$40"),('Partner-period(er)'!$A1067+14),FALSE)</f>
        <v>0</v>
      </c>
      <c r="N1067" s="57">
        <f ca="1">HLOOKUP($B1067,INDIRECT(N$1&amp;"!$I$2:$AM$40"),('Partner-period(er)'!$A1067+14),FALSE)</f>
        <v>0</v>
      </c>
      <c r="O1067" s="9">
        <f ca="1">HLOOKUP($B1067,INDIRECT(O$1&amp;"!$I$2:$AM$40"),('Partner-period(er)'!$A1067+14),FALSE)</f>
        <v>0</v>
      </c>
      <c r="P1067" s="9">
        <f ca="1">HLOOKUP($B1067,INDIRECT(P$1&amp;"!$I$2:$AM$40"),('Partner-period(er)'!$A1067+14),FALSE)</f>
        <v>0</v>
      </c>
      <c r="Q1067" s="9">
        <f ca="1">HLOOKUP($B1067,INDIRECT(Q$1&amp;"!$I$2:$AM$40"),('Partner-period(er)'!$A1067+14),FALSE)</f>
        <v>0</v>
      </c>
      <c r="R1067" s="9">
        <f ca="1">HLOOKUP($B1067,INDIRECT(R$1&amp;"!$I$2:$AM$40"),('Partner-period(er)'!$A1067+14),FALSE)</f>
        <v>0</v>
      </c>
      <c r="S1067" s="9">
        <f ca="1">HLOOKUP($B1067,INDIRECT(S$1&amp;"!$I$2:$AM$40"),('Partner-period(er)'!$A1067+14),FALSE)</f>
        <v>0</v>
      </c>
      <c r="T1067" s="9">
        <f ca="1">HLOOKUP($B1067,INDIRECT(T$1&amp;"!$I$2:$AM$40"),('Partner-period(er)'!$A1067+14),FALSE)</f>
        <v>0</v>
      </c>
      <c r="U1067" s="9">
        <f ca="1">HLOOKUP($B1067,INDIRECT(U$1&amp;"!$I$2:$AM$40"),('Partner-period(er)'!$A1067+14),FALSE)</f>
        <v>0</v>
      </c>
      <c r="V1067" s="9">
        <f ca="1">HLOOKUP($B1067,INDIRECT(V$1&amp;"!$I$2:$AM$40"),('Partner-period(er)'!$A1067+14),FALSE)</f>
        <v>0</v>
      </c>
      <c r="W1067" s="9">
        <f ca="1">HLOOKUP($B1067,INDIRECT(W$1&amp;"!$I$2:$AM$40"),('Partner-period(er)'!$A1067+14),FALSE)</f>
        <v>0</v>
      </c>
      <c r="X1067" s="109">
        <f ca="1">HLOOKUP($B1067,INDIRECT(X$1&amp;"!$I$2:$AM$40"),('Partner-period(er)'!$A1067+14),FALSE)</f>
        <v>0</v>
      </c>
      <c r="Z1067" s="15">
        <f t="shared" ca="1" si="574"/>
        <v>0</v>
      </c>
      <c r="AA1067" s="11">
        <f ca="1">SUM($J1067:K1067)</f>
        <v>0</v>
      </c>
      <c r="AB1067" s="11">
        <f ca="1">SUM($J1067:L1067)</f>
        <v>0</v>
      </c>
      <c r="AC1067" s="11">
        <f ca="1">SUM($J1067:M1067)</f>
        <v>0</v>
      </c>
      <c r="AD1067" s="11">
        <f ca="1">SUM($J1067:N1067)</f>
        <v>0</v>
      </c>
      <c r="AE1067" s="11">
        <f ca="1">SUM($J1067:O1067)</f>
        <v>0</v>
      </c>
      <c r="AF1067" s="11">
        <f ca="1">SUM($J1067:P1067)</f>
        <v>0</v>
      </c>
      <c r="AG1067" s="11">
        <f ca="1">SUM($J1067:Q1067)</f>
        <v>0</v>
      </c>
      <c r="AH1067" s="11">
        <f ca="1">SUM($J1067:R1067)</f>
        <v>0</v>
      </c>
      <c r="AI1067" s="11">
        <f ca="1">SUM($J1067:S1067)</f>
        <v>0</v>
      </c>
      <c r="AJ1067" s="11">
        <f ca="1">SUM($J1067:T1067)</f>
        <v>0</v>
      </c>
      <c r="AK1067" s="11">
        <f ca="1">SUM($J1067:U1067)</f>
        <v>0</v>
      </c>
      <c r="AL1067" s="11">
        <f ca="1">SUM($J1067:V1067)</f>
        <v>0</v>
      </c>
      <c r="AM1067" s="11">
        <f ca="1">SUM($J1067:W1067)</f>
        <v>0</v>
      </c>
      <c r="AN1067" s="19">
        <f ca="1">SUM($J1067:X1067)</f>
        <v>0</v>
      </c>
      <c r="AO1067" s="12"/>
      <c r="AP1067" s="11"/>
      <c r="AQ1067" s="11"/>
      <c r="AR1067" s="11"/>
      <c r="AS1067" s="11"/>
      <c r="AT1067" s="11"/>
      <c r="AU1067" s="11"/>
      <c r="AV1067" s="11"/>
      <c r="AW1067" s="11"/>
      <c r="AX1067" s="11"/>
      <c r="AY1067" s="11"/>
      <c r="AZ1067" s="11"/>
      <c r="BA1067" s="11"/>
      <c r="BB1067" s="11"/>
      <c r="BC1067" s="11"/>
      <c r="BD1067" s="11"/>
    </row>
    <row r="1068" spans="1:56" x14ac:dyDescent="0.25">
      <c r="A1068" s="24">
        <v>14</v>
      </c>
      <c r="B1068" s="24">
        <f t="shared" si="570"/>
        <v>22</v>
      </c>
      <c r="C1068" s="39"/>
      <c r="D1068" s="9" t="str">
        <f>Data!B$11</f>
        <v>Andet, herunder rejser og formidling</v>
      </c>
      <c r="E1068" s="9"/>
      <c r="F1068" s="4"/>
      <c r="G1068" s="242">
        <f>HLOOKUP(B1068,'Budget &amp; Total'!$1:$45,(35),FALSE)</f>
        <v>0</v>
      </c>
      <c r="H1068" s="454">
        <f t="shared" ca="1" si="571"/>
        <v>0</v>
      </c>
      <c r="I1068" s="72"/>
      <c r="J1068" s="159">
        <f ca="1">HLOOKUP($B1068,INDIRECT(J$1&amp;"!$I$2:$AM$40"),('Partner-period(er)'!$A1068+14),FALSE)</f>
        <v>0</v>
      </c>
      <c r="K1068" s="57">
        <f ca="1">HLOOKUP($B1068,INDIRECT(K$1&amp;"!$I$2:$AM$40"),('Partner-period(er)'!$A1068+14),FALSE)</f>
        <v>0</v>
      </c>
      <c r="L1068" s="57">
        <f ca="1">HLOOKUP($B1068,INDIRECT(L$1&amp;"!$I$2:$AM$40"),('Partner-period(er)'!$A1068+14),FALSE)</f>
        <v>0</v>
      </c>
      <c r="M1068" s="57">
        <f ca="1">HLOOKUP($B1068,INDIRECT(M$1&amp;"!$I$2:$AM$40"),('Partner-period(er)'!$A1068+14),FALSE)</f>
        <v>0</v>
      </c>
      <c r="N1068" s="57">
        <f ca="1">HLOOKUP($B1068,INDIRECT(N$1&amp;"!$I$2:$AM$40"),('Partner-period(er)'!$A1068+14),FALSE)</f>
        <v>0</v>
      </c>
      <c r="O1068" s="9">
        <f ca="1">HLOOKUP($B1068,INDIRECT(O$1&amp;"!$I$2:$AM$40"),('Partner-period(er)'!$A1068+14),FALSE)</f>
        <v>0</v>
      </c>
      <c r="P1068" s="9">
        <f ca="1">HLOOKUP($B1068,INDIRECT(P$1&amp;"!$I$2:$AM$40"),('Partner-period(er)'!$A1068+14),FALSE)</f>
        <v>0</v>
      </c>
      <c r="Q1068" s="9">
        <f ca="1">HLOOKUP($B1068,INDIRECT(Q$1&amp;"!$I$2:$AM$40"),('Partner-period(er)'!$A1068+14),FALSE)</f>
        <v>0</v>
      </c>
      <c r="R1068" s="9">
        <f ca="1">HLOOKUP($B1068,INDIRECT(R$1&amp;"!$I$2:$AM$40"),('Partner-period(er)'!$A1068+14),FALSE)</f>
        <v>0</v>
      </c>
      <c r="S1068" s="9">
        <f ca="1">HLOOKUP($B1068,INDIRECT(S$1&amp;"!$I$2:$AM$40"),('Partner-period(er)'!$A1068+14),FALSE)</f>
        <v>0</v>
      </c>
      <c r="T1068" s="9">
        <f ca="1">HLOOKUP($B1068,INDIRECT(T$1&amp;"!$I$2:$AM$40"),('Partner-period(er)'!$A1068+14),FALSE)</f>
        <v>0</v>
      </c>
      <c r="U1068" s="9">
        <f ca="1">HLOOKUP($B1068,INDIRECT(U$1&amp;"!$I$2:$AM$40"),('Partner-period(er)'!$A1068+14),FALSE)</f>
        <v>0</v>
      </c>
      <c r="V1068" s="9">
        <f ca="1">HLOOKUP($B1068,INDIRECT(V$1&amp;"!$I$2:$AM$40"),('Partner-period(er)'!$A1068+14),FALSE)</f>
        <v>0</v>
      </c>
      <c r="W1068" s="9">
        <f ca="1">HLOOKUP($B1068,INDIRECT(W$1&amp;"!$I$2:$AM$40"),('Partner-period(er)'!$A1068+14),FALSE)</f>
        <v>0</v>
      </c>
      <c r="X1068" s="109">
        <f ca="1">HLOOKUP($B1068,INDIRECT(X$1&amp;"!$I$2:$AM$40"),('Partner-period(er)'!$A1068+14),FALSE)</f>
        <v>0</v>
      </c>
      <c r="Z1068" s="15">
        <f t="shared" ca="1" si="574"/>
        <v>0</v>
      </c>
      <c r="AA1068" s="11">
        <f ca="1">SUM($J1068:K1068)</f>
        <v>0</v>
      </c>
      <c r="AB1068" s="11">
        <f ca="1">SUM($J1068:L1068)</f>
        <v>0</v>
      </c>
      <c r="AC1068" s="11">
        <f ca="1">SUM($J1068:M1068)</f>
        <v>0</v>
      </c>
      <c r="AD1068" s="11">
        <f ca="1">SUM($J1068:N1068)</f>
        <v>0</v>
      </c>
      <c r="AE1068" s="11">
        <f ca="1">SUM($J1068:O1068)</f>
        <v>0</v>
      </c>
      <c r="AF1068" s="11">
        <f ca="1">SUM($J1068:P1068)</f>
        <v>0</v>
      </c>
      <c r="AG1068" s="11">
        <f ca="1">SUM($J1068:Q1068)</f>
        <v>0</v>
      </c>
      <c r="AH1068" s="11">
        <f ca="1">SUM($J1068:R1068)</f>
        <v>0</v>
      </c>
      <c r="AI1068" s="11">
        <f ca="1">SUM($J1068:S1068)</f>
        <v>0</v>
      </c>
      <c r="AJ1068" s="11">
        <f ca="1">SUM($J1068:T1068)</f>
        <v>0</v>
      </c>
      <c r="AK1068" s="11">
        <f ca="1">SUM($J1068:U1068)</f>
        <v>0</v>
      </c>
      <c r="AL1068" s="11">
        <f ca="1">SUM($J1068:V1068)</f>
        <v>0</v>
      </c>
      <c r="AM1068" s="11">
        <f ca="1">SUM($J1068:W1068)</f>
        <v>0</v>
      </c>
      <c r="AN1068" s="19">
        <f ca="1">SUM($J1068:X1068)</f>
        <v>0</v>
      </c>
      <c r="AO1068" s="12"/>
      <c r="AP1068" s="11">
        <f ca="1">IF(Data!$H$2="ja",IF(Z1068&gt;$G1068,Z1068-$G1068,0),0)</f>
        <v>0</v>
      </c>
      <c r="AQ1068" s="11">
        <f ca="1">IF(Data!$H$2="ja",IF(AA1068&gt;$G1068,AA1068-$G1068-SUM($AP1068:AP1068),0),0)</f>
        <v>0</v>
      </c>
      <c r="AR1068" s="11">
        <f ca="1">IF(Data!$H$2="ja",IF(AB1068&gt;$G1068,AB1068-$G1068-SUM($AP1068:AQ1068),0),0)</f>
        <v>0</v>
      </c>
      <c r="AS1068" s="11">
        <f ca="1">IF(Data!$H$2="ja",IF(AC1068&gt;$G1068,AC1068-$G1068-SUM($AP1068:AR1068),0),0)</f>
        <v>0</v>
      </c>
      <c r="AT1068" s="11">
        <f ca="1">IF(Data!$H$2="ja",IF(AD1068&gt;$G1068,AD1068-$G1068-SUM($AP1068:AS1068),0),0)</f>
        <v>0</v>
      </c>
      <c r="AU1068" s="11">
        <f ca="1">IF(Data!$H$2="ja",IF(AE1068&gt;$G1068,AE1068-$G1068-SUM($AP1068:AT1068),0),0)</f>
        <v>0</v>
      </c>
      <c r="AV1068" s="11">
        <f ca="1">IF(Data!$H$2="ja",IF(AF1068&gt;$G1068,AF1068-$G1068-SUM($AP1068:AU1068),0),0)</f>
        <v>0</v>
      </c>
      <c r="AW1068" s="11">
        <f ca="1">IF(Data!$H$2="ja",IF(AG1068&gt;$G1068,AG1068-$G1068-SUM($AP1068:AV1068),0),0)</f>
        <v>0</v>
      </c>
      <c r="AX1068" s="11">
        <f ca="1">IF(Data!$H$2="ja",IF(AH1068&gt;$G1068,AH1068-$G1068-SUM($AP1068:AW1068),0),0)</f>
        <v>0</v>
      </c>
      <c r="AY1068" s="11">
        <f ca="1">IF(Data!$H$2="ja",IF(AI1068&gt;$G1068,AI1068-$G1068-SUM($AP1068:AX1068),0),0)</f>
        <v>0</v>
      </c>
      <c r="AZ1068" s="11">
        <f ca="1">IF(Data!$H$2="ja",IF(AJ1068&gt;$G1068,AJ1068-$G1068-SUM($AP1068:AY1068),0),0)</f>
        <v>0</v>
      </c>
      <c r="BA1068" s="11">
        <f ca="1">IF(Data!$H$2="ja",IF(AK1068&gt;$G1068,AK1068-$G1068-SUM($AP1068:AZ1068),0),0)</f>
        <v>0</v>
      </c>
      <c r="BB1068" s="11">
        <f ca="1">IF(Data!$H$2="ja",IF(AL1068&gt;$G1068,AL1068-$G1068-SUM($AP1068:BA1068),0),0)</f>
        <v>0</v>
      </c>
      <c r="BC1068" s="11">
        <f ca="1">IF(Data!$H$2="ja",IF(AM1068&gt;$G1068,AM1068-$G1068-SUM($AP1068:BB1068),0),0)</f>
        <v>0</v>
      </c>
      <c r="BD1068" s="11">
        <f ca="1">IF(Data!$H$2="ja",IF(AN1068&gt;$G1068,AN1068-$G1068-SUM($AP1068:BC1068),0),0)</f>
        <v>0</v>
      </c>
    </row>
    <row r="1069" spans="1:56" x14ac:dyDescent="0.25">
      <c r="A1069" s="24">
        <v>15</v>
      </c>
      <c r="B1069" s="24">
        <f t="shared" si="570"/>
        <v>22</v>
      </c>
      <c r="C1069" s="39"/>
      <c r="D1069" s="9" t="str">
        <f>Data!B$12</f>
        <v>Overheadomkostninger</v>
      </c>
      <c r="E1069" s="9"/>
      <c r="F1069" s="4"/>
      <c r="G1069" s="243">
        <f>HLOOKUP(B1069,'Budget &amp; Total'!$1:$45,(37),FALSE)</f>
        <v>0</v>
      </c>
      <c r="H1069" s="454">
        <f t="shared" ca="1" si="571"/>
        <v>0</v>
      </c>
      <c r="I1069" s="72"/>
      <c r="J1069" s="159">
        <f ca="1">HLOOKUP($B1069,INDIRECT(J$1&amp;"!$I$2:$AM$40"),('Partner-period(er)'!$A1069+14),FALSE)</f>
        <v>0</v>
      </c>
      <c r="K1069" s="57">
        <f ca="1">HLOOKUP($B1069,INDIRECT(K$1&amp;"!$I$2:$AM$40"),('Partner-period(er)'!$A1069+14),FALSE)</f>
        <v>0</v>
      </c>
      <c r="L1069" s="57">
        <f ca="1">HLOOKUP($B1069,INDIRECT(L$1&amp;"!$I$2:$AM$40"),('Partner-period(er)'!$A1069+14),FALSE)</f>
        <v>0</v>
      </c>
      <c r="M1069" s="57">
        <f ca="1">HLOOKUP($B1069,INDIRECT(M$1&amp;"!$I$2:$AM$40"),('Partner-period(er)'!$A1069+14),FALSE)</f>
        <v>0</v>
      </c>
      <c r="N1069" s="57">
        <f ca="1">HLOOKUP($B1069,INDIRECT(N$1&amp;"!$I$2:$AM$40"),('Partner-period(er)'!$A1069+14),FALSE)</f>
        <v>0</v>
      </c>
      <c r="O1069" s="9">
        <f ca="1">HLOOKUP($B1069,INDIRECT(O$1&amp;"!$I$2:$AM$40"),('Partner-period(er)'!$A1069+14),FALSE)</f>
        <v>0</v>
      </c>
      <c r="P1069" s="9">
        <f ca="1">HLOOKUP($B1069,INDIRECT(P$1&amp;"!$I$2:$AM$40"),('Partner-period(er)'!$A1069+14),FALSE)</f>
        <v>0</v>
      </c>
      <c r="Q1069" s="9">
        <f ca="1">HLOOKUP($B1069,INDIRECT(Q$1&amp;"!$I$2:$AM$40"),('Partner-period(er)'!$A1069+14),FALSE)</f>
        <v>0</v>
      </c>
      <c r="R1069" s="9">
        <f ca="1">HLOOKUP($B1069,INDIRECT(R$1&amp;"!$I$2:$AM$40"),('Partner-period(er)'!$A1069+14),FALSE)</f>
        <v>0</v>
      </c>
      <c r="S1069" s="9">
        <f ca="1">HLOOKUP($B1069,INDIRECT(S$1&amp;"!$I$2:$AM$40"),('Partner-period(er)'!$A1069+14),FALSE)</f>
        <v>0</v>
      </c>
      <c r="T1069" s="9">
        <f ca="1">HLOOKUP($B1069,INDIRECT(T$1&amp;"!$I$2:$AM$40"),('Partner-period(er)'!$A1069+14),FALSE)</f>
        <v>0</v>
      </c>
      <c r="U1069" s="9">
        <f ca="1">HLOOKUP($B1069,INDIRECT(U$1&amp;"!$I$2:$AM$40"),('Partner-period(er)'!$A1069+14),FALSE)</f>
        <v>0</v>
      </c>
      <c r="V1069" s="9">
        <f ca="1">HLOOKUP($B1069,INDIRECT(V$1&amp;"!$I$2:$AM$40"),('Partner-period(er)'!$A1069+14),FALSE)</f>
        <v>0</v>
      </c>
      <c r="W1069" s="9">
        <f ca="1">HLOOKUP($B1069,INDIRECT(W$1&amp;"!$I$2:$AM$40"),('Partner-period(er)'!$A1069+14),FALSE)</f>
        <v>0</v>
      </c>
      <c r="X1069" s="109">
        <f ca="1">HLOOKUP($B1069,INDIRECT(X$1&amp;"!$I$2:$AM$40"),('Partner-period(er)'!$A1069+14),FALSE)</f>
        <v>0</v>
      </c>
      <c r="Z1069" s="15">
        <f t="shared" ca="1" si="574"/>
        <v>0</v>
      </c>
      <c r="AA1069" s="11">
        <f ca="1">SUM($J1069:K1069)</f>
        <v>0</v>
      </c>
      <c r="AB1069" s="11">
        <f ca="1">SUM($J1069:L1069)</f>
        <v>0</v>
      </c>
      <c r="AC1069" s="11">
        <f ca="1">SUM($J1069:M1069)</f>
        <v>0</v>
      </c>
      <c r="AD1069" s="11">
        <f ca="1">SUM($J1069:N1069)</f>
        <v>0</v>
      </c>
      <c r="AE1069" s="11">
        <f ca="1">SUM($J1069:O1069)</f>
        <v>0</v>
      </c>
      <c r="AF1069" s="11">
        <f ca="1">SUM($J1069:P1069)</f>
        <v>0</v>
      </c>
      <c r="AG1069" s="11">
        <f ca="1">SUM($J1069:Q1069)</f>
        <v>0</v>
      </c>
      <c r="AH1069" s="11">
        <f ca="1">SUM($J1069:R1069)</f>
        <v>0</v>
      </c>
      <c r="AI1069" s="11">
        <f ca="1">SUM($J1069:S1069)</f>
        <v>0</v>
      </c>
      <c r="AJ1069" s="11">
        <f ca="1">SUM($J1069:T1069)</f>
        <v>0</v>
      </c>
      <c r="AK1069" s="11">
        <f ca="1">SUM($J1069:U1069)</f>
        <v>0</v>
      </c>
      <c r="AL1069" s="11">
        <f ca="1">SUM($J1069:V1069)</f>
        <v>0</v>
      </c>
      <c r="AM1069" s="11">
        <f ca="1">SUM($J1069:W1069)</f>
        <v>0</v>
      </c>
      <c r="AN1069" s="19">
        <f ca="1">SUM($J1069:X1069)</f>
        <v>0</v>
      </c>
      <c r="AO1069" s="12"/>
      <c r="AP1069" s="11">
        <f ca="1">IF(Data!$H$2="ja",IF(Z1069&gt;$G1069,Z1069-$G1069,0),0)</f>
        <v>0</v>
      </c>
      <c r="AQ1069" s="11">
        <f ca="1">IF(Data!$H$2="ja",IF(AA1069&gt;$G1069,AA1069-$G1069-SUM($AP1069:AP1069),0),0)</f>
        <v>0</v>
      </c>
      <c r="AR1069" s="11">
        <f ca="1">IF(Data!$H$2="ja",IF(AB1069&gt;$G1069,AB1069-$G1069-SUM($AP1069:AQ1069),0),0)</f>
        <v>0</v>
      </c>
      <c r="AS1069" s="11">
        <f ca="1">IF(Data!$H$2="ja",IF(AC1069&gt;$G1069,AC1069-$G1069-SUM($AP1069:AR1069),0),0)</f>
        <v>0</v>
      </c>
      <c r="AT1069" s="11">
        <f ca="1">IF(Data!$H$2="ja",IF(AD1069&gt;$G1069,AD1069-$G1069-SUM($AP1069:AS1069),0),0)</f>
        <v>0</v>
      </c>
      <c r="AU1069" s="11">
        <f ca="1">IF(Data!$H$2="ja",IF(AE1069&gt;$G1069,AE1069-$G1069-SUM($AP1069:AT1069),0),0)</f>
        <v>0</v>
      </c>
      <c r="AV1069" s="11">
        <f ca="1">IF(Data!$H$2="ja",IF(AF1069&gt;$G1069,AF1069-$G1069-SUM($AP1069:AU1069),0),0)</f>
        <v>0</v>
      </c>
      <c r="AW1069" s="11">
        <f ca="1">IF(Data!$H$2="ja",IF(AG1069&gt;$G1069,AG1069-$G1069-SUM($AP1069:AV1069),0),0)</f>
        <v>0</v>
      </c>
      <c r="AX1069" s="11">
        <f ca="1">IF(Data!$H$2="ja",IF(AH1069&gt;$G1069,AH1069-$G1069-SUM($AP1069:AW1069),0),0)</f>
        <v>0</v>
      </c>
      <c r="AY1069" s="11">
        <f ca="1">IF(Data!$H$2="ja",IF(AI1069&gt;$G1069,AI1069-$G1069-SUM($AP1069:AX1069),0),0)</f>
        <v>0</v>
      </c>
      <c r="AZ1069" s="11">
        <f ca="1">IF(Data!$H$2="ja",IF(AJ1069&gt;$G1069,AJ1069-$G1069-SUM($AP1069:AY1069),0),0)</f>
        <v>0</v>
      </c>
      <c r="BA1069" s="11">
        <f ca="1">IF(Data!$H$2="ja",IF(AK1069&gt;$G1069,AK1069-$G1069-SUM($AP1069:AZ1069),0),0)</f>
        <v>0</v>
      </c>
      <c r="BB1069" s="11">
        <f ca="1">IF(Data!$H$2="ja",IF(AL1069&gt;$G1069,AL1069-$G1069-SUM($AP1069:BA1069),0),0)</f>
        <v>0</v>
      </c>
      <c r="BC1069" s="11">
        <f ca="1">IF(Data!$H$2="ja",IF(AM1069&gt;$G1069,AM1069-$G1069-SUM($AP1069:BB1069),0),0)</f>
        <v>0</v>
      </c>
      <c r="BD1069" s="11">
        <f ca="1">IF(Data!$H$2="ja",IF(AN1069&gt;$G1069,AN1069-$G1069-SUM($AP1069:BC1069),0),0)</f>
        <v>0</v>
      </c>
    </row>
    <row r="1070" spans="1:56" x14ac:dyDescent="0.25">
      <c r="A1070" s="24">
        <v>16</v>
      </c>
      <c r="B1070" s="24">
        <f t="shared" si="570"/>
        <v>22</v>
      </c>
      <c r="C1070" s="35"/>
      <c r="D1070" s="32" t="str">
        <f>Data!B$19</f>
        <v>Andre omkostninger total</v>
      </c>
      <c r="E1070" s="32"/>
      <c r="F1070" s="71"/>
      <c r="G1070" s="242">
        <f>HLOOKUP(B1070,'Budget &amp; Total'!$1:$45,(19+A1070),FALSE)</f>
        <v>0</v>
      </c>
      <c r="H1070" s="456">
        <f t="shared" ca="1" si="571"/>
        <v>0</v>
      </c>
      <c r="I1070" s="72"/>
      <c r="J1070" s="209">
        <f ca="1">HLOOKUP($B1070,INDIRECT(J$1&amp;"!$I$2:$AM$40"),('Partner-period(er)'!$A1070+14),FALSE)</f>
        <v>0</v>
      </c>
      <c r="K1070" s="61">
        <f ca="1">HLOOKUP($B1070,INDIRECT(K$1&amp;"!$I$2:$AM$40"),('Partner-period(er)'!$A1070+14),FALSE)</f>
        <v>0</v>
      </c>
      <c r="L1070" s="61">
        <f ca="1">HLOOKUP($B1070,INDIRECT(L$1&amp;"!$I$2:$AM$40"),('Partner-period(er)'!$A1070+14),FALSE)</f>
        <v>0</v>
      </c>
      <c r="M1070" s="61">
        <f ca="1">HLOOKUP($B1070,INDIRECT(M$1&amp;"!$I$2:$AM$40"),('Partner-period(er)'!$A1070+14),FALSE)</f>
        <v>0</v>
      </c>
      <c r="N1070" s="61">
        <f ca="1">HLOOKUP($B1070,INDIRECT(N$1&amp;"!$I$2:$AM$40"),('Partner-period(er)'!$A1070+14),FALSE)</f>
        <v>0</v>
      </c>
      <c r="O1070" s="32">
        <f ca="1">HLOOKUP($B1070,INDIRECT(O$1&amp;"!$I$2:$AM$40"),('Partner-period(er)'!$A1070+14),FALSE)</f>
        <v>0</v>
      </c>
      <c r="P1070" s="32">
        <f ca="1">HLOOKUP($B1070,INDIRECT(P$1&amp;"!$I$2:$AM$40"),('Partner-period(er)'!$A1070+14),FALSE)</f>
        <v>0</v>
      </c>
      <c r="Q1070" s="32">
        <f ca="1">HLOOKUP($B1070,INDIRECT(Q$1&amp;"!$I$2:$AM$40"),('Partner-period(er)'!$A1070+14),FALSE)</f>
        <v>0</v>
      </c>
      <c r="R1070" s="32">
        <f ca="1">HLOOKUP($B1070,INDIRECT(R$1&amp;"!$I$2:$AM$40"),('Partner-period(er)'!$A1070+14),FALSE)</f>
        <v>0</v>
      </c>
      <c r="S1070" s="32">
        <f ca="1">HLOOKUP($B1070,INDIRECT(S$1&amp;"!$I$2:$AM$40"),('Partner-period(er)'!$A1070+14),FALSE)</f>
        <v>0</v>
      </c>
      <c r="T1070" s="32">
        <f ca="1">HLOOKUP($B1070,INDIRECT(T$1&amp;"!$I$2:$AM$40"),('Partner-period(er)'!$A1070+14),FALSE)</f>
        <v>0</v>
      </c>
      <c r="U1070" s="32">
        <f ca="1">HLOOKUP($B1070,INDIRECT(U$1&amp;"!$I$2:$AM$40"),('Partner-period(er)'!$A1070+14),FALSE)</f>
        <v>0</v>
      </c>
      <c r="V1070" s="32">
        <f ca="1">HLOOKUP($B1070,INDIRECT(V$1&amp;"!$I$2:$AM$40"),('Partner-period(er)'!$A1070+14),FALSE)</f>
        <v>0</v>
      </c>
      <c r="W1070" s="32">
        <f ca="1">HLOOKUP($B1070,INDIRECT(W$1&amp;"!$I$2:$AM$40"),('Partner-period(er)'!$A1070+14),FALSE)</f>
        <v>0</v>
      </c>
      <c r="X1070" s="366">
        <f ca="1">HLOOKUP($B1070,INDIRECT(X$1&amp;"!$I$2:$AM$40"),('Partner-period(er)'!$A1070+14),FALSE)</f>
        <v>0</v>
      </c>
      <c r="Z1070" s="15">
        <f t="shared" ca="1" si="574"/>
        <v>0</v>
      </c>
      <c r="AA1070" s="11">
        <f ca="1">SUM($J1070:K1070)</f>
        <v>0</v>
      </c>
      <c r="AB1070" s="11">
        <f ca="1">SUM($J1070:L1070)</f>
        <v>0</v>
      </c>
      <c r="AC1070" s="11">
        <f ca="1">SUM($J1070:M1070)</f>
        <v>0</v>
      </c>
      <c r="AD1070" s="11">
        <f ca="1">SUM($J1070:N1070)</f>
        <v>0</v>
      </c>
      <c r="AE1070" s="11">
        <f ca="1">SUM($J1070:O1070)</f>
        <v>0</v>
      </c>
      <c r="AF1070" s="11">
        <f ca="1">SUM($J1070:P1070)</f>
        <v>0</v>
      </c>
      <c r="AG1070" s="11">
        <f ca="1">SUM($J1070:Q1070)</f>
        <v>0</v>
      </c>
      <c r="AH1070" s="11">
        <f ca="1">SUM($J1070:R1070)</f>
        <v>0</v>
      </c>
      <c r="AI1070" s="11">
        <f ca="1">SUM($J1070:S1070)</f>
        <v>0</v>
      </c>
      <c r="AJ1070" s="11">
        <f ca="1">SUM($J1070:T1070)</f>
        <v>0</v>
      </c>
      <c r="AK1070" s="11">
        <f ca="1">SUM($J1070:U1070)</f>
        <v>0</v>
      </c>
      <c r="AL1070" s="11">
        <f ca="1">SUM($J1070:V1070)</f>
        <v>0</v>
      </c>
      <c r="AM1070" s="11">
        <f ca="1">SUM($J1070:W1070)</f>
        <v>0</v>
      </c>
      <c r="AN1070" s="19">
        <f ca="1">SUM($J1070:X1070)</f>
        <v>0</v>
      </c>
      <c r="AO1070" s="12"/>
      <c r="AP1070" s="11"/>
      <c r="AQ1070" s="11"/>
      <c r="AR1070" s="11"/>
      <c r="AS1070" s="11"/>
      <c r="AT1070" s="11"/>
      <c r="AU1070" s="11"/>
      <c r="AV1070" s="11"/>
      <c r="AW1070" s="11"/>
      <c r="AX1070" s="11"/>
      <c r="AY1070" s="11"/>
      <c r="AZ1070" s="11"/>
      <c r="BA1070" s="11"/>
      <c r="BB1070" s="11"/>
      <c r="BC1070" s="11"/>
      <c r="BD1070" s="11"/>
    </row>
    <row r="1071" spans="1:56" ht="13.8" thickBot="1" x14ac:dyDescent="0.3">
      <c r="A1071" s="24">
        <v>17</v>
      </c>
      <c r="B1071" s="24">
        <f t="shared" si="570"/>
        <v>22</v>
      </c>
      <c r="C1071" s="250" t="str">
        <f>Data!B$55</f>
        <v>Totale omkostninger</v>
      </c>
      <c r="D1071" s="251"/>
      <c r="E1071" s="251"/>
      <c r="F1071" s="252"/>
      <c r="G1071" s="253">
        <f>HLOOKUP(B1071,'Budget &amp; Total'!$1:$45,(38),FALSE)</f>
        <v>0</v>
      </c>
      <c r="H1071" s="457">
        <f t="shared" ca="1" si="571"/>
        <v>0</v>
      </c>
      <c r="I1071" s="80"/>
      <c r="J1071" s="255">
        <f ca="1">HLOOKUP($B1071,INDIRECT(J$1&amp;"!$I$2:$AM$40"),('Partner-period(er)'!$A1071+14),FALSE)</f>
        <v>0</v>
      </c>
      <c r="K1071" s="256">
        <f ca="1">HLOOKUP($B1071,INDIRECT(K$1&amp;"!$I$2:$AM$40"),('Partner-period(er)'!$A1071+14),FALSE)</f>
        <v>0</v>
      </c>
      <c r="L1071" s="256">
        <f ca="1">HLOOKUP($B1071,INDIRECT(L$1&amp;"!$I$2:$AM$40"),('Partner-period(er)'!$A1071+14),FALSE)</f>
        <v>0</v>
      </c>
      <c r="M1071" s="256">
        <f ca="1">HLOOKUP($B1071,INDIRECT(M$1&amp;"!$I$2:$AM$40"),('Partner-period(er)'!$A1071+14),FALSE)</f>
        <v>0</v>
      </c>
      <c r="N1071" s="256">
        <f ca="1">HLOOKUP($B1071,INDIRECT(N$1&amp;"!$I$2:$AM$40"),('Partner-period(er)'!$A1071+14),FALSE)</f>
        <v>0</v>
      </c>
      <c r="O1071" s="367">
        <f ca="1">HLOOKUP($B1071,INDIRECT(O$1&amp;"!$I$2:$AM$40"),('Partner-period(er)'!$A1071+14),FALSE)</f>
        <v>0</v>
      </c>
      <c r="P1071" s="367">
        <f ca="1">HLOOKUP($B1071,INDIRECT(P$1&amp;"!$I$2:$AM$40"),('Partner-period(er)'!$A1071+14),FALSE)</f>
        <v>0</v>
      </c>
      <c r="Q1071" s="367">
        <f ca="1">HLOOKUP($B1071,INDIRECT(Q$1&amp;"!$I$2:$AM$40"),('Partner-period(er)'!$A1071+14),FALSE)</f>
        <v>0</v>
      </c>
      <c r="R1071" s="367">
        <f ca="1">HLOOKUP($B1071,INDIRECT(R$1&amp;"!$I$2:$AM$40"),('Partner-period(er)'!$A1071+14),FALSE)</f>
        <v>0</v>
      </c>
      <c r="S1071" s="367">
        <f ca="1">HLOOKUP($B1071,INDIRECT(S$1&amp;"!$I$2:$AM$40"),('Partner-period(er)'!$A1071+14),FALSE)</f>
        <v>0</v>
      </c>
      <c r="T1071" s="367">
        <f ca="1">HLOOKUP($B1071,INDIRECT(T$1&amp;"!$I$2:$AM$40"),('Partner-period(er)'!$A1071+14),FALSE)</f>
        <v>0</v>
      </c>
      <c r="U1071" s="367">
        <f ca="1">HLOOKUP($B1071,INDIRECT(U$1&amp;"!$I$2:$AM$40"),('Partner-period(er)'!$A1071+14),FALSE)</f>
        <v>0</v>
      </c>
      <c r="V1071" s="367">
        <f ca="1">HLOOKUP($B1071,INDIRECT(V$1&amp;"!$I$2:$AM$40"),('Partner-period(er)'!$A1071+14),FALSE)</f>
        <v>0</v>
      </c>
      <c r="W1071" s="367">
        <f ca="1">HLOOKUP($B1071,INDIRECT(W$1&amp;"!$I$2:$AM$40"),('Partner-period(er)'!$A1071+14),FALSE)</f>
        <v>0</v>
      </c>
      <c r="X1071" s="368">
        <f ca="1">HLOOKUP($B1071,INDIRECT(X$1&amp;"!$I$2:$AM$40"),('Partner-period(er)'!$A1071+14),FALSE)</f>
        <v>0</v>
      </c>
      <c r="Z1071" s="15">
        <f t="shared" ca="1" si="574"/>
        <v>0</v>
      </c>
      <c r="AA1071" s="11">
        <f ca="1">SUM($J1071:K1071)</f>
        <v>0</v>
      </c>
      <c r="AB1071" s="11">
        <f ca="1">SUM($J1071:L1071)</f>
        <v>0</v>
      </c>
      <c r="AC1071" s="11">
        <f ca="1">SUM($J1071:M1071)</f>
        <v>0</v>
      </c>
      <c r="AD1071" s="11">
        <f ca="1">SUM($J1071:N1071)</f>
        <v>0</v>
      </c>
      <c r="AE1071" s="11">
        <f ca="1">SUM($J1071:O1071)</f>
        <v>0</v>
      </c>
      <c r="AF1071" s="11">
        <f ca="1">SUM($J1071:P1071)</f>
        <v>0</v>
      </c>
      <c r="AG1071" s="11">
        <f ca="1">SUM($J1071:Q1071)</f>
        <v>0</v>
      </c>
      <c r="AH1071" s="11">
        <f ca="1">SUM($J1071:R1071)</f>
        <v>0</v>
      </c>
      <c r="AI1071" s="11">
        <f ca="1">SUM($J1071:S1071)</f>
        <v>0</v>
      </c>
      <c r="AJ1071" s="11">
        <f ca="1">SUM($J1071:T1071)</f>
        <v>0</v>
      </c>
      <c r="AK1071" s="11">
        <f ca="1">SUM($J1071:U1071)</f>
        <v>0</v>
      </c>
      <c r="AL1071" s="11">
        <f ca="1">SUM($J1071:V1071)</f>
        <v>0</v>
      </c>
      <c r="AM1071" s="11">
        <f ca="1">SUM($J1071:W1071)</f>
        <v>0</v>
      </c>
      <c r="AN1071" s="19">
        <f ca="1">SUM($J1071:X1071)</f>
        <v>0</v>
      </c>
      <c r="AO1071" s="12"/>
      <c r="AP1071" s="11"/>
      <c r="AQ1071" s="11"/>
      <c r="AR1071" s="11"/>
      <c r="AS1071" s="11"/>
      <c r="AT1071" s="11"/>
      <c r="AU1071" s="11"/>
      <c r="AV1071" s="11"/>
      <c r="AW1071" s="11"/>
      <c r="AX1071" s="11"/>
      <c r="AY1071" s="11"/>
      <c r="AZ1071" s="11"/>
      <c r="BA1071" s="11"/>
      <c r="BB1071" s="11"/>
      <c r="BC1071" s="11"/>
      <c r="BD1071" s="11"/>
    </row>
    <row r="1072" spans="1:56" ht="13.8" thickTop="1" x14ac:dyDescent="0.25">
      <c r="A1072" s="24">
        <v>18</v>
      </c>
      <c r="B1072" s="24">
        <f t="shared" si="570"/>
        <v>22</v>
      </c>
      <c r="C1072" s="38">
        <f>'Budget &amp; Total'!B$41</f>
        <v>0</v>
      </c>
      <c r="D1072" s="9"/>
      <c r="E1072" s="9"/>
      <c r="F1072" s="4"/>
      <c r="G1072" s="242"/>
      <c r="H1072" s="454">
        <f t="shared" ca="1" si="571"/>
        <v>0</v>
      </c>
      <c r="I1072" s="72"/>
      <c r="J1072" s="159">
        <f ca="1">HLOOKUP($B1072,INDIRECT(J$1&amp;"!$I$2:$AM$40"),('Partner-period(er)'!$A1072+14),FALSE)</f>
        <v>0</v>
      </c>
      <c r="K1072" s="57">
        <f ca="1">HLOOKUP($B1072,INDIRECT(K$1&amp;"!$I$2:$AM$40"),('Partner-period(er)'!$A1072+14),FALSE)</f>
        <v>0</v>
      </c>
      <c r="L1072" s="57">
        <f ca="1">HLOOKUP($B1072,INDIRECT(L$1&amp;"!$I$2:$AM$40"),('Partner-period(er)'!$A1072+14),FALSE)</f>
        <v>0</v>
      </c>
      <c r="M1072" s="57">
        <f ca="1">HLOOKUP($B1072,INDIRECT(M$1&amp;"!$I$2:$AM$40"),('Partner-period(er)'!$A1072+14),FALSE)</f>
        <v>0</v>
      </c>
      <c r="N1072" s="57">
        <f ca="1">HLOOKUP($B1072,INDIRECT(N$1&amp;"!$I$2:$AM$40"),('Partner-period(er)'!$A1072+14),FALSE)</f>
        <v>0</v>
      </c>
      <c r="O1072" s="9">
        <f ca="1">HLOOKUP($B1072,INDIRECT(O$1&amp;"!$I$2:$AM$40"),('Partner-period(er)'!$A1072+14),FALSE)</f>
        <v>0</v>
      </c>
      <c r="P1072" s="9">
        <f ca="1">HLOOKUP($B1072,INDIRECT(P$1&amp;"!$I$2:$AM$40"),('Partner-period(er)'!$A1072+14),FALSE)</f>
        <v>0</v>
      </c>
      <c r="Q1072" s="9">
        <f ca="1">HLOOKUP($B1072,INDIRECT(Q$1&amp;"!$I$2:$AM$40"),('Partner-period(er)'!$A1072+14),FALSE)</f>
        <v>0</v>
      </c>
      <c r="R1072" s="9">
        <f ca="1">HLOOKUP($B1072,INDIRECT(R$1&amp;"!$I$2:$AM$40"),('Partner-period(er)'!$A1072+14),FALSE)</f>
        <v>0</v>
      </c>
      <c r="S1072" s="9">
        <f ca="1">HLOOKUP($B1072,INDIRECT(S$1&amp;"!$I$2:$AM$40"),('Partner-period(er)'!$A1072+14),FALSE)</f>
        <v>0</v>
      </c>
      <c r="T1072" s="9">
        <f ca="1">HLOOKUP($B1072,INDIRECT(T$1&amp;"!$I$2:$AM$40"),('Partner-period(er)'!$A1072+14),FALSE)</f>
        <v>0</v>
      </c>
      <c r="U1072" s="9">
        <f ca="1">HLOOKUP($B1072,INDIRECT(U$1&amp;"!$I$2:$AM$40"),('Partner-period(er)'!$A1072+14),FALSE)</f>
        <v>0</v>
      </c>
      <c r="V1072" s="9">
        <f ca="1">HLOOKUP($B1072,INDIRECT(V$1&amp;"!$I$2:$AM$40"),('Partner-period(er)'!$A1072+14),FALSE)</f>
        <v>0</v>
      </c>
      <c r="W1072" s="9">
        <f ca="1">HLOOKUP($B1072,INDIRECT(W$1&amp;"!$I$2:$AM$40"),('Partner-period(er)'!$A1072+14),FALSE)</f>
        <v>0</v>
      </c>
      <c r="X1072" s="109">
        <f ca="1">HLOOKUP($B1072,INDIRECT(X$1&amp;"!$I$2:$AM$40"),('Partner-period(er)'!$A1072+14),FALSE)</f>
        <v>0</v>
      </c>
      <c r="Z1072" s="15"/>
      <c r="AA1072" s="11"/>
      <c r="AB1072" s="11"/>
      <c r="AC1072" s="11"/>
      <c r="AD1072" s="11"/>
      <c r="AE1072" s="11"/>
      <c r="AF1072" s="11"/>
      <c r="AG1072" s="11"/>
      <c r="AH1072" s="11"/>
      <c r="AI1072" s="11"/>
      <c r="AJ1072" s="11"/>
      <c r="AK1072" s="11"/>
      <c r="AL1072" s="11"/>
      <c r="AM1072" s="11"/>
      <c r="AN1072" s="19"/>
      <c r="AO1072" s="12"/>
      <c r="AP1072" s="11"/>
      <c r="AQ1072" s="11"/>
      <c r="AR1072" s="11"/>
      <c r="AS1072" s="11"/>
      <c r="AT1072" s="11"/>
      <c r="AU1072" s="11"/>
      <c r="AV1072" s="11"/>
      <c r="AW1072" s="11"/>
      <c r="AX1072" s="11"/>
      <c r="AY1072" s="11"/>
      <c r="AZ1072" s="11"/>
      <c r="BA1072" s="11"/>
      <c r="BB1072" s="11"/>
      <c r="BC1072" s="11"/>
      <c r="BD1072" s="11"/>
    </row>
    <row r="1073" spans="1:56" x14ac:dyDescent="0.25">
      <c r="A1073" s="24">
        <v>19</v>
      </c>
      <c r="B1073" s="24">
        <f t="shared" si="570"/>
        <v>22</v>
      </c>
      <c r="C1073" s="73"/>
      <c r="D1073" s="9" t="str">
        <f>Data!B$26</f>
        <v>Beregnet tilskud</v>
      </c>
      <c r="E1073" s="9"/>
      <c r="F1073" s="67">
        <f>HLOOKUP(B1072,'Budget &amp; Total'!B:CI,42,FALSE)</f>
        <v>0</v>
      </c>
      <c r="G1073" s="244"/>
      <c r="H1073" s="454">
        <f t="shared" ca="1" si="571"/>
        <v>0</v>
      </c>
      <c r="I1073" s="72"/>
      <c r="J1073" s="159">
        <f ca="1">HLOOKUP($B1073,INDIRECT(J$1&amp;"!$I$2:$AM$40"),('Partner-period(er)'!$A1073+14),FALSE)</f>
        <v>0</v>
      </c>
      <c r="K1073" s="57">
        <f ca="1">HLOOKUP($B1073,INDIRECT(K$1&amp;"!$I$2:$AM$40"),('Partner-period(er)'!$A1073+14),FALSE)</f>
        <v>0</v>
      </c>
      <c r="L1073" s="57">
        <f ca="1">HLOOKUP($B1073,INDIRECT(L$1&amp;"!$I$2:$AM$40"),('Partner-period(er)'!$A1073+14),FALSE)</f>
        <v>0</v>
      </c>
      <c r="M1073" s="57">
        <f ca="1">HLOOKUP($B1073,INDIRECT(M$1&amp;"!$I$2:$AM$40"),('Partner-period(er)'!$A1073+14),FALSE)</f>
        <v>0</v>
      </c>
      <c r="N1073" s="57">
        <f ca="1">HLOOKUP($B1073,INDIRECT(N$1&amp;"!$I$2:$AM$40"),('Partner-period(er)'!$A1073+14),FALSE)</f>
        <v>0</v>
      </c>
      <c r="O1073" s="9">
        <f ca="1">HLOOKUP($B1073,INDIRECT(O$1&amp;"!$I$2:$AM$40"),('Partner-period(er)'!$A1073+14),FALSE)</f>
        <v>0</v>
      </c>
      <c r="P1073" s="9">
        <f ca="1">HLOOKUP($B1073,INDIRECT(P$1&amp;"!$I$2:$AM$40"),('Partner-period(er)'!$A1073+14),FALSE)</f>
        <v>0</v>
      </c>
      <c r="Q1073" s="9">
        <f ca="1">HLOOKUP($B1073,INDIRECT(Q$1&amp;"!$I$2:$AM$40"),('Partner-period(er)'!$A1073+14),FALSE)</f>
        <v>0</v>
      </c>
      <c r="R1073" s="9">
        <f ca="1">HLOOKUP($B1073,INDIRECT(R$1&amp;"!$I$2:$AM$40"),('Partner-period(er)'!$A1073+14),FALSE)</f>
        <v>0</v>
      </c>
      <c r="S1073" s="9">
        <f ca="1">HLOOKUP($B1073,INDIRECT(S$1&amp;"!$I$2:$AM$40"),('Partner-period(er)'!$A1073+14),FALSE)</f>
        <v>0</v>
      </c>
      <c r="T1073" s="9">
        <f ca="1">HLOOKUP($B1073,INDIRECT(T$1&amp;"!$I$2:$AM$40"),('Partner-period(er)'!$A1073+14),FALSE)</f>
        <v>0</v>
      </c>
      <c r="U1073" s="9">
        <f ca="1">HLOOKUP($B1073,INDIRECT(U$1&amp;"!$I$2:$AM$40"),('Partner-period(er)'!$A1073+14),FALSE)</f>
        <v>0</v>
      </c>
      <c r="V1073" s="9">
        <f ca="1">HLOOKUP($B1073,INDIRECT(V$1&amp;"!$I$2:$AM$40"),('Partner-period(er)'!$A1073+14),FALSE)</f>
        <v>0</v>
      </c>
      <c r="W1073" s="9">
        <f ca="1">HLOOKUP($B1073,INDIRECT(W$1&amp;"!$I$2:$AM$40"),('Partner-period(er)'!$A1073+14),FALSE)</f>
        <v>0</v>
      </c>
      <c r="X1073" s="109">
        <f ca="1">HLOOKUP($B1073,INDIRECT(X$1&amp;"!$I$2:$AM$40"),('Partner-period(er)'!$A1073+14),FALSE)</f>
        <v>0</v>
      </c>
      <c r="Z1073" s="15"/>
      <c r="AA1073" s="11"/>
      <c r="AB1073" s="11"/>
      <c r="AC1073" s="11"/>
      <c r="AD1073" s="11"/>
      <c r="AE1073" s="11"/>
      <c r="AF1073" s="11"/>
      <c r="AG1073" s="11"/>
      <c r="AH1073" s="11"/>
      <c r="AI1073" s="11"/>
      <c r="AJ1073" s="11"/>
      <c r="AK1073" s="11"/>
      <c r="AL1073" s="11"/>
      <c r="AM1073" s="11"/>
      <c r="AN1073" s="19"/>
      <c r="AO1073" s="12"/>
      <c r="AP1073" s="11"/>
      <c r="AQ1073" s="11"/>
      <c r="AR1073" s="11"/>
      <c r="AS1073" s="11"/>
      <c r="AT1073" s="11"/>
      <c r="AU1073" s="11"/>
      <c r="AV1073" s="11"/>
      <c r="AW1073" s="11"/>
      <c r="AX1073" s="11"/>
      <c r="AY1073" s="11"/>
      <c r="AZ1073" s="11"/>
      <c r="BA1073" s="11"/>
      <c r="BB1073" s="11"/>
      <c r="BC1073" s="11"/>
      <c r="BD1073" s="11"/>
    </row>
    <row r="1074" spans="1:56" x14ac:dyDescent="0.25">
      <c r="A1074" s="24">
        <v>20</v>
      </c>
      <c r="B1074" s="24">
        <f t="shared" si="570"/>
        <v>22</v>
      </c>
      <c r="C1074" s="73"/>
      <c r="D1074" s="9" t="str">
        <f>Data!B$27</f>
        <v>Forudbetalt tilskud (efter aftale)</v>
      </c>
      <c r="E1074" s="27"/>
      <c r="F1074" s="4"/>
      <c r="G1074" s="242"/>
      <c r="H1074" s="454">
        <f t="shared" ca="1" si="571"/>
        <v>0</v>
      </c>
      <c r="I1074" s="72"/>
      <c r="J1074" s="159">
        <f ca="1">HLOOKUP($B1074,INDIRECT(J$1&amp;"!$I$2:$AM$40"),('Partner-period(er)'!$A1074+14),FALSE)</f>
        <v>0</v>
      </c>
      <c r="K1074" s="57">
        <f ca="1">HLOOKUP($B1074,INDIRECT(K$1&amp;"!$I$2:$AM$40"),('Partner-period(er)'!$A1074+14),FALSE)</f>
        <v>0</v>
      </c>
      <c r="L1074" s="57">
        <f ca="1">HLOOKUP($B1074,INDIRECT(L$1&amp;"!$I$2:$AM$40"),('Partner-period(er)'!$A1074+14),FALSE)</f>
        <v>0</v>
      </c>
      <c r="M1074" s="57">
        <f ca="1">HLOOKUP($B1074,INDIRECT(M$1&amp;"!$I$2:$AM$40"),('Partner-period(er)'!$A1074+14),FALSE)</f>
        <v>0</v>
      </c>
      <c r="N1074" s="57">
        <f ca="1">HLOOKUP($B1074,INDIRECT(N$1&amp;"!$I$2:$AM$40"),('Partner-period(er)'!$A1074+14),FALSE)</f>
        <v>0</v>
      </c>
      <c r="O1074" s="9">
        <f ca="1">HLOOKUP($B1074,INDIRECT(O$1&amp;"!$I$2:$AM$40"),('Partner-period(er)'!$A1074+14),FALSE)</f>
        <v>0</v>
      </c>
      <c r="P1074" s="9">
        <f ca="1">HLOOKUP($B1074,INDIRECT(P$1&amp;"!$I$2:$AM$40"),('Partner-period(er)'!$A1074+14),FALSE)</f>
        <v>0</v>
      </c>
      <c r="Q1074" s="9">
        <f ca="1">HLOOKUP($B1074,INDIRECT(Q$1&amp;"!$I$2:$AM$40"),('Partner-period(er)'!$A1074+14),FALSE)</f>
        <v>0</v>
      </c>
      <c r="R1074" s="9">
        <f ca="1">HLOOKUP($B1074,INDIRECT(R$1&amp;"!$I$2:$AM$40"),('Partner-period(er)'!$A1074+14),FALSE)</f>
        <v>0</v>
      </c>
      <c r="S1074" s="9">
        <f ca="1">HLOOKUP($B1074,INDIRECT(S$1&amp;"!$I$2:$AM$40"),('Partner-period(er)'!$A1074+14),FALSE)</f>
        <v>0</v>
      </c>
      <c r="T1074" s="9">
        <f ca="1">HLOOKUP($B1074,INDIRECT(T$1&amp;"!$I$2:$AM$40"),('Partner-period(er)'!$A1074+14),FALSE)</f>
        <v>0</v>
      </c>
      <c r="U1074" s="9">
        <f ca="1">HLOOKUP($B1074,INDIRECT(U$1&amp;"!$I$2:$AM$40"),('Partner-period(er)'!$A1074+14),FALSE)</f>
        <v>0</v>
      </c>
      <c r="V1074" s="9">
        <f ca="1">HLOOKUP($B1074,INDIRECT(V$1&amp;"!$I$2:$AM$40"),('Partner-period(er)'!$A1074+14),FALSE)</f>
        <v>0</v>
      </c>
      <c r="W1074" s="9">
        <f ca="1">HLOOKUP($B1074,INDIRECT(W$1&amp;"!$I$2:$AM$40"),('Partner-period(er)'!$A1074+14),FALSE)</f>
        <v>0</v>
      </c>
      <c r="X1074" s="109">
        <f ca="1">HLOOKUP($B1074,INDIRECT(X$1&amp;"!$I$2:$AM$40"),('Partner-period(er)'!$A1074+14),FALSE)</f>
        <v>0</v>
      </c>
      <c r="Z1074" s="15"/>
      <c r="AA1074" s="11"/>
      <c r="AB1074" s="11"/>
      <c r="AC1074" s="11"/>
      <c r="AD1074" s="11"/>
      <c r="AE1074" s="11"/>
      <c r="AF1074" s="11"/>
      <c r="AG1074" s="11"/>
      <c r="AH1074" s="11"/>
      <c r="AI1074" s="11"/>
      <c r="AJ1074" s="11"/>
      <c r="AK1074" s="11"/>
      <c r="AL1074" s="11"/>
      <c r="AM1074" s="11"/>
      <c r="AN1074" s="19"/>
      <c r="AO1074" s="12"/>
      <c r="AP1074" s="11"/>
      <c r="AQ1074" s="11"/>
      <c r="AR1074" s="11"/>
      <c r="AS1074" s="11"/>
      <c r="AT1074" s="11"/>
      <c r="AU1074" s="11"/>
      <c r="AV1074" s="11"/>
      <c r="AW1074" s="11"/>
      <c r="AX1074" s="11"/>
      <c r="AY1074" s="11"/>
      <c r="AZ1074" s="11"/>
      <c r="BA1074" s="11"/>
      <c r="BB1074" s="11"/>
      <c r="BC1074" s="11"/>
      <c r="BD1074" s="11"/>
    </row>
    <row r="1075" spans="1:56" x14ac:dyDescent="0.25">
      <c r="A1075" s="24">
        <v>21</v>
      </c>
      <c r="B1075" s="24">
        <f t="shared" si="570"/>
        <v>22</v>
      </c>
      <c r="C1075" s="39"/>
      <c r="D1075" s="9" t="str">
        <f>Data!B$28</f>
        <v>Justering for timepris inklusiv overhead</v>
      </c>
      <c r="E1075" s="27"/>
      <c r="F1075" s="4"/>
      <c r="G1075" s="242"/>
      <c r="H1075" s="454">
        <f t="shared" ca="1" si="571"/>
        <v>0</v>
      </c>
      <c r="I1075" s="72"/>
      <c r="J1075" s="159">
        <f ca="1">(J1085+J1092)*(1+$F1060)*$F1073</f>
        <v>0</v>
      </c>
      <c r="K1075" s="57">
        <f ca="1">(K1085+K1092)*(1+$F1060)*$F1073</f>
        <v>0</v>
      </c>
      <c r="L1075" s="57">
        <f t="shared" ref="L1075:X1075" ca="1" si="575">(L1085+L1092)*(1+$F1060)*$F1073</f>
        <v>0</v>
      </c>
      <c r="M1075" s="57">
        <f t="shared" ca="1" si="575"/>
        <v>0</v>
      </c>
      <c r="N1075" s="57">
        <f t="shared" ca="1" si="575"/>
        <v>0</v>
      </c>
      <c r="O1075" s="57">
        <f t="shared" ca="1" si="575"/>
        <v>0</v>
      </c>
      <c r="P1075" s="57">
        <f t="shared" ca="1" si="575"/>
        <v>0</v>
      </c>
      <c r="Q1075" s="57">
        <f t="shared" ca="1" si="575"/>
        <v>0</v>
      </c>
      <c r="R1075" s="57">
        <f t="shared" ca="1" si="575"/>
        <v>0</v>
      </c>
      <c r="S1075" s="57">
        <f t="shared" ca="1" si="575"/>
        <v>0</v>
      </c>
      <c r="T1075" s="57">
        <f t="shared" ca="1" si="575"/>
        <v>0</v>
      </c>
      <c r="U1075" s="57">
        <f t="shared" ca="1" si="575"/>
        <v>0</v>
      </c>
      <c r="V1075" s="57">
        <f t="shared" ca="1" si="575"/>
        <v>0</v>
      </c>
      <c r="W1075" s="57">
        <f t="shared" ca="1" si="575"/>
        <v>0</v>
      </c>
      <c r="X1075" s="360">
        <f t="shared" ca="1" si="575"/>
        <v>0</v>
      </c>
      <c r="Z1075" s="15"/>
      <c r="AA1075" s="11"/>
      <c r="AB1075" s="11"/>
      <c r="AC1075" s="11"/>
      <c r="AD1075" s="11"/>
      <c r="AE1075" s="11"/>
      <c r="AF1075" s="11"/>
      <c r="AG1075" s="11"/>
      <c r="AH1075" s="11"/>
      <c r="AI1075" s="11"/>
      <c r="AJ1075" s="11"/>
      <c r="AK1075" s="11"/>
      <c r="AL1075" s="11"/>
      <c r="AM1075" s="11"/>
      <c r="AN1075" s="19"/>
      <c r="AO1075" s="12"/>
      <c r="AP1075" s="11"/>
      <c r="AQ1075" s="11"/>
      <c r="AR1075" s="11"/>
      <c r="AS1075" s="11"/>
      <c r="AT1075" s="11"/>
      <c r="AU1075" s="11"/>
      <c r="AV1075" s="11"/>
      <c r="AW1075" s="11"/>
      <c r="AX1075" s="11"/>
      <c r="AY1075" s="11"/>
      <c r="AZ1075" s="11"/>
      <c r="BA1075" s="11"/>
      <c r="BB1075" s="11"/>
      <c r="BC1075" s="11"/>
      <c r="BD1075" s="11"/>
    </row>
    <row r="1076" spans="1:56" x14ac:dyDescent="0.25">
      <c r="A1076" s="24">
        <v>23</v>
      </c>
      <c r="B1076" s="24">
        <f t="shared" si="570"/>
        <v>22</v>
      </c>
      <c r="C1076" s="39"/>
      <c r="D1076" s="9" t="str">
        <f>Data!B$29</f>
        <v>Justering for budgetoverskridelse</v>
      </c>
      <c r="E1076" s="27"/>
      <c r="F1076" s="4"/>
      <c r="G1076" s="243"/>
      <c r="H1076" s="454">
        <f t="shared" ca="1" si="571"/>
        <v>0</v>
      </c>
      <c r="I1076" s="72"/>
      <c r="J1076" s="153">
        <f t="shared" ref="J1076:X1076" ca="1" si="576">-AP1076*$F1073</f>
        <v>0</v>
      </c>
      <c r="K1076" s="58">
        <f t="shared" ca="1" si="576"/>
        <v>0</v>
      </c>
      <c r="L1076" s="58">
        <f t="shared" ca="1" si="576"/>
        <v>0</v>
      </c>
      <c r="M1076" s="58">
        <f t="shared" ca="1" si="576"/>
        <v>0</v>
      </c>
      <c r="N1076" s="58">
        <f t="shared" ca="1" si="576"/>
        <v>0</v>
      </c>
      <c r="O1076" s="41">
        <f t="shared" ca="1" si="576"/>
        <v>0</v>
      </c>
      <c r="P1076" s="41">
        <f t="shared" ca="1" si="576"/>
        <v>0</v>
      </c>
      <c r="Q1076" s="41">
        <f t="shared" ca="1" si="576"/>
        <v>0</v>
      </c>
      <c r="R1076" s="41">
        <f t="shared" ca="1" si="576"/>
        <v>0</v>
      </c>
      <c r="S1076" s="41">
        <f t="shared" ca="1" si="576"/>
        <v>0</v>
      </c>
      <c r="T1076" s="41">
        <f t="shared" ca="1" si="576"/>
        <v>0</v>
      </c>
      <c r="U1076" s="41">
        <f t="shared" ca="1" si="576"/>
        <v>0</v>
      </c>
      <c r="V1076" s="41">
        <f t="shared" ca="1" si="576"/>
        <v>0</v>
      </c>
      <c r="W1076" s="41">
        <f t="shared" ca="1" si="576"/>
        <v>0</v>
      </c>
      <c r="X1076" s="363">
        <f t="shared" ca="1" si="576"/>
        <v>0</v>
      </c>
      <c r="Z1076" s="15"/>
      <c r="AA1076" s="11"/>
      <c r="AB1076" s="11"/>
      <c r="AC1076" s="11"/>
      <c r="AD1076" s="11"/>
      <c r="AE1076" s="11"/>
      <c r="AF1076" s="11"/>
      <c r="AG1076" s="11"/>
      <c r="AH1076" s="11"/>
      <c r="AI1076" s="11"/>
      <c r="AJ1076" s="11"/>
      <c r="AK1076" s="11"/>
      <c r="AL1076" s="11"/>
      <c r="AM1076" s="11"/>
      <c r="AN1076" s="19"/>
      <c r="AO1076" s="12"/>
      <c r="AP1076" s="11">
        <f ca="1">SUM(AP1061:AP1069)</f>
        <v>0</v>
      </c>
      <c r="AQ1076" s="11">
        <f t="shared" ref="AQ1076:BD1076" ca="1" si="577">SUM(AQ1061:AQ1069)</f>
        <v>0</v>
      </c>
      <c r="AR1076" s="11">
        <f t="shared" ca="1" si="577"/>
        <v>0</v>
      </c>
      <c r="AS1076" s="11">
        <f t="shared" ca="1" si="577"/>
        <v>0</v>
      </c>
      <c r="AT1076" s="11">
        <f t="shared" ca="1" si="577"/>
        <v>0</v>
      </c>
      <c r="AU1076" s="11">
        <f t="shared" ca="1" si="577"/>
        <v>0</v>
      </c>
      <c r="AV1076" s="11">
        <f t="shared" ca="1" si="577"/>
        <v>0</v>
      </c>
      <c r="AW1076" s="11">
        <f t="shared" ca="1" si="577"/>
        <v>0</v>
      </c>
      <c r="AX1076" s="11">
        <f t="shared" ca="1" si="577"/>
        <v>0</v>
      </c>
      <c r="AY1076" s="11">
        <f t="shared" ca="1" si="577"/>
        <v>0</v>
      </c>
      <c r="AZ1076" s="11">
        <f t="shared" ca="1" si="577"/>
        <v>0</v>
      </c>
      <c r="BA1076" s="11">
        <f t="shared" ca="1" si="577"/>
        <v>0</v>
      </c>
      <c r="BB1076" s="11">
        <f t="shared" ca="1" si="577"/>
        <v>0</v>
      </c>
      <c r="BC1076" s="11">
        <f t="shared" ca="1" si="577"/>
        <v>0</v>
      </c>
      <c r="BD1076" s="11">
        <f t="shared" ca="1" si="577"/>
        <v>0</v>
      </c>
    </row>
    <row r="1077" spans="1:56" x14ac:dyDescent="0.25">
      <c r="A1077" s="24">
        <v>24</v>
      </c>
      <c r="B1077" s="24">
        <f t="shared" si="570"/>
        <v>22</v>
      </c>
      <c r="C1077" s="411"/>
      <c r="D1077" s="136" t="str">
        <f>Data!B$30</f>
        <v>Tilskud total / til faktura</v>
      </c>
      <c r="E1077" s="136"/>
      <c r="F1077" s="260"/>
      <c r="G1077" s="408">
        <f>HLOOKUP(B1073,'Budget &amp; Total'!$1:$45,43,FALSE)</f>
        <v>0</v>
      </c>
      <c r="H1077" s="458">
        <f t="shared" ca="1" si="571"/>
        <v>0</v>
      </c>
      <c r="I1077" s="79"/>
      <c r="J1077" s="258">
        <f ca="1">SUM(J1073:J1076)</f>
        <v>0</v>
      </c>
      <c r="K1077" s="259">
        <f ca="1">SUM(K1073:K1076)</f>
        <v>0</v>
      </c>
      <c r="L1077" s="259">
        <f t="shared" ref="L1077:X1077" ca="1" si="578">SUM(L1073:L1076)</f>
        <v>0</v>
      </c>
      <c r="M1077" s="259">
        <f t="shared" ca="1" si="578"/>
        <v>0</v>
      </c>
      <c r="N1077" s="259">
        <f t="shared" ca="1" si="578"/>
        <v>0</v>
      </c>
      <c r="O1077" s="136">
        <f t="shared" ca="1" si="578"/>
        <v>0</v>
      </c>
      <c r="P1077" s="136">
        <f t="shared" ca="1" si="578"/>
        <v>0</v>
      </c>
      <c r="Q1077" s="136">
        <f t="shared" ca="1" si="578"/>
        <v>0</v>
      </c>
      <c r="R1077" s="136">
        <f t="shared" ca="1" si="578"/>
        <v>0</v>
      </c>
      <c r="S1077" s="136">
        <f t="shared" ca="1" si="578"/>
        <v>0</v>
      </c>
      <c r="T1077" s="136">
        <f t="shared" ca="1" si="578"/>
        <v>0</v>
      </c>
      <c r="U1077" s="136">
        <f t="shared" ca="1" si="578"/>
        <v>0</v>
      </c>
      <c r="V1077" s="136">
        <f t="shared" ca="1" si="578"/>
        <v>0</v>
      </c>
      <c r="W1077" s="136">
        <f t="shared" ca="1" si="578"/>
        <v>0</v>
      </c>
      <c r="X1077" s="369">
        <f t="shared" ca="1" si="578"/>
        <v>0</v>
      </c>
      <c r="Z1077" s="15"/>
      <c r="AA1077" s="11"/>
      <c r="AB1077" s="11"/>
      <c r="AC1077" s="11"/>
      <c r="AD1077" s="11"/>
      <c r="AE1077" s="11"/>
      <c r="AF1077" s="11"/>
      <c r="AG1077" s="11"/>
      <c r="AH1077" s="11"/>
      <c r="AI1077" s="11"/>
      <c r="AJ1077" s="11"/>
      <c r="AK1077" s="11"/>
      <c r="AL1077" s="11"/>
      <c r="AM1077" s="11"/>
      <c r="AN1077" s="19"/>
      <c r="AO1077" s="12"/>
      <c r="AP1077" s="11"/>
      <c r="AQ1077" s="11"/>
      <c r="AR1077" s="11"/>
      <c r="AS1077" s="11"/>
      <c r="AT1077" s="11"/>
      <c r="AU1077" s="11"/>
      <c r="AV1077" s="11"/>
      <c r="AW1077" s="11"/>
      <c r="AX1077" s="11"/>
      <c r="AY1077" s="11"/>
      <c r="AZ1077" s="11"/>
      <c r="BA1077" s="11"/>
      <c r="BB1077" s="11"/>
      <c r="BC1077" s="11"/>
      <c r="BD1077" s="11"/>
    </row>
    <row r="1078" spans="1:56" x14ac:dyDescent="0.25">
      <c r="A1078" s="24">
        <v>24</v>
      </c>
      <c r="B1078" s="24">
        <f t="shared" si="570"/>
        <v>22</v>
      </c>
      <c r="C1078" s="74"/>
      <c r="D1078" s="33" t="str">
        <f>Data!B$31</f>
        <v>Anden finansiering</v>
      </c>
      <c r="E1078" s="33"/>
      <c r="F1078" s="264"/>
      <c r="G1078" s="409">
        <f>HLOOKUP(B1078,'Budget &amp; Total'!$1:$45,44,FALSE)</f>
        <v>0</v>
      </c>
      <c r="H1078" s="459">
        <f t="shared" ca="1" si="571"/>
        <v>0</v>
      </c>
      <c r="I1078" s="79"/>
      <c r="J1078" s="262">
        <f ca="1">HLOOKUP($B1077,INDIRECT(J$1&amp;"!$I$2:$AM$40"),('Partner-period(er)'!$A1078+14),FALSE)</f>
        <v>0</v>
      </c>
      <c r="K1078" s="263">
        <f ca="1">HLOOKUP($B1077,INDIRECT(K$1&amp;"!$I$2:$AM$40"),('Partner-period(er)'!$A1078+14),FALSE)</f>
        <v>0</v>
      </c>
      <c r="L1078" s="263">
        <f ca="1">HLOOKUP($B1077,INDIRECT(L$1&amp;"!$I$2:$AM$40"),('Partner-period(er)'!$A1078+14),FALSE)</f>
        <v>0</v>
      </c>
      <c r="M1078" s="263">
        <f ca="1">HLOOKUP($B1077,INDIRECT(M$1&amp;"!$I$2:$AM$40"),('Partner-period(er)'!$A1078+14),FALSE)</f>
        <v>0</v>
      </c>
      <c r="N1078" s="263">
        <f ca="1">HLOOKUP($B1077,INDIRECT(N$1&amp;"!$I$2:$AM$40"),('Partner-period(er)'!$A1078+14),FALSE)</f>
        <v>0</v>
      </c>
      <c r="O1078" s="33">
        <f ca="1">HLOOKUP($B1077,INDIRECT(O$1&amp;"!$I$2:$AM$40"),('Partner-period(er)'!$A1078+14),FALSE)</f>
        <v>0</v>
      </c>
      <c r="P1078" s="33">
        <f ca="1">HLOOKUP($B1077,INDIRECT(P$1&amp;"!$I$2:$AM$40"),('Partner-period(er)'!$A1078+14),FALSE)</f>
        <v>0</v>
      </c>
      <c r="Q1078" s="33">
        <f ca="1">HLOOKUP($B1077,INDIRECT(Q$1&amp;"!$I$2:$AM$40"),('Partner-period(er)'!$A1078+14),FALSE)</f>
        <v>0</v>
      </c>
      <c r="R1078" s="33">
        <f ca="1">HLOOKUP($B1077,INDIRECT(R$1&amp;"!$I$2:$AM$40"),('Partner-period(er)'!$A1078+14),FALSE)</f>
        <v>0</v>
      </c>
      <c r="S1078" s="33">
        <f ca="1">HLOOKUP($B1077,INDIRECT(S$1&amp;"!$I$2:$AM$40"),('Partner-period(er)'!$A1078+14),FALSE)</f>
        <v>0</v>
      </c>
      <c r="T1078" s="33">
        <f ca="1">HLOOKUP($B1077,INDIRECT(T$1&amp;"!$I$2:$AM$40"),('Partner-period(er)'!$A1078+14),FALSE)</f>
        <v>0</v>
      </c>
      <c r="U1078" s="33">
        <f ca="1">HLOOKUP($B1077,INDIRECT(U$1&amp;"!$I$2:$AM$40"),('Partner-period(er)'!$A1078+14),FALSE)</f>
        <v>0</v>
      </c>
      <c r="V1078" s="33">
        <f ca="1">HLOOKUP($B1077,INDIRECT(V$1&amp;"!$I$2:$AM$40"),('Partner-period(er)'!$A1078+14),FALSE)</f>
        <v>0</v>
      </c>
      <c r="W1078" s="33">
        <f ca="1">HLOOKUP($B1077,INDIRECT(W$1&amp;"!$I$2:$AM$40"),('Partner-period(er)'!$A1078+14),FALSE)</f>
        <v>0</v>
      </c>
      <c r="X1078" s="370">
        <f ca="1">HLOOKUP($B1077,INDIRECT(X$1&amp;"!$I$2:$AM$40"),('Partner-period(er)'!$A1078+14),FALSE)</f>
        <v>0</v>
      </c>
      <c r="Z1078" s="15"/>
      <c r="AA1078" s="11"/>
      <c r="AB1078" s="11"/>
      <c r="AC1078" s="11"/>
      <c r="AD1078" s="11"/>
      <c r="AE1078" s="11"/>
      <c r="AF1078" s="11"/>
      <c r="AG1078" s="11"/>
      <c r="AH1078" s="11"/>
      <c r="AI1078" s="11"/>
      <c r="AJ1078" s="11"/>
      <c r="AK1078" s="11"/>
      <c r="AL1078" s="11"/>
      <c r="AM1078" s="11"/>
      <c r="AN1078" s="19"/>
      <c r="AO1078" s="12"/>
      <c r="AP1078" s="11"/>
      <c r="AQ1078" s="11"/>
      <c r="AR1078" s="11"/>
      <c r="AS1078" s="11"/>
      <c r="AT1078" s="11"/>
      <c r="AU1078" s="11"/>
      <c r="AV1078" s="11"/>
      <c r="AW1078" s="11"/>
      <c r="AX1078" s="11"/>
      <c r="AY1078" s="11"/>
      <c r="AZ1078" s="11"/>
      <c r="BA1078" s="11"/>
      <c r="BB1078" s="11"/>
      <c r="BC1078" s="11"/>
      <c r="BD1078" s="11"/>
    </row>
    <row r="1079" spans="1:56" ht="13.8" thickBot="1" x14ac:dyDescent="0.3">
      <c r="A1079" s="24">
        <v>26</v>
      </c>
      <c r="B1079" s="24">
        <f t="shared" si="570"/>
        <v>22</v>
      </c>
      <c r="C1079" s="265"/>
      <c r="D1079" s="34" t="str">
        <f>Data!B$32</f>
        <v>Egenfinansiering</v>
      </c>
      <c r="E1079" s="34"/>
      <c r="F1079" s="65"/>
      <c r="G1079" s="410">
        <f>HLOOKUP(B1079,'Budget &amp; Total'!$1:$45,45,FALSE)</f>
        <v>0</v>
      </c>
      <c r="H1079" s="460">
        <f t="shared" ca="1" si="571"/>
        <v>0</v>
      </c>
      <c r="I1079" s="79"/>
      <c r="J1079" s="267">
        <f ca="1">J1071-J1077-J1078</f>
        <v>0</v>
      </c>
      <c r="K1079" s="63">
        <f ca="1">K1071-K1077-K1078</f>
        <v>0</v>
      </c>
      <c r="L1079" s="63">
        <f t="shared" ref="L1079:X1079" ca="1" si="579">L1071-L1077-L1078</f>
        <v>0</v>
      </c>
      <c r="M1079" s="63">
        <f t="shared" ca="1" si="579"/>
        <v>0</v>
      </c>
      <c r="N1079" s="63">
        <f t="shared" ca="1" si="579"/>
        <v>0</v>
      </c>
      <c r="O1079" s="34">
        <f t="shared" ca="1" si="579"/>
        <v>0</v>
      </c>
      <c r="P1079" s="34">
        <f t="shared" ca="1" si="579"/>
        <v>0</v>
      </c>
      <c r="Q1079" s="34">
        <f t="shared" ca="1" si="579"/>
        <v>0</v>
      </c>
      <c r="R1079" s="34">
        <f t="shared" ca="1" si="579"/>
        <v>0</v>
      </c>
      <c r="S1079" s="34">
        <f t="shared" ca="1" si="579"/>
        <v>0</v>
      </c>
      <c r="T1079" s="34">
        <f t="shared" ca="1" si="579"/>
        <v>0</v>
      </c>
      <c r="U1079" s="34">
        <f t="shared" ca="1" si="579"/>
        <v>0</v>
      </c>
      <c r="V1079" s="34">
        <f t="shared" ca="1" si="579"/>
        <v>0</v>
      </c>
      <c r="W1079" s="34">
        <f t="shared" ca="1" si="579"/>
        <v>0</v>
      </c>
      <c r="X1079" s="371">
        <f t="shared" ca="1" si="579"/>
        <v>0</v>
      </c>
      <c r="Z1079" s="16"/>
      <c r="AA1079" s="17"/>
      <c r="AB1079" s="17"/>
      <c r="AC1079" s="17"/>
      <c r="AD1079" s="17"/>
      <c r="AE1079" s="17"/>
      <c r="AF1079" s="17"/>
      <c r="AG1079" s="17"/>
      <c r="AH1079" s="17"/>
      <c r="AI1079" s="17"/>
      <c r="AJ1079" s="17"/>
      <c r="AK1079" s="17"/>
      <c r="AL1079" s="17"/>
      <c r="AM1079" s="17"/>
      <c r="AN1079" s="20"/>
      <c r="AO1079" s="12"/>
      <c r="AP1079" s="11"/>
      <c r="AQ1079" s="11"/>
      <c r="AR1079" s="11"/>
      <c r="AS1079" s="11"/>
      <c r="AT1079" s="11"/>
      <c r="AU1079" s="11"/>
      <c r="AV1079" s="11"/>
      <c r="AW1079" s="11"/>
      <c r="AX1079" s="11"/>
      <c r="AY1079" s="11"/>
      <c r="AZ1079" s="11"/>
      <c r="BA1079" s="11"/>
      <c r="BB1079" s="11"/>
      <c r="BC1079" s="11"/>
      <c r="BD1079" s="11"/>
    </row>
    <row r="1080" spans="1:56" x14ac:dyDescent="0.25">
      <c r="A1080" s="24">
        <v>29</v>
      </c>
      <c r="C1080" s="88" t="str">
        <f>Data!$B$95</f>
        <v>Kontrol for overskridelse af timepriser</v>
      </c>
      <c r="D1080" s="60"/>
      <c r="E1080" s="60"/>
      <c r="F1080" s="4"/>
      <c r="G1080" s="59"/>
      <c r="H1080" s="59"/>
      <c r="I1080" s="59"/>
      <c r="J1080" s="9"/>
      <c r="K1080" s="9"/>
      <c r="L1080" s="9"/>
      <c r="M1080" s="9"/>
      <c r="N1080" s="9"/>
      <c r="O1080" s="9"/>
      <c r="P1080" s="9"/>
      <c r="Q1080" s="9"/>
      <c r="R1080" s="9"/>
      <c r="S1080" s="9"/>
      <c r="T1080" s="9"/>
      <c r="U1080" s="9"/>
      <c r="V1080" s="9"/>
      <c r="W1080" s="9"/>
      <c r="X1080" s="109"/>
    </row>
    <row r="1081" spans="1:56" x14ac:dyDescent="0.25">
      <c r="A1081" s="24">
        <v>30</v>
      </c>
      <c r="C1081" s="178" t="s">
        <v>36</v>
      </c>
      <c r="D1081" s="82"/>
      <c r="E1081" s="179"/>
      <c r="F1081" s="201" t="s">
        <v>35</v>
      </c>
      <c r="G1081" s="82"/>
      <c r="H1081" s="180"/>
      <c r="I1081" s="180"/>
      <c r="J1081" s="181">
        <f ca="1">J1055</f>
        <v>0</v>
      </c>
      <c r="K1081" s="182">
        <f t="shared" ref="K1081:X1081" ca="1" si="580">K1055+J1081</f>
        <v>0</v>
      </c>
      <c r="L1081" s="182">
        <f t="shared" ca="1" si="580"/>
        <v>0</v>
      </c>
      <c r="M1081" s="182">
        <f t="shared" ca="1" si="580"/>
        <v>0</v>
      </c>
      <c r="N1081" s="182">
        <f t="shared" ca="1" si="580"/>
        <v>0</v>
      </c>
      <c r="O1081" s="182">
        <f t="shared" ca="1" si="580"/>
        <v>0</v>
      </c>
      <c r="P1081" s="182">
        <f t="shared" ca="1" si="580"/>
        <v>0</v>
      </c>
      <c r="Q1081" s="182">
        <f t="shared" ca="1" si="580"/>
        <v>0</v>
      </c>
      <c r="R1081" s="182">
        <f t="shared" ca="1" si="580"/>
        <v>0</v>
      </c>
      <c r="S1081" s="182">
        <f t="shared" ca="1" si="580"/>
        <v>0</v>
      </c>
      <c r="T1081" s="182">
        <f t="shared" ca="1" si="580"/>
        <v>0</v>
      </c>
      <c r="U1081" s="182">
        <f t="shared" ca="1" si="580"/>
        <v>0</v>
      </c>
      <c r="V1081" s="182">
        <f t="shared" ca="1" si="580"/>
        <v>0</v>
      </c>
      <c r="W1081" s="182">
        <f t="shared" ca="1" si="580"/>
        <v>0</v>
      </c>
      <c r="X1081" s="183">
        <f t="shared" ca="1" si="580"/>
        <v>0</v>
      </c>
    </row>
    <row r="1082" spans="1:56" x14ac:dyDescent="0.25">
      <c r="A1082" s="24">
        <v>31</v>
      </c>
      <c r="C1082" s="184"/>
      <c r="D1082" s="6"/>
      <c r="E1082" s="185"/>
      <c r="F1082" s="202" t="s">
        <v>37</v>
      </c>
      <c r="G1082" s="6"/>
      <c r="H1082" s="6"/>
      <c r="I1082" s="6"/>
      <c r="J1082" s="186">
        <f ca="1">J1058</f>
        <v>0</v>
      </c>
      <c r="K1082" s="187">
        <f t="shared" ref="K1082:X1082" ca="1" si="581">K1058+J1082</f>
        <v>0</v>
      </c>
      <c r="L1082" s="187">
        <f t="shared" ca="1" si="581"/>
        <v>0</v>
      </c>
      <c r="M1082" s="187">
        <f t="shared" ca="1" si="581"/>
        <v>0</v>
      </c>
      <c r="N1082" s="187">
        <f t="shared" ca="1" si="581"/>
        <v>0</v>
      </c>
      <c r="O1082" s="187">
        <f t="shared" ca="1" si="581"/>
        <v>0</v>
      </c>
      <c r="P1082" s="187">
        <f t="shared" ca="1" si="581"/>
        <v>0</v>
      </c>
      <c r="Q1082" s="187">
        <f t="shared" ca="1" si="581"/>
        <v>0</v>
      </c>
      <c r="R1082" s="187">
        <f t="shared" ca="1" si="581"/>
        <v>0</v>
      </c>
      <c r="S1082" s="187">
        <f t="shared" ca="1" si="581"/>
        <v>0</v>
      </c>
      <c r="T1082" s="187">
        <f t="shared" ca="1" si="581"/>
        <v>0</v>
      </c>
      <c r="U1082" s="187">
        <f t="shared" ca="1" si="581"/>
        <v>0</v>
      </c>
      <c r="V1082" s="187">
        <f t="shared" ca="1" si="581"/>
        <v>0</v>
      </c>
      <c r="W1082" s="187">
        <f t="shared" ca="1" si="581"/>
        <v>0</v>
      </c>
      <c r="X1082" s="188">
        <f t="shared" ca="1" si="581"/>
        <v>0</v>
      </c>
    </row>
    <row r="1083" spans="1:56" x14ac:dyDescent="0.25">
      <c r="A1083" s="24">
        <v>32</v>
      </c>
      <c r="C1083" s="189"/>
      <c r="D1083" s="6"/>
      <c r="E1083" s="6"/>
      <c r="F1083" s="203" t="s">
        <v>100</v>
      </c>
      <c r="G1083" s="6"/>
      <c r="H1083" s="190"/>
      <c r="I1083" s="190"/>
      <c r="J1083" s="191">
        <f ca="1">J1081*$F1058</f>
        <v>0</v>
      </c>
      <c r="K1083" s="192">
        <f t="shared" ref="K1083:X1083" ca="1" si="582">K1081*$F1058</f>
        <v>0</v>
      </c>
      <c r="L1083" s="192">
        <f t="shared" ca="1" si="582"/>
        <v>0</v>
      </c>
      <c r="M1083" s="192">
        <f t="shared" ca="1" si="582"/>
        <v>0</v>
      </c>
      <c r="N1083" s="192">
        <f t="shared" ca="1" si="582"/>
        <v>0</v>
      </c>
      <c r="O1083" s="192">
        <f t="shared" ca="1" si="582"/>
        <v>0</v>
      </c>
      <c r="P1083" s="192">
        <f t="shared" ca="1" si="582"/>
        <v>0</v>
      </c>
      <c r="Q1083" s="192">
        <f t="shared" ca="1" si="582"/>
        <v>0</v>
      </c>
      <c r="R1083" s="192">
        <f t="shared" ca="1" si="582"/>
        <v>0</v>
      </c>
      <c r="S1083" s="192">
        <f t="shared" ca="1" si="582"/>
        <v>0</v>
      </c>
      <c r="T1083" s="192">
        <f t="shared" ca="1" si="582"/>
        <v>0</v>
      </c>
      <c r="U1083" s="192">
        <f t="shared" ca="1" si="582"/>
        <v>0</v>
      </c>
      <c r="V1083" s="192">
        <f t="shared" ca="1" si="582"/>
        <v>0</v>
      </c>
      <c r="W1083" s="192">
        <f t="shared" ca="1" si="582"/>
        <v>0</v>
      </c>
      <c r="X1083" s="193">
        <f t="shared" ca="1" si="582"/>
        <v>0</v>
      </c>
    </row>
    <row r="1084" spans="1:56" x14ac:dyDescent="0.25">
      <c r="A1084" s="24">
        <v>33</v>
      </c>
      <c r="C1084" s="189"/>
      <c r="D1084" s="6"/>
      <c r="E1084" s="185"/>
      <c r="F1084" s="202" t="s">
        <v>99</v>
      </c>
      <c r="G1084" s="6"/>
      <c r="H1084" s="194"/>
      <c r="I1084" s="194"/>
      <c r="J1084" s="191">
        <f ca="1">MIN(J1082:J1083)</f>
        <v>0</v>
      </c>
      <c r="K1084" s="192">
        <f t="shared" ref="K1084:X1084" ca="1" si="583">MIN(K1082:K1083)-MIN(J1082:J1083)</f>
        <v>0</v>
      </c>
      <c r="L1084" s="192">
        <f t="shared" ca="1" si="583"/>
        <v>0</v>
      </c>
      <c r="M1084" s="192">
        <f t="shared" ca="1" si="583"/>
        <v>0</v>
      </c>
      <c r="N1084" s="192">
        <f t="shared" ca="1" si="583"/>
        <v>0</v>
      </c>
      <c r="O1084" s="192">
        <f t="shared" ca="1" si="583"/>
        <v>0</v>
      </c>
      <c r="P1084" s="192">
        <f t="shared" ca="1" si="583"/>
        <v>0</v>
      </c>
      <c r="Q1084" s="192">
        <f t="shared" ca="1" si="583"/>
        <v>0</v>
      </c>
      <c r="R1084" s="192">
        <f t="shared" ca="1" si="583"/>
        <v>0</v>
      </c>
      <c r="S1084" s="192">
        <f t="shared" ca="1" si="583"/>
        <v>0</v>
      </c>
      <c r="T1084" s="192">
        <f t="shared" ca="1" si="583"/>
        <v>0</v>
      </c>
      <c r="U1084" s="192">
        <f t="shared" ca="1" si="583"/>
        <v>0</v>
      </c>
      <c r="V1084" s="192">
        <f t="shared" ca="1" si="583"/>
        <v>0</v>
      </c>
      <c r="W1084" s="192">
        <f t="shared" ca="1" si="583"/>
        <v>0</v>
      </c>
      <c r="X1084" s="193">
        <f t="shared" ca="1" si="583"/>
        <v>0</v>
      </c>
      <c r="AO1084" s="12"/>
      <c r="AP1084" s="11"/>
      <c r="AQ1084" s="11"/>
      <c r="AR1084" s="11"/>
      <c r="AS1084" s="11"/>
      <c r="AT1084" s="11"/>
      <c r="AU1084" s="11"/>
      <c r="AV1084" s="11"/>
      <c r="AW1084" s="11"/>
      <c r="AX1084" s="11"/>
      <c r="AY1084" s="11"/>
      <c r="AZ1084" s="11"/>
      <c r="BA1084" s="11"/>
      <c r="BB1084" s="11"/>
      <c r="BC1084" s="11"/>
    </row>
    <row r="1085" spans="1:56" x14ac:dyDescent="0.25">
      <c r="A1085" s="24">
        <v>34</v>
      </c>
      <c r="C1085" s="189"/>
      <c r="D1085" s="6"/>
      <c r="E1085" s="185"/>
      <c r="F1085" s="202" t="s">
        <v>94</v>
      </c>
      <c r="G1085" s="6"/>
      <c r="H1085" s="190"/>
      <c r="I1085" s="190"/>
      <c r="J1085" s="191">
        <f ca="1">J1084-J1058</f>
        <v>0</v>
      </c>
      <c r="K1085" s="192">
        <f ca="1">K1084-K1058</f>
        <v>0</v>
      </c>
      <c r="L1085" s="192">
        <f t="shared" ref="L1085:X1085" ca="1" si="584">L1084-L1058</f>
        <v>0</v>
      </c>
      <c r="M1085" s="192">
        <f t="shared" ca="1" si="584"/>
        <v>0</v>
      </c>
      <c r="N1085" s="192">
        <f t="shared" ca="1" si="584"/>
        <v>0</v>
      </c>
      <c r="O1085" s="192">
        <f t="shared" ca="1" si="584"/>
        <v>0</v>
      </c>
      <c r="P1085" s="192">
        <f t="shared" ca="1" si="584"/>
        <v>0</v>
      </c>
      <c r="Q1085" s="192">
        <f t="shared" ca="1" si="584"/>
        <v>0</v>
      </c>
      <c r="R1085" s="192">
        <f t="shared" ca="1" si="584"/>
        <v>0</v>
      </c>
      <c r="S1085" s="192">
        <f t="shared" ca="1" si="584"/>
        <v>0</v>
      </c>
      <c r="T1085" s="192">
        <f t="shared" ca="1" si="584"/>
        <v>0</v>
      </c>
      <c r="U1085" s="192">
        <f t="shared" ca="1" si="584"/>
        <v>0</v>
      </c>
      <c r="V1085" s="192">
        <f t="shared" ca="1" si="584"/>
        <v>0</v>
      </c>
      <c r="W1085" s="192">
        <f t="shared" ca="1" si="584"/>
        <v>0</v>
      </c>
      <c r="X1085" s="193">
        <f t="shared" ca="1" si="584"/>
        <v>0</v>
      </c>
    </row>
    <row r="1086" spans="1:56" x14ac:dyDescent="0.25">
      <c r="A1086" s="24">
        <v>35</v>
      </c>
      <c r="C1086" s="189"/>
      <c r="D1086" s="6"/>
      <c r="E1086" s="185"/>
      <c r="F1086" s="202" t="s">
        <v>95</v>
      </c>
      <c r="G1086" s="6"/>
      <c r="H1086" s="190"/>
      <c r="I1086" s="190"/>
      <c r="J1086" s="191">
        <f ca="1">-J1085</f>
        <v>0</v>
      </c>
      <c r="K1086" s="192">
        <f ca="1">-SUM($J1085:K1085)</f>
        <v>0</v>
      </c>
      <c r="L1086" s="192">
        <f ca="1">-SUM($J1085:L1085)</f>
        <v>0</v>
      </c>
      <c r="M1086" s="192">
        <f ca="1">-SUM($J1085:M1085)</f>
        <v>0</v>
      </c>
      <c r="N1086" s="192">
        <f ca="1">-SUM($J1085:N1085)</f>
        <v>0</v>
      </c>
      <c r="O1086" s="192">
        <f ca="1">-SUM($J1085:O1085)</f>
        <v>0</v>
      </c>
      <c r="P1086" s="192">
        <f ca="1">-SUM($J1085:P1085)</f>
        <v>0</v>
      </c>
      <c r="Q1086" s="192">
        <f ca="1">-SUM($J1085:Q1085)</f>
        <v>0</v>
      </c>
      <c r="R1086" s="192">
        <f ca="1">-SUM($J1085:R1085)</f>
        <v>0</v>
      </c>
      <c r="S1086" s="192">
        <f ca="1">-SUM($J1085:S1085)</f>
        <v>0</v>
      </c>
      <c r="T1086" s="192">
        <f ca="1">-SUM($J1085:T1085)</f>
        <v>0</v>
      </c>
      <c r="U1086" s="192">
        <f ca="1">-SUM($J1085:U1085)</f>
        <v>0</v>
      </c>
      <c r="V1086" s="192">
        <f ca="1">-SUM($J1085:V1085)</f>
        <v>0</v>
      </c>
      <c r="W1086" s="192">
        <f ca="1">-SUM($J1085:W1085)</f>
        <v>0</v>
      </c>
      <c r="X1086" s="193">
        <f ca="1">-SUM($J1085:X1085)</f>
        <v>0</v>
      </c>
    </row>
    <row r="1087" spans="1:56" x14ac:dyDescent="0.25">
      <c r="C1087" s="195"/>
      <c r="D1087" s="196"/>
      <c r="E1087" s="196"/>
      <c r="F1087" s="204"/>
      <c r="G1087" s="196"/>
      <c r="H1087" s="196"/>
      <c r="I1087" s="196"/>
      <c r="J1087" s="186"/>
      <c r="K1087" s="187"/>
      <c r="L1087" s="187"/>
      <c r="M1087" s="187">
        <f ca="1">IF(M1055&gt;0,(M1083-SUM($J1084:L1084))/M1055,0)</f>
        <v>0</v>
      </c>
      <c r="N1087" s="187">
        <f ca="1">IF(N1055&gt;0,(N1083-SUM($J1084:M1084))/N1055,0)</f>
        <v>0</v>
      </c>
      <c r="O1087" s="187">
        <f ca="1">IF(O1055&gt;0,(O1083-SUM($J1084:N1084))/O1055,0)</f>
        <v>0</v>
      </c>
      <c r="P1087" s="187">
        <f ca="1">IF(P1055&gt;0,(P1083-SUM($J1084:O1084))/P1055,0)</f>
        <v>0</v>
      </c>
      <c r="Q1087" s="187">
        <f ca="1">IF(Q1055&gt;0,(Q1083-SUM($J1084:P1084))/Q1055,0)</f>
        <v>0</v>
      </c>
      <c r="R1087" s="187">
        <f ca="1">IF(R1055&gt;0,(R1083-SUM($J1084:Q1084))/R1055,0)</f>
        <v>0</v>
      </c>
      <c r="S1087" s="187">
        <f ca="1">IF(S1055&gt;0,(S1083-SUM($J1084:R1084))/S1055,0)</f>
        <v>0</v>
      </c>
      <c r="T1087" s="187">
        <f ca="1">IF(T1055&gt;0,(T1083-SUM($J1084:S1084))/T1055,0)</f>
        <v>0</v>
      </c>
      <c r="U1087" s="187">
        <f ca="1">IF(U1055&gt;0,(U1083-SUM($J1084:T1084))/U1055,0)</f>
        <v>0</v>
      </c>
      <c r="V1087" s="187">
        <f ca="1">IF(V1055&gt;0,(V1083-SUM($J1084:U1084))/V1055,0)</f>
        <v>0</v>
      </c>
      <c r="W1087" s="187">
        <f ca="1">IF(W1055&gt;0,(W1083-SUM($J1084:V1084))/W1055,0)</f>
        <v>0</v>
      </c>
      <c r="X1087" s="188">
        <f ca="1">IF(X1055&gt;0,(X1083-SUM($J1084:W1084))/X1055,0)</f>
        <v>0</v>
      </c>
    </row>
    <row r="1088" spans="1:56" x14ac:dyDescent="0.25">
      <c r="A1088" s="24">
        <v>36</v>
      </c>
      <c r="C1088" s="189" t="s">
        <v>40</v>
      </c>
      <c r="D1088" s="6"/>
      <c r="E1088" s="185"/>
      <c r="F1088" s="202" t="s">
        <v>35</v>
      </c>
      <c r="G1088" s="6"/>
      <c r="H1088" s="6"/>
      <c r="I1088" s="6"/>
      <c r="J1088" s="191">
        <f ca="1">J1056</f>
        <v>0</v>
      </c>
      <c r="K1088" s="192">
        <f t="shared" ref="K1088:X1088" ca="1" si="585">K1056+J1088</f>
        <v>0</v>
      </c>
      <c r="L1088" s="192">
        <f t="shared" ca="1" si="585"/>
        <v>0</v>
      </c>
      <c r="M1088" s="192">
        <f t="shared" ca="1" si="585"/>
        <v>0</v>
      </c>
      <c r="N1088" s="192">
        <f t="shared" ca="1" si="585"/>
        <v>0</v>
      </c>
      <c r="O1088" s="192">
        <f t="shared" ca="1" si="585"/>
        <v>0</v>
      </c>
      <c r="P1088" s="192">
        <f t="shared" ca="1" si="585"/>
        <v>0</v>
      </c>
      <c r="Q1088" s="192">
        <f t="shared" ca="1" si="585"/>
        <v>0</v>
      </c>
      <c r="R1088" s="192">
        <f t="shared" ca="1" si="585"/>
        <v>0</v>
      </c>
      <c r="S1088" s="192">
        <f t="shared" ca="1" si="585"/>
        <v>0</v>
      </c>
      <c r="T1088" s="192">
        <f t="shared" ca="1" si="585"/>
        <v>0</v>
      </c>
      <c r="U1088" s="192">
        <f t="shared" ca="1" si="585"/>
        <v>0</v>
      </c>
      <c r="V1088" s="192">
        <f t="shared" ca="1" si="585"/>
        <v>0</v>
      </c>
      <c r="W1088" s="192">
        <f t="shared" ca="1" si="585"/>
        <v>0</v>
      </c>
      <c r="X1088" s="193">
        <f t="shared" ca="1" si="585"/>
        <v>0</v>
      </c>
    </row>
    <row r="1089" spans="1:56" x14ac:dyDescent="0.25">
      <c r="A1089" s="24">
        <v>37</v>
      </c>
      <c r="C1089" s="189"/>
      <c r="D1089" s="6"/>
      <c r="E1089" s="185"/>
      <c r="F1089" s="202" t="s">
        <v>37</v>
      </c>
      <c r="G1089" s="6"/>
      <c r="H1089" s="6"/>
      <c r="I1089" s="6"/>
      <c r="J1089" s="191">
        <f ca="1">J1059</f>
        <v>0</v>
      </c>
      <c r="K1089" s="192">
        <f t="shared" ref="K1089:X1089" ca="1" si="586">K1059+J1089</f>
        <v>0</v>
      </c>
      <c r="L1089" s="192">
        <f t="shared" ca="1" si="586"/>
        <v>0</v>
      </c>
      <c r="M1089" s="192">
        <f t="shared" ca="1" si="586"/>
        <v>0</v>
      </c>
      <c r="N1089" s="192">
        <f t="shared" ca="1" si="586"/>
        <v>0</v>
      </c>
      <c r="O1089" s="192">
        <f t="shared" ca="1" si="586"/>
        <v>0</v>
      </c>
      <c r="P1089" s="192">
        <f t="shared" ca="1" si="586"/>
        <v>0</v>
      </c>
      <c r="Q1089" s="192">
        <f t="shared" ca="1" si="586"/>
        <v>0</v>
      </c>
      <c r="R1089" s="192">
        <f t="shared" ca="1" si="586"/>
        <v>0</v>
      </c>
      <c r="S1089" s="192">
        <f t="shared" ca="1" si="586"/>
        <v>0</v>
      </c>
      <c r="T1089" s="192">
        <f t="shared" ca="1" si="586"/>
        <v>0</v>
      </c>
      <c r="U1089" s="192">
        <f t="shared" ca="1" si="586"/>
        <v>0</v>
      </c>
      <c r="V1089" s="192">
        <f t="shared" ca="1" si="586"/>
        <v>0</v>
      </c>
      <c r="W1089" s="192">
        <f t="shared" ca="1" si="586"/>
        <v>0</v>
      </c>
      <c r="X1089" s="193">
        <f t="shared" ca="1" si="586"/>
        <v>0</v>
      </c>
    </row>
    <row r="1090" spans="1:56" x14ac:dyDescent="0.25">
      <c r="A1090" s="24">
        <v>38</v>
      </c>
      <c r="C1090" s="197"/>
      <c r="D1090" s="6"/>
      <c r="E1090" s="6"/>
      <c r="F1090" s="203" t="s">
        <v>100</v>
      </c>
      <c r="G1090" s="6"/>
      <c r="H1090" s="6"/>
      <c r="I1090" s="6"/>
      <c r="J1090" s="191">
        <f ca="1">J1088*$F1059</f>
        <v>0</v>
      </c>
      <c r="K1090" s="192">
        <f ca="1">K1088*$F1059</f>
        <v>0</v>
      </c>
      <c r="L1090" s="192">
        <f t="shared" ref="L1090:X1090" ca="1" si="587">L1088*$F1059</f>
        <v>0</v>
      </c>
      <c r="M1090" s="192">
        <f t="shared" ca="1" si="587"/>
        <v>0</v>
      </c>
      <c r="N1090" s="192">
        <f t="shared" ca="1" si="587"/>
        <v>0</v>
      </c>
      <c r="O1090" s="192">
        <f t="shared" ca="1" si="587"/>
        <v>0</v>
      </c>
      <c r="P1090" s="192">
        <f t="shared" ca="1" si="587"/>
        <v>0</v>
      </c>
      <c r="Q1090" s="192">
        <f t="shared" ca="1" si="587"/>
        <v>0</v>
      </c>
      <c r="R1090" s="192">
        <f t="shared" ca="1" si="587"/>
        <v>0</v>
      </c>
      <c r="S1090" s="192">
        <f t="shared" ca="1" si="587"/>
        <v>0</v>
      </c>
      <c r="T1090" s="192">
        <f t="shared" ca="1" si="587"/>
        <v>0</v>
      </c>
      <c r="U1090" s="192">
        <f t="shared" ca="1" si="587"/>
        <v>0</v>
      </c>
      <c r="V1090" s="192">
        <f t="shared" ca="1" si="587"/>
        <v>0</v>
      </c>
      <c r="W1090" s="192">
        <f t="shared" ca="1" si="587"/>
        <v>0</v>
      </c>
      <c r="X1090" s="193">
        <f t="shared" ca="1" si="587"/>
        <v>0</v>
      </c>
    </row>
    <row r="1091" spans="1:56" x14ac:dyDescent="0.25">
      <c r="A1091" s="24">
        <v>39</v>
      </c>
      <c r="C1091" s="189"/>
      <c r="D1091" s="6"/>
      <c r="E1091" s="185"/>
      <c r="F1091" s="202" t="s">
        <v>99</v>
      </c>
      <c r="G1091" s="6"/>
      <c r="H1091" s="6"/>
      <c r="I1091" s="6"/>
      <c r="J1091" s="191">
        <f ca="1">MIN(J1089:J1090)</f>
        <v>0</v>
      </c>
      <c r="K1091" s="192">
        <f t="shared" ref="K1091:X1091" ca="1" si="588">MIN(K1089:K1090)-MIN(J1089:J1090)</f>
        <v>0</v>
      </c>
      <c r="L1091" s="192">
        <f t="shared" ca="1" si="588"/>
        <v>0</v>
      </c>
      <c r="M1091" s="192">
        <f t="shared" ca="1" si="588"/>
        <v>0</v>
      </c>
      <c r="N1091" s="192">
        <f t="shared" ca="1" si="588"/>
        <v>0</v>
      </c>
      <c r="O1091" s="192">
        <f t="shared" ca="1" si="588"/>
        <v>0</v>
      </c>
      <c r="P1091" s="192">
        <f t="shared" ca="1" si="588"/>
        <v>0</v>
      </c>
      <c r="Q1091" s="192">
        <f t="shared" ca="1" si="588"/>
        <v>0</v>
      </c>
      <c r="R1091" s="192">
        <f t="shared" ca="1" si="588"/>
        <v>0</v>
      </c>
      <c r="S1091" s="192">
        <f t="shared" ca="1" si="588"/>
        <v>0</v>
      </c>
      <c r="T1091" s="192">
        <f t="shared" ca="1" si="588"/>
        <v>0</v>
      </c>
      <c r="U1091" s="192">
        <f t="shared" ca="1" si="588"/>
        <v>0</v>
      </c>
      <c r="V1091" s="192">
        <f t="shared" ca="1" si="588"/>
        <v>0</v>
      </c>
      <c r="W1091" s="192">
        <f t="shared" ca="1" si="588"/>
        <v>0</v>
      </c>
      <c r="X1091" s="193">
        <f t="shared" ca="1" si="588"/>
        <v>0</v>
      </c>
    </row>
    <row r="1092" spans="1:56" x14ac:dyDescent="0.25">
      <c r="A1092" s="24">
        <v>40</v>
      </c>
      <c r="C1092" s="189"/>
      <c r="D1092" s="6"/>
      <c r="E1092" s="185"/>
      <c r="F1092" s="202" t="s">
        <v>94</v>
      </c>
      <c r="G1092" s="6"/>
      <c r="H1092" s="6"/>
      <c r="I1092" s="6"/>
      <c r="J1092" s="191">
        <f t="shared" ref="J1092:X1092" ca="1" si="589">J1091-J1059</f>
        <v>0</v>
      </c>
      <c r="K1092" s="192">
        <f t="shared" ca="1" si="589"/>
        <v>0</v>
      </c>
      <c r="L1092" s="192">
        <f t="shared" ca="1" si="589"/>
        <v>0</v>
      </c>
      <c r="M1092" s="192">
        <f t="shared" ca="1" si="589"/>
        <v>0</v>
      </c>
      <c r="N1092" s="192">
        <f t="shared" ca="1" si="589"/>
        <v>0</v>
      </c>
      <c r="O1092" s="192">
        <f t="shared" ca="1" si="589"/>
        <v>0</v>
      </c>
      <c r="P1092" s="192">
        <f t="shared" ca="1" si="589"/>
        <v>0</v>
      </c>
      <c r="Q1092" s="192">
        <f t="shared" ca="1" si="589"/>
        <v>0</v>
      </c>
      <c r="R1092" s="192">
        <f t="shared" ca="1" si="589"/>
        <v>0</v>
      </c>
      <c r="S1092" s="192">
        <f t="shared" ca="1" si="589"/>
        <v>0</v>
      </c>
      <c r="T1092" s="192">
        <f t="shared" ca="1" si="589"/>
        <v>0</v>
      </c>
      <c r="U1092" s="192">
        <f t="shared" ca="1" si="589"/>
        <v>0</v>
      </c>
      <c r="V1092" s="192">
        <f t="shared" ca="1" si="589"/>
        <v>0</v>
      </c>
      <c r="W1092" s="192">
        <f t="shared" ca="1" si="589"/>
        <v>0</v>
      </c>
      <c r="X1092" s="193">
        <f t="shared" ca="1" si="589"/>
        <v>0</v>
      </c>
    </row>
    <row r="1093" spans="1:56" x14ac:dyDescent="0.25">
      <c r="A1093" s="24">
        <v>41</v>
      </c>
      <c r="C1093" s="189"/>
      <c r="D1093" s="6"/>
      <c r="E1093" s="185"/>
      <c r="F1093" s="202" t="s">
        <v>95</v>
      </c>
      <c r="G1093" s="6"/>
      <c r="H1093" s="6"/>
      <c r="I1093" s="6"/>
      <c r="J1093" s="191">
        <f ca="1">-J1092</f>
        <v>0</v>
      </c>
      <c r="K1093" s="192">
        <f ca="1">-SUM($J1092:K1092)</f>
        <v>0</v>
      </c>
      <c r="L1093" s="192">
        <f ca="1">-SUM($J1092:L1092)</f>
        <v>0</v>
      </c>
      <c r="M1093" s="192">
        <f ca="1">-SUM($J1092:M1092)</f>
        <v>0</v>
      </c>
      <c r="N1093" s="192">
        <f ca="1">-SUM($J1092:N1092)</f>
        <v>0</v>
      </c>
      <c r="O1093" s="192">
        <f ca="1">-SUM($J1092:O1092)</f>
        <v>0</v>
      </c>
      <c r="P1093" s="192">
        <f ca="1">-SUM($J1092:P1092)</f>
        <v>0</v>
      </c>
      <c r="Q1093" s="192">
        <f ca="1">-SUM($J1092:Q1092)</f>
        <v>0</v>
      </c>
      <c r="R1093" s="192">
        <f ca="1">-SUM($J1092:R1092)</f>
        <v>0</v>
      </c>
      <c r="S1093" s="192">
        <f ca="1">-SUM($J1092:S1092)</f>
        <v>0</v>
      </c>
      <c r="T1093" s="192">
        <f ca="1">-SUM($J1092:T1092)</f>
        <v>0</v>
      </c>
      <c r="U1093" s="192">
        <f ca="1">-SUM($J1092:U1092)</f>
        <v>0</v>
      </c>
      <c r="V1093" s="192">
        <f ca="1">-SUM($J1092:V1092)</f>
        <v>0</v>
      </c>
      <c r="W1093" s="192">
        <f ca="1">-SUM($J1092:W1092)</f>
        <v>0</v>
      </c>
      <c r="X1093" s="193">
        <f ca="1">-SUM($J1092:X1092)</f>
        <v>0</v>
      </c>
    </row>
    <row r="1094" spans="1:56" x14ac:dyDescent="0.25">
      <c r="A1094" s="24">
        <v>42</v>
      </c>
      <c r="B1094" s="154"/>
      <c r="C1094" s="178" t="s">
        <v>65</v>
      </c>
      <c r="D1094" s="82"/>
      <c r="E1094" s="82"/>
      <c r="F1094" s="205" t="s">
        <v>58</v>
      </c>
      <c r="G1094" s="82"/>
      <c r="H1094" s="82"/>
      <c r="I1094" s="82"/>
      <c r="J1094" s="198">
        <f t="shared" ref="J1094:X1094" ca="1" si="590">(J1092+J1085)*$F1060</f>
        <v>0</v>
      </c>
      <c r="K1094" s="199">
        <f t="shared" ca="1" si="590"/>
        <v>0</v>
      </c>
      <c r="L1094" s="199">
        <f t="shared" ca="1" si="590"/>
        <v>0</v>
      </c>
      <c r="M1094" s="199">
        <f t="shared" ca="1" si="590"/>
        <v>0</v>
      </c>
      <c r="N1094" s="199">
        <f t="shared" ca="1" si="590"/>
        <v>0</v>
      </c>
      <c r="O1094" s="199">
        <f t="shared" ca="1" si="590"/>
        <v>0</v>
      </c>
      <c r="P1094" s="199">
        <f t="shared" ca="1" si="590"/>
        <v>0</v>
      </c>
      <c r="Q1094" s="199">
        <f t="shared" ca="1" si="590"/>
        <v>0</v>
      </c>
      <c r="R1094" s="199">
        <f t="shared" ca="1" si="590"/>
        <v>0</v>
      </c>
      <c r="S1094" s="199">
        <f t="shared" ca="1" si="590"/>
        <v>0</v>
      </c>
      <c r="T1094" s="199">
        <f t="shared" ca="1" si="590"/>
        <v>0</v>
      </c>
      <c r="U1094" s="199">
        <f t="shared" ca="1" si="590"/>
        <v>0</v>
      </c>
      <c r="V1094" s="199">
        <f t="shared" ca="1" si="590"/>
        <v>0</v>
      </c>
      <c r="W1094" s="199">
        <f t="shared" ca="1" si="590"/>
        <v>0</v>
      </c>
      <c r="X1094" s="200">
        <f t="shared" ca="1" si="590"/>
        <v>0</v>
      </c>
    </row>
    <row r="1095" spans="1:56" x14ac:dyDescent="0.25">
      <c r="A1095" s="24">
        <v>43</v>
      </c>
      <c r="C1095" s="189"/>
      <c r="D1095" s="6"/>
      <c r="E1095" s="6"/>
      <c r="F1095" s="202" t="str">
        <f>Data!B$99</f>
        <v>Støttet overhead</v>
      </c>
      <c r="G1095" s="6"/>
      <c r="H1095" s="6"/>
      <c r="I1095" s="6"/>
      <c r="J1095" s="191">
        <f ca="1">(J1091+J1084)*$F1060</f>
        <v>0</v>
      </c>
      <c r="K1095" s="192">
        <f ca="1">(K1091+K1084)*$F1060</f>
        <v>0</v>
      </c>
      <c r="L1095" s="192">
        <f t="shared" ref="L1095:X1095" ca="1" si="591">(L1091+L1084)*$F1060</f>
        <v>0</v>
      </c>
      <c r="M1095" s="192">
        <f t="shared" ca="1" si="591"/>
        <v>0</v>
      </c>
      <c r="N1095" s="192">
        <f t="shared" ca="1" si="591"/>
        <v>0</v>
      </c>
      <c r="O1095" s="192">
        <f t="shared" ca="1" si="591"/>
        <v>0</v>
      </c>
      <c r="P1095" s="192">
        <f t="shared" ca="1" si="591"/>
        <v>0</v>
      </c>
      <c r="Q1095" s="192">
        <f t="shared" ca="1" si="591"/>
        <v>0</v>
      </c>
      <c r="R1095" s="192">
        <f t="shared" ca="1" si="591"/>
        <v>0</v>
      </c>
      <c r="S1095" s="192">
        <f t="shared" ca="1" si="591"/>
        <v>0</v>
      </c>
      <c r="T1095" s="192">
        <f t="shared" ca="1" si="591"/>
        <v>0</v>
      </c>
      <c r="U1095" s="192">
        <f t="shared" ca="1" si="591"/>
        <v>0</v>
      </c>
      <c r="V1095" s="192">
        <f t="shared" ca="1" si="591"/>
        <v>0</v>
      </c>
      <c r="W1095" s="192">
        <f t="shared" ca="1" si="591"/>
        <v>0</v>
      </c>
      <c r="X1095" s="193">
        <f t="shared" ca="1" si="591"/>
        <v>0</v>
      </c>
    </row>
    <row r="1096" spans="1:56" x14ac:dyDescent="0.25">
      <c r="C1096" s="178" t="s">
        <v>101</v>
      </c>
      <c r="D1096" s="82"/>
      <c r="E1096" s="82"/>
      <c r="F1096" s="201" t="str">
        <f>Data!B$33</f>
        <v>Udbetalingsloft</v>
      </c>
      <c r="G1096" s="82"/>
      <c r="H1096" s="82"/>
      <c r="I1096" s="82"/>
      <c r="J1096" s="198">
        <f ca="1">(J1083+J1090)*(1+$F1060)*$F1073</f>
        <v>0</v>
      </c>
      <c r="K1096" s="199">
        <f t="shared" ref="K1096:X1096" ca="1" si="592">(K1083+K1090)*(1+$F1060)*$F1073</f>
        <v>0</v>
      </c>
      <c r="L1096" s="199">
        <f t="shared" ca="1" si="592"/>
        <v>0</v>
      </c>
      <c r="M1096" s="199">
        <f t="shared" ca="1" si="592"/>
        <v>0</v>
      </c>
      <c r="N1096" s="199">
        <f t="shared" ca="1" si="592"/>
        <v>0</v>
      </c>
      <c r="O1096" s="199">
        <f t="shared" ca="1" si="592"/>
        <v>0</v>
      </c>
      <c r="P1096" s="199">
        <f t="shared" ca="1" si="592"/>
        <v>0</v>
      </c>
      <c r="Q1096" s="199">
        <f t="shared" ca="1" si="592"/>
        <v>0</v>
      </c>
      <c r="R1096" s="199">
        <f t="shared" ca="1" si="592"/>
        <v>0</v>
      </c>
      <c r="S1096" s="199">
        <f t="shared" ca="1" si="592"/>
        <v>0</v>
      </c>
      <c r="T1096" s="199">
        <f t="shared" ca="1" si="592"/>
        <v>0</v>
      </c>
      <c r="U1096" s="199">
        <f t="shared" ca="1" si="592"/>
        <v>0</v>
      </c>
      <c r="V1096" s="199">
        <f t="shared" ca="1" si="592"/>
        <v>0</v>
      </c>
      <c r="W1096" s="199">
        <f t="shared" ca="1" si="592"/>
        <v>0</v>
      </c>
      <c r="X1096" s="200">
        <f t="shared" ca="1" si="592"/>
        <v>0</v>
      </c>
    </row>
    <row r="1097" spans="1:56" x14ac:dyDescent="0.25">
      <c r="C1097" s="189"/>
      <c r="D1097" s="6"/>
      <c r="E1097" s="6"/>
      <c r="F1097" s="202" t="str">
        <f>Data!B$34</f>
        <v>Til/fra pulje</v>
      </c>
      <c r="G1097" s="6"/>
      <c r="H1097" s="6"/>
      <c r="I1097" s="6"/>
      <c r="J1097" s="191">
        <f ca="1">(J1085+J1092)*(1+$F1060)*$F1073</f>
        <v>0</v>
      </c>
      <c r="K1097" s="192">
        <f t="shared" ref="K1097:X1097" ca="1" si="593">(K1085+K1092)*(1+$F1060)*$F1073</f>
        <v>0</v>
      </c>
      <c r="L1097" s="192">
        <f t="shared" ca="1" si="593"/>
        <v>0</v>
      </c>
      <c r="M1097" s="192">
        <f t="shared" ca="1" si="593"/>
        <v>0</v>
      </c>
      <c r="N1097" s="192">
        <f t="shared" ca="1" si="593"/>
        <v>0</v>
      </c>
      <c r="O1097" s="192">
        <f t="shared" ca="1" si="593"/>
        <v>0</v>
      </c>
      <c r="P1097" s="192">
        <f t="shared" ca="1" si="593"/>
        <v>0</v>
      </c>
      <c r="Q1097" s="192">
        <f t="shared" ca="1" si="593"/>
        <v>0</v>
      </c>
      <c r="R1097" s="192">
        <f t="shared" ca="1" si="593"/>
        <v>0</v>
      </c>
      <c r="S1097" s="192">
        <f t="shared" ca="1" si="593"/>
        <v>0</v>
      </c>
      <c r="T1097" s="192">
        <f t="shared" ca="1" si="593"/>
        <v>0</v>
      </c>
      <c r="U1097" s="192">
        <f t="shared" ca="1" si="593"/>
        <v>0</v>
      </c>
      <c r="V1097" s="192">
        <f t="shared" ca="1" si="593"/>
        <v>0</v>
      </c>
      <c r="W1097" s="192">
        <f t="shared" ca="1" si="593"/>
        <v>0</v>
      </c>
      <c r="X1097" s="193">
        <f t="shared" ca="1" si="593"/>
        <v>0</v>
      </c>
    </row>
    <row r="1098" spans="1:56" x14ac:dyDescent="0.25">
      <c r="C1098" s="195"/>
      <c r="D1098" s="196"/>
      <c r="E1098" s="196"/>
      <c r="F1098" s="204" t="str">
        <f>Data!B$35</f>
        <v>Pulje for tilbageholdt tilskud</v>
      </c>
      <c r="G1098" s="196"/>
      <c r="H1098" s="196"/>
      <c r="I1098" s="196"/>
      <c r="J1098" s="186">
        <f ca="1">(J1086+J1093)*(1+$F1060)*$F1073</f>
        <v>0</v>
      </c>
      <c r="K1098" s="187">
        <f t="shared" ref="K1098:X1098" ca="1" si="594">(K1086+K1093)*(1+$F1060)*$F1073</f>
        <v>0</v>
      </c>
      <c r="L1098" s="187">
        <f t="shared" ca="1" si="594"/>
        <v>0</v>
      </c>
      <c r="M1098" s="187">
        <f t="shared" ca="1" si="594"/>
        <v>0</v>
      </c>
      <c r="N1098" s="187">
        <f t="shared" ca="1" si="594"/>
        <v>0</v>
      </c>
      <c r="O1098" s="187">
        <f t="shared" ca="1" si="594"/>
        <v>0</v>
      </c>
      <c r="P1098" s="187">
        <f t="shared" ca="1" si="594"/>
        <v>0</v>
      </c>
      <c r="Q1098" s="187">
        <f t="shared" ca="1" si="594"/>
        <v>0</v>
      </c>
      <c r="R1098" s="187">
        <f t="shared" ca="1" si="594"/>
        <v>0</v>
      </c>
      <c r="S1098" s="187">
        <f t="shared" ca="1" si="594"/>
        <v>0</v>
      </c>
      <c r="T1098" s="187">
        <f t="shared" ca="1" si="594"/>
        <v>0</v>
      </c>
      <c r="U1098" s="187">
        <f t="shared" ca="1" si="594"/>
        <v>0</v>
      </c>
      <c r="V1098" s="187">
        <f t="shared" ca="1" si="594"/>
        <v>0</v>
      </c>
      <c r="W1098" s="187">
        <f t="shared" ca="1" si="594"/>
        <v>0</v>
      </c>
      <c r="X1098" s="188">
        <f t="shared" ca="1" si="594"/>
        <v>0</v>
      </c>
    </row>
    <row r="1099" spans="1:56" x14ac:dyDescent="0.25">
      <c r="A1099" s="24" t="s">
        <v>230</v>
      </c>
      <c r="C1099" s="482" t="s">
        <v>229</v>
      </c>
      <c r="D1099" s="483"/>
      <c r="E1099" s="483"/>
      <c r="F1099" s="483"/>
      <c r="G1099" s="483"/>
      <c r="H1099" s="483"/>
      <c r="I1099" s="483"/>
      <c r="J1099" s="484">
        <f ca="1">J1074</f>
        <v>0</v>
      </c>
      <c r="K1099" s="485">
        <f ca="1">SUM($J1074:K1074)</f>
        <v>0</v>
      </c>
      <c r="L1099" s="485">
        <f ca="1">SUM($J1074:L1074)</f>
        <v>0</v>
      </c>
      <c r="M1099" s="485">
        <f ca="1">SUM($J1074:M1074)</f>
        <v>0</v>
      </c>
      <c r="N1099" s="485">
        <f ca="1">SUM($J1074:N1074)</f>
        <v>0</v>
      </c>
      <c r="O1099" s="485">
        <f ca="1">SUM($J1074:O1074)</f>
        <v>0</v>
      </c>
      <c r="P1099" s="485">
        <f ca="1">SUM($J1074:P1074)</f>
        <v>0</v>
      </c>
      <c r="Q1099" s="485">
        <f ca="1">SUM($J1074:Q1074)</f>
        <v>0</v>
      </c>
      <c r="R1099" s="485">
        <f ca="1">SUM($J1074:R1074)</f>
        <v>0</v>
      </c>
      <c r="S1099" s="485">
        <f ca="1">SUM($J1074:S1074)</f>
        <v>0</v>
      </c>
      <c r="T1099" s="485">
        <f ca="1">SUM($J1074:T1074)</f>
        <v>0</v>
      </c>
      <c r="U1099" s="485">
        <f ca="1">SUM($J1074:U1074)</f>
        <v>0</v>
      </c>
      <c r="V1099" s="485">
        <f ca="1">SUM($J1074:V1074)</f>
        <v>0</v>
      </c>
      <c r="W1099" s="485">
        <f ca="1">SUM($J1074:W1074)</f>
        <v>0</v>
      </c>
      <c r="X1099" s="486">
        <f ca="1">SUM($J1074:X1074)</f>
        <v>0</v>
      </c>
    </row>
    <row r="1102" spans="1:56" x14ac:dyDescent="0.25">
      <c r="B1102" s="10"/>
      <c r="C1102" s="268" t="str">
        <f>Data!B$53</f>
        <v>Virksomhed</v>
      </c>
      <c r="D1102" s="81"/>
      <c r="E1102" s="403">
        <f>HLOOKUP(B1103,'Budget &amp; Total'!A:CI,6,FALSE)</f>
        <v>0</v>
      </c>
      <c r="F1102" s="925">
        <f>HLOOKUP(B1103,'Budget &amp; Total'!A:CI,5,FALSE)</f>
        <v>0</v>
      </c>
      <c r="G1102" s="925"/>
      <c r="H1102" s="925"/>
      <c r="I1102" s="81"/>
      <c r="J1102" s="82" t="str">
        <f ca="1">J$1</f>
        <v>P1</v>
      </c>
      <c r="K1102" s="82" t="str">
        <f t="shared" ref="K1102:X1102" ca="1" si="595">K$1</f>
        <v>P2</v>
      </c>
      <c r="L1102" s="82" t="str">
        <f t="shared" ca="1" si="595"/>
        <v>P3</v>
      </c>
      <c r="M1102" s="82" t="str">
        <f t="shared" ca="1" si="595"/>
        <v>P4</v>
      </c>
      <c r="N1102" s="82" t="str">
        <f t="shared" ca="1" si="595"/>
        <v>P5</v>
      </c>
      <c r="O1102" s="82" t="str">
        <f t="shared" ca="1" si="595"/>
        <v>P6</v>
      </c>
      <c r="P1102" s="82" t="str">
        <f t="shared" ca="1" si="595"/>
        <v>P7</v>
      </c>
      <c r="Q1102" s="82" t="str">
        <f t="shared" ca="1" si="595"/>
        <v>P8</v>
      </c>
      <c r="R1102" s="82" t="str">
        <f t="shared" ca="1" si="595"/>
        <v>P9</v>
      </c>
      <c r="S1102" s="82" t="str">
        <f t="shared" ca="1" si="595"/>
        <v>P10</v>
      </c>
      <c r="T1102" s="82" t="str">
        <f t="shared" ca="1" si="595"/>
        <v>P11</v>
      </c>
      <c r="U1102" s="82" t="str">
        <f t="shared" ca="1" si="595"/>
        <v>P12</v>
      </c>
      <c r="V1102" s="82" t="str">
        <f t="shared" ca="1" si="595"/>
        <v>P13</v>
      </c>
      <c r="W1102" s="82" t="str">
        <f t="shared" ca="1" si="595"/>
        <v>P14</v>
      </c>
      <c r="X1102" s="83" t="str">
        <f t="shared" ca="1" si="595"/>
        <v>P15</v>
      </c>
      <c r="Z1102" s="1"/>
      <c r="AA1102" s="1"/>
      <c r="AB1102" s="1"/>
      <c r="AC1102" s="1"/>
      <c r="AD1102" s="1"/>
      <c r="AE1102" s="1"/>
      <c r="AF1102" s="1"/>
      <c r="AG1102" s="1"/>
      <c r="AH1102" s="1"/>
      <c r="AI1102" s="1"/>
      <c r="AJ1102" s="1"/>
      <c r="AK1102" s="1"/>
      <c r="AL1102" s="1"/>
      <c r="AM1102" s="1"/>
      <c r="AN1102" s="1"/>
      <c r="AO1102" s="1"/>
      <c r="AX1102" s="1"/>
      <c r="AY1102" s="1"/>
      <c r="AZ1102" s="1"/>
      <c r="BA1102" s="1"/>
      <c r="BB1102" s="1"/>
      <c r="BC1102" s="1"/>
      <c r="BD1102" s="1"/>
    </row>
    <row r="1103" spans="1:56" x14ac:dyDescent="0.25">
      <c r="B1103" s="293">
        <f>B1053+1</f>
        <v>23</v>
      </c>
      <c r="C1103" s="84" t="str">
        <f>Data!B$52</f>
        <v>Projekt</v>
      </c>
      <c r="D1103" s="26"/>
      <c r="E1103" s="296">
        <f>'Budget &amp; Total'!$C$5</f>
        <v>0</v>
      </c>
      <c r="F1103" s="924">
        <f>'Budget &amp; Total'!$C$8</f>
        <v>0</v>
      </c>
      <c r="G1103" s="924"/>
      <c r="H1103" s="924"/>
      <c r="I1103" s="85"/>
      <c r="J1103" s="86">
        <f ca="1">INDIRECT(J$1&amp;"!d$5")</f>
        <v>0</v>
      </c>
      <c r="K1103" s="86">
        <f ca="1">INDIRECT(K$1&amp;"!d$5")</f>
        <v>1</v>
      </c>
      <c r="L1103" s="6"/>
      <c r="M1103" s="6"/>
      <c r="N1103" s="6"/>
      <c r="O1103" s="6"/>
      <c r="P1103" s="6"/>
      <c r="Q1103" s="6"/>
      <c r="R1103" s="6"/>
      <c r="S1103" s="6"/>
      <c r="T1103" s="6"/>
      <c r="U1103" s="6"/>
      <c r="V1103" s="6"/>
      <c r="W1103" s="6"/>
      <c r="X1103" s="481"/>
      <c r="Z1103">
        <v>1</v>
      </c>
      <c r="AA1103">
        <v>2</v>
      </c>
      <c r="AB1103">
        <v>3</v>
      </c>
      <c r="AC1103">
        <v>4</v>
      </c>
      <c r="AD1103">
        <v>5</v>
      </c>
      <c r="AE1103">
        <v>6</v>
      </c>
      <c r="AF1103">
        <v>7</v>
      </c>
      <c r="AG1103">
        <v>8</v>
      </c>
      <c r="AH1103">
        <v>9</v>
      </c>
      <c r="AI1103">
        <v>10</v>
      </c>
      <c r="AJ1103">
        <v>11</v>
      </c>
      <c r="AK1103">
        <v>12</v>
      </c>
      <c r="AL1103">
        <v>13</v>
      </c>
      <c r="AM1103">
        <v>14</v>
      </c>
      <c r="AN1103">
        <v>15</v>
      </c>
    </row>
    <row r="1104" spans="1:56" ht="13.8" thickBot="1" x14ac:dyDescent="0.3">
      <c r="B1104" s="24">
        <f>B1103</f>
        <v>23</v>
      </c>
      <c r="C1104" s="87"/>
      <c r="D1104" s="26"/>
      <c r="E1104" s="26"/>
      <c r="F1104" s="26"/>
      <c r="G1104" s="448" t="s">
        <v>5</v>
      </c>
      <c r="H1104" s="449">
        <f>Data!B1103</f>
        <v>0</v>
      </c>
      <c r="I1104" s="6"/>
      <c r="J1104" s="86">
        <f ca="1">INDIRECT(J$1&amp;"!f$5")</f>
        <v>0</v>
      </c>
      <c r="K1104" s="86">
        <f ca="1">INDIRECT(K$1&amp;"!f$5")</f>
        <v>0</v>
      </c>
      <c r="L1104" s="6"/>
      <c r="M1104" s="6"/>
      <c r="N1104" s="6"/>
      <c r="O1104" s="6"/>
      <c r="P1104" s="6"/>
      <c r="Q1104" s="6"/>
      <c r="R1104" s="6"/>
      <c r="S1104" s="6"/>
      <c r="T1104" s="6"/>
      <c r="U1104" s="6"/>
      <c r="V1104" s="6"/>
      <c r="W1104" s="6"/>
      <c r="X1104" s="481"/>
      <c r="Z1104" s="1">
        <f t="shared" ref="Z1104:AN1104" ca="1" si="596">J1104+20</f>
        <v>20</v>
      </c>
      <c r="AA1104" s="1">
        <f t="shared" ca="1" si="596"/>
        <v>20</v>
      </c>
      <c r="AB1104" s="1">
        <f t="shared" si="596"/>
        <v>20</v>
      </c>
      <c r="AC1104" s="1">
        <f t="shared" si="596"/>
        <v>20</v>
      </c>
      <c r="AD1104" s="1">
        <f t="shared" si="596"/>
        <v>20</v>
      </c>
      <c r="AE1104" s="1">
        <f t="shared" si="596"/>
        <v>20</v>
      </c>
      <c r="AF1104" s="1">
        <f t="shared" si="596"/>
        <v>20</v>
      </c>
      <c r="AG1104" s="1">
        <f t="shared" si="596"/>
        <v>20</v>
      </c>
      <c r="AH1104" s="1">
        <f t="shared" si="596"/>
        <v>20</v>
      </c>
      <c r="AI1104" s="1">
        <f t="shared" si="596"/>
        <v>20</v>
      </c>
      <c r="AJ1104" s="1">
        <f t="shared" si="596"/>
        <v>20</v>
      </c>
      <c r="AK1104" s="1">
        <f t="shared" si="596"/>
        <v>20</v>
      </c>
      <c r="AL1104" s="1">
        <f t="shared" si="596"/>
        <v>20</v>
      </c>
      <c r="AM1104" s="1">
        <f t="shared" si="596"/>
        <v>20</v>
      </c>
      <c r="AN1104" s="1">
        <f t="shared" si="596"/>
        <v>20</v>
      </c>
    </row>
    <row r="1105" spans="1:56" x14ac:dyDescent="0.25">
      <c r="A1105" s="24">
        <v>1</v>
      </c>
      <c r="B1105" s="24">
        <f t="shared" ref="B1105:B1129" si="597">B1104</f>
        <v>23</v>
      </c>
      <c r="C1105" s="36" t="str">
        <f>Data!B$24</f>
        <v>Timer</v>
      </c>
      <c r="D1105" s="68" t="str">
        <f>Data!B$13</f>
        <v>Interne timer</v>
      </c>
      <c r="E1105" s="68"/>
      <c r="F1105" s="37"/>
      <c r="G1105" s="241">
        <f>HLOOKUP(B1105,'Budget &amp; Total'!$1:$45,(20),FALSE)</f>
        <v>0</v>
      </c>
      <c r="H1105" s="452">
        <f ca="1">SUM(J1105:X1105)</f>
        <v>0</v>
      </c>
      <c r="I1105" s="72"/>
      <c r="J1105" s="152">
        <f ca="1">HLOOKUP($B1105,INDIRECT(J$1&amp;"!$I$2:$AM$40"),('Partner-period(er)'!$A1105+14),FALSE)</f>
        <v>0</v>
      </c>
      <c r="K1105" s="69">
        <f ca="1">HLOOKUP($B1105,INDIRECT(K$1&amp;"!$I$2:$AM$40"),('Partner-period(er)'!$A1105+14),FALSE)</f>
        <v>0</v>
      </c>
      <c r="L1105" s="69">
        <f ca="1">HLOOKUP($B1105,INDIRECT(L$1&amp;"!$I$2:$AM$40"),('Partner-period(er)'!$A1105+14),FALSE)</f>
        <v>0</v>
      </c>
      <c r="M1105" s="69">
        <f ca="1">HLOOKUP($B1105,INDIRECT(M$1&amp;"!$I$2:$AM$40"),('Partner-period(er)'!$A1105+14),FALSE)</f>
        <v>0</v>
      </c>
      <c r="N1105" s="69">
        <f ca="1">HLOOKUP($B1105,INDIRECT(N$1&amp;"!$I$2:$AM$40"),('Partner-period(er)'!$A1105+14),FALSE)</f>
        <v>0</v>
      </c>
      <c r="O1105" s="68">
        <f ca="1">HLOOKUP($B1105,INDIRECT(O$1&amp;"!$I$2:$AM$40"),('Partner-period(er)'!$A1105+14),FALSE)</f>
        <v>0</v>
      </c>
      <c r="P1105" s="68">
        <f ca="1">HLOOKUP($B1105,INDIRECT(P$1&amp;"!$I$2:$AM$40"),('Partner-period(er)'!$A1105+14),FALSE)</f>
        <v>0</v>
      </c>
      <c r="Q1105" s="68">
        <f ca="1">HLOOKUP($B1105,INDIRECT(Q$1&amp;"!$I$2:$AM$40"),('Partner-period(er)'!$A1105+14),FALSE)</f>
        <v>0</v>
      </c>
      <c r="R1105" s="68">
        <f ca="1">HLOOKUP($B1105,INDIRECT(R$1&amp;"!$I$2:$AM$40"),('Partner-period(er)'!$A1105+14),FALSE)</f>
        <v>0</v>
      </c>
      <c r="S1105" s="68">
        <f ca="1">HLOOKUP($B1105,INDIRECT(S$1&amp;"!$I$2:$AM$40"),('Partner-period(er)'!$A1105+14),FALSE)</f>
        <v>0</v>
      </c>
      <c r="T1105" s="68">
        <f ca="1">HLOOKUP($B1105,INDIRECT(T$1&amp;"!$I$2:$AM$40"),('Partner-period(er)'!$A1105+14),FALSE)</f>
        <v>0</v>
      </c>
      <c r="U1105" s="68">
        <f ca="1">HLOOKUP($B1105,INDIRECT(U$1&amp;"!$I$2:$AM$40"),('Partner-period(er)'!$A1105+14),FALSE)</f>
        <v>0</v>
      </c>
      <c r="V1105" s="68">
        <f ca="1">HLOOKUP($B1105,INDIRECT(V$1&amp;"!$I$2:$AM$40"),('Partner-period(er)'!$A1105+14),FALSE)</f>
        <v>0</v>
      </c>
      <c r="W1105" s="68">
        <f ca="1">HLOOKUP($B1105,INDIRECT(W$1&amp;"!$I$2:$AM$40"),('Partner-period(er)'!$A1105+14),FALSE)</f>
        <v>0</v>
      </c>
      <c r="X1105" s="362">
        <f ca="1">HLOOKUP($B1105,INDIRECT(X$1&amp;"!$I$2:$AM$40"),('Partner-period(er)'!$A1105+14),FALSE)</f>
        <v>0</v>
      </c>
      <c r="Z1105" s="13">
        <f ca="1">J1105</f>
        <v>0</v>
      </c>
      <c r="AA1105" s="14">
        <f ca="1">SUM($J1105:K1105)</f>
        <v>0</v>
      </c>
      <c r="AB1105" s="14">
        <f ca="1">SUM($J1105:L1105)</f>
        <v>0</v>
      </c>
      <c r="AC1105" s="14">
        <f ca="1">SUM($J1105:M1105)</f>
        <v>0</v>
      </c>
      <c r="AD1105" s="14">
        <f ca="1">SUM($J1105:N1105)</f>
        <v>0</v>
      </c>
      <c r="AE1105" s="14">
        <f ca="1">SUM($J1105:O1105)</f>
        <v>0</v>
      </c>
      <c r="AF1105" s="14">
        <f ca="1">SUM($J1105:P1105)</f>
        <v>0</v>
      </c>
      <c r="AG1105" s="14">
        <f ca="1">SUM($J1105:Q1105)</f>
        <v>0</v>
      </c>
      <c r="AH1105" s="14">
        <f ca="1">SUM($J1105:R1105)</f>
        <v>0</v>
      </c>
      <c r="AI1105" s="14">
        <f ca="1">SUM($J1105:S1105)</f>
        <v>0</v>
      </c>
      <c r="AJ1105" s="14">
        <f ca="1">SUM($J1105:T1105)</f>
        <v>0</v>
      </c>
      <c r="AK1105" s="14">
        <f ca="1">SUM($J1105:U1105)</f>
        <v>0</v>
      </c>
      <c r="AL1105" s="14">
        <f ca="1">SUM($J1105:V1105)</f>
        <v>0</v>
      </c>
      <c r="AM1105" s="14">
        <f ca="1">SUM($J1105:W1105)</f>
        <v>0</v>
      </c>
      <c r="AN1105" s="18">
        <f ca="1">SUM($J1105:X1105)</f>
        <v>0</v>
      </c>
      <c r="AO1105" s="12"/>
      <c r="AP1105" s="11"/>
      <c r="AQ1105" s="11"/>
      <c r="AR1105" s="11"/>
      <c r="AS1105" s="11"/>
      <c r="AT1105" s="11"/>
    </row>
    <row r="1106" spans="1:56" x14ac:dyDescent="0.25">
      <c r="A1106" s="24">
        <v>2</v>
      </c>
      <c r="B1106" s="24">
        <f t="shared" si="597"/>
        <v>23</v>
      </c>
      <c r="C1106" s="443">
        <f>Data!L1102</f>
        <v>0</v>
      </c>
      <c r="D1106" s="9" t="str">
        <f>Data!B$14</f>
        <v>Teknisk/adm timer</v>
      </c>
      <c r="E1106" s="9"/>
      <c r="F1106" s="4"/>
      <c r="G1106" s="242">
        <f>HLOOKUP(B1106,'Budget &amp; Total'!$1:$45,(21),FALSE)</f>
        <v>0</v>
      </c>
      <c r="H1106" s="453">
        <f t="shared" ref="H1106:H1129" ca="1" si="598">SUM(J1106:X1106)</f>
        <v>0</v>
      </c>
      <c r="I1106" s="72"/>
      <c r="J1106" s="153">
        <f ca="1">HLOOKUP($B1106,INDIRECT(J$1&amp;"!$I$2:$AM$40"),('Partner-period(er)'!$A1106+14),FALSE)</f>
        <v>0</v>
      </c>
      <c r="K1106" s="58">
        <f ca="1">HLOOKUP($B1106,INDIRECT(K$1&amp;"!$I$2:$AM$40"),('Partner-period(er)'!$A1106+14),FALSE)</f>
        <v>0</v>
      </c>
      <c r="L1106" s="58">
        <f ca="1">HLOOKUP($B1106,INDIRECT(L$1&amp;"!$I$2:$AM$40"),('Partner-period(er)'!$A1106+14),FALSE)</f>
        <v>0</v>
      </c>
      <c r="M1106" s="58">
        <f ca="1">HLOOKUP($B1106,INDIRECT(M$1&amp;"!$I$2:$AM$40"),('Partner-period(er)'!$A1106+14),FALSE)</f>
        <v>0</v>
      </c>
      <c r="N1106" s="58">
        <f ca="1">HLOOKUP($B1106,INDIRECT(N$1&amp;"!$I$2:$AM$40"),('Partner-period(er)'!$A1106+14),FALSE)</f>
        <v>0</v>
      </c>
      <c r="O1106" s="41">
        <f ca="1">HLOOKUP($B1106,INDIRECT(O$1&amp;"!$I$2:$AM$40"),('Partner-period(er)'!$A1106+14),FALSE)</f>
        <v>0</v>
      </c>
      <c r="P1106" s="41">
        <f ca="1">HLOOKUP($B1106,INDIRECT(P$1&amp;"!$I$2:$AM$40"),('Partner-period(er)'!$A1106+14),FALSE)</f>
        <v>0</v>
      </c>
      <c r="Q1106" s="41">
        <f ca="1">HLOOKUP($B1106,INDIRECT(Q$1&amp;"!$I$2:$AM$40"),('Partner-period(er)'!$A1106+14),FALSE)</f>
        <v>0</v>
      </c>
      <c r="R1106" s="41">
        <f ca="1">HLOOKUP($B1106,INDIRECT(R$1&amp;"!$I$2:$AM$40"),('Partner-period(er)'!$A1106+14),FALSE)</f>
        <v>0</v>
      </c>
      <c r="S1106" s="41">
        <f ca="1">HLOOKUP($B1106,INDIRECT(S$1&amp;"!$I$2:$AM$40"),('Partner-period(er)'!$A1106+14),FALSE)</f>
        <v>0</v>
      </c>
      <c r="T1106" s="41">
        <f ca="1">HLOOKUP($B1106,INDIRECT(T$1&amp;"!$I$2:$AM$40"),('Partner-period(er)'!$A1106+14),FALSE)</f>
        <v>0</v>
      </c>
      <c r="U1106" s="41">
        <f ca="1">HLOOKUP($B1106,INDIRECT(U$1&amp;"!$I$2:$AM$40"),('Partner-period(er)'!$A1106+14),FALSE)</f>
        <v>0</v>
      </c>
      <c r="V1106" s="41">
        <f ca="1">HLOOKUP($B1106,INDIRECT(V$1&amp;"!$I$2:$AM$40"),('Partner-period(er)'!$A1106+14),FALSE)</f>
        <v>0</v>
      </c>
      <c r="W1106" s="41">
        <f ca="1">HLOOKUP($B1106,INDIRECT(W$1&amp;"!$I$2:$AM$40"),('Partner-period(er)'!$A1106+14),FALSE)</f>
        <v>0</v>
      </c>
      <c r="X1106" s="363">
        <f ca="1">HLOOKUP($B1106,INDIRECT(X$1&amp;"!$I$2:$AM$40"),('Partner-period(er)'!$A1106+14),FALSE)</f>
        <v>0</v>
      </c>
      <c r="Z1106" s="15">
        <f ca="1">J1106</f>
        <v>0</v>
      </c>
      <c r="AA1106" s="11">
        <f ca="1">SUM($J1106:K1106)</f>
        <v>0</v>
      </c>
      <c r="AB1106" s="11">
        <f ca="1">SUM($J1106:L1106)</f>
        <v>0</v>
      </c>
      <c r="AC1106" s="11">
        <f ca="1">SUM($J1106:M1106)</f>
        <v>0</v>
      </c>
      <c r="AD1106" s="11">
        <f ca="1">SUM($J1106:N1106)</f>
        <v>0</v>
      </c>
      <c r="AE1106" s="11">
        <f ca="1">SUM($J1106:O1106)</f>
        <v>0</v>
      </c>
      <c r="AF1106" s="11">
        <f ca="1">SUM($J1106:P1106)</f>
        <v>0</v>
      </c>
      <c r="AG1106" s="11">
        <f ca="1">SUM($J1106:Q1106)</f>
        <v>0</v>
      </c>
      <c r="AH1106" s="11">
        <f ca="1">SUM($J1106:R1106)</f>
        <v>0</v>
      </c>
      <c r="AI1106" s="11">
        <f ca="1">SUM($J1106:S1106)</f>
        <v>0</v>
      </c>
      <c r="AJ1106" s="11">
        <f ca="1">SUM($J1106:T1106)</f>
        <v>0</v>
      </c>
      <c r="AK1106" s="11">
        <f ca="1">SUM($J1106:U1106)</f>
        <v>0</v>
      </c>
      <c r="AL1106" s="11">
        <f ca="1">SUM($J1106:V1106)</f>
        <v>0</v>
      </c>
      <c r="AM1106" s="11">
        <f ca="1">SUM($J1106:W1106)</f>
        <v>0</v>
      </c>
      <c r="AN1106" s="19">
        <f ca="1">SUM($J1106:X1106)</f>
        <v>0</v>
      </c>
      <c r="AO1106" s="12"/>
      <c r="AP1106" s="11"/>
      <c r="AQ1106" s="11"/>
      <c r="AR1106" s="11"/>
      <c r="AS1106" s="11"/>
      <c r="AT1106" s="11"/>
    </row>
    <row r="1107" spans="1:56" x14ac:dyDescent="0.25">
      <c r="A1107" s="24">
        <v>3</v>
      </c>
      <c r="B1107" s="24">
        <f t="shared" si="597"/>
        <v>23</v>
      </c>
      <c r="C1107" s="36" t="str">
        <f>Data!B$5</f>
        <v>Personaleudgifter</v>
      </c>
      <c r="D1107" s="37"/>
      <c r="E1107" s="37"/>
      <c r="F1107" s="37"/>
      <c r="G1107" s="241"/>
      <c r="H1107" s="454">
        <f t="shared" ca="1" si="598"/>
        <v>0</v>
      </c>
      <c r="I1107" s="72"/>
      <c r="J1107" s="159">
        <f ca="1">HLOOKUP($B1107,INDIRECT(J$1&amp;"!$I$2:$AM$40"),('Partner-period(er)'!$A1107+14),FALSE)</f>
        <v>0</v>
      </c>
      <c r="K1107" s="57">
        <f ca="1">HLOOKUP($B1107,INDIRECT(K$1&amp;"!$I$2:$AM$40"),('Partner-period(er)'!$A1107+14),FALSE)</f>
        <v>0</v>
      </c>
      <c r="L1107" s="57">
        <f ca="1">HLOOKUP($B1107,INDIRECT(L$1&amp;"!$I$2:$AM$40"),('Partner-period(er)'!$A1107+14),FALSE)</f>
        <v>0</v>
      </c>
      <c r="M1107" s="57">
        <f ca="1">HLOOKUP($B1107,INDIRECT(M$1&amp;"!$I$2:$AM$40"),('Partner-period(er)'!$A1107+14),FALSE)</f>
        <v>0</v>
      </c>
      <c r="N1107" s="57">
        <f ca="1">HLOOKUP($B1107,INDIRECT(N$1&amp;"!$I$2:$AM$40"),('Partner-period(er)'!$A1107+14),FALSE)</f>
        <v>0</v>
      </c>
      <c r="O1107" s="9">
        <f ca="1">HLOOKUP($B1107,INDIRECT(O$1&amp;"!$I$2:$AM$40"),('Partner-period(er)'!$A1107+14),FALSE)</f>
        <v>0</v>
      </c>
      <c r="P1107" s="9">
        <f ca="1">HLOOKUP($B1107,INDIRECT(P$1&amp;"!$I$2:$AM$40"),('Partner-period(er)'!$A1107+14),FALSE)</f>
        <v>0</v>
      </c>
      <c r="Q1107" s="9">
        <f ca="1">HLOOKUP($B1107,INDIRECT(Q$1&amp;"!$I$2:$AM$40"),('Partner-period(er)'!$A1107+14),FALSE)</f>
        <v>0</v>
      </c>
      <c r="R1107" s="9">
        <f ca="1">HLOOKUP($B1107,INDIRECT(R$1&amp;"!$I$2:$AM$40"),('Partner-period(er)'!$A1107+14),FALSE)</f>
        <v>0</v>
      </c>
      <c r="S1107" s="9">
        <f ca="1">HLOOKUP($B1107,INDIRECT(S$1&amp;"!$I$2:$AM$40"),('Partner-period(er)'!$A1107+14),FALSE)</f>
        <v>0</v>
      </c>
      <c r="T1107" s="9">
        <f ca="1">HLOOKUP($B1107,INDIRECT(T$1&amp;"!$I$2:$AM$40"),('Partner-period(er)'!$A1107+14),FALSE)</f>
        <v>0</v>
      </c>
      <c r="U1107" s="9">
        <f ca="1">HLOOKUP($B1107,INDIRECT(U$1&amp;"!$I$2:$AM$40"),('Partner-period(er)'!$A1107+14),FALSE)</f>
        <v>0</v>
      </c>
      <c r="V1107" s="9">
        <f ca="1">HLOOKUP($B1107,INDIRECT(V$1&amp;"!$I$2:$AM$40"),('Partner-period(er)'!$A1107+14),FALSE)</f>
        <v>0</v>
      </c>
      <c r="W1107" s="9">
        <f ca="1">HLOOKUP($B1107,INDIRECT(W$1&amp;"!$I$2:$AM$40"),('Partner-period(er)'!$A1107+14),FALSE)</f>
        <v>0</v>
      </c>
      <c r="X1107" s="109">
        <f ca="1">HLOOKUP($B1107,INDIRECT(X$1&amp;"!$I$2:$AM$40"),('Partner-period(er)'!$A1107+14),FALSE)</f>
        <v>0</v>
      </c>
      <c r="Z1107" s="15">
        <f ca="1">J1107</f>
        <v>0</v>
      </c>
      <c r="AA1107" s="11">
        <f ca="1">SUM($J1107:K1107)</f>
        <v>0</v>
      </c>
      <c r="AB1107" s="11">
        <f ca="1">SUM($J1107:L1107)</f>
        <v>0</v>
      </c>
      <c r="AC1107" s="11">
        <f ca="1">SUM($J1107:M1107)</f>
        <v>0</v>
      </c>
      <c r="AD1107" s="11">
        <f ca="1">SUM($J1107:N1107)</f>
        <v>0</v>
      </c>
      <c r="AE1107" s="11">
        <f ca="1">SUM($J1107:O1107)</f>
        <v>0</v>
      </c>
      <c r="AF1107" s="11">
        <f ca="1">SUM($J1107:P1107)</f>
        <v>0</v>
      </c>
      <c r="AG1107" s="11">
        <f ca="1">SUM($J1107:Q1107)</f>
        <v>0</v>
      </c>
      <c r="AH1107" s="11">
        <f ca="1">SUM($J1107:R1107)</f>
        <v>0</v>
      </c>
      <c r="AI1107" s="11">
        <f ca="1">SUM($J1107:S1107)</f>
        <v>0</v>
      </c>
      <c r="AJ1107" s="11">
        <f ca="1">SUM($J1107:T1107)</f>
        <v>0</v>
      </c>
      <c r="AK1107" s="11">
        <f ca="1">SUM($J1107:U1107)</f>
        <v>0</v>
      </c>
      <c r="AL1107" s="11">
        <f ca="1">SUM($J1107:V1107)</f>
        <v>0</v>
      </c>
      <c r="AM1107" s="11">
        <f ca="1">SUM($J1107:W1107)</f>
        <v>0</v>
      </c>
      <c r="AN1107" s="19">
        <f ca="1">SUM($J1107:X1107)</f>
        <v>0</v>
      </c>
      <c r="AO1107" s="12"/>
      <c r="AP1107" s="11"/>
      <c r="AQ1107" s="11"/>
      <c r="AR1107" s="11"/>
      <c r="AS1107" s="11"/>
      <c r="AT1107" s="11"/>
    </row>
    <row r="1108" spans="1:56" x14ac:dyDescent="0.25">
      <c r="A1108" s="24">
        <v>4</v>
      </c>
      <c r="B1108" s="24">
        <f t="shared" si="597"/>
        <v>23</v>
      </c>
      <c r="C1108" s="43"/>
      <c r="D1108" s="9" t="str">
        <f>Data!B$15</f>
        <v>Interen løn</v>
      </c>
      <c r="E1108" s="9"/>
      <c r="F1108" s="66">
        <f>HLOOKUP(B1108,'Budget &amp; Total'!B:CI,50,FALSE)</f>
        <v>0</v>
      </c>
      <c r="G1108" s="242">
        <f>HLOOKUP(B1108,'Budget &amp; Total'!$1:$45,(24),FALSE)</f>
        <v>0</v>
      </c>
      <c r="H1108" s="454">
        <f t="shared" ca="1" si="598"/>
        <v>0</v>
      </c>
      <c r="I1108" s="72"/>
      <c r="J1108" s="159">
        <f ca="1">HLOOKUP($B1108,INDIRECT(J$1&amp;"!$I$2:$AM$40"),('Partner-period(er)'!$A1108+14),FALSE)</f>
        <v>0</v>
      </c>
      <c r="K1108" s="57">
        <f ca="1">HLOOKUP($B1108,INDIRECT(K$1&amp;"!$I$2:$AM$40"),('Partner-period(er)'!$A1108+14),FALSE)</f>
        <v>0</v>
      </c>
      <c r="L1108" s="57">
        <f ca="1">HLOOKUP($B1108,INDIRECT(L$1&amp;"!$I$2:$AM$40"),('Partner-period(er)'!$A1108+14),FALSE)</f>
        <v>0</v>
      </c>
      <c r="M1108" s="57">
        <f ca="1">HLOOKUP($B1108,INDIRECT(M$1&amp;"!$I$2:$AM$40"),('Partner-period(er)'!$A1108+14),FALSE)</f>
        <v>0</v>
      </c>
      <c r="N1108" s="57">
        <f ca="1">HLOOKUP($B1108,INDIRECT(N$1&amp;"!$I$2:$AM$40"),('Partner-period(er)'!$A1108+14),FALSE)</f>
        <v>0</v>
      </c>
      <c r="O1108" s="9">
        <f ca="1">HLOOKUP($B1108,INDIRECT(O$1&amp;"!$I$2:$AM$40"),('Partner-period(er)'!$A1108+14),FALSE)</f>
        <v>0</v>
      </c>
      <c r="P1108" s="9">
        <f ca="1">HLOOKUP($B1108,INDIRECT(P$1&amp;"!$I$2:$AM$40"),('Partner-period(er)'!$A1108+14),FALSE)</f>
        <v>0</v>
      </c>
      <c r="Q1108" s="9">
        <f ca="1">HLOOKUP($B1108,INDIRECT(Q$1&amp;"!$I$2:$AM$40"),('Partner-period(er)'!$A1108+14),FALSE)</f>
        <v>0</v>
      </c>
      <c r="R1108" s="9">
        <f ca="1">HLOOKUP($B1108,INDIRECT(R$1&amp;"!$I$2:$AM$40"),('Partner-period(er)'!$A1108+14),FALSE)</f>
        <v>0</v>
      </c>
      <c r="S1108" s="9">
        <f ca="1">HLOOKUP($B1108,INDIRECT(S$1&amp;"!$I$2:$AM$40"),('Partner-period(er)'!$A1108+14),FALSE)</f>
        <v>0</v>
      </c>
      <c r="T1108" s="9">
        <f ca="1">HLOOKUP($B1108,INDIRECT(T$1&amp;"!$I$2:$AM$40"),('Partner-period(er)'!$A1108+14),FALSE)</f>
        <v>0</v>
      </c>
      <c r="U1108" s="9">
        <f ca="1">HLOOKUP($B1108,INDIRECT(U$1&amp;"!$I$2:$AM$40"),('Partner-period(er)'!$A1108+14),FALSE)</f>
        <v>0</v>
      </c>
      <c r="V1108" s="9">
        <f ca="1">HLOOKUP($B1108,INDIRECT(V$1&amp;"!$I$2:$AM$40"),('Partner-period(er)'!$A1108+14),FALSE)</f>
        <v>0</v>
      </c>
      <c r="W1108" s="9">
        <f ca="1">HLOOKUP($B1108,INDIRECT(W$1&amp;"!$I$2:$AM$40"),('Partner-period(er)'!$A1108+14),FALSE)</f>
        <v>0</v>
      </c>
      <c r="X1108" s="109">
        <f ca="1">HLOOKUP($B1108,INDIRECT(X$1&amp;"!$I$2:$AM$40"),('Partner-period(er)'!$A1108+14),FALSE)</f>
        <v>0</v>
      </c>
      <c r="Z1108" s="21">
        <f ca="1">J1134</f>
        <v>0</v>
      </c>
      <c r="AA1108" s="22">
        <f ca="1">SUM($J1134:K1134)</f>
        <v>0</v>
      </c>
      <c r="AB1108" s="22">
        <f ca="1">SUM($J1134:L1134)</f>
        <v>0</v>
      </c>
      <c r="AC1108" s="22">
        <f ca="1">SUM($J1134:M1134)</f>
        <v>0</v>
      </c>
      <c r="AD1108" s="22">
        <f ca="1">SUM($J1134:N1134)</f>
        <v>0</v>
      </c>
      <c r="AE1108" s="22">
        <f ca="1">SUM($J1134:O1134)</f>
        <v>0</v>
      </c>
      <c r="AF1108" s="22">
        <f ca="1">SUM($J1134:P1134)</f>
        <v>0</v>
      </c>
      <c r="AG1108" s="22">
        <f ca="1">SUM($J1134:Q1134)</f>
        <v>0</v>
      </c>
      <c r="AH1108" s="22">
        <f ca="1">SUM($J1134:R1134)</f>
        <v>0</v>
      </c>
      <c r="AI1108" s="22">
        <f ca="1">SUM($J1134:S1134)</f>
        <v>0</v>
      </c>
      <c r="AJ1108" s="22">
        <f ca="1">SUM($J1134:T1134)</f>
        <v>0</v>
      </c>
      <c r="AK1108" s="22">
        <f ca="1">SUM($J1134:U1134)</f>
        <v>0</v>
      </c>
      <c r="AL1108" s="22">
        <f ca="1">SUM($J1134:V1134)</f>
        <v>0</v>
      </c>
      <c r="AM1108" s="22">
        <f ca="1">SUM($J1134:W1134)</f>
        <v>0</v>
      </c>
      <c r="AN1108" s="23">
        <f ca="1">SUM($J1134:X1134)</f>
        <v>0</v>
      </c>
      <c r="AO1108" s="12"/>
      <c r="AP1108" s="11">
        <f ca="1">IF(Data!$H$2="ja",IF(Z1108&gt;$G1108,Z1108-$G1108,0),0)</f>
        <v>0</v>
      </c>
      <c r="AQ1108" s="11">
        <f ca="1">IF(Data!$H$2="ja",IF(AA1108&gt;$G1108,AA1108-$G1108-SUM($AP1108:AP1108),0),0)</f>
        <v>0</v>
      </c>
      <c r="AR1108" s="11">
        <f ca="1">IF(Data!$H$2="ja",IF(AB1108&gt;$G1108,AB1108-$G1108-SUM($AP1108:AQ1108),0),0)</f>
        <v>0</v>
      </c>
      <c r="AS1108" s="11">
        <f ca="1">IF(Data!$H$2="ja",IF(AC1108&gt;$G1108,AC1108-$G1108-SUM($AP1108:AR1108),0),0)</f>
        <v>0</v>
      </c>
      <c r="AT1108" s="11">
        <f ca="1">IF(Data!$H$2="ja",IF(AD1108&gt;$G1108,AD1108-$G1108-SUM($AP1108:AS1108),0),0)</f>
        <v>0</v>
      </c>
      <c r="AU1108" s="11">
        <f ca="1">IF(Data!$H$2="ja",IF(AE1108&gt;$G1108,AE1108-$G1108-SUM($AP1108:AT1108),0),0)</f>
        <v>0</v>
      </c>
      <c r="AV1108" s="11">
        <f ca="1">IF(Data!$H$2="ja",IF(AF1108&gt;$G1108,AF1108-$G1108-SUM($AP1108:AU1108),0),0)</f>
        <v>0</v>
      </c>
      <c r="AW1108" s="11">
        <f ca="1">IF(Data!$H$2="ja",IF(AG1108&gt;$G1108,AG1108-$G1108-SUM($AP1108:AV1108),0),0)</f>
        <v>0</v>
      </c>
      <c r="AX1108" s="11">
        <f ca="1">IF(Data!$H$2="ja",IF(AH1108&gt;$G1108,AH1108-$G1108-SUM($AP1108:AW1108),0),0)</f>
        <v>0</v>
      </c>
      <c r="AY1108" s="11">
        <f ca="1">IF(Data!$H$2="ja",IF(AI1108&gt;$G1108,AI1108-$G1108-SUM($AP1108:AX1108),0),0)</f>
        <v>0</v>
      </c>
      <c r="AZ1108" s="11">
        <f ca="1">IF(Data!$H$2="ja",IF(AJ1108&gt;$G1108,AJ1108-$G1108-SUM($AP1108:AY1108),0),0)</f>
        <v>0</v>
      </c>
      <c r="BA1108" s="11">
        <f ca="1">IF(Data!$H$2="ja",IF(AK1108&gt;$G1108,AK1108-$G1108-SUM($AP1108:AZ1108),0),0)</f>
        <v>0</v>
      </c>
      <c r="BB1108" s="11">
        <f ca="1">IF(Data!$H$2="ja",IF(AL1108&gt;$G1108,AL1108-$G1108-SUM($AP1108:BA1108),0),0)</f>
        <v>0</v>
      </c>
      <c r="BC1108" s="11">
        <f ca="1">IF(Data!$H$2="ja",IF(AM1108&gt;$G1108,AM1108-$G1108-SUM($AP1108:BB1108),0),0)</f>
        <v>0</v>
      </c>
      <c r="BD1108" s="11">
        <f ca="1">IF(Data!$H$2="ja",IF(AN1108&gt;$G1108,AN1108-$G1108-SUM($AP1108:BC1108),0),0)</f>
        <v>0</v>
      </c>
    </row>
    <row r="1109" spans="1:56" x14ac:dyDescent="0.25">
      <c r="A1109" s="24">
        <v>5</v>
      </c>
      <c r="B1109" s="24">
        <f t="shared" si="597"/>
        <v>23</v>
      </c>
      <c r="C1109" s="39"/>
      <c r="D1109" s="9" t="str">
        <f>Data!B$16</f>
        <v>Teknisk/adm løn</v>
      </c>
      <c r="E1109" s="9"/>
      <c r="F1109" s="66">
        <f>HLOOKUP(B1108,'Budget &amp; Total'!B:CI,51,FALSE)</f>
        <v>0</v>
      </c>
      <c r="G1109" s="242">
        <f>HLOOKUP(B1109,'Budget &amp; Total'!$1:$45,(25),FALSE)</f>
        <v>0</v>
      </c>
      <c r="H1109" s="454">
        <f t="shared" ca="1" si="598"/>
        <v>0</v>
      </c>
      <c r="I1109" s="72"/>
      <c r="J1109" s="159">
        <f ca="1">HLOOKUP($B1109,INDIRECT(J$1&amp;"!$I$2:$AM$40"),('Partner-period(er)'!$A1109+14),FALSE)</f>
        <v>0</v>
      </c>
      <c r="K1109" s="57">
        <f ca="1">HLOOKUP($B1109,INDIRECT(K$1&amp;"!$I$2:$AM$40"),('Partner-period(er)'!$A1109+14),FALSE)</f>
        <v>0</v>
      </c>
      <c r="L1109" s="57">
        <f ca="1">HLOOKUP($B1109,INDIRECT(L$1&amp;"!$I$2:$AM$40"),('Partner-period(er)'!$A1109+14),FALSE)</f>
        <v>0</v>
      </c>
      <c r="M1109" s="57">
        <f ca="1">HLOOKUP($B1109,INDIRECT(M$1&amp;"!$I$2:$AM$40"),('Partner-period(er)'!$A1109+14),FALSE)</f>
        <v>0</v>
      </c>
      <c r="N1109" s="57">
        <f ca="1">HLOOKUP($B1109,INDIRECT(N$1&amp;"!$I$2:$AM$40"),('Partner-period(er)'!$A1109+14),FALSE)</f>
        <v>0</v>
      </c>
      <c r="O1109" s="9">
        <f ca="1">HLOOKUP($B1109,INDIRECT(O$1&amp;"!$I$2:$AM$40"),('Partner-period(er)'!$A1109+14),FALSE)</f>
        <v>0</v>
      </c>
      <c r="P1109" s="9">
        <f ca="1">HLOOKUP($B1109,INDIRECT(P$1&amp;"!$I$2:$AM$40"),('Partner-period(er)'!$A1109+14),FALSE)</f>
        <v>0</v>
      </c>
      <c r="Q1109" s="9">
        <f ca="1">HLOOKUP($B1109,INDIRECT(Q$1&amp;"!$I$2:$AM$40"),('Partner-period(er)'!$A1109+14),FALSE)</f>
        <v>0</v>
      </c>
      <c r="R1109" s="9">
        <f ca="1">HLOOKUP($B1109,INDIRECT(R$1&amp;"!$I$2:$AM$40"),('Partner-period(er)'!$A1109+14),FALSE)</f>
        <v>0</v>
      </c>
      <c r="S1109" s="9">
        <f ca="1">HLOOKUP($B1109,INDIRECT(S$1&amp;"!$I$2:$AM$40"),('Partner-period(er)'!$A1109+14),FALSE)</f>
        <v>0</v>
      </c>
      <c r="T1109" s="9">
        <f ca="1">HLOOKUP($B1109,INDIRECT(T$1&amp;"!$I$2:$AM$40"),('Partner-period(er)'!$A1109+14),FALSE)</f>
        <v>0</v>
      </c>
      <c r="U1109" s="9">
        <f ca="1">HLOOKUP($B1109,INDIRECT(U$1&amp;"!$I$2:$AM$40"),('Partner-period(er)'!$A1109+14),FALSE)</f>
        <v>0</v>
      </c>
      <c r="V1109" s="9">
        <f ca="1">HLOOKUP($B1109,INDIRECT(V$1&amp;"!$I$2:$AM$40"),('Partner-period(er)'!$A1109+14),FALSE)</f>
        <v>0</v>
      </c>
      <c r="W1109" s="9">
        <f ca="1">HLOOKUP($B1109,INDIRECT(W$1&amp;"!$I$2:$AM$40"),('Partner-period(er)'!$A1109+14),FALSE)</f>
        <v>0</v>
      </c>
      <c r="X1109" s="109">
        <f ca="1">HLOOKUP($B1109,INDIRECT(X$1&amp;"!$I$2:$AM$40"),('Partner-period(er)'!$A1109+14),FALSE)</f>
        <v>0</v>
      </c>
      <c r="Z1109" s="21">
        <f ca="1">J1141</f>
        <v>0</v>
      </c>
      <c r="AA1109" s="22">
        <f ca="1">SUM($J1141:K1141)</f>
        <v>0</v>
      </c>
      <c r="AB1109" s="22">
        <f ca="1">SUM($J1141:L1141)</f>
        <v>0</v>
      </c>
      <c r="AC1109" s="22">
        <f ca="1">SUM($J1141:M1141)</f>
        <v>0</v>
      </c>
      <c r="AD1109" s="22">
        <f ca="1">SUM($J1141:N1141)</f>
        <v>0</v>
      </c>
      <c r="AE1109" s="22">
        <f ca="1">SUM($J1141:O1141)</f>
        <v>0</v>
      </c>
      <c r="AF1109" s="22">
        <f ca="1">SUM($J1141:P1141)</f>
        <v>0</v>
      </c>
      <c r="AG1109" s="22">
        <f ca="1">SUM($J1141:Q1141)</f>
        <v>0</v>
      </c>
      <c r="AH1109" s="22">
        <f ca="1">SUM($J1141:R1141)</f>
        <v>0</v>
      </c>
      <c r="AI1109" s="22">
        <f ca="1">SUM($J1141:S1141)</f>
        <v>0</v>
      </c>
      <c r="AJ1109" s="22">
        <f ca="1">SUM($J1141:T1141)</f>
        <v>0</v>
      </c>
      <c r="AK1109" s="22">
        <f ca="1">SUM($J1141:U1141)</f>
        <v>0</v>
      </c>
      <c r="AL1109" s="22">
        <f ca="1">SUM($J1141:V1141)</f>
        <v>0</v>
      </c>
      <c r="AM1109" s="22">
        <f ca="1">SUM($J1141:W1141)</f>
        <v>0</v>
      </c>
      <c r="AN1109" s="22">
        <f ca="1">SUM($J1141:X1141)</f>
        <v>0</v>
      </c>
      <c r="AO1109" s="12"/>
      <c r="AP1109" s="11">
        <f ca="1">IF(Data!$H$2="ja",IF(Z1109&gt;$G1109,Z1109-$G1109,0),0)</f>
        <v>0</v>
      </c>
      <c r="AQ1109" s="11">
        <f ca="1">IF(Data!$H$2="ja",IF(AA1109&gt;$G1109,AA1109-$G1109-SUM($AP1109:AP1109),0),0)</f>
        <v>0</v>
      </c>
      <c r="AR1109" s="11">
        <f ca="1">IF(Data!$H$2="ja",IF(AB1109&gt;$G1109,AB1109-$G1109-SUM($AP1109:AQ1109),0),0)</f>
        <v>0</v>
      </c>
      <c r="AS1109" s="11">
        <f ca="1">IF(Data!$H$2="ja",IF(AC1109&gt;$G1109,AC1109-$G1109-SUM($AP1109:AR1109),0),0)</f>
        <v>0</v>
      </c>
      <c r="AT1109" s="11">
        <f ca="1">IF(Data!$H$2="ja",IF(AD1109&gt;$G1109,AD1109-$G1109-SUM($AP1109:AS1109),0),0)</f>
        <v>0</v>
      </c>
      <c r="AU1109" s="11">
        <f ca="1">IF(Data!$H$2="ja",IF(AE1109&gt;$G1109,AE1109-$G1109-SUM($AP1109:AT1109),0),0)</f>
        <v>0</v>
      </c>
      <c r="AV1109" s="11">
        <f ca="1">IF(Data!$H$2="ja",IF(AF1109&gt;$G1109,AF1109-$G1109-SUM($AP1109:AU1109),0),0)</f>
        <v>0</v>
      </c>
      <c r="AW1109" s="11">
        <f ca="1">IF(Data!$H$2="ja",IF(AG1109&gt;$G1109,AG1109-$G1109-SUM($AP1109:AV1109),0),0)</f>
        <v>0</v>
      </c>
      <c r="AX1109" s="11">
        <f ca="1">IF(Data!$H$2="ja",IF(AH1109&gt;$G1109,AH1109-$G1109-SUM($AP1109:AW1109),0),0)</f>
        <v>0</v>
      </c>
      <c r="AY1109" s="11">
        <f ca="1">IF(Data!$H$2="ja",IF(AI1109&gt;$G1109,AI1109-$G1109-SUM($AP1109:AX1109),0),0)</f>
        <v>0</v>
      </c>
      <c r="AZ1109" s="11">
        <f ca="1">IF(Data!$H$2="ja",IF(AJ1109&gt;$G1109,AJ1109-$G1109-SUM($AP1109:AY1109),0),0)</f>
        <v>0</v>
      </c>
      <c r="BA1109" s="11">
        <f ca="1">IF(Data!$H$2="ja",IF(AK1109&gt;$G1109,AK1109-$G1109-SUM($AP1109:AZ1109),0),0)</f>
        <v>0</v>
      </c>
      <c r="BB1109" s="11">
        <f ca="1">IF(Data!$H$2="ja",IF(AL1109&gt;$G1109,AL1109-$G1109-SUM($AP1109:BA1109),0),0)</f>
        <v>0</v>
      </c>
      <c r="BC1109" s="11">
        <f ca="1">IF(Data!$H$2="ja",IF(AM1109&gt;$G1109,AM1109-$G1109-SUM($AP1109:BB1109),0),0)</f>
        <v>0</v>
      </c>
      <c r="BD1109" s="11">
        <f ca="1">IF(Data!$H$2="ja",IF(AN1109&gt;$G1109,AN1109-$G1109-SUM($AP1109:BC1109),0),0)</f>
        <v>0</v>
      </c>
    </row>
    <row r="1110" spans="1:56" x14ac:dyDescent="0.25">
      <c r="A1110" s="24">
        <v>6</v>
      </c>
      <c r="B1110" s="24">
        <f t="shared" si="597"/>
        <v>23</v>
      </c>
      <c r="C1110" s="40"/>
      <c r="D1110" s="41" t="str">
        <f>Data!B$17</f>
        <v>Overhead løn</v>
      </c>
      <c r="E1110" s="41"/>
      <c r="F1110" s="70">
        <f>HLOOKUP(B1108,'Budget &amp; Total'!B:CI,26,FALSE)</f>
        <v>0</v>
      </c>
      <c r="G1110" s="243">
        <f>HLOOKUP(B1110,'Budget &amp; Total'!$1:$45,(27),FALSE)</f>
        <v>0</v>
      </c>
      <c r="H1110" s="453">
        <f t="shared" ca="1" si="598"/>
        <v>0</v>
      </c>
      <c r="I1110" s="72"/>
      <c r="J1110" s="159">
        <f ca="1">HLOOKUP($B1110,INDIRECT(J$1&amp;"!$I$2:$AM$40"),('Partner-period(er)'!$A1110+14),FALSE)</f>
        <v>0</v>
      </c>
      <c r="K1110" s="57">
        <f ca="1">HLOOKUP($B1110,INDIRECT(K$1&amp;"!$I$2:$AM$40"),('Partner-period(er)'!$A1110+14),FALSE)</f>
        <v>0</v>
      </c>
      <c r="L1110" s="57">
        <f ca="1">HLOOKUP($B1110,INDIRECT(L$1&amp;"!$I$2:$AM$40"),('Partner-period(er)'!$A1110+14),FALSE)</f>
        <v>0</v>
      </c>
      <c r="M1110" s="57">
        <f ca="1">HLOOKUP($B1110,INDIRECT(M$1&amp;"!$I$2:$AM$40"),('Partner-period(er)'!$A1110+14),FALSE)</f>
        <v>0</v>
      </c>
      <c r="N1110" s="57">
        <f ca="1">HLOOKUP($B1110,INDIRECT(N$1&amp;"!$I$2:$AM$40"),('Partner-period(er)'!$A1110+14),FALSE)</f>
        <v>0</v>
      </c>
      <c r="O1110" s="9">
        <f ca="1">HLOOKUP($B1110,INDIRECT(O$1&amp;"!$I$2:$AM$40"),('Partner-period(er)'!$A1110+14),FALSE)</f>
        <v>0</v>
      </c>
      <c r="P1110" s="9">
        <f ca="1">HLOOKUP($B1110,INDIRECT(P$1&amp;"!$I$2:$AM$40"),('Partner-period(er)'!$A1110+14),FALSE)</f>
        <v>0</v>
      </c>
      <c r="Q1110" s="9">
        <f ca="1">HLOOKUP($B1110,INDIRECT(Q$1&amp;"!$I$2:$AM$40"),('Partner-period(er)'!$A1110+14),FALSE)</f>
        <v>0</v>
      </c>
      <c r="R1110" s="9">
        <f ca="1">HLOOKUP($B1110,INDIRECT(R$1&amp;"!$I$2:$AM$40"),('Partner-period(er)'!$A1110+14),FALSE)</f>
        <v>0</v>
      </c>
      <c r="S1110" s="9">
        <f ca="1">HLOOKUP($B1110,INDIRECT(S$1&amp;"!$I$2:$AM$40"),('Partner-period(er)'!$A1110+14),FALSE)</f>
        <v>0</v>
      </c>
      <c r="T1110" s="9">
        <f ca="1">HLOOKUP($B1110,INDIRECT(T$1&amp;"!$I$2:$AM$40"),('Partner-period(er)'!$A1110+14),FALSE)</f>
        <v>0</v>
      </c>
      <c r="U1110" s="9">
        <f ca="1">HLOOKUP($B1110,INDIRECT(U$1&amp;"!$I$2:$AM$40"),('Partner-period(er)'!$A1110+14),FALSE)</f>
        <v>0</v>
      </c>
      <c r="V1110" s="9">
        <f ca="1">HLOOKUP($B1110,INDIRECT(V$1&amp;"!$I$2:$AM$40"),('Partner-period(er)'!$A1110+14),FALSE)</f>
        <v>0</v>
      </c>
      <c r="W1110" s="9">
        <f ca="1">HLOOKUP($B1110,INDIRECT(W$1&amp;"!$I$2:$AM$40"),('Partner-period(er)'!$A1110+14),FALSE)</f>
        <v>0</v>
      </c>
      <c r="X1110" s="109">
        <f ca="1">HLOOKUP($B1110,INDIRECT(X$1&amp;"!$I$2:$AM$40"),('Partner-period(er)'!$A1110+14),FALSE)</f>
        <v>0</v>
      </c>
      <c r="Z1110" s="21">
        <f ca="1">J1110+J1144</f>
        <v>0</v>
      </c>
      <c r="AA1110" s="22">
        <f ca="1">SUM($J1144:K1144)+SUM($J1110:K1110)</f>
        <v>0</v>
      </c>
      <c r="AB1110" s="22">
        <f ca="1">SUM($J1144:L1144)+SUM($J1110:L1110)</f>
        <v>0</v>
      </c>
      <c r="AC1110" s="22">
        <f ca="1">SUM($J1144:M1144)+SUM($J1110:M1110)</f>
        <v>0</v>
      </c>
      <c r="AD1110" s="22">
        <f ca="1">SUM($J1144:N1144)+SUM($J1110:N1110)</f>
        <v>0</v>
      </c>
      <c r="AE1110" s="22">
        <f ca="1">SUM($J1144:O1144)+SUM($J1110:O1110)</f>
        <v>0</v>
      </c>
      <c r="AF1110" s="22">
        <f ca="1">SUM($J1144:P1144)+SUM($J1110:P1110)</f>
        <v>0</v>
      </c>
      <c r="AG1110" s="22">
        <f ca="1">SUM($J1144:Q1144)+SUM($J1110:Q1110)</f>
        <v>0</v>
      </c>
      <c r="AH1110" s="22">
        <f ca="1">SUM($J1144:R1144)+SUM($J1110:R1110)</f>
        <v>0</v>
      </c>
      <c r="AI1110" s="22">
        <f ca="1">SUM($J1144:S1144)+SUM($J1110:S1110)</f>
        <v>0</v>
      </c>
      <c r="AJ1110" s="22">
        <f ca="1">SUM($J1144:T1144)+SUM($J1110:T1110)</f>
        <v>0</v>
      </c>
      <c r="AK1110" s="22">
        <f ca="1">SUM($J1144:U1144)+SUM($J1110:U1110)</f>
        <v>0</v>
      </c>
      <c r="AL1110" s="22">
        <f ca="1">SUM($J1144:V1144)+SUM($J1110:V1110)</f>
        <v>0</v>
      </c>
      <c r="AM1110" s="22">
        <f ca="1">SUM($J1144:W1144)+SUM($J1110:W1110)</f>
        <v>0</v>
      </c>
      <c r="AN1110" s="22">
        <f ca="1">SUM($J1144:X1144)+SUM($J1110:X1110)</f>
        <v>0</v>
      </c>
      <c r="AO1110" s="12"/>
      <c r="AP1110" s="11">
        <f ca="1">IF(Data!$H$2="ja",IF(Z1110&gt;$G1110,Z1110-$G1110,0),0)</f>
        <v>0</v>
      </c>
      <c r="AQ1110" s="11">
        <f ca="1">IF(Data!$H$2="ja",IF(AA1110&gt;$G1110,AA1110-$G1110-SUM($AP1110:AP1110),0),0)</f>
        <v>0</v>
      </c>
      <c r="AR1110" s="11">
        <f ca="1">IF(Data!$H$2="ja",IF(AB1110&gt;$G1110,AB1110-$G1110-SUM($AP1110:AQ1110),0),0)</f>
        <v>0</v>
      </c>
      <c r="AS1110" s="11">
        <f ca="1">IF(Data!$H$2="ja",IF(AC1110&gt;$G1110,AC1110-$G1110-SUM($AP1110:AR1110),0),0)</f>
        <v>0</v>
      </c>
      <c r="AT1110" s="11">
        <f ca="1">IF(Data!$H$2="ja",IF(AD1110&gt;$G1110,AD1110-$G1110-SUM($AP1110:AS1110),0),0)</f>
        <v>0</v>
      </c>
      <c r="AU1110" s="11">
        <f ca="1">IF(Data!$H$2="ja",IF(AE1110&gt;$G1110,AE1110-$G1110-SUM($AP1110:AT1110),0),0)</f>
        <v>0</v>
      </c>
      <c r="AV1110" s="11">
        <f ca="1">IF(Data!$H$2="ja",IF(AF1110&gt;$G1110,AF1110-$G1110-SUM($AP1110:AU1110),0),0)</f>
        <v>0</v>
      </c>
      <c r="AW1110" s="11">
        <f ca="1">IF(Data!$H$2="ja",IF(AG1110&gt;$G1110,AG1110-$G1110-SUM($AP1110:AV1110),0),0)</f>
        <v>0</v>
      </c>
      <c r="AX1110" s="11">
        <f ca="1">IF(Data!$H$2="ja",IF(AH1110&gt;$G1110,AH1110-$G1110-SUM($AP1110:AW1110),0),0)</f>
        <v>0</v>
      </c>
      <c r="AY1110" s="11">
        <f ca="1">IF(Data!$H$2="ja",IF(AI1110&gt;$G1110,AI1110-$G1110-SUM($AP1110:AX1110),0),0)</f>
        <v>0</v>
      </c>
      <c r="AZ1110" s="11">
        <f ca="1">IF(Data!$H$2="ja",IF(AJ1110&gt;$G1110,AJ1110-$G1110-SUM($AP1110:AY1110),0),0)</f>
        <v>0</v>
      </c>
      <c r="BA1110" s="11">
        <f ca="1">IF(Data!$H$2="ja",IF(AK1110&gt;$G1110,AK1110-$G1110-SUM($AP1110:AZ1110),0),0)</f>
        <v>0</v>
      </c>
      <c r="BB1110" s="11">
        <f ca="1">IF(Data!$H$2="ja",IF(AL1110&gt;$G1110,AL1110-$G1110-SUM($AP1110:BA1110),0),0)</f>
        <v>0</v>
      </c>
      <c r="BC1110" s="11">
        <f ca="1">IF(Data!$H$2="ja",IF(AM1110&gt;$G1110,AM1110-$G1110-SUM($AP1110:BB1110),0),0)</f>
        <v>0</v>
      </c>
      <c r="BD1110" s="11">
        <f ca="1">IF(Data!$H$2="ja",IF(AN1110&gt;$G1110,AN1110-$G1110-SUM($AP1110:BC1110),0),0)</f>
        <v>0</v>
      </c>
    </row>
    <row r="1111" spans="1:56" x14ac:dyDescent="0.25">
      <c r="A1111" s="24">
        <v>7</v>
      </c>
      <c r="B1111" s="24">
        <f t="shared" si="597"/>
        <v>23</v>
      </c>
      <c r="C1111" s="62"/>
      <c r="D1111" s="34" t="str">
        <f>Data!B$39</f>
        <v>Lønomkostninger total</v>
      </c>
      <c r="E1111" s="34"/>
      <c r="F1111" s="53"/>
      <c r="G1111" s="242">
        <f>HLOOKUP(B1111,'Budget &amp; Total'!$1:$45,(28),FALSE)</f>
        <v>0</v>
      </c>
      <c r="H1111" s="455">
        <f t="shared" ca="1" si="598"/>
        <v>0</v>
      </c>
      <c r="I1111" s="79"/>
      <c r="J1111" s="209">
        <f ca="1">HLOOKUP($B1111,INDIRECT(J$1&amp;"!$I$2:$AM$40"),('Partner-period(er)'!$A1111+14),FALSE)</f>
        <v>0</v>
      </c>
      <c r="K1111" s="61">
        <f ca="1">HLOOKUP($B1111,INDIRECT(K$1&amp;"!$I$2:$AM$40"),('Partner-period(er)'!$A1111+14),FALSE)</f>
        <v>0</v>
      </c>
      <c r="L1111" s="210">
        <f ca="1">HLOOKUP($B1111,INDIRECT(L$1&amp;"!$I$2:$AM$40"),('Partner-period(er)'!$A1111+14),FALSE)</f>
        <v>0</v>
      </c>
      <c r="M1111" s="210">
        <f ca="1">HLOOKUP($B1111,INDIRECT(M$1&amp;"!$I$2:$AM$40"),('Partner-period(er)'!$A1111+14),FALSE)</f>
        <v>0</v>
      </c>
      <c r="N1111" s="210">
        <f ca="1">HLOOKUP($B1111,INDIRECT(N$1&amp;"!$I$2:$AM$40"),('Partner-period(er)'!$A1111+14),FALSE)</f>
        <v>0</v>
      </c>
      <c r="O1111" s="364">
        <f ca="1">HLOOKUP($B1111,INDIRECT(O$1&amp;"!$I$2:$AM$40"),('Partner-period(er)'!$A1111+14),FALSE)</f>
        <v>0</v>
      </c>
      <c r="P1111" s="364">
        <f ca="1">HLOOKUP($B1111,INDIRECT(P$1&amp;"!$I$2:$AM$40"),('Partner-period(er)'!$A1111+14),FALSE)</f>
        <v>0</v>
      </c>
      <c r="Q1111" s="364">
        <f ca="1">HLOOKUP($B1111,INDIRECT(Q$1&amp;"!$I$2:$AM$40"),('Partner-period(er)'!$A1111+14),FALSE)</f>
        <v>0</v>
      </c>
      <c r="R1111" s="364">
        <f ca="1">HLOOKUP($B1111,INDIRECT(R$1&amp;"!$I$2:$AM$40"),('Partner-period(er)'!$A1111+14),FALSE)</f>
        <v>0</v>
      </c>
      <c r="S1111" s="364">
        <f ca="1">HLOOKUP($B1111,INDIRECT(S$1&amp;"!$I$2:$AM$40"),('Partner-period(er)'!$A1111+14),FALSE)</f>
        <v>0</v>
      </c>
      <c r="T1111" s="364">
        <f ca="1">HLOOKUP($B1111,INDIRECT(T$1&amp;"!$I$2:$AM$40"),('Partner-period(er)'!$A1111+14),FALSE)</f>
        <v>0</v>
      </c>
      <c r="U1111" s="364">
        <f ca="1">HLOOKUP($B1111,INDIRECT(U$1&amp;"!$I$2:$AM$40"),('Partner-period(er)'!$A1111+14),FALSE)</f>
        <v>0</v>
      </c>
      <c r="V1111" s="364">
        <f ca="1">HLOOKUP($B1111,INDIRECT(V$1&amp;"!$I$2:$AM$40"),('Partner-period(er)'!$A1111+14),FALSE)</f>
        <v>0</v>
      </c>
      <c r="W1111" s="364">
        <f ca="1">HLOOKUP($B1111,INDIRECT(W$1&amp;"!$I$2:$AM$40"),('Partner-period(er)'!$A1111+14),FALSE)</f>
        <v>0</v>
      </c>
      <c r="X1111" s="365">
        <f ca="1">HLOOKUP($B1111,INDIRECT(X$1&amp;"!$I$2:$AM$40"),('Partner-period(er)'!$A1111+14),FALSE)</f>
        <v>0</v>
      </c>
      <c r="Z1111" s="15">
        <f t="shared" ref="Z1111:AN1111" ca="1" si="599">SUM(Z1108:Z1110)</f>
        <v>0</v>
      </c>
      <c r="AA1111" s="11">
        <f t="shared" ca="1" si="599"/>
        <v>0</v>
      </c>
      <c r="AB1111" s="11">
        <f t="shared" ca="1" si="599"/>
        <v>0</v>
      </c>
      <c r="AC1111" s="11">
        <f t="shared" ca="1" si="599"/>
        <v>0</v>
      </c>
      <c r="AD1111" s="11">
        <f t="shared" ca="1" si="599"/>
        <v>0</v>
      </c>
      <c r="AE1111" s="11">
        <f t="shared" ca="1" si="599"/>
        <v>0</v>
      </c>
      <c r="AF1111" s="11">
        <f t="shared" ca="1" si="599"/>
        <v>0</v>
      </c>
      <c r="AG1111" s="11">
        <f t="shared" ca="1" si="599"/>
        <v>0</v>
      </c>
      <c r="AH1111" s="11">
        <f t="shared" ca="1" si="599"/>
        <v>0</v>
      </c>
      <c r="AI1111" s="11">
        <f t="shared" ca="1" si="599"/>
        <v>0</v>
      </c>
      <c r="AJ1111" s="11">
        <f t="shared" ca="1" si="599"/>
        <v>0</v>
      </c>
      <c r="AK1111" s="11">
        <f t="shared" ca="1" si="599"/>
        <v>0</v>
      </c>
      <c r="AL1111" s="11">
        <f t="shared" ca="1" si="599"/>
        <v>0</v>
      </c>
      <c r="AM1111" s="11">
        <f t="shared" ca="1" si="599"/>
        <v>0</v>
      </c>
      <c r="AN1111" s="19">
        <f t="shared" ca="1" si="599"/>
        <v>0</v>
      </c>
      <c r="AO1111" s="12"/>
      <c r="AP1111" s="11">
        <f t="shared" ref="AP1111:BD1111" ca="1" si="600">SUM(AP1108:AP1110)</f>
        <v>0</v>
      </c>
      <c r="AQ1111" s="11">
        <f t="shared" ca="1" si="600"/>
        <v>0</v>
      </c>
      <c r="AR1111" s="11">
        <f t="shared" ca="1" si="600"/>
        <v>0</v>
      </c>
      <c r="AS1111" s="11">
        <f t="shared" ca="1" si="600"/>
        <v>0</v>
      </c>
      <c r="AT1111" s="11">
        <f t="shared" ca="1" si="600"/>
        <v>0</v>
      </c>
      <c r="AU1111" s="11">
        <f t="shared" ca="1" si="600"/>
        <v>0</v>
      </c>
      <c r="AV1111" s="11">
        <f t="shared" ca="1" si="600"/>
        <v>0</v>
      </c>
      <c r="AW1111" s="11">
        <f t="shared" ca="1" si="600"/>
        <v>0</v>
      </c>
      <c r="AX1111" s="11">
        <f t="shared" ca="1" si="600"/>
        <v>0</v>
      </c>
      <c r="AY1111" s="11">
        <f t="shared" ca="1" si="600"/>
        <v>0</v>
      </c>
      <c r="AZ1111" s="11">
        <f t="shared" ca="1" si="600"/>
        <v>0</v>
      </c>
      <c r="BA1111" s="11">
        <f t="shared" ca="1" si="600"/>
        <v>0</v>
      </c>
      <c r="BB1111" s="11">
        <f t="shared" ca="1" si="600"/>
        <v>0</v>
      </c>
      <c r="BC1111" s="11">
        <f t="shared" ca="1" si="600"/>
        <v>0</v>
      </c>
      <c r="BD1111" s="11">
        <f t="shared" ca="1" si="600"/>
        <v>0</v>
      </c>
    </row>
    <row r="1112" spans="1:56" x14ac:dyDescent="0.25">
      <c r="B1112" s="24">
        <f t="shared" si="597"/>
        <v>23</v>
      </c>
      <c r="C1112" s="38" t="str">
        <f>Data!B$18</f>
        <v>Andre omkostninger</v>
      </c>
      <c r="D1112" s="9"/>
      <c r="E1112" s="9"/>
      <c r="F1112" s="4"/>
      <c r="G1112" s="241"/>
      <c r="H1112" s="454">
        <f t="shared" ca="1" si="598"/>
        <v>0</v>
      </c>
      <c r="I1112" s="72"/>
      <c r="J1112" s="159">
        <f ca="1">HLOOKUP($B1112,INDIRECT(J$1&amp;"!$I$2:$AM$40"),('Partner-period(er)'!$A1112+14),FALSE)</f>
        <v>0</v>
      </c>
      <c r="K1112" s="57">
        <f ca="1">HLOOKUP($B1112,INDIRECT(K$1&amp;"!$I$2:$AM$40"),('Partner-period(er)'!$A1112+14),FALSE)</f>
        <v>0</v>
      </c>
      <c r="L1112" s="57">
        <f ca="1">HLOOKUP($B1112,INDIRECT(L$1&amp;"!$I$2:$AM$40"),('Partner-period(er)'!$A1112+14),FALSE)</f>
        <v>0</v>
      </c>
      <c r="M1112" s="57">
        <f ca="1">HLOOKUP($B1112,INDIRECT(M$1&amp;"!$I$2:$AM$40"),('Partner-period(er)'!$A1112+14),FALSE)</f>
        <v>0</v>
      </c>
      <c r="N1112" s="57">
        <f ca="1">HLOOKUP($B1112,INDIRECT(N$1&amp;"!$I$2:$AM$40"),('Partner-period(er)'!$A1112+14),FALSE)</f>
        <v>0</v>
      </c>
      <c r="O1112" s="9">
        <f ca="1">HLOOKUP($B1112,INDIRECT(O$1&amp;"!$I$2:$AM$40"),('Partner-period(er)'!$A1112+14),FALSE)</f>
        <v>0</v>
      </c>
      <c r="P1112" s="9">
        <f ca="1">HLOOKUP($B1112,INDIRECT(P$1&amp;"!$I$2:$AM$40"),('Partner-period(er)'!$A1112+14),FALSE)</f>
        <v>0</v>
      </c>
      <c r="Q1112" s="9">
        <f ca="1">HLOOKUP($B1112,INDIRECT(Q$1&amp;"!$I$2:$AM$40"),('Partner-period(er)'!$A1112+14),FALSE)</f>
        <v>0</v>
      </c>
      <c r="R1112" s="9">
        <f ca="1">HLOOKUP($B1112,INDIRECT(R$1&amp;"!$I$2:$AM$40"),('Partner-period(er)'!$A1112+14),FALSE)</f>
        <v>0</v>
      </c>
      <c r="S1112" s="9">
        <f ca="1">HLOOKUP($B1112,INDIRECT(S$1&amp;"!$I$2:$AM$40"),('Partner-period(er)'!$A1112+14),FALSE)</f>
        <v>0</v>
      </c>
      <c r="T1112" s="9">
        <f ca="1">HLOOKUP($B1112,INDIRECT(T$1&amp;"!$I$2:$AM$40"),('Partner-period(er)'!$A1112+14),FALSE)</f>
        <v>0</v>
      </c>
      <c r="U1112" s="9">
        <f ca="1">HLOOKUP($B1112,INDIRECT(U$1&amp;"!$I$2:$AM$40"),('Partner-period(er)'!$A1112+14),FALSE)</f>
        <v>0</v>
      </c>
      <c r="V1112" s="9">
        <f ca="1">HLOOKUP($B1112,INDIRECT(V$1&amp;"!$I$2:$AM$40"),('Partner-period(er)'!$A1112+14),FALSE)</f>
        <v>0</v>
      </c>
      <c r="W1112" s="9">
        <f ca="1">HLOOKUP($B1112,INDIRECT(W$1&amp;"!$I$2:$AM$40"),('Partner-period(er)'!$A1112+14),FALSE)</f>
        <v>0</v>
      </c>
      <c r="X1112" s="109">
        <f ca="1">HLOOKUP($B1112,INDIRECT(X$1&amp;"!$I$2:$AM$40"),('Partner-period(er)'!$A1112+14),FALSE)</f>
        <v>0</v>
      </c>
      <c r="Z1112" s="15"/>
      <c r="AA1112" s="11"/>
      <c r="AB1112" s="11"/>
      <c r="AC1112" s="11"/>
      <c r="AD1112" s="11"/>
      <c r="AE1112" s="11"/>
      <c r="AF1112" s="11"/>
      <c r="AG1112" s="11"/>
      <c r="AH1112" s="11"/>
      <c r="AI1112" s="11"/>
      <c r="AJ1112" s="11"/>
      <c r="AK1112" s="11"/>
      <c r="AL1112" s="11"/>
      <c r="AM1112" s="11"/>
      <c r="AN1112" s="19"/>
      <c r="AO1112" s="12"/>
      <c r="AP1112" s="11"/>
      <c r="AQ1112" s="11"/>
      <c r="AR1112" s="11"/>
      <c r="AS1112" s="11"/>
      <c r="AT1112" s="11"/>
      <c r="AU1112" s="11"/>
      <c r="AV1112" s="11"/>
      <c r="AW1112" s="11"/>
      <c r="AX1112" s="11"/>
      <c r="AY1112" s="11"/>
      <c r="AZ1112" s="11"/>
      <c r="BA1112" s="11"/>
      <c r="BB1112" s="11"/>
      <c r="BC1112" s="11"/>
      <c r="BD1112" s="11"/>
    </row>
    <row r="1113" spans="1:56" x14ac:dyDescent="0.25">
      <c r="A1113" s="24">
        <v>9</v>
      </c>
      <c r="B1113" s="24">
        <f t="shared" si="597"/>
        <v>23</v>
      </c>
      <c r="C1113" s="39"/>
      <c r="D1113" s="9" t="str">
        <f>Data!B$6</f>
        <v>Instrumenter og udstyr</v>
      </c>
      <c r="E1113" s="9"/>
      <c r="F1113" s="4"/>
      <c r="G1113" s="242">
        <f>HLOOKUP(B1113,'Budget &amp; Total'!$1:$45,(30),FALSE)</f>
        <v>0</v>
      </c>
      <c r="H1113" s="454">
        <f t="shared" ca="1" si="598"/>
        <v>0</v>
      </c>
      <c r="I1113" s="72"/>
      <c r="J1113" s="159">
        <f ca="1">HLOOKUP($B1113,INDIRECT(J$1&amp;"!$I$2:$AM$40"),('Partner-period(er)'!$A1113+14),FALSE)</f>
        <v>0</v>
      </c>
      <c r="K1113" s="57">
        <f ca="1">HLOOKUP($B1113,INDIRECT(K$1&amp;"!$I$2:$AM$40"),('Partner-period(er)'!$A1113+14),FALSE)</f>
        <v>0</v>
      </c>
      <c r="L1113" s="57">
        <f ca="1">HLOOKUP($B1113,INDIRECT(L$1&amp;"!$I$2:$AM$40"),('Partner-period(er)'!$A1113+14),FALSE)</f>
        <v>0</v>
      </c>
      <c r="M1113" s="57">
        <f ca="1">HLOOKUP($B1113,INDIRECT(M$1&amp;"!$I$2:$AM$40"),('Partner-period(er)'!$A1113+14),FALSE)</f>
        <v>0</v>
      </c>
      <c r="N1113" s="57">
        <f ca="1">HLOOKUP($B1113,INDIRECT(N$1&amp;"!$I$2:$AM$40"),('Partner-period(er)'!$A1113+14),FALSE)</f>
        <v>0</v>
      </c>
      <c r="O1113" s="9">
        <f ca="1">HLOOKUP($B1113,INDIRECT(O$1&amp;"!$I$2:$AM$40"),('Partner-period(er)'!$A1113+14),FALSE)</f>
        <v>0</v>
      </c>
      <c r="P1113" s="9">
        <f ca="1">HLOOKUP($B1113,INDIRECT(P$1&amp;"!$I$2:$AM$40"),('Partner-period(er)'!$A1113+14),FALSE)</f>
        <v>0</v>
      </c>
      <c r="Q1113" s="9">
        <f ca="1">HLOOKUP($B1113,INDIRECT(Q$1&amp;"!$I$2:$AM$40"),('Partner-period(er)'!$A1113+14),FALSE)</f>
        <v>0</v>
      </c>
      <c r="R1113" s="9">
        <f ca="1">HLOOKUP($B1113,INDIRECT(R$1&amp;"!$I$2:$AM$40"),('Partner-period(er)'!$A1113+14),FALSE)</f>
        <v>0</v>
      </c>
      <c r="S1113" s="9">
        <f ca="1">HLOOKUP($B1113,INDIRECT(S$1&amp;"!$I$2:$AM$40"),('Partner-period(er)'!$A1113+14),FALSE)</f>
        <v>0</v>
      </c>
      <c r="T1113" s="9">
        <f ca="1">HLOOKUP($B1113,INDIRECT(T$1&amp;"!$I$2:$AM$40"),('Partner-period(er)'!$A1113+14),FALSE)</f>
        <v>0</v>
      </c>
      <c r="U1113" s="9">
        <f ca="1">HLOOKUP($B1113,INDIRECT(U$1&amp;"!$I$2:$AM$40"),('Partner-period(er)'!$A1113+14),FALSE)</f>
        <v>0</v>
      </c>
      <c r="V1113" s="9">
        <f ca="1">HLOOKUP($B1113,INDIRECT(V$1&amp;"!$I$2:$AM$40"),('Partner-period(er)'!$A1113+14),FALSE)</f>
        <v>0</v>
      </c>
      <c r="W1113" s="9">
        <f ca="1">HLOOKUP($B1113,INDIRECT(W$1&amp;"!$I$2:$AM$40"),('Partner-period(er)'!$A1113+14),FALSE)</f>
        <v>0</v>
      </c>
      <c r="X1113" s="109">
        <f ca="1">HLOOKUP($B1113,INDIRECT(X$1&amp;"!$I$2:$AM$40"),('Partner-period(er)'!$A1113+14),FALSE)</f>
        <v>0</v>
      </c>
      <c r="Z1113" s="15">
        <f t="shared" ref="Z1113:Z1121" ca="1" si="601">J1113</f>
        <v>0</v>
      </c>
      <c r="AA1113" s="11">
        <f ca="1">SUM($J1113:K1113)</f>
        <v>0</v>
      </c>
      <c r="AB1113" s="11">
        <f ca="1">SUM($J1113:L1113)</f>
        <v>0</v>
      </c>
      <c r="AC1113" s="11">
        <f ca="1">SUM($J1113:M1113)</f>
        <v>0</v>
      </c>
      <c r="AD1113" s="11">
        <f ca="1">SUM($J1113:N1113)</f>
        <v>0</v>
      </c>
      <c r="AE1113" s="11">
        <f ca="1">SUM($J1113:O1113)</f>
        <v>0</v>
      </c>
      <c r="AF1113" s="11">
        <f ca="1">SUM($J1113:P1113)</f>
        <v>0</v>
      </c>
      <c r="AG1113" s="11">
        <f ca="1">SUM($J1113:Q1113)</f>
        <v>0</v>
      </c>
      <c r="AH1113" s="11">
        <f ca="1">SUM($J1113:R1113)</f>
        <v>0</v>
      </c>
      <c r="AI1113" s="11">
        <f ca="1">SUM($J1113:S1113)</f>
        <v>0</v>
      </c>
      <c r="AJ1113" s="11">
        <f ca="1">SUM($J1113:T1113)</f>
        <v>0</v>
      </c>
      <c r="AK1113" s="11">
        <f ca="1">SUM($J1113:U1113)</f>
        <v>0</v>
      </c>
      <c r="AL1113" s="11">
        <f ca="1">SUM($J1113:V1113)</f>
        <v>0</v>
      </c>
      <c r="AM1113" s="11">
        <f ca="1">SUM($J1113:W1113)</f>
        <v>0</v>
      </c>
      <c r="AN1113" s="19">
        <f ca="1">SUM($J1113:X1113)</f>
        <v>0</v>
      </c>
      <c r="AO1113" s="12"/>
      <c r="AP1113" s="11">
        <f ca="1">IF(Data!$H$2="ja",IF(Z1113&gt;$G1113,Z1113-$G1113,0),0)</f>
        <v>0</v>
      </c>
      <c r="AQ1113" s="11">
        <f ca="1">IF(Data!$H$2="ja",IF(AA1113&gt;$G1113,AA1113-$G1113-SUM($AP1113:AP1113),0),0)</f>
        <v>0</v>
      </c>
      <c r="AR1113" s="11">
        <f ca="1">IF(Data!$H$2="ja",IF(AB1113&gt;$G1113,AB1113-$G1113-SUM($AP1113:AQ1113),0),0)</f>
        <v>0</v>
      </c>
      <c r="AS1113" s="11">
        <f ca="1">IF(Data!$H$2="ja",IF(AC1113&gt;$G1113,AC1113-$G1113-SUM($AP1113:AR1113),0),0)</f>
        <v>0</v>
      </c>
      <c r="AT1113" s="11">
        <f ca="1">IF(Data!$H$2="ja",IF(AD1113&gt;$G1113,AD1113-$G1113-SUM($AP1113:AS1113),0),0)</f>
        <v>0</v>
      </c>
      <c r="AU1113" s="11">
        <f ca="1">IF(Data!$H$2="ja",IF(AE1113&gt;$G1113,AE1113-$G1113-SUM($AP1113:AT1113),0),0)</f>
        <v>0</v>
      </c>
      <c r="AV1113" s="11">
        <f ca="1">IF(Data!$H$2="ja",IF(AF1113&gt;$G1113,AF1113-$G1113-SUM($AP1113:AU1113),0),0)</f>
        <v>0</v>
      </c>
      <c r="AW1113" s="11">
        <f ca="1">IF(Data!$H$2="ja",IF(AG1113&gt;$G1113,AG1113-$G1113-SUM($AP1113:AV1113),0),0)</f>
        <v>0</v>
      </c>
      <c r="AX1113" s="11">
        <f ca="1">IF(Data!$H$2="ja",IF(AH1113&gt;$G1113,AH1113-$G1113-SUM($AP1113:AW1113),0),0)</f>
        <v>0</v>
      </c>
      <c r="AY1113" s="11">
        <f ca="1">IF(Data!$H$2="ja",IF(AI1113&gt;$G1113,AI1113-$G1113-SUM($AP1113:AX1113),0),0)</f>
        <v>0</v>
      </c>
      <c r="AZ1113" s="11">
        <f ca="1">IF(Data!$H$2="ja",IF(AJ1113&gt;$G1113,AJ1113-$G1113-SUM($AP1113:AY1113),0),0)</f>
        <v>0</v>
      </c>
      <c r="BA1113" s="11">
        <f ca="1">IF(Data!$H$2="ja",IF(AK1113&gt;$G1113,AK1113-$G1113-SUM($AP1113:AZ1113),0),0)</f>
        <v>0</v>
      </c>
      <c r="BB1113" s="11">
        <f ca="1">IF(Data!$H$2="ja",IF(AL1113&gt;$G1113,AL1113-$G1113-SUM($AP1113:BA1113),0),0)</f>
        <v>0</v>
      </c>
      <c r="BC1113" s="11">
        <f ca="1">IF(Data!$H$2="ja",IF(AM1113&gt;$G1113,AM1113-$G1113-SUM($AP1113:BB1113),0),0)</f>
        <v>0</v>
      </c>
      <c r="BD1113" s="11">
        <f ca="1">IF(Data!$H$2="ja",IF(AN1113&gt;$G1113,AN1113-$G1113-SUM($AP1113:BC1113),0),0)</f>
        <v>0</v>
      </c>
    </row>
    <row r="1114" spans="1:56" x14ac:dyDescent="0.25">
      <c r="A1114" s="24">
        <v>10</v>
      </c>
      <c r="B1114" s="24">
        <f t="shared" si="597"/>
        <v>23</v>
      </c>
      <c r="C1114" s="39"/>
      <c r="D1114" s="9" t="str">
        <f>Data!B$7</f>
        <v>Bygninger og jord</v>
      </c>
      <c r="E1114" s="9"/>
      <c r="F1114" s="4"/>
      <c r="G1114" s="242">
        <f>HLOOKUP(B1114,'Budget &amp; Total'!$1:$45,(31),FALSE)</f>
        <v>0</v>
      </c>
      <c r="H1114" s="454">
        <f t="shared" ca="1" si="598"/>
        <v>0</v>
      </c>
      <c r="I1114" s="72"/>
      <c r="J1114" s="159">
        <f ca="1">HLOOKUP($B1114,INDIRECT(J$1&amp;"!$I$2:$AM$40"),('Partner-period(er)'!$A1114+14),FALSE)</f>
        <v>0</v>
      </c>
      <c r="K1114" s="57">
        <f ca="1">HLOOKUP($B1114,INDIRECT(K$1&amp;"!$I$2:$AM$40"),('Partner-period(er)'!$A1114+14),FALSE)</f>
        <v>0</v>
      </c>
      <c r="L1114" s="57">
        <f ca="1">HLOOKUP($B1114,INDIRECT(L$1&amp;"!$I$2:$AM$40"),('Partner-period(er)'!$A1114+14),FALSE)</f>
        <v>0</v>
      </c>
      <c r="M1114" s="57">
        <f ca="1">HLOOKUP($B1114,INDIRECT(M$1&amp;"!$I$2:$AM$40"),('Partner-period(er)'!$A1114+14),FALSE)</f>
        <v>0</v>
      </c>
      <c r="N1114" s="57">
        <f ca="1">HLOOKUP($B1114,INDIRECT(N$1&amp;"!$I$2:$AM$40"),('Partner-period(er)'!$A1114+14),FALSE)</f>
        <v>0</v>
      </c>
      <c r="O1114" s="9">
        <f ca="1">HLOOKUP($B1114,INDIRECT(O$1&amp;"!$I$2:$AM$40"),('Partner-period(er)'!$A1114+14),FALSE)</f>
        <v>0</v>
      </c>
      <c r="P1114" s="9">
        <f ca="1">HLOOKUP($B1114,INDIRECT(P$1&amp;"!$I$2:$AM$40"),('Partner-period(er)'!$A1114+14),FALSE)</f>
        <v>0</v>
      </c>
      <c r="Q1114" s="9">
        <f ca="1">HLOOKUP($B1114,INDIRECT(Q$1&amp;"!$I$2:$AM$40"),('Partner-period(er)'!$A1114+14),FALSE)</f>
        <v>0</v>
      </c>
      <c r="R1114" s="9">
        <f ca="1">HLOOKUP($B1114,INDIRECT(R$1&amp;"!$I$2:$AM$40"),('Partner-period(er)'!$A1114+14),FALSE)</f>
        <v>0</v>
      </c>
      <c r="S1114" s="9">
        <f ca="1">HLOOKUP($B1114,INDIRECT(S$1&amp;"!$I$2:$AM$40"),('Partner-period(er)'!$A1114+14),FALSE)</f>
        <v>0</v>
      </c>
      <c r="T1114" s="9">
        <f ca="1">HLOOKUP($B1114,INDIRECT(T$1&amp;"!$I$2:$AM$40"),('Partner-period(er)'!$A1114+14),FALSE)</f>
        <v>0</v>
      </c>
      <c r="U1114" s="9">
        <f ca="1">HLOOKUP($B1114,INDIRECT(U$1&amp;"!$I$2:$AM$40"),('Partner-period(er)'!$A1114+14),FALSE)</f>
        <v>0</v>
      </c>
      <c r="V1114" s="9">
        <f ca="1">HLOOKUP($B1114,INDIRECT(V$1&amp;"!$I$2:$AM$40"),('Partner-period(er)'!$A1114+14),FALSE)</f>
        <v>0</v>
      </c>
      <c r="W1114" s="9">
        <f ca="1">HLOOKUP($B1114,INDIRECT(W$1&amp;"!$I$2:$AM$40"),('Partner-period(er)'!$A1114+14),FALSE)</f>
        <v>0</v>
      </c>
      <c r="X1114" s="109">
        <f ca="1">HLOOKUP($B1114,INDIRECT(X$1&amp;"!$I$2:$AM$40"),('Partner-period(er)'!$A1114+14),FALSE)</f>
        <v>0</v>
      </c>
      <c r="Z1114" s="15">
        <f t="shared" ca="1" si="601"/>
        <v>0</v>
      </c>
      <c r="AA1114" s="11">
        <f ca="1">SUM($J1114:K1114)</f>
        <v>0</v>
      </c>
      <c r="AB1114" s="11">
        <f ca="1">SUM($J1114:L1114)</f>
        <v>0</v>
      </c>
      <c r="AC1114" s="11">
        <f ca="1">SUM($J1114:M1114)</f>
        <v>0</v>
      </c>
      <c r="AD1114" s="11">
        <f ca="1">SUM($J1114:N1114)</f>
        <v>0</v>
      </c>
      <c r="AE1114" s="11">
        <f ca="1">SUM($J1114:O1114)</f>
        <v>0</v>
      </c>
      <c r="AF1114" s="11">
        <f ca="1">SUM($J1114:P1114)</f>
        <v>0</v>
      </c>
      <c r="AG1114" s="11">
        <f ca="1">SUM($J1114:Q1114)</f>
        <v>0</v>
      </c>
      <c r="AH1114" s="11">
        <f ca="1">SUM($J1114:R1114)</f>
        <v>0</v>
      </c>
      <c r="AI1114" s="11">
        <f ca="1">SUM($J1114:S1114)</f>
        <v>0</v>
      </c>
      <c r="AJ1114" s="11">
        <f ca="1">SUM($J1114:T1114)</f>
        <v>0</v>
      </c>
      <c r="AK1114" s="11">
        <f ca="1">SUM($J1114:U1114)</f>
        <v>0</v>
      </c>
      <c r="AL1114" s="11">
        <f ca="1">SUM($J1114:V1114)</f>
        <v>0</v>
      </c>
      <c r="AM1114" s="11">
        <f ca="1">SUM($J1114:W1114)</f>
        <v>0</v>
      </c>
      <c r="AN1114" s="19">
        <f ca="1">SUM($J1114:X1114)</f>
        <v>0</v>
      </c>
      <c r="AO1114" s="12"/>
      <c r="AP1114" s="11">
        <f ca="1">IF(Data!$H$2="ja",IF(Z1114&gt;$G1114,Z1114-$G1114,0),0)</f>
        <v>0</v>
      </c>
      <c r="AQ1114" s="11">
        <f ca="1">IF(Data!$H$2="ja",IF(AA1114&gt;$G1114,AA1114-$G1114-SUM($AP1114:AP1114),0),0)</f>
        <v>0</v>
      </c>
      <c r="AR1114" s="11">
        <f ca="1">IF(Data!$H$2="ja",IF(AB1114&gt;$G1114,AB1114-$G1114-SUM($AP1114:AQ1114),0),0)</f>
        <v>0</v>
      </c>
      <c r="AS1114" s="11">
        <f ca="1">IF(Data!$H$2="ja",IF(AC1114&gt;$G1114,AC1114-$G1114-SUM($AP1114:AR1114),0),0)</f>
        <v>0</v>
      </c>
      <c r="AT1114" s="11">
        <f ca="1">IF(Data!$H$2="ja",IF(AD1114&gt;$G1114,AD1114-$G1114-SUM($AP1114:AS1114),0),0)</f>
        <v>0</v>
      </c>
      <c r="AU1114" s="11">
        <f ca="1">IF(Data!$H$2="ja",IF(AE1114&gt;$G1114,AE1114-$G1114-SUM($AP1114:AT1114),0),0)</f>
        <v>0</v>
      </c>
      <c r="AV1114" s="11">
        <f ca="1">IF(Data!$H$2="ja",IF(AF1114&gt;$G1114,AF1114-$G1114-SUM($AP1114:AU1114),0),0)</f>
        <v>0</v>
      </c>
      <c r="AW1114" s="11">
        <f ca="1">IF(Data!$H$2="ja",IF(AG1114&gt;$G1114,AG1114-$G1114-SUM($AP1114:AV1114),0),0)</f>
        <v>0</v>
      </c>
      <c r="AX1114" s="11">
        <f ca="1">IF(Data!$H$2="ja",IF(AH1114&gt;$G1114,AH1114-$G1114-SUM($AP1114:AW1114),0),0)</f>
        <v>0</v>
      </c>
      <c r="AY1114" s="11">
        <f ca="1">IF(Data!$H$2="ja",IF(AI1114&gt;$G1114,AI1114-$G1114-SUM($AP1114:AX1114),0),0)</f>
        <v>0</v>
      </c>
      <c r="AZ1114" s="11">
        <f ca="1">IF(Data!$H$2="ja",IF(AJ1114&gt;$G1114,AJ1114-$G1114-SUM($AP1114:AY1114),0),0)</f>
        <v>0</v>
      </c>
      <c r="BA1114" s="11">
        <f ca="1">IF(Data!$H$2="ja",IF(AK1114&gt;$G1114,AK1114-$G1114-SUM($AP1114:AZ1114),0),0)</f>
        <v>0</v>
      </c>
      <c r="BB1114" s="11">
        <f ca="1">IF(Data!$H$2="ja",IF(AL1114&gt;$G1114,AL1114-$G1114-SUM($AP1114:BA1114),0),0)</f>
        <v>0</v>
      </c>
      <c r="BC1114" s="11">
        <f ca="1">IF(Data!$H$2="ja",IF(AM1114&gt;$G1114,AM1114-$G1114-SUM($AP1114:BB1114),0),0)</f>
        <v>0</v>
      </c>
      <c r="BD1114" s="11">
        <f ca="1">IF(Data!$H$2="ja",IF(AN1114&gt;$G1114,AN1114-$G1114-SUM($AP1114:BC1114),0),0)</f>
        <v>0</v>
      </c>
    </row>
    <row r="1115" spans="1:56" x14ac:dyDescent="0.25">
      <c r="A1115" s="24">
        <v>11</v>
      </c>
      <c r="B1115" s="24">
        <f t="shared" si="597"/>
        <v>23</v>
      </c>
      <c r="C1115" s="39"/>
      <c r="D1115" s="9" t="str">
        <f>Data!B$8</f>
        <v>Andre driftsudgifter, herunder materialer</v>
      </c>
      <c r="E1115" s="9"/>
      <c r="F1115" s="4"/>
      <c r="G1115" s="242">
        <f>HLOOKUP(B1115,'Budget &amp; Total'!$1:$45,(32),FALSE)</f>
        <v>0</v>
      </c>
      <c r="H1115" s="454">
        <f t="shared" ca="1" si="598"/>
        <v>0</v>
      </c>
      <c r="I1115" s="72"/>
      <c r="J1115" s="159">
        <f ca="1">HLOOKUP($B1115,INDIRECT(J$1&amp;"!$I$2:$AM$40"),('Partner-period(er)'!$A1115+14),FALSE)</f>
        <v>0</v>
      </c>
      <c r="K1115" s="57">
        <f ca="1">HLOOKUP($B1115,INDIRECT(K$1&amp;"!$I$2:$AM$40"),('Partner-period(er)'!$A1115+14),FALSE)</f>
        <v>0</v>
      </c>
      <c r="L1115" s="57">
        <f ca="1">HLOOKUP($B1115,INDIRECT(L$1&amp;"!$I$2:$AM$40"),('Partner-period(er)'!$A1115+14),FALSE)</f>
        <v>0</v>
      </c>
      <c r="M1115" s="57">
        <f ca="1">HLOOKUP($B1115,INDIRECT(M$1&amp;"!$I$2:$AM$40"),('Partner-period(er)'!$A1115+14),FALSE)</f>
        <v>0</v>
      </c>
      <c r="N1115" s="57">
        <f ca="1">HLOOKUP($B1115,INDIRECT(N$1&amp;"!$I$2:$AM$40"),('Partner-period(er)'!$A1115+14),FALSE)</f>
        <v>0</v>
      </c>
      <c r="O1115" s="9">
        <f ca="1">HLOOKUP($B1115,INDIRECT(O$1&amp;"!$I$2:$AM$40"),('Partner-period(er)'!$A1115+14),FALSE)</f>
        <v>0</v>
      </c>
      <c r="P1115" s="9">
        <f ca="1">HLOOKUP($B1115,INDIRECT(P$1&amp;"!$I$2:$AM$40"),('Partner-period(er)'!$A1115+14),FALSE)</f>
        <v>0</v>
      </c>
      <c r="Q1115" s="9">
        <f ca="1">HLOOKUP($B1115,INDIRECT(Q$1&amp;"!$I$2:$AM$40"),('Partner-period(er)'!$A1115+14),FALSE)</f>
        <v>0</v>
      </c>
      <c r="R1115" s="9">
        <f ca="1">HLOOKUP($B1115,INDIRECT(R$1&amp;"!$I$2:$AM$40"),('Partner-period(er)'!$A1115+14),FALSE)</f>
        <v>0</v>
      </c>
      <c r="S1115" s="9">
        <f ca="1">HLOOKUP($B1115,INDIRECT(S$1&amp;"!$I$2:$AM$40"),('Partner-period(er)'!$A1115+14),FALSE)</f>
        <v>0</v>
      </c>
      <c r="T1115" s="9">
        <f ca="1">HLOOKUP($B1115,INDIRECT(T$1&amp;"!$I$2:$AM$40"),('Partner-period(er)'!$A1115+14),FALSE)</f>
        <v>0</v>
      </c>
      <c r="U1115" s="9">
        <f ca="1">HLOOKUP($B1115,INDIRECT(U$1&amp;"!$I$2:$AM$40"),('Partner-period(er)'!$A1115+14),FALSE)</f>
        <v>0</v>
      </c>
      <c r="V1115" s="9">
        <f ca="1">HLOOKUP($B1115,INDIRECT(V$1&amp;"!$I$2:$AM$40"),('Partner-period(er)'!$A1115+14),FALSE)</f>
        <v>0</v>
      </c>
      <c r="W1115" s="9">
        <f ca="1">HLOOKUP($B1115,INDIRECT(W$1&amp;"!$I$2:$AM$40"),('Partner-period(er)'!$A1115+14),FALSE)</f>
        <v>0</v>
      </c>
      <c r="X1115" s="109">
        <f ca="1">HLOOKUP($B1115,INDIRECT(X$1&amp;"!$I$2:$AM$40"),('Partner-period(er)'!$A1115+14),FALSE)</f>
        <v>0</v>
      </c>
      <c r="Z1115" s="15">
        <f t="shared" ca="1" si="601"/>
        <v>0</v>
      </c>
      <c r="AA1115" s="11">
        <f ca="1">SUM($J1115:K1115)</f>
        <v>0</v>
      </c>
      <c r="AB1115" s="11">
        <f ca="1">SUM($J1115:L1115)</f>
        <v>0</v>
      </c>
      <c r="AC1115" s="11">
        <f ca="1">SUM($J1115:M1115)</f>
        <v>0</v>
      </c>
      <c r="AD1115" s="11">
        <f ca="1">SUM($J1115:N1115)</f>
        <v>0</v>
      </c>
      <c r="AE1115" s="11">
        <f ca="1">SUM($J1115:O1115)</f>
        <v>0</v>
      </c>
      <c r="AF1115" s="11">
        <f ca="1">SUM($J1115:P1115)</f>
        <v>0</v>
      </c>
      <c r="AG1115" s="11">
        <f ca="1">SUM($J1115:Q1115)</f>
        <v>0</v>
      </c>
      <c r="AH1115" s="11">
        <f ca="1">SUM($J1115:R1115)</f>
        <v>0</v>
      </c>
      <c r="AI1115" s="11">
        <f ca="1">SUM($J1115:S1115)</f>
        <v>0</v>
      </c>
      <c r="AJ1115" s="11">
        <f ca="1">SUM($J1115:T1115)</f>
        <v>0</v>
      </c>
      <c r="AK1115" s="11">
        <f ca="1">SUM($J1115:U1115)</f>
        <v>0</v>
      </c>
      <c r="AL1115" s="11">
        <f ca="1">SUM($J1115:V1115)</f>
        <v>0</v>
      </c>
      <c r="AM1115" s="11">
        <f ca="1">SUM($J1115:W1115)</f>
        <v>0</v>
      </c>
      <c r="AN1115" s="19">
        <f ca="1">SUM($J1115:X1115)</f>
        <v>0</v>
      </c>
      <c r="AO1115" s="12"/>
      <c r="AP1115" s="11">
        <f ca="1">IF(Data!$H$2="ja",IF(Z1115&gt;$G1115,Z1115-$G1115,0),0)</f>
        <v>0</v>
      </c>
      <c r="AQ1115" s="11">
        <f ca="1">IF(Data!$H$2="ja",IF(AA1115&gt;$G1115,AA1115-$G1115-SUM($AP1115:AP1115),0),0)</f>
        <v>0</v>
      </c>
      <c r="AR1115" s="11">
        <f ca="1">IF(Data!$H$2="ja",IF(AB1115&gt;$G1115,AB1115-$G1115-SUM($AP1115:AQ1115),0),0)</f>
        <v>0</v>
      </c>
      <c r="AS1115" s="11">
        <f ca="1">IF(Data!$H$2="ja",IF(AC1115&gt;$G1115,AC1115-$G1115-SUM($AP1115:AR1115),0),0)</f>
        <v>0</v>
      </c>
      <c r="AT1115" s="11">
        <f ca="1">IF(Data!$H$2="ja",IF(AD1115&gt;$G1115,AD1115-$G1115-SUM($AP1115:AS1115),0),0)</f>
        <v>0</v>
      </c>
      <c r="AU1115" s="11">
        <f ca="1">IF(Data!$H$2="ja",IF(AE1115&gt;$G1115,AE1115-$G1115-SUM($AP1115:AT1115),0),0)</f>
        <v>0</v>
      </c>
      <c r="AV1115" s="11">
        <f ca="1">IF(Data!$H$2="ja",IF(AF1115&gt;$G1115,AF1115-$G1115-SUM($AP1115:AU1115),0),0)</f>
        <v>0</v>
      </c>
      <c r="AW1115" s="11">
        <f ca="1">IF(Data!$H$2="ja",IF(AG1115&gt;$G1115,AG1115-$G1115-SUM($AP1115:AV1115),0),0)</f>
        <v>0</v>
      </c>
      <c r="AX1115" s="11">
        <f ca="1">IF(Data!$H$2="ja",IF(AH1115&gt;$G1115,AH1115-$G1115-SUM($AP1115:AW1115),0),0)</f>
        <v>0</v>
      </c>
      <c r="AY1115" s="11">
        <f ca="1">IF(Data!$H$2="ja",IF(AI1115&gt;$G1115,AI1115-$G1115-SUM($AP1115:AX1115),0),0)</f>
        <v>0</v>
      </c>
      <c r="AZ1115" s="11">
        <f ca="1">IF(Data!$H$2="ja",IF(AJ1115&gt;$G1115,AJ1115-$G1115-SUM($AP1115:AY1115),0),0)</f>
        <v>0</v>
      </c>
      <c r="BA1115" s="11">
        <f ca="1">IF(Data!$H$2="ja",IF(AK1115&gt;$G1115,AK1115-$G1115-SUM($AP1115:AZ1115),0),0)</f>
        <v>0</v>
      </c>
      <c r="BB1115" s="11">
        <f ca="1">IF(Data!$H$2="ja",IF(AL1115&gt;$G1115,AL1115-$G1115-SUM($AP1115:BA1115),0),0)</f>
        <v>0</v>
      </c>
      <c r="BC1115" s="11">
        <f ca="1">IF(Data!$H$2="ja",IF(AM1115&gt;$G1115,AM1115-$G1115-SUM($AP1115:BB1115),0),0)</f>
        <v>0</v>
      </c>
      <c r="BD1115" s="11">
        <f ca="1">IF(Data!$H$2="ja",IF(AN1115&gt;$G1115,AN1115-$G1115-SUM($AP1115:BC1115),0),0)</f>
        <v>0</v>
      </c>
    </row>
    <row r="1116" spans="1:56" x14ac:dyDescent="0.25">
      <c r="A1116" s="24">
        <v>12</v>
      </c>
      <c r="B1116" s="24">
        <f t="shared" si="597"/>
        <v>23</v>
      </c>
      <c r="C1116" s="39"/>
      <c r="D1116" s="9" t="str">
        <f>Data!B$9</f>
        <v>Konsulentydelser ved køb fra ekstern leverandør</v>
      </c>
      <c r="E1116" s="9"/>
      <c r="F1116" s="4"/>
      <c r="G1116" s="242">
        <f>HLOOKUP(B1116,'Budget &amp; Total'!$1:$45,(33),FALSE)</f>
        <v>0</v>
      </c>
      <c r="H1116" s="454">
        <f t="shared" ca="1" si="598"/>
        <v>0</v>
      </c>
      <c r="I1116" s="72"/>
      <c r="J1116" s="159">
        <f ca="1">HLOOKUP($B1116,INDIRECT(J$1&amp;"!$I$2:$AM$40"),('Partner-period(er)'!$A1116+14),FALSE)</f>
        <v>0</v>
      </c>
      <c r="K1116" s="57">
        <f ca="1">HLOOKUP($B1116,INDIRECT(K$1&amp;"!$I$2:$AM$40"),('Partner-period(er)'!$A1116+14),FALSE)</f>
        <v>0</v>
      </c>
      <c r="L1116" s="57">
        <f ca="1">HLOOKUP($B1116,INDIRECT(L$1&amp;"!$I$2:$AM$40"),('Partner-period(er)'!$A1116+14),FALSE)</f>
        <v>0</v>
      </c>
      <c r="M1116" s="57">
        <f ca="1">HLOOKUP($B1116,INDIRECT(M$1&amp;"!$I$2:$AM$40"),('Partner-period(er)'!$A1116+14),FALSE)</f>
        <v>0</v>
      </c>
      <c r="N1116" s="57">
        <f ca="1">HLOOKUP($B1116,INDIRECT(N$1&amp;"!$I$2:$AM$40"),('Partner-period(er)'!$A1116+14),FALSE)</f>
        <v>0</v>
      </c>
      <c r="O1116" s="9">
        <f ca="1">HLOOKUP($B1116,INDIRECT(O$1&amp;"!$I$2:$AM$40"),('Partner-period(er)'!$A1116+14),FALSE)</f>
        <v>0</v>
      </c>
      <c r="P1116" s="9">
        <f ca="1">HLOOKUP($B1116,INDIRECT(P$1&amp;"!$I$2:$AM$40"),('Partner-period(er)'!$A1116+14),FALSE)</f>
        <v>0</v>
      </c>
      <c r="Q1116" s="9">
        <f ca="1">HLOOKUP($B1116,INDIRECT(Q$1&amp;"!$I$2:$AM$40"),('Partner-period(er)'!$A1116+14),FALSE)</f>
        <v>0</v>
      </c>
      <c r="R1116" s="9">
        <f ca="1">HLOOKUP($B1116,INDIRECT(R$1&amp;"!$I$2:$AM$40"),('Partner-period(er)'!$A1116+14),FALSE)</f>
        <v>0</v>
      </c>
      <c r="S1116" s="9">
        <f ca="1">HLOOKUP($B1116,INDIRECT(S$1&amp;"!$I$2:$AM$40"),('Partner-period(er)'!$A1116+14),FALSE)</f>
        <v>0</v>
      </c>
      <c r="T1116" s="9">
        <f ca="1">HLOOKUP($B1116,INDIRECT(T$1&amp;"!$I$2:$AM$40"),('Partner-period(er)'!$A1116+14),FALSE)</f>
        <v>0</v>
      </c>
      <c r="U1116" s="9">
        <f ca="1">HLOOKUP($B1116,INDIRECT(U$1&amp;"!$I$2:$AM$40"),('Partner-period(er)'!$A1116+14),FALSE)</f>
        <v>0</v>
      </c>
      <c r="V1116" s="9">
        <f ca="1">HLOOKUP($B1116,INDIRECT(V$1&amp;"!$I$2:$AM$40"),('Partner-period(er)'!$A1116+14),FALSE)</f>
        <v>0</v>
      </c>
      <c r="W1116" s="9">
        <f ca="1">HLOOKUP($B1116,INDIRECT(W$1&amp;"!$I$2:$AM$40"),('Partner-period(er)'!$A1116+14),FALSE)</f>
        <v>0</v>
      </c>
      <c r="X1116" s="109">
        <f ca="1">HLOOKUP($B1116,INDIRECT(X$1&amp;"!$I$2:$AM$40"),('Partner-period(er)'!$A1116+14),FALSE)</f>
        <v>0</v>
      </c>
      <c r="Z1116" s="15">
        <f t="shared" ca="1" si="601"/>
        <v>0</v>
      </c>
      <c r="AA1116" s="11">
        <f ca="1">SUM($J1116:K1116)</f>
        <v>0</v>
      </c>
      <c r="AB1116" s="11">
        <f ca="1">SUM($J1116:L1116)</f>
        <v>0</v>
      </c>
      <c r="AC1116" s="11">
        <f ca="1">SUM($J1116:M1116)</f>
        <v>0</v>
      </c>
      <c r="AD1116" s="11">
        <f ca="1">SUM($J1116:N1116)</f>
        <v>0</v>
      </c>
      <c r="AE1116" s="11">
        <f ca="1">SUM($J1116:O1116)</f>
        <v>0</v>
      </c>
      <c r="AF1116" s="11">
        <f ca="1">SUM($J1116:P1116)</f>
        <v>0</v>
      </c>
      <c r="AG1116" s="11">
        <f ca="1">SUM($J1116:Q1116)</f>
        <v>0</v>
      </c>
      <c r="AH1116" s="11">
        <f ca="1">SUM($J1116:R1116)</f>
        <v>0</v>
      </c>
      <c r="AI1116" s="11">
        <f ca="1">SUM($J1116:S1116)</f>
        <v>0</v>
      </c>
      <c r="AJ1116" s="11">
        <f ca="1">SUM($J1116:T1116)</f>
        <v>0</v>
      </c>
      <c r="AK1116" s="11">
        <f ca="1">SUM($J1116:U1116)</f>
        <v>0</v>
      </c>
      <c r="AL1116" s="11">
        <f ca="1">SUM($J1116:V1116)</f>
        <v>0</v>
      </c>
      <c r="AM1116" s="11">
        <f ca="1">SUM($J1116:W1116)</f>
        <v>0</v>
      </c>
      <c r="AN1116" s="19">
        <f ca="1">SUM($J1116:X1116)</f>
        <v>0</v>
      </c>
      <c r="AO1116" s="12"/>
      <c r="AP1116" s="11">
        <f ca="1">IF(Data!$H$2="ja",IF(Z1116&gt;$G1116,Z1116-$G1116,0),0)</f>
        <v>0</v>
      </c>
      <c r="AQ1116" s="11">
        <f ca="1">IF(Data!$H$2="ja",IF(AA1116&gt;$G1116,AA1116-$G1116-SUM($AP1116:AP1116),0),0)</f>
        <v>0</v>
      </c>
      <c r="AR1116" s="11">
        <f ca="1">IF(Data!$H$2="ja",IF(AB1116&gt;$G1116,AB1116-$G1116-SUM($AP1116:AQ1116),0),0)</f>
        <v>0</v>
      </c>
      <c r="AS1116" s="11">
        <f ca="1">IF(Data!$H$2="ja",IF(AC1116&gt;$G1116,AC1116-$G1116-SUM($AP1116:AR1116),0),0)</f>
        <v>0</v>
      </c>
      <c r="AT1116" s="11">
        <f ca="1">IF(Data!$H$2="ja",IF(AD1116&gt;$G1116,AD1116-$G1116-SUM($AP1116:AS1116),0),0)</f>
        <v>0</v>
      </c>
      <c r="AU1116" s="11">
        <f ca="1">IF(Data!$H$2="ja",IF(AE1116&gt;$G1116,AE1116-$G1116-SUM($AP1116:AT1116),0),0)</f>
        <v>0</v>
      </c>
      <c r="AV1116" s="11">
        <f ca="1">IF(Data!$H$2="ja",IF(AF1116&gt;$G1116,AF1116-$G1116-SUM($AP1116:AU1116),0),0)</f>
        <v>0</v>
      </c>
      <c r="AW1116" s="11">
        <f ca="1">IF(Data!$H$2="ja",IF(AG1116&gt;$G1116,AG1116-$G1116-SUM($AP1116:AV1116),0),0)</f>
        <v>0</v>
      </c>
      <c r="AX1116" s="11">
        <f ca="1">IF(Data!$H$2="ja",IF(AH1116&gt;$G1116,AH1116-$G1116-SUM($AP1116:AW1116),0),0)</f>
        <v>0</v>
      </c>
      <c r="AY1116" s="11">
        <f ca="1">IF(Data!$H$2="ja",IF(AI1116&gt;$G1116,AI1116-$G1116-SUM($AP1116:AX1116),0),0)</f>
        <v>0</v>
      </c>
      <c r="AZ1116" s="11">
        <f ca="1">IF(Data!$H$2="ja",IF(AJ1116&gt;$G1116,AJ1116-$G1116-SUM($AP1116:AY1116),0),0)</f>
        <v>0</v>
      </c>
      <c r="BA1116" s="11">
        <f ca="1">IF(Data!$H$2="ja",IF(AK1116&gt;$G1116,AK1116-$G1116-SUM($AP1116:AZ1116),0),0)</f>
        <v>0</v>
      </c>
      <c r="BB1116" s="11">
        <f ca="1">IF(Data!$H$2="ja",IF(AL1116&gt;$G1116,AL1116-$G1116-SUM($AP1116:BA1116),0),0)</f>
        <v>0</v>
      </c>
      <c r="BC1116" s="11">
        <f ca="1">IF(Data!$H$2="ja",IF(AM1116&gt;$G1116,AM1116-$G1116-SUM($AP1116:BB1116),0),0)</f>
        <v>0</v>
      </c>
      <c r="BD1116" s="11">
        <f ca="1">IF(Data!$H$2="ja",IF(AN1116&gt;$G1116,AN1116-$G1116-SUM($AP1116:BC1116),0),0)</f>
        <v>0</v>
      </c>
    </row>
    <row r="1117" spans="1:56" x14ac:dyDescent="0.25">
      <c r="A1117" s="24">
        <v>13</v>
      </c>
      <c r="B1117" s="24">
        <f t="shared" si="597"/>
        <v>23</v>
      </c>
      <c r="C1117" s="39"/>
      <c r="D1117" s="9" t="str">
        <f>Data!B$10</f>
        <v>Indtægter (negative tal)</v>
      </c>
      <c r="E1117" s="9"/>
      <c r="F1117" s="4"/>
      <c r="G1117" s="242">
        <f>HLOOKUP(B1117,'Budget &amp; Total'!$1:$45,(34),FALSE)</f>
        <v>0</v>
      </c>
      <c r="H1117" s="454">
        <f t="shared" ca="1" si="598"/>
        <v>0</v>
      </c>
      <c r="I1117" s="72"/>
      <c r="J1117" s="159">
        <f ca="1">HLOOKUP($B1117,INDIRECT(J$1&amp;"!$I$2:$AM$40"),('Partner-period(er)'!$A1117+14),FALSE)</f>
        <v>0</v>
      </c>
      <c r="K1117" s="57">
        <f ca="1">HLOOKUP($B1117,INDIRECT(K$1&amp;"!$I$2:$AM$40"),('Partner-period(er)'!$A1117+14),FALSE)</f>
        <v>0</v>
      </c>
      <c r="L1117" s="57">
        <f ca="1">HLOOKUP($B1117,INDIRECT(L$1&amp;"!$I$2:$AM$40"),('Partner-period(er)'!$A1117+14),FALSE)</f>
        <v>0</v>
      </c>
      <c r="M1117" s="57">
        <f ca="1">HLOOKUP($B1117,INDIRECT(M$1&amp;"!$I$2:$AM$40"),('Partner-period(er)'!$A1117+14),FALSE)</f>
        <v>0</v>
      </c>
      <c r="N1117" s="57">
        <f ca="1">HLOOKUP($B1117,INDIRECT(N$1&amp;"!$I$2:$AM$40"),('Partner-period(er)'!$A1117+14),FALSE)</f>
        <v>0</v>
      </c>
      <c r="O1117" s="9">
        <f ca="1">HLOOKUP($B1117,INDIRECT(O$1&amp;"!$I$2:$AM$40"),('Partner-period(er)'!$A1117+14),FALSE)</f>
        <v>0</v>
      </c>
      <c r="P1117" s="9">
        <f ca="1">HLOOKUP($B1117,INDIRECT(P$1&amp;"!$I$2:$AM$40"),('Partner-period(er)'!$A1117+14),FALSE)</f>
        <v>0</v>
      </c>
      <c r="Q1117" s="9">
        <f ca="1">HLOOKUP($B1117,INDIRECT(Q$1&amp;"!$I$2:$AM$40"),('Partner-period(er)'!$A1117+14),FALSE)</f>
        <v>0</v>
      </c>
      <c r="R1117" s="9">
        <f ca="1">HLOOKUP($B1117,INDIRECT(R$1&amp;"!$I$2:$AM$40"),('Partner-period(er)'!$A1117+14),FALSE)</f>
        <v>0</v>
      </c>
      <c r="S1117" s="9">
        <f ca="1">HLOOKUP($B1117,INDIRECT(S$1&amp;"!$I$2:$AM$40"),('Partner-period(er)'!$A1117+14),FALSE)</f>
        <v>0</v>
      </c>
      <c r="T1117" s="9">
        <f ca="1">HLOOKUP($B1117,INDIRECT(T$1&amp;"!$I$2:$AM$40"),('Partner-period(er)'!$A1117+14),FALSE)</f>
        <v>0</v>
      </c>
      <c r="U1117" s="9">
        <f ca="1">HLOOKUP($B1117,INDIRECT(U$1&amp;"!$I$2:$AM$40"),('Partner-period(er)'!$A1117+14),FALSE)</f>
        <v>0</v>
      </c>
      <c r="V1117" s="9">
        <f ca="1">HLOOKUP($B1117,INDIRECT(V$1&amp;"!$I$2:$AM$40"),('Partner-period(er)'!$A1117+14),FALSE)</f>
        <v>0</v>
      </c>
      <c r="W1117" s="9">
        <f ca="1">HLOOKUP($B1117,INDIRECT(W$1&amp;"!$I$2:$AM$40"),('Partner-period(er)'!$A1117+14),FALSE)</f>
        <v>0</v>
      </c>
      <c r="X1117" s="109">
        <f ca="1">HLOOKUP($B1117,INDIRECT(X$1&amp;"!$I$2:$AM$40"),('Partner-period(er)'!$A1117+14),FALSE)</f>
        <v>0</v>
      </c>
      <c r="Z1117" s="15">
        <f t="shared" ca="1" si="601"/>
        <v>0</v>
      </c>
      <c r="AA1117" s="11">
        <f ca="1">SUM($J1117:K1117)</f>
        <v>0</v>
      </c>
      <c r="AB1117" s="11">
        <f ca="1">SUM($J1117:L1117)</f>
        <v>0</v>
      </c>
      <c r="AC1117" s="11">
        <f ca="1">SUM($J1117:M1117)</f>
        <v>0</v>
      </c>
      <c r="AD1117" s="11">
        <f ca="1">SUM($J1117:N1117)</f>
        <v>0</v>
      </c>
      <c r="AE1117" s="11">
        <f ca="1">SUM($J1117:O1117)</f>
        <v>0</v>
      </c>
      <c r="AF1117" s="11">
        <f ca="1">SUM($J1117:P1117)</f>
        <v>0</v>
      </c>
      <c r="AG1117" s="11">
        <f ca="1">SUM($J1117:Q1117)</f>
        <v>0</v>
      </c>
      <c r="AH1117" s="11">
        <f ca="1">SUM($J1117:R1117)</f>
        <v>0</v>
      </c>
      <c r="AI1117" s="11">
        <f ca="1">SUM($J1117:S1117)</f>
        <v>0</v>
      </c>
      <c r="AJ1117" s="11">
        <f ca="1">SUM($J1117:T1117)</f>
        <v>0</v>
      </c>
      <c r="AK1117" s="11">
        <f ca="1">SUM($J1117:U1117)</f>
        <v>0</v>
      </c>
      <c r="AL1117" s="11">
        <f ca="1">SUM($J1117:V1117)</f>
        <v>0</v>
      </c>
      <c r="AM1117" s="11">
        <f ca="1">SUM($J1117:W1117)</f>
        <v>0</v>
      </c>
      <c r="AN1117" s="19">
        <f ca="1">SUM($J1117:X1117)</f>
        <v>0</v>
      </c>
      <c r="AO1117" s="12"/>
      <c r="AP1117" s="11"/>
      <c r="AQ1117" s="11"/>
      <c r="AR1117" s="11"/>
      <c r="AS1117" s="11"/>
      <c r="AT1117" s="11"/>
      <c r="AU1117" s="11"/>
      <c r="AV1117" s="11"/>
      <c r="AW1117" s="11"/>
      <c r="AX1117" s="11"/>
      <c r="AY1117" s="11"/>
      <c r="AZ1117" s="11"/>
      <c r="BA1117" s="11"/>
      <c r="BB1117" s="11"/>
      <c r="BC1117" s="11"/>
      <c r="BD1117" s="11"/>
    </row>
    <row r="1118" spans="1:56" x14ac:dyDescent="0.25">
      <c r="A1118" s="24">
        <v>14</v>
      </c>
      <c r="B1118" s="24">
        <f t="shared" si="597"/>
        <v>23</v>
      </c>
      <c r="C1118" s="39"/>
      <c r="D1118" s="9" t="str">
        <f>Data!B$11</f>
        <v>Andet, herunder rejser og formidling</v>
      </c>
      <c r="E1118" s="9"/>
      <c r="F1118" s="4"/>
      <c r="G1118" s="242">
        <f>HLOOKUP(B1118,'Budget &amp; Total'!$1:$45,(35),FALSE)</f>
        <v>0</v>
      </c>
      <c r="H1118" s="454">
        <f t="shared" ca="1" si="598"/>
        <v>0</v>
      </c>
      <c r="I1118" s="72"/>
      <c r="J1118" s="159">
        <f ca="1">HLOOKUP($B1118,INDIRECT(J$1&amp;"!$I$2:$AM$40"),('Partner-period(er)'!$A1118+14),FALSE)</f>
        <v>0</v>
      </c>
      <c r="K1118" s="57">
        <f ca="1">HLOOKUP($B1118,INDIRECT(K$1&amp;"!$I$2:$AM$40"),('Partner-period(er)'!$A1118+14),FALSE)</f>
        <v>0</v>
      </c>
      <c r="L1118" s="57">
        <f ca="1">HLOOKUP($B1118,INDIRECT(L$1&amp;"!$I$2:$AM$40"),('Partner-period(er)'!$A1118+14),FALSE)</f>
        <v>0</v>
      </c>
      <c r="M1118" s="57">
        <f ca="1">HLOOKUP($B1118,INDIRECT(M$1&amp;"!$I$2:$AM$40"),('Partner-period(er)'!$A1118+14),FALSE)</f>
        <v>0</v>
      </c>
      <c r="N1118" s="57">
        <f ca="1">HLOOKUP($B1118,INDIRECT(N$1&amp;"!$I$2:$AM$40"),('Partner-period(er)'!$A1118+14),FALSE)</f>
        <v>0</v>
      </c>
      <c r="O1118" s="9">
        <f ca="1">HLOOKUP($B1118,INDIRECT(O$1&amp;"!$I$2:$AM$40"),('Partner-period(er)'!$A1118+14),FALSE)</f>
        <v>0</v>
      </c>
      <c r="P1118" s="9">
        <f ca="1">HLOOKUP($B1118,INDIRECT(P$1&amp;"!$I$2:$AM$40"),('Partner-period(er)'!$A1118+14),FALSE)</f>
        <v>0</v>
      </c>
      <c r="Q1118" s="9">
        <f ca="1">HLOOKUP($B1118,INDIRECT(Q$1&amp;"!$I$2:$AM$40"),('Partner-period(er)'!$A1118+14),FALSE)</f>
        <v>0</v>
      </c>
      <c r="R1118" s="9">
        <f ca="1">HLOOKUP($B1118,INDIRECT(R$1&amp;"!$I$2:$AM$40"),('Partner-period(er)'!$A1118+14),FALSE)</f>
        <v>0</v>
      </c>
      <c r="S1118" s="9">
        <f ca="1">HLOOKUP($B1118,INDIRECT(S$1&amp;"!$I$2:$AM$40"),('Partner-period(er)'!$A1118+14),FALSE)</f>
        <v>0</v>
      </c>
      <c r="T1118" s="9">
        <f ca="1">HLOOKUP($B1118,INDIRECT(T$1&amp;"!$I$2:$AM$40"),('Partner-period(er)'!$A1118+14),FALSE)</f>
        <v>0</v>
      </c>
      <c r="U1118" s="9">
        <f ca="1">HLOOKUP($B1118,INDIRECT(U$1&amp;"!$I$2:$AM$40"),('Partner-period(er)'!$A1118+14),FALSE)</f>
        <v>0</v>
      </c>
      <c r="V1118" s="9">
        <f ca="1">HLOOKUP($B1118,INDIRECT(V$1&amp;"!$I$2:$AM$40"),('Partner-period(er)'!$A1118+14),FALSE)</f>
        <v>0</v>
      </c>
      <c r="W1118" s="9">
        <f ca="1">HLOOKUP($B1118,INDIRECT(W$1&amp;"!$I$2:$AM$40"),('Partner-period(er)'!$A1118+14),FALSE)</f>
        <v>0</v>
      </c>
      <c r="X1118" s="109">
        <f ca="1">HLOOKUP($B1118,INDIRECT(X$1&amp;"!$I$2:$AM$40"),('Partner-period(er)'!$A1118+14),FALSE)</f>
        <v>0</v>
      </c>
      <c r="Z1118" s="15">
        <f t="shared" ca="1" si="601"/>
        <v>0</v>
      </c>
      <c r="AA1118" s="11">
        <f ca="1">SUM($J1118:K1118)</f>
        <v>0</v>
      </c>
      <c r="AB1118" s="11">
        <f ca="1">SUM($J1118:L1118)</f>
        <v>0</v>
      </c>
      <c r="AC1118" s="11">
        <f ca="1">SUM($J1118:M1118)</f>
        <v>0</v>
      </c>
      <c r="AD1118" s="11">
        <f ca="1">SUM($J1118:N1118)</f>
        <v>0</v>
      </c>
      <c r="AE1118" s="11">
        <f ca="1">SUM($J1118:O1118)</f>
        <v>0</v>
      </c>
      <c r="AF1118" s="11">
        <f ca="1">SUM($J1118:P1118)</f>
        <v>0</v>
      </c>
      <c r="AG1118" s="11">
        <f ca="1">SUM($J1118:Q1118)</f>
        <v>0</v>
      </c>
      <c r="AH1118" s="11">
        <f ca="1">SUM($J1118:R1118)</f>
        <v>0</v>
      </c>
      <c r="AI1118" s="11">
        <f ca="1">SUM($J1118:S1118)</f>
        <v>0</v>
      </c>
      <c r="AJ1118" s="11">
        <f ca="1">SUM($J1118:T1118)</f>
        <v>0</v>
      </c>
      <c r="AK1118" s="11">
        <f ca="1">SUM($J1118:U1118)</f>
        <v>0</v>
      </c>
      <c r="AL1118" s="11">
        <f ca="1">SUM($J1118:V1118)</f>
        <v>0</v>
      </c>
      <c r="AM1118" s="11">
        <f ca="1">SUM($J1118:W1118)</f>
        <v>0</v>
      </c>
      <c r="AN1118" s="19">
        <f ca="1">SUM($J1118:X1118)</f>
        <v>0</v>
      </c>
      <c r="AO1118" s="12"/>
      <c r="AP1118" s="11">
        <f ca="1">IF(Data!$H$2="ja",IF(Z1118&gt;$G1118,Z1118-$G1118,0),0)</f>
        <v>0</v>
      </c>
      <c r="AQ1118" s="11">
        <f ca="1">IF(Data!$H$2="ja",IF(AA1118&gt;$G1118,AA1118-$G1118-SUM($AP1118:AP1118),0),0)</f>
        <v>0</v>
      </c>
      <c r="AR1118" s="11">
        <f ca="1">IF(Data!$H$2="ja",IF(AB1118&gt;$G1118,AB1118-$G1118-SUM($AP1118:AQ1118),0),0)</f>
        <v>0</v>
      </c>
      <c r="AS1118" s="11">
        <f ca="1">IF(Data!$H$2="ja",IF(AC1118&gt;$G1118,AC1118-$G1118-SUM($AP1118:AR1118),0),0)</f>
        <v>0</v>
      </c>
      <c r="AT1118" s="11">
        <f ca="1">IF(Data!$H$2="ja",IF(AD1118&gt;$G1118,AD1118-$G1118-SUM($AP1118:AS1118),0),0)</f>
        <v>0</v>
      </c>
      <c r="AU1118" s="11">
        <f ca="1">IF(Data!$H$2="ja",IF(AE1118&gt;$G1118,AE1118-$G1118-SUM($AP1118:AT1118),0),0)</f>
        <v>0</v>
      </c>
      <c r="AV1118" s="11">
        <f ca="1">IF(Data!$H$2="ja",IF(AF1118&gt;$G1118,AF1118-$G1118-SUM($AP1118:AU1118),0),0)</f>
        <v>0</v>
      </c>
      <c r="AW1118" s="11">
        <f ca="1">IF(Data!$H$2="ja",IF(AG1118&gt;$G1118,AG1118-$G1118-SUM($AP1118:AV1118),0),0)</f>
        <v>0</v>
      </c>
      <c r="AX1118" s="11">
        <f ca="1">IF(Data!$H$2="ja",IF(AH1118&gt;$G1118,AH1118-$G1118-SUM($AP1118:AW1118),0),0)</f>
        <v>0</v>
      </c>
      <c r="AY1118" s="11">
        <f ca="1">IF(Data!$H$2="ja",IF(AI1118&gt;$G1118,AI1118-$G1118-SUM($AP1118:AX1118),0),0)</f>
        <v>0</v>
      </c>
      <c r="AZ1118" s="11">
        <f ca="1">IF(Data!$H$2="ja",IF(AJ1118&gt;$G1118,AJ1118-$G1118-SUM($AP1118:AY1118),0),0)</f>
        <v>0</v>
      </c>
      <c r="BA1118" s="11">
        <f ca="1">IF(Data!$H$2="ja",IF(AK1118&gt;$G1118,AK1118-$G1118-SUM($AP1118:AZ1118),0),0)</f>
        <v>0</v>
      </c>
      <c r="BB1118" s="11">
        <f ca="1">IF(Data!$H$2="ja",IF(AL1118&gt;$G1118,AL1118-$G1118-SUM($AP1118:BA1118),0),0)</f>
        <v>0</v>
      </c>
      <c r="BC1118" s="11">
        <f ca="1">IF(Data!$H$2="ja",IF(AM1118&gt;$G1118,AM1118-$G1118-SUM($AP1118:BB1118),0),0)</f>
        <v>0</v>
      </c>
      <c r="BD1118" s="11">
        <f ca="1">IF(Data!$H$2="ja",IF(AN1118&gt;$G1118,AN1118-$G1118-SUM($AP1118:BC1118),0),0)</f>
        <v>0</v>
      </c>
    </row>
    <row r="1119" spans="1:56" x14ac:dyDescent="0.25">
      <c r="A1119" s="24">
        <v>15</v>
      </c>
      <c r="B1119" s="24">
        <f t="shared" si="597"/>
        <v>23</v>
      </c>
      <c r="C1119" s="39"/>
      <c r="D1119" s="9" t="str">
        <f>Data!B$12</f>
        <v>Overheadomkostninger</v>
      </c>
      <c r="E1119" s="9"/>
      <c r="F1119" s="4"/>
      <c r="G1119" s="243">
        <f>HLOOKUP(B1119,'Budget &amp; Total'!$1:$45,(37),FALSE)</f>
        <v>0</v>
      </c>
      <c r="H1119" s="454">
        <f t="shared" ca="1" si="598"/>
        <v>0</v>
      </c>
      <c r="I1119" s="72"/>
      <c r="J1119" s="159">
        <f ca="1">HLOOKUP($B1119,INDIRECT(J$1&amp;"!$I$2:$AM$40"),('Partner-period(er)'!$A1119+14),FALSE)</f>
        <v>0</v>
      </c>
      <c r="K1119" s="57">
        <f ca="1">HLOOKUP($B1119,INDIRECT(K$1&amp;"!$I$2:$AM$40"),('Partner-period(er)'!$A1119+14),FALSE)</f>
        <v>0</v>
      </c>
      <c r="L1119" s="57">
        <f ca="1">HLOOKUP($B1119,INDIRECT(L$1&amp;"!$I$2:$AM$40"),('Partner-period(er)'!$A1119+14),FALSE)</f>
        <v>0</v>
      </c>
      <c r="M1119" s="57">
        <f ca="1">HLOOKUP($B1119,INDIRECT(M$1&amp;"!$I$2:$AM$40"),('Partner-period(er)'!$A1119+14),FALSE)</f>
        <v>0</v>
      </c>
      <c r="N1119" s="57">
        <f ca="1">HLOOKUP($B1119,INDIRECT(N$1&amp;"!$I$2:$AM$40"),('Partner-period(er)'!$A1119+14),FALSE)</f>
        <v>0</v>
      </c>
      <c r="O1119" s="9">
        <f ca="1">HLOOKUP($B1119,INDIRECT(O$1&amp;"!$I$2:$AM$40"),('Partner-period(er)'!$A1119+14),FALSE)</f>
        <v>0</v>
      </c>
      <c r="P1119" s="9">
        <f ca="1">HLOOKUP($B1119,INDIRECT(P$1&amp;"!$I$2:$AM$40"),('Partner-period(er)'!$A1119+14),FALSE)</f>
        <v>0</v>
      </c>
      <c r="Q1119" s="9">
        <f ca="1">HLOOKUP($B1119,INDIRECT(Q$1&amp;"!$I$2:$AM$40"),('Partner-period(er)'!$A1119+14),FALSE)</f>
        <v>0</v>
      </c>
      <c r="R1119" s="9">
        <f ca="1">HLOOKUP($B1119,INDIRECT(R$1&amp;"!$I$2:$AM$40"),('Partner-period(er)'!$A1119+14),FALSE)</f>
        <v>0</v>
      </c>
      <c r="S1119" s="9">
        <f ca="1">HLOOKUP($B1119,INDIRECT(S$1&amp;"!$I$2:$AM$40"),('Partner-period(er)'!$A1119+14),FALSE)</f>
        <v>0</v>
      </c>
      <c r="T1119" s="9">
        <f ca="1">HLOOKUP($B1119,INDIRECT(T$1&amp;"!$I$2:$AM$40"),('Partner-period(er)'!$A1119+14),FALSE)</f>
        <v>0</v>
      </c>
      <c r="U1119" s="9">
        <f ca="1">HLOOKUP($B1119,INDIRECT(U$1&amp;"!$I$2:$AM$40"),('Partner-period(er)'!$A1119+14),FALSE)</f>
        <v>0</v>
      </c>
      <c r="V1119" s="9">
        <f ca="1">HLOOKUP($B1119,INDIRECT(V$1&amp;"!$I$2:$AM$40"),('Partner-period(er)'!$A1119+14),FALSE)</f>
        <v>0</v>
      </c>
      <c r="W1119" s="9">
        <f ca="1">HLOOKUP($B1119,INDIRECT(W$1&amp;"!$I$2:$AM$40"),('Partner-period(er)'!$A1119+14),FALSE)</f>
        <v>0</v>
      </c>
      <c r="X1119" s="109">
        <f ca="1">HLOOKUP($B1119,INDIRECT(X$1&amp;"!$I$2:$AM$40"),('Partner-period(er)'!$A1119+14),FALSE)</f>
        <v>0</v>
      </c>
      <c r="Z1119" s="15">
        <f t="shared" ca="1" si="601"/>
        <v>0</v>
      </c>
      <c r="AA1119" s="11">
        <f ca="1">SUM($J1119:K1119)</f>
        <v>0</v>
      </c>
      <c r="AB1119" s="11">
        <f ca="1">SUM($J1119:L1119)</f>
        <v>0</v>
      </c>
      <c r="AC1119" s="11">
        <f ca="1">SUM($J1119:M1119)</f>
        <v>0</v>
      </c>
      <c r="AD1119" s="11">
        <f ca="1">SUM($J1119:N1119)</f>
        <v>0</v>
      </c>
      <c r="AE1119" s="11">
        <f ca="1">SUM($J1119:O1119)</f>
        <v>0</v>
      </c>
      <c r="AF1119" s="11">
        <f ca="1">SUM($J1119:P1119)</f>
        <v>0</v>
      </c>
      <c r="AG1119" s="11">
        <f ca="1">SUM($J1119:Q1119)</f>
        <v>0</v>
      </c>
      <c r="AH1119" s="11">
        <f ca="1">SUM($J1119:R1119)</f>
        <v>0</v>
      </c>
      <c r="AI1119" s="11">
        <f ca="1">SUM($J1119:S1119)</f>
        <v>0</v>
      </c>
      <c r="AJ1119" s="11">
        <f ca="1">SUM($J1119:T1119)</f>
        <v>0</v>
      </c>
      <c r="AK1119" s="11">
        <f ca="1">SUM($J1119:U1119)</f>
        <v>0</v>
      </c>
      <c r="AL1119" s="11">
        <f ca="1">SUM($J1119:V1119)</f>
        <v>0</v>
      </c>
      <c r="AM1119" s="11">
        <f ca="1">SUM($J1119:W1119)</f>
        <v>0</v>
      </c>
      <c r="AN1119" s="19">
        <f ca="1">SUM($J1119:X1119)</f>
        <v>0</v>
      </c>
      <c r="AO1119" s="12"/>
      <c r="AP1119" s="11">
        <f ca="1">IF(Data!$H$2="ja",IF(Z1119&gt;$G1119,Z1119-$G1119,0),0)</f>
        <v>0</v>
      </c>
      <c r="AQ1119" s="11">
        <f ca="1">IF(Data!$H$2="ja",IF(AA1119&gt;$G1119,AA1119-$G1119-SUM($AP1119:AP1119),0),0)</f>
        <v>0</v>
      </c>
      <c r="AR1119" s="11">
        <f ca="1">IF(Data!$H$2="ja",IF(AB1119&gt;$G1119,AB1119-$G1119-SUM($AP1119:AQ1119),0),0)</f>
        <v>0</v>
      </c>
      <c r="AS1119" s="11">
        <f ca="1">IF(Data!$H$2="ja",IF(AC1119&gt;$G1119,AC1119-$G1119-SUM($AP1119:AR1119),0),0)</f>
        <v>0</v>
      </c>
      <c r="AT1119" s="11">
        <f ca="1">IF(Data!$H$2="ja",IF(AD1119&gt;$G1119,AD1119-$G1119-SUM($AP1119:AS1119),0),0)</f>
        <v>0</v>
      </c>
      <c r="AU1119" s="11">
        <f ca="1">IF(Data!$H$2="ja",IF(AE1119&gt;$G1119,AE1119-$G1119-SUM($AP1119:AT1119),0),0)</f>
        <v>0</v>
      </c>
      <c r="AV1119" s="11">
        <f ca="1">IF(Data!$H$2="ja",IF(AF1119&gt;$G1119,AF1119-$G1119-SUM($AP1119:AU1119),0),0)</f>
        <v>0</v>
      </c>
      <c r="AW1119" s="11">
        <f ca="1">IF(Data!$H$2="ja",IF(AG1119&gt;$G1119,AG1119-$G1119-SUM($AP1119:AV1119),0),0)</f>
        <v>0</v>
      </c>
      <c r="AX1119" s="11">
        <f ca="1">IF(Data!$H$2="ja",IF(AH1119&gt;$G1119,AH1119-$G1119-SUM($AP1119:AW1119),0),0)</f>
        <v>0</v>
      </c>
      <c r="AY1119" s="11">
        <f ca="1">IF(Data!$H$2="ja",IF(AI1119&gt;$G1119,AI1119-$G1119-SUM($AP1119:AX1119),0),0)</f>
        <v>0</v>
      </c>
      <c r="AZ1119" s="11">
        <f ca="1">IF(Data!$H$2="ja",IF(AJ1119&gt;$G1119,AJ1119-$G1119-SUM($AP1119:AY1119),0),0)</f>
        <v>0</v>
      </c>
      <c r="BA1119" s="11">
        <f ca="1">IF(Data!$H$2="ja",IF(AK1119&gt;$G1119,AK1119-$G1119-SUM($AP1119:AZ1119),0),0)</f>
        <v>0</v>
      </c>
      <c r="BB1119" s="11">
        <f ca="1">IF(Data!$H$2="ja",IF(AL1119&gt;$G1119,AL1119-$G1119-SUM($AP1119:BA1119),0),0)</f>
        <v>0</v>
      </c>
      <c r="BC1119" s="11">
        <f ca="1">IF(Data!$H$2="ja",IF(AM1119&gt;$G1119,AM1119-$G1119-SUM($AP1119:BB1119),0),0)</f>
        <v>0</v>
      </c>
      <c r="BD1119" s="11">
        <f ca="1">IF(Data!$H$2="ja",IF(AN1119&gt;$G1119,AN1119-$G1119-SUM($AP1119:BC1119),0),0)</f>
        <v>0</v>
      </c>
    </row>
    <row r="1120" spans="1:56" x14ac:dyDescent="0.25">
      <c r="A1120" s="24">
        <v>16</v>
      </c>
      <c r="B1120" s="24">
        <f t="shared" si="597"/>
        <v>23</v>
      </c>
      <c r="C1120" s="35"/>
      <c r="D1120" s="32" t="str">
        <f>Data!B$19</f>
        <v>Andre omkostninger total</v>
      </c>
      <c r="E1120" s="32"/>
      <c r="F1120" s="71"/>
      <c r="G1120" s="242">
        <f>HLOOKUP(B1120,'Budget &amp; Total'!$1:$45,(19+A1120),FALSE)</f>
        <v>0</v>
      </c>
      <c r="H1120" s="456">
        <f t="shared" ca="1" si="598"/>
        <v>0</v>
      </c>
      <c r="I1120" s="72"/>
      <c r="J1120" s="209">
        <f ca="1">HLOOKUP($B1120,INDIRECT(J$1&amp;"!$I$2:$AM$40"),('Partner-period(er)'!$A1120+14),FALSE)</f>
        <v>0</v>
      </c>
      <c r="K1120" s="61">
        <f ca="1">HLOOKUP($B1120,INDIRECT(K$1&amp;"!$I$2:$AM$40"),('Partner-period(er)'!$A1120+14),FALSE)</f>
        <v>0</v>
      </c>
      <c r="L1120" s="61">
        <f ca="1">HLOOKUP($B1120,INDIRECT(L$1&amp;"!$I$2:$AM$40"),('Partner-period(er)'!$A1120+14),FALSE)</f>
        <v>0</v>
      </c>
      <c r="M1120" s="61">
        <f ca="1">HLOOKUP($B1120,INDIRECT(M$1&amp;"!$I$2:$AM$40"),('Partner-period(er)'!$A1120+14),FALSE)</f>
        <v>0</v>
      </c>
      <c r="N1120" s="61">
        <f ca="1">HLOOKUP($B1120,INDIRECT(N$1&amp;"!$I$2:$AM$40"),('Partner-period(er)'!$A1120+14),FALSE)</f>
        <v>0</v>
      </c>
      <c r="O1120" s="32">
        <f ca="1">HLOOKUP($B1120,INDIRECT(O$1&amp;"!$I$2:$AM$40"),('Partner-period(er)'!$A1120+14),FALSE)</f>
        <v>0</v>
      </c>
      <c r="P1120" s="32">
        <f ca="1">HLOOKUP($B1120,INDIRECT(P$1&amp;"!$I$2:$AM$40"),('Partner-period(er)'!$A1120+14),FALSE)</f>
        <v>0</v>
      </c>
      <c r="Q1120" s="32">
        <f ca="1">HLOOKUP($B1120,INDIRECT(Q$1&amp;"!$I$2:$AM$40"),('Partner-period(er)'!$A1120+14),FALSE)</f>
        <v>0</v>
      </c>
      <c r="R1120" s="32">
        <f ca="1">HLOOKUP($B1120,INDIRECT(R$1&amp;"!$I$2:$AM$40"),('Partner-period(er)'!$A1120+14),FALSE)</f>
        <v>0</v>
      </c>
      <c r="S1120" s="32">
        <f ca="1">HLOOKUP($B1120,INDIRECT(S$1&amp;"!$I$2:$AM$40"),('Partner-period(er)'!$A1120+14),FALSE)</f>
        <v>0</v>
      </c>
      <c r="T1120" s="32">
        <f ca="1">HLOOKUP($B1120,INDIRECT(T$1&amp;"!$I$2:$AM$40"),('Partner-period(er)'!$A1120+14),FALSE)</f>
        <v>0</v>
      </c>
      <c r="U1120" s="32">
        <f ca="1">HLOOKUP($B1120,INDIRECT(U$1&amp;"!$I$2:$AM$40"),('Partner-period(er)'!$A1120+14),FALSE)</f>
        <v>0</v>
      </c>
      <c r="V1120" s="32">
        <f ca="1">HLOOKUP($B1120,INDIRECT(V$1&amp;"!$I$2:$AM$40"),('Partner-period(er)'!$A1120+14),FALSE)</f>
        <v>0</v>
      </c>
      <c r="W1120" s="32">
        <f ca="1">HLOOKUP($B1120,INDIRECT(W$1&amp;"!$I$2:$AM$40"),('Partner-period(er)'!$A1120+14),FALSE)</f>
        <v>0</v>
      </c>
      <c r="X1120" s="366">
        <f ca="1">HLOOKUP($B1120,INDIRECT(X$1&amp;"!$I$2:$AM$40"),('Partner-period(er)'!$A1120+14),FALSE)</f>
        <v>0</v>
      </c>
      <c r="Z1120" s="15">
        <f t="shared" ca="1" si="601"/>
        <v>0</v>
      </c>
      <c r="AA1120" s="11">
        <f ca="1">SUM($J1120:K1120)</f>
        <v>0</v>
      </c>
      <c r="AB1120" s="11">
        <f ca="1">SUM($J1120:L1120)</f>
        <v>0</v>
      </c>
      <c r="AC1120" s="11">
        <f ca="1">SUM($J1120:M1120)</f>
        <v>0</v>
      </c>
      <c r="AD1120" s="11">
        <f ca="1">SUM($J1120:N1120)</f>
        <v>0</v>
      </c>
      <c r="AE1120" s="11">
        <f ca="1">SUM($J1120:O1120)</f>
        <v>0</v>
      </c>
      <c r="AF1120" s="11">
        <f ca="1">SUM($J1120:P1120)</f>
        <v>0</v>
      </c>
      <c r="AG1120" s="11">
        <f ca="1">SUM($J1120:Q1120)</f>
        <v>0</v>
      </c>
      <c r="AH1120" s="11">
        <f ca="1">SUM($J1120:R1120)</f>
        <v>0</v>
      </c>
      <c r="AI1120" s="11">
        <f ca="1">SUM($J1120:S1120)</f>
        <v>0</v>
      </c>
      <c r="AJ1120" s="11">
        <f ca="1">SUM($J1120:T1120)</f>
        <v>0</v>
      </c>
      <c r="AK1120" s="11">
        <f ca="1">SUM($J1120:U1120)</f>
        <v>0</v>
      </c>
      <c r="AL1120" s="11">
        <f ca="1">SUM($J1120:V1120)</f>
        <v>0</v>
      </c>
      <c r="AM1120" s="11">
        <f ca="1">SUM($J1120:W1120)</f>
        <v>0</v>
      </c>
      <c r="AN1120" s="19">
        <f ca="1">SUM($J1120:X1120)</f>
        <v>0</v>
      </c>
      <c r="AO1120" s="12"/>
      <c r="AP1120" s="11"/>
      <c r="AQ1120" s="11"/>
      <c r="AR1120" s="11"/>
      <c r="AS1120" s="11"/>
      <c r="AT1120" s="11"/>
      <c r="AU1120" s="11"/>
      <c r="AV1120" s="11"/>
      <c r="AW1120" s="11"/>
      <c r="AX1120" s="11"/>
      <c r="AY1120" s="11"/>
      <c r="AZ1120" s="11"/>
      <c r="BA1120" s="11"/>
      <c r="BB1120" s="11"/>
      <c r="BC1120" s="11"/>
      <c r="BD1120" s="11"/>
    </row>
    <row r="1121" spans="1:56" ht="13.8" thickBot="1" x14ac:dyDescent="0.3">
      <c r="A1121" s="24">
        <v>17</v>
      </c>
      <c r="B1121" s="24">
        <f t="shared" si="597"/>
        <v>23</v>
      </c>
      <c r="C1121" s="250" t="str">
        <f>Data!B$55</f>
        <v>Totale omkostninger</v>
      </c>
      <c r="D1121" s="251"/>
      <c r="E1121" s="251"/>
      <c r="F1121" s="252"/>
      <c r="G1121" s="253">
        <f>HLOOKUP(B1121,'Budget &amp; Total'!$1:$45,(38),FALSE)</f>
        <v>0</v>
      </c>
      <c r="H1121" s="457">
        <f t="shared" ca="1" si="598"/>
        <v>0</v>
      </c>
      <c r="I1121" s="80"/>
      <c r="J1121" s="255">
        <f ca="1">HLOOKUP($B1121,INDIRECT(J$1&amp;"!$I$2:$AM$40"),('Partner-period(er)'!$A1121+14),FALSE)</f>
        <v>0</v>
      </c>
      <c r="K1121" s="256">
        <f ca="1">HLOOKUP($B1121,INDIRECT(K$1&amp;"!$I$2:$AM$40"),('Partner-period(er)'!$A1121+14),FALSE)</f>
        <v>0</v>
      </c>
      <c r="L1121" s="256">
        <f ca="1">HLOOKUP($B1121,INDIRECT(L$1&amp;"!$I$2:$AM$40"),('Partner-period(er)'!$A1121+14),FALSE)</f>
        <v>0</v>
      </c>
      <c r="M1121" s="256">
        <f ca="1">HLOOKUP($B1121,INDIRECT(M$1&amp;"!$I$2:$AM$40"),('Partner-period(er)'!$A1121+14),FALSE)</f>
        <v>0</v>
      </c>
      <c r="N1121" s="256">
        <f ca="1">HLOOKUP($B1121,INDIRECT(N$1&amp;"!$I$2:$AM$40"),('Partner-period(er)'!$A1121+14),FALSE)</f>
        <v>0</v>
      </c>
      <c r="O1121" s="367">
        <f ca="1">HLOOKUP($B1121,INDIRECT(O$1&amp;"!$I$2:$AM$40"),('Partner-period(er)'!$A1121+14),FALSE)</f>
        <v>0</v>
      </c>
      <c r="P1121" s="367">
        <f ca="1">HLOOKUP($B1121,INDIRECT(P$1&amp;"!$I$2:$AM$40"),('Partner-period(er)'!$A1121+14),FALSE)</f>
        <v>0</v>
      </c>
      <c r="Q1121" s="367">
        <f ca="1">HLOOKUP($B1121,INDIRECT(Q$1&amp;"!$I$2:$AM$40"),('Partner-period(er)'!$A1121+14),FALSE)</f>
        <v>0</v>
      </c>
      <c r="R1121" s="367">
        <f ca="1">HLOOKUP($B1121,INDIRECT(R$1&amp;"!$I$2:$AM$40"),('Partner-period(er)'!$A1121+14),FALSE)</f>
        <v>0</v>
      </c>
      <c r="S1121" s="367">
        <f ca="1">HLOOKUP($B1121,INDIRECT(S$1&amp;"!$I$2:$AM$40"),('Partner-period(er)'!$A1121+14),FALSE)</f>
        <v>0</v>
      </c>
      <c r="T1121" s="367">
        <f ca="1">HLOOKUP($B1121,INDIRECT(T$1&amp;"!$I$2:$AM$40"),('Partner-period(er)'!$A1121+14),FALSE)</f>
        <v>0</v>
      </c>
      <c r="U1121" s="367">
        <f ca="1">HLOOKUP($B1121,INDIRECT(U$1&amp;"!$I$2:$AM$40"),('Partner-period(er)'!$A1121+14),FALSE)</f>
        <v>0</v>
      </c>
      <c r="V1121" s="367">
        <f ca="1">HLOOKUP($B1121,INDIRECT(V$1&amp;"!$I$2:$AM$40"),('Partner-period(er)'!$A1121+14),FALSE)</f>
        <v>0</v>
      </c>
      <c r="W1121" s="367">
        <f ca="1">HLOOKUP($B1121,INDIRECT(W$1&amp;"!$I$2:$AM$40"),('Partner-period(er)'!$A1121+14),FALSE)</f>
        <v>0</v>
      </c>
      <c r="X1121" s="368">
        <f ca="1">HLOOKUP($B1121,INDIRECT(X$1&amp;"!$I$2:$AM$40"),('Partner-period(er)'!$A1121+14),FALSE)</f>
        <v>0</v>
      </c>
      <c r="Z1121" s="15">
        <f t="shared" ca="1" si="601"/>
        <v>0</v>
      </c>
      <c r="AA1121" s="11">
        <f ca="1">SUM($J1121:K1121)</f>
        <v>0</v>
      </c>
      <c r="AB1121" s="11">
        <f ca="1">SUM($J1121:L1121)</f>
        <v>0</v>
      </c>
      <c r="AC1121" s="11">
        <f ca="1">SUM($J1121:M1121)</f>
        <v>0</v>
      </c>
      <c r="AD1121" s="11">
        <f ca="1">SUM($J1121:N1121)</f>
        <v>0</v>
      </c>
      <c r="AE1121" s="11">
        <f ca="1">SUM($J1121:O1121)</f>
        <v>0</v>
      </c>
      <c r="AF1121" s="11">
        <f ca="1">SUM($J1121:P1121)</f>
        <v>0</v>
      </c>
      <c r="AG1121" s="11">
        <f ca="1">SUM($J1121:Q1121)</f>
        <v>0</v>
      </c>
      <c r="AH1121" s="11">
        <f ca="1">SUM($J1121:R1121)</f>
        <v>0</v>
      </c>
      <c r="AI1121" s="11">
        <f ca="1">SUM($J1121:S1121)</f>
        <v>0</v>
      </c>
      <c r="AJ1121" s="11">
        <f ca="1">SUM($J1121:T1121)</f>
        <v>0</v>
      </c>
      <c r="AK1121" s="11">
        <f ca="1">SUM($J1121:U1121)</f>
        <v>0</v>
      </c>
      <c r="AL1121" s="11">
        <f ca="1">SUM($J1121:V1121)</f>
        <v>0</v>
      </c>
      <c r="AM1121" s="11">
        <f ca="1">SUM($J1121:W1121)</f>
        <v>0</v>
      </c>
      <c r="AN1121" s="19">
        <f ca="1">SUM($J1121:X1121)</f>
        <v>0</v>
      </c>
      <c r="AO1121" s="12"/>
      <c r="AP1121" s="11"/>
      <c r="AQ1121" s="11"/>
      <c r="AR1121" s="11"/>
      <c r="AS1121" s="11"/>
      <c r="AT1121" s="11"/>
      <c r="AU1121" s="11"/>
      <c r="AV1121" s="11"/>
      <c r="AW1121" s="11"/>
      <c r="AX1121" s="11"/>
      <c r="AY1121" s="11"/>
      <c r="AZ1121" s="11"/>
      <c r="BA1121" s="11"/>
      <c r="BB1121" s="11"/>
      <c r="BC1121" s="11"/>
      <c r="BD1121" s="11"/>
    </row>
    <row r="1122" spans="1:56" ht="13.8" thickTop="1" x14ac:dyDescent="0.25">
      <c r="A1122" s="24">
        <v>18</v>
      </c>
      <c r="B1122" s="24">
        <f t="shared" si="597"/>
        <v>23</v>
      </c>
      <c r="C1122" s="38">
        <f>'Budget &amp; Total'!B$41</f>
        <v>0</v>
      </c>
      <c r="D1122" s="9"/>
      <c r="E1122" s="9"/>
      <c r="F1122" s="4"/>
      <c r="G1122" s="242"/>
      <c r="H1122" s="454">
        <f t="shared" ca="1" si="598"/>
        <v>0</v>
      </c>
      <c r="I1122" s="72"/>
      <c r="J1122" s="159">
        <f ca="1">HLOOKUP($B1122,INDIRECT(J$1&amp;"!$I$2:$AM$40"),('Partner-period(er)'!$A1122+14),FALSE)</f>
        <v>0</v>
      </c>
      <c r="K1122" s="57">
        <f ca="1">HLOOKUP($B1122,INDIRECT(K$1&amp;"!$I$2:$AM$40"),('Partner-period(er)'!$A1122+14),FALSE)</f>
        <v>0</v>
      </c>
      <c r="L1122" s="57">
        <f ca="1">HLOOKUP($B1122,INDIRECT(L$1&amp;"!$I$2:$AM$40"),('Partner-period(er)'!$A1122+14),FALSE)</f>
        <v>0</v>
      </c>
      <c r="M1122" s="57">
        <f ca="1">HLOOKUP($B1122,INDIRECT(M$1&amp;"!$I$2:$AM$40"),('Partner-period(er)'!$A1122+14),FALSE)</f>
        <v>0</v>
      </c>
      <c r="N1122" s="57">
        <f ca="1">HLOOKUP($B1122,INDIRECT(N$1&amp;"!$I$2:$AM$40"),('Partner-period(er)'!$A1122+14),FALSE)</f>
        <v>0</v>
      </c>
      <c r="O1122" s="9">
        <f ca="1">HLOOKUP($B1122,INDIRECT(O$1&amp;"!$I$2:$AM$40"),('Partner-period(er)'!$A1122+14),FALSE)</f>
        <v>0</v>
      </c>
      <c r="P1122" s="9">
        <f ca="1">HLOOKUP($B1122,INDIRECT(P$1&amp;"!$I$2:$AM$40"),('Partner-period(er)'!$A1122+14),FALSE)</f>
        <v>0</v>
      </c>
      <c r="Q1122" s="9">
        <f ca="1">HLOOKUP($B1122,INDIRECT(Q$1&amp;"!$I$2:$AM$40"),('Partner-period(er)'!$A1122+14),FALSE)</f>
        <v>0</v>
      </c>
      <c r="R1122" s="9">
        <f ca="1">HLOOKUP($B1122,INDIRECT(R$1&amp;"!$I$2:$AM$40"),('Partner-period(er)'!$A1122+14),FALSE)</f>
        <v>0</v>
      </c>
      <c r="S1122" s="9">
        <f ca="1">HLOOKUP($B1122,INDIRECT(S$1&amp;"!$I$2:$AM$40"),('Partner-period(er)'!$A1122+14),FALSE)</f>
        <v>0</v>
      </c>
      <c r="T1122" s="9">
        <f ca="1">HLOOKUP($B1122,INDIRECT(T$1&amp;"!$I$2:$AM$40"),('Partner-period(er)'!$A1122+14),FALSE)</f>
        <v>0</v>
      </c>
      <c r="U1122" s="9">
        <f ca="1">HLOOKUP($B1122,INDIRECT(U$1&amp;"!$I$2:$AM$40"),('Partner-period(er)'!$A1122+14),FALSE)</f>
        <v>0</v>
      </c>
      <c r="V1122" s="9">
        <f ca="1">HLOOKUP($B1122,INDIRECT(V$1&amp;"!$I$2:$AM$40"),('Partner-period(er)'!$A1122+14),FALSE)</f>
        <v>0</v>
      </c>
      <c r="W1122" s="9">
        <f ca="1">HLOOKUP($B1122,INDIRECT(W$1&amp;"!$I$2:$AM$40"),('Partner-period(er)'!$A1122+14),FALSE)</f>
        <v>0</v>
      </c>
      <c r="X1122" s="109">
        <f ca="1">HLOOKUP($B1122,INDIRECT(X$1&amp;"!$I$2:$AM$40"),('Partner-period(er)'!$A1122+14),FALSE)</f>
        <v>0</v>
      </c>
      <c r="Z1122" s="15"/>
      <c r="AA1122" s="11"/>
      <c r="AB1122" s="11"/>
      <c r="AC1122" s="11"/>
      <c r="AD1122" s="11"/>
      <c r="AE1122" s="11"/>
      <c r="AF1122" s="11"/>
      <c r="AG1122" s="11"/>
      <c r="AH1122" s="11"/>
      <c r="AI1122" s="11"/>
      <c r="AJ1122" s="11"/>
      <c r="AK1122" s="11"/>
      <c r="AL1122" s="11"/>
      <c r="AM1122" s="11"/>
      <c r="AN1122" s="19"/>
      <c r="AO1122" s="12"/>
      <c r="AP1122" s="11"/>
      <c r="AQ1122" s="11"/>
      <c r="AR1122" s="11"/>
      <c r="AS1122" s="11"/>
      <c r="AT1122" s="11"/>
      <c r="AU1122" s="11"/>
      <c r="AV1122" s="11"/>
      <c r="AW1122" s="11"/>
      <c r="AX1122" s="11"/>
      <c r="AY1122" s="11"/>
      <c r="AZ1122" s="11"/>
      <c r="BA1122" s="11"/>
      <c r="BB1122" s="11"/>
      <c r="BC1122" s="11"/>
      <c r="BD1122" s="11"/>
    </row>
    <row r="1123" spans="1:56" x14ac:dyDescent="0.25">
      <c r="A1123" s="24">
        <v>19</v>
      </c>
      <c r="B1123" s="24">
        <f t="shared" si="597"/>
        <v>23</v>
      </c>
      <c r="C1123" s="73"/>
      <c r="D1123" s="9" t="str">
        <f>Data!B$26</f>
        <v>Beregnet tilskud</v>
      </c>
      <c r="E1123" s="9"/>
      <c r="F1123" s="67">
        <f>HLOOKUP(B1122,'Budget &amp; Total'!B:CI,42,FALSE)</f>
        <v>0</v>
      </c>
      <c r="G1123" s="244"/>
      <c r="H1123" s="454">
        <f t="shared" ca="1" si="598"/>
        <v>0</v>
      </c>
      <c r="I1123" s="72"/>
      <c r="J1123" s="159">
        <f ca="1">HLOOKUP($B1123,INDIRECT(J$1&amp;"!$I$2:$AM$40"),('Partner-period(er)'!$A1123+14),FALSE)</f>
        <v>0</v>
      </c>
      <c r="K1123" s="57">
        <f ca="1">HLOOKUP($B1123,INDIRECT(K$1&amp;"!$I$2:$AM$40"),('Partner-period(er)'!$A1123+14),FALSE)</f>
        <v>0</v>
      </c>
      <c r="L1123" s="57">
        <f ca="1">HLOOKUP($B1123,INDIRECT(L$1&amp;"!$I$2:$AM$40"),('Partner-period(er)'!$A1123+14),FALSE)</f>
        <v>0</v>
      </c>
      <c r="M1123" s="57">
        <f ca="1">HLOOKUP($B1123,INDIRECT(M$1&amp;"!$I$2:$AM$40"),('Partner-period(er)'!$A1123+14),FALSE)</f>
        <v>0</v>
      </c>
      <c r="N1123" s="57">
        <f ca="1">HLOOKUP($B1123,INDIRECT(N$1&amp;"!$I$2:$AM$40"),('Partner-period(er)'!$A1123+14),FALSE)</f>
        <v>0</v>
      </c>
      <c r="O1123" s="9">
        <f ca="1">HLOOKUP($B1123,INDIRECT(O$1&amp;"!$I$2:$AM$40"),('Partner-period(er)'!$A1123+14),FALSE)</f>
        <v>0</v>
      </c>
      <c r="P1123" s="9">
        <f ca="1">HLOOKUP($B1123,INDIRECT(P$1&amp;"!$I$2:$AM$40"),('Partner-period(er)'!$A1123+14),FALSE)</f>
        <v>0</v>
      </c>
      <c r="Q1123" s="9">
        <f ca="1">HLOOKUP($B1123,INDIRECT(Q$1&amp;"!$I$2:$AM$40"),('Partner-period(er)'!$A1123+14),FALSE)</f>
        <v>0</v>
      </c>
      <c r="R1123" s="9">
        <f ca="1">HLOOKUP($B1123,INDIRECT(R$1&amp;"!$I$2:$AM$40"),('Partner-period(er)'!$A1123+14),FALSE)</f>
        <v>0</v>
      </c>
      <c r="S1123" s="9">
        <f ca="1">HLOOKUP($B1123,INDIRECT(S$1&amp;"!$I$2:$AM$40"),('Partner-period(er)'!$A1123+14),FALSE)</f>
        <v>0</v>
      </c>
      <c r="T1123" s="9">
        <f ca="1">HLOOKUP($B1123,INDIRECT(T$1&amp;"!$I$2:$AM$40"),('Partner-period(er)'!$A1123+14),FALSE)</f>
        <v>0</v>
      </c>
      <c r="U1123" s="9">
        <f ca="1">HLOOKUP($B1123,INDIRECT(U$1&amp;"!$I$2:$AM$40"),('Partner-period(er)'!$A1123+14),FALSE)</f>
        <v>0</v>
      </c>
      <c r="V1123" s="9">
        <f ca="1">HLOOKUP($B1123,INDIRECT(V$1&amp;"!$I$2:$AM$40"),('Partner-period(er)'!$A1123+14),FALSE)</f>
        <v>0</v>
      </c>
      <c r="W1123" s="9">
        <f ca="1">HLOOKUP($B1123,INDIRECT(W$1&amp;"!$I$2:$AM$40"),('Partner-period(er)'!$A1123+14),FALSE)</f>
        <v>0</v>
      </c>
      <c r="X1123" s="109">
        <f ca="1">HLOOKUP($B1123,INDIRECT(X$1&amp;"!$I$2:$AM$40"),('Partner-period(er)'!$A1123+14),FALSE)</f>
        <v>0</v>
      </c>
      <c r="Z1123" s="15"/>
      <c r="AA1123" s="11"/>
      <c r="AB1123" s="11"/>
      <c r="AC1123" s="11"/>
      <c r="AD1123" s="11"/>
      <c r="AE1123" s="11"/>
      <c r="AF1123" s="11"/>
      <c r="AG1123" s="11"/>
      <c r="AH1123" s="11"/>
      <c r="AI1123" s="11"/>
      <c r="AJ1123" s="11"/>
      <c r="AK1123" s="11"/>
      <c r="AL1123" s="11"/>
      <c r="AM1123" s="11"/>
      <c r="AN1123" s="19"/>
      <c r="AO1123" s="12"/>
      <c r="AP1123" s="11"/>
      <c r="AQ1123" s="11"/>
      <c r="AR1123" s="11"/>
      <c r="AS1123" s="11"/>
      <c r="AT1123" s="11"/>
      <c r="AU1123" s="11"/>
      <c r="AV1123" s="11"/>
      <c r="AW1123" s="11"/>
      <c r="AX1123" s="11"/>
      <c r="AY1123" s="11"/>
      <c r="AZ1123" s="11"/>
      <c r="BA1123" s="11"/>
      <c r="BB1123" s="11"/>
      <c r="BC1123" s="11"/>
      <c r="BD1123" s="11"/>
    </row>
    <row r="1124" spans="1:56" x14ac:dyDescent="0.25">
      <c r="A1124" s="24">
        <v>20</v>
      </c>
      <c r="B1124" s="24">
        <f t="shared" si="597"/>
        <v>23</v>
      </c>
      <c r="C1124" s="73"/>
      <c r="D1124" s="9" t="str">
        <f>Data!B$27</f>
        <v>Forudbetalt tilskud (efter aftale)</v>
      </c>
      <c r="E1124" s="27"/>
      <c r="F1124" s="4"/>
      <c r="G1124" s="242"/>
      <c r="H1124" s="454">
        <f t="shared" ca="1" si="598"/>
        <v>0</v>
      </c>
      <c r="I1124" s="72"/>
      <c r="J1124" s="159">
        <f ca="1">HLOOKUP($B1124,INDIRECT(J$1&amp;"!$I$2:$AM$40"),('Partner-period(er)'!$A1124+14),FALSE)</f>
        <v>0</v>
      </c>
      <c r="K1124" s="57">
        <f ca="1">HLOOKUP($B1124,INDIRECT(K$1&amp;"!$I$2:$AM$40"),('Partner-period(er)'!$A1124+14),FALSE)</f>
        <v>0</v>
      </c>
      <c r="L1124" s="57">
        <f ca="1">HLOOKUP($B1124,INDIRECT(L$1&amp;"!$I$2:$AM$40"),('Partner-period(er)'!$A1124+14),FALSE)</f>
        <v>0</v>
      </c>
      <c r="M1124" s="57">
        <f ca="1">HLOOKUP($B1124,INDIRECT(M$1&amp;"!$I$2:$AM$40"),('Partner-period(er)'!$A1124+14),FALSE)</f>
        <v>0</v>
      </c>
      <c r="N1124" s="57">
        <f ca="1">HLOOKUP($B1124,INDIRECT(N$1&amp;"!$I$2:$AM$40"),('Partner-period(er)'!$A1124+14),FALSE)</f>
        <v>0</v>
      </c>
      <c r="O1124" s="9">
        <f ca="1">HLOOKUP($B1124,INDIRECT(O$1&amp;"!$I$2:$AM$40"),('Partner-period(er)'!$A1124+14),FALSE)</f>
        <v>0</v>
      </c>
      <c r="P1124" s="9">
        <f ca="1">HLOOKUP($B1124,INDIRECT(P$1&amp;"!$I$2:$AM$40"),('Partner-period(er)'!$A1124+14),FALSE)</f>
        <v>0</v>
      </c>
      <c r="Q1124" s="9">
        <f ca="1">HLOOKUP($B1124,INDIRECT(Q$1&amp;"!$I$2:$AM$40"),('Partner-period(er)'!$A1124+14),FALSE)</f>
        <v>0</v>
      </c>
      <c r="R1124" s="9">
        <f ca="1">HLOOKUP($B1124,INDIRECT(R$1&amp;"!$I$2:$AM$40"),('Partner-period(er)'!$A1124+14),FALSE)</f>
        <v>0</v>
      </c>
      <c r="S1124" s="9">
        <f ca="1">HLOOKUP($B1124,INDIRECT(S$1&amp;"!$I$2:$AM$40"),('Partner-period(er)'!$A1124+14),FALSE)</f>
        <v>0</v>
      </c>
      <c r="T1124" s="9">
        <f ca="1">HLOOKUP($B1124,INDIRECT(T$1&amp;"!$I$2:$AM$40"),('Partner-period(er)'!$A1124+14),FALSE)</f>
        <v>0</v>
      </c>
      <c r="U1124" s="9">
        <f ca="1">HLOOKUP($B1124,INDIRECT(U$1&amp;"!$I$2:$AM$40"),('Partner-period(er)'!$A1124+14),FALSE)</f>
        <v>0</v>
      </c>
      <c r="V1124" s="9">
        <f ca="1">HLOOKUP($B1124,INDIRECT(V$1&amp;"!$I$2:$AM$40"),('Partner-period(er)'!$A1124+14),FALSE)</f>
        <v>0</v>
      </c>
      <c r="W1124" s="9">
        <f ca="1">HLOOKUP($B1124,INDIRECT(W$1&amp;"!$I$2:$AM$40"),('Partner-period(er)'!$A1124+14),FALSE)</f>
        <v>0</v>
      </c>
      <c r="X1124" s="109">
        <f ca="1">HLOOKUP($B1124,INDIRECT(X$1&amp;"!$I$2:$AM$40"),('Partner-period(er)'!$A1124+14),FALSE)</f>
        <v>0</v>
      </c>
      <c r="Z1124" s="15"/>
      <c r="AA1124" s="11"/>
      <c r="AB1124" s="11"/>
      <c r="AC1124" s="11"/>
      <c r="AD1124" s="11"/>
      <c r="AE1124" s="11"/>
      <c r="AF1124" s="11"/>
      <c r="AG1124" s="11"/>
      <c r="AH1124" s="11"/>
      <c r="AI1124" s="11"/>
      <c r="AJ1124" s="11"/>
      <c r="AK1124" s="11"/>
      <c r="AL1124" s="11"/>
      <c r="AM1124" s="11"/>
      <c r="AN1124" s="19"/>
      <c r="AO1124" s="12"/>
      <c r="AP1124" s="11"/>
      <c r="AQ1124" s="11"/>
      <c r="AR1124" s="11"/>
      <c r="AS1124" s="11"/>
      <c r="AT1124" s="11"/>
      <c r="AU1124" s="11"/>
      <c r="AV1124" s="11"/>
      <c r="AW1124" s="11"/>
      <c r="AX1124" s="11"/>
      <c r="AY1124" s="11"/>
      <c r="AZ1124" s="11"/>
      <c r="BA1124" s="11"/>
      <c r="BB1124" s="11"/>
      <c r="BC1124" s="11"/>
      <c r="BD1124" s="11"/>
    </row>
    <row r="1125" spans="1:56" x14ac:dyDescent="0.25">
      <c r="A1125" s="24">
        <v>21</v>
      </c>
      <c r="B1125" s="24">
        <f t="shared" si="597"/>
        <v>23</v>
      </c>
      <c r="C1125" s="39"/>
      <c r="D1125" s="9" t="str">
        <f>Data!B$28</f>
        <v>Justering for timepris inklusiv overhead</v>
      </c>
      <c r="E1125" s="27"/>
      <c r="F1125" s="4"/>
      <c r="G1125" s="242"/>
      <c r="H1125" s="454">
        <f t="shared" ca="1" si="598"/>
        <v>0</v>
      </c>
      <c r="I1125" s="72"/>
      <c r="J1125" s="159">
        <f ca="1">(J1135+J1142)*(1+$F1110)*$F1123</f>
        <v>0</v>
      </c>
      <c r="K1125" s="57">
        <f ca="1">(K1135+K1142)*(1+$F1110)*$F1123</f>
        <v>0</v>
      </c>
      <c r="L1125" s="57">
        <f t="shared" ref="L1125:X1125" ca="1" si="602">(L1135+L1142)*(1+$F1110)*$F1123</f>
        <v>0</v>
      </c>
      <c r="M1125" s="57">
        <f t="shared" ca="1" si="602"/>
        <v>0</v>
      </c>
      <c r="N1125" s="57">
        <f t="shared" ca="1" si="602"/>
        <v>0</v>
      </c>
      <c r="O1125" s="57">
        <f t="shared" ca="1" si="602"/>
        <v>0</v>
      </c>
      <c r="P1125" s="57">
        <f t="shared" ca="1" si="602"/>
        <v>0</v>
      </c>
      <c r="Q1125" s="57">
        <f t="shared" ca="1" si="602"/>
        <v>0</v>
      </c>
      <c r="R1125" s="57">
        <f t="shared" ca="1" si="602"/>
        <v>0</v>
      </c>
      <c r="S1125" s="57">
        <f t="shared" ca="1" si="602"/>
        <v>0</v>
      </c>
      <c r="T1125" s="57">
        <f t="shared" ca="1" si="602"/>
        <v>0</v>
      </c>
      <c r="U1125" s="57">
        <f t="shared" ca="1" si="602"/>
        <v>0</v>
      </c>
      <c r="V1125" s="57">
        <f t="shared" ca="1" si="602"/>
        <v>0</v>
      </c>
      <c r="W1125" s="57">
        <f t="shared" ca="1" si="602"/>
        <v>0</v>
      </c>
      <c r="X1125" s="360">
        <f t="shared" ca="1" si="602"/>
        <v>0</v>
      </c>
      <c r="Z1125" s="15"/>
      <c r="AA1125" s="11"/>
      <c r="AB1125" s="11"/>
      <c r="AC1125" s="11"/>
      <c r="AD1125" s="11"/>
      <c r="AE1125" s="11"/>
      <c r="AF1125" s="11"/>
      <c r="AG1125" s="11"/>
      <c r="AH1125" s="11"/>
      <c r="AI1125" s="11"/>
      <c r="AJ1125" s="11"/>
      <c r="AK1125" s="11"/>
      <c r="AL1125" s="11"/>
      <c r="AM1125" s="11"/>
      <c r="AN1125" s="19"/>
      <c r="AO1125" s="12"/>
      <c r="AP1125" s="11"/>
      <c r="AQ1125" s="11"/>
      <c r="AR1125" s="11"/>
      <c r="AS1125" s="11"/>
      <c r="AT1125" s="11"/>
      <c r="AU1125" s="11"/>
      <c r="AV1125" s="11"/>
      <c r="AW1125" s="11"/>
      <c r="AX1125" s="11"/>
      <c r="AY1125" s="11"/>
      <c r="AZ1125" s="11"/>
      <c r="BA1125" s="11"/>
      <c r="BB1125" s="11"/>
      <c r="BC1125" s="11"/>
      <c r="BD1125" s="11"/>
    </row>
    <row r="1126" spans="1:56" x14ac:dyDescent="0.25">
      <c r="A1126" s="24">
        <v>23</v>
      </c>
      <c r="B1126" s="24">
        <f t="shared" si="597"/>
        <v>23</v>
      </c>
      <c r="C1126" s="39"/>
      <c r="D1126" s="9" t="str">
        <f>Data!B$29</f>
        <v>Justering for budgetoverskridelse</v>
      </c>
      <c r="E1126" s="27"/>
      <c r="F1126" s="4"/>
      <c r="G1126" s="243"/>
      <c r="H1126" s="454">
        <f t="shared" ca="1" si="598"/>
        <v>0</v>
      </c>
      <c r="I1126" s="72"/>
      <c r="J1126" s="153">
        <f t="shared" ref="J1126:X1126" ca="1" si="603">-AP1126*$F1123</f>
        <v>0</v>
      </c>
      <c r="K1126" s="58">
        <f t="shared" ca="1" si="603"/>
        <v>0</v>
      </c>
      <c r="L1126" s="58">
        <f t="shared" ca="1" si="603"/>
        <v>0</v>
      </c>
      <c r="M1126" s="58">
        <f t="shared" ca="1" si="603"/>
        <v>0</v>
      </c>
      <c r="N1126" s="58">
        <f t="shared" ca="1" si="603"/>
        <v>0</v>
      </c>
      <c r="O1126" s="41">
        <f t="shared" ca="1" si="603"/>
        <v>0</v>
      </c>
      <c r="P1126" s="41">
        <f t="shared" ca="1" si="603"/>
        <v>0</v>
      </c>
      <c r="Q1126" s="41">
        <f t="shared" ca="1" si="603"/>
        <v>0</v>
      </c>
      <c r="R1126" s="41">
        <f t="shared" ca="1" si="603"/>
        <v>0</v>
      </c>
      <c r="S1126" s="41">
        <f t="shared" ca="1" si="603"/>
        <v>0</v>
      </c>
      <c r="T1126" s="41">
        <f t="shared" ca="1" si="603"/>
        <v>0</v>
      </c>
      <c r="U1126" s="41">
        <f t="shared" ca="1" si="603"/>
        <v>0</v>
      </c>
      <c r="V1126" s="41">
        <f t="shared" ca="1" si="603"/>
        <v>0</v>
      </c>
      <c r="W1126" s="41">
        <f t="shared" ca="1" si="603"/>
        <v>0</v>
      </c>
      <c r="X1126" s="363">
        <f t="shared" ca="1" si="603"/>
        <v>0</v>
      </c>
      <c r="Z1126" s="15"/>
      <c r="AA1126" s="11"/>
      <c r="AB1126" s="11"/>
      <c r="AC1126" s="11"/>
      <c r="AD1126" s="11"/>
      <c r="AE1126" s="11"/>
      <c r="AF1126" s="11"/>
      <c r="AG1126" s="11"/>
      <c r="AH1126" s="11"/>
      <c r="AI1126" s="11"/>
      <c r="AJ1126" s="11"/>
      <c r="AK1126" s="11"/>
      <c r="AL1126" s="11"/>
      <c r="AM1126" s="11"/>
      <c r="AN1126" s="19"/>
      <c r="AO1126" s="12"/>
      <c r="AP1126" s="11">
        <f ca="1">SUM(AP1111:AP1119)</f>
        <v>0</v>
      </c>
      <c r="AQ1126" s="11">
        <f t="shared" ref="AQ1126:BD1126" ca="1" si="604">SUM(AQ1111:AQ1119)</f>
        <v>0</v>
      </c>
      <c r="AR1126" s="11">
        <f t="shared" ca="1" si="604"/>
        <v>0</v>
      </c>
      <c r="AS1126" s="11">
        <f t="shared" ca="1" si="604"/>
        <v>0</v>
      </c>
      <c r="AT1126" s="11">
        <f t="shared" ca="1" si="604"/>
        <v>0</v>
      </c>
      <c r="AU1126" s="11">
        <f t="shared" ca="1" si="604"/>
        <v>0</v>
      </c>
      <c r="AV1126" s="11">
        <f t="shared" ca="1" si="604"/>
        <v>0</v>
      </c>
      <c r="AW1126" s="11">
        <f t="shared" ca="1" si="604"/>
        <v>0</v>
      </c>
      <c r="AX1126" s="11">
        <f t="shared" ca="1" si="604"/>
        <v>0</v>
      </c>
      <c r="AY1126" s="11">
        <f t="shared" ca="1" si="604"/>
        <v>0</v>
      </c>
      <c r="AZ1126" s="11">
        <f t="shared" ca="1" si="604"/>
        <v>0</v>
      </c>
      <c r="BA1126" s="11">
        <f t="shared" ca="1" si="604"/>
        <v>0</v>
      </c>
      <c r="BB1126" s="11">
        <f t="shared" ca="1" si="604"/>
        <v>0</v>
      </c>
      <c r="BC1126" s="11">
        <f t="shared" ca="1" si="604"/>
        <v>0</v>
      </c>
      <c r="BD1126" s="11">
        <f t="shared" ca="1" si="604"/>
        <v>0</v>
      </c>
    </row>
    <row r="1127" spans="1:56" x14ac:dyDescent="0.25">
      <c r="A1127" s="24">
        <v>24</v>
      </c>
      <c r="B1127" s="24">
        <f t="shared" si="597"/>
        <v>23</v>
      </c>
      <c r="C1127" s="411"/>
      <c r="D1127" s="136" t="str">
        <f>Data!B$30</f>
        <v>Tilskud total / til faktura</v>
      </c>
      <c r="E1127" s="136"/>
      <c r="F1127" s="260"/>
      <c r="G1127" s="408">
        <f>HLOOKUP(B1123,'Budget &amp; Total'!$1:$45,43,FALSE)</f>
        <v>0</v>
      </c>
      <c r="H1127" s="458">
        <f t="shared" ca="1" si="598"/>
        <v>0</v>
      </c>
      <c r="I1127" s="79"/>
      <c r="J1127" s="258">
        <f ca="1">SUM(J1123:J1126)</f>
        <v>0</v>
      </c>
      <c r="K1127" s="259">
        <f ca="1">SUM(K1123:K1126)</f>
        <v>0</v>
      </c>
      <c r="L1127" s="259">
        <f t="shared" ref="L1127:X1127" ca="1" si="605">SUM(L1123:L1126)</f>
        <v>0</v>
      </c>
      <c r="M1127" s="259">
        <f t="shared" ca="1" si="605"/>
        <v>0</v>
      </c>
      <c r="N1127" s="259">
        <f t="shared" ca="1" si="605"/>
        <v>0</v>
      </c>
      <c r="O1127" s="136">
        <f t="shared" ca="1" si="605"/>
        <v>0</v>
      </c>
      <c r="P1127" s="136">
        <f t="shared" ca="1" si="605"/>
        <v>0</v>
      </c>
      <c r="Q1127" s="136">
        <f t="shared" ca="1" si="605"/>
        <v>0</v>
      </c>
      <c r="R1127" s="136">
        <f t="shared" ca="1" si="605"/>
        <v>0</v>
      </c>
      <c r="S1127" s="136">
        <f t="shared" ca="1" si="605"/>
        <v>0</v>
      </c>
      <c r="T1127" s="136">
        <f t="shared" ca="1" si="605"/>
        <v>0</v>
      </c>
      <c r="U1127" s="136">
        <f t="shared" ca="1" si="605"/>
        <v>0</v>
      </c>
      <c r="V1127" s="136">
        <f t="shared" ca="1" si="605"/>
        <v>0</v>
      </c>
      <c r="W1127" s="136">
        <f t="shared" ca="1" si="605"/>
        <v>0</v>
      </c>
      <c r="X1127" s="369">
        <f t="shared" ca="1" si="605"/>
        <v>0</v>
      </c>
      <c r="Z1127" s="15"/>
      <c r="AA1127" s="11"/>
      <c r="AB1127" s="11"/>
      <c r="AC1127" s="11"/>
      <c r="AD1127" s="11"/>
      <c r="AE1127" s="11"/>
      <c r="AF1127" s="11"/>
      <c r="AG1127" s="11"/>
      <c r="AH1127" s="11"/>
      <c r="AI1127" s="11"/>
      <c r="AJ1127" s="11"/>
      <c r="AK1127" s="11"/>
      <c r="AL1127" s="11"/>
      <c r="AM1127" s="11"/>
      <c r="AN1127" s="19"/>
      <c r="AO1127" s="12"/>
      <c r="AP1127" s="11"/>
      <c r="AQ1127" s="11"/>
      <c r="AR1127" s="11"/>
      <c r="AS1127" s="11"/>
      <c r="AT1127" s="11"/>
      <c r="AU1127" s="11"/>
      <c r="AV1127" s="11"/>
      <c r="AW1127" s="11"/>
      <c r="AX1127" s="11"/>
      <c r="AY1127" s="11"/>
      <c r="AZ1127" s="11"/>
      <c r="BA1127" s="11"/>
      <c r="BB1127" s="11"/>
      <c r="BC1127" s="11"/>
      <c r="BD1127" s="11"/>
    </row>
    <row r="1128" spans="1:56" x14ac:dyDescent="0.25">
      <c r="A1128" s="24">
        <v>24</v>
      </c>
      <c r="B1128" s="24">
        <f t="shared" si="597"/>
        <v>23</v>
      </c>
      <c r="C1128" s="74"/>
      <c r="D1128" s="33" t="str">
        <f>Data!B$31</f>
        <v>Anden finansiering</v>
      </c>
      <c r="E1128" s="33"/>
      <c r="F1128" s="264"/>
      <c r="G1128" s="409">
        <f>HLOOKUP(B1128,'Budget &amp; Total'!$1:$45,44,FALSE)</f>
        <v>0</v>
      </c>
      <c r="H1128" s="459">
        <f t="shared" ca="1" si="598"/>
        <v>0</v>
      </c>
      <c r="I1128" s="79"/>
      <c r="J1128" s="262">
        <f ca="1">HLOOKUP($B1127,INDIRECT(J$1&amp;"!$I$2:$AM$40"),('Partner-period(er)'!$A1128+14),FALSE)</f>
        <v>0</v>
      </c>
      <c r="K1128" s="263">
        <f ca="1">HLOOKUP($B1127,INDIRECT(K$1&amp;"!$I$2:$AM$40"),('Partner-period(er)'!$A1128+14),FALSE)</f>
        <v>0</v>
      </c>
      <c r="L1128" s="263">
        <f ca="1">HLOOKUP($B1127,INDIRECT(L$1&amp;"!$I$2:$AM$40"),('Partner-period(er)'!$A1128+14),FALSE)</f>
        <v>0</v>
      </c>
      <c r="M1128" s="263">
        <f ca="1">HLOOKUP($B1127,INDIRECT(M$1&amp;"!$I$2:$AM$40"),('Partner-period(er)'!$A1128+14),FALSE)</f>
        <v>0</v>
      </c>
      <c r="N1128" s="263">
        <f ca="1">HLOOKUP($B1127,INDIRECT(N$1&amp;"!$I$2:$AM$40"),('Partner-period(er)'!$A1128+14),FALSE)</f>
        <v>0</v>
      </c>
      <c r="O1128" s="33">
        <f ca="1">HLOOKUP($B1127,INDIRECT(O$1&amp;"!$I$2:$AM$40"),('Partner-period(er)'!$A1128+14),FALSE)</f>
        <v>0</v>
      </c>
      <c r="P1128" s="33">
        <f ca="1">HLOOKUP($B1127,INDIRECT(P$1&amp;"!$I$2:$AM$40"),('Partner-period(er)'!$A1128+14),FALSE)</f>
        <v>0</v>
      </c>
      <c r="Q1128" s="33">
        <f ca="1">HLOOKUP($B1127,INDIRECT(Q$1&amp;"!$I$2:$AM$40"),('Partner-period(er)'!$A1128+14),FALSE)</f>
        <v>0</v>
      </c>
      <c r="R1128" s="33">
        <f ca="1">HLOOKUP($B1127,INDIRECT(R$1&amp;"!$I$2:$AM$40"),('Partner-period(er)'!$A1128+14),FALSE)</f>
        <v>0</v>
      </c>
      <c r="S1128" s="33">
        <f ca="1">HLOOKUP($B1127,INDIRECT(S$1&amp;"!$I$2:$AM$40"),('Partner-period(er)'!$A1128+14),FALSE)</f>
        <v>0</v>
      </c>
      <c r="T1128" s="33">
        <f ca="1">HLOOKUP($B1127,INDIRECT(T$1&amp;"!$I$2:$AM$40"),('Partner-period(er)'!$A1128+14),FALSE)</f>
        <v>0</v>
      </c>
      <c r="U1128" s="33">
        <f ca="1">HLOOKUP($B1127,INDIRECT(U$1&amp;"!$I$2:$AM$40"),('Partner-period(er)'!$A1128+14),FALSE)</f>
        <v>0</v>
      </c>
      <c r="V1128" s="33">
        <f ca="1">HLOOKUP($B1127,INDIRECT(V$1&amp;"!$I$2:$AM$40"),('Partner-period(er)'!$A1128+14),FALSE)</f>
        <v>0</v>
      </c>
      <c r="W1128" s="33">
        <f ca="1">HLOOKUP($B1127,INDIRECT(W$1&amp;"!$I$2:$AM$40"),('Partner-period(er)'!$A1128+14),FALSE)</f>
        <v>0</v>
      </c>
      <c r="X1128" s="370">
        <f ca="1">HLOOKUP($B1127,INDIRECT(X$1&amp;"!$I$2:$AM$40"),('Partner-period(er)'!$A1128+14),FALSE)</f>
        <v>0</v>
      </c>
      <c r="Z1128" s="15"/>
      <c r="AA1128" s="11"/>
      <c r="AB1128" s="11"/>
      <c r="AC1128" s="11"/>
      <c r="AD1128" s="11"/>
      <c r="AE1128" s="11"/>
      <c r="AF1128" s="11"/>
      <c r="AG1128" s="11"/>
      <c r="AH1128" s="11"/>
      <c r="AI1128" s="11"/>
      <c r="AJ1128" s="11"/>
      <c r="AK1128" s="11"/>
      <c r="AL1128" s="11"/>
      <c r="AM1128" s="11"/>
      <c r="AN1128" s="19"/>
      <c r="AO1128" s="12"/>
      <c r="AP1128" s="11"/>
      <c r="AQ1128" s="11"/>
      <c r="AR1128" s="11"/>
      <c r="AS1128" s="11"/>
      <c r="AT1128" s="11"/>
      <c r="AU1128" s="11"/>
      <c r="AV1128" s="11"/>
      <c r="AW1128" s="11"/>
      <c r="AX1128" s="11"/>
      <c r="AY1128" s="11"/>
      <c r="AZ1128" s="11"/>
      <c r="BA1128" s="11"/>
      <c r="BB1128" s="11"/>
      <c r="BC1128" s="11"/>
      <c r="BD1128" s="11"/>
    </row>
    <row r="1129" spans="1:56" ht="13.8" thickBot="1" x14ac:dyDescent="0.3">
      <c r="A1129" s="24">
        <v>26</v>
      </c>
      <c r="B1129" s="24">
        <f t="shared" si="597"/>
        <v>23</v>
      </c>
      <c r="C1129" s="265"/>
      <c r="D1129" s="34" t="str">
        <f>Data!B$32</f>
        <v>Egenfinansiering</v>
      </c>
      <c r="E1129" s="34"/>
      <c r="F1129" s="65"/>
      <c r="G1129" s="410">
        <f>HLOOKUP(B1129,'Budget &amp; Total'!$1:$45,45,FALSE)</f>
        <v>0</v>
      </c>
      <c r="H1129" s="460">
        <f t="shared" ca="1" si="598"/>
        <v>0</v>
      </c>
      <c r="I1129" s="79"/>
      <c r="J1129" s="267">
        <f ca="1">J1121-J1127-J1128</f>
        <v>0</v>
      </c>
      <c r="K1129" s="63">
        <f ca="1">K1121-K1127-K1128</f>
        <v>0</v>
      </c>
      <c r="L1129" s="63">
        <f t="shared" ref="L1129:X1129" ca="1" si="606">L1121-L1127-L1128</f>
        <v>0</v>
      </c>
      <c r="M1129" s="63">
        <f t="shared" ca="1" si="606"/>
        <v>0</v>
      </c>
      <c r="N1129" s="63">
        <f t="shared" ca="1" si="606"/>
        <v>0</v>
      </c>
      <c r="O1129" s="34">
        <f t="shared" ca="1" si="606"/>
        <v>0</v>
      </c>
      <c r="P1129" s="34">
        <f t="shared" ca="1" si="606"/>
        <v>0</v>
      </c>
      <c r="Q1129" s="34">
        <f t="shared" ca="1" si="606"/>
        <v>0</v>
      </c>
      <c r="R1129" s="34">
        <f t="shared" ca="1" si="606"/>
        <v>0</v>
      </c>
      <c r="S1129" s="34">
        <f t="shared" ca="1" si="606"/>
        <v>0</v>
      </c>
      <c r="T1129" s="34">
        <f t="shared" ca="1" si="606"/>
        <v>0</v>
      </c>
      <c r="U1129" s="34">
        <f t="shared" ca="1" si="606"/>
        <v>0</v>
      </c>
      <c r="V1129" s="34">
        <f t="shared" ca="1" si="606"/>
        <v>0</v>
      </c>
      <c r="W1129" s="34">
        <f t="shared" ca="1" si="606"/>
        <v>0</v>
      </c>
      <c r="X1129" s="371">
        <f t="shared" ca="1" si="606"/>
        <v>0</v>
      </c>
      <c r="Z1129" s="16"/>
      <c r="AA1129" s="17"/>
      <c r="AB1129" s="17"/>
      <c r="AC1129" s="17"/>
      <c r="AD1129" s="17"/>
      <c r="AE1129" s="17"/>
      <c r="AF1129" s="17"/>
      <c r="AG1129" s="17"/>
      <c r="AH1129" s="17"/>
      <c r="AI1129" s="17"/>
      <c r="AJ1129" s="17"/>
      <c r="AK1129" s="17"/>
      <c r="AL1129" s="17"/>
      <c r="AM1129" s="17"/>
      <c r="AN1129" s="20"/>
      <c r="AO1129" s="12"/>
      <c r="AP1129" s="11"/>
      <c r="AQ1129" s="11"/>
      <c r="AR1129" s="11"/>
      <c r="AS1129" s="11"/>
      <c r="AT1129" s="11"/>
      <c r="AU1129" s="11"/>
      <c r="AV1129" s="11"/>
      <c r="AW1129" s="11"/>
      <c r="AX1129" s="11"/>
      <c r="AY1129" s="11"/>
      <c r="AZ1129" s="11"/>
      <c r="BA1129" s="11"/>
      <c r="BB1129" s="11"/>
      <c r="BC1129" s="11"/>
      <c r="BD1129" s="11"/>
    </row>
    <row r="1130" spans="1:56" x14ac:dyDescent="0.25">
      <c r="A1130" s="24">
        <v>29</v>
      </c>
      <c r="C1130" s="88" t="str">
        <f>Data!$B$95</f>
        <v>Kontrol for overskridelse af timepriser</v>
      </c>
      <c r="D1130" s="60"/>
      <c r="E1130" s="60"/>
      <c r="F1130" s="4"/>
      <c r="G1130" s="59"/>
      <c r="H1130" s="59"/>
      <c r="I1130" s="59"/>
      <c r="J1130" s="9"/>
      <c r="K1130" s="9"/>
      <c r="L1130" s="9"/>
      <c r="M1130" s="9"/>
      <c r="N1130" s="9"/>
      <c r="O1130" s="9"/>
      <c r="P1130" s="9"/>
      <c r="Q1130" s="9"/>
      <c r="R1130" s="9"/>
      <c r="S1130" s="9"/>
      <c r="T1130" s="9"/>
      <c r="U1130" s="9"/>
      <c r="V1130" s="9"/>
      <c r="W1130" s="9"/>
      <c r="X1130" s="109"/>
    </row>
    <row r="1131" spans="1:56" x14ac:dyDescent="0.25">
      <c r="A1131" s="24">
        <v>30</v>
      </c>
      <c r="C1131" s="178" t="s">
        <v>36</v>
      </c>
      <c r="D1131" s="82"/>
      <c r="E1131" s="179"/>
      <c r="F1131" s="201" t="s">
        <v>35</v>
      </c>
      <c r="G1131" s="82"/>
      <c r="H1131" s="180"/>
      <c r="I1131" s="180"/>
      <c r="J1131" s="181">
        <f ca="1">J1105</f>
        <v>0</v>
      </c>
      <c r="K1131" s="182">
        <f t="shared" ref="K1131:X1131" ca="1" si="607">K1105+J1131</f>
        <v>0</v>
      </c>
      <c r="L1131" s="182">
        <f t="shared" ca="1" si="607"/>
        <v>0</v>
      </c>
      <c r="M1131" s="182">
        <f t="shared" ca="1" si="607"/>
        <v>0</v>
      </c>
      <c r="N1131" s="182">
        <f t="shared" ca="1" si="607"/>
        <v>0</v>
      </c>
      <c r="O1131" s="182">
        <f t="shared" ca="1" si="607"/>
        <v>0</v>
      </c>
      <c r="P1131" s="182">
        <f t="shared" ca="1" si="607"/>
        <v>0</v>
      </c>
      <c r="Q1131" s="182">
        <f t="shared" ca="1" si="607"/>
        <v>0</v>
      </c>
      <c r="R1131" s="182">
        <f t="shared" ca="1" si="607"/>
        <v>0</v>
      </c>
      <c r="S1131" s="182">
        <f t="shared" ca="1" si="607"/>
        <v>0</v>
      </c>
      <c r="T1131" s="182">
        <f t="shared" ca="1" si="607"/>
        <v>0</v>
      </c>
      <c r="U1131" s="182">
        <f t="shared" ca="1" si="607"/>
        <v>0</v>
      </c>
      <c r="V1131" s="182">
        <f t="shared" ca="1" si="607"/>
        <v>0</v>
      </c>
      <c r="W1131" s="182">
        <f t="shared" ca="1" si="607"/>
        <v>0</v>
      </c>
      <c r="X1131" s="183">
        <f t="shared" ca="1" si="607"/>
        <v>0</v>
      </c>
    </row>
    <row r="1132" spans="1:56" x14ac:dyDescent="0.25">
      <c r="A1132" s="24">
        <v>31</v>
      </c>
      <c r="C1132" s="184"/>
      <c r="D1132" s="6"/>
      <c r="E1132" s="185"/>
      <c r="F1132" s="202" t="s">
        <v>37</v>
      </c>
      <c r="G1132" s="6"/>
      <c r="H1132" s="6"/>
      <c r="I1132" s="6"/>
      <c r="J1132" s="186">
        <f ca="1">J1108</f>
        <v>0</v>
      </c>
      <c r="K1132" s="187">
        <f t="shared" ref="K1132:X1132" ca="1" si="608">K1108+J1132</f>
        <v>0</v>
      </c>
      <c r="L1132" s="187">
        <f t="shared" ca="1" si="608"/>
        <v>0</v>
      </c>
      <c r="M1132" s="187">
        <f t="shared" ca="1" si="608"/>
        <v>0</v>
      </c>
      <c r="N1132" s="187">
        <f t="shared" ca="1" si="608"/>
        <v>0</v>
      </c>
      <c r="O1132" s="187">
        <f t="shared" ca="1" si="608"/>
        <v>0</v>
      </c>
      <c r="P1132" s="187">
        <f t="shared" ca="1" si="608"/>
        <v>0</v>
      </c>
      <c r="Q1132" s="187">
        <f t="shared" ca="1" si="608"/>
        <v>0</v>
      </c>
      <c r="R1132" s="187">
        <f t="shared" ca="1" si="608"/>
        <v>0</v>
      </c>
      <c r="S1132" s="187">
        <f t="shared" ca="1" si="608"/>
        <v>0</v>
      </c>
      <c r="T1132" s="187">
        <f t="shared" ca="1" si="608"/>
        <v>0</v>
      </c>
      <c r="U1132" s="187">
        <f t="shared" ca="1" si="608"/>
        <v>0</v>
      </c>
      <c r="V1132" s="187">
        <f t="shared" ca="1" si="608"/>
        <v>0</v>
      </c>
      <c r="W1132" s="187">
        <f t="shared" ca="1" si="608"/>
        <v>0</v>
      </c>
      <c r="X1132" s="188">
        <f t="shared" ca="1" si="608"/>
        <v>0</v>
      </c>
    </row>
    <row r="1133" spans="1:56" x14ac:dyDescent="0.25">
      <c r="A1133" s="24">
        <v>32</v>
      </c>
      <c r="C1133" s="189"/>
      <c r="D1133" s="6"/>
      <c r="E1133" s="6"/>
      <c r="F1133" s="203" t="s">
        <v>100</v>
      </c>
      <c r="G1133" s="6"/>
      <c r="H1133" s="190"/>
      <c r="I1133" s="190"/>
      <c r="J1133" s="191">
        <f ca="1">J1131*$F1108</f>
        <v>0</v>
      </c>
      <c r="K1133" s="192">
        <f t="shared" ref="K1133:X1133" ca="1" si="609">K1131*$F1108</f>
        <v>0</v>
      </c>
      <c r="L1133" s="192">
        <f t="shared" ca="1" si="609"/>
        <v>0</v>
      </c>
      <c r="M1133" s="192">
        <f t="shared" ca="1" si="609"/>
        <v>0</v>
      </c>
      <c r="N1133" s="192">
        <f t="shared" ca="1" si="609"/>
        <v>0</v>
      </c>
      <c r="O1133" s="192">
        <f t="shared" ca="1" si="609"/>
        <v>0</v>
      </c>
      <c r="P1133" s="192">
        <f t="shared" ca="1" si="609"/>
        <v>0</v>
      </c>
      <c r="Q1133" s="192">
        <f t="shared" ca="1" si="609"/>
        <v>0</v>
      </c>
      <c r="R1133" s="192">
        <f t="shared" ca="1" si="609"/>
        <v>0</v>
      </c>
      <c r="S1133" s="192">
        <f t="shared" ca="1" si="609"/>
        <v>0</v>
      </c>
      <c r="T1133" s="192">
        <f t="shared" ca="1" si="609"/>
        <v>0</v>
      </c>
      <c r="U1133" s="192">
        <f t="shared" ca="1" si="609"/>
        <v>0</v>
      </c>
      <c r="V1133" s="192">
        <f t="shared" ca="1" si="609"/>
        <v>0</v>
      </c>
      <c r="W1133" s="192">
        <f t="shared" ca="1" si="609"/>
        <v>0</v>
      </c>
      <c r="X1133" s="193">
        <f t="shared" ca="1" si="609"/>
        <v>0</v>
      </c>
    </row>
    <row r="1134" spans="1:56" x14ac:dyDescent="0.25">
      <c r="A1134" s="24">
        <v>33</v>
      </c>
      <c r="C1134" s="189"/>
      <c r="D1134" s="6"/>
      <c r="E1134" s="185"/>
      <c r="F1134" s="202" t="s">
        <v>99</v>
      </c>
      <c r="G1134" s="6"/>
      <c r="H1134" s="194"/>
      <c r="I1134" s="194"/>
      <c r="J1134" s="191">
        <f ca="1">MIN(J1132:J1133)</f>
        <v>0</v>
      </c>
      <c r="K1134" s="192">
        <f t="shared" ref="K1134:X1134" ca="1" si="610">MIN(K1132:K1133)-MIN(J1132:J1133)</f>
        <v>0</v>
      </c>
      <c r="L1134" s="192">
        <f t="shared" ca="1" si="610"/>
        <v>0</v>
      </c>
      <c r="M1134" s="192">
        <f t="shared" ca="1" si="610"/>
        <v>0</v>
      </c>
      <c r="N1134" s="192">
        <f t="shared" ca="1" si="610"/>
        <v>0</v>
      </c>
      <c r="O1134" s="192">
        <f t="shared" ca="1" si="610"/>
        <v>0</v>
      </c>
      <c r="P1134" s="192">
        <f t="shared" ca="1" si="610"/>
        <v>0</v>
      </c>
      <c r="Q1134" s="192">
        <f t="shared" ca="1" si="610"/>
        <v>0</v>
      </c>
      <c r="R1134" s="192">
        <f t="shared" ca="1" si="610"/>
        <v>0</v>
      </c>
      <c r="S1134" s="192">
        <f t="shared" ca="1" si="610"/>
        <v>0</v>
      </c>
      <c r="T1134" s="192">
        <f t="shared" ca="1" si="610"/>
        <v>0</v>
      </c>
      <c r="U1134" s="192">
        <f t="shared" ca="1" si="610"/>
        <v>0</v>
      </c>
      <c r="V1134" s="192">
        <f t="shared" ca="1" si="610"/>
        <v>0</v>
      </c>
      <c r="W1134" s="192">
        <f t="shared" ca="1" si="610"/>
        <v>0</v>
      </c>
      <c r="X1134" s="193">
        <f t="shared" ca="1" si="610"/>
        <v>0</v>
      </c>
      <c r="AO1134" s="12"/>
      <c r="AP1134" s="11"/>
      <c r="AQ1134" s="11"/>
      <c r="AR1134" s="11"/>
      <c r="AS1134" s="11"/>
      <c r="AT1134" s="11"/>
      <c r="AU1134" s="11"/>
      <c r="AV1134" s="11"/>
      <c r="AW1134" s="11"/>
      <c r="AX1134" s="11"/>
      <c r="AY1134" s="11"/>
      <c r="AZ1134" s="11"/>
      <c r="BA1134" s="11"/>
      <c r="BB1134" s="11"/>
      <c r="BC1134" s="11"/>
    </row>
    <row r="1135" spans="1:56" x14ac:dyDescent="0.25">
      <c r="A1135" s="24">
        <v>34</v>
      </c>
      <c r="C1135" s="189"/>
      <c r="D1135" s="6"/>
      <c r="E1135" s="185"/>
      <c r="F1135" s="202" t="s">
        <v>94</v>
      </c>
      <c r="G1135" s="6"/>
      <c r="H1135" s="190"/>
      <c r="I1135" s="190"/>
      <c r="J1135" s="191">
        <f ca="1">J1134-J1108</f>
        <v>0</v>
      </c>
      <c r="K1135" s="192">
        <f ca="1">K1134-K1108</f>
        <v>0</v>
      </c>
      <c r="L1135" s="192">
        <f t="shared" ref="L1135:X1135" ca="1" si="611">L1134-L1108</f>
        <v>0</v>
      </c>
      <c r="M1135" s="192">
        <f t="shared" ca="1" si="611"/>
        <v>0</v>
      </c>
      <c r="N1135" s="192">
        <f t="shared" ca="1" si="611"/>
        <v>0</v>
      </c>
      <c r="O1135" s="192">
        <f t="shared" ca="1" si="611"/>
        <v>0</v>
      </c>
      <c r="P1135" s="192">
        <f t="shared" ca="1" si="611"/>
        <v>0</v>
      </c>
      <c r="Q1135" s="192">
        <f t="shared" ca="1" si="611"/>
        <v>0</v>
      </c>
      <c r="R1135" s="192">
        <f t="shared" ca="1" si="611"/>
        <v>0</v>
      </c>
      <c r="S1135" s="192">
        <f t="shared" ca="1" si="611"/>
        <v>0</v>
      </c>
      <c r="T1135" s="192">
        <f t="shared" ca="1" si="611"/>
        <v>0</v>
      </c>
      <c r="U1135" s="192">
        <f t="shared" ca="1" si="611"/>
        <v>0</v>
      </c>
      <c r="V1135" s="192">
        <f t="shared" ca="1" si="611"/>
        <v>0</v>
      </c>
      <c r="W1135" s="192">
        <f t="shared" ca="1" si="611"/>
        <v>0</v>
      </c>
      <c r="X1135" s="193">
        <f t="shared" ca="1" si="611"/>
        <v>0</v>
      </c>
    </row>
    <row r="1136" spans="1:56" x14ac:dyDescent="0.25">
      <c r="A1136" s="24">
        <v>35</v>
      </c>
      <c r="C1136" s="189"/>
      <c r="D1136" s="6"/>
      <c r="E1136" s="185"/>
      <c r="F1136" s="202" t="s">
        <v>95</v>
      </c>
      <c r="G1136" s="6"/>
      <c r="H1136" s="190"/>
      <c r="I1136" s="190"/>
      <c r="J1136" s="191">
        <f ca="1">-J1135</f>
        <v>0</v>
      </c>
      <c r="K1136" s="192">
        <f ca="1">-SUM($J1135:K1135)</f>
        <v>0</v>
      </c>
      <c r="L1136" s="192">
        <f ca="1">-SUM($J1135:L1135)</f>
        <v>0</v>
      </c>
      <c r="M1136" s="192">
        <f ca="1">-SUM($J1135:M1135)</f>
        <v>0</v>
      </c>
      <c r="N1136" s="192">
        <f ca="1">-SUM($J1135:N1135)</f>
        <v>0</v>
      </c>
      <c r="O1136" s="192">
        <f ca="1">-SUM($J1135:O1135)</f>
        <v>0</v>
      </c>
      <c r="P1136" s="192">
        <f ca="1">-SUM($J1135:P1135)</f>
        <v>0</v>
      </c>
      <c r="Q1136" s="192">
        <f ca="1">-SUM($J1135:Q1135)</f>
        <v>0</v>
      </c>
      <c r="R1136" s="192">
        <f ca="1">-SUM($J1135:R1135)</f>
        <v>0</v>
      </c>
      <c r="S1136" s="192">
        <f ca="1">-SUM($J1135:S1135)</f>
        <v>0</v>
      </c>
      <c r="T1136" s="192">
        <f ca="1">-SUM($J1135:T1135)</f>
        <v>0</v>
      </c>
      <c r="U1136" s="192">
        <f ca="1">-SUM($J1135:U1135)</f>
        <v>0</v>
      </c>
      <c r="V1136" s="192">
        <f ca="1">-SUM($J1135:V1135)</f>
        <v>0</v>
      </c>
      <c r="W1136" s="192">
        <f ca="1">-SUM($J1135:W1135)</f>
        <v>0</v>
      </c>
      <c r="X1136" s="193">
        <f ca="1">-SUM($J1135:X1135)</f>
        <v>0</v>
      </c>
    </row>
    <row r="1137" spans="1:56" x14ac:dyDescent="0.25">
      <c r="C1137" s="195"/>
      <c r="D1137" s="196"/>
      <c r="E1137" s="196"/>
      <c r="F1137" s="204"/>
      <c r="G1137" s="196"/>
      <c r="H1137" s="196"/>
      <c r="I1137" s="196"/>
      <c r="J1137" s="186"/>
      <c r="K1137" s="187"/>
      <c r="L1137" s="187"/>
      <c r="M1137" s="187">
        <f ca="1">IF(M1105&gt;0,(M1133-SUM($J1134:L1134))/M1105,0)</f>
        <v>0</v>
      </c>
      <c r="N1137" s="187">
        <f ca="1">IF(N1105&gt;0,(N1133-SUM($J1134:M1134))/N1105,0)</f>
        <v>0</v>
      </c>
      <c r="O1137" s="187">
        <f ca="1">IF(O1105&gt;0,(O1133-SUM($J1134:N1134))/O1105,0)</f>
        <v>0</v>
      </c>
      <c r="P1137" s="187">
        <f ca="1">IF(P1105&gt;0,(P1133-SUM($J1134:O1134))/P1105,0)</f>
        <v>0</v>
      </c>
      <c r="Q1137" s="187">
        <f ca="1">IF(Q1105&gt;0,(Q1133-SUM($J1134:P1134))/Q1105,0)</f>
        <v>0</v>
      </c>
      <c r="R1137" s="187">
        <f ca="1">IF(R1105&gt;0,(R1133-SUM($J1134:Q1134))/R1105,0)</f>
        <v>0</v>
      </c>
      <c r="S1137" s="187">
        <f ca="1">IF(S1105&gt;0,(S1133-SUM($J1134:R1134))/S1105,0)</f>
        <v>0</v>
      </c>
      <c r="T1137" s="187">
        <f ca="1">IF(T1105&gt;0,(T1133-SUM($J1134:S1134))/T1105,0)</f>
        <v>0</v>
      </c>
      <c r="U1137" s="187">
        <f ca="1">IF(U1105&gt;0,(U1133-SUM($J1134:T1134))/U1105,0)</f>
        <v>0</v>
      </c>
      <c r="V1137" s="187">
        <f ca="1">IF(V1105&gt;0,(V1133-SUM($J1134:U1134))/V1105,0)</f>
        <v>0</v>
      </c>
      <c r="W1137" s="187">
        <f ca="1">IF(W1105&gt;0,(W1133-SUM($J1134:V1134))/W1105,0)</f>
        <v>0</v>
      </c>
      <c r="X1137" s="188">
        <f ca="1">IF(X1105&gt;0,(X1133-SUM($J1134:W1134))/X1105,0)</f>
        <v>0</v>
      </c>
    </row>
    <row r="1138" spans="1:56" x14ac:dyDescent="0.25">
      <c r="A1138" s="24">
        <v>36</v>
      </c>
      <c r="C1138" s="189" t="s">
        <v>40</v>
      </c>
      <c r="D1138" s="6"/>
      <c r="E1138" s="185"/>
      <c r="F1138" s="202" t="s">
        <v>35</v>
      </c>
      <c r="G1138" s="6"/>
      <c r="H1138" s="6"/>
      <c r="I1138" s="6"/>
      <c r="J1138" s="191">
        <f ca="1">J1106</f>
        <v>0</v>
      </c>
      <c r="K1138" s="192">
        <f t="shared" ref="K1138:X1138" ca="1" si="612">K1106+J1138</f>
        <v>0</v>
      </c>
      <c r="L1138" s="192">
        <f t="shared" ca="1" si="612"/>
        <v>0</v>
      </c>
      <c r="M1138" s="192">
        <f t="shared" ca="1" si="612"/>
        <v>0</v>
      </c>
      <c r="N1138" s="192">
        <f t="shared" ca="1" si="612"/>
        <v>0</v>
      </c>
      <c r="O1138" s="192">
        <f t="shared" ca="1" si="612"/>
        <v>0</v>
      </c>
      <c r="P1138" s="192">
        <f t="shared" ca="1" si="612"/>
        <v>0</v>
      </c>
      <c r="Q1138" s="192">
        <f t="shared" ca="1" si="612"/>
        <v>0</v>
      </c>
      <c r="R1138" s="192">
        <f t="shared" ca="1" si="612"/>
        <v>0</v>
      </c>
      <c r="S1138" s="192">
        <f t="shared" ca="1" si="612"/>
        <v>0</v>
      </c>
      <c r="T1138" s="192">
        <f t="shared" ca="1" si="612"/>
        <v>0</v>
      </c>
      <c r="U1138" s="192">
        <f t="shared" ca="1" si="612"/>
        <v>0</v>
      </c>
      <c r="V1138" s="192">
        <f t="shared" ca="1" si="612"/>
        <v>0</v>
      </c>
      <c r="W1138" s="192">
        <f t="shared" ca="1" si="612"/>
        <v>0</v>
      </c>
      <c r="X1138" s="193">
        <f t="shared" ca="1" si="612"/>
        <v>0</v>
      </c>
    </row>
    <row r="1139" spans="1:56" x14ac:dyDescent="0.25">
      <c r="A1139" s="24">
        <v>37</v>
      </c>
      <c r="C1139" s="189"/>
      <c r="D1139" s="6"/>
      <c r="E1139" s="185"/>
      <c r="F1139" s="202" t="s">
        <v>37</v>
      </c>
      <c r="G1139" s="6"/>
      <c r="H1139" s="6"/>
      <c r="I1139" s="6"/>
      <c r="J1139" s="191">
        <f ca="1">J1109</f>
        <v>0</v>
      </c>
      <c r="K1139" s="192">
        <f t="shared" ref="K1139:X1139" ca="1" si="613">K1109+J1139</f>
        <v>0</v>
      </c>
      <c r="L1139" s="192">
        <f t="shared" ca="1" si="613"/>
        <v>0</v>
      </c>
      <c r="M1139" s="192">
        <f t="shared" ca="1" si="613"/>
        <v>0</v>
      </c>
      <c r="N1139" s="192">
        <f t="shared" ca="1" si="613"/>
        <v>0</v>
      </c>
      <c r="O1139" s="192">
        <f t="shared" ca="1" si="613"/>
        <v>0</v>
      </c>
      <c r="P1139" s="192">
        <f t="shared" ca="1" si="613"/>
        <v>0</v>
      </c>
      <c r="Q1139" s="192">
        <f t="shared" ca="1" si="613"/>
        <v>0</v>
      </c>
      <c r="R1139" s="192">
        <f t="shared" ca="1" si="613"/>
        <v>0</v>
      </c>
      <c r="S1139" s="192">
        <f t="shared" ca="1" si="613"/>
        <v>0</v>
      </c>
      <c r="T1139" s="192">
        <f t="shared" ca="1" si="613"/>
        <v>0</v>
      </c>
      <c r="U1139" s="192">
        <f t="shared" ca="1" si="613"/>
        <v>0</v>
      </c>
      <c r="V1139" s="192">
        <f t="shared" ca="1" si="613"/>
        <v>0</v>
      </c>
      <c r="W1139" s="192">
        <f t="shared" ca="1" si="613"/>
        <v>0</v>
      </c>
      <c r="X1139" s="193">
        <f t="shared" ca="1" si="613"/>
        <v>0</v>
      </c>
    </row>
    <row r="1140" spans="1:56" x14ac:dyDescent="0.25">
      <c r="A1140" s="24">
        <v>38</v>
      </c>
      <c r="C1140" s="197"/>
      <c r="D1140" s="6"/>
      <c r="E1140" s="6"/>
      <c r="F1140" s="203" t="s">
        <v>100</v>
      </c>
      <c r="G1140" s="6"/>
      <c r="H1140" s="6"/>
      <c r="I1140" s="6"/>
      <c r="J1140" s="191">
        <f ca="1">J1138*$F1109</f>
        <v>0</v>
      </c>
      <c r="K1140" s="192">
        <f ca="1">K1138*$F1109</f>
        <v>0</v>
      </c>
      <c r="L1140" s="192">
        <f t="shared" ref="L1140:X1140" ca="1" si="614">L1138*$F1109</f>
        <v>0</v>
      </c>
      <c r="M1140" s="192">
        <f t="shared" ca="1" si="614"/>
        <v>0</v>
      </c>
      <c r="N1140" s="192">
        <f t="shared" ca="1" si="614"/>
        <v>0</v>
      </c>
      <c r="O1140" s="192">
        <f t="shared" ca="1" si="614"/>
        <v>0</v>
      </c>
      <c r="P1140" s="192">
        <f t="shared" ca="1" si="614"/>
        <v>0</v>
      </c>
      <c r="Q1140" s="192">
        <f t="shared" ca="1" si="614"/>
        <v>0</v>
      </c>
      <c r="R1140" s="192">
        <f t="shared" ca="1" si="614"/>
        <v>0</v>
      </c>
      <c r="S1140" s="192">
        <f t="shared" ca="1" si="614"/>
        <v>0</v>
      </c>
      <c r="T1140" s="192">
        <f t="shared" ca="1" si="614"/>
        <v>0</v>
      </c>
      <c r="U1140" s="192">
        <f t="shared" ca="1" si="614"/>
        <v>0</v>
      </c>
      <c r="V1140" s="192">
        <f t="shared" ca="1" si="614"/>
        <v>0</v>
      </c>
      <c r="W1140" s="192">
        <f t="shared" ca="1" si="614"/>
        <v>0</v>
      </c>
      <c r="X1140" s="193">
        <f t="shared" ca="1" si="614"/>
        <v>0</v>
      </c>
    </row>
    <row r="1141" spans="1:56" x14ac:dyDescent="0.25">
      <c r="A1141" s="24">
        <v>39</v>
      </c>
      <c r="C1141" s="189"/>
      <c r="D1141" s="6"/>
      <c r="E1141" s="185"/>
      <c r="F1141" s="202" t="s">
        <v>99</v>
      </c>
      <c r="G1141" s="6"/>
      <c r="H1141" s="6"/>
      <c r="I1141" s="6"/>
      <c r="J1141" s="191">
        <f ca="1">MIN(J1139:J1140)</f>
        <v>0</v>
      </c>
      <c r="K1141" s="192">
        <f t="shared" ref="K1141:X1141" ca="1" si="615">MIN(K1139:K1140)-MIN(J1139:J1140)</f>
        <v>0</v>
      </c>
      <c r="L1141" s="192">
        <f t="shared" ca="1" si="615"/>
        <v>0</v>
      </c>
      <c r="M1141" s="192">
        <f t="shared" ca="1" si="615"/>
        <v>0</v>
      </c>
      <c r="N1141" s="192">
        <f t="shared" ca="1" si="615"/>
        <v>0</v>
      </c>
      <c r="O1141" s="192">
        <f t="shared" ca="1" si="615"/>
        <v>0</v>
      </c>
      <c r="P1141" s="192">
        <f t="shared" ca="1" si="615"/>
        <v>0</v>
      </c>
      <c r="Q1141" s="192">
        <f t="shared" ca="1" si="615"/>
        <v>0</v>
      </c>
      <c r="R1141" s="192">
        <f t="shared" ca="1" si="615"/>
        <v>0</v>
      </c>
      <c r="S1141" s="192">
        <f t="shared" ca="1" si="615"/>
        <v>0</v>
      </c>
      <c r="T1141" s="192">
        <f t="shared" ca="1" si="615"/>
        <v>0</v>
      </c>
      <c r="U1141" s="192">
        <f t="shared" ca="1" si="615"/>
        <v>0</v>
      </c>
      <c r="V1141" s="192">
        <f t="shared" ca="1" si="615"/>
        <v>0</v>
      </c>
      <c r="W1141" s="192">
        <f t="shared" ca="1" si="615"/>
        <v>0</v>
      </c>
      <c r="X1141" s="193">
        <f t="shared" ca="1" si="615"/>
        <v>0</v>
      </c>
    </row>
    <row r="1142" spans="1:56" x14ac:dyDescent="0.25">
      <c r="A1142" s="24">
        <v>40</v>
      </c>
      <c r="C1142" s="189"/>
      <c r="D1142" s="6"/>
      <c r="E1142" s="185"/>
      <c r="F1142" s="202" t="s">
        <v>94</v>
      </c>
      <c r="G1142" s="6"/>
      <c r="H1142" s="6"/>
      <c r="I1142" s="6"/>
      <c r="J1142" s="191">
        <f t="shared" ref="J1142:X1142" ca="1" si="616">J1141-J1109</f>
        <v>0</v>
      </c>
      <c r="K1142" s="192">
        <f t="shared" ca="1" si="616"/>
        <v>0</v>
      </c>
      <c r="L1142" s="192">
        <f t="shared" ca="1" si="616"/>
        <v>0</v>
      </c>
      <c r="M1142" s="192">
        <f t="shared" ca="1" si="616"/>
        <v>0</v>
      </c>
      <c r="N1142" s="192">
        <f t="shared" ca="1" si="616"/>
        <v>0</v>
      </c>
      <c r="O1142" s="192">
        <f t="shared" ca="1" si="616"/>
        <v>0</v>
      </c>
      <c r="P1142" s="192">
        <f t="shared" ca="1" si="616"/>
        <v>0</v>
      </c>
      <c r="Q1142" s="192">
        <f t="shared" ca="1" si="616"/>
        <v>0</v>
      </c>
      <c r="R1142" s="192">
        <f t="shared" ca="1" si="616"/>
        <v>0</v>
      </c>
      <c r="S1142" s="192">
        <f t="shared" ca="1" si="616"/>
        <v>0</v>
      </c>
      <c r="T1142" s="192">
        <f t="shared" ca="1" si="616"/>
        <v>0</v>
      </c>
      <c r="U1142" s="192">
        <f t="shared" ca="1" si="616"/>
        <v>0</v>
      </c>
      <c r="V1142" s="192">
        <f t="shared" ca="1" si="616"/>
        <v>0</v>
      </c>
      <c r="W1142" s="192">
        <f t="shared" ca="1" si="616"/>
        <v>0</v>
      </c>
      <c r="X1142" s="193">
        <f t="shared" ca="1" si="616"/>
        <v>0</v>
      </c>
    </row>
    <row r="1143" spans="1:56" x14ac:dyDescent="0.25">
      <c r="A1143" s="24">
        <v>41</v>
      </c>
      <c r="C1143" s="189"/>
      <c r="D1143" s="6"/>
      <c r="E1143" s="185"/>
      <c r="F1143" s="202" t="s">
        <v>95</v>
      </c>
      <c r="G1143" s="6"/>
      <c r="H1143" s="6"/>
      <c r="I1143" s="6"/>
      <c r="J1143" s="191">
        <f ca="1">-J1142</f>
        <v>0</v>
      </c>
      <c r="K1143" s="192">
        <f ca="1">-SUM($J1142:K1142)</f>
        <v>0</v>
      </c>
      <c r="L1143" s="192">
        <f ca="1">-SUM($J1142:L1142)</f>
        <v>0</v>
      </c>
      <c r="M1143" s="192">
        <f ca="1">-SUM($J1142:M1142)</f>
        <v>0</v>
      </c>
      <c r="N1143" s="192">
        <f ca="1">-SUM($J1142:N1142)</f>
        <v>0</v>
      </c>
      <c r="O1143" s="192">
        <f ca="1">-SUM($J1142:O1142)</f>
        <v>0</v>
      </c>
      <c r="P1143" s="192">
        <f ca="1">-SUM($J1142:P1142)</f>
        <v>0</v>
      </c>
      <c r="Q1143" s="192">
        <f ca="1">-SUM($J1142:Q1142)</f>
        <v>0</v>
      </c>
      <c r="R1143" s="192">
        <f ca="1">-SUM($J1142:R1142)</f>
        <v>0</v>
      </c>
      <c r="S1143" s="192">
        <f ca="1">-SUM($J1142:S1142)</f>
        <v>0</v>
      </c>
      <c r="T1143" s="192">
        <f ca="1">-SUM($J1142:T1142)</f>
        <v>0</v>
      </c>
      <c r="U1143" s="192">
        <f ca="1">-SUM($J1142:U1142)</f>
        <v>0</v>
      </c>
      <c r="V1143" s="192">
        <f ca="1">-SUM($J1142:V1142)</f>
        <v>0</v>
      </c>
      <c r="W1143" s="192">
        <f ca="1">-SUM($J1142:W1142)</f>
        <v>0</v>
      </c>
      <c r="X1143" s="193">
        <f ca="1">-SUM($J1142:X1142)</f>
        <v>0</v>
      </c>
    </row>
    <row r="1144" spans="1:56" x14ac:dyDescent="0.25">
      <c r="A1144" s="24">
        <v>42</v>
      </c>
      <c r="B1144" s="154"/>
      <c r="C1144" s="178" t="s">
        <v>65</v>
      </c>
      <c r="D1144" s="82"/>
      <c r="E1144" s="82"/>
      <c r="F1144" s="205" t="s">
        <v>58</v>
      </c>
      <c r="G1144" s="82"/>
      <c r="H1144" s="82"/>
      <c r="I1144" s="82"/>
      <c r="J1144" s="198">
        <f t="shared" ref="J1144:X1144" ca="1" si="617">(J1142+J1135)*$F1110</f>
        <v>0</v>
      </c>
      <c r="K1144" s="199">
        <f t="shared" ca="1" si="617"/>
        <v>0</v>
      </c>
      <c r="L1144" s="199">
        <f t="shared" ca="1" si="617"/>
        <v>0</v>
      </c>
      <c r="M1144" s="199">
        <f t="shared" ca="1" si="617"/>
        <v>0</v>
      </c>
      <c r="N1144" s="199">
        <f t="shared" ca="1" si="617"/>
        <v>0</v>
      </c>
      <c r="O1144" s="199">
        <f t="shared" ca="1" si="617"/>
        <v>0</v>
      </c>
      <c r="P1144" s="199">
        <f t="shared" ca="1" si="617"/>
        <v>0</v>
      </c>
      <c r="Q1144" s="199">
        <f t="shared" ca="1" si="617"/>
        <v>0</v>
      </c>
      <c r="R1144" s="199">
        <f t="shared" ca="1" si="617"/>
        <v>0</v>
      </c>
      <c r="S1144" s="199">
        <f t="shared" ca="1" si="617"/>
        <v>0</v>
      </c>
      <c r="T1144" s="199">
        <f t="shared" ca="1" si="617"/>
        <v>0</v>
      </c>
      <c r="U1144" s="199">
        <f t="shared" ca="1" si="617"/>
        <v>0</v>
      </c>
      <c r="V1144" s="199">
        <f t="shared" ca="1" si="617"/>
        <v>0</v>
      </c>
      <c r="W1144" s="199">
        <f t="shared" ca="1" si="617"/>
        <v>0</v>
      </c>
      <c r="X1144" s="200">
        <f t="shared" ca="1" si="617"/>
        <v>0</v>
      </c>
    </row>
    <row r="1145" spans="1:56" x14ac:dyDescent="0.25">
      <c r="A1145" s="24">
        <v>43</v>
      </c>
      <c r="C1145" s="189"/>
      <c r="D1145" s="6"/>
      <c r="E1145" s="6"/>
      <c r="F1145" s="202" t="str">
        <f>Data!B$99</f>
        <v>Støttet overhead</v>
      </c>
      <c r="G1145" s="6"/>
      <c r="H1145" s="6"/>
      <c r="I1145" s="6"/>
      <c r="J1145" s="191">
        <f ca="1">(J1141+J1134)*$F1110</f>
        <v>0</v>
      </c>
      <c r="K1145" s="192">
        <f ca="1">(K1141+K1134)*$F1110</f>
        <v>0</v>
      </c>
      <c r="L1145" s="192">
        <f t="shared" ref="L1145:X1145" ca="1" si="618">(L1141+L1134)*$F1110</f>
        <v>0</v>
      </c>
      <c r="M1145" s="192">
        <f t="shared" ca="1" si="618"/>
        <v>0</v>
      </c>
      <c r="N1145" s="192">
        <f t="shared" ca="1" si="618"/>
        <v>0</v>
      </c>
      <c r="O1145" s="192">
        <f t="shared" ca="1" si="618"/>
        <v>0</v>
      </c>
      <c r="P1145" s="192">
        <f t="shared" ca="1" si="618"/>
        <v>0</v>
      </c>
      <c r="Q1145" s="192">
        <f t="shared" ca="1" si="618"/>
        <v>0</v>
      </c>
      <c r="R1145" s="192">
        <f t="shared" ca="1" si="618"/>
        <v>0</v>
      </c>
      <c r="S1145" s="192">
        <f t="shared" ca="1" si="618"/>
        <v>0</v>
      </c>
      <c r="T1145" s="192">
        <f t="shared" ca="1" si="618"/>
        <v>0</v>
      </c>
      <c r="U1145" s="192">
        <f t="shared" ca="1" si="618"/>
        <v>0</v>
      </c>
      <c r="V1145" s="192">
        <f t="shared" ca="1" si="618"/>
        <v>0</v>
      </c>
      <c r="W1145" s="192">
        <f t="shared" ca="1" si="618"/>
        <v>0</v>
      </c>
      <c r="X1145" s="193">
        <f t="shared" ca="1" si="618"/>
        <v>0</v>
      </c>
    </row>
    <row r="1146" spans="1:56" x14ac:dyDescent="0.25">
      <c r="C1146" s="178" t="s">
        <v>101</v>
      </c>
      <c r="D1146" s="82"/>
      <c r="E1146" s="82"/>
      <c r="F1146" s="201" t="str">
        <f>Data!B$33</f>
        <v>Udbetalingsloft</v>
      </c>
      <c r="G1146" s="82"/>
      <c r="H1146" s="82"/>
      <c r="I1146" s="82"/>
      <c r="J1146" s="198">
        <f ca="1">(J1133+J1140)*(1+$F1110)*$F1123</f>
        <v>0</v>
      </c>
      <c r="K1146" s="199">
        <f t="shared" ref="K1146:X1146" ca="1" si="619">(K1133+K1140)*(1+$F1110)*$F1123</f>
        <v>0</v>
      </c>
      <c r="L1146" s="199">
        <f t="shared" ca="1" si="619"/>
        <v>0</v>
      </c>
      <c r="M1146" s="199">
        <f t="shared" ca="1" si="619"/>
        <v>0</v>
      </c>
      <c r="N1146" s="199">
        <f t="shared" ca="1" si="619"/>
        <v>0</v>
      </c>
      <c r="O1146" s="199">
        <f t="shared" ca="1" si="619"/>
        <v>0</v>
      </c>
      <c r="P1146" s="199">
        <f t="shared" ca="1" si="619"/>
        <v>0</v>
      </c>
      <c r="Q1146" s="199">
        <f t="shared" ca="1" si="619"/>
        <v>0</v>
      </c>
      <c r="R1146" s="199">
        <f t="shared" ca="1" si="619"/>
        <v>0</v>
      </c>
      <c r="S1146" s="199">
        <f t="shared" ca="1" si="619"/>
        <v>0</v>
      </c>
      <c r="T1146" s="199">
        <f t="shared" ca="1" si="619"/>
        <v>0</v>
      </c>
      <c r="U1146" s="199">
        <f t="shared" ca="1" si="619"/>
        <v>0</v>
      </c>
      <c r="V1146" s="199">
        <f t="shared" ca="1" si="619"/>
        <v>0</v>
      </c>
      <c r="W1146" s="199">
        <f t="shared" ca="1" si="619"/>
        <v>0</v>
      </c>
      <c r="X1146" s="200">
        <f t="shared" ca="1" si="619"/>
        <v>0</v>
      </c>
    </row>
    <row r="1147" spans="1:56" x14ac:dyDescent="0.25">
      <c r="C1147" s="189"/>
      <c r="D1147" s="6"/>
      <c r="E1147" s="6"/>
      <c r="F1147" s="202" t="str">
        <f>Data!B$34</f>
        <v>Til/fra pulje</v>
      </c>
      <c r="G1147" s="6"/>
      <c r="H1147" s="6"/>
      <c r="I1147" s="6"/>
      <c r="J1147" s="191">
        <f ca="1">(J1135+J1142)*(1+$F1110)*$F1123</f>
        <v>0</v>
      </c>
      <c r="K1147" s="192">
        <f t="shared" ref="K1147:X1147" ca="1" si="620">(K1135+K1142)*(1+$F1110)*$F1123</f>
        <v>0</v>
      </c>
      <c r="L1147" s="192">
        <f t="shared" ca="1" si="620"/>
        <v>0</v>
      </c>
      <c r="M1147" s="192">
        <f t="shared" ca="1" si="620"/>
        <v>0</v>
      </c>
      <c r="N1147" s="192">
        <f t="shared" ca="1" si="620"/>
        <v>0</v>
      </c>
      <c r="O1147" s="192">
        <f t="shared" ca="1" si="620"/>
        <v>0</v>
      </c>
      <c r="P1147" s="192">
        <f t="shared" ca="1" si="620"/>
        <v>0</v>
      </c>
      <c r="Q1147" s="192">
        <f t="shared" ca="1" si="620"/>
        <v>0</v>
      </c>
      <c r="R1147" s="192">
        <f t="shared" ca="1" si="620"/>
        <v>0</v>
      </c>
      <c r="S1147" s="192">
        <f t="shared" ca="1" si="620"/>
        <v>0</v>
      </c>
      <c r="T1147" s="192">
        <f t="shared" ca="1" si="620"/>
        <v>0</v>
      </c>
      <c r="U1147" s="192">
        <f t="shared" ca="1" si="620"/>
        <v>0</v>
      </c>
      <c r="V1147" s="192">
        <f t="shared" ca="1" si="620"/>
        <v>0</v>
      </c>
      <c r="W1147" s="192">
        <f t="shared" ca="1" si="620"/>
        <v>0</v>
      </c>
      <c r="X1147" s="193">
        <f t="shared" ca="1" si="620"/>
        <v>0</v>
      </c>
    </row>
    <row r="1148" spans="1:56" x14ac:dyDescent="0.25">
      <c r="C1148" s="195"/>
      <c r="D1148" s="196"/>
      <c r="E1148" s="196"/>
      <c r="F1148" s="204" t="str">
        <f>Data!B$35</f>
        <v>Pulje for tilbageholdt tilskud</v>
      </c>
      <c r="G1148" s="196"/>
      <c r="H1148" s="196"/>
      <c r="I1148" s="196"/>
      <c r="J1148" s="186">
        <f ca="1">(J1136+J1143)*(1+$F1110)*$F1123</f>
        <v>0</v>
      </c>
      <c r="K1148" s="187">
        <f t="shared" ref="K1148:X1148" ca="1" si="621">(K1136+K1143)*(1+$F1110)*$F1123</f>
        <v>0</v>
      </c>
      <c r="L1148" s="187">
        <f t="shared" ca="1" si="621"/>
        <v>0</v>
      </c>
      <c r="M1148" s="187">
        <f t="shared" ca="1" si="621"/>
        <v>0</v>
      </c>
      <c r="N1148" s="187">
        <f t="shared" ca="1" si="621"/>
        <v>0</v>
      </c>
      <c r="O1148" s="187">
        <f t="shared" ca="1" si="621"/>
        <v>0</v>
      </c>
      <c r="P1148" s="187">
        <f t="shared" ca="1" si="621"/>
        <v>0</v>
      </c>
      <c r="Q1148" s="187">
        <f t="shared" ca="1" si="621"/>
        <v>0</v>
      </c>
      <c r="R1148" s="187">
        <f t="shared" ca="1" si="621"/>
        <v>0</v>
      </c>
      <c r="S1148" s="187">
        <f t="shared" ca="1" si="621"/>
        <v>0</v>
      </c>
      <c r="T1148" s="187">
        <f t="shared" ca="1" si="621"/>
        <v>0</v>
      </c>
      <c r="U1148" s="187">
        <f t="shared" ca="1" si="621"/>
        <v>0</v>
      </c>
      <c r="V1148" s="187">
        <f t="shared" ca="1" si="621"/>
        <v>0</v>
      </c>
      <c r="W1148" s="187">
        <f t="shared" ca="1" si="621"/>
        <v>0</v>
      </c>
      <c r="X1148" s="188">
        <f t="shared" ca="1" si="621"/>
        <v>0</v>
      </c>
    </row>
    <row r="1149" spans="1:56" x14ac:dyDescent="0.25">
      <c r="A1149" s="24" t="s">
        <v>230</v>
      </c>
      <c r="C1149" s="482" t="s">
        <v>229</v>
      </c>
      <c r="D1149" s="483"/>
      <c r="E1149" s="483"/>
      <c r="F1149" s="483"/>
      <c r="G1149" s="483"/>
      <c r="H1149" s="483"/>
      <c r="I1149" s="483"/>
      <c r="J1149" s="484">
        <f ca="1">J1124</f>
        <v>0</v>
      </c>
      <c r="K1149" s="485">
        <f ca="1">SUM($J1124:K1124)</f>
        <v>0</v>
      </c>
      <c r="L1149" s="485">
        <f ca="1">SUM($J1124:L1124)</f>
        <v>0</v>
      </c>
      <c r="M1149" s="485">
        <f ca="1">SUM($J1124:M1124)</f>
        <v>0</v>
      </c>
      <c r="N1149" s="485">
        <f ca="1">SUM($J1124:N1124)</f>
        <v>0</v>
      </c>
      <c r="O1149" s="485">
        <f ca="1">SUM($J1124:O1124)</f>
        <v>0</v>
      </c>
      <c r="P1149" s="485">
        <f ca="1">SUM($J1124:P1124)</f>
        <v>0</v>
      </c>
      <c r="Q1149" s="485">
        <f ca="1">SUM($J1124:Q1124)</f>
        <v>0</v>
      </c>
      <c r="R1149" s="485">
        <f ca="1">SUM($J1124:R1124)</f>
        <v>0</v>
      </c>
      <c r="S1149" s="485">
        <f ca="1">SUM($J1124:S1124)</f>
        <v>0</v>
      </c>
      <c r="T1149" s="485">
        <f ca="1">SUM($J1124:T1124)</f>
        <v>0</v>
      </c>
      <c r="U1149" s="485">
        <f ca="1">SUM($J1124:U1124)</f>
        <v>0</v>
      </c>
      <c r="V1149" s="485">
        <f ca="1">SUM($J1124:V1124)</f>
        <v>0</v>
      </c>
      <c r="W1149" s="485">
        <f ca="1">SUM($J1124:W1124)</f>
        <v>0</v>
      </c>
      <c r="X1149" s="486">
        <f ca="1">SUM($J1124:X1124)</f>
        <v>0</v>
      </c>
    </row>
    <row r="1152" spans="1:56" x14ac:dyDescent="0.25">
      <c r="B1152" s="10"/>
      <c r="C1152" s="268" t="str">
        <f>Data!B$53</f>
        <v>Virksomhed</v>
      </c>
      <c r="D1152" s="81"/>
      <c r="E1152" s="403">
        <f>HLOOKUP(B1153,'Budget &amp; Total'!A:CI,6,FALSE)</f>
        <v>0</v>
      </c>
      <c r="F1152" s="925">
        <f>HLOOKUP(B1153,'Budget &amp; Total'!A:CI,5,FALSE)</f>
        <v>0</v>
      </c>
      <c r="G1152" s="925"/>
      <c r="H1152" s="925"/>
      <c r="I1152" s="81"/>
      <c r="J1152" s="82" t="str">
        <f ca="1">J$1</f>
        <v>P1</v>
      </c>
      <c r="K1152" s="82" t="str">
        <f t="shared" ref="K1152:X1152" ca="1" si="622">K$1</f>
        <v>P2</v>
      </c>
      <c r="L1152" s="82" t="str">
        <f t="shared" ca="1" si="622"/>
        <v>P3</v>
      </c>
      <c r="M1152" s="82" t="str">
        <f t="shared" ca="1" si="622"/>
        <v>P4</v>
      </c>
      <c r="N1152" s="82" t="str">
        <f t="shared" ca="1" si="622"/>
        <v>P5</v>
      </c>
      <c r="O1152" s="82" t="str">
        <f t="shared" ca="1" si="622"/>
        <v>P6</v>
      </c>
      <c r="P1152" s="82" t="str">
        <f t="shared" ca="1" si="622"/>
        <v>P7</v>
      </c>
      <c r="Q1152" s="82" t="str">
        <f t="shared" ca="1" si="622"/>
        <v>P8</v>
      </c>
      <c r="R1152" s="82" t="str">
        <f t="shared" ca="1" si="622"/>
        <v>P9</v>
      </c>
      <c r="S1152" s="82" t="str">
        <f t="shared" ca="1" si="622"/>
        <v>P10</v>
      </c>
      <c r="T1152" s="82" t="str">
        <f t="shared" ca="1" si="622"/>
        <v>P11</v>
      </c>
      <c r="U1152" s="82" t="str">
        <f t="shared" ca="1" si="622"/>
        <v>P12</v>
      </c>
      <c r="V1152" s="82" t="str">
        <f t="shared" ca="1" si="622"/>
        <v>P13</v>
      </c>
      <c r="W1152" s="82" t="str">
        <f t="shared" ca="1" si="622"/>
        <v>P14</v>
      </c>
      <c r="X1152" s="83" t="str">
        <f t="shared" ca="1" si="622"/>
        <v>P15</v>
      </c>
      <c r="Z1152" s="1"/>
      <c r="AA1152" s="1"/>
      <c r="AB1152" s="1"/>
      <c r="AC1152" s="1"/>
      <c r="AD1152" s="1"/>
      <c r="AE1152" s="1"/>
      <c r="AF1152" s="1"/>
      <c r="AG1152" s="1"/>
      <c r="AH1152" s="1"/>
      <c r="AI1152" s="1"/>
      <c r="AJ1152" s="1"/>
      <c r="AK1152" s="1"/>
      <c r="AL1152" s="1"/>
      <c r="AM1152" s="1"/>
      <c r="AN1152" s="1"/>
      <c r="AO1152" s="1"/>
      <c r="AX1152" s="1"/>
      <c r="AY1152" s="1"/>
      <c r="AZ1152" s="1"/>
      <c r="BA1152" s="1"/>
      <c r="BB1152" s="1"/>
      <c r="BC1152" s="1"/>
      <c r="BD1152" s="1"/>
    </row>
    <row r="1153" spans="1:56" x14ac:dyDescent="0.25">
      <c r="B1153" s="293">
        <f>B1103+1</f>
        <v>24</v>
      </c>
      <c r="C1153" s="84" t="str">
        <f>Data!B$52</f>
        <v>Projekt</v>
      </c>
      <c r="D1153" s="26"/>
      <c r="E1153" s="296">
        <f>'Budget &amp; Total'!$C$5</f>
        <v>0</v>
      </c>
      <c r="F1153" s="924">
        <f>'Budget &amp; Total'!$C$8</f>
        <v>0</v>
      </c>
      <c r="G1153" s="924"/>
      <c r="H1153" s="924"/>
      <c r="I1153" s="85"/>
      <c r="J1153" s="86">
        <f ca="1">INDIRECT(J$1&amp;"!d$5")</f>
        <v>0</v>
      </c>
      <c r="K1153" s="86">
        <f ca="1">INDIRECT(K$1&amp;"!d$5")</f>
        <v>1</v>
      </c>
      <c r="L1153" s="6"/>
      <c r="M1153" s="6"/>
      <c r="N1153" s="6"/>
      <c r="O1153" s="6"/>
      <c r="P1153" s="6"/>
      <c r="Q1153" s="6"/>
      <c r="R1153" s="6"/>
      <c r="S1153" s="6"/>
      <c r="T1153" s="6"/>
      <c r="U1153" s="6"/>
      <c r="V1153" s="6"/>
      <c r="W1153" s="6"/>
      <c r="X1153" s="481"/>
      <c r="Z1153">
        <v>1</v>
      </c>
      <c r="AA1153">
        <v>2</v>
      </c>
      <c r="AB1153">
        <v>3</v>
      </c>
      <c r="AC1153">
        <v>4</v>
      </c>
      <c r="AD1153">
        <v>5</v>
      </c>
      <c r="AE1153">
        <v>6</v>
      </c>
      <c r="AF1153">
        <v>7</v>
      </c>
      <c r="AG1153">
        <v>8</v>
      </c>
      <c r="AH1153">
        <v>9</v>
      </c>
      <c r="AI1153">
        <v>10</v>
      </c>
      <c r="AJ1153">
        <v>11</v>
      </c>
      <c r="AK1153">
        <v>12</v>
      </c>
      <c r="AL1153">
        <v>13</v>
      </c>
      <c r="AM1153">
        <v>14</v>
      </c>
      <c r="AN1153">
        <v>15</v>
      </c>
    </row>
    <row r="1154" spans="1:56" ht="13.8" thickBot="1" x14ac:dyDescent="0.3">
      <c r="B1154" s="24">
        <f>B1153</f>
        <v>24</v>
      </c>
      <c r="C1154" s="87"/>
      <c r="D1154" s="26"/>
      <c r="E1154" s="26"/>
      <c r="F1154" s="26"/>
      <c r="G1154" s="448" t="s">
        <v>5</v>
      </c>
      <c r="H1154" s="449">
        <f>Data!B1153</f>
        <v>0</v>
      </c>
      <c r="I1154" s="6"/>
      <c r="J1154" s="86">
        <f ca="1">INDIRECT(J$1&amp;"!f$5")</f>
        <v>0</v>
      </c>
      <c r="K1154" s="86">
        <f ca="1">INDIRECT(K$1&amp;"!f$5")</f>
        <v>0</v>
      </c>
      <c r="L1154" s="6"/>
      <c r="M1154" s="6"/>
      <c r="N1154" s="6"/>
      <c r="O1154" s="6"/>
      <c r="P1154" s="6"/>
      <c r="Q1154" s="6"/>
      <c r="R1154" s="6"/>
      <c r="S1154" s="6"/>
      <c r="T1154" s="6"/>
      <c r="U1154" s="6"/>
      <c r="V1154" s="6"/>
      <c r="W1154" s="6"/>
      <c r="X1154" s="481"/>
      <c r="Z1154" s="1">
        <f t="shared" ref="Z1154:AN1154" ca="1" si="623">J1154+20</f>
        <v>20</v>
      </c>
      <c r="AA1154" s="1">
        <f t="shared" ca="1" si="623"/>
        <v>20</v>
      </c>
      <c r="AB1154" s="1">
        <f t="shared" si="623"/>
        <v>20</v>
      </c>
      <c r="AC1154" s="1">
        <f t="shared" si="623"/>
        <v>20</v>
      </c>
      <c r="AD1154" s="1">
        <f t="shared" si="623"/>
        <v>20</v>
      </c>
      <c r="AE1154" s="1">
        <f t="shared" si="623"/>
        <v>20</v>
      </c>
      <c r="AF1154" s="1">
        <f t="shared" si="623"/>
        <v>20</v>
      </c>
      <c r="AG1154" s="1">
        <f t="shared" si="623"/>
        <v>20</v>
      </c>
      <c r="AH1154" s="1">
        <f t="shared" si="623"/>
        <v>20</v>
      </c>
      <c r="AI1154" s="1">
        <f t="shared" si="623"/>
        <v>20</v>
      </c>
      <c r="AJ1154" s="1">
        <f t="shared" si="623"/>
        <v>20</v>
      </c>
      <c r="AK1154" s="1">
        <f t="shared" si="623"/>
        <v>20</v>
      </c>
      <c r="AL1154" s="1">
        <f t="shared" si="623"/>
        <v>20</v>
      </c>
      <c r="AM1154" s="1">
        <f t="shared" si="623"/>
        <v>20</v>
      </c>
      <c r="AN1154" s="1">
        <f t="shared" si="623"/>
        <v>20</v>
      </c>
    </row>
    <row r="1155" spans="1:56" x14ac:dyDescent="0.25">
      <c r="A1155" s="24">
        <v>1</v>
      </c>
      <c r="B1155" s="24">
        <f t="shared" ref="B1155:B1179" si="624">B1154</f>
        <v>24</v>
      </c>
      <c r="C1155" s="36" t="str">
        <f>Data!B$24</f>
        <v>Timer</v>
      </c>
      <c r="D1155" s="68" t="str">
        <f>Data!B$13</f>
        <v>Interne timer</v>
      </c>
      <c r="E1155" s="68"/>
      <c r="F1155" s="37"/>
      <c r="G1155" s="241">
        <f>HLOOKUP(B1155,'Budget &amp; Total'!$1:$45,(20),FALSE)</f>
        <v>0</v>
      </c>
      <c r="H1155" s="452">
        <f ca="1">SUM(J1155:X1155)</f>
        <v>0</v>
      </c>
      <c r="I1155" s="72"/>
      <c r="J1155" s="152">
        <f ca="1">HLOOKUP($B1155,INDIRECT(J$1&amp;"!$I$2:$AM$40"),('Partner-period(er)'!$A1155+14),FALSE)</f>
        <v>0</v>
      </c>
      <c r="K1155" s="69">
        <f ca="1">HLOOKUP($B1155,INDIRECT(K$1&amp;"!$I$2:$AM$40"),('Partner-period(er)'!$A1155+14),FALSE)</f>
        <v>0</v>
      </c>
      <c r="L1155" s="69">
        <f ca="1">HLOOKUP($B1155,INDIRECT(L$1&amp;"!$I$2:$AM$40"),('Partner-period(er)'!$A1155+14),FALSE)</f>
        <v>0</v>
      </c>
      <c r="M1155" s="69">
        <f ca="1">HLOOKUP($B1155,INDIRECT(M$1&amp;"!$I$2:$AM$40"),('Partner-period(er)'!$A1155+14),FALSE)</f>
        <v>0</v>
      </c>
      <c r="N1155" s="69">
        <f ca="1">HLOOKUP($B1155,INDIRECT(N$1&amp;"!$I$2:$AM$40"),('Partner-period(er)'!$A1155+14),FALSE)</f>
        <v>0</v>
      </c>
      <c r="O1155" s="68">
        <f ca="1">HLOOKUP($B1155,INDIRECT(O$1&amp;"!$I$2:$AM$40"),('Partner-period(er)'!$A1155+14),FALSE)</f>
        <v>0</v>
      </c>
      <c r="P1155" s="68">
        <f ca="1">HLOOKUP($B1155,INDIRECT(P$1&amp;"!$I$2:$AM$40"),('Partner-period(er)'!$A1155+14),FALSE)</f>
        <v>0</v>
      </c>
      <c r="Q1155" s="68">
        <f ca="1">HLOOKUP($B1155,INDIRECT(Q$1&amp;"!$I$2:$AM$40"),('Partner-period(er)'!$A1155+14),FALSE)</f>
        <v>0</v>
      </c>
      <c r="R1155" s="68">
        <f ca="1">HLOOKUP($B1155,INDIRECT(R$1&amp;"!$I$2:$AM$40"),('Partner-period(er)'!$A1155+14),FALSE)</f>
        <v>0</v>
      </c>
      <c r="S1155" s="68">
        <f ca="1">HLOOKUP($B1155,INDIRECT(S$1&amp;"!$I$2:$AM$40"),('Partner-period(er)'!$A1155+14),FALSE)</f>
        <v>0</v>
      </c>
      <c r="T1155" s="68">
        <f ca="1">HLOOKUP($B1155,INDIRECT(T$1&amp;"!$I$2:$AM$40"),('Partner-period(er)'!$A1155+14),FALSE)</f>
        <v>0</v>
      </c>
      <c r="U1155" s="68">
        <f ca="1">HLOOKUP($B1155,INDIRECT(U$1&amp;"!$I$2:$AM$40"),('Partner-period(er)'!$A1155+14),FALSE)</f>
        <v>0</v>
      </c>
      <c r="V1155" s="68">
        <f ca="1">HLOOKUP($B1155,INDIRECT(V$1&amp;"!$I$2:$AM$40"),('Partner-period(er)'!$A1155+14),FALSE)</f>
        <v>0</v>
      </c>
      <c r="W1155" s="68">
        <f ca="1">HLOOKUP($B1155,INDIRECT(W$1&amp;"!$I$2:$AM$40"),('Partner-period(er)'!$A1155+14),FALSE)</f>
        <v>0</v>
      </c>
      <c r="X1155" s="362">
        <f ca="1">HLOOKUP($B1155,INDIRECT(X$1&amp;"!$I$2:$AM$40"),('Partner-period(er)'!$A1155+14),FALSE)</f>
        <v>0</v>
      </c>
      <c r="Z1155" s="13">
        <f ca="1">J1155</f>
        <v>0</v>
      </c>
      <c r="AA1155" s="14">
        <f ca="1">SUM($J1155:K1155)</f>
        <v>0</v>
      </c>
      <c r="AB1155" s="14">
        <f ca="1">SUM($J1155:L1155)</f>
        <v>0</v>
      </c>
      <c r="AC1155" s="14">
        <f ca="1">SUM($J1155:M1155)</f>
        <v>0</v>
      </c>
      <c r="AD1155" s="14">
        <f ca="1">SUM($J1155:N1155)</f>
        <v>0</v>
      </c>
      <c r="AE1155" s="14">
        <f ca="1">SUM($J1155:O1155)</f>
        <v>0</v>
      </c>
      <c r="AF1155" s="14">
        <f ca="1">SUM($J1155:P1155)</f>
        <v>0</v>
      </c>
      <c r="AG1155" s="14">
        <f ca="1">SUM($J1155:Q1155)</f>
        <v>0</v>
      </c>
      <c r="AH1155" s="14">
        <f ca="1">SUM($J1155:R1155)</f>
        <v>0</v>
      </c>
      <c r="AI1155" s="14">
        <f ca="1">SUM($J1155:S1155)</f>
        <v>0</v>
      </c>
      <c r="AJ1155" s="14">
        <f ca="1">SUM($J1155:T1155)</f>
        <v>0</v>
      </c>
      <c r="AK1155" s="14">
        <f ca="1">SUM($J1155:U1155)</f>
        <v>0</v>
      </c>
      <c r="AL1155" s="14">
        <f ca="1">SUM($J1155:V1155)</f>
        <v>0</v>
      </c>
      <c r="AM1155" s="14">
        <f ca="1">SUM($J1155:W1155)</f>
        <v>0</v>
      </c>
      <c r="AN1155" s="18">
        <f ca="1">SUM($J1155:X1155)</f>
        <v>0</v>
      </c>
      <c r="AO1155" s="12"/>
      <c r="AP1155" s="11"/>
      <c r="AQ1155" s="11"/>
      <c r="AR1155" s="11"/>
      <c r="AS1155" s="11"/>
      <c r="AT1155" s="11"/>
    </row>
    <row r="1156" spans="1:56" x14ac:dyDescent="0.25">
      <c r="A1156" s="24">
        <v>2</v>
      </c>
      <c r="B1156" s="24">
        <f t="shared" si="624"/>
        <v>24</v>
      </c>
      <c r="C1156" s="443">
        <f>Data!L1152</f>
        <v>0</v>
      </c>
      <c r="D1156" s="9" t="str">
        <f>Data!B$14</f>
        <v>Teknisk/adm timer</v>
      </c>
      <c r="E1156" s="9"/>
      <c r="F1156" s="4"/>
      <c r="G1156" s="242">
        <f>HLOOKUP(B1156,'Budget &amp; Total'!$1:$45,(21),FALSE)</f>
        <v>0</v>
      </c>
      <c r="H1156" s="453">
        <f t="shared" ref="H1156:H1179" ca="1" si="625">SUM(J1156:X1156)</f>
        <v>0</v>
      </c>
      <c r="I1156" s="72"/>
      <c r="J1156" s="153">
        <f ca="1">HLOOKUP($B1156,INDIRECT(J$1&amp;"!$I$2:$AM$40"),('Partner-period(er)'!$A1156+14),FALSE)</f>
        <v>0</v>
      </c>
      <c r="K1156" s="58">
        <f ca="1">HLOOKUP($B1156,INDIRECT(K$1&amp;"!$I$2:$AM$40"),('Partner-period(er)'!$A1156+14),FALSE)</f>
        <v>0</v>
      </c>
      <c r="L1156" s="58">
        <f ca="1">HLOOKUP($B1156,INDIRECT(L$1&amp;"!$I$2:$AM$40"),('Partner-period(er)'!$A1156+14),FALSE)</f>
        <v>0</v>
      </c>
      <c r="M1156" s="58">
        <f ca="1">HLOOKUP($B1156,INDIRECT(M$1&amp;"!$I$2:$AM$40"),('Partner-period(er)'!$A1156+14),FALSE)</f>
        <v>0</v>
      </c>
      <c r="N1156" s="58">
        <f ca="1">HLOOKUP($B1156,INDIRECT(N$1&amp;"!$I$2:$AM$40"),('Partner-period(er)'!$A1156+14),FALSE)</f>
        <v>0</v>
      </c>
      <c r="O1156" s="41">
        <f ca="1">HLOOKUP($B1156,INDIRECT(O$1&amp;"!$I$2:$AM$40"),('Partner-period(er)'!$A1156+14),FALSE)</f>
        <v>0</v>
      </c>
      <c r="P1156" s="41">
        <f ca="1">HLOOKUP($B1156,INDIRECT(P$1&amp;"!$I$2:$AM$40"),('Partner-period(er)'!$A1156+14),FALSE)</f>
        <v>0</v>
      </c>
      <c r="Q1156" s="41">
        <f ca="1">HLOOKUP($B1156,INDIRECT(Q$1&amp;"!$I$2:$AM$40"),('Partner-period(er)'!$A1156+14),FALSE)</f>
        <v>0</v>
      </c>
      <c r="R1156" s="41">
        <f ca="1">HLOOKUP($B1156,INDIRECT(R$1&amp;"!$I$2:$AM$40"),('Partner-period(er)'!$A1156+14),FALSE)</f>
        <v>0</v>
      </c>
      <c r="S1156" s="41">
        <f ca="1">HLOOKUP($B1156,INDIRECT(S$1&amp;"!$I$2:$AM$40"),('Partner-period(er)'!$A1156+14),FALSE)</f>
        <v>0</v>
      </c>
      <c r="T1156" s="41">
        <f ca="1">HLOOKUP($B1156,INDIRECT(T$1&amp;"!$I$2:$AM$40"),('Partner-period(er)'!$A1156+14),FALSE)</f>
        <v>0</v>
      </c>
      <c r="U1156" s="41">
        <f ca="1">HLOOKUP($B1156,INDIRECT(U$1&amp;"!$I$2:$AM$40"),('Partner-period(er)'!$A1156+14),FALSE)</f>
        <v>0</v>
      </c>
      <c r="V1156" s="41">
        <f ca="1">HLOOKUP($B1156,INDIRECT(V$1&amp;"!$I$2:$AM$40"),('Partner-period(er)'!$A1156+14),FALSE)</f>
        <v>0</v>
      </c>
      <c r="W1156" s="41">
        <f ca="1">HLOOKUP($B1156,INDIRECT(W$1&amp;"!$I$2:$AM$40"),('Partner-period(er)'!$A1156+14),FALSE)</f>
        <v>0</v>
      </c>
      <c r="X1156" s="363">
        <f ca="1">HLOOKUP($B1156,INDIRECT(X$1&amp;"!$I$2:$AM$40"),('Partner-period(er)'!$A1156+14),FALSE)</f>
        <v>0</v>
      </c>
      <c r="Z1156" s="15">
        <f ca="1">J1156</f>
        <v>0</v>
      </c>
      <c r="AA1156" s="11">
        <f ca="1">SUM($J1156:K1156)</f>
        <v>0</v>
      </c>
      <c r="AB1156" s="11">
        <f ca="1">SUM($J1156:L1156)</f>
        <v>0</v>
      </c>
      <c r="AC1156" s="11">
        <f ca="1">SUM($J1156:M1156)</f>
        <v>0</v>
      </c>
      <c r="AD1156" s="11">
        <f ca="1">SUM($J1156:N1156)</f>
        <v>0</v>
      </c>
      <c r="AE1156" s="11">
        <f ca="1">SUM($J1156:O1156)</f>
        <v>0</v>
      </c>
      <c r="AF1156" s="11">
        <f ca="1">SUM($J1156:P1156)</f>
        <v>0</v>
      </c>
      <c r="AG1156" s="11">
        <f ca="1">SUM($J1156:Q1156)</f>
        <v>0</v>
      </c>
      <c r="AH1156" s="11">
        <f ca="1">SUM($J1156:R1156)</f>
        <v>0</v>
      </c>
      <c r="AI1156" s="11">
        <f ca="1">SUM($J1156:S1156)</f>
        <v>0</v>
      </c>
      <c r="AJ1156" s="11">
        <f ca="1">SUM($J1156:T1156)</f>
        <v>0</v>
      </c>
      <c r="AK1156" s="11">
        <f ca="1">SUM($J1156:U1156)</f>
        <v>0</v>
      </c>
      <c r="AL1156" s="11">
        <f ca="1">SUM($J1156:V1156)</f>
        <v>0</v>
      </c>
      <c r="AM1156" s="11">
        <f ca="1">SUM($J1156:W1156)</f>
        <v>0</v>
      </c>
      <c r="AN1156" s="19">
        <f ca="1">SUM($J1156:X1156)</f>
        <v>0</v>
      </c>
      <c r="AO1156" s="12"/>
      <c r="AP1156" s="11"/>
      <c r="AQ1156" s="11"/>
      <c r="AR1156" s="11"/>
      <c r="AS1156" s="11"/>
      <c r="AT1156" s="11"/>
    </row>
    <row r="1157" spans="1:56" x14ac:dyDescent="0.25">
      <c r="A1157" s="24">
        <v>3</v>
      </c>
      <c r="B1157" s="24">
        <f t="shared" si="624"/>
        <v>24</v>
      </c>
      <c r="C1157" s="36" t="str">
        <f>Data!B$5</f>
        <v>Personaleudgifter</v>
      </c>
      <c r="D1157" s="37"/>
      <c r="E1157" s="37"/>
      <c r="F1157" s="37"/>
      <c r="G1157" s="241"/>
      <c r="H1157" s="454">
        <f t="shared" ca="1" si="625"/>
        <v>0</v>
      </c>
      <c r="I1157" s="72"/>
      <c r="J1157" s="159">
        <f ca="1">HLOOKUP($B1157,INDIRECT(J$1&amp;"!$I$2:$AM$40"),('Partner-period(er)'!$A1157+14),FALSE)</f>
        <v>0</v>
      </c>
      <c r="K1157" s="57">
        <f ca="1">HLOOKUP($B1157,INDIRECT(K$1&amp;"!$I$2:$AM$40"),('Partner-period(er)'!$A1157+14),FALSE)</f>
        <v>0</v>
      </c>
      <c r="L1157" s="57">
        <f ca="1">HLOOKUP($B1157,INDIRECT(L$1&amp;"!$I$2:$AM$40"),('Partner-period(er)'!$A1157+14),FALSE)</f>
        <v>0</v>
      </c>
      <c r="M1157" s="57">
        <f ca="1">HLOOKUP($B1157,INDIRECT(M$1&amp;"!$I$2:$AM$40"),('Partner-period(er)'!$A1157+14),FALSE)</f>
        <v>0</v>
      </c>
      <c r="N1157" s="57">
        <f ca="1">HLOOKUP($B1157,INDIRECT(N$1&amp;"!$I$2:$AM$40"),('Partner-period(er)'!$A1157+14),FALSE)</f>
        <v>0</v>
      </c>
      <c r="O1157" s="9">
        <f ca="1">HLOOKUP($B1157,INDIRECT(O$1&amp;"!$I$2:$AM$40"),('Partner-period(er)'!$A1157+14),FALSE)</f>
        <v>0</v>
      </c>
      <c r="P1157" s="9">
        <f ca="1">HLOOKUP($B1157,INDIRECT(P$1&amp;"!$I$2:$AM$40"),('Partner-period(er)'!$A1157+14),FALSE)</f>
        <v>0</v>
      </c>
      <c r="Q1157" s="9">
        <f ca="1">HLOOKUP($B1157,INDIRECT(Q$1&amp;"!$I$2:$AM$40"),('Partner-period(er)'!$A1157+14),FALSE)</f>
        <v>0</v>
      </c>
      <c r="R1157" s="9">
        <f ca="1">HLOOKUP($B1157,INDIRECT(R$1&amp;"!$I$2:$AM$40"),('Partner-period(er)'!$A1157+14),FALSE)</f>
        <v>0</v>
      </c>
      <c r="S1157" s="9">
        <f ca="1">HLOOKUP($B1157,INDIRECT(S$1&amp;"!$I$2:$AM$40"),('Partner-period(er)'!$A1157+14),FALSE)</f>
        <v>0</v>
      </c>
      <c r="T1157" s="9">
        <f ca="1">HLOOKUP($B1157,INDIRECT(T$1&amp;"!$I$2:$AM$40"),('Partner-period(er)'!$A1157+14),FALSE)</f>
        <v>0</v>
      </c>
      <c r="U1157" s="9">
        <f ca="1">HLOOKUP($B1157,INDIRECT(U$1&amp;"!$I$2:$AM$40"),('Partner-period(er)'!$A1157+14),FALSE)</f>
        <v>0</v>
      </c>
      <c r="V1157" s="9">
        <f ca="1">HLOOKUP($B1157,INDIRECT(V$1&amp;"!$I$2:$AM$40"),('Partner-period(er)'!$A1157+14),FALSE)</f>
        <v>0</v>
      </c>
      <c r="W1157" s="9">
        <f ca="1">HLOOKUP($B1157,INDIRECT(W$1&amp;"!$I$2:$AM$40"),('Partner-period(er)'!$A1157+14),FALSE)</f>
        <v>0</v>
      </c>
      <c r="X1157" s="109">
        <f ca="1">HLOOKUP($B1157,INDIRECT(X$1&amp;"!$I$2:$AM$40"),('Partner-period(er)'!$A1157+14),FALSE)</f>
        <v>0</v>
      </c>
      <c r="Z1157" s="15">
        <f ca="1">J1157</f>
        <v>0</v>
      </c>
      <c r="AA1157" s="11">
        <f ca="1">SUM($J1157:K1157)</f>
        <v>0</v>
      </c>
      <c r="AB1157" s="11">
        <f ca="1">SUM($J1157:L1157)</f>
        <v>0</v>
      </c>
      <c r="AC1157" s="11">
        <f ca="1">SUM($J1157:M1157)</f>
        <v>0</v>
      </c>
      <c r="AD1157" s="11">
        <f ca="1">SUM($J1157:N1157)</f>
        <v>0</v>
      </c>
      <c r="AE1157" s="11">
        <f ca="1">SUM($J1157:O1157)</f>
        <v>0</v>
      </c>
      <c r="AF1157" s="11">
        <f ca="1">SUM($J1157:P1157)</f>
        <v>0</v>
      </c>
      <c r="AG1157" s="11">
        <f ca="1">SUM($J1157:Q1157)</f>
        <v>0</v>
      </c>
      <c r="AH1157" s="11">
        <f ca="1">SUM($J1157:R1157)</f>
        <v>0</v>
      </c>
      <c r="AI1157" s="11">
        <f ca="1">SUM($J1157:S1157)</f>
        <v>0</v>
      </c>
      <c r="AJ1157" s="11">
        <f ca="1">SUM($J1157:T1157)</f>
        <v>0</v>
      </c>
      <c r="AK1157" s="11">
        <f ca="1">SUM($J1157:U1157)</f>
        <v>0</v>
      </c>
      <c r="AL1157" s="11">
        <f ca="1">SUM($J1157:V1157)</f>
        <v>0</v>
      </c>
      <c r="AM1157" s="11">
        <f ca="1">SUM($J1157:W1157)</f>
        <v>0</v>
      </c>
      <c r="AN1157" s="19">
        <f ca="1">SUM($J1157:X1157)</f>
        <v>0</v>
      </c>
      <c r="AO1157" s="12"/>
      <c r="AP1157" s="11"/>
      <c r="AQ1157" s="11"/>
      <c r="AR1157" s="11"/>
      <c r="AS1157" s="11"/>
      <c r="AT1157" s="11"/>
    </row>
    <row r="1158" spans="1:56" x14ac:dyDescent="0.25">
      <c r="A1158" s="24">
        <v>4</v>
      </c>
      <c r="B1158" s="24">
        <f t="shared" si="624"/>
        <v>24</v>
      </c>
      <c r="C1158" s="43"/>
      <c r="D1158" s="9" t="str">
        <f>Data!B$15</f>
        <v>Interen løn</v>
      </c>
      <c r="E1158" s="9"/>
      <c r="F1158" s="66">
        <f>HLOOKUP(B1158,'Budget &amp; Total'!B:CI,50,FALSE)</f>
        <v>0</v>
      </c>
      <c r="G1158" s="242">
        <f>HLOOKUP(B1158,'Budget &amp; Total'!$1:$45,(24),FALSE)</f>
        <v>0</v>
      </c>
      <c r="H1158" s="454">
        <f t="shared" ca="1" si="625"/>
        <v>0</v>
      </c>
      <c r="I1158" s="72"/>
      <c r="J1158" s="159">
        <f ca="1">HLOOKUP($B1158,INDIRECT(J$1&amp;"!$I$2:$AM$40"),('Partner-period(er)'!$A1158+14),FALSE)</f>
        <v>0</v>
      </c>
      <c r="K1158" s="57">
        <f ca="1">HLOOKUP($B1158,INDIRECT(K$1&amp;"!$I$2:$AM$40"),('Partner-period(er)'!$A1158+14),FALSE)</f>
        <v>0</v>
      </c>
      <c r="L1158" s="57">
        <f ca="1">HLOOKUP($B1158,INDIRECT(L$1&amp;"!$I$2:$AM$40"),('Partner-period(er)'!$A1158+14),FALSE)</f>
        <v>0</v>
      </c>
      <c r="M1158" s="57">
        <f ca="1">HLOOKUP($B1158,INDIRECT(M$1&amp;"!$I$2:$AM$40"),('Partner-period(er)'!$A1158+14),FALSE)</f>
        <v>0</v>
      </c>
      <c r="N1158" s="57">
        <f ca="1">HLOOKUP($B1158,INDIRECT(N$1&amp;"!$I$2:$AM$40"),('Partner-period(er)'!$A1158+14),FALSE)</f>
        <v>0</v>
      </c>
      <c r="O1158" s="9">
        <f ca="1">HLOOKUP($B1158,INDIRECT(O$1&amp;"!$I$2:$AM$40"),('Partner-period(er)'!$A1158+14),FALSE)</f>
        <v>0</v>
      </c>
      <c r="P1158" s="9">
        <f ca="1">HLOOKUP($B1158,INDIRECT(P$1&amp;"!$I$2:$AM$40"),('Partner-period(er)'!$A1158+14),FALSE)</f>
        <v>0</v>
      </c>
      <c r="Q1158" s="9">
        <f ca="1">HLOOKUP($B1158,INDIRECT(Q$1&amp;"!$I$2:$AM$40"),('Partner-period(er)'!$A1158+14),FALSE)</f>
        <v>0</v>
      </c>
      <c r="R1158" s="9">
        <f ca="1">HLOOKUP($B1158,INDIRECT(R$1&amp;"!$I$2:$AM$40"),('Partner-period(er)'!$A1158+14),FALSE)</f>
        <v>0</v>
      </c>
      <c r="S1158" s="9">
        <f ca="1">HLOOKUP($B1158,INDIRECT(S$1&amp;"!$I$2:$AM$40"),('Partner-period(er)'!$A1158+14),FALSE)</f>
        <v>0</v>
      </c>
      <c r="T1158" s="9">
        <f ca="1">HLOOKUP($B1158,INDIRECT(T$1&amp;"!$I$2:$AM$40"),('Partner-period(er)'!$A1158+14),FALSE)</f>
        <v>0</v>
      </c>
      <c r="U1158" s="9">
        <f ca="1">HLOOKUP($B1158,INDIRECT(U$1&amp;"!$I$2:$AM$40"),('Partner-period(er)'!$A1158+14),FALSE)</f>
        <v>0</v>
      </c>
      <c r="V1158" s="9">
        <f ca="1">HLOOKUP($B1158,INDIRECT(V$1&amp;"!$I$2:$AM$40"),('Partner-period(er)'!$A1158+14),FALSE)</f>
        <v>0</v>
      </c>
      <c r="W1158" s="9">
        <f ca="1">HLOOKUP($B1158,INDIRECT(W$1&amp;"!$I$2:$AM$40"),('Partner-period(er)'!$A1158+14),FALSE)</f>
        <v>0</v>
      </c>
      <c r="X1158" s="109">
        <f ca="1">HLOOKUP($B1158,INDIRECT(X$1&amp;"!$I$2:$AM$40"),('Partner-period(er)'!$A1158+14),FALSE)</f>
        <v>0</v>
      </c>
      <c r="Z1158" s="21">
        <f ca="1">J1184</f>
        <v>0</v>
      </c>
      <c r="AA1158" s="22">
        <f ca="1">SUM($J1184:K1184)</f>
        <v>0</v>
      </c>
      <c r="AB1158" s="22">
        <f ca="1">SUM($J1184:L1184)</f>
        <v>0</v>
      </c>
      <c r="AC1158" s="22">
        <f ca="1">SUM($J1184:M1184)</f>
        <v>0</v>
      </c>
      <c r="AD1158" s="22">
        <f ca="1">SUM($J1184:N1184)</f>
        <v>0</v>
      </c>
      <c r="AE1158" s="22">
        <f ca="1">SUM($J1184:O1184)</f>
        <v>0</v>
      </c>
      <c r="AF1158" s="22">
        <f ca="1">SUM($J1184:P1184)</f>
        <v>0</v>
      </c>
      <c r="AG1158" s="22">
        <f ca="1">SUM($J1184:Q1184)</f>
        <v>0</v>
      </c>
      <c r="AH1158" s="22">
        <f ca="1">SUM($J1184:R1184)</f>
        <v>0</v>
      </c>
      <c r="AI1158" s="22">
        <f ca="1">SUM($J1184:S1184)</f>
        <v>0</v>
      </c>
      <c r="AJ1158" s="22">
        <f ca="1">SUM($J1184:T1184)</f>
        <v>0</v>
      </c>
      <c r="AK1158" s="22">
        <f ca="1">SUM($J1184:U1184)</f>
        <v>0</v>
      </c>
      <c r="AL1158" s="22">
        <f ca="1">SUM($J1184:V1184)</f>
        <v>0</v>
      </c>
      <c r="AM1158" s="22">
        <f ca="1">SUM($J1184:W1184)</f>
        <v>0</v>
      </c>
      <c r="AN1158" s="23">
        <f ca="1">SUM($J1184:X1184)</f>
        <v>0</v>
      </c>
      <c r="AO1158" s="12"/>
      <c r="AP1158" s="11">
        <f ca="1">IF(Data!$H$2="ja",IF(Z1158&gt;$G1158,Z1158-$G1158,0),0)</f>
        <v>0</v>
      </c>
      <c r="AQ1158" s="11">
        <f ca="1">IF(Data!$H$2="ja",IF(AA1158&gt;$G1158,AA1158-$G1158-SUM($AP1158:AP1158),0),0)</f>
        <v>0</v>
      </c>
      <c r="AR1158" s="11">
        <f ca="1">IF(Data!$H$2="ja",IF(AB1158&gt;$G1158,AB1158-$G1158-SUM($AP1158:AQ1158),0),0)</f>
        <v>0</v>
      </c>
      <c r="AS1158" s="11">
        <f ca="1">IF(Data!$H$2="ja",IF(AC1158&gt;$G1158,AC1158-$G1158-SUM($AP1158:AR1158),0),0)</f>
        <v>0</v>
      </c>
      <c r="AT1158" s="11">
        <f ca="1">IF(Data!$H$2="ja",IF(AD1158&gt;$G1158,AD1158-$G1158-SUM($AP1158:AS1158),0),0)</f>
        <v>0</v>
      </c>
      <c r="AU1158" s="11">
        <f ca="1">IF(Data!$H$2="ja",IF(AE1158&gt;$G1158,AE1158-$G1158-SUM($AP1158:AT1158),0),0)</f>
        <v>0</v>
      </c>
      <c r="AV1158" s="11">
        <f ca="1">IF(Data!$H$2="ja",IF(AF1158&gt;$G1158,AF1158-$G1158-SUM($AP1158:AU1158),0),0)</f>
        <v>0</v>
      </c>
      <c r="AW1158" s="11">
        <f ca="1">IF(Data!$H$2="ja",IF(AG1158&gt;$G1158,AG1158-$G1158-SUM($AP1158:AV1158),0),0)</f>
        <v>0</v>
      </c>
      <c r="AX1158" s="11">
        <f ca="1">IF(Data!$H$2="ja",IF(AH1158&gt;$G1158,AH1158-$G1158-SUM($AP1158:AW1158),0),0)</f>
        <v>0</v>
      </c>
      <c r="AY1158" s="11">
        <f ca="1">IF(Data!$H$2="ja",IF(AI1158&gt;$G1158,AI1158-$G1158-SUM($AP1158:AX1158),0),0)</f>
        <v>0</v>
      </c>
      <c r="AZ1158" s="11">
        <f ca="1">IF(Data!$H$2="ja",IF(AJ1158&gt;$G1158,AJ1158-$G1158-SUM($AP1158:AY1158),0),0)</f>
        <v>0</v>
      </c>
      <c r="BA1158" s="11">
        <f ca="1">IF(Data!$H$2="ja",IF(AK1158&gt;$G1158,AK1158-$G1158-SUM($AP1158:AZ1158),0),0)</f>
        <v>0</v>
      </c>
      <c r="BB1158" s="11">
        <f ca="1">IF(Data!$H$2="ja",IF(AL1158&gt;$G1158,AL1158-$G1158-SUM($AP1158:BA1158),0),0)</f>
        <v>0</v>
      </c>
      <c r="BC1158" s="11">
        <f ca="1">IF(Data!$H$2="ja",IF(AM1158&gt;$G1158,AM1158-$G1158-SUM($AP1158:BB1158),0),0)</f>
        <v>0</v>
      </c>
      <c r="BD1158" s="11">
        <f ca="1">IF(Data!$H$2="ja",IF(AN1158&gt;$G1158,AN1158-$G1158-SUM($AP1158:BC1158),0),0)</f>
        <v>0</v>
      </c>
    </row>
    <row r="1159" spans="1:56" x14ac:dyDescent="0.25">
      <c r="A1159" s="24">
        <v>5</v>
      </c>
      <c r="B1159" s="24">
        <f t="shared" si="624"/>
        <v>24</v>
      </c>
      <c r="C1159" s="39"/>
      <c r="D1159" s="9" t="str">
        <f>Data!B$16</f>
        <v>Teknisk/adm løn</v>
      </c>
      <c r="E1159" s="9"/>
      <c r="F1159" s="66">
        <f>HLOOKUP(B1158,'Budget &amp; Total'!B:CI,51,FALSE)</f>
        <v>0</v>
      </c>
      <c r="G1159" s="242">
        <f>HLOOKUP(B1159,'Budget &amp; Total'!$1:$45,(25),FALSE)</f>
        <v>0</v>
      </c>
      <c r="H1159" s="454">
        <f t="shared" ca="1" si="625"/>
        <v>0</v>
      </c>
      <c r="I1159" s="72"/>
      <c r="J1159" s="159">
        <f ca="1">HLOOKUP($B1159,INDIRECT(J$1&amp;"!$I$2:$AM$40"),('Partner-period(er)'!$A1159+14),FALSE)</f>
        <v>0</v>
      </c>
      <c r="K1159" s="57">
        <f ca="1">HLOOKUP($B1159,INDIRECT(K$1&amp;"!$I$2:$AM$40"),('Partner-period(er)'!$A1159+14),FALSE)</f>
        <v>0</v>
      </c>
      <c r="L1159" s="57">
        <f ca="1">HLOOKUP($B1159,INDIRECT(L$1&amp;"!$I$2:$AM$40"),('Partner-period(er)'!$A1159+14),FALSE)</f>
        <v>0</v>
      </c>
      <c r="M1159" s="57">
        <f ca="1">HLOOKUP($B1159,INDIRECT(M$1&amp;"!$I$2:$AM$40"),('Partner-period(er)'!$A1159+14),FALSE)</f>
        <v>0</v>
      </c>
      <c r="N1159" s="57">
        <f ca="1">HLOOKUP($B1159,INDIRECT(N$1&amp;"!$I$2:$AM$40"),('Partner-period(er)'!$A1159+14),FALSE)</f>
        <v>0</v>
      </c>
      <c r="O1159" s="9">
        <f ca="1">HLOOKUP($B1159,INDIRECT(O$1&amp;"!$I$2:$AM$40"),('Partner-period(er)'!$A1159+14),FALSE)</f>
        <v>0</v>
      </c>
      <c r="P1159" s="9">
        <f ca="1">HLOOKUP($B1159,INDIRECT(P$1&amp;"!$I$2:$AM$40"),('Partner-period(er)'!$A1159+14),FALSE)</f>
        <v>0</v>
      </c>
      <c r="Q1159" s="9">
        <f ca="1">HLOOKUP($B1159,INDIRECT(Q$1&amp;"!$I$2:$AM$40"),('Partner-period(er)'!$A1159+14),FALSE)</f>
        <v>0</v>
      </c>
      <c r="R1159" s="9">
        <f ca="1">HLOOKUP($B1159,INDIRECT(R$1&amp;"!$I$2:$AM$40"),('Partner-period(er)'!$A1159+14),FALSE)</f>
        <v>0</v>
      </c>
      <c r="S1159" s="9">
        <f ca="1">HLOOKUP($B1159,INDIRECT(S$1&amp;"!$I$2:$AM$40"),('Partner-period(er)'!$A1159+14),FALSE)</f>
        <v>0</v>
      </c>
      <c r="T1159" s="9">
        <f ca="1">HLOOKUP($B1159,INDIRECT(T$1&amp;"!$I$2:$AM$40"),('Partner-period(er)'!$A1159+14),FALSE)</f>
        <v>0</v>
      </c>
      <c r="U1159" s="9">
        <f ca="1">HLOOKUP($B1159,INDIRECT(U$1&amp;"!$I$2:$AM$40"),('Partner-period(er)'!$A1159+14),FALSE)</f>
        <v>0</v>
      </c>
      <c r="V1159" s="9">
        <f ca="1">HLOOKUP($B1159,INDIRECT(V$1&amp;"!$I$2:$AM$40"),('Partner-period(er)'!$A1159+14),FALSE)</f>
        <v>0</v>
      </c>
      <c r="W1159" s="9">
        <f ca="1">HLOOKUP($B1159,INDIRECT(W$1&amp;"!$I$2:$AM$40"),('Partner-period(er)'!$A1159+14),FALSE)</f>
        <v>0</v>
      </c>
      <c r="X1159" s="109">
        <f ca="1">HLOOKUP($B1159,INDIRECT(X$1&amp;"!$I$2:$AM$40"),('Partner-period(er)'!$A1159+14),FALSE)</f>
        <v>0</v>
      </c>
      <c r="Z1159" s="21">
        <f ca="1">J1191</f>
        <v>0</v>
      </c>
      <c r="AA1159" s="22">
        <f ca="1">SUM($J1191:K1191)</f>
        <v>0</v>
      </c>
      <c r="AB1159" s="22">
        <f ca="1">SUM($J1191:L1191)</f>
        <v>0</v>
      </c>
      <c r="AC1159" s="22">
        <f ca="1">SUM($J1191:M1191)</f>
        <v>0</v>
      </c>
      <c r="AD1159" s="22">
        <f ca="1">SUM($J1191:N1191)</f>
        <v>0</v>
      </c>
      <c r="AE1159" s="22">
        <f ca="1">SUM($J1191:O1191)</f>
        <v>0</v>
      </c>
      <c r="AF1159" s="22">
        <f ca="1">SUM($J1191:P1191)</f>
        <v>0</v>
      </c>
      <c r="AG1159" s="22">
        <f ca="1">SUM($J1191:Q1191)</f>
        <v>0</v>
      </c>
      <c r="AH1159" s="22">
        <f ca="1">SUM($J1191:R1191)</f>
        <v>0</v>
      </c>
      <c r="AI1159" s="22">
        <f ca="1">SUM($J1191:S1191)</f>
        <v>0</v>
      </c>
      <c r="AJ1159" s="22">
        <f ca="1">SUM($J1191:T1191)</f>
        <v>0</v>
      </c>
      <c r="AK1159" s="22">
        <f ca="1">SUM($J1191:U1191)</f>
        <v>0</v>
      </c>
      <c r="AL1159" s="22">
        <f ca="1">SUM($J1191:V1191)</f>
        <v>0</v>
      </c>
      <c r="AM1159" s="22">
        <f ca="1">SUM($J1191:W1191)</f>
        <v>0</v>
      </c>
      <c r="AN1159" s="22">
        <f ca="1">SUM($J1191:X1191)</f>
        <v>0</v>
      </c>
      <c r="AO1159" s="12"/>
      <c r="AP1159" s="11">
        <f ca="1">IF(Data!$H$2="ja",IF(Z1159&gt;$G1159,Z1159-$G1159,0),0)</f>
        <v>0</v>
      </c>
      <c r="AQ1159" s="11">
        <f ca="1">IF(Data!$H$2="ja",IF(AA1159&gt;$G1159,AA1159-$G1159-SUM($AP1159:AP1159),0),0)</f>
        <v>0</v>
      </c>
      <c r="AR1159" s="11">
        <f ca="1">IF(Data!$H$2="ja",IF(AB1159&gt;$G1159,AB1159-$G1159-SUM($AP1159:AQ1159),0),0)</f>
        <v>0</v>
      </c>
      <c r="AS1159" s="11">
        <f ca="1">IF(Data!$H$2="ja",IF(AC1159&gt;$G1159,AC1159-$G1159-SUM($AP1159:AR1159),0),0)</f>
        <v>0</v>
      </c>
      <c r="AT1159" s="11">
        <f ca="1">IF(Data!$H$2="ja",IF(AD1159&gt;$G1159,AD1159-$G1159-SUM($AP1159:AS1159),0),0)</f>
        <v>0</v>
      </c>
      <c r="AU1159" s="11">
        <f ca="1">IF(Data!$H$2="ja",IF(AE1159&gt;$G1159,AE1159-$G1159-SUM($AP1159:AT1159),0),0)</f>
        <v>0</v>
      </c>
      <c r="AV1159" s="11">
        <f ca="1">IF(Data!$H$2="ja",IF(AF1159&gt;$G1159,AF1159-$G1159-SUM($AP1159:AU1159),0),0)</f>
        <v>0</v>
      </c>
      <c r="AW1159" s="11">
        <f ca="1">IF(Data!$H$2="ja",IF(AG1159&gt;$G1159,AG1159-$G1159-SUM($AP1159:AV1159),0),0)</f>
        <v>0</v>
      </c>
      <c r="AX1159" s="11">
        <f ca="1">IF(Data!$H$2="ja",IF(AH1159&gt;$G1159,AH1159-$G1159-SUM($AP1159:AW1159),0),0)</f>
        <v>0</v>
      </c>
      <c r="AY1159" s="11">
        <f ca="1">IF(Data!$H$2="ja",IF(AI1159&gt;$G1159,AI1159-$G1159-SUM($AP1159:AX1159),0),0)</f>
        <v>0</v>
      </c>
      <c r="AZ1159" s="11">
        <f ca="1">IF(Data!$H$2="ja",IF(AJ1159&gt;$G1159,AJ1159-$G1159-SUM($AP1159:AY1159),0),0)</f>
        <v>0</v>
      </c>
      <c r="BA1159" s="11">
        <f ca="1">IF(Data!$H$2="ja",IF(AK1159&gt;$G1159,AK1159-$G1159-SUM($AP1159:AZ1159),0),0)</f>
        <v>0</v>
      </c>
      <c r="BB1159" s="11">
        <f ca="1">IF(Data!$H$2="ja",IF(AL1159&gt;$G1159,AL1159-$G1159-SUM($AP1159:BA1159),0),0)</f>
        <v>0</v>
      </c>
      <c r="BC1159" s="11">
        <f ca="1">IF(Data!$H$2="ja",IF(AM1159&gt;$G1159,AM1159-$G1159-SUM($AP1159:BB1159),0),0)</f>
        <v>0</v>
      </c>
      <c r="BD1159" s="11">
        <f ca="1">IF(Data!$H$2="ja",IF(AN1159&gt;$G1159,AN1159-$G1159-SUM($AP1159:BC1159),0),0)</f>
        <v>0</v>
      </c>
    </row>
    <row r="1160" spans="1:56" x14ac:dyDescent="0.25">
      <c r="A1160" s="24">
        <v>6</v>
      </c>
      <c r="B1160" s="24">
        <f t="shared" si="624"/>
        <v>24</v>
      </c>
      <c r="C1160" s="40"/>
      <c r="D1160" s="41" t="str">
        <f>Data!B$17</f>
        <v>Overhead løn</v>
      </c>
      <c r="E1160" s="41"/>
      <c r="F1160" s="70">
        <f>HLOOKUP(B1158,'Budget &amp; Total'!B:CI,26,FALSE)</f>
        <v>0</v>
      </c>
      <c r="G1160" s="243">
        <f>HLOOKUP(B1160,'Budget &amp; Total'!$1:$45,(27),FALSE)</f>
        <v>0</v>
      </c>
      <c r="H1160" s="453">
        <f t="shared" ca="1" si="625"/>
        <v>0</v>
      </c>
      <c r="I1160" s="72"/>
      <c r="J1160" s="159">
        <f ca="1">HLOOKUP($B1160,INDIRECT(J$1&amp;"!$I$2:$AM$40"),('Partner-period(er)'!$A1160+14),FALSE)</f>
        <v>0</v>
      </c>
      <c r="K1160" s="57">
        <f ca="1">HLOOKUP($B1160,INDIRECT(K$1&amp;"!$I$2:$AM$40"),('Partner-period(er)'!$A1160+14),FALSE)</f>
        <v>0</v>
      </c>
      <c r="L1160" s="57">
        <f ca="1">HLOOKUP($B1160,INDIRECT(L$1&amp;"!$I$2:$AM$40"),('Partner-period(er)'!$A1160+14),FALSE)</f>
        <v>0</v>
      </c>
      <c r="M1160" s="57">
        <f ca="1">HLOOKUP($B1160,INDIRECT(M$1&amp;"!$I$2:$AM$40"),('Partner-period(er)'!$A1160+14),FALSE)</f>
        <v>0</v>
      </c>
      <c r="N1160" s="57">
        <f ca="1">HLOOKUP($B1160,INDIRECT(N$1&amp;"!$I$2:$AM$40"),('Partner-period(er)'!$A1160+14),FALSE)</f>
        <v>0</v>
      </c>
      <c r="O1160" s="9">
        <f ca="1">HLOOKUP($B1160,INDIRECT(O$1&amp;"!$I$2:$AM$40"),('Partner-period(er)'!$A1160+14),FALSE)</f>
        <v>0</v>
      </c>
      <c r="P1160" s="9">
        <f ca="1">HLOOKUP($B1160,INDIRECT(P$1&amp;"!$I$2:$AM$40"),('Partner-period(er)'!$A1160+14),FALSE)</f>
        <v>0</v>
      </c>
      <c r="Q1160" s="9">
        <f ca="1">HLOOKUP($B1160,INDIRECT(Q$1&amp;"!$I$2:$AM$40"),('Partner-period(er)'!$A1160+14),FALSE)</f>
        <v>0</v>
      </c>
      <c r="R1160" s="9">
        <f ca="1">HLOOKUP($B1160,INDIRECT(R$1&amp;"!$I$2:$AM$40"),('Partner-period(er)'!$A1160+14),FALSE)</f>
        <v>0</v>
      </c>
      <c r="S1160" s="9">
        <f ca="1">HLOOKUP($B1160,INDIRECT(S$1&amp;"!$I$2:$AM$40"),('Partner-period(er)'!$A1160+14),FALSE)</f>
        <v>0</v>
      </c>
      <c r="T1160" s="9">
        <f ca="1">HLOOKUP($B1160,INDIRECT(T$1&amp;"!$I$2:$AM$40"),('Partner-period(er)'!$A1160+14),FALSE)</f>
        <v>0</v>
      </c>
      <c r="U1160" s="9">
        <f ca="1">HLOOKUP($B1160,INDIRECT(U$1&amp;"!$I$2:$AM$40"),('Partner-period(er)'!$A1160+14),FALSE)</f>
        <v>0</v>
      </c>
      <c r="V1160" s="9">
        <f ca="1">HLOOKUP($B1160,INDIRECT(V$1&amp;"!$I$2:$AM$40"),('Partner-period(er)'!$A1160+14),FALSE)</f>
        <v>0</v>
      </c>
      <c r="W1160" s="9">
        <f ca="1">HLOOKUP($B1160,INDIRECT(W$1&amp;"!$I$2:$AM$40"),('Partner-period(er)'!$A1160+14),FALSE)</f>
        <v>0</v>
      </c>
      <c r="X1160" s="109">
        <f ca="1">HLOOKUP($B1160,INDIRECT(X$1&amp;"!$I$2:$AM$40"),('Partner-period(er)'!$A1160+14),FALSE)</f>
        <v>0</v>
      </c>
      <c r="Z1160" s="21">
        <f ca="1">J1160+J1194</f>
        <v>0</v>
      </c>
      <c r="AA1160" s="22">
        <f ca="1">SUM($J1194:K1194)+SUM($J1160:K1160)</f>
        <v>0</v>
      </c>
      <c r="AB1160" s="22">
        <f ca="1">SUM($J1194:L1194)+SUM($J1160:L1160)</f>
        <v>0</v>
      </c>
      <c r="AC1160" s="22">
        <f ca="1">SUM($J1194:M1194)+SUM($J1160:M1160)</f>
        <v>0</v>
      </c>
      <c r="AD1160" s="22">
        <f ca="1">SUM($J1194:N1194)+SUM($J1160:N1160)</f>
        <v>0</v>
      </c>
      <c r="AE1160" s="22">
        <f ca="1">SUM($J1194:O1194)+SUM($J1160:O1160)</f>
        <v>0</v>
      </c>
      <c r="AF1160" s="22">
        <f ca="1">SUM($J1194:P1194)+SUM($J1160:P1160)</f>
        <v>0</v>
      </c>
      <c r="AG1160" s="22">
        <f ca="1">SUM($J1194:Q1194)+SUM($J1160:Q1160)</f>
        <v>0</v>
      </c>
      <c r="AH1160" s="22">
        <f ca="1">SUM($J1194:R1194)+SUM($J1160:R1160)</f>
        <v>0</v>
      </c>
      <c r="AI1160" s="22">
        <f ca="1">SUM($J1194:S1194)+SUM($J1160:S1160)</f>
        <v>0</v>
      </c>
      <c r="AJ1160" s="22">
        <f ca="1">SUM($J1194:T1194)+SUM($J1160:T1160)</f>
        <v>0</v>
      </c>
      <c r="AK1160" s="22">
        <f ca="1">SUM($J1194:U1194)+SUM($J1160:U1160)</f>
        <v>0</v>
      </c>
      <c r="AL1160" s="22">
        <f ca="1">SUM($J1194:V1194)+SUM($J1160:V1160)</f>
        <v>0</v>
      </c>
      <c r="AM1160" s="22">
        <f ca="1">SUM($J1194:W1194)+SUM($J1160:W1160)</f>
        <v>0</v>
      </c>
      <c r="AN1160" s="22">
        <f ca="1">SUM($J1194:X1194)+SUM($J1160:X1160)</f>
        <v>0</v>
      </c>
      <c r="AO1160" s="12"/>
      <c r="AP1160" s="11">
        <f ca="1">IF(Data!$H$2="ja",IF(Z1160&gt;$G1160,Z1160-$G1160,0),0)</f>
        <v>0</v>
      </c>
      <c r="AQ1160" s="11">
        <f ca="1">IF(Data!$H$2="ja",IF(AA1160&gt;$G1160,AA1160-$G1160-SUM($AP1160:AP1160),0),0)</f>
        <v>0</v>
      </c>
      <c r="AR1160" s="11">
        <f ca="1">IF(Data!$H$2="ja",IF(AB1160&gt;$G1160,AB1160-$G1160-SUM($AP1160:AQ1160),0),0)</f>
        <v>0</v>
      </c>
      <c r="AS1160" s="11">
        <f ca="1">IF(Data!$H$2="ja",IF(AC1160&gt;$G1160,AC1160-$G1160-SUM($AP1160:AR1160),0),0)</f>
        <v>0</v>
      </c>
      <c r="AT1160" s="11">
        <f ca="1">IF(Data!$H$2="ja",IF(AD1160&gt;$G1160,AD1160-$G1160-SUM($AP1160:AS1160),0),0)</f>
        <v>0</v>
      </c>
      <c r="AU1160" s="11">
        <f ca="1">IF(Data!$H$2="ja",IF(AE1160&gt;$G1160,AE1160-$G1160-SUM($AP1160:AT1160),0),0)</f>
        <v>0</v>
      </c>
      <c r="AV1160" s="11">
        <f ca="1">IF(Data!$H$2="ja",IF(AF1160&gt;$G1160,AF1160-$G1160-SUM($AP1160:AU1160),0),0)</f>
        <v>0</v>
      </c>
      <c r="AW1160" s="11">
        <f ca="1">IF(Data!$H$2="ja",IF(AG1160&gt;$G1160,AG1160-$G1160-SUM($AP1160:AV1160),0),0)</f>
        <v>0</v>
      </c>
      <c r="AX1160" s="11">
        <f ca="1">IF(Data!$H$2="ja",IF(AH1160&gt;$G1160,AH1160-$G1160-SUM($AP1160:AW1160),0),0)</f>
        <v>0</v>
      </c>
      <c r="AY1160" s="11">
        <f ca="1">IF(Data!$H$2="ja",IF(AI1160&gt;$G1160,AI1160-$G1160-SUM($AP1160:AX1160),0),0)</f>
        <v>0</v>
      </c>
      <c r="AZ1160" s="11">
        <f ca="1">IF(Data!$H$2="ja",IF(AJ1160&gt;$G1160,AJ1160-$G1160-SUM($AP1160:AY1160),0),0)</f>
        <v>0</v>
      </c>
      <c r="BA1160" s="11">
        <f ca="1">IF(Data!$H$2="ja",IF(AK1160&gt;$G1160,AK1160-$G1160-SUM($AP1160:AZ1160),0),0)</f>
        <v>0</v>
      </c>
      <c r="BB1160" s="11">
        <f ca="1">IF(Data!$H$2="ja",IF(AL1160&gt;$G1160,AL1160-$G1160-SUM($AP1160:BA1160),0),0)</f>
        <v>0</v>
      </c>
      <c r="BC1160" s="11">
        <f ca="1">IF(Data!$H$2="ja",IF(AM1160&gt;$G1160,AM1160-$G1160-SUM($AP1160:BB1160),0),0)</f>
        <v>0</v>
      </c>
      <c r="BD1160" s="11">
        <f ca="1">IF(Data!$H$2="ja",IF(AN1160&gt;$G1160,AN1160-$G1160-SUM($AP1160:BC1160),0),0)</f>
        <v>0</v>
      </c>
    </row>
    <row r="1161" spans="1:56" x14ac:dyDescent="0.25">
      <c r="A1161" s="24">
        <v>7</v>
      </c>
      <c r="B1161" s="24">
        <f t="shared" si="624"/>
        <v>24</v>
      </c>
      <c r="C1161" s="62"/>
      <c r="D1161" s="34" t="str">
        <f>Data!B$39</f>
        <v>Lønomkostninger total</v>
      </c>
      <c r="E1161" s="34"/>
      <c r="F1161" s="53"/>
      <c r="G1161" s="242">
        <f>HLOOKUP(B1161,'Budget &amp; Total'!$1:$45,(28),FALSE)</f>
        <v>0</v>
      </c>
      <c r="H1161" s="455">
        <f t="shared" ca="1" si="625"/>
        <v>0</v>
      </c>
      <c r="I1161" s="79"/>
      <c r="J1161" s="209">
        <f ca="1">HLOOKUP($B1161,INDIRECT(J$1&amp;"!$I$2:$AM$40"),('Partner-period(er)'!$A1161+14),FALSE)</f>
        <v>0</v>
      </c>
      <c r="K1161" s="61">
        <f ca="1">HLOOKUP($B1161,INDIRECT(K$1&amp;"!$I$2:$AM$40"),('Partner-period(er)'!$A1161+14),FALSE)</f>
        <v>0</v>
      </c>
      <c r="L1161" s="210">
        <f ca="1">HLOOKUP($B1161,INDIRECT(L$1&amp;"!$I$2:$AM$40"),('Partner-period(er)'!$A1161+14),FALSE)</f>
        <v>0</v>
      </c>
      <c r="M1161" s="210">
        <f ca="1">HLOOKUP($B1161,INDIRECT(M$1&amp;"!$I$2:$AM$40"),('Partner-period(er)'!$A1161+14),FALSE)</f>
        <v>0</v>
      </c>
      <c r="N1161" s="210">
        <f ca="1">HLOOKUP($B1161,INDIRECT(N$1&amp;"!$I$2:$AM$40"),('Partner-period(er)'!$A1161+14),FALSE)</f>
        <v>0</v>
      </c>
      <c r="O1161" s="364">
        <f ca="1">HLOOKUP($B1161,INDIRECT(O$1&amp;"!$I$2:$AM$40"),('Partner-period(er)'!$A1161+14),FALSE)</f>
        <v>0</v>
      </c>
      <c r="P1161" s="364">
        <f ca="1">HLOOKUP($B1161,INDIRECT(P$1&amp;"!$I$2:$AM$40"),('Partner-period(er)'!$A1161+14),FALSE)</f>
        <v>0</v>
      </c>
      <c r="Q1161" s="364">
        <f ca="1">HLOOKUP($B1161,INDIRECT(Q$1&amp;"!$I$2:$AM$40"),('Partner-period(er)'!$A1161+14),FALSE)</f>
        <v>0</v>
      </c>
      <c r="R1161" s="364">
        <f ca="1">HLOOKUP($B1161,INDIRECT(R$1&amp;"!$I$2:$AM$40"),('Partner-period(er)'!$A1161+14),FALSE)</f>
        <v>0</v>
      </c>
      <c r="S1161" s="364">
        <f ca="1">HLOOKUP($B1161,INDIRECT(S$1&amp;"!$I$2:$AM$40"),('Partner-period(er)'!$A1161+14),FALSE)</f>
        <v>0</v>
      </c>
      <c r="T1161" s="364">
        <f ca="1">HLOOKUP($B1161,INDIRECT(T$1&amp;"!$I$2:$AM$40"),('Partner-period(er)'!$A1161+14),FALSE)</f>
        <v>0</v>
      </c>
      <c r="U1161" s="364">
        <f ca="1">HLOOKUP($B1161,INDIRECT(U$1&amp;"!$I$2:$AM$40"),('Partner-period(er)'!$A1161+14),FALSE)</f>
        <v>0</v>
      </c>
      <c r="V1161" s="364">
        <f ca="1">HLOOKUP($B1161,INDIRECT(V$1&amp;"!$I$2:$AM$40"),('Partner-period(er)'!$A1161+14),FALSE)</f>
        <v>0</v>
      </c>
      <c r="W1161" s="364">
        <f ca="1">HLOOKUP($B1161,INDIRECT(W$1&amp;"!$I$2:$AM$40"),('Partner-period(er)'!$A1161+14),FALSE)</f>
        <v>0</v>
      </c>
      <c r="X1161" s="365">
        <f ca="1">HLOOKUP($B1161,INDIRECT(X$1&amp;"!$I$2:$AM$40"),('Partner-period(er)'!$A1161+14),FALSE)</f>
        <v>0</v>
      </c>
      <c r="Z1161" s="15">
        <f t="shared" ref="Z1161:AN1161" ca="1" si="626">SUM(Z1158:Z1160)</f>
        <v>0</v>
      </c>
      <c r="AA1161" s="11">
        <f t="shared" ca="1" si="626"/>
        <v>0</v>
      </c>
      <c r="AB1161" s="11">
        <f t="shared" ca="1" si="626"/>
        <v>0</v>
      </c>
      <c r="AC1161" s="11">
        <f t="shared" ca="1" si="626"/>
        <v>0</v>
      </c>
      <c r="AD1161" s="11">
        <f t="shared" ca="1" si="626"/>
        <v>0</v>
      </c>
      <c r="AE1161" s="11">
        <f t="shared" ca="1" si="626"/>
        <v>0</v>
      </c>
      <c r="AF1161" s="11">
        <f t="shared" ca="1" si="626"/>
        <v>0</v>
      </c>
      <c r="AG1161" s="11">
        <f t="shared" ca="1" si="626"/>
        <v>0</v>
      </c>
      <c r="AH1161" s="11">
        <f t="shared" ca="1" si="626"/>
        <v>0</v>
      </c>
      <c r="AI1161" s="11">
        <f t="shared" ca="1" si="626"/>
        <v>0</v>
      </c>
      <c r="AJ1161" s="11">
        <f t="shared" ca="1" si="626"/>
        <v>0</v>
      </c>
      <c r="AK1161" s="11">
        <f t="shared" ca="1" si="626"/>
        <v>0</v>
      </c>
      <c r="AL1161" s="11">
        <f t="shared" ca="1" si="626"/>
        <v>0</v>
      </c>
      <c r="AM1161" s="11">
        <f t="shared" ca="1" si="626"/>
        <v>0</v>
      </c>
      <c r="AN1161" s="19">
        <f t="shared" ca="1" si="626"/>
        <v>0</v>
      </c>
      <c r="AO1161" s="12"/>
      <c r="AP1161" s="11">
        <f t="shared" ref="AP1161:BD1161" ca="1" si="627">SUM(AP1158:AP1160)</f>
        <v>0</v>
      </c>
      <c r="AQ1161" s="11">
        <f t="shared" ca="1" si="627"/>
        <v>0</v>
      </c>
      <c r="AR1161" s="11">
        <f t="shared" ca="1" si="627"/>
        <v>0</v>
      </c>
      <c r="AS1161" s="11">
        <f t="shared" ca="1" si="627"/>
        <v>0</v>
      </c>
      <c r="AT1161" s="11">
        <f t="shared" ca="1" si="627"/>
        <v>0</v>
      </c>
      <c r="AU1161" s="11">
        <f t="shared" ca="1" si="627"/>
        <v>0</v>
      </c>
      <c r="AV1161" s="11">
        <f t="shared" ca="1" si="627"/>
        <v>0</v>
      </c>
      <c r="AW1161" s="11">
        <f t="shared" ca="1" si="627"/>
        <v>0</v>
      </c>
      <c r="AX1161" s="11">
        <f t="shared" ca="1" si="627"/>
        <v>0</v>
      </c>
      <c r="AY1161" s="11">
        <f t="shared" ca="1" si="627"/>
        <v>0</v>
      </c>
      <c r="AZ1161" s="11">
        <f t="shared" ca="1" si="627"/>
        <v>0</v>
      </c>
      <c r="BA1161" s="11">
        <f t="shared" ca="1" si="627"/>
        <v>0</v>
      </c>
      <c r="BB1161" s="11">
        <f t="shared" ca="1" si="627"/>
        <v>0</v>
      </c>
      <c r="BC1161" s="11">
        <f t="shared" ca="1" si="627"/>
        <v>0</v>
      </c>
      <c r="BD1161" s="11">
        <f t="shared" ca="1" si="627"/>
        <v>0</v>
      </c>
    </row>
    <row r="1162" spans="1:56" x14ac:dyDescent="0.25">
      <c r="B1162" s="24">
        <f t="shared" si="624"/>
        <v>24</v>
      </c>
      <c r="C1162" s="38" t="str">
        <f>Data!B$18</f>
        <v>Andre omkostninger</v>
      </c>
      <c r="D1162" s="9"/>
      <c r="E1162" s="9"/>
      <c r="F1162" s="4"/>
      <c r="G1162" s="241"/>
      <c r="H1162" s="454">
        <f t="shared" ca="1" si="625"/>
        <v>0</v>
      </c>
      <c r="I1162" s="72"/>
      <c r="J1162" s="159">
        <f ca="1">HLOOKUP($B1162,INDIRECT(J$1&amp;"!$I$2:$AM$40"),('Partner-period(er)'!$A1162+14),FALSE)</f>
        <v>0</v>
      </c>
      <c r="K1162" s="57">
        <f ca="1">HLOOKUP($B1162,INDIRECT(K$1&amp;"!$I$2:$AM$40"),('Partner-period(er)'!$A1162+14),FALSE)</f>
        <v>0</v>
      </c>
      <c r="L1162" s="57">
        <f ca="1">HLOOKUP($B1162,INDIRECT(L$1&amp;"!$I$2:$AM$40"),('Partner-period(er)'!$A1162+14),FALSE)</f>
        <v>0</v>
      </c>
      <c r="M1162" s="57">
        <f ca="1">HLOOKUP($B1162,INDIRECT(M$1&amp;"!$I$2:$AM$40"),('Partner-period(er)'!$A1162+14),FALSE)</f>
        <v>0</v>
      </c>
      <c r="N1162" s="57">
        <f ca="1">HLOOKUP($B1162,INDIRECT(N$1&amp;"!$I$2:$AM$40"),('Partner-period(er)'!$A1162+14),FALSE)</f>
        <v>0</v>
      </c>
      <c r="O1162" s="9">
        <f ca="1">HLOOKUP($B1162,INDIRECT(O$1&amp;"!$I$2:$AM$40"),('Partner-period(er)'!$A1162+14),FALSE)</f>
        <v>0</v>
      </c>
      <c r="P1162" s="9">
        <f ca="1">HLOOKUP($B1162,INDIRECT(P$1&amp;"!$I$2:$AM$40"),('Partner-period(er)'!$A1162+14),FALSE)</f>
        <v>0</v>
      </c>
      <c r="Q1162" s="9">
        <f ca="1">HLOOKUP($B1162,INDIRECT(Q$1&amp;"!$I$2:$AM$40"),('Partner-period(er)'!$A1162+14),FALSE)</f>
        <v>0</v>
      </c>
      <c r="R1162" s="9">
        <f ca="1">HLOOKUP($B1162,INDIRECT(R$1&amp;"!$I$2:$AM$40"),('Partner-period(er)'!$A1162+14),FALSE)</f>
        <v>0</v>
      </c>
      <c r="S1162" s="9">
        <f ca="1">HLOOKUP($B1162,INDIRECT(S$1&amp;"!$I$2:$AM$40"),('Partner-period(er)'!$A1162+14),FALSE)</f>
        <v>0</v>
      </c>
      <c r="T1162" s="9">
        <f ca="1">HLOOKUP($B1162,INDIRECT(T$1&amp;"!$I$2:$AM$40"),('Partner-period(er)'!$A1162+14),FALSE)</f>
        <v>0</v>
      </c>
      <c r="U1162" s="9">
        <f ca="1">HLOOKUP($B1162,INDIRECT(U$1&amp;"!$I$2:$AM$40"),('Partner-period(er)'!$A1162+14),FALSE)</f>
        <v>0</v>
      </c>
      <c r="V1162" s="9">
        <f ca="1">HLOOKUP($B1162,INDIRECT(V$1&amp;"!$I$2:$AM$40"),('Partner-period(er)'!$A1162+14),FALSE)</f>
        <v>0</v>
      </c>
      <c r="W1162" s="9">
        <f ca="1">HLOOKUP($B1162,INDIRECT(W$1&amp;"!$I$2:$AM$40"),('Partner-period(er)'!$A1162+14),FALSE)</f>
        <v>0</v>
      </c>
      <c r="X1162" s="109">
        <f ca="1">HLOOKUP($B1162,INDIRECT(X$1&amp;"!$I$2:$AM$40"),('Partner-period(er)'!$A1162+14),FALSE)</f>
        <v>0</v>
      </c>
      <c r="Z1162" s="15"/>
      <c r="AA1162" s="11"/>
      <c r="AB1162" s="11"/>
      <c r="AC1162" s="11"/>
      <c r="AD1162" s="11"/>
      <c r="AE1162" s="11"/>
      <c r="AF1162" s="11"/>
      <c r="AG1162" s="11"/>
      <c r="AH1162" s="11"/>
      <c r="AI1162" s="11"/>
      <c r="AJ1162" s="11"/>
      <c r="AK1162" s="11"/>
      <c r="AL1162" s="11"/>
      <c r="AM1162" s="11"/>
      <c r="AN1162" s="19"/>
      <c r="AO1162" s="12"/>
      <c r="AP1162" s="11"/>
      <c r="AQ1162" s="11"/>
      <c r="AR1162" s="11"/>
      <c r="AS1162" s="11"/>
      <c r="AT1162" s="11"/>
      <c r="AU1162" s="11"/>
      <c r="AV1162" s="11"/>
      <c r="AW1162" s="11"/>
      <c r="AX1162" s="11"/>
      <c r="AY1162" s="11"/>
      <c r="AZ1162" s="11"/>
      <c r="BA1162" s="11"/>
      <c r="BB1162" s="11"/>
      <c r="BC1162" s="11"/>
      <c r="BD1162" s="11"/>
    </row>
    <row r="1163" spans="1:56" x14ac:dyDescent="0.25">
      <c r="A1163" s="24">
        <v>9</v>
      </c>
      <c r="B1163" s="24">
        <f t="shared" si="624"/>
        <v>24</v>
      </c>
      <c r="C1163" s="39"/>
      <c r="D1163" s="9" t="str">
        <f>Data!B$6</f>
        <v>Instrumenter og udstyr</v>
      </c>
      <c r="E1163" s="9"/>
      <c r="F1163" s="4"/>
      <c r="G1163" s="242">
        <f>HLOOKUP(B1163,'Budget &amp; Total'!$1:$45,(30),FALSE)</f>
        <v>0</v>
      </c>
      <c r="H1163" s="454">
        <f t="shared" ca="1" si="625"/>
        <v>0</v>
      </c>
      <c r="I1163" s="72"/>
      <c r="J1163" s="159">
        <f ca="1">HLOOKUP($B1163,INDIRECT(J$1&amp;"!$I$2:$AM$40"),('Partner-period(er)'!$A1163+14),FALSE)</f>
        <v>0</v>
      </c>
      <c r="K1163" s="57">
        <f ca="1">HLOOKUP($B1163,INDIRECT(K$1&amp;"!$I$2:$AM$40"),('Partner-period(er)'!$A1163+14),FALSE)</f>
        <v>0</v>
      </c>
      <c r="L1163" s="57">
        <f ca="1">HLOOKUP($B1163,INDIRECT(L$1&amp;"!$I$2:$AM$40"),('Partner-period(er)'!$A1163+14),FALSE)</f>
        <v>0</v>
      </c>
      <c r="M1163" s="57">
        <f ca="1">HLOOKUP($B1163,INDIRECT(M$1&amp;"!$I$2:$AM$40"),('Partner-period(er)'!$A1163+14),FALSE)</f>
        <v>0</v>
      </c>
      <c r="N1163" s="57">
        <f ca="1">HLOOKUP($B1163,INDIRECT(N$1&amp;"!$I$2:$AM$40"),('Partner-period(er)'!$A1163+14),FALSE)</f>
        <v>0</v>
      </c>
      <c r="O1163" s="9">
        <f ca="1">HLOOKUP($B1163,INDIRECT(O$1&amp;"!$I$2:$AM$40"),('Partner-period(er)'!$A1163+14),FALSE)</f>
        <v>0</v>
      </c>
      <c r="P1163" s="9">
        <f ca="1">HLOOKUP($B1163,INDIRECT(P$1&amp;"!$I$2:$AM$40"),('Partner-period(er)'!$A1163+14),FALSE)</f>
        <v>0</v>
      </c>
      <c r="Q1163" s="9">
        <f ca="1">HLOOKUP($B1163,INDIRECT(Q$1&amp;"!$I$2:$AM$40"),('Partner-period(er)'!$A1163+14),FALSE)</f>
        <v>0</v>
      </c>
      <c r="R1163" s="9">
        <f ca="1">HLOOKUP($B1163,INDIRECT(R$1&amp;"!$I$2:$AM$40"),('Partner-period(er)'!$A1163+14),FALSE)</f>
        <v>0</v>
      </c>
      <c r="S1163" s="9">
        <f ca="1">HLOOKUP($B1163,INDIRECT(S$1&amp;"!$I$2:$AM$40"),('Partner-period(er)'!$A1163+14),FALSE)</f>
        <v>0</v>
      </c>
      <c r="T1163" s="9">
        <f ca="1">HLOOKUP($B1163,INDIRECT(T$1&amp;"!$I$2:$AM$40"),('Partner-period(er)'!$A1163+14),FALSE)</f>
        <v>0</v>
      </c>
      <c r="U1163" s="9">
        <f ca="1">HLOOKUP($B1163,INDIRECT(U$1&amp;"!$I$2:$AM$40"),('Partner-period(er)'!$A1163+14),FALSE)</f>
        <v>0</v>
      </c>
      <c r="V1163" s="9">
        <f ca="1">HLOOKUP($B1163,INDIRECT(V$1&amp;"!$I$2:$AM$40"),('Partner-period(er)'!$A1163+14),FALSE)</f>
        <v>0</v>
      </c>
      <c r="W1163" s="9">
        <f ca="1">HLOOKUP($B1163,INDIRECT(W$1&amp;"!$I$2:$AM$40"),('Partner-period(er)'!$A1163+14),FALSE)</f>
        <v>0</v>
      </c>
      <c r="X1163" s="109">
        <f ca="1">HLOOKUP($B1163,INDIRECT(X$1&amp;"!$I$2:$AM$40"),('Partner-period(er)'!$A1163+14),FALSE)</f>
        <v>0</v>
      </c>
      <c r="Z1163" s="15">
        <f t="shared" ref="Z1163:Z1171" ca="1" si="628">J1163</f>
        <v>0</v>
      </c>
      <c r="AA1163" s="11">
        <f ca="1">SUM($J1163:K1163)</f>
        <v>0</v>
      </c>
      <c r="AB1163" s="11">
        <f ca="1">SUM($J1163:L1163)</f>
        <v>0</v>
      </c>
      <c r="AC1163" s="11">
        <f ca="1">SUM($J1163:M1163)</f>
        <v>0</v>
      </c>
      <c r="AD1163" s="11">
        <f ca="1">SUM($J1163:N1163)</f>
        <v>0</v>
      </c>
      <c r="AE1163" s="11">
        <f ca="1">SUM($J1163:O1163)</f>
        <v>0</v>
      </c>
      <c r="AF1163" s="11">
        <f ca="1">SUM($J1163:P1163)</f>
        <v>0</v>
      </c>
      <c r="AG1163" s="11">
        <f ca="1">SUM($J1163:Q1163)</f>
        <v>0</v>
      </c>
      <c r="AH1163" s="11">
        <f ca="1">SUM($J1163:R1163)</f>
        <v>0</v>
      </c>
      <c r="AI1163" s="11">
        <f ca="1">SUM($J1163:S1163)</f>
        <v>0</v>
      </c>
      <c r="AJ1163" s="11">
        <f ca="1">SUM($J1163:T1163)</f>
        <v>0</v>
      </c>
      <c r="AK1163" s="11">
        <f ca="1">SUM($J1163:U1163)</f>
        <v>0</v>
      </c>
      <c r="AL1163" s="11">
        <f ca="1">SUM($J1163:V1163)</f>
        <v>0</v>
      </c>
      <c r="AM1163" s="11">
        <f ca="1">SUM($J1163:W1163)</f>
        <v>0</v>
      </c>
      <c r="AN1163" s="19">
        <f ca="1">SUM($J1163:X1163)</f>
        <v>0</v>
      </c>
      <c r="AO1163" s="12"/>
      <c r="AP1163" s="11">
        <f ca="1">IF(Data!$H$2="ja",IF(Z1163&gt;$G1163,Z1163-$G1163,0),0)</f>
        <v>0</v>
      </c>
      <c r="AQ1163" s="11">
        <f ca="1">IF(Data!$H$2="ja",IF(AA1163&gt;$G1163,AA1163-$G1163-SUM($AP1163:AP1163),0),0)</f>
        <v>0</v>
      </c>
      <c r="AR1163" s="11">
        <f ca="1">IF(Data!$H$2="ja",IF(AB1163&gt;$G1163,AB1163-$G1163-SUM($AP1163:AQ1163),0),0)</f>
        <v>0</v>
      </c>
      <c r="AS1163" s="11">
        <f ca="1">IF(Data!$H$2="ja",IF(AC1163&gt;$G1163,AC1163-$G1163-SUM($AP1163:AR1163),0),0)</f>
        <v>0</v>
      </c>
      <c r="AT1163" s="11">
        <f ca="1">IF(Data!$H$2="ja",IF(AD1163&gt;$G1163,AD1163-$G1163-SUM($AP1163:AS1163),0),0)</f>
        <v>0</v>
      </c>
      <c r="AU1163" s="11">
        <f ca="1">IF(Data!$H$2="ja",IF(AE1163&gt;$G1163,AE1163-$G1163-SUM($AP1163:AT1163),0),0)</f>
        <v>0</v>
      </c>
      <c r="AV1163" s="11">
        <f ca="1">IF(Data!$H$2="ja",IF(AF1163&gt;$G1163,AF1163-$G1163-SUM($AP1163:AU1163),0),0)</f>
        <v>0</v>
      </c>
      <c r="AW1163" s="11">
        <f ca="1">IF(Data!$H$2="ja",IF(AG1163&gt;$G1163,AG1163-$G1163-SUM($AP1163:AV1163),0),0)</f>
        <v>0</v>
      </c>
      <c r="AX1163" s="11">
        <f ca="1">IF(Data!$H$2="ja",IF(AH1163&gt;$G1163,AH1163-$G1163-SUM($AP1163:AW1163),0),0)</f>
        <v>0</v>
      </c>
      <c r="AY1163" s="11">
        <f ca="1">IF(Data!$H$2="ja",IF(AI1163&gt;$G1163,AI1163-$G1163-SUM($AP1163:AX1163),0),0)</f>
        <v>0</v>
      </c>
      <c r="AZ1163" s="11">
        <f ca="1">IF(Data!$H$2="ja",IF(AJ1163&gt;$G1163,AJ1163-$G1163-SUM($AP1163:AY1163),0),0)</f>
        <v>0</v>
      </c>
      <c r="BA1163" s="11">
        <f ca="1">IF(Data!$H$2="ja",IF(AK1163&gt;$G1163,AK1163-$G1163-SUM($AP1163:AZ1163),0),0)</f>
        <v>0</v>
      </c>
      <c r="BB1163" s="11">
        <f ca="1">IF(Data!$H$2="ja",IF(AL1163&gt;$G1163,AL1163-$G1163-SUM($AP1163:BA1163),0),0)</f>
        <v>0</v>
      </c>
      <c r="BC1163" s="11">
        <f ca="1">IF(Data!$H$2="ja",IF(AM1163&gt;$G1163,AM1163-$G1163-SUM($AP1163:BB1163),0),0)</f>
        <v>0</v>
      </c>
      <c r="BD1163" s="11">
        <f ca="1">IF(Data!$H$2="ja",IF(AN1163&gt;$G1163,AN1163-$G1163-SUM($AP1163:BC1163),0),0)</f>
        <v>0</v>
      </c>
    </row>
    <row r="1164" spans="1:56" x14ac:dyDescent="0.25">
      <c r="A1164" s="24">
        <v>10</v>
      </c>
      <c r="B1164" s="24">
        <f t="shared" si="624"/>
        <v>24</v>
      </c>
      <c r="C1164" s="39"/>
      <c r="D1164" s="9" t="str">
        <f>Data!B$7</f>
        <v>Bygninger og jord</v>
      </c>
      <c r="E1164" s="9"/>
      <c r="F1164" s="4"/>
      <c r="G1164" s="242">
        <f>HLOOKUP(B1164,'Budget &amp; Total'!$1:$45,(31),FALSE)</f>
        <v>0</v>
      </c>
      <c r="H1164" s="454">
        <f t="shared" ca="1" si="625"/>
        <v>0</v>
      </c>
      <c r="I1164" s="72"/>
      <c r="J1164" s="159">
        <f ca="1">HLOOKUP($B1164,INDIRECT(J$1&amp;"!$I$2:$AM$40"),('Partner-period(er)'!$A1164+14),FALSE)</f>
        <v>0</v>
      </c>
      <c r="K1164" s="57">
        <f ca="1">HLOOKUP($B1164,INDIRECT(K$1&amp;"!$I$2:$AM$40"),('Partner-period(er)'!$A1164+14),FALSE)</f>
        <v>0</v>
      </c>
      <c r="L1164" s="57">
        <f ca="1">HLOOKUP($B1164,INDIRECT(L$1&amp;"!$I$2:$AM$40"),('Partner-period(er)'!$A1164+14),FALSE)</f>
        <v>0</v>
      </c>
      <c r="M1164" s="57">
        <f ca="1">HLOOKUP($B1164,INDIRECT(M$1&amp;"!$I$2:$AM$40"),('Partner-period(er)'!$A1164+14),FALSE)</f>
        <v>0</v>
      </c>
      <c r="N1164" s="57">
        <f ca="1">HLOOKUP($B1164,INDIRECT(N$1&amp;"!$I$2:$AM$40"),('Partner-period(er)'!$A1164+14),FALSE)</f>
        <v>0</v>
      </c>
      <c r="O1164" s="9">
        <f ca="1">HLOOKUP($B1164,INDIRECT(O$1&amp;"!$I$2:$AM$40"),('Partner-period(er)'!$A1164+14),FALSE)</f>
        <v>0</v>
      </c>
      <c r="P1164" s="9">
        <f ca="1">HLOOKUP($B1164,INDIRECT(P$1&amp;"!$I$2:$AM$40"),('Partner-period(er)'!$A1164+14),FALSE)</f>
        <v>0</v>
      </c>
      <c r="Q1164" s="9">
        <f ca="1">HLOOKUP($B1164,INDIRECT(Q$1&amp;"!$I$2:$AM$40"),('Partner-period(er)'!$A1164+14),FALSE)</f>
        <v>0</v>
      </c>
      <c r="R1164" s="9">
        <f ca="1">HLOOKUP($B1164,INDIRECT(R$1&amp;"!$I$2:$AM$40"),('Partner-period(er)'!$A1164+14),FALSE)</f>
        <v>0</v>
      </c>
      <c r="S1164" s="9">
        <f ca="1">HLOOKUP($B1164,INDIRECT(S$1&amp;"!$I$2:$AM$40"),('Partner-period(er)'!$A1164+14),FALSE)</f>
        <v>0</v>
      </c>
      <c r="T1164" s="9">
        <f ca="1">HLOOKUP($B1164,INDIRECT(T$1&amp;"!$I$2:$AM$40"),('Partner-period(er)'!$A1164+14),FALSE)</f>
        <v>0</v>
      </c>
      <c r="U1164" s="9">
        <f ca="1">HLOOKUP($B1164,INDIRECT(U$1&amp;"!$I$2:$AM$40"),('Partner-period(er)'!$A1164+14),FALSE)</f>
        <v>0</v>
      </c>
      <c r="V1164" s="9">
        <f ca="1">HLOOKUP($B1164,INDIRECT(V$1&amp;"!$I$2:$AM$40"),('Partner-period(er)'!$A1164+14),FALSE)</f>
        <v>0</v>
      </c>
      <c r="W1164" s="9">
        <f ca="1">HLOOKUP($B1164,INDIRECT(W$1&amp;"!$I$2:$AM$40"),('Partner-period(er)'!$A1164+14),FALSE)</f>
        <v>0</v>
      </c>
      <c r="X1164" s="109">
        <f ca="1">HLOOKUP($B1164,INDIRECT(X$1&amp;"!$I$2:$AM$40"),('Partner-period(er)'!$A1164+14),FALSE)</f>
        <v>0</v>
      </c>
      <c r="Z1164" s="15">
        <f t="shared" ca="1" si="628"/>
        <v>0</v>
      </c>
      <c r="AA1164" s="11">
        <f ca="1">SUM($J1164:K1164)</f>
        <v>0</v>
      </c>
      <c r="AB1164" s="11">
        <f ca="1">SUM($J1164:L1164)</f>
        <v>0</v>
      </c>
      <c r="AC1164" s="11">
        <f ca="1">SUM($J1164:M1164)</f>
        <v>0</v>
      </c>
      <c r="AD1164" s="11">
        <f ca="1">SUM($J1164:N1164)</f>
        <v>0</v>
      </c>
      <c r="AE1164" s="11">
        <f ca="1">SUM($J1164:O1164)</f>
        <v>0</v>
      </c>
      <c r="AF1164" s="11">
        <f ca="1">SUM($J1164:P1164)</f>
        <v>0</v>
      </c>
      <c r="AG1164" s="11">
        <f ca="1">SUM($J1164:Q1164)</f>
        <v>0</v>
      </c>
      <c r="AH1164" s="11">
        <f ca="1">SUM($J1164:R1164)</f>
        <v>0</v>
      </c>
      <c r="AI1164" s="11">
        <f ca="1">SUM($J1164:S1164)</f>
        <v>0</v>
      </c>
      <c r="AJ1164" s="11">
        <f ca="1">SUM($J1164:T1164)</f>
        <v>0</v>
      </c>
      <c r="AK1164" s="11">
        <f ca="1">SUM($J1164:U1164)</f>
        <v>0</v>
      </c>
      <c r="AL1164" s="11">
        <f ca="1">SUM($J1164:V1164)</f>
        <v>0</v>
      </c>
      <c r="AM1164" s="11">
        <f ca="1">SUM($J1164:W1164)</f>
        <v>0</v>
      </c>
      <c r="AN1164" s="19">
        <f ca="1">SUM($J1164:X1164)</f>
        <v>0</v>
      </c>
      <c r="AO1164" s="12"/>
      <c r="AP1164" s="11">
        <f ca="1">IF(Data!$H$2="ja",IF(Z1164&gt;$G1164,Z1164-$G1164,0),0)</f>
        <v>0</v>
      </c>
      <c r="AQ1164" s="11">
        <f ca="1">IF(Data!$H$2="ja",IF(AA1164&gt;$G1164,AA1164-$G1164-SUM($AP1164:AP1164),0),0)</f>
        <v>0</v>
      </c>
      <c r="AR1164" s="11">
        <f ca="1">IF(Data!$H$2="ja",IF(AB1164&gt;$G1164,AB1164-$G1164-SUM($AP1164:AQ1164),0),0)</f>
        <v>0</v>
      </c>
      <c r="AS1164" s="11">
        <f ca="1">IF(Data!$H$2="ja",IF(AC1164&gt;$G1164,AC1164-$G1164-SUM($AP1164:AR1164),0),0)</f>
        <v>0</v>
      </c>
      <c r="AT1164" s="11">
        <f ca="1">IF(Data!$H$2="ja",IF(AD1164&gt;$G1164,AD1164-$G1164-SUM($AP1164:AS1164),0),0)</f>
        <v>0</v>
      </c>
      <c r="AU1164" s="11">
        <f ca="1">IF(Data!$H$2="ja",IF(AE1164&gt;$G1164,AE1164-$G1164-SUM($AP1164:AT1164),0),0)</f>
        <v>0</v>
      </c>
      <c r="AV1164" s="11">
        <f ca="1">IF(Data!$H$2="ja",IF(AF1164&gt;$G1164,AF1164-$G1164-SUM($AP1164:AU1164),0),0)</f>
        <v>0</v>
      </c>
      <c r="AW1164" s="11">
        <f ca="1">IF(Data!$H$2="ja",IF(AG1164&gt;$G1164,AG1164-$G1164-SUM($AP1164:AV1164),0),0)</f>
        <v>0</v>
      </c>
      <c r="AX1164" s="11">
        <f ca="1">IF(Data!$H$2="ja",IF(AH1164&gt;$G1164,AH1164-$G1164-SUM($AP1164:AW1164),0),0)</f>
        <v>0</v>
      </c>
      <c r="AY1164" s="11">
        <f ca="1">IF(Data!$H$2="ja",IF(AI1164&gt;$G1164,AI1164-$G1164-SUM($AP1164:AX1164),0),0)</f>
        <v>0</v>
      </c>
      <c r="AZ1164" s="11">
        <f ca="1">IF(Data!$H$2="ja",IF(AJ1164&gt;$G1164,AJ1164-$G1164-SUM($AP1164:AY1164),0),0)</f>
        <v>0</v>
      </c>
      <c r="BA1164" s="11">
        <f ca="1">IF(Data!$H$2="ja",IF(AK1164&gt;$G1164,AK1164-$G1164-SUM($AP1164:AZ1164),0),0)</f>
        <v>0</v>
      </c>
      <c r="BB1164" s="11">
        <f ca="1">IF(Data!$H$2="ja",IF(AL1164&gt;$G1164,AL1164-$G1164-SUM($AP1164:BA1164),0),0)</f>
        <v>0</v>
      </c>
      <c r="BC1164" s="11">
        <f ca="1">IF(Data!$H$2="ja",IF(AM1164&gt;$G1164,AM1164-$G1164-SUM($AP1164:BB1164),0),0)</f>
        <v>0</v>
      </c>
      <c r="BD1164" s="11">
        <f ca="1">IF(Data!$H$2="ja",IF(AN1164&gt;$G1164,AN1164-$G1164-SUM($AP1164:BC1164),0),0)</f>
        <v>0</v>
      </c>
    </row>
    <row r="1165" spans="1:56" x14ac:dyDescent="0.25">
      <c r="A1165" s="24">
        <v>11</v>
      </c>
      <c r="B1165" s="24">
        <f t="shared" si="624"/>
        <v>24</v>
      </c>
      <c r="C1165" s="39"/>
      <c r="D1165" s="9" t="str">
        <f>Data!B$8</f>
        <v>Andre driftsudgifter, herunder materialer</v>
      </c>
      <c r="E1165" s="9"/>
      <c r="F1165" s="4"/>
      <c r="G1165" s="242">
        <f>HLOOKUP(B1165,'Budget &amp; Total'!$1:$45,(32),FALSE)</f>
        <v>0</v>
      </c>
      <c r="H1165" s="454">
        <f t="shared" ca="1" si="625"/>
        <v>0</v>
      </c>
      <c r="I1165" s="72"/>
      <c r="J1165" s="159">
        <f ca="1">HLOOKUP($B1165,INDIRECT(J$1&amp;"!$I$2:$AM$40"),('Partner-period(er)'!$A1165+14),FALSE)</f>
        <v>0</v>
      </c>
      <c r="K1165" s="57">
        <f ca="1">HLOOKUP($B1165,INDIRECT(K$1&amp;"!$I$2:$AM$40"),('Partner-period(er)'!$A1165+14),FALSE)</f>
        <v>0</v>
      </c>
      <c r="L1165" s="57">
        <f ca="1">HLOOKUP($B1165,INDIRECT(L$1&amp;"!$I$2:$AM$40"),('Partner-period(er)'!$A1165+14),FALSE)</f>
        <v>0</v>
      </c>
      <c r="M1165" s="57">
        <f ca="1">HLOOKUP($B1165,INDIRECT(M$1&amp;"!$I$2:$AM$40"),('Partner-period(er)'!$A1165+14),FALSE)</f>
        <v>0</v>
      </c>
      <c r="N1165" s="57">
        <f ca="1">HLOOKUP($B1165,INDIRECT(N$1&amp;"!$I$2:$AM$40"),('Partner-period(er)'!$A1165+14),FALSE)</f>
        <v>0</v>
      </c>
      <c r="O1165" s="9">
        <f ca="1">HLOOKUP($B1165,INDIRECT(O$1&amp;"!$I$2:$AM$40"),('Partner-period(er)'!$A1165+14),FALSE)</f>
        <v>0</v>
      </c>
      <c r="P1165" s="9">
        <f ca="1">HLOOKUP($B1165,INDIRECT(P$1&amp;"!$I$2:$AM$40"),('Partner-period(er)'!$A1165+14),FALSE)</f>
        <v>0</v>
      </c>
      <c r="Q1165" s="9">
        <f ca="1">HLOOKUP($B1165,INDIRECT(Q$1&amp;"!$I$2:$AM$40"),('Partner-period(er)'!$A1165+14),FALSE)</f>
        <v>0</v>
      </c>
      <c r="R1165" s="9">
        <f ca="1">HLOOKUP($B1165,INDIRECT(R$1&amp;"!$I$2:$AM$40"),('Partner-period(er)'!$A1165+14),FALSE)</f>
        <v>0</v>
      </c>
      <c r="S1165" s="9">
        <f ca="1">HLOOKUP($B1165,INDIRECT(S$1&amp;"!$I$2:$AM$40"),('Partner-period(er)'!$A1165+14),FALSE)</f>
        <v>0</v>
      </c>
      <c r="T1165" s="9">
        <f ca="1">HLOOKUP($B1165,INDIRECT(T$1&amp;"!$I$2:$AM$40"),('Partner-period(er)'!$A1165+14),FALSE)</f>
        <v>0</v>
      </c>
      <c r="U1165" s="9">
        <f ca="1">HLOOKUP($B1165,INDIRECT(U$1&amp;"!$I$2:$AM$40"),('Partner-period(er)'!$A1165+14),FALSE)</f>
        <v>0</v>
      </c>
      <c r="V1165" s="9">
        <f ca="1">HLOOKUP($B1165,INDIRECT(V$1&amp;"!$I$2:$AM$40"),('Partner-period(er)'!$A1165+14),FALSE)</f>
        <v>0</v>
      </c>
      <c r="W1165" s="9">
        <f ca="1">HLOOKUP($B1165,INDIRECT(W$1&amp;"!$I$2:$AM$40"),('Partner-period(er)'!$A1165+14),FALSE)</f>
        <v>0</v>
      </c>
      <c r="X1165" s="109">
        <f ca="1">HLOOKUP($B1165,INDIRECT(X$1&amp;"!$I$2:$AM$40"),('Partner-period(er)'!$A1165+14),FALSE)</f>
        <v>0</v>
      </c>
      <c r="Z1165" s="15">
        <f t="shared" ca="1" si="628"/>
        <v>0</v>
      </c>
      <c r="AA1165" s="11">
        <f ca="1">SUM($J1165:K1165)</f>
        <v>0</v>
      </c>
      <c r="AB1165" s="11">
        <f ca="1">SUM($J1165:L1165)</f>
        <v>0</v>
      </c>
      <c r="AC1165" s="11">
        <f ca="1">SUM($J1165:M1165)</f>
        <v>0</v>
      </c>
      <c r="AD1165" s="11">
        <f ca="1">SUM($J1165:N1165)</f>
        <v>0</v>
      </c>
      <c r="AE1165" s="11">
        <f ca="1">SUM($J1165:O1165)</f>
        <v>0</v>
      </c>
      <c r="AF1165" s="11">
        <f ca="1">SUM($J1165:P1165)</f>
        <v>0</v>
      </c>
      <c r="AG1165" s="11">
        <f ca="1">SUM($J1165:Q1165)</f>
        <v>0</v>
      </c>
      <c r="AH1165" s="11">
        <f ca="1">SUM($J1165:R1165)</f>
        <v>0</v>
      </c>
      <c r="AI1165" s="11">
        <f ca="1">SUM($J1165:S1165)</f>
        <v>0</v>
      </c>
      <c r="AJ1165" s="11">
        <f ca="1">SUM($J1165:T1165)</f>
        <v>0</v>
      </c>
      <c r="AK1165" s="11">
        <f ca="1">SUM($J1165:U1165)</f>
        <v>0</v>
      </c>
      <c r="AL1165" s="11">
        <f ca="1">SUM($J1165:V1165)</f>
        <v>0</v>
      </c>
      <c r="AM1165" s="11">
        <f ca="1">SUM($J1165:W1165)</f>
        <v>0</v>
      </c>
      <c r="AN1165" s="19">
        <f ca="1">SUM($J1165:X1165)</f>
        <v>0</v>
      </c>
      <c r="AO1165" s="12"/>
      <c r="AP1165" s="11">
        <f ca="1">IF(Data!$H$2="ja",IF(Z1165&gt;$G1165,Z1165-$G1165,0),0)</f>
        <v>0</v>
      </c>
      <c r="AQ1165" s="11">
        <f ca="1">IF(Data!$H$2="ja",IF(AA1165&gt;$G1165,AA1165-$G1165-SUM($AP1165:AP1165),0),0)</f>
        <v>0</v>
      </c>
      <c r="AR1165" s="11">
        <f ca="1">IF(Data!$H$2="ja",IF(AB1165&gt;$G1165,AB1165-$G1165-SUM($AP1165:AQ1165),0),0)</f>
        <v>0</v>
      </c>
      <c r="AS1165" s="11">
        <f ca="1">IF(Data!$H$2="ja",IF(AC1165&gt;$G1165,AC1165-$G1165-SUM($AP1165:AR1165),0),0)</f>
        <v>0</v>
      </c>
      <c r="AT1165" s="11">
        <f ca="1">IF(Data!$H$2="ja",IF(AD1165&gt;$G1165,AD1165-$G1165-SUM($AP1165:AS1165),0),0)</f>
        <v>0</v>
      </c>
      <c r="AU1165" s="11">
        <f ca="1">IF(Data!$H$2="ja",IF(AE1165&gt;$G1165,AE1165-$G1165-SUM($AP1165:AT1165),0),0)</f>
        <v>0</v>
      </c>
      <c r="AV1165" s="11">
        <f ca="1">IF(Data!$H$2="ja",IF(AF1165&gt;$G1165,AF1165-$G1165-SUM($AP1165:AU1165),0),0)</f>
        <v>0</v>
      </c>
      <c r="AW1165" s="11">
        <f ca="1">IF(Data!$H$2="ja",IF(AG1165&gt;$G1165,AG1165-$G1165-SUM($AP1165:AV1165),0),0)</f>
        <v>0</v>
      </c>
      <c r="AX1165" s="11">
        <f ca="1">IF(Data!$H$2="ja",IF(AH1165&gt;$G1165,AH1165-$G1165-SUM($AP1165:AW1165),0),0)</f>
        <v>0</v>
      </c>
      <c r="AY1165" s="11">
        <f ca="1">IF(Data!$H$2="ja",IF(AI1165&gt;$G1165,AI1165-$G1165-SUM($AP1165:AX1165),0),0)</f>
        <v>0</v>
      </c>
      <c r="AZ1165" s="11">
        <f ca="1">IF(Data!$H$2="ja",IF(AJ1165&gt;$G1165,AJ1165-$G1165-SUM($AP1165:AY1165),0),0)</f>
        <v>0</v>
      </c>
      <c r="BA1165" s="11">
        <f ca="1">IF(Data!$H$2="ja",IF(AK1165&gt;$G1165,AK1165-$G1165-SUM($AP1165:AZ1165),0),0)</f>
        <v>0</v>
      </c>
      <c r="BB1165" s="11">
        <f ca="1">IF(Data!$H$2="ja",IF(AL1165&gt;$G1165,AL1165-$G1165-SUM($AP1165:BA1165),0),0)</f>
        <v>0</v>
      </c>
      <c r="BC1165" s="11">
        <f ca="1">IF(Data!$H$2="ja",IF(AM1165&gt;$G1165,AM1165-$G1165-SUM($AP1165:BB1165),0),0)</f>
        <v>0</v>
      </c>
      <c r="BD1165" s="11">
        <f ca="1">IF(Data!$H$2="ja",IF(AN1165&gt;$G1165,AN1165-$G1165-SUM($AP1165:BC1165),0),0)</f>
        <v>0</v>
      </c>
    </row>
    <row r="1166" spans="1:56" x14ac:dyDescent="0.25">
      <c r="A1166" s="24">
        <v>12</v>
      </c>
      <c r="B1166" s="24">
        <f t="shared" si="624"/>
        <v>24</v>
      </c>
      <c r="C1166" s="39"/>
      <c r="D1166" s="9" t="str">
        <f>Data!B$9</f>
        <v>Konsulentydelser ved køb fra ekstern leverandør</v>
      </c>
      <c r="E1166" s="9"/>
      <c r="F1166" s="4"/>
      <c r="G1166" s="242">
        <f>HLOOKUP(B1166,'Budget &amp; Total'!$1:$45,(33),FALSE)</f>
        <v>0</v>
      </c>
      <c r="H1166" s="454">
        <f t="shared" ca="1" si="625"/>
        <v>0</v>
      </c>
      <c r="I1166" s="72"/>
      <c r="J1166" s="159">
        <f ca="1">HLOOKUP($B1166,INDIRECT(J$1&amp;"!$I$2:$AM$40"),('Partner-period(er)'!$A1166+14),FALSE)</f>
        <v>0</v>
      </c>
      <c r="K1166" s="57">
        <f ca="1">HLOOKUP($B1166,INDIRECT(K$1&amp;"!$I$2:$AM$40"),('Partner-period(er)'!$A1166+14),FALSE)</f>
        <v>0</v>
      </c>
      <c r="L1166" s="57">
        <f ca="1">HLOOKUP($B1166,INDIRECT(L$1&amp;"!$I$2:$AM$40"),('Partner-period(er)'!$A1166+14),FALSE)</f>
        <v>0</v>
      </c>
      <c r="M1166" s="57">
        <f ca="1">HLOOKUP($B1166,INDIRECT(M$1&amp;"!$I$2:$AM$40"),('Partner-period(er)'!$A1166+14),FALSE)</f>
        <v>0</v>
      </c>
      <c r="N1166" s="57">
        <f ca="1">HLOOKUP($B1166,INDIRECT(N$1&amp;"!$I$2:$AM$40"),('Partner-period(er)'!$A1166+14),FALSE)</f>
        <v>0</v>
      </c>
      <c r="O1166" s="9">
        <f ca="1">HLOOKUP($B1166,INDIRECT(O$1&amp;"!$I$2:$AM$40"),('Partner-period(er)'!$A1166+14),FALSE)</f>
        <v>0</v>
      </c>
      <c r="P1166" s="9">
        <f ca="1">HLOOKUP($B1166,INDIRECT(P$1&amp;"!$I$2:$AM$40"),('Partner-period(er)'!$A1166+14),FALSE)</f>
        <v>0</v>
      </c>
      <c r="Q1166" s="9">
        <f ca="1">HLOOKUP($B1166,INDIRECT(Q$1&amp;"!$I$2:$AM$40"),('Partner-period(er)'!$A1166+14),FALSE)</f>
        <v>0</v>
      </c>
      <c r="R1166" s="9">
        <f ca="1">HLOOKUP($B1166,INDIRECT(R$1&amp;"!$I$2:$AM$40"),('Partner-period(er)'!$A1166+14),FALSE)</f>
        <v>0</v>
      </c>
      <c r="S1166" s="9">
        <f ca="1">HLOOKUP($B1166,INDIRECT(S$1&amp;"!$I$2:$AM$40"),('Partner-period(er)'!$A1166+14),FALSE)</f>
        <v>0</v>
      </c>
      <c r="T1166" s="9">
        <f ca="1">HLOOKUP($B1166,INDIRECT(T$1&amp;"!$I$2:$AM$40"),('Partner-period(er)'!$A1166+14),FALSE)</f>
        <v>0</v>
      </c>
      <c r="U1166" s="9">
        <f ca="1">HLOOKUP($B1166,INDIRECT(U$1&amp;"!$I$2:$AM$40"),('Partner-period(er)'!$A1166+14),FALSE)</f>
        <v>0</v>
      </c>
      <c r="V1166" s="9">
        <f ca="1">HLOOKUP($B1166,INDIRECT(V$1&amp;"!$I$2:$AM$40"),('Partner-period(er)'!$A1166+14),FALSE)</f>
        <v>0</v>
      </c>
      <c r="W1166" s="9">
        <f ca="1">HLOOKUP($B1166,INDIRECT(W$1&amp;"!$I$2:$AM$40"),('Partner-period(er)'!$A1166+14),FALSE)</f>
        <v>0</v>
      </c>
      <c r="X1166" s="109">
        <f ca="1">HLOOKUP($B1166,INDIRECT(X$1&amp;"!$I$2:$AM$40"),('Partner-period(er)'!$A1166+14),FALSE)</f>
        <v>0</v>
      </c>
      <c r="Z1166" s="15">
        <f t="shared" ca="1" si="628"/>
        <v>0</v>
      </c>
      <c r="AA1166" s="11">
        <f ca="1">SUM($J1166:K1166)</f>
        <v>0</v>
      </c>
      <c r="AB1166" s="11">
        <f ca="1">SUM($J1166:L1166)</f>
        <v>0</v>
      </c>
      <c r="AC1166" s="11">
        <f ca="1">SUM($J1166:M1166)</f>
        <v>0</v>
      </c>
      <c r="AD1166" s="11">
        <f ca="1">SUM($J1166:N1166)</f>
        <v>0</v>
      </c>
      <c r="AE1166" s="11">
        <f ca="1">SUM($J1166:O1166)</f>
        <v>0</v>
      </c>
      <c r="AF1166" s="11">
        <f ca="1">SUM($J1166:P1166)</f>
        <v>0</v>
      </c>
      <c r="AG1166" s="11">
        <f ca="1">SUM($J1166:Q1166)</f>
        <v>0</v>
      </c>
      <c r="AH1166" s="11">
        <f ca="1">SUM($J1166:R1166)</f>
        <v>0</v>
      </c>
      <c r="AI1166" s="11">
        <f ca="1">SUM($J1166:S1166)</f>
        <v>0</v>
      </c>
      <c r="AJ1166" s="11">
        <f ca="1">SUM($J1166:T1166)</f>
        <v>0</v>
      </c>
      <c r="AK1166" s="11">
        <f ca="1">SUM($J1166:U1166)</f>
        <v>0</v>
      </c>
      <c r="AL1166" s="11">
        <f ca="1">SUM($J1166:V1166)</f>
        <v>0</v>
      </c>
      <c r="AM1166" s="11">
        <f ca="1">SUM($J1166:W1166)</f>
        <v>0</v>
      </c>
      <c r="AN1166" s="19">
        <f ca="1">SUM($J1166:X1166)</f>
        <v>0</v>
      </c>
      <c r="AO1166" s="12"/>
      <c r="AP1166" s="11">
        <f ca="1">IF(Data!$H$2="ja",IF(Z1166&gt;$G1166,Z1166-$G1166,0),0)</f>
        <v>0</v>
      </c>
      <c r="AQ1166" s="11">
        <f ca="1">IF(Data!$H$2="ja",IF(AA1166&gt;$G1166,AA1166-$G1166-SUM($AP1166:AP1166),0),0)</f>
        <v>0</v>
      </c>
      <c r="AR1166" s="11">
        <f ca="1">IF(Data!$H$2="ja",IF(AB1166&gt;$G1166,AB1166-$G1166-SUM($AP1166:AQ1166),0),0)</f>
        <v>0</v>
      </c>
      <c r="AS1166" s="11">
        <f ca="1">IF(Data!$H$2="ja",IF(AC1166&gt;$G1166,AC1166-$G1166-SUM($AP1166:AR1166),0),0)</f>
        <v>0</v>
      </c>
      <c r="AT1166" s="11">
        <f ca="1">IF(Data!$H$2="ja",IF(AD1166&gt;$G1166,AD1166-$G1166-SUM($AP1166:AS1166),0),0)</f>
        <v>0</v>
      </c>
      <c r="AU1166" s="11">
        <f ca="1">IF(Data!$H$2="ja",IF(AE1166&gt;$G1166,AE1166-$G1166-SUM($AP1166:AT1166),0),0)</f>
        <v>0</v>
      </c>
      <c r="AV1166" s="11">
        <f ca="1">IF(Data!$H$2="ja",IF(AF1166&gt;$G1166,AF1166-$G1166-SUM($AP1166:AU1166),0),0)</f>
        <v>0</v>
      </c>
      <c r="AW1166" s="11">
        <f ca="1">IF(Data!$H$2="ja",IF(AG1166&gt;$G1166,AG1166-$G1166-SUM($AP1166:AV1166),0),0)</f>
        <v>0</v>
      </c>
      <c r="AX1166" s="11">
        <f ca="1">IF(Data!$H$2="ja",IF(AH1166&gt;$G1166,AH1166-$G1166-SUM($AP1166:AW1166),0),0)</f>
        <v>0</v>
      </c>
      <c r="AY1166" s="11">
        <f ca="1">IF(Data!$H$2="ja",IF(AI1166&gt;$G1166,AI1166-$G1166-SUM($AP1166:AX1166),0),0)</f>
        <v>0</v>
      </c>
      <c r="AZ1166" s="11">
        <f ca="1">IF(Data!$H$2="ja",IF(AJ1166&gt;$G1166,AJ1166-$G1166-SUM($AP1166:AY1166),0),0)</f>
        <v>0</v>
      </c>
      <c r="BA1166" s="11">
        <f ca="1">IF(Data!$H$2="ja",IF(AK1166&gt;$G1166,AK1166-$G1166-SUM($AP1166:AZ1166),0),0)</f>
        <v>0</v>
      </c>
      <c r="BB1166" s="11">
        <f ca="1">IF(Data!$H$2="ja",IF(AL1166&gt;$G1166,AL1166-$G1166-SUM($AP1166:BA1166),0),0)</f>
        <v>0</v>
      </c>
      <c r="BC1166" s="11">
        <f ca="1">IF(Data!$H$2="ja",IF(AM1166&gt;$G1166,AM1166-$G1166-SUM($AP1166:BB1166),0),0)</f>
        <v>0</v>
      </c>
      <c r="BD1166" s="11">
        <f ca="1">IF(Data!$H$2="ja",IF(AN1166&gt;$G1166,AN1166-$G1166-SUM($AP1166:BC1166),0),0)</f>
        <v>0</v>
      </c>
    </row>
    <row r="1167" spans="1:56" x14ac:dyDescent="0.25">
      <c r="A1167" s="24">
        <v>13</v>
      </c>
      <c r="B1167" s="24">
        <f t="shared" si="624"/>
        <v>24</v>
      </c>
      <c r="C1167" s="39"/>
      <c r="D1167" s="9" t="str">
        <f>Data!B$10</f>
        <v>Indtægter (negative tal)</v>
      </c>
      <c r="E1167" s="9"/>
      <c r="F1167" s="4"/>
      <c r="G1167" s="242">
        <f>HLOOKUP(B1167,'Budget &amp; Total'!$1:$45,(34),FALSE)</f>
        <v>0</v>
      </c>
      <c r="H1167" s="454">
        <f t="shared" ca="1" si="625"/>
        <v>0</v>
      </c>
      <c r="I1167" s="72"/>
      <c r="J1167" s="159">
        <f ca="1">HLOOKUP($B1167,INDIRECT(J$1&amp;"!$I$2:$AM$40"),('Partner-period(er)'!$A1167+14),FALSE)</f>
        <v>0</v>
      </c>
      <c r="K1167" s="57">
        <f ca="1">HLOOKUP($B1167,INDIRECT(K$1&amp;"!$I$2:$AM$40"),('Partner-period(er)'!$A1167+14),FALSE)</f>
        <v>0</v>
      </c>
      <c r="L1167" s="57">
        <f ca="1">HLOOKUP($B1167,INDIRECT(L$1&amp;"!$I$2:$AM$40"),('Partner-period(er)'!$A1167+14),FALSE)</f>
        <v>0</v>
      </c>
      <c r="M1167" s="57">
        <f ca="1">HLOOKUP($B1167,INDIRECT(M$1&amp;"!$I$2:$AM$40"),('Partner-period(er)'!$A1167+14),FALSE)</f>
        <v>0</v>
      </c>
      <c r="N1167" s="57">
        <f ca="1">HLOOKUP($B1167,INDIRECT(N$1&amp;"!$I$2:$AM$40"),('Partner-period(er)'!$A1167+14),FALSE)</f>
        <v>0</v>
      </c>
      <c r="O1167" s="9">
        <f ca="1">HLOOKUP($B1167,INDIRECT(O$1&amp;"!$I$2:$AM$40"),('Partner-period(er)'!$A1167+14),FALSE)</f>
        <v>0</v>
      </c>
      <c r="P1167" s="9">
        <f ca="1">HLOOKUP($B1167,INDIRECT(P$1&amp;"!$I$2:$AM$40"),('Partner-period(er)'!$A1167+14),FALSE)</f>
        <v>0</v>
      </c>
      <c r="Q1167" s="9">
        <f ca="1">HLOOKUP($B1167,INDIRECT(Q$1&amp;"!$I$2:$AM$40"),('Partner-period(er)'!$A1167+14),FALSE)</f>
        <v>0</v>
      </c>
      <c r="R1167" s="9">
        <f ca="1">HLOOKUP($B1167,INDIRECT(R$1&amp;"!$I$2:$AM$40"),('Partner-period(er)'!$A1167+14),FALSE)</f>
        <v>0</v>
      </c>
      <c r="S1167" s="9">
        <f ca="1">HLOOKUP($B1167,INDIRECT(S$1&amp;"!$I$2:$AM$40"),('Partner-period(er)'!$A1167+14),FALSE)</f>
        <v>0</v>
      </c>
      <c r="T1167" s="9">
        <f ca="1">HLOOKUP($B1167,INDIRECT(T$1&amp;"!$I$2:$AM$40"),('Partner-period(er)'!$A1167+14),FALSE)</f>
        <v>0</v>
      </c>
      <c r="U1167" s="9">
        <f ca="1">HLOOKUP($B1167,INDIRECT(U$1&amp;"!$I$2:$AM$40"),('Partner-period(er)'!$A1167+14),FALSE)</f>
        <v>0</v>
      </c>
      <c r="V1167" s="9">
        <f ca="1">HLOOKUP($B1167,INDIRECT(V$1&amp;"!$I$2:$AM$40"),('Partner-period(er)'!$A1167+14),FALSE)</f>
        <v>0</v>
      </c>
      <c r="W1167" s="9">
        <f ca="1">HLOOKUP($B1167,INDIRECT(W$1&amp;"!$I$2:$AM$40"),('Partner-period(er)'!$A1167+14),FALSE)</f>
        <v>0</v>
      </c>
      <c r="X1167" s="109">
        <f ca="1">HLOOKUP($B1167,INDIRECT(X$1&amp;"!$I$2:$AM$40"),('Partner-period(er)'!$A1167+14),FALSE)</f>
        <v>0</v>
      </c>
      <c r="Z1167" s="15">
        <f t="shared" ca="1" si="628"/>
        <v>0</v>
      </c>
      <c r="AA1167" s="11">
        <f ca="1">SUM($J1167:K1167)</f>
        <v>0</v>
      </c>
      <c r="AB1167" s="11">
        <f ca="1">SUM($J1167:L1167)</f>
        <v>0</v>
      </c>
      <c r="AC1167" s="11">
        <f ca="1">SUM($J1167:M1167)</f>
        <v>0</v>
      </c>
      <c r="AD1167" s="11">
        <f ca="1">SUM($J1167:N1167)</f>
        <v>0</v>
      </c>
      <c r="AE1167" s="11">
        <f ca="1">SUM($J1167:O1167)</f>
        <v>0</v>
      </c>
      <c r="AF1167" s="11">
        <f ca="1">SUM($J1167:P1167)</f>
        <v>0</v>
      </c>
      <c r="AG1167" s="11">
        <f ca="1">SUM($J1167:Q1167)</f>
        <v>0</v>
      </c>
      <c r="AH1167" s="11">
        <f ca="1">SUM($J1167:R1167)</f>
        <v>0</v>
      </c>
      <c r="AI1167" s="11">
        <f ca="1">SUM($J1167:S1167)</f>
        <v>0</v>
      </c>
      <c r="AJ1167" s="11">
        <f ca="1">SUM($J1167:T1167)</f>
        <v>0</v>
      </c>
      <c r="AK1167" s="11">
        <f ca="1">SUM($J1167:U1167)</f>
        <v>0</v>
      </c>
      <c r="AL1167" s="11">
        <f ca="1">SUM($J1167:V1167)</f>
        <v>0</v>
      </c>
      <c r="AM1167" s="11">
        <f ca="1">SUM($J1167:W1167)</f>
        <v>0</v>
      </c>
      <c r="AN1167" s="19">
        <f ca="1">SUM($J1167:X1167)</f>
        <v>0</v>
      </c>
      <c r="AO1167" s="12"/>
      <c r="AP1167" s="11"/>
      <c r="AQ1167" s="11"/>
      <c r="AR1167" s="11"/>
      <c r="AS1167" s="11"/>
      <c r="AT1167" s="11"/>
      <c r="AU1167" s="11"/>
      <c r="AV1167" s="11"/>
      <c r="AW1167" s="11"/>
      <c r="AX1167" s="11"/>
      <c r="AY1167" s="11"/>
      <c r="AZ1167" s="11"/>
      <c r="BA1167" s="11"/>
      <c r="BB1167" s="11"/>
      <c r="BC1167" s="11"/>
      <c r="BD1167" s="11"/>
    </row>
    <row r="1168" spans="1:56" x14ac:dyDescent="0.25">
      <c r="A1168" s="24">
        <v>14</v>
      </c>
      <c r="B1168" s="24">
        <f t="shared" si="624"/>
        <v>24</v>
      </c>
      <c r="C1168" s="39"/>
      <c r="D1168" s="9" t="str">
        <f>Data!B$11</f>
        <v>Andet, herunder rejser og formidling</v>
      </c>
      <c r="E1168" s="9"/>
      <c r="F1168" s="4"/>
      <c r="G1168" s="242">
        <f>HLOOKUP(B1168,'Budget &amp; Total'!$1:$45,(35),FALSE)</f>
        <v>0</v>
      </c>
      <c r="H1168" s="454">
        <f t="shared" ca="1" si="625"/>
        <v>0</v>
      </c>
      <c r="I1168" s="72"/>
      <c r="J1168" s="159">
        <f ca="1">HLOOKUP($B1168,INDIRECT(J$1&amp;"!$I$2:$AM$40"),('Partner-period(er)'!$A1168+14),FALSE)</f>
        <v>0</v>
      </c>
      <c r="K1168" s="57">
        <f ca="1">HLOOKUP($B1168,INDIRECT(K$1&amp;"!$I$2:$AM$40"),('Partner-period(er)'!$A1168+14),FALSE)</f>
        <v>0</v>
      </c>
      <c r="L1168" s="57">
        <f ca="1">HLOOKUP($B1168,INDIRECT(L$1&amp;"!$I$2:$AM$40"),('Partner-period(er)'!$A1168+14),FALSE)</f>
        <v>0</v>
      </c>
      <c r="M1168" s="57">
        <f ca="1">HLOOKUP($B1168,INDIRECT(M$1&amp;"!$I$2:$AM$40"),('Partner-period(er)'!$A1168+14),FALSE)</f>
        <v>0</v>
      </c>
      <c r="N1168" s="57">
        <f ca="1">HLOOKUP($B1168,INDIRECT(N$1&amp;"!$I$2:$AM$40"),('Partner-period(er)'!$A1168+14),FALSE)</f>
        <v>0</v>
      </c>
      <c r="O1168" s="9">
        <f ca="1">HLOOKUP($B1168,INDIRECT(O$1&amp;"!$I$2:$AM$40"),('Partner-period(er)'!$A1168+14),FALSE)</f>
        <v>0</v>
      </c>
      <c r="P1168" s="9">
        <f ca="1">HLOOKUP($B1168,INDIRECT(P$1&amp;"!$I$2:$AM$40"),('Partner-period(er)'!$A1168+14),FALSE)</f>
        <v>0</v>
      </c>
      <c r="Q1168" s="9">
        <f ca="1">HLOOKUP($B1168,INDIRECT(Q$1&amp;"!$I$2:$AM$40"),('Partner-period(er)'!$A1168+14),FALSE)</f>
        <v>0</v>
      </c>
      <c r="R1168" s="9">
        <f ca="1">HLOOKUP($B1168,INDIRECT(R$1&amp;"!$I$2:$AM$40"),('Partner-period(er)'!$A1168+14),FALSE)</f>
        <v>0</v>
      </c>
      <c r="S1168" s="9">
        <f ca="1">HLOOKUP($B1168,INDIRECT(S$1&amp;"!$I$2:$AM$40"),('Partner-period(er)'!$A1168+14),FALSE)</f>
        <v>0</v>
      </c>
      <c r="T1168" s="9">
        <f ca="1">HLOOKUP($B1168,INDIRECT(T$1&amp;"!$I$2:$AM$40"),('Partner-period(er)'!$A1168+14),FALSE)</f>
        <v>0</v>
      </c>
      <c r="U1168" s="9">
        <f ca="1">HLOOKUP($B1168,INDIRECT(U$1&amp;"!$I$2:$AM$40"),('Partner-period(er)'!$A1168+14),FALSE)</f>
        <v>0</v>
      </c>
      <c r="V1168" s="9">
        <f ca="1">HLOOKUP($B1168,INDIRECT(V$1&amp;"!$I$2:$AM$40"),('Partner-period(er)'!$A1168+14),FALSE)</f>
        <v>0</v>
      </c>
      <c r="W1168" s="9">
        <f ca="1">HLOOKUP($B1168,INDIRECT(W$1&amp;"!$I$2:$AM$40"),('Partner-period(er)'!$A1168+14),FALSE)</f>
        <v>0</v>
      </c>
      <c r="X1168" s="109">
        <f ca="1">HLOOKUP($B1168,INDIRECT(X$1&amp;"!$I$2:$AM$40"),('Partner-period(er)'!$A1168+14),FALSE)</f>
        <v>0</v>
      </c>
      <c r="Z1168" s="15">
        <f t="shared" ca="1" si="628"/>
        <v>0</v>
      </c>
      <c r="AA1168" s="11">
        <f ca="1">SUM($J1168:K1168)</f>
        <v>0</v>
      </c>
      <c r="AB1168" s="11">
        <f ca="1">SUM($J1168:L1168)</f>
        <v>0</v>
      </c>
      <c r="AC1168" s="11">
        <f ca="1">SUM($J1168:M1168)</f>
        <v>0</v>
      </c>
      <c r="AD1168" s="11">
        <f ca="1">SUM($J1168:N1168)</f>
        <v>0</v>
      </c>
      <c r="AE1168" s="11">
        <f ca="1">SUM($J1168:O1168)</f>
        <v>0</v>
      </c>
      <c r="AF1168" s="11">
        <f ca="1">SUM($J1168:P1168)</f>
        <v>0</v>
      </c>
      <c r="AG1168" s="11">
        <f ca="1">SUM($J1168:Q1168)</f>
        <v>0</v>
      </c>
      <c r="AH1168" s="11">
        <f ca="1">SUM($J1168:R1168)</f>
        <v>0</v>
      </c>
      <c r="AI1168" s="11">
        <f ca="1">SUM($J1168:S1168)</f>
        <v>0</v>
      </c>
      <c r="AJ1168" s="11">
        <f ca="1">SUM($J1168:T1168)</f>
        <v>0</v>
      </c>
      <c r="AK1168" s="11">
        <f ca="1">SUM($J1168:U1168)</f>
        <v>0</v>
      </c>
      <c r="AL1168" s="11">
        <f ca="1">SUM($J1168:V1168)</f>
        <v>0</v>
      </c>
      <c r="AM1168" s="11">
        <f ca="1">SUM($J1168:W1168)</f>
        <v>0</v>
      </c>
      <c r="AN1168" s="19">
        <f ca="1">SUM($J1168:X1168)</f>
        <v>0</v>
      </c>
      <c r="AO1168" s="12"/>
      <c r="AP1168" s="11">
        <f ca="1">IF(Data!$H$2="ja",IF(Z1168&gt;$G1168,Z1168-$G1168,0),0)</f>
        <v>0</v>
      </c>
      <c r="AQ1168" s="11">
        <f ca="1">IF(Data!$H$2="ja",IF(AA1168&gt;$G1168,AA1168-$G1168-SUM($AP1168:AP1168),0),0)</f>
        <v>0</v>
      </c>
      <c r="AR1168" s="11">
        <f ca="1">IF(Data!$H$2="ja",IF(AB1168&gt;$G1168,AB1168-$G1168-SUM($AP1168:AQ1168),0),0)</f>
        <v>0</v>
      </c>
      <c r="AS1168" s="11">
        <f ca="1">IF(Data!$H$2="ja",IF(AC1168&gt;$G1168,AC1168-$G1168-SUM($AP1168:AR1168),0),0)</f>
        <v>0</v>
      </c>
      <c r="AT1168" s="11">
        <f ca="1">IF(Data!$H$2="ja",IF(AD1168&gt;$G1168,AD1168-$G1168-SUM($AP1168:AS1168),0),0)</f>
        <v>0</v>
      </c>
      <c r="AU1168" s="11">
        <f ca="1">IF(Data!$H$2="ja",IF(AE1168&gt;$G1168,AE1168-$G1168-SUM($AP1168:AT1168),0),0)</f>
        <v>0</v>
      </c>
      <c r="AV1168" s="11">
        <f ca="1">IF(Data!$H$2="ja",IF(AF1168&gt;$G1168,AF1168-$G1168-SUM($AP1168:AU1168),0),0)</f>
        <v>0</v>
      </c>
      <c r="AW1168" s="11">
        <f ca="1">IF(Data!$H$2="ja",IF(AG1168&gt;$G1168,AG1168-$G1168-SUM($AP1168:AV1168),0),0)</f>
        <v>0</v>
      </c>
      <c r="AX1168" s="11">
        <f ca="1">IF(Data!$H$2="ja",IF(AH1168&gt;$G1168,AH1168-$G1168-SUM($AP1168:AW1168),0),0)</f>
        <v>0</v>
      </c>
      <c r="AY1168" s="11">
        <f ca="1">IF(Data!$H$2="ja",IF(AI1168&gt;$G1168,AI1168-$G1168-SUM($AP1168:AX1168),0),0)</f>
        <v>0</v>
      </c>
      <c r="AZ1168" s="11">
        <f ca="1">IF(Data!$H$2="ja",IF(AJ1168&gt;$G1168,AJ1168-$G1168-SUM($AP1168:AY1168),0),0)</f>
        <v>0</v>
      </c>
      <c r="BA1168" s="11">
        <f ca="1">IF(Data!$H$2="ja",IF(AK1168&gt;$G1168,AK1168-$G1168-SUM($AP1168:AZ1168),0),0)</f>
        <v>0</v>
      </c>
      <c r="BB1168" s="11">
        <f ca="1">IF(Data!$H$2="ja",IF(AL1168&gt;$G1168,AL1168-$G1168-SUM($AP1168:BA1168),0),0)</f>
        <v>0</v>
      </c>
      <c r="BC1168" s="11">
        <f ca="1">IF(Data!$H$2="ja",IF(AM1168&gt;$G1168,AM1168-$G1168-SUM($AP1168:BB1168),0),0)</f>
        <v>0</v>
      </c>
      <c r="BD1168" s="11">
        <f ca="1">IF(Data!$H$2="ja",IF(AN1168&gt;$G1168,AN1168-$G1168-SUM($AP1168:BC1168),0),0)</f>
        <v>0</v>
      </c>
    </row>
    <row r="1169" spans="1:56" x14ac:dyDescent="0.25">
      <c r="A1169" s="24">
        <v>15</v>
      </c>
      <c r="B1169" s="24">
        <f t="shared" si="624"/>
        <v>24</v>
      </c>
      <c r="C1169" s="39"/>
      <c r="D1169" s="9" t="str">
        <f>Data!B$12</f>
        <v>Overheadomkostninger</v>
      </c>
      <c r="E1169" s="9"/>
      <c r="F1169" s="4"/>
      <c r="G1169" s="243">
        <f>HLOOKUP(B1169,'Budget &amp; Total'!$1:$45,(37),FALSE)</f>
        <v>0</v>
      </c>
      <c r="H1169" s="454">
        <f t="shared" ca="1" si="625"/>
        <v>0</v>
      </c>
      <c r="I1169" s="72"/>
      <c r="J1169" s="159">
        <f ca="1">HLOOKUP($B1169,INDIRECT(J$1&amp;"!$I$2:$AM$40"),('Partner-period(er)'!$A1169+14),FALSE)</f>
        <v>0</v>
      </c>
      <c r="K1169" s="57">
        <f ca="1">HLOOKUP($B1169,INDIRECT(K$1&amp;"!$I$2:$AM$40"),('Partner-period(er)'!$A1169+14),FALSE)</f>
        <v>0</v>
      </c>
      <c r="L1169" s="57">
        <f ca="1">HLOOKUP($B1169,INDIRECT(L$1&amp;"!$I$2:$AM$40"),('Partner-period(er)'!$A1169+14),FALSE)</f>
        <v>0</v>
      </c>
      <c r="M1169" s="57">
        <f ca="1">HLOOKUP($B1169,INDIRECT(M$1&amp;"!$I$2:$AM$40"),('Partner-period(er)'!$A1169+14),FALSE)</f>
        <v>0</v>
      </c>
      <c r="N1169" s="57">
        <f ca="1">HLOOKUP($B1169,INDIRECT(N$1&amp;"!$I$2:$AM$40"),('Partner-period(er)'!$A1169+14),FALSE)</f>
        <v>0</v>
      </c>
      <c r="O1169" s="9">
        <f ca="1">HLOOKUP($B1169,INDIRECT(O$1&amp;"!$I$2:$AM$40"),('Partner-period(er)'!$A1169+14),FALSE)</f>
        <v>0</v>
      </c>
      <c r="P1169" s="9">
        <f ca="1">HLOOKUP($B1169,INDIRECT(P$1&amp;"!$I$2:$AM$40"),('Partner-period(er)'!$A1169+14),FALSE)</f>
        <v>0</v>
      </c>
      <c r="Q1169" s="9">
        <f ca="1">HLOOKUP($B1169,INDIRECT(Q$1&amp;"!$I$2:$AM$40"),('Partner-period(er)'!$A1169+14),FALSE)</f>
        <v>0</v>
      </c>
      <c r="R1169" s="9">
        <f ca="1">HLOOKUP($B1169,INDIRECT(R$1&amp;"!$I$2:$AM$40"),('Partner-period(er)'!$A1169+14),FALSE)</f>
        <v>0</v>
      </c>
      <c r="S1169" s="9">
        <f ca="1">HLOOKUP($B1169,INDIRECT(S$1&amp;"!$I$2:$AM$40"),('Partner-period(er)'!$A1169+14),FALSE)</f>
        <v>0</v>
      </c>
      <c r="T1169" s="9">
        <f ca="1">HLOOKUP($B1169,INDIRECT(T$1&amp;"!$I$2:$AM$40"),('Partner-period(er)'!$A1169+14),FALSE)</f>
        <v>0</v>
      </c>
      <c r="U1169" s="9">
        <f ca="1">HLOOKUP($B1169,INDIRECT(U$1&amp;"!$I$2:$AM$40"),('Partner-period(er)'!$A1169+14),FALSE)</f>
        <v>0</v>
      </c>
      <c r="V1169" s="9">
        <f ca="1">HLOOKUP($B1169,INDIRECT(V$1&amp;"!$I$2:$AM$40"),('Partner-period(er)'!$A1169+14),FALSE)</f>
        <v>0</v>
      </c>
      <c r="W1169" s="9">
        <f ca="1">HLOOKUP($B1169,INDIRECT(W$1&amp;"!$I$2:$AM$40"),('Partner-period(er)'!$A1169+14),FALSE)</f>
        <v>0</v>
      </c>
      <c r="X1169" s="109">
        <f ca="1">HLOOKUP($B1169,INDIRECT(X$1&amp;"!$I$2:$AM$40"),('Partner-period(er)'!$A1169+14),FALSE)</f>
        <v>0</v>
      </c>
      <c r="Z1169" s="15">
        <f t="shared" ca="1" si="628"/>
        <v>0</v>
      </c>
      <c r="AA1169" s="11">
        <f ca="1">SUM($J1169:K1169)</f>
        <v>0</v>
      </c>
      <c r="AB1169" s="11">
        <f ca="1">SUM($J1169:L1169)</f>
        <v>0</v>
      </c>
      <c r="AC1169" s="11">
        <f ca="1">SUM($J1169:M1169)</f>
        <v>0</v>
      </c>
      <c r="AD1169" s="11">
        <f ca="1">SUM($J1169:N1169)</f>
        <v>0</v>
      </c>
      <c r="AE1169" s="11">
        <f ca="1">SUM($J1169:O1169)</f>
        <v>0</v>
      </c>
      <c r="AF1169" s="11">
        <f ca="1">SUM($J1169:P1169)</f>
        <v>0</v>
      </c>
      <c r="AG1169" s="11">
        <f ca="1">SUM($J1169:Q1169)</f>
        <v>0</v>
      </c>
      <c r="AH1169" s="11">
        <f ca="1">SUM($J1169:R1169)</f>
        <v>0</v>
      </c>
      <c r="AI1169" s="11">
        <f ca="1">SUM($J1169:S1169)</f>
        <v>0</v>
      </c>
      <c r="AJ1169" s="11">
        <f ca="1">SUM($J1169:T1169)</f>
        <v>0</v>
      </c>
      <c r="AK1169" s="11">
        <f ca="1">SUM($J1169:U1169)</f>
        <v>0</v>
      </c>
      <c r="AL1169" s="11">
        <f ca="1">SUM($J1169:V1169)</f>
        <v>0</v>
      </c>
      <c r="AM1169" s="11">
        <f ca="1">SUM($J1169:W1169)</f>
        <v>0</v>
      </c>
      <c r="AN1169" s="19">
        <f ca="1">SUM($J1169:X1169)</f>
        <v>0</v>
      </c>
      <c r="AO1169" s="12"/>
      <c r="AP1169" s="11">
        <f ca="1">IF(Data!$H$2="ja",IF(Z1169&gt;$G1169,Z1169-$G1169,0),0)</f>
        <v>0</v>
      </c>
      <c r="AQ1169" s="11">
        <f ca="1">IF(Data!$H$2="ja",IF(AA1169&gt;$G1169,AA1169-$G1169-SUM($AP1169:AP1169),0),0)</f>
        <v>0</v>
      </c>
      <c r="AR1169" s="11">
        <f ca="1">IF(Data!$H$2="ja",IF(AB1169&gt;$G1169,AB1169-$G1169-SUM($AP1169:AQ1169),0),0)</f>
        <v>0</v>
      </c>
      <c r="AS1169" s="11">
        <f ca="1">IF(Data!$H$2="ja",IF(AC1169&gt;$G1169,AC1169-$G1169-SUM($AP1169:AR1169),0),0)</f>
        <v>0</v>
      </c>
      <c r="AT1169" s="11">
        <f ca="1">IF(Data!$H$2="ja",IF(AD1169&gt;$G1169,AD1169-$G1169-SUM($AP1169:AS1169),0),0)</f>
        <v>0</v>
      </c>
      <c r="AU1169" s="11">
        <f ca="1">IF(Data!$H$2="ja",IF(AE1169&gt;$G1169,AE1169-$G1169-SUM($AP1169:AT1169),0),0)</f>
        <v>0</v>
      </c>
      <c r="AV1169" s="11">
        <f ca="1">IF(Data!$H$2="ja",IF(AF1169&gt;$G1169,AF1169-$G1169-SUM($AP1169:AU1169),0),0)</f>
        <v>0</v>
      </c>
      <c r="AW1169" s="11">
        <f ca="1">IF(Data!$H$2="ja",IF(AG1169&gt;$G1169,AG1169-$G1169-SUM($AP1169:AV1169),0),0)</f>
        <v>0</v>
      </c>
      <c r="AX1169" s="11">
        <f ca="1">IF(Data!$H$2="ja",IF(AH1169&gt;$G1169,AH1169-$G1169-SUM($AP1169:AW1169),0),0)</f>
        <v>0</v>
      </c>
      <c r="AY1169" s="11">
        <f ca="1">IF(Data!$H$2="ja",IF(AI1169&gt;$G1169,AI1169-$G1169-SUM($AP1169:AX1169),0),0)</f>
        <v>0</v>
      </c>
      <c r="AZ1169" s="11">
        <f ca="1">IF(Data!$H$2="ja",IF(AJ1169&gt;$G1169,AJ1169-$G1169-SUM($AP1169:AY1169),0),0)</f>
        <v>0</v>
      </c>
      <c r="BA1169" s="11">
        <f ca="1">IF(Data!$H$2="ja",IF(AK1169&gt;$G1169,AK1169-$G1169-SUM($AP1169:AZ1169),0),0)</f>
        <v>0</v>
      </c>
      <c r="BB1169" s="11">
        <f ca="1">IF(Data!$H$2="ja",IF(AL1169&gt;$G1169,AL1169-$G1169-SUM($AP1169:BA1169),0),0)</f>
        <v>0</v>
      </c>
      <c r="BC1169" s="11">
        <f ca="1">IF(Data!$H$2="ja",IF(AM1169&gt;$G1169,AM1169-$G1169-SUM($AP1169:BB1169),0),0)</f>
        <v>0</v>
      </c>
      <c r="BD1169" s="11">
        <f ca="1">IF(Data!$H$2="ja",IF(AN1169&gt;$G1169,AN1169-$G1169-SUM($AP1169:BC1169),0),0)</f>
        <v>0</v>
      </c>
    </row>
    <row r="1170" spans="1:56" x14ac:dyDescent="0.25">
      <c r="A1170" s="24">
        <v>16</v>
      </c>
      <c r="B1170" s="24">
        <f t="shared" si="624"/>
        <v>24</v>
      </c>
      <c r="C1170" s="35"/>
      <c r="D1170" s="32" t="str">
        <f>Data!B$19</f>
        <v>Andre omkostninger total</v>
      </c>
      <c r="E1170" s="32"/>
      <c r="F1170" s="71"/>
      <c r="G1170" s="242">
        <f>HLOOKUP(B1170,'Budget &amp; Total'!$1:$45,(19+A1170),FALSE)</f>
        <v>0</v>
      </c>
      <c r="H1170" s="456">
        <f t="shared" ca="1" si="625"/>
        <v>0</v>
      </c>
      <c r="I1170" s="72"/>
      <c r="J1170" s="209">
        <f ca="1">HLOOKUP($B1170,INDIRECT(J$1&amp;"!$I$2:$AM$40"),('Partner-period(er)'!$A1170+14),FALSE)</f>
        <v>0</v>
      </c>
      <c r="K1170" s="61">
        <f ca="1">HLOOKUP($B1170,INDIRECT(K$1&amp;"!$I$2:$AM$40"),('Partner-period(er)'!$A1170+14),FALSE)</f>
        <v>0</v>
      </c>
      <c r="L1170" s="61">
        <f ca="1">HLOOKUP($B1170,INDIRECT(L$1&amp;"!$I$2:$AM$40"),('Partner-period(er)'!$A1170+14),FALSE)</f>
        <v>0</v>
      </c>
      <c r="M1170" s="61">
        <f ca="1">HLOOKUP($B1170,INDIRECT(M$1&amp;"!$I$2:$AM$40"),('Partner-period(er)'!$A1170+14),FALSE)</f>
        <v>0</v>
      </c>
      <c r="N1170" s="61">
        <f ca="1">HLOOKUP($B1170,INDIRECT(N$1&amp;"!$I$2:$AM$40"),('Partner-period(er)'!$A1170+14),FALSE)</f>
        <v>0</v>
      </c>
      <c r="O1170" s="32">
        <f ca="1">HLOOKUP($B1170,INDIRECT(O$1&amp;"!$I$2:$AM$40"),('Partner-period(er)'!$A1170+14),FALSE)</f>
        <v>0</v>
      </c>
      <c r="P1170" s="32">
        <f ca="1">HLOOKUP($B1170,INDIRECT(P$1&amp;"!$I$2:$AM$40"),('Partner-period(er)'!$A1170+14),FALSE)</f>
        <v>0</v>
      </c>
      <c r="Q1170" s="32">
        <f ca="1">HLOOKUP($B1170,INDIRECT(Q$1&amp;"!$I$2:$AM$40"),('Partner-period(er)'!$A1170+14),FALSE)</f>
        <v>0</v>
      </c>
      <c r="R1170" s="32">
        <f ca="1">HLOOKUP($B1170,INDIRECT(R$1&amp;"!$I$2:$AM$40"),('Partner-period(er)'!$A1170+14),FALSE)</f>
        <v>0</v>
      </c>
      <c r="S1170" s="32">
        <f ca="1">HLOOKUP($B1170,INDIRECT(S$1&amp;"!$I$2:$AM$40"),('Partner-period(er)'!$A1170+14),FALSE)</f>
        <v>0</v>
      </c>
      <c r="T1170" s="32">
        <f ca="1">HLOOKUP($B1170,INDIRECT(T$1&amp;"!$I$2:$AM$40"),('Partner-period(er)'!$A1170+14),FALSE)</f>
        <v>0</v>
      </c>
      <c r="U1170" s="32">
        <f ca="1">HLOOKUP($B1170,INDIRECT(U$1&amp;"!$I$2:$AM$40"),('Partner-period(er)'!$A1170+14),FALSE)</f>
        <v>0</v>
      </c>
      <c r="V1170" s="32">
        <f ca="1">HLOOKUP($B1170,INDIRECT(V$1&amp;"!$I$2:$AM$40"),('Partner-period(er)'!$A1170+14),FALSE)</f>
        <v>0</v>
      </c>
      <c r="W1170" s="32">
        <f ca="1">HLOOKUP($B1170,INDIRECT(W$1&amp;"!$I$2:$AM$40"),('Partner-period(er)'!$A1170+14),FALSE)</f>
        <v>0</v>
      </c>
      <c r="X1170" s="366">
        <f ca="1">HLOOKUP($B1170,INDIRECT(X$1&amp;"!$I$2:$AM$40"),('Partner-period(er)'!$A1170+14),FALSE)</f>
        <v>0</v>
      </c>
      <c r="Z1170" s="15">
        <f t="shared" ca="1" si="628"/>
        <v>0</v>
      </c>
      <c r="AA1170" s="11">
        <f ca="1">SUM($J1170:K1170)</f>
        <v>0</v>
      </c>
      <c r="AB1170" s="11">
        <f ca="1">SUM($J1170:L1170)</f>
        <v>0</v>
      </c>
      <c r="AC1170" s="11">
        <f ca="1">SUM($J1170:M1170)</f>
        <v>0</v>
      </c>
      <c r="AD1170" s="11">
        <f ca="1">SUM($J1170:N1170)</f>
        <v>0</v>
      </c>
      <c r="AE1170" s="11">
        <f ca="1">SUM($J1170:O1170)</f>
        <v>0</v>
      </c>
      <c r="AF1170" s="11">
        <f ca="1">SUM($J1170:P1170)</f>
        <v>0</v>
      </c>
      <c r="AG1170" s="11">
        <f ca="1">SUM($J1170:Q1170)</f>
        <v>0</v>
      </c>
      <c r="AH1170" s="11">
        <f ca="1">SUM($J1170:R1170)</f>
        <v>0</v>
      </c>
      <c r="AI1170" s="11">
        <f ca="1">SUM($J1170:S1170)</f>
        <v>0</v>
      </c>
      <c r="AJ1170" s="11">
        <f ca="1">SUM($J1170:T1170)</f>
        <v>0</v>
      </c>
      <c r="AK1170" s="11">
        <f ca="1">SUM($J1170:U1170)</f>
        <v>0</v>
      </c>
      <c r="AL1170" s="11">
        <f ca="1">SUM($J1170:V1170)</f>
        <v>0</v>
      </c>
      <c r="AM1170" s="11">
        <f ca="1">SUM($J1170:W1170)</f>
        <v>0</v>
      </c>
      <c r="AN1170" s="19">
        <f ca="1">SUM($J1170:X1170)</f>
        <v>0</v>
      </c>
      <c r="AO1170" s="12"/>
      <c r="AP1170" s="11"/>
      <c r="AQ1170" s="11"/>
      <c r="AR1170" s="11"/>
      <c r="AS1170" s="11"/>
      <c r="AT1170" s="11"/>
      <c r="AU1170" s="11"/>
      <c r="AV1170" s="11"/>
      <c r="AW1170" s="11"/>
      <c r="AX1170" s="11"/>
      <c r="AY1170" s="11"/>
      <c r="AZ1170" s="11"/>
      <c r="BA1170" s="11"/>
      <c r="BB1170" s="11"/>
      <c r="BC1170" s="11"/>
      <c r="BD1170" s="11"/>
    </row>
    <row r="1171" spans="1:56" ht="13.8" thickBot="1" x14ac:dyDescent="0.3">
      <c r="A1171" s="24">
        <v>17</v>
      </c>
      <c r="B1171" s="24">
        <f t="shared" si="624"/>
        <v>24</v>
      </c>
      <c r="C1171" s="250" t="str">
        <f>Data!B$55</f>
        <v>Totale omkostninger</v>
      </c>
      <c r="D1171" s="251"/>
      <c r="E1171" s="251"/>
      <c r="F1171" s="252"/>
      <c r="G1171" s="253">
        <f>HLOOKUP(B1171,'Budget &amp; Total'!$1:$45,(38),FALSE)</f>
        <v>0</v>
      </c>
      <c r="H1171" s="457">
        <f t="shared" ca="1" si="625"/>
        <v>0</v>
      </c>
      <c r="I1171" s="80"/>
      <c r="J1171" s="255">
        <f ca="1">HLOOKUP($B1171,INDIRECT(J$1&amp;"!$I$2:$AM$40"),('Partner-period(er)'!$A1171+14),FALSE)</f>
        <v>0</v>
      </c>
      <c r="K1171" s="256">
        <f ca="1">HLOOKUP($B1171,INDIRECT(K$1&amp;"!$I$2:$AM$40"),('Partner-period(er)'!$A1171+14),FALSE)</f>
        <v>0</v>
      </c>
      <c r="L1171" s="256">
        <f ca="1">HLOOKUP($B1171,INDIRECT(L$1&amp;"!$I$2:$AM$40"),('Partner-period(er)'!$A1171+14),FALSE)</f>
        <v>0</v>
      </c>
      <c r="M1171" s="256">
        <f ca="1">HLOOKUP($B1171,INDIRECT(M$1&amp;"!$I$2:$AM$40"),('Partner-period(er)'!$A1171+14),FALSE)</f>
        <v>0</v>
      </c>
      <c r="N1171" s="256">
        <f ca="1">HLOOKUP($B1171,INDIRECT(N$1&amp;"!$I$2:$AM$40"),('Partner-period(er)'!$A1171+14),FALSE)</f>
        <v>0</v>
      </c>
      <c r="O1171" s="367">
        <f ca="1">HLOOKUP($B1171,INDIRECT(O$1&amp;"!$I$2:$AM$40"),('Partner-period(er)'!$A1171+14),FALSE)</f>
        <v>0</v>
      </c>
      <c r="P1171" s="367">
        <f ca="1">HLOOKUP($B1171,INDIRECT(P$1&amp;"!$I$2:$AM$40"),('Partner-period(er)'!$A1171+14),FALSE)</f>
        <v>0</v>
      </c>
      <c r="Q1171" s="367">
        <f ca="1">HLOOKUP($B1171,INDIRECT(Q$1&amp;"!$I$2:$AM$40"),('Partner-period(er)'!$A1171+14),FALSE)</f>
        <v>0</v>
      </c>
      <c r="R1171" s="367">
        <f ca="1">HLOOKUP($B1171,INDIRECT(R$1&amp;"!$I$2:$AM$40"),('Partner-period(er)'!$A1171+14),FALSE)</f>
        <v>0</v>
      </c>
      <c r="S1171" s="367">
        <f ca="1">HLOOKUP($B1171,INDIRECT(S$1&amp;"!$I$2:$AM$40"),('Partner-period(er)'!$A1171+14),FALSE)</f>
        <v>0</v>
      </c>
      <c r="T1171" s="367">
        <f ca="1">HLOOKUP($B1171,INDIRECT(T$1&amp;"!$I$2:$AM$40"),('Partner-period(er)'!$A1171+14),FALSE)</f>
        <v>0</v>
      </c>
      <c r="U1171" s="367">
        <f ca="1">HLOOKUP($B1171,INDIRECT(U$1&amp;"!$I$2:$AM$40"),('Partner-period(er)'!$A1171+14),FALSE)</f>
        <v>0</v>
      </c>
      <c r="V1171" s="367">
        <f ca="1">HLOOKUP($B1171,INDIRECT(V$1&amp;"!$I$2:$AM$40"),('Partner-period(er)'!$A1171+14),FALSE)</f>
        <v>0</v>
      </c>
      <c r="W1171" s="367">
        <f ca="1">HLOOKUP($B1171,INDIRECT(W$1&amp;"!$I$2:$AM$40"),('Partner-period(er)'!$A1171+14),FALSE)</f>
        <v>0</v>
      </c>
      <c r="X1171" s="368">
        <f ca="1">HLOOKUP($B1171,INDIRECT(X$1&amp;"!$I$2:$AM$40"),('Partner-period(er)'!$A1171+14),FALSE)</f>
        <v>0</v>
      </c>
      <c r="Z1171" s="15">
        <f t="shared" ca="1" si="628"/>
        <v>0</v>
      </c>
      <c r="AA1171" s="11">
        <f ca="1">SUM($J1171:K1171)</f>
        <v>0</v>
      </c>
      <c r="AB1171" s="11">
        <f ca="1">SUM($J1171:L1171)</f>
        <v>0</v>
      </c>
      <c r="AC1171" s="11">
        <f ca="1">SUM($J1171:M1171)</f>
        <v>0</v>
      </c>
      <c r="AD1171" s="11">
        <f ca="1">SUM($J1171:N1171)</f>
        <v>0</v>
      </c>
      <c r="AE1171" s="11">
        <f ca="1">SUM($J1171:O1171)</f>
        <v>0</v>
      </c>
      <c r="AF1171" s="11">
        <f ca="1">SUM($J1171:P1171)</f>
        <v>0</v>
      </c>
      <c r="AG1171" s="11">
        <f ca="1">SUM($J1171:Q1171)</f>
        <v>0</v>
      </c>
      <c r="AH1171" s="11">
        <f ca="1">SUM($J1171:R1171)</f>
        <v>0</v>
      </c>
      <c r="AI1171" s="11">
        <f ca="1">SUM($J1171:S1171)</f>
        <v>0</v>
      </c>
      <c r="AJ1171" s="11">
        <f ca="1">SUM($J1171:T1171)</f>
        <v>0</v>
      </c>
      <c r="AK1171" s="11">
        <f ca="1">SUM($J1171:U1171)</f>
        <v>0</v>
      </c>
      <c r="AL1171" s="11">
        <f ca="1">SUM($J1171:V1171)</f>
        <v>0</v>
      </c>
      <c r="AM1171" s="11">
        <f ca="1">SUM($J1171:W1171)</f>
        <v>0</v>
      </c>
      <c r="AN1171" s="19">
        <f ca="1">SUM($J1171:X1171)</f>
        <v>0</v>
      </c>
      <c r="AO1171" s="12"/>
      <c r="AP1171" s="11"/>
      <c r="AQ1171" s="11"/>
      <c r="AR1171" s="11"/>
      <c r="AS1171" s="11"/>
      <c r="AT1171" s="11"/>
      <c r="AU1171" s="11"/>
      <c r="AV1171" s="11"/>
      <c r="AW1171" s="11"/>
      <c r="AX1171" s="11"/>
      <c r="AY1171" s="11"/>
      <c r="AZ1171" s="11"/>
      <c r="BA1171" s="11"/>
      <c r="BB1171" s="11"/>
      <c r="BC1171" s="11"/>
      <c r="BD1171" s="11"/>
    </row>
    <row r="1172" spans="1:56" ht="13.8" thickTop="1" x14ac:dyDescent="0.25">
      <c r="A1172" s="24">
        <v>18</v>
      </c>
      <c r="B1172" s="24">
        <f t="shared" si="624"/>
        <v>24</v>
      </c>
      <c r="C1172" s="38">
        <f>'Budget &amp; Total'!B$41</f>
        <v>0</v>
      </c>
      <c r="D1172" s="9"/>
      <c r="E1172" s="9"/>
      <c r="F1172" s="4"/>
      <c r="G1172" s="242"/>
      <c r="H1172" s="454">
        <f t="shared" ca="1" si="625"/>
        <v>0</v>
      </c>
      <c r="I1172" s="72"/>
      <c r="J1172" s="159">
        <f ca="1">HLOOKUP($B1172,INDIRECT(J$1&amp;"!$I$2:$AM$40"),('Partner-period(er)'!$A1172+14),FALSE)</f>
        <v>0</v>
      </c>
      <c r="K1172" s="57">
        <f ca="1">HLOOKUP($B1172,INDIRECT(K$1&amp;"!$I$2:$AM$40"),('Partner-period(er)'!$A1172+14),FALSE)</f>
        <v>0</v>
      </c>
      <c r="L1172" s="57">
        <f ca="1">HLOOKUP($B1172,INDIRECT(L$1&amp;"!$I$2:$AM$40"),('Partner-period(er)'!$A1172+14),FALSE)</f>
        <v>0</v>
      </c>
      <c r="M1172" s="57">
        <f ca="1">HLOOKUP($B1172,INDIRECT(M$1&amp;"!$I$2:$AM$40"),('Partner-period(er)'!$A1172+14),FALSE)</f>
        <v>0</v>
      </c>
      <c r="N1172" s="57">
        <f ca="1">HLOOKUP($B1172,INDIRECT(N$1&amp;"!$I$2:$AM$40"),('Partner-period(er)'!$A1172+14),FALSE)</f>
        <v>0</v>
      </c>
      <c r="O1172" s="9">
        <f ca="1">HLOOKUP($B1172,INDIRECT(O$1&amp;"!$I$2:$AM$40"),('Partner-period(er)'!$A1172+14),FALSE)</f>
        <v>0</v>
      </c>
      <c r="P1172" s="9">
        <f ca="1">HLOOKUP($B1172,INDIRECT(P$1&amp;"!$I$2:$AM$40"),('Partner-period(er)'!$A1172+14),FALSE)</f>
        <v>0</v>
      </c>
      <c r="Q1172" s="9">
        <f ca="1">HLOOKUP($B1172,INDIRECT(Q$1&amp;"!$I$2:$AM$40"),('Partner-period(er)'!$A1172+14),FALSE)</f>
        <v>0</v>
      </c>
      <c r="R1172" s="9">
        <f ca="1">HLOOKUP($B1172,INDIRECT(R$1&amp;"!$I$2:$AM$40"),('Partner-period(er)'!$A1172+14),FALSE)</f>
        <v>0</v>
      </c>
      <c r="S1172" s="9">
        <f ca="1">HLOOKUP($B1172,INDIRECT(S$1&amp;"!$I$2:$AM$40"),('Partner-period(er)'!$A1172+14),FALSE)</f>
        <v>0</v>
      </c>
      <c r="T1172" s="9">
        <f ca="1">HLOOKUP($B1172,INDIRECT(T$1&amp;"!$I$2:$AM$40"),('Partner-period(er)'!$A1172+14),FALSE)</f>
        <v>0</v>
      </c>
      <c r="U1172" s="9">
        <f ca="1">HLOOKUP($B1172,INDIRECT(U$1&amp;"!$I$2:$AM$40"),('Partner-period(er)'!$A1172+14),FALSE)</f>
        <v>0</v>
      </c>
      <c r="V1172" s="9">
        <f ca="1">HLOOKUP($B1172,INDIRECT(V$1&amp;"!$I$2:$AM$40"),('Partner-period(er)'!$A1172+14),FALSE)</f>
        <v>0</v>
      </c>
      <c r="W1172" s="9">
        <f ca="1">HLOOKUP($B1172,INDIRECT(W$1&amp;"!$I$2:$AM$40"),('Partner-period(er)'!$A1172+14),FALSE)</f>
        <v>0</v>
      </c>
      <c r="X1172" s="109">
        <f ca="1">HLOOKUP($B1172,INDIRECT(X$1&amp;"!$I$2:$AM$40"),('Partner-period(er)'!$A1172+14),FALSE)</f>
        <v>0</v>
      </c>
      <c r="Z1172" s="15"/>
      <c r="AA1172" s="11"/>
      <c r="AB1172" s="11"/>
      <c r="AC1172" s="11"/>
      <c r="AD1172" s="11"/>
      <c r="AE1172" s="11"/>
      <c r="AF1172" s="11"/>
      <c r="AG1172" s="11"/>
      <c r="AH1172" s="11"/>
      <c r="AI1172" s="11"/>
      <c r="AJ1172" s="11"/>
      <c r="AK1172" s="11"/>
      <c r="AL1172" s="11"/>
      <c r="AM1172" s="11"/>
      <c r="AN1172" s="19"/>
      <c r="AO1172" s="12"/>
      <c r="AP1172" s="11"/>
      <c r="AQ1172" s="11"/>
      <c r="AR1172" s="11"/>
      <c r="AS1172" s="11"/>
      <c r="AT1172" s="11"/>
      <c r="AU1172" s="11"/>
      <c r="AV1172" s="11"/>
      <c r="AW1172" s="11"/>
      <c r="AX1172" s="11"/>
      <c r="AY1172" s="11"/>
      <c r="AZ1172" s="11"/>
      <c r="BA1172" s="11"/>
      <c r="BB1172" s="11"/>
      <c r="BC1172" s="11"/>
      <c r="BD1172" s="11"/>
    </row>
    <row r="1173" spans="1:56" x14ac:dyDescent="0.25">
      <c r="A1173" s="24">
        <v>19</v>
      </c>
      <c r="B1173" s="24">
        <f t="shared" si="624"/>
        <v>24</v>
      </c>
      <c r="C1173" s="73"/>
      <c r="D1173" s="9" t="str">
        <f>Data!B$26</f>
        <v>Beregnet tilskud</v>
      </c>
      <c r="E1173" s="9"/>
      <c r="F1173" s="67">
        <f>HLOOKUP(B1172,'Budget &amp; Total'!B:CI,42,FALSE)</f>
        <v>0</v>
      </c>
      <c r="G1173" s="244"/>
      <c r="H1173" s="454">
        <f t="shared" ca="1" si="625"/>
        <v>0</v>
      </c>
      <c r="I1173" s="72"/>
      <c r="J1173" s="159">
        <f ca="1">HLOOKUP($B1173,INDIRECT(J$1&amp;"!$I$2:$AM$40"),('Partner-period(er)'!$A1173+14),FALSE)</f>
        <v>0</v>
      </c>
      <c r="K1173" s="57">
        <f ca="1">HLOOKUP($B1173,INDIRECT(K$1&amp;"!$I$2:$AM$40"),('Partner-period(er)'!$A1173+14),FALSE)</f>
        <v>0</v>
      </c>
      <c r="L1173" s="57">
        <f ca="1">HLOOKUP($B1173,INDIRECT(L$1&amp;"!$I$2:$AM$40"),('Partner-period(er)'!$A1173+14),FALSE)</f>
        <v>0</v>
      </c>
      <c r="M1173" s="57">
        <f ca="1">HLOOKUP($B1173,INDIRECT(M$1&amp;"!$I$2:$AM$40"),('Partner-period(er)'!$A1173+14),FALSE)</f>
        <v>0</v>
      </c>
      <c r="N1173" s="57">
        <f ca="1">HLOOKUP($B1173,INDIRECT(N$1&amp;"!$I$2:$AM$40"),('Partner-period(er)'!$A1173+14),FALSE)</f>
        <v>0</v>
      </c>
      <c r="O1173" s="9">
        <f ca="1">HLOOKUP($B1173,INDIRECT(O$1&amp;"!$I$2:$AM$40"),('Partner-period(er)'!$A1173+14),FALSE)</f>
        <v>0</v>
      </c>
      <c r="P1173" s="9">
        <f ca="1">HLOOKUP($B1173,INDIRECT(P$1&amp;"!$I$2:$AM$40"),('Partner-period(er)'!$A1173+14),FALSE)</f>
        <v>0</v>
      </c>
      <c r="Q1173" s="9">
        <f ca="1">HLOOKUP($B1173,INDIRECT(Q$1&amp;"!$I$2:$AM$40"),('Partner-period(er)'!$A1173+14),FALSE)</f>
        <v>0</v>
      </c>
      <c r="R1173" s="9">
        <f ca="1">HLOOKUP($B1173,INDIRECT(R$1&amp;"!$I$2:$AM$40"),('Partner-period(er)'!$A1173+14),FALSE)</f>
        <v>0</v>
      </c>
      <c r="S1173" s="9">
        <f ca="1">HLOOKUP($B1173,INDIRECT(S$1&amp;"!$I$2:$AM$40"),('Partner-period(er)'!$A1173+14),FALSE)</f>
        <v>0</v>
      </c>
      <c r="T1173" s="9">
        <f ca="1">HLOOKUP($B1173,INDIRECT(T$1&amp;"!$I$2:$AM$40"),('Partner-period(er)'!$A1173+14),FALSE)</f>
        <v>0</v>
      </c>
      <c r="U1173" s="9">
        <f ca="1">HLOOKUP($B1173,INDIRECT(U$1&amp;"!$I$2:$AM$40"),('Partner-period(er)'!$A1173+14),FALSE)</f>
        <v>0</v>
      </c>
      <c r="V1173" s="9">
        <f ca="1">HLOOKUP($B1173,INDIRECT(V$1&amp;"!$I$2:$AM$40"),('Partner-period(er)'!$A1173+14),FALSE)</f>
        <v>0</v>
      </c>
      <c r="W1173" s="9">
        <f ca="1">HLOOKUP($B1173,INDIRECT(W$1&amp;"!$I$2:$AM$40"),('Partner-period(er)'!$A1173+14),FALSE)</f>
        <v>0</v>
      </c>
      <c r="X1173" s="109">
        <f ca="1">HLOOKUP($B1173,INDIRECT(X$1&amp;"!$I$2:$AM$40"),('Partner-period(er)'!$A1173+14),FALSE)</f>
        <v>0</v>
      </c>
      <c r="Z1173" s="15"/>
      <c r="AA1173" s="11"/>
      <c r="AB1173" s="11"/>
      <c r="AC1173" s="11"/>
      <c r="AD1173" s="11"/>
      <c r="AE1173" s="11"/>
      <c r="AF1173" s="11"/>
      <c r="AG1173" s="11"/>
      <c r="AH1173" s="11"/>
      <c r="AI1173" s="11"/>
      <c r="AJ1173" s="11"/>
      <c r="AK1173" s="11"/>
      <c r="AL1173" s="11"/>
      <c r="AM1173" s="11"/>
      <c r="AN1173" s="19"/>
      <c r="AO1173" s="12"/>
      <c r="AP1173" s="11"/>
      <c r="AQ1173" s="11"/>
      <c r="AR1173" s="11"/>
      <c r="AS1173" s="11"/>
      <c r="AT1173" s="11"/>
      <c r="AU1173" s="11"/>
      <c r="AV1173" s="11"/>
      <c r="AW1173" s="11"/>
      <c r="AX1173" s="11"/>
      <c r="AY1173" s="11"/>
      <c r="AZ1173" s="11"/>
      <c r="BA1173" s="11"/>
      <c r="BB1173" s="11"/>
      <c r="BC1173" s="11"/>
      <c r="BD1173" s="11"/>
    </row>
    <row r="1174" spans="1:56" x14ac:dyDescent="0.25">
      <c r="A1174" s="24">
        <v>20</v>
      </c>
      <c r="B1174" s="24">
        <f t="shared" si="624"/>
        <v>24</v>
      </c>
      <c r="C1174" s="73"/>
      <c r="D1174" s="9" t="str">
        <f>Data!B$27</f>
        <v>Forudbetalt tilskud (efter aftale)</v>
      </c>
      <c r="E1174" s="27"/>
      <c r="F1174" s="4"/>
      <c r="G1174" s="242"/>
      <c r="H1174" s="454">
        <f t="shared" ca="1" si="625"/>
        <v>0</v>
      </c>
      <c r="I1174" s="72"/>
      <c r="J1174" s="159">
        <f ca="1">HLOOKUP($B1174,INDIRECT(J$1&amp;"!$I$2:$AM$40"),('Partner-period(er)'!$A1174+14),FALSE)</f>
        <v>0</v>
      </c>
      <c r="K1174" s="57">
        <f ca="1">HLOOKUP($B1174,INDIRECT(K$1&amp;"!$I$2:$AM$40"),('Partner-period(er)'!$A1174+14),FALSE)</f>
        <v>0</v>
      </c>
      <c r="L1174" s="57">
        <f ca="1">HLOOKUP($B1174,INDIRECT(L$1&amp;"!$I$2:$AM$40"),('Partner-period(er)'!$A1174+14),FALSE)</f>
        <v>0</v>
      </c>
      <c r="M1174" s="57">
        <f ca="1">HLOOKUP($B1174,INDIRECT(M$1&amp;"!$I$2:$AM$40"),('Partner-period(er)'!$A1174+14),FALSE)</f>
        <v>0</v>
      </c>
      <c r="N1174" s="57">
        <f ca="1">HLOOKUP($B1174,INDIRECT(N$1&amp;"!$I$2:$AM$40"),('Partner-period(er)'!$A1174+14),FALSE)</f>
        <v>0</v>
      </c>
      <c r="O1174" s="9">
        <f ca="1">HLOOKUP($B1174,INDIRECT(O$1&amp;"!$I$2:$AM$40"),('Partner-period(er)'!$A1174+14),FALSE)</f>
        <v>0</v>
      </c>
      <c r="P1174" s="9">
        <f ca="1">HLOOKUP($B1174,INDIRECT(P$1&amp;"!$I$2:$AM$40"),('Partner-period(er)'!$A1174+14),FALSE)</f>
        <v>0</v>
      </c>
      <c r="Q1174" s="9">
        <f ca="1">HLOOKUP($B1174,INDIRECT(Q$1&amp;"!$I$2:$AM$40"),('Partner-period(er)'!$A1174+14),FALSE)</f>
        <v>0</v>
      </c>
      <c r="R1174" s="9">
        <f ca="1">HLOOKUP($B1174,INDIRECT(R$1&amp;"!$I$2:$AM$40"),('Partner-period(er)'!$A1174+14),FALSE)</f>
        <v>0</v>
      </c>
      <c r="S1174" s="9">
        <f ca="1">HLOOKUP($B1174,INDIRECT(S$1&amp;"!$I$2:$AM$40"),('Partner-period(er)'!$A1174+14),FALSE)</f>
        <v>0</v>
      </c>
      <c r="T1174" s="9">
        <f ca="1">HLOOKUP($B1174,INDIRECT(T$1&amp;"!$I$2:$AM$40"),('Partner-period(er)'!$A1174+14),FALSE)</f>
        <v>0</v>
      </c>
      <c r="U1174" s="9">
        <f ca="1">HLOOKUP($B1174,INDIRECT(U$1&amp;"!$I$2:$AM$40"),('Partner-period(er)'!$A1174+14),FALSE)</f>
        <v>0</v>
      </c>
      <c r="V1174" s="9">
        <f ca="1">HLOOKUP($B1174,INDIRECT(V$1&amp;"!$I$2:$AM$40"),('Partner-period(er)'!$A1174+14),FALSE)</f>
        <v>0</v>
      </c>
      <c r="W1174" s="9">
        <f ca="1">HLOOKUP($B1174,INDIRECT(W$1&amp;"!$I$2:$AM$40"),('Partner-period(er)'!$A1174+14),FALSE)</f>
        <v>0</v>
      </c>
      <c r="X1174" s="109">
        <f ca="1">HLOOKUP($B1174,INDIRECT(X$1&amp;"!$I$2:$AM$40"),('Partner-period(er)'!$A1174+14),FALSE)</f>
        <v>0</v>
      </c>
      <c r="Z1174" s="15"/>
      <c r="AA1174" s="11"/>
      <c r="AB1174" s="11"/>
      <c r="AC1174" s="11"/>
      <c r="AD1174" s="11"/>
      <c r="AE1174" s="11"/>
      <c r="AF1174" s="11"/>
      <c r="AG1174" s="11"/>
      <c r="AH1174" s="11"/>
      <c r="AI1174" s="11"/>
      <c r="AJ1174" s="11"/>
      <c r="AK1174" s="11"/>
      <c r="AL1174" s="11"/>
      <c r="AM1174" s="11"/>
      <c r="AN1174" s="19"/>
      <c r="AO1174" s="12"/>
      <c r="AP1174" s="11"/>
      <c r="AQ1174" s="11"/>
      <c r="AR1174" s="11"/>
      <c r="AS1174" s="11"/>
      <c r="AT1174" s="11"/>
      <c r="AU1174" s="11"/>
      <c r="AV1174" s="11"/>
      <c r="AW1174" s="11"/>
      <c r="AX1174" s="11"/>
      <c r="AY1174" s="11"/>
      <c r="AZ1174" s="11"/>
      <c r="BA1174" s="11"/>
      <c r="BB1174" s="11"/>
      <c r="BC1174" s="11"/>
      <c r="BD1174" s="11"/>
    </row>
    <row r="1175" spans="1:56" x14ac:dyDescent="0.25">
      <c r="A1175" s="24">
        <v>21</v>
      </c>
      <c r="B1175" s="24">
        <f t="shared" si="624"/>
        <v>24</v>
      </c>
      <c r="C1175" s="39"/>
      <c r="D1175" s="9" t="str">
        <f>Data!B$28</f>
        <v>Justering for timepris inklusiv overhead</v>
      </c>
      <c r="E1175" s="27"/>
      <c r="F1175" s="4"/>
      <c r="G1175" s="242"/>
      <c r="H1175" s="454">
        <f t="shared" ca="1" si="625"/>
        <v>0</v>
      </c>
      <c r="I1175" s="72"/>
      <c r="J1175" s="159">
        <f ca="1">(J1185+J1192)*(1+$F1160)*$F1173</f>
        <v>0</v>
      </c>
      <c r="K1175" s="57">
        <f ca="1">(K1185+K1192)*(1+$F1160)*$F1173</f>
        <v>0</v>
      </c>
      <c r="L1175" s="57">
        <f t="shared" ref="L1175:X1175" ca="1" si="629">(L1185+L1192)*(1+$F1160)*$F1173</f>
        <v>0</v>
      </c>
      <c r="M1175" s="57">
        <f t="shared" ca="1" si="629"/>
        <v>0</v>
      </c>
      <c r="N1175" s="57">
        <f t="shared" ca="1" si="629"/>
        <v>0</v>
      </c>
      <c r="O1175" s="57">
        <f t="shared" ca="1" si="629"/>
        <v>0</v>
      </c>
      <c r="P1175" s="57">
        <f t="shared" ca="1" si="629"/>
        <v>0</v>
      </c>
      <c r="Q1175" s="57">
        <f t="shared" ca="1" si="629"/>
        <v>0</v>
      </c>
      <c r="R1175" s="57">
        <f t="shared" ca="1" si="629"/>
        <v>0</v>
      </c>
      <c r="S1175" s="57">
        <f t="shared" ca="1" si="629"/>
        <v>0</v>
      </c>
      <c r="T1175" s="57">
        <f t="shared" ca="1" si="629"/>
        <v>0</v>
      </c>
      <c r="U1175" s="57">
        <f t="shared" ca="1" si="629"/>
        <v>0</v>
      </c>
      <c r="V1175" s="57">
        <f t="shared" ca="1" si="629"/>
        <v>0</v>
      </c>
      <c r="W1175" s="57">
        <f t="shared" ca="1" si="629"/>
        <v>0</v>
      </c>
      <c r="X1175" s="360">
        <f t="shared" ca="1" si="629"/>
        <v>0</v>
      </c>
      <c r="Z1175" s="15"/>
      <c r="AA1175" s="11"/>
      <c r="AB1175" s="11"/>
      <c r="AC1175" s="11"/>
      <c r="AD1175" s="11"/>
      <c r="AE1175" s="11"/>
      <c r="AF1175" s="11"/>
      <c r="AG1175" s="11"/>
      <c r="AH1175" s="11"/>
      <c r="AI1175" s="11"/>
      <c r="AJ1175" s="11"/>
      <c r="AK1175" s="11"/>
      <c r="AL1175" s="11"/>
      <c r="AM1175" s="11"/>
      <c r="AN1175" s="19"/>
      <c r="AO1175" s="12"/>
      <c r="AP1175" s="11"/>
      <c r="AQ1175" s="11"/>
      <c r="AR1175" s="11"/>
      <c r="AS1175" s="11"/>
      <c r="AT1175" s="11"/>
      <c r="AU1175" s="11"/>
      <c r="AV1175" s="11"/>
      <c r="AW1175" s="11"/>
      <c r="AX1175" s="11"/>
      <c r="AY1175" s="11"/>
      <c r="AZ1175" s="11"/>
      <c r="BA1175" s="11"/>
      <c r="BB1175" s="11"/>
      <c r="BC1175" s="11"/>
      <c r="BD1175" s="11"/>
    </row>
    <row r="1176" spans="1:56" x14ac:dyDescent="0.25">
      <c r="A1176" s="24">
        <v>23</v>
      </c>
      <c r="B1176" s="24">
        <f t="shared" si="624"/>
        <v>24</v>
      </c>
      <c r="C1176" s="39"/>
      <c r="D1176" s="9" t="str">
        <f>Data!B$29</f>
        <v>Justering for budgetoverskridelse</v>
      </c>
      <c r="E1176" s="27"/>
      <c r="F1176" s="4"/>
      <c r="G1176" s="243"/>
      <c r="H1176" s="454">
        <f t="shared" ca="1" si="625"/>
        <v>0</v>
      </c>
      <c r="I1176" s="72"/>
      <c r="J1176" s="153">
        <f t="shared" ref="J1176:X1176" ca="1" si="630">-AP1176*$F1173</f>
        <v>0</v>
      </c>
      <c r="K1176" s="58">
        <f t="shared" ca="1" si="630"/>
        <v>0</v>
      </c>
      <c r="L1176" s="58">
        <f t="shared" ca="1" si="630"/>
        <v>0</v>
      </c>
      <c r="M1176" s="58">
        <f t="shared" ca="1" si="630"/>
        <v>0</v>
      </c>
      <c r="N1176" s="58">
        <f t="shared" ca="1" si="630"/>
        <v>0</v>
      </c>
      <c r="O1176" s="41">
        <f t="shared" ca="1" si="630"/>
        <v>0</v>
      </c>
      <c r="P1176" s="41">
        <f t="shared" ca="1" si="630"/>
        <v>0</v>
      </c>
      <c r="Q1176" s="41">
        <f t="shared" ca="1" si="630"/>
        <v>0</v>
      </c>
      <c r="R1176" s="41">
        <f t="shared" ca="1" si="630"/>
        <v>0</v>
      </c>
      <c r="S1176" s="41">
        <f t="shared" ca="1" si="630"/>
        <v>0</v>
      </c>
      <c r="T1176" s="41">
        <f t="shared" ca="1" si="630"/>
        <v>0</v>
      </c>
      <c r="U1176" s="41">
        <f t="shared" ca="1" si="630"/>
        <v>0</v>
      </c>
      <c r="V1176" s="41">
        <f t="shared" ca="1" si="630"/>
        <v>0</v>
      </c>
      <c r="W1176" s="41">
        <f t="shared" ca="1" si="630"/>
        <v>0</v>
      </c>
      <c r="X1176" s="363">
        <f t="shared" ca="1" si="630"/>
        <v>0</v>
      </c>
      <c r="Z1176" s="15"/>
      <c r="AA1176" s="11"/>
      <c r="AB1176" s="11"/>
      <c r="AC1176" s="11"/>
      <c r="AD1176" s="11"/>
      <c r="AE1176" s="11"/>
      <c r="AF1176" s="11"/>
      <c r="AG1176" s="11"/>
      <c r="AH1176" s="11"/>
      <c r="AI1176" s="11"/>
      <c r="AJ1176" s="11"/>
      <c r="AK1176" s="11"/>
      <c r="AL1176" s="11"/>
      <c r="AM1176" s="11"/>
      <c r="AN1176" s="19"/>
      <c r="AO1176" s="12"/>
      <c r="AP1176" s="11">
        <f ca="1">SUM(AP1161:AP1169)</f>
        <v>0</v>
      </c>
      <c r="AQ1176" s="11">
        <f t="shared" ref="AQ1176:BD1176" ca="1" si="631">SUM(AQ1161:AQ1169)</f>
        <v>0</v>
      </c>
      <c r="AR1176" s="11">
        <f t="shared" ca="1" si="631"/>
        <v>0</v>
      </c>
      <c r="AS1176" s="11">
        <f t="shared" ca="1" si="631"/>
        <v>0</v>
      </c>
      <c r="AT1176" s="11">
        <f t="shared" ca="1" si="631"/>
        <v>0</v>
      </c>
      <c r="AU1176" s="11">
        <f t="shared" ca="1" si="631"/>
        <v>0</v>
      </c>
      <c r="AV1176" s="11">
        <f t="shared" ca="1" si="631"/>
        <v>0</v>
      </c>
      <c r="AW1176" s="11">
        <f t="shared" ca="1" si="631"/>
        <v>0</v>
      </c>
      <c r="AX1176" s="11">
        <f t="shared" ca="1" si="631"/>
        <v>0</v>
      </c>
      <c r="AY1176" s="11">
        <f t="shared" ca="1" si="631"/>
        <v>0</v>
      </c>
      <c r="AZ1176" s="11">
        <f t="shared" ca="1" si="631"/>
        <v>0</v>
      </c>
      <c r="BA1176" s="11">
        <f t="shared" ca="1" si="631"/>
        <v>0</v>
      </c>
      <c r="BB1176" s="11">
        <f t="shared" ca="1" si="631"/>
        <v>0</v>
      </c>
      <c r="BC1176" s="11">
        <f t="shared" ca="1" si="631"/>
        <v>0</v>
      </c>
      <c r="BD1176" s="11">
        <f t="shared" ca="1" si="631"/>
        <v>0</v>
      </c>
    </row>
    <row r="1177" spans="1:56" x14ac:dyDescent="0.25">
      <c r="A1177" s="24">
        <v>24</v>
      </c>
      <c r="B1177" s="24">
        <f t="shared" si="624"/>
        <v>24</v>
      </c>
      <c r="C1177" s="411"/>
      <c r="D1177" s="136" t="str">
        <f>Data!B$30</f>
        <v>Tilskud total / til faktura</v>
      </c>
      <c r="E1177" s="136"/>
      <c r="F1177" s="260"/>
      <c r="G1177" s="408">
        <f>HLOOKUP(B1173,'Budget &amp; Total'!$1:$45,43,FALSE)</f>
        <v>0</v>
      </c>
      <c r="H1177" s="458">
        <f t="shared" ca="1" si="625"/>
        <v>0</v>
      </c>
      <c r="I1177" s="79"/>
      <c r="J1177" s="258">
        <f ca="1">SUM(J1173:J1176)</f>
        <v>0</v>
      </c>
      <c r="K1177" s="259">
        <f ca="1">SUM(K1173:K1176)</f>
        <v>0</v>
      </c>
      <c r="L1177" s="259">
        <f t="shared" ref="L1177:X1177" ca="1" si="632">SUM(L1173:L1176)</f>
        <v>0</v>
      </c>
      <c r="M1177" s="259">
        <f t="shared" ca="1" si="632"/>
        <v>0</v>
      </c>
      <c r="N1177" s="259">
        <f t="shared" ca="1" si="632"/>
        <v>0</v>
      </c>
      <c r="O1177" s="136">
        <f t="shared" ca="1" si="632"/>
        <v>0</v>
      </c>
      <c r="P1177" s="136">
        <f t="shared" ca="1" si="632"/>
        <v>0</v>
      </c>
      <c r="Q1177" s="136">
        <f t="shared" ca="1" si="632"/>
        <v>0</v>
      </c>
      <c r="R1177" s="136">
        <f t="shared" ca="1" si="632"/>
        <v>0</v>
      </c>
      <c r="S1177" s="136">
        <f t="shared" ca="1" si="632"/>
        <v>0</v>
      </c>
      <c r="T1177" s="136">
        <f t="shared" ca="1" si="632"/>
        <v>0</v>
      </c>
      <c r="U1177" s="136">
        <f t="shared" ca="1" si="632"/>
        <v>0</v>
      </c>
      <c r="V1177" s="136">
        <f t="shared" ca="1" si="632"/>
        <v>0</v>
      </c>
      <c r="W1177" s="136">
        <f t="shared" ca="1" si="632"/>
        <v>0</v>
      </c>
      <c r="X1177" s="369">
        <f t="shared" ca="1" si="632"/>
        <v>0</v>
      </c>
      <c r="Z1177" s="15"/>
      <c r="AA1177" s="11"/>
      <c r="AB1177" s="11"/>
      <c r="AC1177" s="11"/>
      <c r="AD1177" s="11"/>
      <c r="AE1177" s="11"/>
      <c r="AF1177" s="11"/>
      <c r="AG1177" s="11"/>
      <c r="AH1177" s="11"/>
      <c r="AI1177" s="11"/>
      <c r="AJ1177" s="11"/>
      <c r="AK1177" s="11"/>
      <c r="AL1177" s="11"/>
      <c r="AM1177" s="11"/>
      <c r="AN1177" s="19"/>
      <c r="AO1177" s="12"/>
      <c r="AP1177" s="11"/>
      <c r="AQ1177" s="11"/>
      <c r="AR1177" s="11"/>
      <c r="AS1177" s="11"/>
      <c r="AT1177" s="11"/>
      <c r="AU1177" s="11"/>
      <c r="AV1177" s="11"/>
      <c r="AW1177" s="11"/>
      <c r="AX1177" s="11"/>
      <c r="AY1177" s="11"/>
      <c r="AZ1177" s="11"/>
      <c r="BA1177" s="11"/>
      <c r="BB1177" s="11"/>
      <c r="BC1177" s="11"/>
      <c r="BD1177" s="11"/>
    </row>
    <row r="1178" spans="1:56" x14ac:dyDescent="0.25">
      <c r="A1178" s="24">
        <v>24</v>
      </c>
      <c r="B1178" s="24">
        <f t="shared" si="624"/>
        <v>24</v>
      </c>
      <c r="C1178" s="74"/>
      <c r="D1178" s="33" t="str">
        <f>Data!B$31</f>
        <v>Anden finansiering</v>
      </c>
      <c r="E1178" s="33"/>
      <c r="F1178" s="264"/>
      <c r="G1178" s="409">
        <f>HLOOKUP(B1178,'Budget &amp; Total'!$1:$45,44,FALSE)</f>
        <v>0</v>
      </c>
      <c r="H1178" s="459">
        <f t="shared" ca="1" si="625"/>
        <v>0</v>
      </c>
      <c r="I1178" s="79"/>
      <c r="J1178" s="262">
        <f ca="1">HLOOKUP($B1177,INDIRECT(J$1&amp;"!$I$2:$AM$40"),('Partner-period(er)'!$A1178+14),FALSE)</f>
        <v>0</v>
      </c>
      <c r="K1178" s="263">
        <f ca="1">HLOOKUP($B1177,INDIRECT(K$1&amp;"!$I$2:$AM$40"),('Partner-period(er)'!$A1178+14),FALSE)</f>
        <v>0</v>
      </c>
      <c r="L1178" s="263">
        <f ca="1">HLOOKUP($B1177,INDIRECT(L$1&amp;"!$I$2:$AM$40"),('Partner-period(er)'!$A1178+14),FALSE)</f>
        <v>0</v>
      </c>
      <c r="M1178" s="263">
        <f ca="1">HLOOKUP($B1177,INDIRECT(M$1&amp;"!$I$2:$AM$40"),('Partner-period(er)'!$A1178+14),FALSE)</f>
        <v>0</v>
      </c>
      <c r="N1178" s="263">
        <f ca="1">HLOOKUP($B1177,INDIRECT(N$1&amp;"!$I$2:$AM$40"),('Partner-period(er)'!$A1178+14),FALSE)</f>
        <v>0</v>
      </c>
      <c r="O1178" s="33">
        <f ca="1">HLOOKUP($B1177,INDIRECT(O$1&amp;"!$I$2:$AM$40"),('Partner-period(er)'!$A1178+14),FALSE)</f>
        <v>0</v>
      </c>
      <c r="P1178" s="33">
        <f ca="1">HLOOKUP($B1177,INDIRECT(P$1&amp;"!$I$2:$AM$40"),('Partner-period(er)'!$A1178+14),FALSE)</f>
        <v>0</v>
      </c>
      <c r="Q1178" s="33">
        <f ca="1">HLOOKUP($B1177,INDIRECT(Q$1&amp;"!$I$2:$AM$40"),('Partner-period(er)'!$A1178+14),FALSE)</f>
        <v>0</v>
      </c>
      <c r="R1178" s="33">
        <f ca="1">HLOOKUP($B1177,INDIRECT(R$1&amp;"!$I$2:$AM$40"),('Partner-period(er)'!$A1178+14),FALSE)</f>
        <v>0</v>
      </c>
      <c r="S1178" s="33">
        <f ca="1">HLOOKUP($B1177,INDIRECT(S$1&amp;"!$I$2:$AM$40"),('Partner-period(er)'!$A1178+14),FALSE)</f>
        <v>0</v>
      </c>
      <c r="T1178" s="33">
        <f ca="1">HLOOKUP($B1177,INDIRECT(T$1&amp;"!$I$2:$AM$40"),('Partner-period(er)'!$A1178+14),FALSE)</f>
        <v>0</v>
      </c>
      <c r="U1178" s="33">
        <f ca="1">HLOOKUP($B1177,INDIRECT(U$1&amp;"!$I$2:$AM$40"),('Partner-period(er)'!$A1178+14),FALSE)</f>
        <v>0</v>
      </c>
      <c r="V1178" s="33">
        <f ca="1">HLOOKUP($B1177,INDIRECT(V$1&amp;"!$I$2:$AM$40"),('Partner-period(er)'!$A1178+14),FALSE)</f>
        <v>0</v>
      </c>
      <c r="W1178" s="33">
        <f ca="1">HLOOKUP($B1177,INDIRECT(W$1&amp;"!$I$2:$AM$40"),('Partner-period(er)'!$A1178+14),FALSE)</f>
        <v>0</v>
      </c>
      <c r="X1178" s="370">
        <f ca="1">HLOOKUP($B1177,INDIRECT(X$1&amp;"!$I$2:$AM$40"),('Partner-period(er)'!$A1178+14),FALSE)</f>
        <v>0</v>
      </c>
      <c r="Z1178" s="15"/>
      <c r="AA1178" s="11"/>
      <c r="AB1178" s="11"/>
      <c r="AC1178" s="11"/>
      <c r="AD1178" s="11"/>
      <c r="AE1178" s="11"/>
      <c r="AF1178" s="11"/>
      <c r="AG1178" s="11"/>
      <c r="AH1178" s="11"/>
      <c r="AI1178" s="11"/>
      <c r="AJ1178" s="11"/>
      <c r="AK1178" s="11"/>
      <c r="AL1178" s="11"/>
      <c r="AM1178" s="11"/>
      <c r="AN1178" s="19"/>
      <c r="AO1178" s="12"/>
      <c r="AP1178" s="11"/>
      <c r="AQ1178" s="11"/>
      <c r="AR1178" s="11"/>
      <c r="AS1178" s="11"/>
      <c r="AT1178" s="11"/>
      <c r="AU1178" s="11"/>
      <c r="AV1178" s="11"/>
      <c r="AW1178" s="11"/>
      <c r="AX1178" s="11"/>
      <c r="AY1178" s="11"/>
      <c r="AZ1178" s="11"/>
      <c r="BA1178" s="11"/>
      <c r="BB1178" s="11"/>
      <c r="BC1178" s="11"/>
      <c r="BD1178" s="11"/>
    </row>
    <row r="1179" spans="1:56" ht="13.8" thickBot="1" x14ac:dyDescent="0.3">
      <c r="A1179" s="24">
        <v>26</v>
      </c>
      <c r="B1179" s="24">
        <f t="shared" si="624"/>
        <v>24</v>
      </c>
      <c r="C1179" s="265"/>
      <c r="D1179" s="34" t="str">
        <f>Data!B$32</f>
        <v>Egenfinansiering</v>
      </c>
      <c r="E1179" s="34"/>
      <c r="F1179" s="65"/>
      <c r="G1179" s="410">
        <f>HLOOKUP(B1179,'Budget &amp; Total'!$1:$45,45,FALSE)</f>
        <v>0</v>
      </c>
      <c r="H1179" s="460">
        <f t="shared" ca="1" si="625"/>
        <v>0</v>
      </c>
      <c r="I1179" s="79"/>
      <c r="J1179" s="267">
        <f ca="1">J1171-J1177-J1178</f>
        <v>0</v>
      </c>
      <c r="K1179" s="63">
        <f ca="1">K1171-K1177-K1178</f>
        <v>0</v>
      </c>
      <c r="L1179" s="63">
        <f t="shared" ref="L1179:X1179" ca="1" si="633">L1171-L1177-L1178</f>
        <v>0</v>
      </c>
      <c r="M1179" s="63">
        <f t="shared" ca="1" si="633"/>
        <v>0</v>
      </c>
      <c r="N1179" s="63">
        <f t="shared" ca="1" si="633"/>
        <v>0</v>
      </c>
      <c r="O1179" s="34">
        <f t="shared" ca="1" si="633"/>
        <v>0</v>
      </c>
      <c r="P1179" s="34">
        <f t="shared" ca="1" si="633"/>
        <v>0</v>
      </c>
      <c r="Q1179" s="34">
        <f t="shared" ca="1" si="633"/>
        <v>0</v>
      </c>
      <c r="R1179" s="34">
        <f t="shared" ca="1" si="633"/>
        <v>0</v>
      </c>
      <c r="S1179" s="34">
        <f t="shared" ca="1" si="633"/>
        <v>0</v>
      </c>
      <c r="T1179" s="34">
        <f t="shared" ca="1" si="633"/>
        <v>0</v>
      </c>
      <c r="U1179" s="34">
        <f t="shared" ca="1" si="633"/>
        <v>0</v>
      </c>
      <c r="V1179" s="34">
        <f t="shared" ca="1" si="633"/>
        <v>0</v>
      </c>
      <c r="W1179" s="34">
        <f t="shared" ca="1" si="633"/>
        <v>0</v>
      </c>
      <c r="X1179" s="371">
        <f t="shared" ca="1" si="633"/>
        <v>0</v>
      </c>
      <c r="Z1179" s="16"/>
      <c r="AA1179" s="17"/>
      <c r="AB1179" s="17"/>
      <c r="AC1179" s="17"/>
      <c r="AD1179" s="17"/>
      <c r="AE1179" s="17"/>
      <c r="AF1179" s="17"/>
      <c r="AG1179" s="17"/>
      <c r="AH1179" s="17"/>
      <c r="AI1179" s="17"/>
      <c r="AJ1179" s="17"/>
      <c r="AK1179" s="17"/>
      <c r="AL1179" s="17"/>
      <c r="AM1179" s="17"/>
      <c r="AN1179" s="20"/>
      <c r="AO1179" s="12"/>
      <c r="AP1179" s="11"/>
      <c r="AQ1179" s="11"/>
      <c r="AR1179" s="11"/>
      <c r="AS1179" s="11"/>
      <c r="AT1179" s="11"/>
      <c r="AU1179" s="11"/>
      <c r="AV1179" s="11"/>
      <c r="AW1179" s="11"/>
      <c r="AX1179" s="11"/>
      <c r="AY1179" s="11"/>
      <c r="AZ1179" s="11"/>
      <c r="BA1179" s="11"/>
      <c r="BB1179" s="11"/>
      <c r="BC1179" s="11"/>
      <c r="BD1179" s="11"/>
    </row>
    <row r="1180" spans="1:56" x14ac:dyDescent="0.25">
      <c r="A1180" s="24">
        <v>29</v>
      </c>
      <c r="C1180" s="88" t="str">
        <f>Data!$B$95</f>
        <v>Kontrol for overskridelse af timepriser</v>
      </c>
      <c r="D1180" s="60"/>
      <c r="E1180" s="60"/>
      <c r="F1180" s="4"/>
      <c r="G1180" s="59"/>
      <c r="H1180" s="59"/>
      <c r="I1180" s="59"/>
      <c r="J1180" s="9"/>
      <c r="K1180" s="9"/>
      <c r="L1180" s="9"/>
      <c r="M1180" s="9"/>
      <c r="N1180" s="9"/>
      <c r="O1180" s="9"/>
      <c r="P1180" s="9"/>
      <c r="Q1180" s="9"/>
      <c r="R1180" s="9"/>
      <c r="S1180" s="9"/>
      <c r="T1180" s="9"/>
      <c r="U1180" s="9"/>
      <c r="V1180" s="9"/>
      <c r="W1180" s="9"/>
      <c r="X1180" s="109"/>
    </row>
    <row r="1181" spans="1:56" x14ac:dyDescent="0.25">
      <c r="A1181" s="24">
        <v>30</v>
      </c>
      <c r="C1181" s="178" t="s">
        <v>36</v>
      </c>
      <c r="D1181" s="82"/>
      <c r="E1181" s="179"/>
      <c r="F1181" s="201" t="s">
        <v>35</v>
      </c>
      <c r="G1181" s="82"/>
      <c r="H1181" s="180"/>
      <c r="I1181" s="180"/>
      <c r="J1181" s="181">
        <f ca="1">J1155</f>
        <v>0</v>
      </c>
      <c r="K1181" s="182">
        <f t="shared" ref="K1181:X1181" ca="1" si="634">K1155+J1181</f>
        <v>0</v>
      </c>
      <c r="L1181" s="182">
        <f t="shared" ca="1" si="634"/>
        <v>0</v>
      </c>
      <c r="M1181" s="182">
        <f t="shared" ca="1" si="634"/>
        <v>0</v>
      </c>
      <c r="N1181" s="182">
        <f t="shared" ca="1" si="634"/>
        <v>0</v>
      </c>
      <c r="O1181" s="182">
        <f t="shared" ca="1" si="634"/>
        <v>0</v>
      </c>
      <c r="P1181" s="182">
        <f t="shared" ca="1" si="634"/>
        <v>0</v>
      </c>
      <c r="Q1181" s="182">
        <f t="shared" ca="1" si="634"/>
        <v>0</v>
      </c>
      <c r="R1181" s="182">
        <f t="shared" ca="1" si="634"/>
        <v>0</v>
      </c>
      <c r="S1181" s="182">
        <f t="shared" ca="1" si="634"/>
        <v>0</v>
      </c>
      <c r="T1181" s="182">
        <f t="shared" ca="1" si="634"/>
        <v>0</v>
      </c>
      <c r="U1181" s="182">
        <f t="shared" ca="1" si="634"/>
        <v>0</v>
      </c>
      <c r="V1181" s="182">
        <f t="shared" ca="1" si="634"/>
        <v>0</v>
      </c>
      <c r="W1181" s="182">
        <f t="shared" ca="1" si="634"/>
        <v>0</v>
      </c>
      <c r="X1181" s="183">
        <f t="shared" ca="1" si="634"/>
        <v>0</v>
      </c>
    </row>
    <row r="1182" spans="1:56" x14ac:dyDescent="0.25">
      <c r="A1182" s="24">
        <v>31</v>
      </c>
      <c r="C1182" s="184"/>
      <c r="D1182" s="6"/>
      <c r="E1182" s="185"/>
      <c r="F1182" s="202" t="s">
        <v>37</v>
      </c>
      <c r="G1182" s="6"/>
      <c r="H1182" s="6"/>
      <c r="I1182" s="6"/>
      <c r="J1182" s="186">
        <f ca="1">J1158</f>
        <v>0</v>
      </c>
      <c r="K1182" s="187">
        <f t="shared" ref="K1182:X1182" ca="1" si="635">K1158+J1182</f>
        <v>0</v>
      </c>
      <c r="L1182" s="187">
        <f t="shared" ca="1" si="635"/>
        <v>0</v>
      </c>
      <c r="M1182" s="187">
        <f t="shared" ca="1" si="635"/>
        <v>0</v>
      </c>
      <c r="N1182" s="187">
        <f t="shared" ca="1" si="635"/>
        <v>0</v>
      </c>
      <c r="O1182" s="187">
        <f t="shared" ca="1" si="635"/>
        <v>0</v>
      </c>
      <c r="P1182" s="187">
        <f t="shared" ca="1" si="635"/>
        <v>0</v>
      </c>
      <c r="Q1182" s="187">
        <f t="shared" ca="1" si="635"/>
        <v>0</v>
      </c>
      <c r="R1182" s="187">
        <f t="shared" ca="1" si="635"/>
        <v>0</v>
      </c>
      <c r="S1182" s="187">
        <f t="shared" ca="1" si="635"/>
        <v>0</v>
      </c>
      <c r="T1182" s="187">
        <f t="shared" ca="1" si="635"/>
        <v>0</v>
      </c>
      <c r="U1182" s="187">
        <f t="shared" ca="1" si="635"/>
        <v>0</v>
      </c>
      <c r="V1182" s="187">
        <f t="shared" ca="1" si="635"/>
        <v>0</v>
      </c>
      <c r="W1182" s="187">
        <f t="shared" ca="1" si="635"/>
        <v>0</v>
      </c>
      <c r="X1182" s="188">
        <f t="shared" ca="1" si="635"/>
        <v>0</v>
      </c>
    </row>
    <row r="1183" spans="1:56" x14ac:dyDescent="0.25">
      <c r="A1183" s="24">
        <v>32</v>
      </c>
      <c r="C1183" s="189"/>
      <c r="D1183" s="6"/>
      <c r="E1183" s="6"/>
      <c r="F1183" s="203" t="s">
        <v>100</v>
      </c>
      <c r="G1183" s="6"/>
      <c r="H1183" s="190"/>
      <c r="I1183" s="190"/>
      <c r="J1183" s="191">
        <f ca="1">J1181*$F1158</f>
        <v>0</v>
      </c>
      <c r="K1183" s="192">
        <f t="shared" ref="K1183:X1183" ca="1" si="636">K1181*$F1158</f>
        <v>0</v>
      </c>
      <c r="L1183" s="192">
        <f t="shared" ca="1" si="636"/>
        <v>0</v>
      </c>
      <c r="M1183" s="192">
        <f t="shared" ca="1" si="636"/>
        <v>0</v>
      </c>
      <c r="N1183" s="192">
        <f t="shared" ca="1" si="636"/>
        <v>0</v>
      </c>
      <c r="O1183" s="192">
        <f t="shared" ca="1" si="636"/>
        <v>0</v>
      </c>
      <c r="P1183" s="192">
        <f t="shared" ca="1" si="636"/>
        <v>0</v>
      </c>
      <c r="Q1183" s="192">
        <f t="shared" ca="1" si="636"/>
        <v>0</v>
      </c>
      <c r="R1183" s="192">
        <f t="shared" ca="1" si="636"/>
        <v>0</v>
      </c>
      <c r="S1183" s="192">
        <f t="shared" ca="1" si="636"/>
        <v>0</v>
      </c>
      <c r="T1183" s="192">
        <f t="shared" ca="1" si="636"/>
        <v>0</v>
      </c>
      <c r="U1183" s="192">
        <f t="shared" ca="1" si="636"/>
        <v>0</v>
      </c>
      <c r="V1183" s="192">
        <f t="shared" ca="1" si="636"/>
        <v>0</v>
      </c>
      <c r="W1183" s="192">
        <f t="shared" ca="1" si="636"/>
        <v>0</v>
      </c>
      <c r="X1183" s="193">
        <f t="shared" ca="1" si="636"/>
        <v>0</v>
      </c>
    </row>
    <row r="1184" spans="1:56" x14ac:dyDescent="0.25">
      <c r="A1184" s="24">
        <v>33</v>
      </c>
      <c r="C1184" s="189"/>
      <c r="D1184" s="6"/>
      <c r="E1184" s="185"/>
      <c r="F1184" s="202" t="s">
        <v>99</v>
      </c>
      <c r="G1184" s="6"/>
      <c r="H1184" s="194"/>
      <c r="I1184" s="194"/>
      <c r="J1184" s="191">
        <f ca="1">MIN(J1182:J1183)</f>
        <v>0</v>
      </c>
      <c r="K1184" s="192">
        <f t="shared" ref="K1184:X1184" ca="1" si="637">MIN(K1182:K1183)-MIN(J1182:J1183)</f>
        <v>0</v>
      </c>
      <c r="L1184" s="192">
        <f t="shared" ca="1" si="637"/>
        <v>0</v>
      </c>
      <c r="M1184" s="192">
        <f t="shared" ca="1" si="637"/>
        <v>0</v>
      </c>
      <c r="N1184" s="192">
        <f t="shared" ca="1" si="637"/>
        <v>0</v>
      </c>
      <c r="O1184" s="192">
        <f t="shared" ca="1" si="637"/>
        <v>0</v>
      </c>
      <c r="P1184" s="192">
        <f t="shared" ca="1" si="637"/>
        <v>0</v>
      </c>
      <c r="Q1184" s="192">
        <f t="shared" ca="1" si="637"/>
        <v>0</v>
      </c>
      <c r="R1184" s="192">
        <f t="shared" ca="1" si="637"/>
        <v>0</v>
      </c>
      <c r="S1184" s="192">
        <f t="shared" ca="1" si="637"/>
        <v>0</v>
      </c>
      <c r="T1184" s="192">
        <f t="shared" ca="1" si="637"/>
        <v>0</v>
      </c>
      <c r="U1184" s="192">
        <f t="shared" ca="1" si="637"/>
        <v>0</v>
      </c>
      <c r="V1184" s="192">
        <f t="shared" ca="1" si="637"/>
        <v>0</v>
      </c>
      <c r="W1184" s="192">
        <f t="shared" ca="1" si="637"/>
        <v>0</v>
      </c>
      <c r="X1184" s="193">
        <f t="shared" ca="1" si="637"/>
        <v>0</v>
      </c>
      <c r="AO1184" s="12"/>
      <c r="AP1184" s="11"/>
      <c r="AQ1184" s="11"/>
      <c r="AR1184" s="11"/>
      <c r="AS1184" s="11"/>
      <c r="AT1184" s="11"/>
      <c r="AU1184" s="11"/>
      <c r="AV1184" s="11"/>
      <c r="AW1184" s="11"/>
      <c r="AX1184" s="11"/>
      <c r="AY1184" s="11"/>
      <c r="AZ1184" s="11"/>
      <c r="BA1184" s="11"/>
      <c r="BB1184" s="11"/>
      <c r="BC1184" s="11"/>
    </row>
    <row r="1185" spans="1:24" x14ac:dyDescent="0.25">
      <c r="A1185" s="24">
        <v>34</v>
      </c>
      <c r="C1185" s="189"/>
      <c r="D1185" s="6"/>
      <c r="E1185" s="185"/>
      <c r="F1185" s="202" t="s">
        <v>94</v>
      </c>
      <c r="G1185" s="6"/>
      <c r="H1185" s="190"/>
      <c r="I1185" s="190"/>
      <c r="J1185" s="191">
        <f ca="1">J1184-J1158</f>
        <v>0</v>
      </c>
      <c r="K1185" s="192">
        <f ca="1">K1184-K1158</f>
        <v>0</v>
      </c>
      <c r="L1185" s="192">
        <f t="shared" ref="L1185:X1185" ca="1" si="638">L1184-L1158</f>
        <v>0</v>
      </c>
      <c r="M1185" s="192">
        <f t="shared" ca="1" si="638"/>
        <v>0</v>
      </c>
      <c r="N1185" s="192">
        <f t="shared" ca="1" si="638"/>
        <v>0</v>
      </c>
      <c r="O1185" s="192">
        <f t="shared" ca="1" si="638"/>
        <v>0</v>
      </c>
      <c r="P1185" s="192">
        <f t="shared" ca="1" si="638"/>
        <v>0</v>
      </c>
      <c r="Q1185" s="192">
        <f t="shared" ca="1" si="638"/>
        <v>0</v>
      </c>
      <c r="R1185" s="192">
        <f t="shared" ca="1" si="638"/>
        <v>0</v>
      </c>
      <c r="S1185" s="192">
        <f t="shared" ca="1" si="638"/>
        <v>0</v>
      </c>
      <c r="T1185" s="192">
        <f t="shared" ca="1" si="638"/>
        <v>0</v>
      </c>
      <c r="U1185" s="192">
        <f t="shared" ca="1" si="638"/>
        <v>0</v>
      </c>
      <c r="V1185" s="192">
        <f t="shared" ca="1" si="638"/>
        <v>0</v>
      </c>
      <c r="W1185" s="192">
        <f t="shared" ca="1" si="638"/>
        <v>0</v>
      </c>
      <c r="X1185" s="193">
        <f t="shared" ca="1" si="638"/>
        <v>0</v>
      </c>
    </row>
    <row r="1186" spans="1:24" x14ac:dyDescent="0.25">
      <c r="A1186" s="24">
        <v>35</v>
      </c>
      <c r="C1186" s="189"/>
      <c r="D1186" s="6"/>
      <c r="E1186" s="185"/>
      <c r="F1186" s="202" t="s">
        <v>95</v>
      </c>
      <c r="G1186" s="6"/>
      <c r="H1186" s="190"/>
      <c r="I1186" s="190"/>
      <c r="J1186" s="191">
        <f ca="1">-J1185</f>
        <v>0</v>
      </c>
      <c r="K1186" s="192">
        <f ca="1">-SUM($J1185:K1185)</f>
        <v>0</v>
      </c>
      <c r="L1186" s="192">
        <f ca="1">-SUM($J1185:L1185)</f>
        <v>0</v>
      </c>
      <c r="M1186" s="192">
        <f ca="1">-SUM($J1185:M1185)</f>
        <v>0</v>
      </c>
      <c r="N1186" s="192">
        <f ca="1">-SUM($J1185:N1185)</f>
        <v>0</v>
      </c>
      <c r="O1186" s="192">
        <f ca="1">-SUM($J1185:O1185)</f>
        <v>0</v>
      </c>
      <c r="P1186" s="192">
        <f ca="1">-SUM($J1185:P1185)</f>
        <v>0</v>
      </c>
      <c r="Q1186" s="192">
        <f ca="1">-SUM($J1185:Q1185)</f>
        <v>0</v>
      </c>
      <c r="R1186" s="192">
        <f ca="1">-SUM($J1185:R1185)</f>
        <v>0</v>
      </c>
      <c r="S1186" s="192">
        <f ca="1">-SUM($J1185:S1185)</f>
        <v>0</v>
      </c>
      <c r="T1186" s="192">
        <f ca="1">-SUM($J1185:T1185)</f>
        <v>0</v>
      </c>
      <c r="U1186" s="192">
        <f ca="1">-SUM($J1185:U1185)</f>
        <v>0</v>
      </c>
      <c r="V1186" s="192">
        <f ca="1">-SUM($J1185:V1185)</f>
        <v>0</v>
      </c>
      <c r="W1186" s="192">
        <f ca="1">-SUM($J1185:W1185)</f>
        <v>0</v>
      </c>
      <c r="X1186" s="193">
        <f ca="1">-SUM($J1185:X1185)</f>
        <v>0</v>
      </c>
    </row>
    <row r="1187" spans="1:24" x14ac:dyDescent="0.25">
      <c r="C1187" s="195"/>
      <c r="D1187" s="196"/>
      <c r="E1187" s="196"/>
      <c r="F1187" s="204"/>
      <c r="G1187" s="196"/>
      <c r="H1187" s="196"/>
      <c r="I1187" s="196"/>
      <c r="J1187" s="186"/>
      <c r="K1187" s="187"/>
      <c r="L1187" s="187"/>
      <c r="M1187" s="187">
        <f ca="1">IF(M1155&gt;0,(M1183-SUM($J1184:L1184))/M1155,0)</f>
        <v>0</v>
      </c>
      <c r="N1187" s="187">
        <f ca="1">IF(N1155&gt;0,(N1183-SUM($J1184:M1184))/N1155,0)</f>
        <v>0</v>
      </c>
      <c r="O1187" s="187">
        <f ca="1">IF(O1155&gt;0,(O1183-SUM($J1184:N1184))/O1155,0)</f>
        <v>0</v>
      </c>
      <c r="P1187" s="187">
        <f ca="1">IF(P1155&gt;0,(P1183-SUM($J1184:O1184))/P1155,0)</f>
        <v>0</v>
      </c>
      <c r="Q1187" s="187">
        <f ca="1">IF(Q1155&gt;0,(Q1183-SUM($J1184:P1184))/Q1155,0)</f>
        <v>0</v>
      </c>
      <c r="R1187" s="187">
        <f ca="1">IF(R1155&gt;0,(R1183-SUM($J1184:Q1184))/R1155,0)</f>
        <v>0</v>
      </c>
      <c r="S1187" s="187">
        <f ca="1">IF(S1155&gt;0,(S1183-SUM($J1184:R1184))/S1155,0)</f>
        <v>0</v>
      </c>
      <c r="T1187" s="187">
        <f ca="1">IF(T1155&gt;0,(T1183-SUM($J1184:S1184))/T1155,0)</f>
        <v>0</v>
      </c>
      <c r="U1187" s="187">
        <f ca="1">IF(U1155&gt;0,(U1183-SUM($J1184:T1184))/U1155,0)</f>
        <v>0</v>
      </c>
      <c r="V1187" s="187">
        <f ca="1">IF(V1155&gt;0,(V1183-SUM($J1184:U1184))/V1155,0)</f>
        <v>0</v>
      </c>
      <c r="W1187" s="187">
        <f ca="1">IF(W1155&gt;0,(W1183-SUM($J1184:V1184))/W1155,0)</f>
        <v>0</v>
      </c>
      <c r="X1187" s="188">
        <f ca="1">IF(X1155&gt;0,(X1183-SUM($J1184:W1184))/X1155,0)</f>
        <v>0</v>
      </c>
    </row>
    <row r="1188" spans="1:24" x14ac:dyDescent="0.25">
      <c r="A1188" s="24">
        <v>36</v>
      </c>
      <c r="C1188" s="189" t="s">
        <v>40</v>
      </c>
      <c r="D1188" s="6"/>
      <c r="E1188" s="185"/>
      <c r="F1188" s="202" t="s">
        <v>35</v>
      </c>
      <c r="G1188" s="6"/>
      <c r="H1188" s="6"/>
      <c r="I1188" s="6"/>
      <c r="J1188" s="191">
        <f ca="1">J1156</f>
        <v>0</v>
      </c>
      <c r="K1188" s="192">
        <f t="shared" ref="K1188:X1188" ca="1" si="639">K1156+J1188</f>
        <v>0</v>
      </c>
      <c r="L1188" s="192">
        <f t="shared" ca="1" si="639"/>
        <v>0</v>
      </c>
      <c r="M1188" s="192">
        <f t="shared" ca="1" si="639"/>
        <v>0</v>
      </c>
      <c r="N1188" s="192">
        <f t="shared" ca="1" si="639"/>
        <v>0</v>
      </c>
      <c r="O1188" s="192">
        <f t="shared" ca="1" si="639"/>
        <v>0</v>
      </c>
      <c r="P1188" s="192">
        <f t="shared" ca="1" si="639"/>
        <v>0</v>
      </c>
      <c r="Q1188" s="192">
        <f t="shared" ca="1" si="639"/>
        <v>0</v>
      </c>
      <c r="R1188" s="192">
        <f t="shared" ca="1" si="639"/>
        <v>0</v>
      </c>
      <c r="S1188" s="192">
        <f t="shared" ca="1" si="639"/>
        <v>0</v>
      </c>
      <c r="T1188" s="192">
        <f t="shared" ca="1" si="639"/>
        <v>0</v>
      </c>
      <c r="U1188" s="192">
        <f t="shared" ca="1" si="639"/>
        <v>0</v>
      </c>
      <c r="V1188" s="192">
        <f t="shared" ca="1" si="639"/>
        <v>0</v>
      </c>
      <c r="W1188" s="192">
        <f t="shared" ca="1" si="639"/>
        <v>0</v>
      </c>
      <c r="X1188" s="193">
        <f t="shared" ca="1" si="639"/>
        <v>0</v>
      </c>
    </row>
    <row r="1189" spans="1:24" x14ac:dyDescent="0.25">
      <c r="A1189" s="24">
        <v>37</v>
      </c>
      <c r="C1189" s="189"/>
      <c r="D1189" s="6"/>
      <c r="E1189" s="185"/>
      <c r="F1189" s="202" t="s">
        <v>37</v>
      </c>
      <c r="G1189" s="6"/>
      <c r="H1189" s="6"/>
      <c r="I1189" s="6"/>
      <c r="J1189" s="191">
        <f ca="1">J1159</f>
        <v>0</v>
      </c>
      <c r="K1189" s="192">
        <f t="shared" ref="K1189:X1189" ca="1" si="640">K1159+J1189</f>
        <v>0</v>
      </c>
      <c r="L1189" s="192">
        <f t="shared" ca="1" si="640"/>
        <v>0</v>
      </c>
      <c r="M1189" s="192">
        <f t="shared" ca="1" si="640"/>
        <v>0</v>
      </c>
      <c r="N1189" s="192">
        <f t="shared" ca="1" si="640"/>
        <v>0</v>
      </c>
      <c r="O1189" s="192">
        <f t="shared" ca="1" si="640"/>
        <v>0</v>
      </c>
      <c r="P1189" s="192">
        <f t="shared" ca="1" si="640"/>
        <v>0</v>
      </c>
      <c r="Q1189" s="192">
        <f t="shared" ca="1" si="640"/>
        <v>0</v>
      </c>
      <c r="R1189" s="192">
        <f t="shared" ca="1" si="640"/>
        <v>0</v>
      </c>
      <c r="S1189" s="192">
        <f t="shared" ca="1" si="640"/>
        <v>0</v>
      </c>
      <c r="T1189" s="192">
        <f t="shared" ca="1" si="640"/>
        <v>0</v>
      </c>
      <c r="U1189" s="192">
        <f t="shared" ca="1" si="640"/>
        <v>0</v>
      </c>
      <c r="V1189" s="192">
        <f t="shared" ca="1" si="640"/>
        <v>0</v>
      </c>
      <c r="W1189" s="192">
        <f t="shared" ca="1" si="640"/>
        <v>0</v>
      </c>
      <c r="X1189" s="193">
        <f t="shared" ca="1" si="640"/>
        <v>0</v>
      </c>
    </row>
    <row r="1190" spans="1:24" x14ac:dyDescent="0.25">
      <c r="A1190" s="24">
        <v>38</v>
      </c>
      <c r="C1190" s="197"/>
      <c r="D1190" s="6"/>
      <c r="E1190" s="6"/>
      <c r="F1190" s="203" t="s">
        <v>100</v>
      </c>
      <c r="G1190" s="6"/>
      <c r="H1190" s="6"/>
      <c r="I1190" s="6"/>
      <c r="J1190" s="191">
        <f ca="1">J1188*$F1159</f>
        <v>0</v>
      </c>
      <c r="K1190" s="192">
        <f ca="1">K1188*$F1159</f>
        <v>0</v>
      </c>
      <c r="L1190" s="192">
        <f t="shared" ref="L1190:X1190" ca="1" si="641">L1188*$F1159</f>
        <v>0</v>
      </c>
      <c r="M1190" s="192">
        <f t="shared" ca="1" si="641"/>
        <v>0</v>
      </c>
      <c r="N1190" s="192">
        <f t="shared" ca="1" si="641"/>
        <v>0</v>
      </c>
      <c r="O1190" s="192">
        <f t="shared" ca="1" si="641"/>
        <v>0</v>
      </c>
      <c r="P1190" s="192">
        <f t="shared" ca="1" si="641"/>
        <v>0</v>
      </c>
      <c r="Q1190" s="192">
        <f t="shared" ca="1" si="641"/>
        <v>0</v>
      </c>
      <c r="R1190" s="192">
        <f t="shared" ca="1" si="641"/>
        <v>0</v>
      </c>
      <c r="S1190" s="192">
        <f t="shared" ca="1" si="641"/>
        <v>0</v>
      </c>
      <c r="T1190" s="192">
        <f t="shared" ca="1" si="641"/>
        <v>0</v>
      </c>
      <c r="U1190" s="192">
        <f t="shared" ca="1" si="641"/>
        <v>0</v>
      </c>
      <c r="V1190" s="192">
        <f t="shared" ca="1" si="641"/>
        <v>0</v>
      </c>
      <c r="W1190" s="192">
        <f t="shared" ca="1" si="641"/>
        <v>0</v>
      </c>
      <c r="X1190" s="193">
        <f t="shared" ca="1" si="641"/>
        <v>0</v>
      </c>
    </row>
    <row r="1191" spans="1:24" x14ac:dyDescent="0.25">
      <c r="A1191" s="24">
        <v>39</v>
      </c>
      <c r="C1191" s="189"/>
      <c r="D1191" s="6"/>
      <c r="E1191" s="185"/>
      <c r="F1191" s="202" t="s">
        <v>99</v>
      </c>
      <c r="G1191" s="6"/>
      <c r="H1191" s="6"/>
      <c r="I1191" s="6"/>
      <c r="J1191" s="191">
        <f ca="1">MIN(J1189:J1190)</f>
        <v>0</v>
      </c>
      <c r="K1191" s="192">
        <f t="shared" ref="K1191:X1191" ca="1" si="642">MIN(K1189:K1190)-MIN(J1189:J1190)</f>
        <v>0</v>
      </c>
      <c r="L1191" s="192">
        <f t="shared" ca="1" si="642"/>
        <v>0</v>
      </c>
      <c r="M1191" s="192">
        <f t="shared" ca="1" si="642"/>
        <v>0</v>
      </c>
      <c r="N1191" s="192">
        <f t="shared" ca="1" si="642"/>
        <v>0</v>
      </c>
      <c r="O1191" s="192">
        <f t="shared" ca="1" si="642"/>
        <v>0</v>
      </c>
      <c r="P1191" s="192">
        <f t="shared" ca="1" si="642"/>
        <v>0</v>
      </c>
      <c r="Q1191" s="192">
        <f t="shared" ca="1" si="642"/>
        <v>0</v>
      </c>
      <c r="R1191" s="192">
        <f t="shared" ca="1" si="642"/>
        <v>0</v>
      </c>
      <c r="S1191" s="192">
        <f t="shared" ca="1" si="642"/>
        <v>0</v>
      </c>
      <c r="T1191" s="192">
        <f t="shared" ca="1" si="642"/>
        <v>0</v>
      </c>
      <c r="U1191" s="192">
        <f t="shared" ca="1" si="642"/>
        <v>0</v>
      </c>
      <c r="V1191" s="192">
        <f t="shared" ca="1" si="642"/>
        <v>0</v>
      </c>
      <c r="W1191" s="192">
        <f t="shared" ca="1" si="642"/>
        <v>0</v>
      </c>
      <c r="X1191" s="193">
        <f t="shared" ca="1" si="642"/>
        <v>0</v>
      </c>
    </row>
    <row r="1192" spans="1:24" x14ac:dyDescent="0.25">
      <c r="A1192" s="24">
        <v>40</v>
      </c>
      <c r="C1192" s="189"/>
      <c r="D1192" s="6"/>
      <c r="E1192" s="185"/>
      <c r="F1192" s="202" t="s">
        <v>94</v>
      </c>
      <c r="G1192" s="6"/>
      <c r="H1192" s="6"/>
      <c r="I1192" s="6"/>
      <c r="J1192" s="191">
        <f t="shared" ref="J1192:X1192" ca="1" si="643">J1191-J1159</f>
        <v>0</v>
      </c>
      <c r="K1192" s="192">
        <f t="shared" ca="1" si="643"/>
        <v>0</v>
      </c>
      <c r="L1192" s="192">
        <f t="shared" ca="1" si="643"/>
        <v>0</v>
      </c>
      <c r="M1192" s="192">
        <f t="shared" ca="1" si="643"/>
        <v>0</v>
      </c>
      <c r="N1192" s="192">
        <f t="shared" ca="1" si="643"/>
        <v>0</v>
      </c>
      <c r="O1192" s="192">
        <f t="shared" ca="1" si="643"/>
        <v>0</v>
      </c>
      <c r="P1192" s="192">
        <f t="shared" ca="1" si="643"/>
        <v>0</v>
      </c>
      <c r="Q1192" s="192">
        <f t="shared" ca="1" si="643"/>
        <v>0</v>
      </c>
      <c r="R1192" s="192">
        <f t="shared" ca="1" si="643"/>
        <v>0</v>
      </c>
      <c r="S1192" s="192">
        <f t="shared" ca="1" si="643"/>
        <v>0</v>
      </c>
      <c r="T1192" s="192">
        <f t="shared" ca="1" si="643"/>
        <v>0</v>
      </c>
      <c r="U1192" s="192">
        <f t="shared" ca="1" si="643"/>
        <v>0</v>
      </c>
      <c r="V1192" s="192">
        <f t="shared" ca="1" si="643"/>
        <v>0</v>
      </c>
      <c r="W1192" s="192">
        <f t="shared" ca="1" si="643"/>
        <v>0</v>
      </c>
      <c r="X1192" s="193">
        <f t="shared" ca="1" si="643"/>
        <v>0</v>
      </c>
    </row>
    <row r="1193" spans="1:24" x14ac:dyDescent="0.25">
      <c r="A1193" s="24">
        <v>41</v>
      </c>
      <c r="C1193" s="189"/>
      <c r="D1193" s="6"/>
      <c r="E1193" s="185"/>
      <c r="F1193" s="202" t="s">
        <v>95</v>
      </c>
      <c r="G1193" s="6"/>
      <c r="H1193" s="6"/>
      <c r="I1193" s="6"/>
      <c r="J1193" s="191">
        <f ca="1">-J1192</f>
        <v>0</v>
      </c>
      <c r="K1193" s="192">
        <f ca="1">-SUM($J1192:K1192)</f>
        <v>0</v>
      </c>
      <c r="L1193" s="192">
        <f ca="1">-SUM($J1192:L1192)</f>
        <v>0</v>
      </c>
      <c r="M1193" s="192">
        <f ca="1">-SUM($J1192:M1192)</f>
        <v>0</v>
      </c>
      <c r="N1193" s="192">
        <f ca="1">-SUM($J1192:N1192)</f>
        <v>0</v>
      </c>
      <c r="O1193" s="192">
        <f ca="1">-SUM($J1192:O1192)</f>
        <v>0</v>
      </c>
      <c r="P1193" s="192">
        <f ca="1">-SUM($J1192:P1192)</f>
        <v>0</v>
      </c>
      <c r="Q1193" s="192">
        <f ca="1">-SUM($J1192:Q1192)</f>
        <v>0</v>
      </c>
      <c r="R1193" s="192">
        <f ca="1">-SUM($J1192:R1192)</f>
        <v>0</v>
      </c>
      <c r="S1193" s="192">
        <f ca="1">-SUM($J1192:S1192)</f>
        <v>0</v>
      </c>
      <c r="T1193" s="192">
        <f ca="1">-SUM($J1192:T1192)</f>
        <v>0</v>
      </c>
      <c r="U1193" s="192">
        <f ca="1">-SUM($J1192:U1192)</f>
        <v>0</v>
      </c>
      <c r="V1193" s="192">
        <f ca="1">-SUM($J1192:V1192)</f>
        <v>0</v>
      </c>
      <c r="W1193" s="192">
        <f ca="1">-SUM($J1192:W1192)</f>
        <v>0</v>
      </c>
      <c r="X1193" s="193">
        <f ca="1">-SUM($J1192:X1192)</f>
        <v>0</v>
      </c>
    </row>
    <row r="1194" spans="1:24" x14ac:dyDescent="0.25">
      <c r="A1194" s="24">
        <v>42</v>
      </c>
      <c r="B1194" s="154"/>
      <c r="C1194" s="178" t="s">
        <v>65</v>
      </c>
      <c r="D1194" s="82"/>
      <c r="E1194" s="82"/>
      <c r="F1194" s="205" t="s">
        <v>58</v>
      </c>
      <c r="G1194" s="82"/>
      <c r="H1194" s="82"/>
      <c r="I1194" s="82"/>
      <c r="J1194" s="198">
        <f t="shared" ref="J1194:X1194" ca="1" si="644">(J1192+J1185)*$F1160</f>
        <v>0</v>
      </c>
      <c r="K1194" s="199">
        <f t="shared" ca="1" si="644"/>
        <v>0</v>
      </c>
      <c r="L1194" s="199">
        <f t="shared" ca="1" si="644"/>
        <v>0</v>
      </c>
      <c r="M1194" s="199">
        <f t="shared" ca="1" si="644"/>
        <v>0</v>
      </c>
      <c r="N1194" s="199">
        <f t="shared" ca="1" si="644"/>
        <v>0</v>
      </c>
      <c r="O1194" s="199">
        <f t="shared" ca="1" si="644"/>
        <v>0</v>
      </c>
      <c r="P1194" s="199">
        <f t="shared" ca="1" si="644"/>
        <v>0</v>
      </c>
      <c r="Q1194" s="199">
        <f t="shared" ca="1" si="644"/>
        <v>0</v>
      </c>
      <c r="R1194" s="199">
        <f t="shared" ca="1" si="644"/>
        <v>0</v>
      </c>
      <c r="S1194" s="199">
        <f t="shared" ca="1" si="644"/>
        <v>0</v>
      </c>
      <c r="T1194" s="199">
        <f t="shared" ca="1" si="644"/>
        <v>0</v>
      </c>
      <c r="U1194" s="199">
        <f t="shared" ca="1" si="644"/>
        <v>0</v>
      </c>
      <c r="V1194" s="199">
        <f t="shared" ca="1" si="644"/>
        <v>0</v>
      </c>
      <c r="W1194" s="199">
        <f t="shared" ca="1" si="644"/>
        <v>0</v>
      </c>
      <c r="X1194" s="200">
        <f t="shared" ca="1" si="644"/>
        <v>0</v>
      </c>
    </row>
    <row r="1195" spans="1:24" x14ac:dyDescent="0.25">
      <c r="A1195" s="24">
        <v>43</v>
      </c>
      <c r="C1195" s="189"/>
      <c r="D1195" s="6"/>
      <c r="E1195" s="6"/>
      <c r="F1195" s="202" t="str">
        <f>Data!B$99</f>
        <v>Støttet overhead</v>
      </c>
      <c r="G1195" s="6"/>
      <c r="H1195" s="6"/>
      <c r="I1195" s="6"/>
      <c r="J1195" s="191">
        <f ca="1">(J1191+J1184)*$F1160</f>
        <v>0</v>
      </c>
      <c r="K1195" s="192">
        <f ca="1">(K1191+K1184)*$F1160</f>
        <v>0</v>
      </c>
      <c r="L1195" s="192">
        <f t="shared" ref="L1195:X1195" ca="1" si="645">(L1191+L1184)*$F1160</f>
        <v>0</v>
      </c>
      <c r="M1195" s="192">
        <f t="shared" ca="1" si="645"/>
        <v>0</v>
      </c>
      <c r="N1195" s="192">
        <f t="shared" ca="1" si="645"/>
        <v>0</v>
      </c>
      <c r="O1195" s="192">
        <f t="shared" ca="1" si="645"/>
        <v>0</v>
      </c>
      <c r="P1195" s="192">
        <f t="shared" ca="1" si="645"/>
        <v>0</v>
      </c>
      <c r="Q1195" s="192">
        <f t="shared" ca="1" si="645"/>
        <v>0</v>
      </c>
      <c r="R1195" s="192">
        <f t="shared" ca="1" si="645"/>
        <v>0</v>
      </c>
      <c r="S1195" s="192">
        <f t="shared" ca="1" si="645"/>
        <v>0</v>
      </c>
      <c r="T1195" s="192">
        <f t="shared" ca="1" si="645"/>
        <v>0</v>
      </c>
      <c r="U1195" s="192">
        <f t="shared" ca="1" si="645"/>
        <v>0</v>
      </c>
      <c r="V1195" s="192">
        <f t="shared" ca="1" si="645"/>
        <v>0</v>
      </c>
      <c r="W1195" s="192">
        <f t="shared" ca="1" si="645"/>
        <v>0</v>
      </c>
      <c r="X1195" s="193">
        <f t="shared" ca="1" si="645"/>
        <v>0</v>
      </c>
    </row>
    <row r="1196" spans="1:24" x14ac:dyDescent="0.25">
      <c r="C1196" s="178" t="s">
        <v>101</v>
      </c>
      <c r="D1196" s="82"/>
      <c r="E1196" s="82"/>
      <c r="F1196" s="201" t="str">
        <f>Data!B$33</f>
        <v>Udbetalingsloft</v>
      </c>
      <c r="G1196" s="82"/>
      <c r="H1196" s="82"/>
      <c r="I1196" s="82"/>
      <c r="J1196" s="198">
        <f ca="1">(J1183+J1190)*(1+$F1160)*$F1173</f>
        <v>0</v>
      </c>
      <c r="K1196" s="199">
        <f t="shared" ref="K1196:X1196" ca="1" si="646">(K1183+K1190)*(1+$F1160)*$F1173</f>
        <v>0</v>
      </c>
      <c r="L1196" s="199">
        <f t="shared" ca="1" si="646"/>
        <v>0</v>
      </c>
      <c r="M1196" s="199">
        <f t="shared" ca="1" si="646"/>
        <v>0</v>
      </c>
      <c r="N1196" s="199">
        <f t="shared" ca="1" si="646"/>
        <v>0</v>
      </c>
      <c r="O1196" s="199">
        <f t="shared" ca="1" si="646"/>
        <v>0</v>
      </c>
      <c r="P1196" s="199">
        <f t="shared" ca="1" si="646"/>
        <v>0</v>
      </c>
      <c r="Q1196" s="199">
        <f t="shared" ca="1" si="646"/>
        <v>0</v>
      </c>
      <c r="R1196" s="199">
        <f t="shared" ca="1" si="646"/>
        <v>0</v>
      </c>
      <c r="S1196" s="199">
        <f t="shared" ca="1" si="646"/>
        <v>0</v>
      </c>
      <c r="T1196" s="199">
        <f t="shared" ca="1" si="646"/>
        <v>0</v>
      </c>
      <c r="U1196" s="199">
        <f t="shared" ca="1" si="646"/>
        <v>0</v>
      </c>
      <c r="V1196" s="199">
        <f t="shared" ca="1" si="646"/>
        <v>0</v>
      </c>
      <c r="W1196" s="199">
        <f t="shared" ca="1" si="646"/>
        <v>0</v>
      </c>
      <c r="X1196" s="200">
        <f t="shared" ca="1" si="646"/>
        <v>0</v>
      </c>
    </row>
    <row r="1197" spans="1:24" x14ac:dyDescent="0.25">
      <c r="C1197" s="189"/>
      <c r="D1197" s="6"/>
      <c r="E1197" s="6"/>
      <c r="F1197" s="202" t="str">
        <f>Data!B$34</f>
        <v>Til/fra pulje</v>
      </c>
      <c r="G1197" s="6"/>
      <c r="H1197" s="6"/>
      <c r="I1197" s="6"/>
      <c r="J1197" s="191">
        <f ca="1">(J1185+J1192)*(1+$F1160)*$F1173</f>
        <v>0</v>
      </c>
      <c r="K1197" s="192">
        <f t="shared" ref="K1197:X1197" ca="1" si="647">(K1185+K1192)*(1+$F1160)*$F1173</f>
        <v>0</v>
      </c>
      <c r="L1197" s="192">
        <f t="shared" ca="1" si="647"/>
        <v>0</v>
      </c>
      <c r="M1197" s="192">
        <f t="shared" ca="1" si="647"/>
        <v>0</v>
      </c>
      <c r="N1197" s="192">
        <f t="shared" ca="1" si="647"/>
        <v>0</v>
      </c>
      <c r="O1197" s="192">
        <f t="shared" ca="1" si="647"/>
        <v>0</v>
      </c>
      <c r="P1197" s="192">
        <f t="shared" ca="1" si="647"/>
        <v>0</v>
      </c>
      <c r="Q1197" s="192">
        <f t="shared" ca="1" si="647"/>
        <v>0</v>
      </c>
      <c r="R1197" s="192">
        <f t="shared" ca="1" si="647"/>
        <v>0</v>
      </c>
      <c r="S1197" s="192">
        <f t="shared" ca="1" si="647"/>
        <v>0</v>
      </c>
      <c r="T1197" s="192">
        <f t="shared" ca="1" si="647"/>
        <v>0</v>
      </c>
      <c r="U1197" s="192">
        <f t="shared" ca="1" si="647"/>
        <v>0</v>
      </c>
      <c r="V1197" s="192">
        <f t="shared" ca="1" si="647"/>
        <v>0</v>
      </c>
      <c r="W1197" s="192">
        <f t="shared" ca="1" si="647"/>
        <v>0</v>
      </c>
      <c r="X1197" s="193">
        <f t="shared" ca="1" si="647"/>
        <v>0</v>
      </c>
    </row>
    <row r="1198" spans="1:24" x14ac:dyDescent="0.25">
      <c r="C1198" s="195"/>
      <c r="D1198" s="196"/>
      <c r="E1198" s="196"/>
      <c r="F1198" s="204" t="str">
        <f>Data!B$35</f>
        <v>Pulje for tilbageholdt tilskud</v>
      </c>
      <c r="G1198" s="196"/>
      <c r="H1198" s="196"/>
      <c r="I1198" s="196"/>
      <c r="J1198" s="186">
        <f ca="1">(J1186+J1193)*(1+$F1160)*$F1173</f>
        <v>0</v>
      </c>
      <c r="K1198" s="187">
        <f t="shared" ref="K1198:X1198" ca="1" si="648">(K1186+K1193)*(1+$F1160)*$F1173</f>
        <v>0</v>
      </c>
      <c r="L1198" s="187">
        <f t="shared" ca="1" si="648"/>
        <v>0</v>
      </c>
      <c r="M1198" s="187">
        <f t="shared" ca="1" si="648"/>
        <v>0</v>
      </c>
      <c r="N1198" s="187">
        <f t="shared" ca="1" si="648"/>
        <v>0</v>
      </c>
      <c r="O1198" s="187">
        <f t="shared" ca="1" si="648"/>
        <v>0</v>
      </c>
      <c r="P1198" s="187">
        <f t="shared" ca="1" si="648"/>
        <v>0</v>
      </c>
      <c r="Q1198" s="187">
        <f t="shared" ca="1" si="648"/>
        <v>0</v>
      </c>
      <c r="R1198" s="187">
        <f t="shared" ca="1" si="648"/>
        <v>0</v>
      </c>
      <c r="S1198" s="187">
        <f t="shared" ca="1" si="648"/>
        <v>0</v>
      </c>
      <c r="T1198" s="187">
        <f t="shared" ca="1" si="648"/>
        <v>0</v>
      </c>
      <c r="U1198" s="187">
        <f t="shared" ca="1" si="648"/>
        <v>0</v>
      </c>
      <c r="V1198" s="187">
        <f t="shared" ca="1" si="648"/>
        <v>0</v>
      </c>
      <c r="W1198" s="187">
        <f t="shared" ca="1" si="648"/>
        <v>0</v>
      </c>
      <c r="X1198" s="188">
        <f t="shared" ca="1" si="648"/>
        <v>0</v>
      </c>
    </row>
    <row r="1199" spans="1:24" x14ac:dyDescent="0.25">
      <c r="A1199" s="24" t="s">
        <v>230</v>
      </c>
      <c r="C1199" s="482" t="s">
        <v>229</v>
      </c>
      <c r="D1199" s="483"/>
      <c r="E1199" s="483"/>
      <c r="F1199" s="483"/>
      <c r="G1199" s="483"/>
      <c r="H1199" s="483"/>
      <c r="I1199" s="483"/>
      <c r="J1199" s="484">
        <f ca="1">J1174</f>
        <v>0</v>
      </c>
      <c r="K1199" s="485">
        <f ca="1">SUM($J1174:K1174)</f>
        <v>0</v>
      </c>
      <c r="L1199" s="485">
        <f ca="1">SUM($J1174:L1174)</f>
        <v>0</v>
      </c>
      <c r="M1199" s="485">
        <f ca="1">SUM($J1174:M1174)</f>
        <v>0</v>
      </c>
      <c r="N1199" s="485">
        <f ca="1">SUM($J1174:N1174)</f>
        <v>0</v>
      </c>
      <c r="O1199" s="485">
        <f ca="1">SUM($J1174:O1174)</f>
        <v>0</v>
      </c>
      <c r="P1199" s="485">
        <f ca="1">SUM($J1174:P1174)</f>
        <v>0</v>
      </c>
      <c r="Q1199" s="485">
        <f ca="1">SUM($J1174:Q1174)</f>
        <v>0</v>
      </c>
      <c r="R1199" s="485">
        <f ca="1">SUM($J1174:R1174)</f>
        <v>0</v>
      </c>
      <c r="S1199" s="485">
        <f ca="1">SUM($J1174:S1174)</f>
        <v>0</v>
      </c>
      <c r="T1199" s="485">
        <f ca="1">SUM($J1174:T1174)</f>
        <v>0</v>
      </c>
      <c r="U1199" s="485">
        <f ca="1">SUM($J1174:U1174)</f>
        <v>0</v>
      </c>
      <c r="V1199" s="485">
        <f ca="1">SUM($J1174:V1174)</f>
        <v>0</v>
      </c>
      <c r="W1199" s="485">
        <f ca="1">SUM($J1174:W1174)</f>
        <v>0</v>
      </c>
      <c r="X1199" s="486">
        <f ca="1">SUM($J1174:X1174)</f>
        <v>0</v>
      </c>
    </row>
    <row r="1202" spans="1:56" x14ac:dyDescent="0.25">
      <c r="B1202" s="10"/>
      <c r="C1202" s="268" t="str">
        <f>Data!B$53</f>
        <v>Virksomhed</v>
      </c>
      <c r="D1202" s="81"/>
      <c r="E1202" s="403">
        <f>HLOOKUP(B1203,'Budget &amp; Total'!A:CI,6,FALSE)</f>
        <v>0</v>
      </c>
      <c r="F1202" s="925">
        <f>HLOOKUP(B1203,'Budget &amp; Total'!A:CI,5,FALSE)</f>
        <v>0</v>
      </c>
      <c r="G1202" s="925"/>
      <c r="H1202" s="925"/>
      <c r="I1202" s="81"/>
      <c r="J1202" s="82" t="str">
        <f ca="1">J$1</f>
        <v>P1</v>
      </c>
      <c r="K1202" s="82" t="str">
        <f t="shared" ref="K1202:X1202" ca="1" si="649">K$1</f>
        <v>P2</v>
      </c>
      <c r="L1202" s="82" t="str">
        <f t="shared" ca="1" si="649"/>
        <v>P3</v>
      </c>
      <c r="M1202" s="82" t="str">
        <f t="shared" ca="1" si="649"/>
        <v>P4</v>
      </c>
      <c r="N1202" s="82" t="str">
        <f t="shared" ca="1" si="649"/>
        <v>P5</v>
      </c>
      <c r="O1202" s="82" t="str">
        <f t="shared" ca="1" si="649"/>
        <v>P6</v>
      </c>
      <c r="P1202" s="82" t="str">
        <f t="shared" ca="1" si="649"/>
        <v>P7</v>
      </c>
      <c r="Q1202" s="82" t="str">
        <f t="shared" ca="1" si="649"/>
        <v>P8</v>
      </c>
      <c r="R1202" s="82" t="str">
        <f t="shared" ca="1" si="649"/>
        <v>P9</v>
      </c>
      <c r="S1202" s="82" t="str">
        <f t="shared" ca="1" si="649"/>
        <v>P10</v>
      </c>
      <c r="T1202" s="82" t="str">
        <f t="shared" ca="1" si="649"/>
        <v>P11</v>
      </c>
      <c r="U1202" s="82" t="str">
        <f t="shared" ca="1" si="649"/>
        <v>P12</v>
      </c>
      <c r="V1202" s="82" t="str">
        <f t="shared" ca="1" si="649"/>
        <v>P13</v>
      </c>
      <c r="W1202" s="82" t="str">
        <f t="shared" ca="1" si="649"/>
        <v>P14</v>
      </c>
      <c r="X1202" s="83" t="str">
        <f t="shared" ca="1" si="649"/>
        <v>P15</v>
      </c>
      <c r="Z1202" s="1"/>
      <c r="AA1202" s="1"/>
      <c r="AB1202" s="1"/>
      <c r="AC1202" s="1"/>
      <c r="AD1202" s="1"/>
      <c r="AE1202" s="1"/>
      <c r="AF1202" s="1"/>
      <c r="AG1202" s="1"/>
      <c r="AH1202" s="1"/>
      <c r="AI1202" s="1"/>
      <c r="AJ1202" s="1"/>
      <c r="AK1202" s="1"/>
      <c r="AL1202" s="1"/>
      <c r="AM1202" s="1"/>
      <c r="AN1202" s="1"/>
      <c r="AO1202" s="1"/>
      <c r="AX1202" s="1"/>
      <c r="AY1202" s="1"/>
      <c r="AZ1202" s="1"/>
      <c r="BA1202" s="1"/>
      <c r="BB1202" s="1"/>
      <c r="BC1202" s="1"/>
      <c r="BD1202" s="1"/>
    </row>
    <row r="1203" spans="1:56" x14ac:dyDescent="0.25">
      <c r="B1203" s="293">
        <f>B1153+1</f>
        <v>25</v>
      </c>
      <c r="C1203" s="84" t="str">
        <f>Data!B$52</f>
        <v>Projekt</v>
      </c>
      <c r="D1203" s="26"/>
      <c r="E1203" s="296">
        <f>'Budget &amp; Total'!$C$5</f>
        <v>0</v>
      </c>
      <c r="F1203" s="924">
        <f>'Budget &amp; Total'!$C$8</f>
        <v>0</v>
      </c>
      <c r="G1203" s="924"/>
      <c r="H1203" s="924"/>
      <c r="I1203" s="85"/>
      <c r="J1203" s="86">
        <f ca="1">INDIRECT(J$1&amp;"!d$5")</f>
        <v>0</v>
      </c>
      <c r="K1203" s="86">
        <f ca="1">INDIRECT(K$1&amp;"!d$5")</f>
        <v>1</v>
      </c>
      <c r="L1203" s="6"/>
      <c r="M1203" s="6"/>
      <c r="N1203" s="6"/>
      <c r="O1203" s="6"/>
      <c r="P1203" s="6"/>
      <c r="Q1203" s="6"/>
      <c r="R1203" s="6"/>
      <c r="S1203" s="6"/>
      <c r="T1203" s="6"/>
      <c r="U1203" s="6"/>
      <c r="V1203" s="6"/>
      <c r="W1203" s="6"/>
      <c r="X1203" s="481"/>
      <c r="Z1203">
        <v>1</v>
      </c>
      <c r="AA1203">
        <v>2</v>
      </c>
      <c r="AB1203">
        <v>3</v>
      </c>
      <c r="AC1203">
        <v>4</v>
      </c>
      <c r="AD1203">
        <v>5</v>
      </c>
      <c r="AE1203">
        <v>6</v>
      </c>
      <c r="AF1203">
        <v>7</v>
      </c>
      <c r="AG1203">
        <v>8</v>
      </c>
      <c r="AH1203">
        <v>9</v>
      </c>
      <c r="AI1203">
        <v>10</v>
      </c>
      <c r="AJ1203">
        <v>11</v>
      </c>
      <c r="AK1203">
        <v>12</v>
      </c>
      <c r="AL1203">
        <v>13</v>
      </c>
      <c r="AM1203">
        <v>14</v>
      </c>
      <c r="AN1203">
        <v>15</v>
      </c>
    </row>
    <row r="1204" spans="1:56" ht="13.8" thickBot="1" x14ac:dyDescent="0.3">
      <c r="B1204" s="24">
        <f>B1203</f>
        <v>25</v>
      </c>
      <c r="C1204" s="87"/>
      <c r="D1204" s="26"/>
      <c r="E1204" s="26"/>
      <c r="F1204" s="26"/>
      <c r="G1204" s="448" t="s">
        <v>5</v>
      </c>
      <c r="H1204" s="449">
        <f>Data!B1203</f>
        <v>0</v>
      </c>
      <c r="I1204" s="6"/>
      <c r="J1204" s="86">
        <f ca="1">INDIRECT(J$1&amp;"!f$5")</f>
        <v>0</v>
      </c>
      <c r="K1204" s="86">
        <f ca="1">INDIRECT(K$1&amp;"!f$5")</f>
        <v>0</v>
      </c>
      <c r="L1204" s="6"/>
      <c r="M1204" s="6"/>
      <c r="N1204" s="6"/>
      <c r="O1204" s="6"/>
      <c r="P1204" s="6"/>
      <c r="Q1204" s="6"/>
      <c r="R1204" s="6"/>
      <c r="S1204" s="6"/>
      <c r="T1204" s="6"/>
      <c r="U1204" s="6"/>
      <c r="V1204" s="6"/>
      <c r="W1204" s="6"/>
      <c r="X1204" s="481"/>
      <c r="Z1204" s="1">
        <f t="shared" ref="Z1204:AN1204" ca="1" si="650">J1204+20</f>
        <v>20</v>
      </c>
      <c r="AA1204" s="1">
        <f t="shared" ca="1" si="650"/>
        <v>20</v>
      </c>
      <c r="AB1204" s="1">
        <f t="shared" si="650"/>
        <v>20</v>
      </c>
      <c r="AC1204" s="1">
        <f t="shared" si="650"/>
        <v>20</v>
      </c>
      <c r="AD1204" s="1">
        <f t="shared" si="650"/>
        <v>20</v>
      </c>
      <c r="AE1204" s="1">
        <f t="shared" si="650"/>
        <v>20</v>
      </c>
      <c r="AF1204" s="1">
        <f t="shared" si="650"/>
        <v>20</v>
      </c>
      <c r="AG1204" s="1">
        <f t="shared" si="650"/>
        <v>20</v>
      </c>
      <c r="AH1204" s="1">
        <f t="shared" si="650"/>
        <v>20</v>
      </c>
      <c r="AI1204" s="1">
        <f t="shared" si="650"/>
        <v>20</v>
      </c>
      <c r="AJ1204" s="1">
        <f t="shared" si="650"/>
        <v>20</v>
      </c>
      <c r="AK1204" s="1">
        <f t="shared" si="650"/>
        <v>20</v>
      </c>
      <c r="AL1204" s="1">
        <f t="shared" si="650"/>
        <v>20</v>
      </c>
      <c r="AM1204" s="1">
        <f t="shared" si="650"/>
        <v>20</v>
      </c>
      <c r="AN1204" s="1">
        <f t="shared" si="650"/>
        <v>20</v>
      </c>
    </row>
    <row r="1205" spans="1:56" x14ac:dyDescent="0.25">
      <c r="A1205" s="24">
        <v>1</v>
      </c>
      <c r="B1205" s="24">
        <f t="shared" ref="B1205:B1229" si="651">B1204</f>
        <v>25</v>
      </c>
      <c r="C1205" s="36" t="str">
        <f>Data!B$24</f>
        <v>Timer</v>
      </c>
      <c r="D1205" s="68" t="str">
        <f>Data!B$13</f>
        <v>Interne timer</v>
      </c>
      <c r="E1205" s="68"/>
      <c r="F1205" s="37"/>
      <c r="G1205" s="241">
        <f>HLOOKUP(B1205,'Budget &amp; Total'!$1:$45,(20),FALSE)</f>
        <v>0</v>
      </c>
      <c r="H1205" s="452">
        <f ca="1">SUM(J1205:X1205)</f>
        <v>0</v>
      </c>
      <c r="I1205" s="72"/>
      <c r="J1205" s="152">
        <f ca="1">HLOOKUP($B1205,INDIRECT(J$1&amp;"!$I$2:$AM$40"),('Partner-period(er)'!$A1205+14),FALSE)</f>
        <v>0</v>
      </c>
      <c r="K1205" s="69">
        <f ca="1">HLOOKUP($B1205,INDIRECT(K$1&amp;"!$I$2:$AM$40"),('Partner-period(er)'!$A1205+14),FALSE)</f>
        <v>0</v>
      </c>
      <c r="L1205" s="69">
        <f ca="1">HLOOKUP($B1205,INDIRECT(L$1&amp;"!$I$2:$AM$40"),('Partner-period(er)'!$A1205+14),FALSE)</f>
        <v>0</v>
      </c>
      <c r="M1205" s="69">
        <f ca="1">HLOOKUP($B1205,INDIRECT(M$1&amp;"!$I$2:$AM$40"),('Partner-period(er)'!$A1205+14),FALSE)</f>
        <v>0</v>
      </c>
      <c r="N1205" s="69">
        <f ca="1">HLOOKUP($B1205,INDIRECT(N$1&amp;"!$I$2:$AM$40"),('Partner-period(er)'!$A1205+14),FALSE)</f>
        <v>0</v>
      </c>
      <c r="O1205" s="68">
        <f ca="1">HLOOKUP($B1205,INDIRECT(O$1&amp;"!$I$2:$AM$40"),('Partner-period(er)'!$A1205+14),FALSE)</f>
        <v>0</v>
      </c>
      <c r="P1205" s="68">
        <f ca="1">HLOOKUP($B1205,INDIRECT(P$1&amp;"!$I$2:$AM$40"),('Partner-period(er)'!$A1205+14),FALSE)</f>
        <v>0</v>
      </c>
      <c r="Q1205" s="68">
        <f ca="1">HLOOKUP($B1205,INDIRECT(Q$1&amp;"!$I$2:$AM$40"),('Partner-period(er)'!$A1205+14),FALSE)</f>
        <v>0</v>
      </c>
      <c r="R1205" s="68">
        <f ca="1">HLOOKUP($B1205,INDIRECT(R$1&amp;"!$I$2:$AM$40"),('Partner-period(er)'!$A1205+14),FALSE)</f>
        <v>0</v>
      </c>
      <c r="S1205" s="68">
        <f ca="1">HLOOKUP($B1205,INDIRECT(S$1&amp;"!$I$2:$AM$40"),('Partner-period(er)'!$A1205+14),FALSE)</f>
        <v>0</v>
      </c>
      <c r="T1205" s="68">
        <f ca="1">HLOOKUP($B1205,INDIRECT(T$1&amp;"!$I$2:$AM$40"),('Partner-period(er)'!$A1205+14),FALSE)</f>
        <v>0</v>
      </c>
      <c r="U1205" s="68">
        <f ca="1">HLOOKUP($B1205,INDIRECT(U$1&amp;"!$I$2:$AM$40"),('Partner-period(er)'!$A1205+14),FALSE)</f>
        <v>0</v>
      </c>
      <c r="V1205" s="68">
        <f ca="1">HLOOKUP($B1205,INDIRECT(V$1&amp;"!$I$2:$AM$40"),('Partner-period(er)'!$A1205+14),FALSE)</f>
        <v>0</v>
      </c>
      <c r="W1205" s="68">
        <f ca="1">HLOOKUP($B1205,INDIRECT(W$1&amp;"!$I$2:$AM$40"),('Partner-period(er)'!$A1205+14),FALSE)</f>
        <v>0</v>
      </c>
      <c r="X1205" s="362">
        <f ca="1">HLOOKUP($B1205,INDIRECT(X$1&amp;"!$I$2:$AM$40"),('Partner-period(er)'!$A1205+14),FALSE)</f>
        <v>0</v>
      </c>
      <c r="Z1205" s="13">
        <f ca="1">J1205</f>
        <v>0</v>
      </c>
      <c r="AA1205" s="14">
        <f ca="1">SUM($J1205:K1205)</f>
        <v>0</v>
      </c>
      <c r="AB1205" s="14">
        <f ca="1">SUM($J1205:L1205)</f>
        <v>0</v>
      </c>
      <c r="AC1205" s="14">
        <f ca="1">SUM($J1205:M1205)</f>
        <v>0</v>
      </c>
      <c r="AD1205" s="14">
        <f ca="1">SUM($J1205:N1205)</f>
        <v>0</v>
      </c>
      <c r="AE1205" s="14">
        <f ca="1">SUM($J1205:O1205)</f>
        <v>0</v>
      </c>
      <c r="AF1205" s="14">
        <f ca="1">SUM($J1205:P1205)</f>
        <v>0</v>
      </c>
      <c r="AG1205" s="14">
        <f ca="1">SUM($J1205:Q1205)</f>
        <v>0</v>
      </c>
      <c r="AH1205" s="14">
        <f ca="1">SUM($J1205:R1205)</f>
        <v>0</v>
      </c>
      <c r="AI1205" s="14">
        <f ca="1">SUM($J1205:S1205)</f>
        <v>0</v>
      </c>
      <c r="AJ1205" s="14">
        <f ca="1">SUM($J1205:T1205)</f>
        <v>0</v>
      </c>
      <c r="AK1205" s="14">
        <f ca="1">SUM($J1205:U1205)</f>
        <v>0</v>
      </c>
      <c r="AL1205" s="14">
        <f ca="1">SUM($J1205:V1205)</f>
        <v>0</v>
      </c>
      <c r="AM1205" s="14">
        <f ca="1">SUM($J1205:W1205)</f>
        <v>0</v>
      </c>
      <c r="AN1205" s="18">
        <f ca="1">SUM($J1205:X1205)</f>
        <v>0</v>
      </c>
      <c r="AO1205" s="12"/>
      <c r="AP1205" s="11"/>
      <c r="AQ1205" s="11"/>
      <c r="AR1205" s="11"/>
      <c r="AS1205" s="11"/>
      <c r="AT1205" s="11"/>
    </row>
    <row r="1206" spans="1:56" x14ac:dyDescent="0.25">
      <c r="A1206" s="24">
        <v>2</v>
      </c>
      <c r="B1206" s="24">
        <f t="shared" si="651"/>
        <v>25</v>
      </c>
      <c r="C1206" s="443">
        <f>Data!L1202</f>
        <v>0</v>
      </c>
      <c r="D1206" s="9" t="str">
        <f>Data!B$14</f>
        <v>Teknisk/adm timer</v>
      </c>
      <c r="E1206" s="9"/>
      <c r="F1206" s="4"/>
      <c r="G1206" s="242">
        <f>HLOOKUP(B1206,'Budget &amp; Total'!$1:$45,(21),FALSE)</f>
        <v>0</v>
      </c>
      <c r="H1206" s="453">
        <f t="shared" ref="H1206:H1229" ca="1" si="652">SUM(J1206:X1206)</f>
        <v>0</v>
      </c>
      <c r="I1206" s="72"/>
      <c r="J1206" s="153">
        <f ca="1">HLOOKUP($B1206,INDIRECT(J$1&amp;"!$I$2:$AM$40"),('Partner-period(er)'!$A1206+14),FALSE)</f>
        <v>0</v>
      </c>
      <c r="K1206" s="58">
        <f ca="1">HLOOKUP($B1206,INDIRECT(K$1&amp;"!$I$2:$AM$40"),('Partner-period(er)'!$A1206+14),FALSE)</f>
        <v>0</v>
      </c>
      <c r="L1206" s="58">
        <f ca="1">HLOOKUP($B1206,INDIRECT(L$1&amp;"!$I$2:$AM$40"),('Partner-period(er)'!$A1206+14),FALSE)</f>
        <v>0</v>
      </c>
      <c r="M1206" s="58">
        <f ca="1">HLOOKUP($B1206,INDIRECT(M$1&amp;"!$I$2:$AM$40"),('Partner-period(er)'!$A1206+14),FALSE)</f>
        <v>0</v>
      </c>
      <c r="N1206" s="58">
        <f ca="1">HLOOKUP($B1206,INDIRECT(N$1&amp;"!$I$2:$AM$40"),('Partner-period(er)'!$A1206+14),FALSE)</f>
        <v>0</v>
      </c>
      <c r="O1206" s="41">
        <f ca="1">HLOOKUP($B1206,INDIRECT(O$1&amp;"!$I$2:$AM$40"),('Partner-period(er)'!$A1206+14),FALSE)</f>
        <v>0</v>
      </c>
      <c r="P1206" s="41">
        <f ca="1">HLOOKUP($B1206,INDIRECT(P$1&amp;"!$I$2:$AM$40"),('Partner-period(er)'!$A1206+14),FALSE)</f>
        <v>0</v>
      </c>
      <c r="Q1206" s="41">
        <f ca="1">HLOOKUP($B1206,INDIRECT(Q$1&amp;"!$I$2:$AM$40"),('Partner-period(er)'!$A1206+14),FALSE)</f>
        <v>0</v>
      </c>
      <c r="R1206" s="41">
        <f ca="1">HLOOKUP($B1206,INDIRECT(R$1&amp;"!$I$2:$AM$40"),('Partner-period(er)'!$A1206+14),FALSE)</f>
        <v>0</v>
      </c>
      <c r="S1206" s="41">
        <f ca="1">HLOOKUP($B1206,INDIRECT(S$1&amp;"!$I$2:$AM$40"),('Partner-period(er)'!$A1206+14),FALSE)</f>
        <v>0</v>
      </c>
      <c r="T1206" s="41">
        <f ca="1">HLOOKUP($B1206,INDIRECT(T$1&amp;"!$I$2:$AM$40"),('Partner-period(er)'!$A1206+14),FALSE)</f>
        <v>0</v>
      </c>
      <c r="U1206" s="41">
        <f ca="1">HLOOKUP($B1206,INDIRECT(U$1&amp;"!$I$2:$AM$40"),('Partner-period(er)'!$A1206+14),FALSE)</f>
        <v>0</v>
      </c>
      <c r="V1206" s="41">
        <f ca="1">HLOOKUP($B1206,INDIRECT(V$1&amp;"!$I$2:$AM$40"),('Partner-period(er)'!$A1206+14),FALSE)</f>
        <v>0</v>
      </c>
      <c r="W1206" s="41">
        <f ca="1">HLOOKUP($B1206,INDIRECT(W$1&amp;"!$I$2:$AM$40"),('Partner-period(er)'!$A1206+14),FALSE)</f>
        <v>0</v>
      </c>
      <c r="X1206" s="363">
        <f ca="1">HLOOKUP($B1206,INDIRECT(X$1&amp;"!$I$2:$AM$40"),('Partner-period(er)'!$A1206+14),FALSE)</f>
        <v>0</v>
      </c>
      <c r="Z1206" s="15">
        <f ca="1">J1206</f>
        <v>0</v>
      </c>
      <c r="AA1206" s="11">
        <f ca="1">SUM($J1206:K1206)</f>
        <v>0</v>
      </c>
      <c r="AB1206" s="11">
        <f ca="1">SUM($J1206:L1206)</f>
        <v>0</v>
      </c>
      <c r="AC1206" s="11">
        <f ca="1">SUM($J1206:M1206)</f>
        <v>0</v>
      </c>
      <c r="AD1206" s="11">
        <f ca="1">SUM($J1206:N1206)</f>
        <v>0</v>
      </c>
      <c r="AE1206" s="11">
        <f ca="1">SUM($J1206:O1206)</f>
        <v>0</v>
      </c>
      <c r="AF1206" s="11">
        <f ca="1">SUM($J1206:P1206)</f>
        <v>0</v>
      </c>
      <c r="AG1206" s="11">
        <f ca="1">SUM($J1206:Q1206)</f>
        <v>0</v>
      </c>
      <c r="AH1206" s="11">
        <f ca="1">SUM($J1206:R1206)</f>
        <v>0</v>
      </c>
      <c r="AI1206" s="11">
        <f ca="1">SUM($J1206:S1206)</f>
        <v>0</v>
      </c>
      <c r="AJ1206" s="11">
        <f ca="1">SUM($J1206:T1206)</f>
        <v>0</v>
      </c>
      <c r="AK1206" s="11">
        <f ca="1">SUM($J1206:U1206)</f>
        <v>0</v>
      </c>
      <c r="AL1206" s="11">
        <f ca="1">SUM($J1206:V1206)</f>
        <v>0</v>
      </c>
      <c r="AM1206" s="11">
        <f ca="1">SUM($J1206:W1206)</f>
        <v>0</v>
      </c>
      <c r="AN1206" s="19">
        <f ca="1">SUM($J1206:X1206)</f>
        <v>0</v>
      </c>
      <c r="AO1206" s="12"/>
      <c r="AP1206" s="11"/>
      <c r="AQ1206" s="11"/>
      <c r="AR1206" s="11"/>
      <c r="AS1206" s="11"/>
      <c r="AT1206" s="11"/>
    </row>
    <row r="1207" spans="1:56" x14ac:dyDescent="0.25">
      <c r="A1207" s="24">
        <v>3</v>
      </c>
      <c r="B1207" s="24">
        <f t="shared" si="651"/>
        <v>25</v>
      </c>
      <c r="C1207" s="36" t="str">
        <f>Data!B$5</f>
        <v>Personaleudgifter</v>
      </c>
      <c r="D1207" s="37"/>
      <c r="E1207" s="37"/>
      <c r="F1207" s="37"/>
      <c r="G1207" s="241"/>
      <c r="H1207" s="454">
        <f t="shared" ca="1" si="652"/>
        <v>0</v>
      </c>
      <c r="I1207" s="72"/>
      <c r="J1207" s="159">
        <f ca="1">HLOOKUP($B1207,INDIRECT(J$1&amp;"!$I$2:$AM$40"),('Partner-period(er)'!$A1207+14),FALSE)</f>
        <v>0</v>
      </c>
      <c r="K1207" s="57">
        <f ca="1">HLOOKUP($B1207,INDIRECT(K$1&amp;"!$I$2:$AM$40"),('Partner-period(er)'!$A1207+14),FALSE)</f>
        <v>0</v>
      </c>
      <c r="L1207" s="57">
        <f ca="1">HLOOKUP($B1207,INDIRECT(L$1&amp;"!$I$2:$AM$40"),('Partner-period(er)'!$A1207+14),FALSE)</f>
        <v>0</v>
      </c>
      <c r="M1207" s="57">
        <f ca="1">HLOOKUP($B1207,INDIRECT(M$1&amp;"!$I$2:$AM$40"),('Partner-period(er)'!$A1207+14),FALSE)</f>
        <v>0</v>
      </c>
      <c r="N1207" s="57">
        <f ca="1">HLOOKUP($B1207,INDIRECT(N$1&amp;"!$I$2:$AM$40"),('Partner-period(er)'!$A1207+14),FALSE)</f>
        <v>0</v>
      </c>
      <c r="O1207" s="9">
        <f ca="1">HLOOKUP($B1207,INDIRECT(O$1&amp;"!$I$2:$AM$40"),('Partner-period(er)'!$A1207+14),FALSE)</f>
        <v>0</v>
      </c>
      <c r="P1207" s="9">
        <f ca="1">HLOOKUP($B1207,INDIRECT(P$1&amp;"!$I$2:$AM$40"),('Partner-period(er)'!$A1207+14),FALSE)</f>
        <v>0</v>
      </c>
      <c r="Q1207" s="9">
        <f ca="1">HLOOKUP($B1207,INDIRECT(Q$1&amp;"!$I$2:$AM$40"),('Partner-period(er)'!$A1207+14),FALSE)</f>
        <v>0</v>
      </c>
      <c r="R1207" s="9">
        <f ca="1">HLOOKUP($B1207,INDIRECT(R$1&amp;"!$I$2:$AM$40"),('Partner-period(er)'!$A1207+14),FALSE)</f>
        <v>0</v>
      </c>
      <c r="S1207" s="9">
        <f ca="1">HLOOKUP($B1207,INDIRECT(S$1&amp;"!$I$2:$AM$40"),('Partner-period(er)'!$A1207+14),FALSE)</f>
        <v>0</v>
      </c>
      <c r="T1207" s="9">
        <f ca="1">HLOOKUP($B1207,INDIRECT(T$1&amp;"!$I$2:$AM$40"),('Partner-period(er)'!$A1207+14),FALSE)</f>
        <v>0</v>
      </c>
      <c r="U1207" s="9">
        <f ca="1">HLOOKUP($B1207,INDIRECT(U$1&amp;"!$I$2:$AM$40"),('Partner-period(er)'!$A1207+14),FALSE)</f>
        <v>0</v>
      </c>
      <c r="V1207" s="9">
        <f ca="1">HLOOKUP($B1207,INDIRECT(V$1&amp;"!$I$2:$AM$40"),('Partner-period(er)'!$A1207+14),FALSE)</f>
        <v>0</v>
      </c>
      <c r="W1207" s="9">
        <f ca="1">HLOOKUP($B1207,INDIRECT(W$1&amp;"!$I$2:$AM$40"),('Partner-period(er)'!$A1207+14),FALSE)</f>
        <v>0</v>
      </c>
      <c r="X1207" s="109">
        <f ca="1">HLOOKUP($B1207,INDIRECT(X$1&amp;"!$I$2:$AM$40"),('Partner-period(er)'!$A1207+14),FALSE)</f>
        <v>0</v>
      </c>
      <c r="Z1207" s="15">
        <f ca="1">J1207</f>
        <v>0</v>
      </c>
      <c r="AA1207" s="11">
        <f ca="1">SUM($J1207:K1207)</f>
        <v>0</v>
      </c>
      <c r="AB1207" s="11">
        <f ca="1">SUM($J1207:L1207)</f>
        <v>0</v>
      </c>
      <c r="AC1207" s="11">
        <f ca="1">SUM($J1207:M1207)</f>
        <v>0</v>
      </c>
      <c r="AD1207" s="11">
        <f ca="1">SUM($J1207:N1207)</f>
        <v>0</v>
      </c>
      <c r="AE1207" s="11">
        <f ca="1">SUM($J1207:O1207)</f>
        <v>0</v>
      </c>
      <c r="AF1207" s="11">
        <f ca="1">SUM($J1207:P1207)</f>
        <v>0</v>
      </c>
      <c r="AG1207" s="11">
        <f ca="1">SUM($J1207:Q1207)</f>
        <v>0</v>
      </c>
      <c r="AH1207" s="11">
        <f ca="1">SUM($J1207:R1207)</f>
        <v>0</v>
      </c>
      <c r="AI1207" s="11">
        <f ca="1">SUM($J1207:S1207)</f>
        <v>0</v>
      </c>
      <c r="AJ1207" s="11">
        <f ca="1">SUM($J1207:T1207)</f>
        <v>0</v>
      </c>
      <c r="AK1207" s="11">
        <f ca="1">SUM($J1207:U1207)</f>
        <v>0</v>
      </c>
      <c r="AL1207" s="11">
        <f ca="1">SUM($J1207:V1207)</f>
        <v>0</v>
      </c>
      <c r="AM1207" s="11">
        <f ca="1">SUM($J1207:W1207)</f>
        <v>0</v>
      </c>
      <c r="AN1207" s="19">
        <f ca="1">SUM($J1207:X1207)</f>
        <v>0</v>
      </c>
      <c r="AO1207" s="12"/>
      <c r="AP1207" s="11"/>
      <c r="AQ1207" s="11"/>
      <c r="AR1207" s="11"/>
      <c r="AS1207" s="11"/>
      <c r="AT1207" s="11"/>
    </row>
    <row r="1208" spans="1:56" x14ac:dyDescent="0.25">
      <c r="A1208" s="24">
        <v>4</v>
      </c>
      <c r="B1208" s="24">
        <f t="shared" si="651"/>
        <v>25</v>
      </c>
      <c r="C1208" s="43"/>
      <c r="D1208" s="9" t="str">
        <f>Data!B$15</f>
        <v>Interen løn</v>
      </c>
      <c r="E1208" s="9"/>
      <c r="F1208" s="66">
        <f>HLOOKUP(B1208,'Budget &amp; Total'!B:CI,50,FALSE)</f>
        <v>0</v>
      </c>
      <c r="G1208" s="242">
        <f>HLOOKUP(B1208,'Budget &amp; Total'!$1:$45,(24),FALSE)</f>
        <v>0</v>
      </c>
      <c r="H1208" s="454">
        <f t="shared" ca="1" si="652"/>
        <v>0</v>
      </c>
      <c r="I1208" s="72"/>
      <c r="J1208" s="159">
        <f ca="1">HLOOKUP($B1208,INDIRECT(J$1&amp;"!$I$2:$AM$40"),('Partner-period(er)'!$A1208+14),FALSE)</f>
        <v>0</v>
      </c>
      <c r="K1208" s="57">
        <f ca="1">HLOOKUP($B1208,INDIRECT(K$1&amp;"!$I$2:$AM$40"),('Partner-period(er)'!$A1208+14),FALSE)</f>
        <v>0</v>
      </c>
      <c r="L1208" s="57">
        <f ca="1">HLOOKUP($B1208,INDIRECT(L$1&amp;"!$I$2:$AM$40"),('Partner-period(er)'!$A1208+14),FALSE)</f>
        <v>0</v>
      </c>
      <c r="M1208" s="57">
        <f ca="1">HLOOKUP($B1208,INDIRECT(M$1&amp;"!$I$2:$AM$40"),('Partner-period(er)'!$A1208+14),FALSE)</f>
        <v>0</v>
      </c>
      <c r="N1208" s="57">
        <f ca="1">HLOOKUP($B1208,INDIRECT(N$1&amp;"!$I$2:$AM$40"),('Partner-period(er)'!$A1208+14),FALSE)</f>
        <v>0</v>
      </c>
      <c r="O1208" s="9">
        <f ca="1">HLOOKUP($B1208,INDIRECT(O$1&amp;"!$I$2:$AM$40"),('Partner-period(er)'!$A1208+14),FALSE)</f>
        <v>0</v>
      </c>
      <c r="P1208" s="9">
        <f ca="1">HLOOKUP($B1208,INDIRECT(P$1&amp;"!$I$2:$AM$40"),('Partner-period(er)'!$A1208+14),FALSE)</f>
        <v>0</v>
      </c>
      <c r="Q1208" s="9">
        <f ca="1">HLOOKUP($B1208,INDIRECT(Q$1&amp;"!$I$2:$AM$40"),('Partner-period(er)'!$A1208+14),FALSE)</f>
        <v>0</v>
      </c>
      <c r="R1208" s="9">
        <f ca="1">HLOOKUP($B1208,INDIRECT(R$1&amp;"!$I$2:$AM$40"),('Partner-period(er)'!$A1208+14),FALSE)</f>
        <v>0</v>
      </c>
      <c r="S1208" s="9">
        <f ca="1">HLOOKUP($B1208,INDIRECT(S$1&amp;"!$I$2:$AM$40"),('Partner-period(er)'!$A1208+14),FALSE)</f>
        <v>0</v>
      </c>
      <c r="T1208" s="9">
        <f ca="1">HLOOKUP($B1208,INDIRECT(T$1&amp;"!$I$2:$AM$40"),('Partner-period(er)'!$A1208+14),FALSE)</f>
        <v>0</v>
      </c>
      <c r="U1208" s="9">
        <f ca="1">HLOOKUP($B1208,INDIRECT(U$1&amp;"!$I$2:$AM$40"),('Partner-period(er)'!$A1208+14),FALSE)</f>
        <v>0</v>
      </c>
      <c r="V1208" s="9">
        <f ca="1">HLOOKUP($B1208,INDIRECT(V$1&amp;"!$I$2:$AM$40"),('Partner-period(er)'!$A1208+14),FALSE)</f>
        <v>0</v>
      </c>
      <c r="W1208" s="9">
        <f ca="1">HLOOKUP($B1208,INDIRECT(W$1&amp;"!$I$2:$AM$40"),('Partner-period(er)'!$A1208+14),FALSE)</f>
        <v>0</v>
      </c>
      <c r="X1208" s="109">
        <f ca="1">HLOOKUP($B1208,INDIRECT(X$1&amp;"!$I$2:$AM$40"),('Partner-period(er)'!$A1208+14),FALSE)</f>
        <v>0</v>
      </c>
      <c r="Z1208" s="21">
        <f ca="1">J1234</f>
        <v>0</v>
      </c>
      <c r="AA1208" s="22">
        <f ca="1">SUM($J1234:K1234)</f>
        <v>0</v>
      </c>
      <c r="AB1208" s="22">
        <f ca="1">SUM($J1234:L1234)</f>
        <v>0</v>
      </c>
      <c r="AC1208" s="22">
        <f ca="1">SUM($J1234:M1234)</f>
        <v>0</v>
      </c>
      <c r="AD1208" s="22">
        <f ca="1">SUM($J1234:N1234)</f>
        <v>0</v>
      </c>
      <c r="AE1208" s="22">
        <f ca="1">SUM($J1234:O1234)</f>
        <v>0</v>
      </c>
      <c r="AF1208" s="22">
        <f ca="1">SUM($J1234:P1234)</f>
        <v>0</v>
      </c>
      <c r="AG1208" s="22">
        <f ca="1">SUM($J1234:Q1234)</f>
        <v>0</v>
      </c>
      <c r="AH1208" s="22">
        <f ca="1">SUM($J1234:R1234)</f>
        <v>0</v>
      </c>
      <c r="AI1208" s="22">
        <f ca="1">SUM($J1234:S1234)</f>
        <v>0</v>
      </c>
      <c r="AJ1208" s="22">
        <f ca="1">SUM($J1234:T1234)</f>
        <v>0</v>
      </c>
      <c r="AK1208" s="22">
        <f ca="1">SUM($J1234:U1234)</f>
        <v>0</v>
      </c>
      <c r="AL1208" s="22">
        <f ca="1">SUM($J1234:V1234)</f>
        <v>0</v>
      </c>
      <c r="AM1208" s="22">
        <f ca="1">SUM($J1234:W1234)</f>
        <v>0</v>
      </c>
      <c r="AN1208" s="23">
        <f ca="1">SUM($J1234:X1234)</f>
        <v>0</v>
      </c>
      <c r="AO1208" s="12"/>
      <c r="AP1208" s="11">
        <f ca="1">IF(Data!$H$2="ja",IF(Z1208&gt;$G1208,Z1208-$G1208,0),0)</f>
        <v>0</v>
      </c>
      <c r="AQ1208" s="11">
        <f ca="1">IF(Data!$H$2="ja",IF(AA1208&gt;$G1208,AA1208-$G1208-SUM($AP1208:AP1208),0),0)</f>
        <v>0</v>
      </c>
      <c r="AR1208" s="11">
        <f ca="1">IF(Data!$H$2="ja",IF(AB1208&gt;$G1208,AB1208-$G1208-SUM($AP1208:AQ1208),0),0)</f>
        <v>0</v>
      </c>
      <c r="AS1208" s="11">
        <f ca="1">IF(Data!$H$2="ja",IF(AC1208&gt;$G1208,AC1208-$G1208-SUM($AP1208:AR1208),0),0)</f>
        <v>0</v>
      </c>
      <c r="AT1208" s="11">
        <f ca="1">IF(Data!$H$2="ja",IF(AD1208&gt;$G1208,AD1208-$G1208-SUM($AP1208:AS1208),0),0)</f>
        <v>0</v>
      </c>
      <c r="AU1208" s="11">
        <f ca="1">IF(Data!$H$2="ja",IF(AE1208&gt;$G1208,AE1208-$G1208-SUM($AP1208:AT1208),0),0)</f>
        <v>0</v>
      </c>
      <c r="AV1208" s="11">
        <f ca="1">IF(Data!$H$2="ja",IF(AF1208&gt;$G1208,AF1208-$G1208-SUM($AP1208:AU1208),0),0)</f>
        <v>0</v>
      </c>
      <c r="AW1208" s="11">
        <f ca="1">IF(Data!$H$2="ja",IF(AG1208&gt;$G1208,AG1208-$G1208-SUM($AP1208:AV1208),0),0)</f>
        <v>0</v>
      </c>
      <c r="AX1208" s="11">
        <f ca="1">IF(Data!$H$2="ja",IF(AH1208&gt;$G1208,AH1208-$G1208-SUM($AP1208:AW1208),0),0)</f>
        <v>0</v>
      </c>
      <c r="AY1208" s="11">
        <f ca="1">IF(Data!$H$2="ja",IF(AI1208&gt;$G1208,AI1208-$G1208-SUM($AP1208:AX1208),0),0)</f>
        <v>0</v>
      </c>
      <c r="AZ1208" s="11">
        <f ca="1">IF(Data!$H$2="ja",IF(AJ1208&gt;$G1208,AJ1208-$G1208-SUM($AP1208:AY1208),0),0)</f>
        <v>0</v>
      </c>
      <c r="BA1208" s="11">
        <f ca="1">IF(Data!$H$2="ja",IF(AK1208&gt;$G1208,AK1208-$G1208-SUM($AP1208:AZ1208),0),0)</f>
        <v>0</v>
      </c>
      <c r="BB1208" s="11">
        <f ca="1">IF(Data!$H$2="ja",IF(AL1208&gt;$G1208,AL1208-$G1208-SUM($AP1208:BA1208),0),0)</f>
        <v>0</v>
      </c>
      <c r="BC1208" s="11">
        <f ca="1">IF(Data!$H$2="ja",IF(AM1208&gt;$G1208,AM1208-$G1208-SUM($AP1208:BB1208),0),0)</f>
        <v>0</v>
      </c>
      <c r="BD1208" s="11">
        <f ca="1">IF(Data!$H$2="ja",IF(AN1208&gt;$G1208,AN1208-$G1208-SUM($AP1208:BC1208),0),0)</f>
        <v>0</v>
      </c>
    </row>
    <row r="1209" spans="1:56" x14ac:dyDescent="0.25">
      <c r="A1209" s="24">
        <v>5</v>
      </c>
      <c r="B1209" s="24">
        <f t="shared" si="651"/>
        <v>25</v>
      </c>
      <c r="C1209" s="39"/>
      <c r="D1209" s="9" t="str">
        <f>Data!B$16</f>
        <v>Teknisk/adm løn</v>
      </c>
      <c r="E1209" s="9"/>
      <c r="F1209" s="66">
        <f>HLOOKUP(B1208,'Budget &amp; Total'!B:CI,51,FALSE)</f>
        <v>0</v>
      </c>
      <c r="G1209" s="242">
        <f>HLOOKUP(B1209,'Budget &amp; Total'!$1:$45,(25),FALSE)</f>
        <v>0</v>
      </c>
      <c r="H1209" s="454">
        <f t="shared" ca="1" si="652"/>
        <v>0</v>
      </c>
      <c r="I1209" s="72"/>
      <c r="J1209" s="159">
        <f ca="1">HLOOKUP($B1209,INDIRECT(J$1&amp;"!$I$2:$AM$40"),('Partner-period(er)'!$A1209+14),FALSE)</f>
        <v>0</v>
      </c>
      <c r="K1209" s="57">
        <f ca="1">HLOOKUP($B1209,INDIRECT(K$1&amp;"!$I$2:$AM$40"),('Partner-period(er)'!$A1209+14),FALSE)</f>
        <v>0</v>
      </c>
      <c r="L1209" s="57">
        <f ca="1">HLOOKUP($B1209,INDIRECT(L$1&amp;"!$I$2:$AM$40"),('Partner-period(er)'!$A1209+14),FALSE)</f>
        <v>0</v>
      </c>
      <c r="M1209" s="57">
        <f ca="1">HLOOKUP($B1209,INDIRECT(M$1&amp;"!$I$2:$AM$40"),('Partner-period(er)'!$A1209+14),FALSE)</f>
        <v>0</v>
      </c>
      <c r="N1209" s="57">
        <f ca="1">HLOOKUP($B1209,INDIRECT(N$1&amp;"!$I$2:$AM$40"),('Partner-period(er)'!$A1209+14),FALSE)</f>
        <v>0</v>
      </c>
      <c r="O1209" s="9">
        <f ca="1">HLOOKUP($B1209,INDIRECT(O$1&amp;"!$I$2:$AM$40"),('Partner-period(er)'!$A1209+14),FALSE)</f>
        <v>0</v>
      </c>
      <c r="P1209" s="9">
        <f ca="1">HLOOKUP($B1209,INDIRECT(P$1&amp;"!$I$2:$AM$40"),('Partner-period(er)'!$A1209+14),FALSE)</f>
        <v>0</v>
      </c>
      <c r="Q1209" s="9">
        <f ca="1">HLOOKUP($B1209,INDIRECT(Q$1&amp;"!$I$2:$AM$40"),('Partner-period(er)'!$A1209+14),FALSE)</f>
        <v>0</v>
      </c>
      <c r="R1209" s="9">
        <f ca="1">HLOOKUP($B1209,INDIRECT(R$1&amp;"!$I$2:$AM$40"),('Partner-period(er)'!$A1209+14),FALSE)</f>
        <v>0</v>
      </c>
      <c r="S1209" s="9">
        <f ca="1">HLOOKUP($B1209,INDIRECT(S$1&amp;"!$I$2:$AM$40"),('Partner-period(er)'!$A1209+14),FALSE)</f>
        <v>0</v>
      </c>
      <c r="T1209" s="9">
        <f ca="1">HLOOKUP($B1209,INDIRECT(T$1&amp;"!$I$2:$AM$40"),('Partner-period(er)'!$A1209+14),FALSE)</f>
        <v>0</v>
      </c>
      <c r="U1209" s="9">
        <f ca="1">HLOOKUP($B1209,INDIRECT(U$1&amp;"!$I$2:$AM$40"),('Partner-period(er)'!$A1209+14),FALSE)</f>
        <v>0</v>
      </c>
      <c r="V1209" s="9">
        <f ca="1">HLOOKUP($B1209,INDIRECT(V$1&amp;"!$I$2:$AM$40"),('Partner-period(er)'!$A1209+14),FALSE)</f>
        <v>0</v>
      </c>
      <c r="W1209" s="9">
        <f ca="1">HLOOKUP($B1209,INDIRECT(W$1&amp;"!$I$2:$AM$40"),('Partner-period(er)'!$A1209+14),FALSE)</f>
        <v>0</v>
      </c>
      <c r="X1209" s="109">
        <f ca="1">HLOOKUP($B1209,INDIRECT(X$1&amp;"!$I$2:$AM$40"),('Partner-period(er)'!$A1209+14),FALSE)</f>
        <v>0</v>
      </c>
      <c r="Z1209" s="21">
        <f ca="1">J1241</f>
        <v>0</v>
      </c>
      <c r="AA1209" s="22">
        <f ca="1">SUM($J1241:K1241)</f>
        <v>0</v>
      </c>
      <c r="AB1209" s="22">
        <f ca="1">SUM($J1241:L1241)</f>
        <v>0</v>
      </c>
      <c r="AC1209" s="22">
        <f ca="1">SUM($J1241:M1241)</f>
        <v>0</v>
      </c>
      <c r="AD1209" s="22">
        <f ca="1">SUM($J1241:N1241)</f>
        <v>0</v>
      </c>
      <c r="AE1209" s="22">
        <f ca="1">SUM($J1241:O1241)</f>
        <v>0</v>
      </c>
      <c r="AF1209" s="22">
        <f ca="1">SUM($J1241:P1241)</f>
        <v>0</v>
      </c>
      <c r="AG1209" s="22">
        <f ca="1">SUM($J1241:Q1241)</f>
        <v>0</v>
      </c>
      <c r="AH1209" s="22">
        <f ca="1">SUM($J1241:R1241)</f>
        <v>0</v>
      </c>
      <c r="AI1209" s="22">
        <f ca="1">SUM($J1241:S1241)</f>
        <v>0</v>
      </c>
      <c r="AJ1209" s="22">
        <f ca="1">SUM($J1241:T1241)</f>
        <v>0</v>
      </c>
      <c r="AK1209" s="22">
        <f ca="1">SUM($J1241:U1241)</f>
        <v>0</v>
      </c>
      <c r="AL1209" s="22">
        <f ca="1">SUM($J1241:V1241)</f>
        <v>0</v>
      </c>
      <c r="AM1209" s="22">
        <f ca="1">SUM($J1241:W1241)</f>
        <v>0</v>
      </c>
      <c r="AN1209" s="22">
        <f ca="1">SUM($J1241:X1241)</f>
        <v>0</v>
      </c>
      <c r="AO1209" s="12"/>
      <c r="AP1209" s="11">
        <f ca="1">IF(Data!$H$2="ja",IF(Z1209&gt;$G1209,Z1209-$G1209,0),0)</f>
        <v>0</v>
      </c>
      <c r="AQ1209" s="11">
        <f ca="1">IF(Data!$H$2="ja",IF(AA1209&gt;$G1209,AA1209-$G1209-SUM($AP1209:AP1209),0),0)</f>
        <v>0</v>
      </c>
      <c r="AR1209" s="11">
        <f ca="1">IF(Data!$H$2="ja",IF(AB1209&gt;$G1209,AB1209-$G1209-SUM($AP1209:AQ1209),0),0)</f>
        <v>0</v>
      </c>
      <c r="AS1209" s="11">
        <f ca="1">IF(Data!$H$2="ja",IF(AC1209&gt;$G1209,AC1209-$G1209-SUM($AP1209:AR1209),0),0)</f>
        <v>0</v>
      </c>
      <c r="AT1209" s="11">
        <f ca="1">IF(Data!$H$2="ja",IF(AD1209&gt;$G1209,AD1209-$G1209-SUM($AP1209:AS1209),0),0)</f>
        <v>0</v>
      </c>
      <c r="AU1209" s="11">
        <f ca="1">IF(Data!$H$2="ja",IF(AE1209&gt;$G1209,AE1209-$G1209-SUM($AP1209:AT1209),0),0)</f>
        <v>0</v>
      </c>
      <c r="AV1209" s="11">
        <f ca="1">IF(Data!$H$2="ja",IF(AF1209&gt;$G1209,AF1209-$G1209-SUM($AP1209:AU1209),0),0)</f>
        <v>0</v>
      </c>
      <c r="AW1209" s="11">
        <f ca="1">IF(Data!$H$2="ja",IF(AG1209&gt;$G1209,AG1209-$G1209-SUM($AP1209:AV1209),0),0)</f>
        <v>0</v>
      </c>
      <c r="AX1209" s="11">
        <f ca="1">IF(Data!$H$2="ja",IF(AH1209&gt;$G1209,AH1209-$G1209-SUM($AP1209:AW1209),0),0)</f>
        <v>0</v>
      </c>
      <c r="AY1209" s="11">
        <f ca="1">IF(Data!$H$2="ja",IF(AI1209&gt;$G1209,AI1209-$G1209-SUM($AP1209:AX1209),0),0)</f>
        <v>0</v>
      </c>
      <c r="AZ1209" s="11">
        <f ca="1">IF(Data!$H$2="ja",IF(AJ1209&gt;$G1209,AJ1209-$G1209-SUM($AP1209:AY1209),0),0)</f>
        <v>0</v>
      </c>
      <c r="BA1209" s="11">
        <f ca="1">IF(Data!$H$2="ja",IF(AK1209&gt;$G1209,AK1209-$G1209-SUM($AP1209:AZ1209),0),0)</f>
        <v>0</v>
      </c>
      <c r="BB1209" s="11">
        <f ca="1">IF(Data!$H$2="ja",IF(AL1209&gt;$G1209,AL1209-$G1209-SUM($AP1209:BA1209),0),0)</f>
        <v>0</v>
      </c>
      <c r="BC1209" s="11">
        <f ca="1">IF(Data!$H$2="ja",IF(AM1209&gt;$G1209,AM1209-$G1209-SUM($AP1209:BB1209),0),0)</f>
        <v>0</v>
      </c>
      <c r="BD1209" s="11">
        <f ca="1">IF(Data!$H$2="ja",IF(AN1209&gt;$G1209,AN1209-$G1209-SUM($AP1209:BC1209),0),0)</f>
        <v>0</v>
      </c>
    </row>
    <row r="1210" spans="1:56" x14ac:dyDescent="0.25">
      <c r="A1210" s="24">
        <v>6</v>
      </c>
      <c r="B1210" s="24">
        <f t="shared" si="651"/>
        <v>25</v>
      </c>
      <c r="C1210" s="40"/>
      <c r="D1210" s="41" t="str">
        <f>Data!B$17</f>
        <v>Overhead løn</v>
      </c>
      <c r="E1210" s="41"/>
      <c r="F1210" s="70">
        <f>HLOOKUP(B1208,'Budget &amp; Total'!B:CI,26,FALSE)</f>
        <v>0</v>
      </c>
      <c r="G1210" s="243">
        <f>HLOOKUP(B1210,'Budget &amp; Total'!$1:$45,(27),FALSE)</f>
        <v>0</v>
      </c>
      <c r="H1210" s="453">
        <f t="shared" ca="1" si="652"/>
        <v>0</v>
      </c>
      <c r="I1210" s="72"/>
      <c r="J1210" s="159">
        <f ca="1">HLOOKUP($B1210,INDIRECT(J$1&amp;"!$I$2:$AM$40"),('Partner-period(er)'!$A1210+14),FALSE)</f>
        <v>0</v>
      </c>
      <c r="K1210" s="57">
        <f ca="1">HLOOKUP($B1210,INDIRECT(K$1&amp;"!$I$2:$AM$40"),('Partner-period(er)'!$A1210+14),FALSE)</f>
        <v>0</v>
      </c>
      <c r="L1210" s="57">
        <f ca="1">HLOOKUP($B1210,INDIRECT(L$1&amp;"!$I$2:$AM$40"),('Partner-period(er)'!$A1210+14),FALSE)</f>
        <v>0</v>
      </c>
      <c r="M1210" s="57">
        <f ca="1">HLOOKUP($B1210,INDIRECT(M$1&amp;"!$I$2:$AM$40"),('Partner-period(er)'!$A1210+14),FALSE)</f>
        <v>0</v>
      </c>
      <c r="N1210" s="57">
        <f ca="1">HLOOKUP($B1210,INDIRECT(N$1&amp;"!$I$2:$AM$40"),('Partner-period(er)'!$A1210+14),FALSE)</f>
        <v>0</v>
      </c>
      <c r="O1210" s="9">
        <f ca="1">HLOOKUP($B1210,INDIRECT(O$1&amp;"!$I$2:$AM$40"),('Partner-period(er)'!$A1210+14),FALSE)</f>
        <v>0</v>
      </c>
      <c r="P1210" s="9">
        <f ca="1">HLOOKUP($B1210,INDIRECT(P$1&amp;"!$I$2:$AM$40"),('Partner-period(er)'!$A1210+14),FALSE)</f>
        <v>0</v>
      </c>
      <c r="Q1210" s="9">
        <f ca="1">HLOOKUP($B1210,INDIRECT(Q$1&amp;"!$I$2:$AM$40"),('Partner-period(er)'!$A1210+14),FALSE)</f>
        <v>0</v>
      </c>
      <c r="R1210" s="9">
        <f ca="1">HLOOKUP($B1210,INDIRECT(R$1&amp;"!$I$2:$AM$40"),('Partner-period(er)'!$A1210+14),FALSE)</f>
        <v>0</v>
      </c>
      <c r="S1210" s="9">
        <f ca="1">HLOOKUP($B1210,INDIRECT(S$1&amp;"!$I$2:$AM$40"),('Partner-period(er)'!$A1210+14),FALSE)</f>
        <v>0</v>
      </c>
      <c r="T1210" s="9">
        <f ca="1">HLOOKUP($B1210,INDIRECT(T$1&amp;"!$I$2:$AM$40"),('Partner-period(er)'!$A1210+14),FALSE)</f>
        <v>0</v>
      </c>
      <c r="U1210" s="9">
        <f ca="1">HLOOKUP($B1210,INDIRECT(U$1&amp;"!$I$2:$AM$40"),('Partner-period(er)'!$A1210+14),FALSE)</f>
        <v>0</v>
      </c>
      <c r="V1210" s="9">
        <f ca="1">HLOOKUP($B1210,INDIRECT(V$1&amp;"!$I$2:$AM$40"),('Partner-period(er)'!$A1210+14),FALSE)</f>
        <v>0</v>
      </c>
      <c r="W1210" s="9">
        <f ca="1">HLOOKUP($B1210,INDIRECT(W$1&amp;"!$I$2:$AM$40"),('Partner-period(er)'!$A1210+14),FALSE)</f>
        <v>0</v>
      </c>
      <c r="X1210" s="109">
        <f ca="1">HLOOKUP($B1210,INDIRECT(X$1&amp;"!$I$2:$AM$40"),('Partner-period(er)'!$A1210+14),FALSE)</f>
        <v>0</v>
      </c>
      <c r="Z1210" s="21">
        <f ca="1">J1210+J1244</f>
        <v>0</v>
      </c>
      <c r="AA1210" s="22">
        <f ca="1">SUM($J1244:K1244)+SUM($J1210:K1210)</f>
        <v>0</v>
      </c>
      <c r="AB1210" s="22">
        <f ca="1">SUM($J1244:L1244)+SUM($J1210:L1210)</f>
        <v>0</v>
      </c>
      <c r="AC1210" s="22">
        <f ca="1">SUM($J1244:M1244)+SUM($J1210:M1210)</f>
        <v>0</v>
      </c>
      <c r="AD1210" s="22">
        <f ca="1">SUM($J1244:N1244)+SUM($J1210:N1210)</f>
        <v>0</v>
      </c>
      <c r="AE1210" s="22">
        <f ca="1">SUM($J1244:O1244)+SUM($J1210:O1210)</f>
        <v>0</v>
      </c>
      <c r="AF1210" s="22">
        <f ca="1">SUM($J1244:P1244)+SUM($J1210:P1210)</f>
        <v>0</v>
      </c>
      <c r="AG1210" s="22">
        <f ca="1">SUM($J1244:Q1244)+SUM($J1210:Q1210)</f>
        <v>0</v>
      </c>
      <c r="AH1210" s="22">
        <f ca="1">SUM($J1244:R1244)+SUM($J1210:R1210)</f>
        <v>0</v>
      </c>
      <c r="AI1210" s="22">
        <f ca="1">SUM($J1244:S1244)+SUM($J1210:S1210)</f>
        <v>0</v>
      </c>
      <c r="AJ1210" s="22">
        <f ca="1">SUM($J1244:T1244)+SUM($J1210:T1210)</f>
        <v>0</v>
      </c>
      <c r="AK1210" s="22">
        <f ca="1">SUM($J1244:U1244)+SUM($J1210:U1210)</f>
        <v>0</v>
      </c>
      <c r="AL1210" s="22">
        <f ca="1">SUM($J1244:V1244)+SUM($J1210:V1210)</f>
        <v>0</v>
      </c>
      <c r="AM1210" s="22">
        <f ca="1">SUM($J1244:W1244)+SUM($J1210:W1210)</f>
        <v>0</v>
      </c>
      <c r="AN1210" s="22">
        <f ca="1">SUM($J1244:X1244)+SUM($J1210:X1210)</f>
        <v>0</v>
      </c>
      <c r="AO1210" s="12"/>
      <c r="AP1210" s="11">
        <f ca="1">IF(Data!$H$2="ja",IF(Z1210&gt;$G1210,Z1210-$G1210,0),0)</f>
        <v>0</v>
      </c>
      <c r="AQ1210" s="11">
        <f ca="1">IF(Data!$H$2="ja",IF(AA1210&gt;$G1210,AA1210-$G1210-SUM($AP1210:AP1210),0),0)</f>
        <v>0</v>
      </c>
      <c r="AR1210" s="11">
        <f ca="1">IF(Data!$H$2="ja",IF(AB1210&gt;$G1210,AB1210-$G1210-SUM($AP1210:AQ1210),0),0)</f>
        <v>0</v>
      </c>
      <c r="AS1210" s="11">
        <f ca="1">IF(Data!$H$2="ja",IF(AC1210&gt;$G1210,AC1210-$G1210-SUM($AP1210:AR1210),0),0)</f>
        <v>0</v>
      </c>
      <c r="AT1210" s="11">
        <f ca="1">IF(Data!$H$2="ja",IF(AD1210&gt;$G1210,AD1210-$G1210-SUM($AP1210:AS1210),0),0)</f>
        <v>0</v>
      </c>
      <c r="AU1210" s="11">
        <f ca="1">IF(Data!$H$2="ja",IF(AE1210&gt;$G1210,AE1210-$G1210-SUM($AP1210:AT1210),0),0)</f>
        <v>0</v>
      </c>
      <c r="AV1210" s="11">
        <f ca="1">IF(Data!$H$2="ja",IF(AF1210&gt;$G1210,AF1210-$G1210-SUM($AP1210:AU1210),0),0)</f>
        <v>0</v>
      </c>
      <c r="AW1210" s="11">
        <f ca="1">IF(Data!$H$2="ja",IF(AG1210&gt;$G1210,AG1210-$G1210-SUM($AP1210:AV1210),0),0)</f>
        <v>0</v>
      </c>
      <c r="AX1210" s="11">
        <f ca="1">IF(Data!$H$2="ja",IF(AH1210&gt;$G1210,AH1210-$G1210-SUM($AP1210:AW1210),0),0)</f>
        <v>0</v>
      </c>
      <c r="AY1210" s="11">
        <f ca="1">IF(Data!$H$2="ja",IF(AI1210&gt;$G1210,AI1210-$G1210-SUM($AP1210:AX1210),0),0)</f>
        <v>0</v>
      </c>
      <c r="AZ1210" s="11">
        <f ca="1">IF(Data!$H$2="ja",IF(AJ1210&gt;$G1210,AJ1210-$G1210-SUM($AP1210:AY1210),0),0)</f>
        <v>0</v>
      </c>
      <c r="BA1210" s="11">
        <f ca="1">IF(Data!$H$2="ja",IF(AK1210&gt;$G1210,AK1210-$G1210-SUM($AP1210:AZ1210),0),0)</f>
        <v>0</v>
      </c>
      <c r="BB1210" s="11">
        <f ca="1">IF(Data!$H$2="ja",IF(AL1210&gt;$G1210,AL1210-$G1210-SUM($AP1210:BA1210),0),0)</f>
        <v>0</v>
      </c>
      <c r="BC1210" s="11">
        <f ca="1">IF(Data!$H$2="ja",IF(AM1210&gt;$G1210,AM1210-$G1210-SUM($AP1210:BB1210),0),0)</f>
        <v>0</v>
      </c>
      <c r="BD1210" s="11">
        <f ca="1">IF(Data!$H$2="ja",IF(AN1210&gt;$G1210,AN1210-$G1210-SUM($AP1210:BC1210),0),0)</f>
        <v>0</v>
      </c>
    </row>
    <row r="1211" spans="1:56" x14ac:dyDescent="0.25">
      <c r="A1211" s="24">
        <v>7</v>
      </c>
      <c r="B1211" s="24">
        <f t="shared" si="651"/>
        <v>25</v>
      </c>
      <c r="C1211" s="62"/>
      <c r="D1211" s="34" t="str">
        <f>Data!B$39</f>
        <v>Lønomkostninger total</v>
      </c>
      <c r="E1211" s="34"/>
      <c r="F1211" s="53"/>
      <c r="G1211" s="242">
        <f>HLOOKUP(B1211,'Budget &amp; Total'!$1:$45,(28),FALSE)</f>
        <v>0</v>
      </c>
      <c r="H1211" s="455">
        <f t="shared" ca="1" si="652"/>
        <v>0</v>
      </c>
      <c r="I1211" s="79"/>
      <c r="J1211" s="209">
        <f ca="1">HLOOKUP($B1211,INDIRECT(J$1&amp;"!$I$2:$AM$40"),('Partner-period(er)'!$A1211+14),FALSE)</f>
        <v>0</v>
      </c>
      <c r="K1211" s="61">
        <f ca="1">HLOOKUP($B1211,INDIRECT(K$1&amp;"!$I$2:$AM$40"),('Partner-period(er)'!$A1211+14),FALSE)</f>
        <v>0</v>
      </c>
      <c r="L1211" s="210">
        <f ca="1">HLOOKUP($B1211,INDIRECT(L$1&amp;"!$I$2:$AM$40"),('Partner-period(er)'!$A1211+14),FALSE)</f>
        <v>0</v>
      </c>
      <c r="M1211" s="210">
        <f ca="1">HLOOKUP($B1211,INDIRECT(M$1&amp;"!$I$2:$AM$40"),('Partner-period(er)'!$A1211+14),FALSE)</f>
        <v>0</v>
      </c>
      <c r="N1211" s="210">
        <f ca="1">HLOOKUP($B1211,INDIRECT(N$1&amp;"!$I$2:$AM$40"),('Partner-period(er)'!$A1211+14),FALSE)</f>
        <v>0</v>
      </c>
      <c r="O1211" s="364">
        <f ca="1">HLOOKUP($B1211,INDIRECT(O$1&amp;"!$I$2:$AM$40"),('Partner-period(er)'!$A1211+14),FALSE)</f>
        <v>0</v>
      </c>
      <c r="P1211" s="364">
        <f ca="1">HLOOKUP($B1211,INDIRECT(P$1&amp;"!$I$2:$AM$40"),('Partner-period(er)'!$A1211+14),FALSE)</f>
        <v>0</v>
      </c>
      <c r="Q1211" s="364">
        <f ca="1">HLOOKUP($B1211,INDIRECT(Q$1&amp;"!$I$2:$AM$40"),('Partner-period(er)'!$A1211+14),FALSE)</f>
        <v>0</v>
      </c>
      <c r="R1211" s="364">
        <f ca="1">HLOOKUP($B1211,INDIRECT(R$1&amp;"!$I$2:$AM$40"),('Partner-period(er)'!$A1211+14),FALSE)</f>
        <v>0</v>
      </c>
      <c r="S1211" s="364">
        <f ca="1">HLOOKUP($B1211,INDIRECT(S$1&amp;"!$I$2:$AM$40"),('Partner-period(er)'!$A1211+14),FALSE)</f>
        <v>0</v>
      </c>
      <c r="T1211" s="364">
        <f ca="1">HLOOKUP($B1211,INDIRECT(T$1&amp;"!$I$2:$AM$40"),('Partner-period(er)'!$A1211+14),FALSE)</f>
        <v>0</v>
      </c>
      <c r="U1211" s="364">
        <f ca="1">HLOOKUP($B1211,INDIRECT(U$1&amp;"!$I$2:$AM$40"),('Partner-period(er)'!$A1211+14),FALSE)</f>
        <v>0</v>
      </c>
      <c r="V1211" s="364">
        <f ca="1">HLOOKUP($B1211,INDIRECT(V$1&amp;"!$I$2:$AM$40"),('Partner-period(er)'!$A1211+14),FALSE)</f>
        <v>0</v>
      </c>
      <c r="W1211" s="364">
        <f ca="1">HLOOKUP($B1211,INDIRECT(W$1&amp;"!$I$2:$AM$40"),('Partner-period(er)'!$A1211+14),FALSE)</f>
        <v>0</v>
      </c>
      <c r="X1211" s="365">
        <f ca="1">HLOOKUP($B1211,INDIRECT(X$1&amp;"!$I$2:$AM$40"),('Partner-period(er)'!$A1211+14),FALSE)</f>
        <v>0</v>
      </c>
      <c r="Z1211" s="15">
        <f t="shared" ref="Z1211:AN1211" ca="1" si="653">SUM(Z1208:Z1210)</f>
        <v>0</v>
      </c>
      <c r="AA1211" s="11">
        <f t="shared" ca="1" si="653"/>
        <v>0</v>
      </c>
      <c r="AB1211" s="11">
        <f t="shared" ca="1" si="653"/>
        <v>0</v>
      </c>
      <c r="AC1211" s="11">
        <f t="shared" ca="1" si="653"/>
        <v>0</v>
      </c>
      <c r="AD1211" s="11">
        <f t="shared" ca="1" si="653"/>
        <v>0</v>
      </c>
      <c r="AE1211" s="11">
        <f t="shared" ca="1" si="653"/>
        <v>0</v>
      </c>
      <c r="AF1211" s="11">
        <f t="shared" ca="1" si="653"/>
        <v>0</v>
      </c>
      <c r="AG1211" s="11">
        <f t="shared" ca="1" si="653"/>
        <v>0</v>
      </c>
      <c r="AH1211" s="11">
        <f t="shared" ca="1" si="653"/>
        <v>0</v>
      </c>
      <c r="AI1211" s="11">
        <f t="shared" ca="1" si="653"/>
        <v>0</v>
      </c>
      <c r="AJ1211" s="11">
        <f t="shared" ca="1" si="653"/>
        <v>0</v>
      </c>
      <c r="AK1211" s="11">
        <f t="shared" ca="1" si="653"/>
        <v>0</v>
      </c>
      <c r="AL1211" s="11">
        <f t="shared" ca="1" si="653"/>
        <v>0</v>
      </c>
      <c r="AM1211" s="11">
        <f t="shared" ca="1" si="653"/>
        <v>0</v>
      </c>
      <c r="AN1211" s="19">
        <f t="shared" ca="1" si="653"/>
        <v>0</v>
      </c>
      <c r="AO1211" s="12"/>
      <c r="AP1211" s="11">
        <f t="shared" ref="AP1211:BD1211" ca="1" si="654">SUM(AP1208:AP1210)</f>
        <v>0</v>
      </c>
      <c r="AQ1211" s="11">
        <f t="shared" ca="1" si="654"/>
        <v>0</v>
      </c>
      <c r="AR1211" s="11">
        <f t="shared" ca="1" si="654"/>
        <v>0</v>
      </c>
      <c r="AS1211" s="11">
        <f t="shared" ca="1" si="654"/>
        <v>0</v>
      </c>
      <c r="AT1211" s="11">
        <f t="shared" ca="1" si="654"/>
        <v>0</v>
      </c>
      <c r="AU1211" s="11">
        <f t="shared" ca="1" si="654"/>
        <v>0</v>
      </c>
      <c r="AV1211" s="11">
        <f t="shared" ca="1" si="654"/>
        <v>0</v>
      </c>
      <c r="AW1211" s="11">
        <f t="shared" ca="1" si="654"/>
        <v>0</v>
      </c>
      <c r="AX1211" s="11">
        <f t="shared" ca="1" si="654"/>
        <v>0</v>
      </c>
      <c r="AY1211" s="11">
        <f t="shared" ca="1" si="654"/>
        <v>0</v>
      </c>
      <c r="AZ1211" s="11">
        <f t="shared" ca="1" si="654"/>
        <v>0</v>
      </c>
      <c r="BA1211" s="11">
        <f t="shared" ca="1" si="654"/>
        <v>0</v>
      </c>
      <c r="BB1211" s="11">
        <f t="shared" ca="1" si="654"/>
        <v>0</v>
      </c>
      <c r="BC1211" s="11">
        <f t="shared" ca="1" si="654"/>
        <v>0</v>
      </c>
      <c r="BD1211" s="11">
        <f t="shared" ca="1" si="654"/>
        <v>0</v>
      </c>
    </row>
    <row r="1212" spans="1:56" x14ac:dyDescent="0.25">
      <c r="B1212" s="24">
        <f t="shared" si="651"/>
        <v>25</v>
      </c>
      <c r="C1212" s="38" t="str">
        <f>Data!B$18</f>
        <v>Andre omkostninger</v>
      </c>
      <c r="D1212" s="9"/>
      <c r="E1212" s="9"/>
      <c r="F1212" s="4"/>
      <c r="G1212" s="241"/>
      <c r="H1212" s="454">
        <f t="shared" ca="1" si="652"/>
        <v>0</v>
      </c>
      <c r="I1212" s="72"/>
      <c r="J1212" s="159">
        <f ca="1">HLOOKUP($B1212,INDIRECT(J$1&amp;"!$I$2:$AM$40"),('Partner-period(er)'!$A1212+14),FALSE)</f>
        <v>0</v>
      </c>
      <c r="K1212" s="57">
        <f ca="1">HLOOKUP($B1212,INDIRECT(K$1&amp;"!$I$2:$AM$40"),('Partner-period(er)'!$A1212+14),FALSE)</f>
        <v>0</v>
      </c>
      <c r="L1212" s="57">
        <f ca="1">HLOOKUP($B1212,INDIRECT(L$1&amp;"!$I$2:$AM$40"),('Partner-period(er)'!$A1212+14),FALSE)</f>
        <v>0</v>
      </c>
      <c r="M1212" s="57">
        <f ca="1">HLOOKUP($B1212,INDIRECT(M$1&amp;"!$I$2:$AM$40"),('Partner-period(er)'!$A1212+14),FALSE)</f>
        <v>0</v>
      </c>
      <c r="N1212" s="57">
        <f ca="1">HLOOKUP($B1212,INDIRECT(N$1&amp;"!$I$2:$AM$40"),('Partner-period(er)'!$A1212+14),FALSE)</f>
        <v>0</v>
      </c>
      <c r="O1212" s="9">
        <f ca="1">HLOOKUP($B1212,INDIRECT(O$1&amp;"!$I$2:$AM$40"),('Partner-period(er)'!$A1212+14),FALSE)</f>
        <v>0</v>
      </c>
      <c r="P1212" s="9">
        <f ca="1">HLOOKUP($B1212,INDIRECT(P$1&amp;"!$I$2:$AM$40"),('Partner-period(er)'!$A1212+14),FALSE)</f>
        <v>0</v>
      </c>
      <c r="Q1212" s="9">
        <f ca="1">HLOOKUP($B1212,INDIRECT(Q$1&amp;"!$I$2:$AM$40"),('Partner-period(er)'!$A1212+14),FALSE)</f>
        <v>0</v>
      </c>
      <c r="R1212" s="9">
        <f ca="1">HLOOKUP($B1212,INDIRECT(R$1&amp;"!$I$2:$AM$40"),('Partner-period(er)'!$A1212+14),FALSE)</f>
        <v>0</v>
      </c>
      <c r="S1212" s="9">
        <f ca="1">HLOOKUP($B1212,INDIRECT(S$1&amp;"!$I$2:$AM$40"),('Partner-period(er)'!$A1212+14),FALSE)</f>
        <v>0</v>
      </c>
      <c r="T1212" s="9">
        <f ca="1">HLOOKUP($B1212,INDIRECT(T$1&amp;"!$I$2:$AM$40"),('Partner-period(er)'!$A1212+14),FALSE)</f>
        <v>0</v>
      </c>
      <c r="U1212" s="9">
        <f ca="1">HLOOKUP($B1212,INDIRECT(U$1&amp;"!$I$2:$AM$40"),('Partner-period(er)'!$A1212+14),FALSE)</f>
        <v>0</v>
      </c>
      <c r="V1212" s="9">
        <f ca="1">HLOOKUP($B1212,INDIRECT(V$1&amp;"!$I$2:$AM$40"),('Partner-period(er)'!$A1212+14),FALSE)</f>
        <v>0</v>
      </c>
      <c r="W1212" s="9">
        <f ca="1">HLOOKUP($B1212,INDIRECT(W$1&amp;"!$I$2:$AM$40"),('Partner-period(er)'!$A1212+14),FALSE)</f>
        <v>0</v>
      </c>
      <c r="X1212" s="109">
        <f ca="1">HLOOKUP($B1212,INDIRECT(X$1&amp;"!$I$2:$AM$40"),('Partner-period(er)'!$A1212+14),FALSE)</f>
        <v>0</v>
      </c>
      <c r="Z1212" s="15"/>
      <c r="AA1212" s="11"/>
      <c r="AB1212" s="11"/>
      <c r="AC1212" s="11"/>
      <c r="AD1212" s="11"/>
      <c r="AE1212" s="11"/>
      <c r="AF1212" s="11"/>
      <c r="AG1212" s="11"/>
      <c r="AH1212" s="11"/>
      <c r="AI1212" s="11"/>
      <c r="AJ1212" s="11"/>
      <c r="AK1212" s="11"/>
      <c r="AL1212" s="11"/>
      <c r="AM1212" s="11"/>
      <c r="AN1212" s="19"/>
      <c r="AO1212" s="12"/>
      <c r="AP1212" s="11"/>
      <c r="AQ1212" s="11"/>
      <c r="AR1212" s="11"/>
      <c r="AS1212" s="11"/>
      <c r="AT1212" s="11"/>
      <c r="AU1212" s="11"/>
      <c r="AV1212" s="11"/>
      <c r="AW1212" s="11"/>
      <c r="AX1212" s="11"/>
      <c r="AY1212" s="11"/>
      <c r="AZ1212" s="11"/>
      <c r="BA1212" s="11"/>
      <c r="BB1212" s="11"/>
      <c r="BC1212" s="11"/>
      <c r="BD1212" s="11"/>
    </row>
    <row r="1213" spans="1:56" x14ac:dyDescent="0.25">
      <c r="A1213" s="24">
        <v>9</v>
      </c>
      <c r="B1213" s="24">
        <f t="shared" si="651"/>
        <v>25</v>
      </c>
      <c r="C1213" s="39"/>
      <c r="D1213" s="9" t="str">
        <f>Data!B$6</f>
        <v>Instrumenter og udstyr</v>
      </c>
      <c r="E1213" s="9"/>
      <c r="F1213" s="4"/>
      <c r="G1213" s="242">
        <f>HLOOKUP(B1213,'Budget &amp; Total'!$1:$45,(30),FALSE)</f>
        <v>0</v>
      </c>
      <c r="H1213" s="454">
        <f t="shared" ca="1" si="652"/>
        <v>0</v>
      </c>
      <c r="I1213" s="72"/>
      <c r="J1213" s="159">
        <f ca="1">HLOOKUP($B1213,INDIRECT(J$1&amp;"!$I$2:$AM$40"),('Partner-period(er)'!$A1213+14),FALSE)</f>
        <v>0</v>
      </c>
      <c r="K1213" s="57">
        <f ca="1">HLOOKUP($B1213,INDIRECT(K$1&amp;"!$I$2:$AM$40"),('Partner-period(er)'!$A1213+14),FALSE)</f>
        <v>0</v>
      </c>
      <c r="L1213" s="57">
        <f ca="1">HLOOKUP($B1213,INDIRECT(L$1&amp;"!$I$2:$AM$40"),('Partner-period(er)'!$A1213+14),FALSE)</f>
        <v>0</v>
      </c>
      <c r="M1213" s="57">
        <f ca="1">HLOOKUP($B1213,INDIRECT(M$1&amp;"!$I$2:$AM$40"),('Partner-period(er)'!$A1213+14),FALSE)</f>
        <v>0</v>
      </c>
      <c r="N1213" s="57">
        <f ca="1">HLOOKUP($B1213,INDIRECT(N$1&amp;"!$I$2:$AM$40"),('Partner-period(er)'!$A1213+14),FALSE)</f>
        <v>0</v>
      </c>
      <c r="O1213" s="9">
        <f ca="1">HLOOKUP($B1213,INDIRECT(O$1&amp;"!$I$2:$AM$40"),('Partner-period(er)'!$A1213+14),FALSE)</f>
        <v>0</v>
      </c>
      <c r="P1213" s="9">
        <f ca="1">HLOOKUP($B1213,INDIRECT(P$1&amp;"!$I$2:$AM$40"),('Partner-period(er)'!$A1213+14),FALSE)</f>
        <v>0</v>
      </c>
      <c r="Q1213" s="9">
        <f ca="1">HLOOKUP($B1213,INDIRECT(Q$1&amp;"!$I$2:$AM$40"),('Partner-period(er)'!$A1213+14),FALSE)</f>
        <v>0</v>
      </c>
      <c r="R1213" s="9">
        <f ca="1">HLOOKUP($B1213,INDIRECT(R$1&amp;"!$I$2:$AM$40"),('Partner-period(er)'!$A1213+14),FALSE)</f>
        <v>0</v>
      </c>
      <c r="S1213" s="9">
        <f ca="1">HLOOKUP($B1213,INDIRECT(S$1&amp;"!$I$2:$AM$40"),('Partner-period(er)'!$A1213+14),FALSE)</f>
        <v>0</v>
      </c>
      <c r="T1213" s="9">
        <f ca="1">HLOOKUP($B1213,INDIRECT(T$1&amp;"!$I$2:$AM$40"),('Partner-period(er)'!$A1213+14),FALSE)</f>
        <v>0</v>
      </c>
      <c r="U1213" s="9">
        <f ca="1">HLOOKUP($B1213,INDIRECT(U$1&amp;"!$I$2:$AM$40"),('Partner-period(er)'!$A1213+14),FALSE)</f>
        <v>0</v>
      </c>
      <c r="V1213" s="9">
        <f ca="1">HLOOKUP($B1213,INDIRECT(V$1&amp;"!$I$2:$AM$40"),('Partner-period(er)'!$A1213+14),FALSE)</f>
        <v>0</v>
      </c>
      <c r="W1213" s="9">
        <f ca="1">HLOOKUP($B1213,INDIRECT(W$1&amp;"!$I$2:$AM$40"),('Partner-period(er)'!$A1213+14),FALSE)</f>
        <v>0</v>
      </c>
      <c r="X1213" s="109">
        <f ca="1">HLOOKUP($B1213,INDIRECT(X$1&amp;"!$I$2:$AM$40"),('Partner-period(er)'!$A1213+14),FALSE)</f>
        <v>0</v>
      </c>
      <c r="Z1213" s="15">
        <f t="shared" ref="Z1213:Z1221" ca="1" si="655">J1213</f>
        <v>0</v>
      </c>
      <c r="AA1213" s="11">
        <f ca="1">SUM($J1213:K1213)</f>
        <v>0</v>
      </c>
      <c r="AB1213" s="11">
        <f ca="1">SUM($J1213:L1213)</f>
        <v>0</v>
      </c>
      <c r="AC1213" s="11">
        <f ca="1">SUM($J1213:M1213)</f>
        <v>0</v>
      </c>
      <c r="AD1213" s="11">
        <f ca="1">SUM($J1213:N1213)</f>
        <v>0</v>
      </c>
      <c r="AE1213" s="11">
        <f ca="1">SUM($J1213:O1213)</f>
        <v>0</v>
      </c>
      <c r="AF1213" s="11">
        <f ca="1">SUM($J1213:P1213)</f>
        <v>0</v>
      </c>
      <c r="AG1213" s="11">
        <f ca="1">SUM($J1213:Q1213)</f>
        <v>0</v>
      </c>
      <c r="AH1213" s="11">
        <f ca="1">SUM($J1213:R1213)</f>
        <v>0</v>
      </c>
      <c r="AI1213" s="11">
        <f ca="1">SUM($J1213:S1213)</f>
        <v>0</v>
      </c>
      <c r="AJ1213" s="11">
        <f ca="1">SUM($J1213:T1213)</f>
        <v>0</v>
      </c>
      <c r="AK1213" s="11">
        <f ca="1">SUM($J1213:U1213)</f>
        <v>0</v>
      </c>
      <c r="AL1213" s="11">
        <f ca="1">SUM($J1213:V1213)</f>
        <v>0</v>
      </c>
      <c r="AM1213" s="11">
        <f ca="1">SUM($J1213:W1213)</f>
        <v>0</v>
      </c>
      <c r="AN1213" s="19">
        <f ca="1">SUM($J1213:X1213)</f>
        <v>0</v>
      </c>
      <c r="AO1213" s="12"/>
      <c r="AP1213" s="11">
        <f ca="1">IF(Data!$H$2="ja",IF(Z1213&gt;$G1213,Z1213-$G1213,0),0)</f>
        <v>0</v>
      </c>
      <c r="AQ1213" s="11">
        <f ca="1">IF(Data!$H$2="ja",IF(AA1213&gt;$G1213,AA1213-$G1213-SUM($AP1213:AP1213),0),0)</f>
        <v>0</v>
      </c>
      <c r="AR1213" s="11">
        <f ca="1">IF(Data!$H$2="ja",IF(AB1213&gt;$G1213,AB1213-$G1213-SUM($AP1213:AQ1213),0),0)</f>
        <v>0</v>
      </c>
      <c r="AS1213" s="11">
        <f ca="1">IF(Data!$H$2="ja",IF(AC1213&gt;$G1213,AC1213-$G1213-SUM($AP1213:AR1213),0),0)</f>
        <v>0</v>
      </c>
      <c r="AT1213" s="11">
        <f ca="1">IF(Data!$H$2="ja",IF(AD1213&gt;$G1213,AD1213-$G1213-SUM($AP1213:AS1213),0),0)</f>
        <v>0</v>
      </c>
      <c r="AU1213" s="11">
        <f ca="1">IF(Data!$H$2="ja",IF(AE1213&gt;$G1213,AE1213-$G1213-SUM($AP1213:AT1213),0),0)</f>
        <v>0</v>
      </c>
      <c r="AV1213" s="11">
        <f ca="1">IF(Data!$H$2="ja",IF(AF1213&gt;$G1213,AF1213-$G1213-SUM($AP1213:AU1213),0),0)</f>
        <v>0</v>
      </c>
      <c r="AW1213" s="11">
        <f ca="1">IF(Data!$H$2="ja",IF(AG1213&gt;$G1213,AG1213-$G1213-SUM($AP1213:AV1213),0),0)</f>
        <v>0</v>
      </c>
      <c r="AX1213" s="11">
        <f ca="1">IF(Data!$H$2="ja",IF(AH1213&gt;$G1213,AH1213-$G1213-SUM($AP1213:AW1213),0),0)</f>
        <v>0</v>
      </c>
      <c r="AY1213" s="11">
        <f ca="1">IF(Data!$H$2="ja",IF(AI1213&gt;$G1213,AI1213-$G1213-SUM($AP1213:AX1213),0),0)</f>
        <v>0</v>
      </c>
      <c r="AZ1213" s="11">
        <f ca="1">IF(Data!$H$2="ja",IF(AJ1213&gt;$G1213,AJ1213-$G1213-SUM($AP1213:AY1213),0),0)</f>
        <v>0</v>
      </c>
      <c r="BA1213" s="11">
        <f ca="1">IF(Data!$H$2="ja",IF(AK1213&gt;$G1213,AK1213-$G1213-SUM($AP1213:AZ1213),0),0)</f>
        <v>0</v>
      </c>
      <c r="BB1213" s="11">
        <f ca="1">IF(Data!$H$2="ja",IF(AL1213&gt;$G1213,AL1213-$G1213-SUM($AP1213:BA1213),0),0)</f>
        <v>0</v>
      </c>
      <c r="BC1213" s="11">
        <f ca="1">IF(Data!$H$2="ja",IF(AM1213&gt;$G1213,AM1213-$G1213-SUM($AP1213:BB1213),0),0)</f>
        <v>0</v>
      </c>
      <c r="BD1213" s="11">
        <f ca="1">IF(Data!$H$2="ja",IF(AN1213&gt;$G1213,AN1213-$G1213-SUM($AP1213:BC1213),0),0)</f>
        <v>0</v>
      </c>
    </row>
    <row r="1214" spans="1:56" x14ac:dyDescent="0.25">
      <c r="A1214" s="24">
        <v>10</v>
      </c>
      <c r="B1214" s="24">
        <f t="shared" si="651"/>
        <v>25</v>
      </c>
      <c r="C1214" s="39"/>
      <c r="D1214" s="9" t="str">
        <f>Data!B$7</f>
        <v>Bygninger og jord</v>
      </c>
      <c r="E1214" s="9"/>
      <c r="F1214" s="4"/>
      <c r="G1214" s="242">
        <f>HLOOKUP(B1214,'Budget &amp; Total'!$1:$45,(31),FALSE)</f>
        <v>0</v>
      </c>
      <c r="H1214" s="454">
        <f t="shared" ca="1" si="652"/>
        <v>0</v>
      </c>
      <c r="I1214" s="72"/>
      <c r="J1214" s="159">
        <f ca="1">HLOOKUP($B1214,INDIRECT(J$1&amp;"!$I$2:$AM$40"),('Partner-period(er)'!$A1214+14),FALSE)</f>
        <v>0</v>
      </c>
      <c r="K1214" s="57">
        <f ca="1">HLOOKUP($B1214,INDIRECT(K$1&amp;"!$I$2:$AM$40"),('Partner-period(er)'!$A1214+14),FALSE)</f>
        <v>0</v>
      </c>
      <c r="L1214" s="57">
        <f ca="1">HLOOKUP($B1214,INDIRECT(L$1&amp;"!$I$2:$AM$40"),('Partner-period(er)'!$A1214+14),FALSE)</f>
        <v>0</v>
      </c>
      <c r="M1214" s="57">
        <f ca="1">HLOOKUP($B1214,INDIRECT(M$1&amp;"!$I$2:$AM$40"),('Partner-period(er)'!$A1214+14),FALSE)</f>
        <v>0</v>
      </c>
      <c r="N1214" s="57">
        <f ca="1">HLOOKUP($B1214,INDIRECT(N$1&amp;"!$I$2:$AM$40"),('Partner-period(er)'!$A1214+14),FALSE)</f>
        <v>0</v>
      </c>
      <c r="O1214" s="9">
        <f ca="1">HLOOKUP($B1214,INDIRECT(O$1&amp;"!$I$2:$AM$40"),('Partner-period(er)'!$A1214+14),FALSE)</f>
        <v>0</v>
      </c>
      <c r="P1214" s="9">
        <f ca="1">HLOOKUP($B1214,INDIRECT(P$1&amp;"!$I$2:$AM$40"),('Partner-period(er)'!$A1214+14),FALSE)</f>
        <v>0</v>
      </c>
      <c r="Q1214" s="9">
        <f ca="1">HLOOKUP($B1214,INDIRECT(Q$1&amp;"!$I$2:$AM$40"),('Partner-period(er)'!$A1214+14),FALSE)</f>
        <v>0</v>
      </c>
      <c r="R1214" s="9">
        <f ca="1">HLOOKUP($B1214,INDIRECT(R$1&amp;"!$I$2:$AM$40"),('Partner-period(er)'!$A1214+14),FALSE)</f>
        <v>0</v>
      </c>
      <c r="S1214" s="9">
        <f ca="1">HLOOKUP($B1214,INDIRECT(S$1&amp;"!$I$2:$AM$40"),('Partner-period(er)'!$A1214+14),FALSE)</f>
        <v>0</v>
      </c>
      <c r="T1214" s="9">
        <f ca="1">HLOOKUP($B1214,INDIRECT(T$1&amp;"!$I$2:$AM$40"),('Partner-period(er)'!$A1214+14),FALSE)</f>
        <v>0</v>
      </c>
      <c r="U1214" s="9">
        <f ca="1">HLOOKUP($B1214,INDIRECT(U$1&amp;"!$I$2:$AM$40"),('Partner-period(er)'!$A1214+14),FALSE)</f>
        <v>0</v>
      </c>
      <c r="V1214" s="9">
        <f ca="1">HLOOKUP($B1214,INDIRECT(V$1&amp;"!$I$2:$AM$40"),('Partner-period(er)'!$A1214+14),FALSE)</f>
        <v>0</v>
      </c>
      <c r="W1214" s="9">
        <f ca="1">HLOOKUP($B1214,INDIRECT(W$1&amp;"!$I$2:$AM$40"),('Partner-period(er)'!$A1214+14),FALSE)</f>
        <v>0</v>
      </c>
      <c r="X1214" s="109">
        <f ca="1">HLOOKUP($B1214,INDIRECT(X$1&amp;"!$I$2:$AM$40"),('Partner-period(er)'!$A1214+14),FALSE)</f>
        <v>0</v>
      </c>
      <c r="Z1214" s="15">
        <f t="shared" ca="1" si="655"/>
        <v>0</v>
      </c>
      <c r="AA1214" s="11">
        <f ca="1">SUM($J1214:K1214)</f>
        <v>0</v>
      </c>
      <c r="AB1214" s="11">
        <f ca="1">SUM($J1214:L1214)</f>
        <v>0</v>
      </c>
      <c r="AC1214" s="11">
        <f ca="1">SUM($J1214:M1214)</f>
        <v>0</v>
      </c>
      <c r="AD1214" s="11">
        <f ca="1">SUM($J1214:N1214)</f>
        <v>0</v>
      </c>
      <c r="AE1214" s="11">
        <f ca="1">SUM($J1214:O1214)</f>
        <v>0</v>
      </c>
      <c r="AF1214" s="11">
        <f ca="1">SUM($J1214:P1214)</f>
        <v>0</v>
      </c>
      <c r="AG1214" s="11">
        <f ca="1">SUM($J1214:Q1214)</f>
        <v>0</v>
      </c>
      <c r="AH1214" s="11">
        <f ca="1">SUM($J1214:R1214)</f>
        <v>0</v>
      </c>
      <c r="AI1214" s="11">
        <f ca="1">SUM($J1214:S1214)</f>
        <v>0</v>
      </c>
      <c r="AJ1214" s="11">
        <f ca="1">SUM($J1214:T1214)</f>
        <v>0</v>
      </c>
      <c r="AK1214" s="11">
        <f ca="1">SUM($J1214:U1214)</f>
        <v>0</v>
      </c>
      <c r="AL1214" s="11">
        <f ca="1">SUM($J1214:V1214)</f>
        <v>0</v>
      </c>
      <c r="AM1214" s="11">
        <f ca="1">SUM($J1214:W1214)</f>
        <v>0</v>
      </c>
      <c r="AN1214" s="19">
        <f ca="1">SUM($J1214:X1214)</f>
        <v>0</v>
      </c>
      <c r="AO1214" s="12"/>
      <c r="AP1214" s="11">
        <f ca="1">IF(Data!$H$2="ja",IF(Z1214&gt;$G1214,Z1214-$G1214,0),0)</f>
        <v>0</v>
      </c>
      <c r="AQ1214" s="11">
        <f ca="1">IF(Data!$H$2="ja",IF(AA1214&gt;$G1214,AA1214-$G1214-SUM($AP1214:AP1214),0),0)</f>
        <v>0</v>
      </c>
      <c r="AR1214" s="11">
        <f ca="1">IF(Data!$H$2="ja",IF(AB1214&gt;$G1214,AB1214-$G1214-SUM($AP1214:AQ1214),0),0)</f>
        <v>0</v>
      </c>
      <c r="AS1214" s="11">
        <f ca="1">IF(Data!$H$2="ja",IF(AC1214&gt;$G1214,AC1214-$G1214-SUM($AP1214:AR1214),0),0)</f>
        <v>0</v>
      </c>
      <c r="AT1214" s="11">
        <f ca="1">IF(Data!$H$2="ja",IF(AD1214&gt;$G1214,AD1214-$G1214-SUM($AP1214:AS1214),0),0)</f>
        <v>0</v>
      </c>
      <c r="AU1214" s="11">
        <f ca="1">IF(Data!$H$2="ja",IF(AE1214&gt;$G1214,AE1214-$G1214-SUM($AP1214:AT1214),0),0)</f>
        <v>0</v>
      </c>
      <c r="AV1214" s="11">
        <f ca="1">IF(Data!$H$2="ja",IF(AF1214&gt;$G1214,AF1214-$G1214-SUM($AP1214:AU1214),0),0)</f>
        <v>0</v>
      </c>
      <c r="AW1214" s="11">
        <f ca="1">IF(Data!$H$2="ja",IF(AG1214&gt;$G1214,AG1214-$G1214-SUM($AP1214:AV1214),0),0)</f>
        <v>0</v>
      </c>
      <c r="AX1214" s="11">
        <f ca="1">IF(Data!$H$2="ja",IF(AH1214&gt;$G1214,AH1214-$G1214-SUM($AP1214:AW1214),0),0)</f>
        <v>0</v>
      </c>
      <c r="AY1214" s="11">
        <f ca="1">IF(Data!$H$2="ja",IF(AI1214&gt;$G1214,AI1214-$G1214-SUM($AP1214:AX1214),0),0)</f>
        <v>0</v>
      </c>
      <c r="AZ1214" s="11">
        <f ca="1">IF(Data!$H$2="ja",IF(AJ1214&gt;$G1214,AJ1214-$G1214-SUM($AP1214:AY1214),0),0)</f>
        <v>0</v>
      </c>
      <c r="BA1214" s="11">
        <f ca="1">IF(Data!$H$2="ja",IF(AK1214&gt;$G1214,AK1214-$G1214-SUM($AP1214:AZ1214),0),0)</f>
        <v>0</v>
      </c>
      <c r="BB1214" s="11">
        <f ca="1">IF(Data!$H$2="ja",IF(AL1214&gt;$G1214,AL1214-$G1214-SUM($AP1214:BA1214),0),0)</f>
        <v>0</v>
      </c>
      <c r="BC1214" s="11">
        <f ca="1">IF(Data!$H$2="ja",IF(AM1214&gt;$G1214,AM1214-$G1214-SUM($AP1214:BB1214),0),0)</f>
        <v>0</v>
      </c>
      <c r="BD1214" s="11">
        <f ca="1">IF(Data!$H$2="ja",IF(AN1214&gt;$G1214,AN1214-$G1214-SUM($AP1214:BC1214),0),0)</f>
        <v>0</v>
      </c>
    </row>
    <row r="1215" spans="1:56" x14ac:dyDescent="0.25">
      <c r="A1215" s="24">
        <v>11</v>
      </c>
      <c r="B1215" s="24">
        <f t="shared" si="651"/>
        <v>25</v>
      </c>
      <c r="C1215" s="39"/>
      <c r="D1215" s="9" t="str">
        <f>Data!B$8</f>
        <v>Andre driftsudgifter, herunder materialer</v>
      </c>
      <c r="E1215" s="9"/>
      <c r="F1215" s="4"/>
      <c r="G1215" s="242">
        <f>HLOOKUP(B1215,'Budget &amp; Total'!$1:$45,(32),FALSE)</f>
        <v>0</v>
      </c>
      <c r="H1215" s="454">
        <f t="shared" ca="1" si="652"/>
        <v>0</v>
      </c>
      <c r="I1215" s="72"/>
      <c r="J1215" s="159">
        <f ca="1">HLOOKUP($B1215,INDIRECT(J$1&amp;"!$I$2:$AM$40"),('Partner-period(er)'!$A1215+14),FALSE)</f>
        <v>0</v>
      </c>
      <c r="K1215" s="57">
        <f ca="1">HLOOKUP($B1215,INDIRECT(K$1&amp;"!$I$2:$AM$40"),('Partner-period(er)'!$A1215+14),FALSE)</f>
        <v>0</v>
      </c>
      <c r="L1215" s="57">
        <f ca="1">HLOOKUP($B1215,INDIRECT(L$1&amp;"!$I$2:$AM$40"),('Partner-period(er)'!$A1215+14),FALSE)</f>
        <v>0</v>
      </c>
      <c r="M1215" s="57">
        <f ca="1">HLOOKUP($B1215,INDIRECT(M$1&amp;"!$I$2:$AM$40"),('Partner-period(er)'!$A1215+14),FALSE)</f>
        <v>0</v>
      </c>
      <c r="N1215" s="57">
        <f ca="1">HLOOKUP($B1215,INDIRECT(N$1&amp;"!$I$2:$AM$40"),('Partner-period(er)'!$A1215+14),FALSE)</f>
        <v>0</v>
      </c>
      <c r="O1215" s="9">
        <f ca="1">HLOOKUP($B1215,INDIRECT(O$1&amp;"!$I$2:$AM$40"),('Partner-period(er)'!$A1215+14),FALSE)</f>
        <v>0</v>
      </c>
      <c r="P1215" s="9">
        <f ca="1">HLOOKUP($B1215,INDIRECT(P$1&amp;"!$I$2:$AM$40"),('Partner-period(er)'!$A1215+14),FALSE)</f>
        <v>0</v>
      </c>
      <c r="Q1215" s="9">
        <f ca="1">HLOOKUP($B1215,INDIRECT(Q$1&amp;"!$I$2:$AM$40"),('Partner-period(er)'!$A1215+14),FALSE)</f>
        <v>0</v>
      </c>
      <c r="R1215" s="9">
        <f ca="1">HLOOKUP($B1215,INDIRECT(R$1&amp;"!$I$2:$AM$40"),('Partner-period(er)'!$A1215+14),FALSE)</f>
        <v>0</v>
      </c>
      <c r="S1215" s="9">
        <f ca="1">HLOOKUP($B1215,INDIRECT(S$1&amp;"!$I$2:$AM$40"),('Partner-period(er)'!$A1215+14),FALSE)</f>
        <v>0</v>
      </c>
      <c r="T1215" s="9">
        <f ca="1">HLOOKUP($B1215,INDIRECT(T$1&amp;"!$I$2:$AM$40"),('Partner-period(er)'!$A1215+14),FALSE)</f>
        <v>0</v>
      </c>
      <c r="U1215" s="9">
        <f ca="1">HLOOKUP($B1215,INDIRECT(U$1&amp;"!$I$2:$AM$40"),('Partner-period(er)'!$A1215+14),FALSE)</f>
        <v>0</v>
      </c>
      <c r="V1215" s="9">
        <f ca="1">HLOOKUP($B1215,INDIRECT(V$1&amp;"!$I$2:$AM$40"),('Partner-period(er)'!$A1215+14),FALSE)</f>
        <v>0</v>
      </c>
      <c r="W1215" s="9">
        <f ca="1">HLOOKUP($B1215,INDIRECT(W$1&amp;"!$I$2:$AM$40"),('Partner-period(er)'!$A1215+14),FALSE)</f>
        <v>0</v>
      </c>
      <c r="X1215" s="109">
        <f ca="1">HLOOKUP($B1215,INDIRECT(X$1&amp;"!$I$2:$AM$40"),('Partner-period(er)'!$A1215+14),FALSE)</f>
        <v>0</v>
      </c>
      <c r="Z1215" s="15">
        <f t="shared" ca="1" si="655"/>
        <v>0</v>
      </c>
      <c r="AA1215" s="11">
        <f ca="1">SUM($J1215:K1215)</f>
        <v>0</v>
      </c>
      <c r="AB1215" s="11">
        <f ca="1">SUM($J1215:L1215)</f>
        <v>0</v>
      </c>
      <c r="AC1215" s="11">
        <f ca="1">SUM($J1215:M1215)</f>
        <v>0</v>
      </c>
      <c r="AD1215" s="11">
        <f ca="1">SUM($J1215:N1215)</f>
        <v>0</v>
      </c>
      <c r="AE1215" s="11">
        <f ca="1">SUM($J1215:O1215)</f>
        <v>0</v>
      </c>
      <c r="AF1215" s="11">
        <f ca="1">SUM($J1215:P1215)</f>
        <v>0</v>
      </c>
      <c r="AG1215" s="11">
        <f ca="1">SUM($J1215:Q1215)</f>
        <v>0</v>
      </c>
      <c r="AH1215" s="11">
        <f ca="1">SUM($J1215:R1215)</f>
        <v>0</v>
      </c>
      <c r="AI1215" s="11">
        <f ca="1">SUM($J1215:S1215)</f>
        <v>0</v>
      </c>
      <c r="AJ1215" s="11">
        <f ca="1">SUM($J1215:T1215)</f>
        <v>0</v>
      </c>
      <c r="AK1215" s="11">
        <f ca="1">SUM($J1215:U1215)</f>
        <v>0</v>
      </c>
      <c r="AL1215" s="11">
        <f ca="1">SUM($J1215:V1215)</f>
        <v>0</v>
      </c>
      <c r="AM1215" s="11">
        <f ca="1">SUM($J1215:W1215)</f>
        <v>0</v>
      </c>
      <c r="AN1215" s="19">
        <f ca="1">SUM($J1215:X1215)</f>
        <v>0</v>
      </c>
      <c r="AO1215" s="12"/>
      <c r="AP1215" s="11">
        <f ca="1">IF(Data!$H$2="ja",IF(Z1215&gt;$G1215,Z1215-$G1215,0),0)</f>
        <v>0</v>
      </c>
      <c r="AQ1215" s="11">
        <f ca="1">IF(Data!$H$2="ja",IF(AA1215&gt;$G1215,AA1215-$G1215-SUM($AP1215:AP1215),0),0)</f>
        <v>0</v>
      </c>
      <c r="AR1215" s="11">
        <f ca="1">IF(Data!$H$2="ja",IF(AB1215&gt;$G1215,AB1215-$G1215-SUM($AP1215:AQ1215),0),0)</f>
        <v>0</v>
      </c>
      <c r="AS1215" s="11">
        <f ca="1">IF(Data!$H$2="ja",IF(AC1215&gt;$G1215,AC1215-$G1215-SUM($AP1215:AR1215),0),0)</f>
        <v>0</v>
      </c>
      <c r="AT1215" s="11">
        <f ca="1">IF(Data!$H$2="ja",IF(AD1215&gt;$G1215,AD1215-$G1215-SUM($AP1215:AS1215),0),0)</f>
        <v>0</v>
      </c>
      <c r="AU1215" s="11">
        <f ca="1">IF(Data!$H$2="ja",IF(AE1215&gt;$G1215,AE1215-$G1215-SUM($AP1215:AT1215),0),0)</f>
        <v>0</v>
      </c>
      <c r="AV1215" s="11">
        <f ca="1">IF(Data!$H$2="ja",IF(AF1215&gt;$G1215,AF1215-$G1215-SUM($AP1215:AU1215),0),0)</f>
        <v>0</v>
      </c>
      <c r="AW1215" s="11">
        <f ca="1">IF(Data!$H$2="ja",IF(AG1215&gt;$G1215,AG1215-$G1215-SUM($AP1215:AV1215),0),0)</f>
        <v>0</v>
      </c>
      <c r="AX1215" s="11">
        <f ca="1">IF(Data!$H$2="ja",IF(AH1215&gt;$G1215,AH1215-$G1215-SUM($AP1215:AW1215),0),0)</f>
        <v>0</v>
      </c>
      <c r="AY1215" s="11">
        <f ca="1">IF(Data!$H$2="ja",IF(AI1215&gt;$G1215,AI1215-$G1215-SUM($AP1215:AX1215),0),0)</f>
        <v>0</v>
      </c>
      <c r="AZ1215" s="11">
        <f ca="1">IF(Data!$H$2="ja",IF(AJ1215&gt;$G1215,AJ1215-$G1215-SUM($AP1215:AY1215),0),0)</f>
        <v>0</v>
      </c>
      <c r="BA1215" s="11">
        <f ca="1">IF(Data!$H$2="ja",IF(AK1215&gt;$G1215,AK1215-$G1215-SUM($AP1215:AZ1215),0),0)</f>
        <v>0</v>
      </c>
      <c r="BB1215" s="11">
        <f ca="1">IF(Data!$H$2="ja",IF(AL1215&gt;$G1215,AL1215-$G1215-SUM($AP1215:BA1215),0),0)</f>
        <v>0</v>
      </c>
      <c r="BC1215" s="11">
        <f ca="1">IF(Data!$H$2="ja",IF(AM1215&gt;$G1215,AM1215-$G1215-SUM($AP1215:BB1215),0),0)</f>
        <v>0</v>
      </c>
      <c r="BD1215" s="11">
        <f ca="1">IF(Data!$H$2="ja",IF(AN1215&gt;$G1215,AN1215-$G1215-SUM($AP1215:BC1215),0),0)</f>
        <v>0</v>
      </c>
    </row>
    <row r="1216" spans="1:56" x14ac:dyDescent="0.25">
      <c r="A1216" s="24">
        <v>12</v>
      </c>
      <c r="B1216" s="24">
        <f t="shared" si="651"/>
        <v>25</v>
      </c>
      <c r="C1216" s="39"/>
      <c r="D1216" s="9" t="str">
        <f>Data!B$9</f>
        <v>Konsulentydelser ved køb fra ekstern leverandør</v>
      </c>
      <c r="E1216" s="9"/>
      <c r="F1216" s="4"/>
      <c r="G1216" s="242">
        <f>HLOOKUP(B1216,'Budget &amp; Total'!$1:$45,(33),FALSE)</f>
        <v>0</v>
      </c>
      <c r="H1216" s="454">
        <f t="shared" ca="1" si="652"/>
        <v>0</v>
      </c>
      <c r="I1216" s="72"/>
      <c r="J1216" s="159">
        <f ca="1">HLOOKUP($B1216,INDIRECT(J$1&amp;"!$I$2:$AM$40"),('Partner-period(er)'!$A1216+14),FALSE)</f>
        <v>0</v>
      </c>
      <c r="K1216" s="57">
        <f ca="1">HLOOKUP($B1216,INDIRECT(K$1&amp;"!$I$2:$AM$40"),('Partner-period(er)'!$A1216+14),FALSE)</f>
        <v>0</v>
      </c>
      <c r="L1216" s="57">
        <f ca="1">HLOOKUP($B1216,INDIRECT(L$1&amp;"!$I$2:$AM$40"),('Partner-period(er)'!$A1216+14),FALSE)</f>
        <v>0</v>
      </c>
      <c r="M1216" s="57">
        <f ca="1">HLOOKUP($B1216,INDIRECT(M$1&amp;"!$I$2:$AM$40"),('Partner-period(er)'!$A1216+14),FALSE)</f>
        <v>0</v>
      </c>
      <c r="N1216" s="57">
        <f ca="1">HLOOKUP($B1216,INDIRECT(N$1&amp;"!$I$2:$AM$40"),('Partner-period(er)'!$A1216+14),FALSE)</f>
        <v>0</v>
      </c>
      <c r="O1216" s="9">
        <f ca="1">HLOOKUP($B1216,INDIRECT(O$1&amp;"!$I$2:$AM$40"),('Partner-period(er)'!$A1216+14),FALSE)</f>
        <v>0</v>
      </c>
      <c r="P1216" s="9">
        <f ca="1">HLOOKUP($B1216,INDIRECT(P$1&amp;"!$I$2:$AM$40"),('Partner-period(er)'!$A1216+14),FALSE)</f>
        <v>0</v>
      </c>
      <c r="Q1216" s="9">
        <f ca="1">HLOOKUP($B1216,INDIRECT(Q$1&amp;"!$I$2:$AM$40"),('Partner-period(er)'!$A1216+14),FALSE)</f>
        <v>0</v>
      </c>
      <c r="R1216" s="9">
        <f ca="1">HLOOKUP($B1216,INDIRECT(R$1&amp;"!$I$2:$AM$40"),('Partner-period(er)'!$A1216+14),FALSE)</f>
        <v>0</v>
      </c>
      <c r="S1216" s="9">
        <f ca="1">HLOOKUP($B1216,INDIRECT(S$1&amp;"!$I$2:$AM$40"),('Partner-period(er)'!$A1216+14),FALSE)</f>
        <v>0</v>
      </c>
      <c r="T1216" s="9">
        <f ca="1">HLOOKUP($B1216,INDIRECT(T$1&amp;"!$I$2:$AM$40"),('Partner-period(er)'!$A1216+14),FALSE)</f>
        <v>0</v>
      </c>
      <c r="U1216" s="9">
        <f ca="1">HLOOKUP($B1216,INDIRECT(U$1&amp;"!$I$2:$AM$40"),('Partner-period(er)'!$A1216+14),FALSE)</f>
        <v>0</v>
      </c>
      <c r="V1216" s="9">
        <f ca="1">HLOOKUP($B1216,INDIRECT(V$1&amp;"!$I$2:$AM$40"),('Partner-period(er)'!$A1216+14),FALSE)</f>
        <v>0</v>
      </c>
      <c r="W1216" s="9">
        <f ca="1">HLOOKUP($B1216,INDIRECT(W$1&amp;"!$I$2:$AM$40"),('Partner-period(er)'!$A1216+14),FALSE)</f>
        <v>0</v>
      </c>
      <c r="X1216" s="109">
        <f ca="1">HLOOKUP($B1216,INDIRECT(X$1&amp;"!$I$2:$AM$40"),('Partner-period(er)'!$A1216+14),FALSE)</f>
        <v>0</v>
      </c>
      <c r="Z1216" s="15">
        <f t="shared" ca="1" si="655"/>
        <v>0</v>
      </c>
      <c r="AA1216" s="11">
        <f ca="1">SUM($J1216:K1216)</f>
        <v>0</v>
      </c>
      <c r="AB1216" s="11">
        <f ca="1">SUM($J1216:L1216)</f>
        <v>0</v>
      </c>
      <c r="AC1216" s="11">
        <f ca="1">SUM($J1216:M1216)</f>
        <v>0</v>
      </c>
      <c r="AD1216" s="11">
        <f ca="1">SUM($J1216:N1216)</f>
        <v>0</v>
      </c>
      <c r="AE1216" s="11">
        <f ca="1">SUM($J1216:O1216)</f>
        <v>0</v>
      </c>
      <c r="AF1216" s="11">
        <f ca="1">SUM($J1216:P1216)</f>
        <v>0</v>
      </c>
      <c r="AG1216" s="11">
        <f ca="1">SUM($J1216:Q1216)</f>
        <v>0</v>
      </c>
      <c r="AH1216" s="11">
        <f ca="1">SUM($J1216:R1216)</f>
        <v>0</v>
      </c>
      <c r="AI1216" s="11">
        <f ca="1">SUM($J1216:S1216)</f>
        <v>0</v>
      </c>
      <c r="AJ1216" s="11">
        <f ca="1">SUM($J1216:T1216)</f>
        <v>0</v>
      </c>
      <c r="AK1216" s="11">
        <f ca="1">SUM($J1216:U1216)</f>
        <v>0</v>
      </c>
      <c r="AL1216" s="11">
        <f ca="1">SUM($J1216:V1216)</f>
        <v>0</v>
      </c>
      <c r="AM1216" s="11">
        <f ca="1">SUM($J1216:W1216)</f>
        <v>0</v>
      </c>
      <c r="AN1216" s="19">
        <f ca="1">SUM($J1216:X1216)</f>
        <v>0</v>
      </c>
      <c r="AO1216" s="12"/>
      <c r="AP1216" s="11">
        <f ca="1">IF(Data!$H$2="ja",IF(Z1216&gt;$G1216,Z1216-$G1216,0),0)</f>
        <v>0</v>
      </c>
      <c r="AQ1216" s="11">
        <f ca="1">IF(Data!$H$2="ja",IF(AA1216&gt;$G1216,AA1216-$G1216-SUM($AP1216:AP1216),0),0)</f>
        <v>0</v>
      </c>
      <c r="AR1216" s="11">
        <f ca="1">IF(Data!$H$2="ja",IF(AB1216&gt;$G1216,AB1216-$G1216-SUM($AP1216:AQ1216),0),0)</f>
        <v>0</v>
      </c>
      <c r="AS1216" s="11">
        <f ca="1">IF(Data!$H$2="ja",IF(AC1216&gt;$G1216,AC1216-$G1216-SUM($AP1216:AR1216),0),0)</f>
        <v>0</v>
      </c>
      <c r="AT1216" s="11">
        <f ca="1">IF(Data!$H$2="ja",IF(AD1216&gt;$G1216,AD1216-$G1216-SUM($AP1216:AS1216),0),0)</f>
        <v>0</v>
      </c>
      <c r="AU1216" s="11">
        <f ca="1">IF(Data!$H$2="ja",IF(AE1216&gt;$G1216,AE1216-$G1216-SUM($AP1216:AT1216),0),0)</f>
        <v>0</v>
      </c>
      <c r="AV1216" s="11">
        <f ca="1">IF(Data!$H$2="ja",IF(AF1216&gt;$G1216,AF1216-$G1216-SUM($AP1216:AU1216),0),0)</f>
        <v>0</v>
      </c>
      <c r="AW1216" s="11">
        <f ca="1">IF(Data!$H$2="ja",IF(AG1216&gt;$G1216,AG1216-$G1216-SUM($AP1216:AV1216),0),0)</f>
        <v>0</v>
      </c>
      <c r="AX1216" s="11">
        <f ca="1">IF(Data!$H$2="ja",IF(AH1216&gt;$G1216,AH1216-$G1216-SUM($AP1216:AW1216),0),0)</f>
        <v>0</v>
      </c>
      <c r="AY1216" s="11">
        <f ca="1">IF(Data!$H$2="ja",IF(AI1216&gt;$G1216,AI1216-$G1216-SUM($AP1216:AX1216),0),0)</f>
        <v>0</v>
      </c>
      <c r="AZ1216" s="11">
        <f ca="1">IF(Data!$H$2="ja",IF(AJ1216&gt;$G1216,AJ1216-$G1216-SUM($AP1216:AY1216),0),0)</f>
        <v>0</v>
      </c>
      <c r="BA1216" s="11">
        <f ca="1">IF(Data!$H$2="ja",IF(AK1216&gt;$G1216,AK1216-$G1216-SUM($AP1216:AZ1216),0),0)</f>
        <v>0</v>
      </c>
      <c r="BB1216" s="11">
        <f ca="1">IF(Data!$H$2="ja",IF(AL1216&gt;$G1216,AL1216-$G1216-SUM($AP1216:BA1216),0),0)</f>
        <v>0</v>
      </c>
      <c r="BC1216" s="11">
        <f ca="1">IF(Data!$H$2="ja",IF(AM1216&gt;$G1216,AM1216-$G1216-SUM($AP1216:BB1216),0),0)</f>
        <v>0</v>
      </c>
      <c r="BD1216" s="11">
        <f ca="1">IF(Data!$H$2="ja",IF(AN1216&gt;$G1216,AN1216-$G1216-SUM($AP1216:BC1216),0),0)</f>
        <v>0</v>
      </c>
    </row>
    <row r="1217" spans="1:56" x14ac:dyDescent="0.25">
      <c r="A1217" s="24">
        <v>13</v>
      </c>
      <c r="B1217" s="24">
        <f t="shared" si="651"/>
        <v>25</v>
      </c>
      <c r="C1217" s="39"/>
      <c r="D1217" s="9" t="str">
        <f>Data!B$10</f>
        <v>Indtægter (negative tal)</v>
      </c>
      <c r="E1217" s="9"/>
      <c r="F1217" s="4"/>
      <c r="G1217" s="242">
        <f>HLOOKUP(B1217,'Budget &amp; Total'!$1:$45,(34),FALSE)</f>
        <v>0</v>
      </c>
      <c r="H1217" s="454">
        <f t="shared" ca="1" si="652"/>
        <v>0</v>
      </c>
      <c r="I1217" s="72"/>
      <c r="J1217" s="159">
        <f ca="1">HLOOKUP($B1217,INDIRECT(J$1&amp;"!$I$2:$AM$40"),('Partner-period(er)'!$A1217+14),FALSE)</f>
        <v>0</v>
      </c>
      <c r="K1217" s="57">
        <f ca="1">HLOOKUP($B1217,INDIRECT(K$1&amp;"!$I$2:$AM$40"),('Partner-period(er)'!$A1217+14),FALSE)</f>
        <v>0</v>
      </c>
      <c r="L1217" s="57">
        <f ca="1">HLOOKUP($B1217,INDIRECT(L$1&amp;"!$I$2:$AM$40"),('Partner-period(er)'!$A1217+14),FALSE)</f>
        <v>0</v>
      </c>
      <c r="M1217" s="57">
        <f ca="1">HLOOKUP($B1217,INDIRECT(M$1&amp;"!$I$2:$AM$40"),('Partner-period(er)'!$A1217+14),FALSE)</f>
        <v>0</v>
      </c>
      <c r="N1217" s="57">
        <f ca="1">HLOOKUP($B1217,INDIRECT(N$1&amp;"!$I$2:$AM$40"),('Partner-period(er)'!$A1217+14),FALSE)</f>
        <v>0</v>
      </c>
      <c r="O1217" s="9">
        <f ca="1">HLOOKUP($B1217,INDIRECT(O$1&amp;"!$I$2:$AM$40"),('Partner-period(er)'!$A1217+14),FALSE)</f>
        <v>0</v>
      </c>
      <c r="P1217" s="9">
        <f ca="1">HLOOKUP($B1217,INDIRECT(P$1&amp;"!$I$2:$AM$40"),('Partner-period(er)'!$A1217+14),FALSE)</f>
        <v>0</v>
      </c>
      <c r="Q1217" s="9">
        <f ca="1">HLOOKUP($B1217,INDIRECT(Q$1&amp;"!$I$2:$AM$40"),('Partner-period(er)'!$A1217+14),FALSE)</f>
        <v>0</v>
      </c>
      <c r="R1217" s="9">
        <f ca="1">HLOOKUP($B1217,INDIRECT(R$1&amp;"!$I$2:$AM$40"),('Partner-period(er)'!$A1217+14),FALSE)</f>
        <v>0</v>
      </c>
      <c r="S1217" s="9">
        <f ca="1">HLOOKUP($B1217,INDIRECT(S$1&amp;"!$I$2:$AM$40"),('Partner-period(er)'!$A1217+14),FALSE)</f>
        <v>0</v>
      </c>
      <c r="T1217" s="9">
        <f ca="1">HLOOKUP($B1217,INDIRECT(T$1&amp;"!$I$2:$AM$40"),('Partner-period(er)'!$A1217+14),FALSE)</f>
        <v>0</v>
      </c>
      <c r="U1217" s="9">
        <f ca="1">HLOOKUP($B1217,INDIRECT(U$1&amp;"!$I$2:$AM$40"),('Partner-period(er)'!$A1217+14),FALSE)</f>
        <v>0</v>
      </c>
      <c r="V1217" s="9">
        <f ca="1">HLOOKUP($B1217,INDIRECT(V$1&amp;"!$I$2:$AM$40"),('Partner-period(er)'!$A1217+14),FALSE)</f>
        <v>0</v>
      </c>
      <c r="W1217" s="9">
        <f ca="1">HLOOKUP($B1217,INDIRECT(W$1&amp;"!$I$2:$AM$40"),('Partner-period(er)'!$A1217+14),FALSE)</f>
        <v>0</v>
      </c>
      <c r="X1217" s="109">
        <f ca="1">HLOOKUP($B1217,INDIRECT(X$1&amp;"!$I$2:$AM$40"),('Partner-period(er)'!$A1217+14),FALSE)</f>
        <v>0</v>
      </c>
      <c r="Z1217" s="15">
        <f t="shared" ca="1" si="655"/>
        <v>0</v>
      </c>
      <c r="AA1217" s="11">
        <f ca="1">SUM($J1217:K1217)</f>
        <v>0</v>
      </c>
      <c r="AB1217" s="11">
        <f ca="1">SUM($J1217:L1217)</f>
        <v>0</v>
      </c>
      <c r="AC1217" s="11">
        <f ca="1">SUM($J1217:M1217)</f>
        <v>0</v>
      </c>
      <c r="AD1217" s="11">
        <f ca="1">SUM($J1217:N1217)</f>
        <v>0</v>
      </c>
      <c r="AE1217" s="11">
        <f ca="1">SUM($J1217:O1217)</f>
        <v>0</v>
      </c>
      <c r="AF1217" s="11">
        <f ca="1">SUM($J1217:P1217)</f>
        <v>0</v>
      </c>
      <c r="AG1217" s="11">
        <f ca="1">SUM($J1217:Q1217)</f>
        <v>0</v>
      </c>
      <c r="AH1217" s="11">
        <f ca="1">SUM($J1217:R1217)</f>
        <v>0</v>
      </c>
      <c r="AI1217" s="11">
        <f ca="1">SUM($J1217:S1217)</f>
        <v>0</v>
      </c>
      <c r="AJ1217" s="11">
        <f ca="1">SUM($J1217:T1217)</f>
        <v>0</v>
      </c>
      <c r="AK1217" s="11">
        <f ca="1">SUM($J1217:U1217)</f>
        <v>0</v>
      </c>
      <c r="AL1217" s="11">
        <f ca="1">SUM($J1217:V1217)</f>
        <v>0</v>
      </c>
      <c r="AM1217" s="11">
        <f ca="1">SUM($J1217:W1217)</f>
        <v>0</v>
      </c>
      <c r="AN1217" s="19">
        <f ca="1">SUM($J1217:X1217)</f>
        <v>0</v>
      </c>
      <c r="AO1217" s="12"/>
      <c r="AP1217" s="11"/>
      <c r="AQ1217" s="11"/>
      <c r="AR1217" s="11"/>
      <c r="AS1217" s="11"/>
      <c r="AT1217" s="11"/>
      <c r="AU1217" s="11"/>
      <c r="AV1217" s="11"/>
      <c r="AW1217" s="11"/>
      <c r="AX1217" s="11"/>
      <c r="AY1217" s="11"/>
      <c r="AZ1217" s="11"/>
      <c r="BA1217" s="11"/>
      <c r="BB1217" s="11"/>
      <c r="BC1217" s="11"/>
      <c r="BD1217" s="11"/>
    </row>
    <row r="1218" spans="1:56" x14ac:dyDescent="0.25">
      <c r="A1218" s="24">
        <v>14</v>
      </c>
      <c r="B1218" s="24">
        <f t="shared" si="651"/>
        <v>25</v>
      </c>
      <c r="C1218" s="39"/>
      <c r="D1218" s="9" t="str">
        <f>Data!B$11</f>
        <v>Andet, herunder rejser og formidling</v>
      </c>
      <c r="E1218" s="9"/>
      <c r="F1218" s="4"/>
      <c r="G1218" s="242">
        <f>HLOOKUP(B1218,'Budget &amp; Total'!$1:$45,(35),FALSE)</f>
        <v>0</v>
      </c>
      <c r="H1218" s="454">
        <f t="shared" ca="1" si="652"/>
        <v>0</v>
      </c>
      <c r="I1218" s="72"/>
      <c r="J1218" s="159">
        <f ca="1">HLOOKUP($B1218,INDIRECT(J$1&amp;"!$I$2:$AM$40"),('Partner-period(er)'!$A1218+14),FALSE)</f>
        <v>0</v>
      </c>
      <c r="K1218" s="57">
        <f ca="1">HLOOKUP($B1218,INDIRECT(K$1&amp;"!$I$2:$AM$40"),('Partner-period(er)'!$A1218+14),FALSE)</f>
        <v>0</v>
      </c>
      <c r="L1218" s="57">
        <f ca="1">HLOOKUP($B1218,INDIRECT(L$1&amp;"!$I$2:$AM$40"),('Partner-period(er)'!$A1218+14),FALSE)</f>
        <v>0</v>
      </c>
      <c r="M1218" s="57">
        <f ca="1">HLOOKUP($B1218,INDIRECT(M$1&amp;"!$I$2:$AM$40"),('Partner-period(er)'!$A1218+14),FALSE)</f>
        <v>0</v>
      </c>
      <c r="N1218" s="57">
        <f ca="1">HLOOKUP($B1218,INDIRECT(N$1&amp;"!$I$2:$AM$40"),('Partner-period(er)'!$A1218+14),FALSE)</f>
        <v>0</v>
      </c>
      <c r="O1218" s="9">
        <f ca="1">HLOOKUP($B1218,INDIRECT(O$1&amp;"!$I$2:$AM$40"),('Partner-period(er)'!$A1218+14),FALSE)</f>
        <v>0</v>
      </c>
      <c r="P1218" s="9">
        <f ca="1">HLOOKUP($B1218,INDIRECT(P$1&amp;"!$I$2:$AM$40"),('Partner-period(er)'!$A1218+14),FALSE)</f>
        <v>0</v>
      </c>
      <c r="Q1218" s="9">
        <f ca="1">HLOOKUP($B1218,INDIRECT(Q$1&amp;"!$I$2:$AM$40"),('Partner-period(er)'!$A1218+14),FALSE)</f>
        <v>0</v>
      </c>
      <c r="R1218" s="9">
        <f ca="1">HLOOKUP($B1218,INDIRECT(R$1&amp;"!$I$2:$AM$40"),('Partner-period(er)'!$A1218+14),FALSE)</f>
        <v>0</v>
      </c>
      <c r="S1218" s="9">
        <f ca="1">HLOOKUP($B1218,INDIRECT(S$1&amp;"!$I$2:$AM$40"),('Partner-period(er)'!$A1218+14),FALSE)</f>
        <v>0</v>
      </c>
      <c r="T1218" s="9">
        <f ca="1">HLOOKUP($B1218,INDIRECT(T$1&amp;"!$I$2:$AM$40"),('Partner-period(er)'!$A1218+14),FALSE)</f>
        <v>0</v>
      </c>
      <c r="U1218" s="9">
        <f ca="1">HLOOKUP($B1218,INDIRECT(U$1&amp;"!$I$2:$AM$40"),('Partner-period(er)'!$A1218+14),FALSE)</f>
        <v>0</v>
      </c>
      <c r="V1218" s="9">
        <f ca="1">HLOOKUP($B1218,INDIRECT(V$1&amp;"!$I$2:$AM$40"),('Partner-period(er)'!$A1218+14),FALSE)</f>
        <v>0</v>
      </c>
      <c r="W1218" s="9">
        <f ca="1">HLOOKUP($B1218,INDIRECT(W$1&amp;"!$I$2:$AM$40"),('Partner-period(er)'!$A1218+14),FALSE)</f>
        <v>0</v>
      </c>
      <c r="X1218" s="109">
        <f ca="1">HLOOKUP($B1218,INDIRECT(X$1&amp;"!$I$2:$AM$40"),('Partner-period(er)'!$A1218+14),FALSE)</f>
        <v>0</v>
      </c>
      <c r="Z1218" s="15">
        <f t="shared" ca="1" si="655"/>
        <v>0</v>
      </c>
      <c r="AA1218" s="11">
        <f ca="1">SUM($J1218:K1218)</f>
        <v>0</v>
      </c>
      <c r="AB1218" s="11">
        <f ca="1">SUM($J1218:L1218)</f>
        <v>0</v>
      </c>
      <c r="AC1218" s="11">
        <f ca="1">SUM($J1218:M1218)</f>
        <v>0</v>
      </c>
      <c r="AD1218" s="11">
        <f ca="1">SUM($J1218:N1218)</f>
        <v>0</v>
      </c>
      <c r="AE1218" s="11">
        <f ca="1">SUM($J1218:O1218)</f>
        <v>0</v>
      </c>
      <c r="AF1218" s="11">
        <f ca="1">SUM($J1218:P1218)</f>
        <v>0</v>
      </c>
      <c r="AG1218" s="11">
        <f ca="1">SUM($J1218:Q1218)</f>
        <v>0</v>
      </c>
      <c r="AH1218" s="11">
        <f ca="1">SUM($J1218:R1218)</f>
        <v>0</v>
      </c>
      <c r="AI1218" s="11">
        <f ca="1">SUM($J1218:S1218)</f>
        <v>0</v>
      </c>
      <c r="AJ1218" s="11">
        <f ca="1">SUM($J1218:T1218)</f>
        <v>0</v>
      </c>
      <c r="AK1218" s="11">
        <f ca="1">SUM($J1218:U1218)</f>
        <v>0</v>
      </c>
      <c r="AL1218" s="11">
        <f ca="1">SUM($J1218:V1218)</f>
        <v>0</v>
      </c>
      <c r="AM1218" s="11">
        <f ca="1">SUM($J1218:W1218)</f>
        <v>0</v>
      </c>
      <c r="AN1218" s="19">
        <f ca="1">SUM($J1218:X1218)</f>
        <v>0</v>
      </c>
      <c r="AO1218" s="12"/>
      <c r="AP1218" s="11">
        <f ca="1">IF(Data!$H$2="ja",IF(Z1218&gt;$G1218,Z1218-$G1218,0),0)</f>
        <v>0</v>
      </c>
      <c r="AQ1218" s="11">
        <f ca="1">IF(Data!$H$2="ja",IF(AA1218&gt;$G1218,AA1218-$G1218-SUM($AP1218:AP1218),0),0)</f>
        <v>0</v>
      </c>
      <c r="AR1218" s="11">
        <f ca="1">IF(Data!$H$2="ja",IF(AB1218&gt;$G1218,AB1218-$G1218-SUM($AP1218:AQ1218),0),0)</f>
        <v>0</v>
      </c>
      <c r="AS1218" s="11">
        <f ca="1">IF(Data!$H$2="ja",IF(AC1218&gt;$G1218,AC1218-$G1218-SUM($AP1218:AR1218),0),0)</f>
        <v>0</v>
      </c>
      <c r="AT1218" s="11">
        <f ca="1">IF(Data!$H$2="ja",IF(AD1218&gt;$G1218,AD1218-$G1218-SUM($AP1218:AS1218),0),0)</f>
        <v>0</v>
      </c>
      <c r="AU1218" s="11">
        <f ca="1">IF(Data!$H$2="ja",IF(AE1218&gt;$G1218,AE1218-$G1218-SUM($AP1218:AT1218),0),0)</f>
        <v>0</v>
      </c>
      <c r="AV1218" s="11">
        <f ca="1">IF(Data!$H$2="ja",IF(AF1218&gt;$G1218,AF1218-$G1218-SUM($AP1218:AU1218),0),0)</f>
        <v>0</v>
      </c>
      <c r="AW1218" s="11">
        <f ca="1">IF(Data!$H$2="ja",IF(AG1218&gt;$G1218,AG1218-$G1218-SUM($AP1218:AV1218),0),0)</f>
        <v>0</v>
      </c>
      <c r="AX1218" s="11">
        <f ca="1">IF(Data!$H$2="ja",IF(AH1218&gt;$G1218,AH1218-$G1218-SUM($AP1218:AW1218),0),0)</f>
        <v>0</v>
      </c>
      <c r="AY1218" s="11">
        <f ca="1">IF(Data!$H$2="ja",IF(AI1218&gt;$G1218,AI1218-$G1218-SUM($AP1218:AX1218),0),0)</f>
        <v>0</v>
      </c>
      <c r="AZ1218" s="11">
        <f ca="1">IF(Data!$H$2="ja",IF(AJ1218&gt;$G1218,AJ1218-$G1218-SUM($AP1218:AY1218),0),0)</f>
        <v>0</v>
      </c>
      <c r="BA1218" s="11">
        <f ca="1">IF(Data!$H$2="ja",IF(AK1218&gt;$G1218,AK1218-$G1218-SUM($AP1218:AZ1218),0),0)</f>
        <v>0</v>
      </c>
      <c r="BB1218" s="11">
        <f ca="1">IF(Data!$H$2="ja",IF(AL1218&gt;$G1218,AL1218-$G1218-SUM($AP1218:BA1218),0),0)</f>
        <v>0</v>
      </c>
      <c r="BC1218" s="11">
        <f ca="1">IF(Data!$H$2="ja",IF(AM1218&gt;$G1218,AM1218-$G1218-SUM($AP1218:BB1218),0),0)</f>
        <v>0</v>
      </c>
      <c r="BD1218" s="11">
        <f ca="1">IF(Data!$H$2="ja",IF(AN1218&gt;$G1218,AN1218-$G1218-SUM($AP1218:BC1218),0),0)</f>
        <v>0</v>
      </c>
    </row>
    <row r="1219" spans="1:56" x14ac:dyDescent="0.25">
      <c r="A1219" s="24">
        <v>15</v>
      </c>
      <c r="B1219" s="24">
        <f t="shared" si="651"/>
        <v>25</v>
      </c>
      <c r="C1219" s="39"/>
      <c r="D1219" s="9" t="str">
        <f>Data!B$12</f>
        <v>Overheadomkostninger</v>
      </c>
      <c r="E1219" s="9"/>
      <c r="F1219" s="4"/>
      <c r="G1219" s="243">
        <f>HLOOKUP(B1219,'Budget &amp; Total'!$1:$45,(37),FALSE)</f>
        <v>0</v>
      </c>
      <c r="H1219" s="454">
        <f t="shared" ca="1" si="652"/>
        <v>0</v>
      </c>
      <c r="I1219" s="72"/>
      <c r="J1219" s="159">
        <f ca="1">HLOOKUP($B1219,INDIRECT(J$1&amp;"!$I$2:$AM$40"),('Partner-period(er)'!$A1219+14),FALSE)</f>
        <v>0</v>
      </c>
      <c r="K1219" s="57">
        <f ca="1">HLOOKUP($B1219,INDIRECT(K$1&amp;"!$I$2:$AM$40"),('Partner-period(er)'!$A1219+14),FALSE)</f>
        <v>0</v>
      </c>
      <c r="L1219" s="57">
        <f ca="1">HLOOKUP($B1219,INDIRECT(L$1&amp;"!$I$2:$AM$40"),('Partner-period(er)'!$A1219+14),FALSE)</f>
        <v>0</v>
      </c>
      <c r="M1219" s="57">
        <f ca="1">HLOOKUP($B1219,INDIRECT(M$1&amp;"!$I$2:$AM$40"),('Partner-period(er)'!$A1219+14),FALSE)</f>
        <v>0</v>
      </c>
      <c r="N1219" s="57">
        <f ca="1">HLOOKUP($B1219,INDIRECT(N$1&amp;"!$I$2:$AM$40"),('Partner-period(er)'!$A1219+14),FALSE)</f>
        <v>0</v>
      </c>
      <c r="O1219" s="9">
        <f ca="1">HLOOKUP($B1219,INDIRECT(O$1&amp;"!$I$2:$AM$40"),('Partner-period(er)'!$A1219+14),FALSE)</f>
        <v>0</v>
      </c>
      <c r="P1219" s="9">
        <f ca="1">HLOOKUP($B1219,INDIRECT(P$1&amp;"!$I$2:$AM$40"),('Partner-period(er)'!$A1219+14),FALSE)</f>
        <v>0</v>
      </c>
      <c r="Q1219" s="9">
        <f ca="1">HLOOKUP($B1219,INDIRECT(Q$1&amp;"!$I$2:$AM$40"),('Partner-period(er)'!$A1219+14),FALSE)</f>
        <v>0</v>
      </c>
      <c r="R1219" s="9">
        <f ca="1">HLOOKUP($B1219,INDIRECT(R$1&amp;"!$I$2:$AM$40"),('Partner-period(er)'!$A1219+14),FALSE)</f>
        <v>0</v>
      </c>
      <c r="S1219" s="9">
        <f ca="1">HLOOKUP($B1219,INDIRECT(S$1&amp;"!$I$2:$AM$40"),('Partner-period(er)'!$A1219+14),FALSE)</f>
        <v>0</v>
      </c>
      <c r="T1219" s="9">
        <f ca="1">HLOOKUP($B1219,INDIRECT(T$1&amp;"!$I$2:$AM$40"),('Partner-period(er)'!$A1219+14),FALSE)</f>
        <v>0</v>
      </c>
      <c r="U1219" s="9">
        <f ca="1">HLOOKUP($B1219,INDIRECT(U$1&amp;"!$I$2:$AM$40"),('Partner-period(er)'!$A1219+14),FALSE)</f>
        <v>0</v>
      </c>
      <c r="V1219" s="9">
        <f ca="1">HLOOKUP($B1219,INDIRECT(V$1&amp;"!$I$2:$AM$40"),('Partner-period(er)'!$A1219+14),FALSE)</f>
        <v>0</v>
      </c>
      <c r="W1219" s="9">
        <f ca="1">HLOOKUP($B1219,INDIRECT(W$1&amp;"!$I$2:$AM$40"),('Partner-period(er)'!$A1219+14),FALSE)</f>
        <v>0</v>
      </c>
      <c r="X1219" s="109">
        <f ca="1">HLOOKUP($B1219,INDIRECT(X$1&amp;"!$I$2:$AM$40"),('Partner-period(er)'!$A1219+14),FALSE)</f>
        <v>0</v>
      </c>
      <c r="Z1219" s="15">
        <f t="shared" ca="1" si="655"/>
        <v>0</v>
      </c>
      <c r="AA1219" s="11">
        <f ca="1">SUM($J1219:K1219)</f>
        <v>0</v>
      </c>
      <c r="AB1219" s="11">
        <f ca="1">SUM($J1219:L1219)</f>
        <v>0</v>
      </c>
      <c r="AC1219" s="11">
        <f ca="1">SUM($J1219:M1219)</f>
        <v>0</v>
      </c>
      <c r="AD1219" s="11">
        <f ca="1">SUM($J1219:N1219)</f>
        <v>0</v>
      </c>
      <c r="AE1219" s="11">
        <f ca="1">SUM($J1219:O1219)</f>
        <v>0</v>
      </c>
      <c r="AF1219" s="11">
        <f ca="1">SUM($J1219:P1219)</f>
        <v>0</v>
      </c>
      <c r="AG1219" s="11">
        <f ca="1">SUM($J1219:Q1219)</f>
        <v>0</v>
      </c>
      <c r="AH1219" s="11">
        <f ca="1">SUM($J1219:R1219)</f>
        <v>0</v>
      </c>
      <c r="AI1219" s="11">
        <f ca="1">SUM($J1219:S1219)</f>
        <v>0</v>
      </c>
      <c r="AJ1219" s="11">
        <f ca="1">SUM($J1219:T1219)</f>
        <v>0</v>
      </c>
      <c r="AK1219" s="11">
        <f ca="1">SUM($J1219:U1219)</f>
        <v>0</v>
      </c>
      <c r="AL1219" s="11">
        <f ca="1">SUM($J1219:V1219)</f>
        <v>0</v>
      </c>
      <c r="AM1219" s="11">
        <f ca="1">SUM($J1219:W1219)</f>
        <v>0</v>
      </c>
      <c r="AN1219" s="19">
        <f ca="1">SUM($J1219:X1219)</f>
        <v>0</v>
      </c>
      <c r="AO1219" s="12"/>
      <c r="AP1219" s="11">
        <f ca="1">IF(Data!$H$2="ja",IF(Z1219&gt;$G1219,Z1219-$G1219,0),0)</f>
        <v>0</v>
      </c>
      <c r="AQ1219" s="11">
        <f ca="1">IF(Data!$H$2="ja",IF(AA1219&gt;$G1219,AA1219-$G1219-SUM($AP1219:AP1219),0),0)</f>
        <v>0</v>
      </c>
      <c r="AR1219" s="11">
        <f ca="1">IF(Data!$H$2="ja",IF(AB1219&gt;$G1219,AB1219-$G1219-SUM($AP1219:AQ1219),0),0)</f>
        <v>0</v>
      </c>
      <c r="AS1219" s="11">
        <f ca="1">IF(Data!$H$2="ja",IF(AC1219&gt;$G1219,AC1219-$G1219-SUM($AP1219:AR1219),0),0)</f>
        <v>0</v>
      </c>
      <c r="AT1219" s="11">
        <f ca="1">IF(Data!$H$2="ja",IF(AD1219&gt;$G1219,AD1219-$G1219-SUM($AP1219:AS1219),0),0)</f>
        <v>0</v>
      </c>
      <c r="AU1219" s="11">
        <f ca="1">IF(Data!$H$2="ja",IF(AE1219&gt;$G1219,AE1219-$G1219-SUM($AP1219:AT1219),0),0)</f>
        <v>0</v>
      </c>
      <c r="AV1219" s="11">
        <f ca="1">IF(Data!$H$2="ja",IF(AF1219&gt;$G1219,AF1219-$G1219-SUM($AP1219:AU1219),0),0)</f>
        <v>0</v>
      </c>
      <c r="AW1219" s="11">
        <f ca="1">IF(Data!$H$2="ja",IF(AG1219&gt;$G1219,AG1219-$G1219-SUM($AP1219:AV1219),0),0)</f>
        <v>0</v>
      </c>
      <c r="AX1219" s="11">
        <f ca="1">IF(Data!$H$2="ja",IF(AH1219&gt;$G1219,AH1219-$G1219-SUM($AP1219:AW1219),0),0)</f>
        <v>0</v>
      </c>
      <c r="AY1219" s="11">
        <f ca="1">IF(Data!$H$2="ja",IF(AI1219&gt;$G1219,AI1219-$G1219-SUM($AP1219:AX1219),0),0)</f>
        <v>0</v>
      </c>
      <c r="AZ1219" s="11">
        <f ca="1">IF(Data!$H$2="ja",IF(AJ1219&gt;$G1219,AJ1219-$G1219-SUM($AP1219:AY1219),0),0)</f>
        <v>0</v>
      </c>
      <c r="BA1219" s="11">
        <f ca="1">IF(Data!$H$2="ja",IF(AK1219&gt;$G1219,AK1219-$G1219-SUM($AP1219:AZ1219),0),0)</f>
        <v>0</v>
      </c>
      <c r="BB1219" s="11">
        <f ca="1">IF(Data!$H$2="ja",IF(AL1219&gt;$G1219,AL1219-$G1219-SUM($AP1219:BA1219),0),0)</f>
        <v>0</v>
      </c>
      <c r="BC1219" s="11">
        <f ca="1">IF(Data!$H$2="ja",IF(AM1219&gt;$G1219,AM1219-$G1219-SUM($AP1219:BB1219),0),0)</f>
        <v>0</v>
      </c>
      <c r="BD1219" s="11">
        <f ca="1">IF(Data!$H$2="ja",IF(AN1219&gt;$G1219,AN1219-$G1219-SUM($AP1219:BC1219),0),0)</f>
        <v>0</v>
      </c>
    </row>
    <row r="1220" spans="1:56" x14ac:dyDescent="0.25">
      <c r="A1220" s="24">
        <v>16</v>
      </c>
      <c r="B1220" s="24">
        <f t="shared" si="651"/>
        <v>25</v>
      </c>
      <c r="C1220" s="35"/>
      <c r="D1220" s="32" t="str">
        <f>Data!B$19</f>
        <v>Andre omkostninger total</v>
      </c>
      <c r="E1220" s="32"/>
      <c r="F1220" s="71"/>
      <c r="G1220" s="242">
        <f>HLOOKUP(B1220,'Budget &amp; Total'!$1:$45,(19+A1220),FALSE)</f>
        <v>0</v>
      </c>
      <c r="H1220" s="456">
        <f t="shared" ca="1" si="652"/>
        <v>0</v>
      </c>
      <c r="I1220" s="72"/>
      <c r="J1220" s="209">
        <f ca="1">HLOOKUP($B1220,INDIRECT(J$1&amp;"!$I$2:$AM$40"),('Partner-period(er)'!$A1220+14),FALSE)</f>
        <v>0</v>
      </c>
      <c r="K1220" s="61">
        <f ca="1">HLOOKUP($B1220,INDIRECT(K$1&amp;"!$I$2:$AM$40"),('Partner-period(er)'!$A1220+14),FALSE)</f>
        <v>0</v>
      </c>
      <c r="L1220" s="61">
        <f ca="1">HLOOKUP($B1220,INDIRECT(L$1&amp;"!$I$2:$AM$40"),('Partner-period(er)'!$A1220+14),FALSE)</f>
        <v>0</v>
      </c>
      <c r="M1220" s="61">
        <f ca="1">HLOOKUP($B1220,INDIRECT(M$1&amp;"!$I$2:$AM$40"),('Partner-period(er)'!$A1220+14),FALSE)</f>
        <v>0</v>
      </c>
      <c r="N1220" s="61">
        <f ca="1">HLOOKUP($B1220,INDIRECT(N$1&amp;"!$I$2:$AM$40"),('Partner-period(er)'!$A1220+14),FALSE)</f>
        <v>0</v>
      </c>
      <c r="O1220" s="32">
        <f ca="1">HLOOKUP($B1220,INDIRECT(O$1&amp;"!$I$2:$AM$40"),('Partner-period(er)'!$A1220+14),FALSE)</f>
        <v>0</v>
      </c>
      <c r="P1220" s="32">
        <f ca="1">HLOOKUP($B1220,INDIRECT(P$1&amp;"!$I$2:$AM$40"),('Partner-period(er)'!$A1220+14),FALSE)</f>
        <v>0</v>
      </c>
      <c r="Q1220" s="32">
        <f ca="1">HLOOKUP($B1220,INDIRECT(Q$1&amp;"!$I$2:$AM$40"),('Partner-period(er)'!$A1220+14),FALSE)</f>
        <v>0</v>
      </c>
      <c r="R1220" s="32">
        <f ca="1">HLOOKUP($B1220,INDIRECT(R$1&amp;"!$I$2:$AM$40"),('Partner-period(er)'!$A1220+14),FALSE)</f>
        <v>0</v>
      </c>
      <c r="S1220" s="32">
        <f ca="1">HLOOKUP($B1220,INDIRECT(S$1&amp;"!$I$2:$AM$40"),('Partner-period(er)'!$A1220+14),FALSE)</f>
        <v>0</v>
      </c>
      <c r="T1220" s="32">
        <f ca="1">HLOOKUP($B1220,INDIRECT(T$1&amp;"!$I$2:$AM$40"),('Partner-period(er)'!$A1220+14),FALSE)</f>
        <v>0</v>
      </c>
      <c r="U1220" s="32">
        <f ca="1">HLOOKUP($B1220,INDIRECT(U$1&amp;"!$I$2:$AM$40"),('Partner-period(er)'!$A1220+14),FALSE)</f>
        <v>0</v>
      </c>
      <c r="V1220" s="32">
        <f ca="1">HLOOKUP($B1220,INDIRECT(V$1&amp;"!$I$2:$AM$40"),('Partner-period(er)'!$A1220+14),FALSE)</f>
        <v>0</v>
      </c>
      <c r="W1220" s="32">
        <f ca="1">HLOOKUP($B1220,INDIRECT(W$1&amp;"!$I$2:$AM$40"),('Partner-period(er)'!$A1220+14),FALSE)</f>
        <v>0</v>
      </c>
      <c r="X1220" s="366">
        <f ca="1">HLOOKUP($B1220,INDIRECT(X$1&amp;"!$I$2:$AM$40"),('Partner-period(er)'!$A1220+14),FALSE)</f>
        <v>0</v>
      </c>
      <c r="Z1220" s="15">
        <f t="shared" ca="1" si="655"/>
        <v>0</v>
      </c>
      <c r="AA1220" s="11">
        <f ca="1">SUM($J1220:K1220)</f>
        <v>0</v>
      </c>
      <c r="AB1220" s="11">
        <f ca="1">SUM($J1220:L1220)</f>
        <v>0</v>
      </c>
      <c r="AC1220" s="11">
        <f ca="1">SUM($J1220:M1220)</f>
        <v>0</v>
      </c>
      <c r="AD1220" s="11">
        <f ca="1">SUM($J1220:N1220)</f>
        <v>0</v>
      </c>
      <c r="AE1220" s="11">
        <f ca="1">SUM($J1220:O1220)</f>
        <v>0</v>
      </c>
      <c r="AF1220" s="11">
        <f ca="1">SUM($J1220:P1220)</f>
        <v>0</v>
      </c>
      <c r="AG1220" s="11">
        <f ca="1">SUM($J1220:Q1220)</f>
        <v>0</v>
      </c>
      <c r="AH1220" s="11">
        <f ca="1">SUM($J1220:R1220)</f>
        <v>0</v>
      </c>
      <c r="AI1220" s="11">
        <f ca="1">SUM($J1220:S1220)</f>
        <v>0</v>
      </c>
      <c r="AJ1220" s="11">
        <f ca="1">SUM($J1220:T1220)</f>
        <v>0</v>
      </c>
      <c r="AK1220" s="11">
        <f ca="1">SUM($J1220:U1220)</f>
        <v>0</v>
      </c>
      <c r="AL1220" s="11">
        <f ca="1">SUM($J1220:V1220)</f>
        <v>0</v>
      </c>
      <c r="AM1220" s="11">
        <f ca="1">SUM($J1220:W1220)</f>
        <v>0</v>
      </c>
      <c r="AN1220" s="19">
        <f ca="1">SUM($J1220:X1220)</f>
        <v>0</v>
      </c>
      <c r="AO1220" s="12"/>
      <c r="AP1220" s="11"/>
      <c r="AQ1220" s="11"/>
      <c r="AR1220" s="11"/>
      <c r="AS1220" s="11"/>
      <c r="AT1220" s="11"/>
      <c r="AU1220" s="11"/>
      <c r="AV1220" s="11"/>
      <c r="AW1220" s="11"/>
      <c r="AX1220" s="11"/>
      <c r="AY1220" s="11"/>
      <c r="AZ1220" s="11"/>
      <c r="BA1220" s="11"/>
      <c r="BB1220" s="11"/>
      <c r="BC1220" s="11"/>
      <c r="BD1220" s="11"/>
    </row>
    <row r="1221" spans="1:56" ht="13.8" thickBot="1" x14ac:dyDescent="0.3">
      <c r="A1221" s="24">
        <v>17</v>
      </c>
      <c r="B1221" s="24">
        <f t="shared" si="651"/>
        <v>25</v>
      </c>
      <c r="C1221" s="250" t="str">
        <f>Data!B$55</f>
        <v>Totale omkostninger</v>
      </c>
      <c r="D1221" s="251"/>
      <c r="E1221" s="251"/>
      <c r="F1221" s="252"/>
      <c r="G1221" s="253">
        <f>HLOOKUP(B1221,'Budget &amp; Total'!$1:$45,(38),FALSE)</f>
        <v>0</v>
      </c>
      <c r="H1221" s="457">
        <f t="shared" ca="1" si="652"/>
        <v>0</v>
      </c>
      <c r="I1221" s="80"/>
      <c r="J1221" s="255">
        <f ca="1">HLOOKUP($B1221,INDIRECT(J$1&amp;"!$I$2:$AM$40"),('Partner-period(er)'!$A1221+14),FALSE)</f>
        <v>0</v>
      </c>
      <c r="K1221" s="256">
        <f ca="1">HLOOKUP($B1221,INDIRECT(K$1&amp;"!$I$2:$AM$40"),('Partner-period(er)'!$A1221+14),FALSE)</f>
        <v>0</v>
      </c>
      <c r="L1221" s="256">
        <f ca="1">HLOOKUP($B1221,INDIRECT(L$1&amp;"!$I$2:$AM$40"),('Partner-period(er)'!$A1221+14),FALSE)</f>
        <v>0</v>
      </c>
      <c r="M1221" s="256">
        <f ca="1">HLOOKUP($B1221,INDIRECT(M$1&amp;"!$I$2:$AM$40"),('Partner-period(er)'!$A1221+14),FALSE)</f>
        <v>0</v>
      </c>
      <c r="N1221" s="256">
        <f ca="1">HLOOKUP($B1221,INDIRECT(N$1&amp;"!$I$2:$AM$40"),('Partner-period(er)'!$A1221+14),FALSE)</f>
        <v>0</v>
      </c>
      <c r="O1221" s="367">
        <f ca="1">HLOOKUP($B1221,INDIRECT(O$1&amp;"!$I$2:$AM$40"),('Partner-period(er)'!$A1221+14),FALSE)</f>
        <v>0</v>
      </c>
      <c r="P1221" s="367">
        <f ca="1">HLOOKUP($B1221,INDIRECT(P$1&amp;"!$I$2:$AM$40"),('Partner-period(er)'!$A1221+14),FALSE)</f>
        <v>0</v>
      </c>
      <c r="Q1221" s="367">
        <f ca="1">HLOOKUP($B1221,INDIRECT(Q$1&amp;"!$I$2:$AM$40"),('Partner-period(er)'!$A1221+14),FALSE)</f>
        <v>0</v>
      </c>
      <c r="R1221" s="367">
        <f ca="1">HLOOKUP($B1221,INDIRECT(R$1&amp;"!$I$2:$AM$40"),('Partner-period(er)'!$A1221+14),FALSE)</f>
        <v>0</v>
      </c>
      <c r="S1221" s="367">
        <f ca="1">HLOOKUP($B1221,INDIRECT(S$1&amp;"!$I$2:$AM$40"),('Partner-period(er)'!$A1221+14),FALSE)</f>
        <v>0</v>
      </c>
      <c r="T1221" s="367">
        <f ca="1">HLOOKUP($B1221,INDIRECT(T$1&amp;"!$I$2:$AM$40"),('Partner-period(er)'!$A1221+14),FALSE)</f>
        <v>0</v>
      </c>
      <c r="U1221" s="367">
        <f ca="1">HLOOKUP($B1221,INDIRECT(U$1&amp;"!$I$2:$AM$40"),('Partner-period(er)'!$A1221+14),FALSE)</f>
        <v>0</v>
      </c>
      <c r="V1221" s="367">
        <f ca="1">HLOOKUP($B1221,INDIRECT(V$1&amp;"!$I$2:$AM$40"),('Partner-period(er)'!$A1221+14),FALSE)</f>
        <v>0</v>
      </c>
      <c r="W1221" s="367">
        <f ca="1">HLOOKUP($B1221,INDIRECT(W$1&amp;"!$I$2:$AM$40"),('Partner-period(er)'!$A1221+14),FALSE)</f>
        <v>0</v>
      </c>
      <c r="X1221" s="368">
        <f ca="1">HLOOKUP($B1221,INDIRECT(X$1&amp;"!$I$2:$AM$40"),('Partner-period(er)'!$A1221+14),FALSE)</f>
        <v>0</v>
      </c>
      <c r="Z1221" s="15">
        <f t="shared" ca="1" si="655"/>
        <v>0</v>
      </c>
      <c r="AA1221" s="11">
        <f ca="1">SUM($J1221:K1221)</f>
        <v>0</v>
      </c>
      <c r="AB1221" s="11">
        <f ca="1">SUM($J1221:L1221)</f>
        <v>0</v>
      </c>
      <c r="AC1221" s="11">
        <f ca="1">SUM($J1221:M1221)</f>
        <v>0</v>
      </c>
      <c r="AD1221" s="11">
        <f ca="1">SUM($J1221:N1221)</f>
        <v>0</v>
      </c>
      <c r="AE1221" s="11">
        <f ca="1">SUM($J1221:O1221)</f>
        <v>0</v>
      </c>
      <c r="AF1221" s="11">
        <f ca="1">SUM($J1221:P1221)</f>
        <v>0</v>
      </c>
      <c r="AG1221" s="11">
        <f ca="1">SUM($J1221:Q1221)</f>
        <v>0</v>
      </c>
      <c r="AH1221" s="11">
        <f ca="1">SUM($J1221:R1221)</f>
        <v>0</v>
      </c>
      <c r="AI1221" s="11">
        <f ca="1">SUM($J1221:S1221)</f>
        <v>0</v>
      </c>
      <c r="AJ1221" s="11">
        <f ca="1">SUM($J1221:T1221)</f>
        <v>0</v>
      </c>
      <c r="AK1221" s="11">
        <f ca="1">SUM($J1221:U1221)</f>
        <v>0</v>
      </c>
      <c r="AL1221" s="11">
        <f ca="1">SUM($J1221:V1221)</f>
        <v>0</v>
      </c>
      <c r="AM1221" s="11">
        <f ca="1">SUM($J1221:W1221)</f>
        <v>0</v>
      </c>
      <c r="AN1221" s="19">
        <f ca="1">SUM($J1221:X1221)</f>
        <v>0</v>
      </c>
      <c r="AO1221" s="12"/>
      <c r="AP1221" s="11"/>
      <c r="AQ1221" s="11"/>
      <c r="AR1221" s="11"/>
      <c r="AS1221" s="11"/>
      <c r="AT1221" s="11"/>
      <c r="AU1221" s="11"/>
      <c r="AV1221" s="11"/>
      <c r="AW1221" s="11"/>
      <c r="AX1221" s="11"/>
      <c r="AY1221" s="11"/>
      <c r="AZ1221" s="11"/>
      <c r="BA1221" s="11"/>
      <c r="BB1221" s="11"/>
      <c r="BC1221" s="11"/>
      <c r="BD1221" s="11"/>
    </row>
    <row r="1222" spans="1:56" ht="13.8" thickTop="1" x14ac:dyDescent="0.25">
      <c r="A1222" s="24">
        <v>18</v>
      </c>
      <c r="B1222" s="24">
        <f t="shared" si="651"/>
        <v>25</v>
      </c>
      <c r="C1222" s="38">
        <f>'Budget &amp; Total'!B$41</f>
        <v>0</v>
      </c>
      <c r="D1222" s="9"/>
      <c r="E1222" s="9"/>
      <c r="F1222" s="4"/>
      <c r="G1222" s="242"/>
      <c r="H1222" s="454">
        <f t="shared" ca="1" si="652"/>
        <v>0</v>
      </c>
      <c r="I1222" s="72"/>
      <c r="J1222" s="159">
        <f ca="1">HLOOKUP($B1222,INDIRECT(J$1&amp;"!$I$2:$AM$40"),('Partner-period(er)'!$A1222+14),FALSE)</f>
        <v>0</v>
      </c>
      <c r="K1222" s="57">
        <f ca="1">HLOOKUP($B1222,INDIRECT(K$1&amp;"!$I$2:$AM$40"),('Partner-period(er)'!$A1222+14),FALSE)</f>
        <v>0</v>
      </c>
      <c r="L1222" s="57">
        <f ca="1">HLOOKUP($B1222,INDIRECT(L$1&amp;"!$I$2:$AM$40"),('Partner-period(er)'!$A1222+14),FALSE)</f>
        <v>0</v>
      </c>
      <c r="M1222" s="57">
        <f ca="1">HLOOKUP($B1222,INDIRECT(M$1&amp;"!$I$2:$AM$40"),('Partner-period(er)'!$A1222+14),FALSE)</f>
        <v>0</v>
      </c>
      <c r="N1222" s="57">
        <f ca="1">HLOOKUP($B1222,INDIRECT(N$1&amp;"!$I$2:$AM$40"),('Partner-period(er)'!$A1222+14),FALSE)</f>
        <v>0</v>
      </c>
      <c r="O1222" s="9">
        <f ca="1">HLOOKUP($B1222,INDIRECT(O$1&amp;"!$I$2:$AM$40"),('Partner-period(er)'!$A1222+14),FALSE)</f>
        <v>0</v>
      </c>
      <c r="P1222" s="9">
        <f ca="1">HLOOKUP($B1222,INDIRECT(P$1&amp;"!$I$2:$AM$40"),('Partner-period(er)'!$A1222+14),FALSE)</f>
        <v>0</v>
      </c>
      <c r="Q1222" s="9">
        <f ca="1">HLOOKUP($B1222,INDIRECT(Q$1&amp;"!$I$2:$AM$40"),('Partner-period(er)'!$A1222+14),FALSE)</f>
        <v>0</v>
      </c>
      <c r="R1222" s="9">
        <f ca="1">HLOOKUP($B1222,INDIRECT(R$1&amp;"!$I$2:$AM$40"),('Partner-period(er)'!$A1222+14),FALSE)</f>
        <v>0</v>
      </c>
      <c r="S1222" s="9">
        <f ca="1">HLOOKUP($B1222,INDIRECT(S$1&amp;"!$I$2:$AM$40"),('Partner-period(er)'!$A1222+14),FALSE)</f>
        <v>0</v>
      </c>
      <c r="T1222" s="9">
        <f ca="1">HLOOKUP($B1222,INDIRECT(T$1&amp;"!$I$2:$AM$40"),('Partner-period(er)'!$A1222+14),FALSE)</f>
        <v>0</v>
      </c>
      <c r="U1222" s="9">
        <f ca="1">HLOOKUP($B1222,INDIRECT(U$1&amp;"!$I$2:$AM$40"),('Partner-period(er)'!$A1222+14),FALSE)</f>
        <v>0</v>
      </c>
      <c r="V1222" s="9">
        <f ca="1">HLOOKUP($B1222,INDIRECT(V$1&amp;"!$I$2:$AM$40"),('Partner-period(er)'!$A1222+14),FALSE)</f>
        <v>0</v>
      </c>
      <c r="W1222" s="9">
        <f ca="1">HLOOKUP($B1222,INDIRECT(W$1&amp;"!$I$2:$AM$40"),('Partner-period(er)'!$A1222+14),FALSE)</f>
        <v>0</v>
      </c>
      <c r="X1222" s="109">
        <f ca="1">HLOOKUP($B1222,INDIRECT(X$1&amp;"!$I$2:$AM$40"),('Partner-period(er)'!$A1222+14),FALSE)</f>
        <v>0</v>
      </c>
      <c r="Z1222" s="15"/>
      <c r="AA1222" s="11"/>
      <c r="AB1222" s="11"/>
      <c r="AC1222" s="11"/>
      <c r="AD1222" s="11"/>
      <c r="AE1222" s="11"/>
      <c r="AF1222" s="11"/>
      <c r="AG1222" s="11"/>
      <c r="AH1222" s="11"/>
      <c r="AI1222" s="11"/>
      <c r="AJ1222" s="11"/>
      <c r="AK1222" s="11"/>
      <c r="AL1222" s="11"/>
      <c r="AM1222" s="11"/>
      <c r="AN1222" s="19"/>
      <c r="AO1222" s="12"/>
      <c r="AP1222" s="11"/>
      <c r="AQ1222" s="11"/>
      <c r="AR1222" s="11"/>
      <c r="AS1222" s="11"/>
      <c r="AT1222" s="11"/>
      <c r="AU1222" s="11"/>
      <c r="AV1222" s="11"/>
      <c r="AW1222" s="11"/>
      <c r="AX1222" s="11"/>
      <c r="AY1222" s="11"/>
      <c r="AZ1222" s="11"/>
      <c r="BA1222" s="11"/>
      <c r="BB1222" s="11"/>
      <c r="BC1222" s="11"/>
      <c r="BD1222" s="11"/>
    </row>
    <row r="1223" spans="1:56" x14ac:dyDescent="0.25">
      <c r="A1223" s="24">
        <v>19</v>
      </c>
      <c r="B1223" s="24">
        <f t="shared" si="651"/>
        <v>25</v>
      </c>
      <c r="C1223" s="73"/>
      <c r="D1223" s="9" t="str">
        <f>Data!B$26</f>
        <v>Beregnet tilskud</v>
      </c>
      <c r="E1223" s="9"/>
      <c r="F1223" s="67">
        <f>HLOOKUP(B1222,'Budget &amp; Total'!B:CI,42,FALSE)</f>
        <v>0</v>
      </c>
      <c r="G1223" s="244"/>
      <c r="H1223" s="454">
        <f t="shared" ca="1" si="652"/>
        <v>0</v>
      </c>
      <c r="I1223" s="72"/>
      <c r="J1223" s="159">
        <f ca="1">HLOOKUP($B1223,INDIRECT(J$1&amp;"!$I$2:$AM$40"),('Partner-period(er)'!$A1223+14),FALSE)</f>
        <v>0</v>
      </c>
      <c r="K1223" s="57">
        <f ca="1">HLOOKUP($B1223,INDIRECT(K$1&amp;"!$I$2:$AM$40"),('Partner-period(er)'!$A1223+14),FALSE)</f>
        <v>0</v>
      </c>
      <c r="L1223" s="57">
        <f ca="1">HLOOKUP($B1223,INDIRECT(L$1&amp;"!$I$2:$AM$40"),('Partner-period(er)'!$A1223+14),FALSE)</f>
        <v>0</v>
      </c>
      <c r="M1223" s="57">
        <f ca="1">HLOOKUP($B1223,INDIRECT(M$1&amp;"!$I$2:$AM$40"),('Partner-period(er)'!$A1223+14),FALSE)</f>
        <v>0</v>
      </c>
      <c r="N1223" s="57">
        <f ca="1">HLOOKUP($B1223,INDIRECT(N$1&amp;"!$I$2:$AM$40"),('Partner-period(er)'!$A1223+14),FALSE)</f>
        <v>0</v>
      </c>
      <c r="O1223" s="9">
        <f ca="1">HLOOKUP($B1223,INDIRECT(O$1&amp;"!$I$2:$AM$40"),('Partner-period(er)'!$A1223+14),FALSE)</f>
        <v>0</v>
      </c>
      <c r="P1223" s="9">
        <f ca="1">HLOOKUP($B1223,INDIRECT(P$1&amp;"!$I$2:$AM$40"),('Partner-period(er)'!$A1223+14),FALSE)</f>
        <v>0</v>
      </c>
      <c r="Q1223" s="9">
        <f ca="1">HLOOKUP($B1223,INDIRECT(Q$1&amp;"!$I$2:$AM$40"),('Partner-period(er)'!$A1223+14),FALSE)</f>
        <v>0</v>
      </c>
      <c r="R1223" s="9">
        <f ca="1">HLOOKUP($B1223,INDIRECT(R$1&amp;"!$I$2:$AM$40"),('Partner-period(er)'!$A1223+14),FALSE)</f>
        <v>0</v>
      </c>
      <c r="S1223" s="9">
        <f ca="1">HLOOKUP($B1223,INDIRECT(S$1&amp;"!$I$2:$AM$40"),('Partner-period(er)'!$A1223+14),FALSE)</f>
        <v>0</v>
      </c>
      <c r="T1223" s="9">
        <f ca="1">HLOOKUP($B1223,INDIRECT(T$1&amp;"!$I$2:$AM$40"),('Partner-period(er)'!$A1223+14),FALSE)</f>
        <v>0</v>
      </c>
      <c r="U1223" s="9">
        <f ca="1">HLOOKUP($B1223,INDIRECT(U$1&amp;"!$I$2:$AM$40"),('Partner-period(er)'!$A1223+14),FALSE)</f>
        <v>0</v>
      </c>
      <c r="V1223" s="9">
        <f ca="1">HLOOKUP($B1223,INDIRECT(V$1&amp;"!$I$2:$AM$40"),('Partner-period(er)'!$A1223+14),FALSE)</f>
        <v>0</v>
      </c>
      <c r="W1223" s="9">
        <f ca="1">HLOOKUP($B1223,INDIRECT(W$1&amp;"!$I$2:$AM$40"),('Partner-period(er)'!$A1223+14),FALSE)</f>
        <v>0</v>
      </c>
      <c r="X1223" s="109">
        <f ca="1">HLOOKUP($B1223,INDIRECT(X$1&amp;"!$I$2:$AM$40"),('Partner-period(er)'!$A1223+14),FALSE)</f>
        <v>0</v>
      </c>
      <c r="Z1223" s="15"/>
      <c r="AA1223" s="11"/>
      <c r="AB1223" s="11"/>
      <c r="AC1223" s="11"/>
      <c r="AD1223" s="11"/>
      <c r="AE1223" s="11"/>
      <c r="AF1223" s="11"/>
      <c r="AG1223" s="11"/>
      <c r="AH1223" s="11"/>
      <c r="AI1223" s="11"/>
      <c r="AJ1223" s="11"/>
      <c r="AK1223" s="11"/>
      <c r="AL1223" s="11"/>
      <c r="AM1223" s="11"/>
      <c r="AN1223" s="19"/>
      <c r="AO1223" s="12"/>
      <c r="AP1223" s="11"/>
      <c r="AQ1223" s="11"/>
      <c r="AR1223" s="11"/>
      <c r="AS1223" s="11"/>
      <c r="AT1223" s="11"/>
      <c r="AU1223" s="11"/>
      <c r="AV1223" s="11"/>
      <c r="AW1223" s="11"/>
      <c r="AX1223" s="11"/>
      <c r="AY1223" s="11"/>
      <c r="AZ1223" s="11"/>
      <c r="BA1223" s="11"/>
      <c r="BB1223" s="11"/>
      <c r="BC1223" s="11"/>
      <c r="BD1223" s="11"/>
    </row>
    <row r="1224" spans="1:56" x14ac:dyDescent="0.25">
      <c r="A1224" s="24">
        <v>20</v>
      </c>
      <c r="B1224" s="24">
        <f t="shared" si="651"/>
        <v>25</v>
      </c>
      <c r="C1224" s="73"/>
      <c r="D1224" s="9" t="str">
        <f>Data!B$27</f>
        <v>Forudbetalt tilskud (efter aftale)</v>
      </c>
      <c r="E1224" s="27"/>
      <c r="F1224" s="4"/>
      <c r="G1224" s="242"/>
      <c r="H1224" s="454">
        <f t="shared" ca="1" si="652"/>
        <v>0</v>
      </c>
      <c r="I1224" s="72"/>
      <c r="J1224" s="159">
        <f ca="1">HLOOKUP($B1224,INDIRECT(J$1&amp;"!$I$2:$AM$40"),('Partner-period(er)'!$A1224+14),FALSE)</f>
        <v>0</v>
      </c>
      <c r="K1224" s="57">
        <f ca="1">HLOOKUP($B1224,INDIRECT(K$1&amp;"!$I$2:$AM$40"),('Partner-period(er)'!$A1224+14),FALSE)</f>
        <v>0</v>
      </c>
      <c r="L1224" s="57">
        <f ca="1">HLOOKUP($B1224,INDIRECT(L$1&amp;"!$I$2:$AM$40"),('Partner-period(er)'!$A1224+14),FALSE)</f>
        <v>0</v>
      </c>
      <c r="M1224" s="57">
        <f ca="1">HLOOKUP($B1224,INDIRECT(M$1&amp;"!$I$2:$AM$40"),('Partner-period(er)'!$A1224+14),FALSE)</f>
        <v>0</v>
      </c>
      <c r="N1224" s="57">
        <f ca="1">HLOOKUP($B1224,INDIRECT(N$1&amp;"!$I$2:$AM$40"),('Partner-period(er)'!$A1224+14),FALSE)</f>
        <v>0</v>
      </c>
      <c r="O1224" s="9">
        <f ca="1">HLOOKUP($B1224,INDIRECT(O$1&amp;"!$I$2:$AM$40"),('Partner-period(er)'!$A1224+14),FALSE)</f>
        <v>0</v>
      </c>
      <c r="P1224" s="9">
        <f ca="1">HLOOKUP($B1224,INDIRECT(P$1&amp;"!$I$2:$AM$40"),('Partner-period(er)'!$A1224+14),FALSE)</f>
        <v>0</v>
      </c>
      <c r="Q1224" s="9">
        <f ca="1">HLOOKUP($B1224,INDIRECT(Q$1&amp;"!$I$2:$AM$40"),('Partner-period(er)'!$A1224+14),FALSE)</f>
        <v>0</v>
      </c>
      <c r="R1224" s="9">
        <f ca="1">HLOOKUP($B1224,INDIRECT(R$1&amp;"!$I$2:$AM$40"),('Partner-period(er)'!$A1224+14),FALSE)</f>
        <v>0</v>
      </c>
      <c r="S1224" s="9">
        <f ca="1">HLOOKUP($B1224,INDIRECT(S$1&amp;"!$I$2:$AM$40"),('Partner-period(er)'!$A1224+14),FALSE)</f>
        <v>0</v>
      </c>
      <c r="T1224" s="9">
        <f ca="1">HLOOKUP($B1224,INDIRECT(T$1&amp;"!$I$2:$AM$40"),('Partner-period(er)'!$A1224+14),FALSE)</f>
        <v>0</v>
      </c>
      <c r="U1224" s="9">
        <f ca="1">HLOOKUP($B1224,INDIRECT(U$1&amp;"!$I$2:$AM$40"),('Partner-period(er)'!$A1224+14),FALSE)</f>
        <v>0</v>
      </c>
      <c r="V1224" s="9">
        <f ca="1">HLOOKUP($B1224,INDIRECT(V$1&amp;"!$I$2:$AM$40"),('Partner-period(er)'!$A1224+14),FALSE)</f>
        <v>0</v>
      </c>
      <c r="W1224" s="9">
        <f ca="1">HLOOKUP($B1224,INDIRECT(W$1&amp;"!$I$2:$AM$40"),('Partner-period(er)'!$A1224+14),FALSE)</f>
        <v>0</v>
      </c>
      <c r="X1224" s="109">
        <f ca="1">HLOOKUP($B1224,INDIRECT(X$1&amp;"!$I$2:$AM$40"),('Partner-period(er)'!$A1224+14),FALSE)</f>
        <v>0</v>
      </c>
      <c r="Z1224" s="15"/>
      <c r="AA1224" s="11"/>
      <c r="AB1224" s="11"/>
      <c r="AC1224" s="11"/>
      <c r="AD1224" s="11"/>
      <c r="AE1224" s="11"/>
      <c r="AF1224" s="11"/>
      <c r="AG1224" s="11"/>
      <c r="AH1224" s="11"/>
      <c r="AI1224" s="11"/>
      <c r="AJ1224" s="11"/>
      <c r="AK1224" s="11"/>
      <c r="AL1224" s="11"/>
      <c r="AM1224" s="11"/>
      <c r="AN1224" s="19"/>
      <c r="AO1224" s="12"/>
      <c r="AP1224" s="11"/>
      <c r="AQ1224" s="11"/>
      <c r="AR1224" s="11"/>
      <c r="AS1224" s="11"/>
      <c r="AT1224" s="11"/>
      <c r="AU1224" s="11"/>
      <c r="AV1224" s="11"/>
      <c r="AW1224" s="11"/>
      <c r="AX1224" s="11"/>
      <c r="AY1224" s="11"/>
      <c r="AZ1224" s="11"/>
      <c r="BA1224" s="11"/>
      <c r="BB1224" s="11"/>
      <c r="BC1224" s="11"/>
      <c r="BD1224" s="11"/>
    </row>
    <row r="1225" spans="1:56" x14ac:dyDescent="0.25">
      <c r="A1225" s="24">
        <v>21</v>
      </c>
      <c r="B1225" s="24">
        <f t="shared" si="651"/>
        <v>25</v>
      </c>
      <c r="C1225" s="39"/>
      <c r="D1225" s="9" t="str">
        <f>Data!B$28</f>
        <v>Justering for timepris inklusiv overhead</v>
      </c>
      <c r="E1225" s="27"/>
      <c r="F1225" s="4"/>
      <c r="G1225" s="242"/>
      <c r="H1225" s="454">
        <f t="shared" ca="1" si="652"/>
        <v>0</v>
      </c>
      <c r="I1225" s="72"/>
      <c r="J1225" s="159">
        <f ca="1">(J1235+J1242)*(1+$F1210)*$F1223</f>
        <v>0</v>
      </c>
      <c r="K1225" s="57">
        <f ca="1">(K1235+K1242)*(1+$F1210)*$F1223</f>
        <v>0</v>
      </c>
      <c r="L1225" s="57">
        <f t="shared" ref="L1225:X1225" ca="1" si="656">(L1235+L1242)*(1+$F1210)*$F1223</f>
        <v>0</v>
      </c>
      <c r="M1225" s="57">
        <f t="shared" ca="1" si="656"/>
        <v>0</v>
      </c>
      <c r="N1225" s="57">
        <f t="shared" ca="1" si="656"/>
        <v>0</v>
      </c>
      <c r="O1225" s="57">
        <f t="shared" ca="1" si="656"/>
        <v>0</v>
      </c>
      <c r="P1225" s="57">
        <f t="shared" ca="1" si="656"/>
        <v>0</v>
      </c>
      <c r="Q1225" s="57">
        <f t="shared" ca="1" si="656"/>
        <v>0</v>
      </c>
      <c r="R1225" s="57">
        <f t="shared" ca="1" si="656"/>
        <v>0</v>
      </c>
      <c r="S1225" s="57">
        <f t="shared" ca="1" si="656"/>
        <v>0</v>
      </c>
      <c r="T1225" s="57">
        <f t="shared" ca="1" si="656"/>
        <v>0</v>
      </c>
      <c r="U1225" s="57">
        <f t="shared" ca="1" si="656"/>
        <v>0</v>
      </c>
      <c r="V1225" s="57">
        <f t="shared" ca="1" si="656"/>
        <v>0</v>
      </c>
      <c r="W1225" s="57">
        <f t="shared" ca="1" si="656"/>
        <v>0</v>
      </c>
      <c r="X1225" s="360">
        <f t="shared" ca="1" si="656"/>
        <v>0</v>
      </c>
      <c r="Z1225" s="15"/>
      <c r="AA1225" s="11"/>
      <c r="AB1225" s="11"/>
      <c r="AC1225" s="11"/>
      <c r="AD1225" s="11"/>
      <c r="AE1225" s="11"/>
      <c r="AF1225" s="11"/>
      <c r="AG1225" s="11"/>
      <c r="AH1225" s="11"/>
      <c r="AI1225" s="11"/>
      <c r="AJ1225" s="11"/>
      <c r="AK1225" s="11"/>
      <c r="AL1225" s="11"/>
      <c r="AM1225" s="11"/>
      <c r="AN1225" s="19"/>
      <c r="AO1225" s="12"/>
      <c r="AP1225" s="11"/>
      <c r="AQ1225" s="11"/>
      <c r="AR1225" s="11"/>
      <c r="AS1225" s="11"/>
      <c r="AT1225" s="11"/>
      <c r="AU1225" s="11"/>
      <c r="AV1225" s="11"/>
      <c r="AW1225" s="11"/>
      <c r="AX1225" s="11"/>
      <c r="AY1225" s="11"/>
      <c r="AZ1225" s="11"/>
      <c r="BA1225" s="11"/>
      <c r="BB1225" s="11"/>
      <c r="BC1225" s="11"/>
      <c r="BD1225" s="11"/>
    </row>
    <row r="1226" spans="1:56" x14ac:dyDescent="0.25">
      <c r="A1226" s="24">
        <v>23</v>
      </c>
      <c r="B1226" s="24">
        <f t="shared" si="651"/>
        <v>25</v>
      </c>
      <c r="C1226" s="39"/>
      <c r="D1226" s="9" t="str">
        <f>Data!B$29</f>
        <v>Justering for budgetoverskridelse</v>
      </c>
      <c r="E1226" s="27"/>
      <c r="F1226" s="4"/>
      <c r="G1226" s="243"/>
      <c r="H1226" s="454">
        <f t="shared" ca="1" si="652"/>
        <v>0</v>
      </c>
      <c r="I1226" s="72"/>
      <c r="J1226" s="153">
        <f t="shared" ref="J1226:X1226" ca="1" si="657">-AP1226*$F1223</f>
        <v>0</v>
      </c>
      <c r="K1226" s="58">
        <f t="shared" ca="1" si="657"/>
        <v>0</v>
      </c>
      <c r="L1226" s="58">
        <f t="shared" ca="1" si="657"/>
        <v>0</v>
      </c>
      <c r="M1226" s="58">
        <f t="shared" ca="1" si="657"/>
        <v>0</v>
      </c>
      <c r="N1226" s="58">
        <f t="shared" ca="1" si="657"/>
        <v>0</v>
      </c>
      <c r="O1226" s="41">
        <f t="shared" ca="1" si="657"/>
        <v>0</v>
      </c>
      <c r="P1226" s="41">
        <f t="shared" ca="1" si="657"/>
        <v>0</v>
      </c>
      <c r="Q1226" s="41">
        <f t="shared" ca="1" si="657"/>
        <v>0</v>
      </c>
      <c r="R1226" s="41">
        <f t="shared" ca="1" si="657"/>
        <v>0</v>
      </c>
      <c r="S1226" s="41">
        <f t="shared" ca="1" si="657"/>
        <v>0</v>
      </c>
      <c r="T1226" s="41">
        <f t="shared" ca="1" si="657"/>
        <v>0</v>
      </c>
      <c r="U1226" s="41">
        <f t="shared" ca="1" si="657"/>
        <v>0</v>
      </c>
      <c r="V1226" s="41">
        <f t="shared" ca="1" si="657"/>
        <v>0</v>
      </c>
      <c r="W1226" s="41">
        <f t="shared" ca="1" si="657"/>
        <v>0</v>
      </c>
      <c r="X1226" s="363">
        <f t="shared" ca="1" si="657"/>
        <v>0</v>
      </c>
      <c r="Z1226" s="15"/>
      <c r="AA1226" s="11"/>
      <c r="AB1226" s="11"/>
      <c r="AC1226" s="11"/>
      <c r="AD1226" s="11"/>
      <c r="AE1226" s="11"/>
      <c r="AF1226" s="11"/>
      <c r="AG1226" s="11"/>
      <c r="AH1226" s="11"/>
      <c r="AI1226" s="11"/>
      <c r="AJ1226" s="11"/>
      <c r="AK1226" s="11"/>
      <c r="AL1226" s="11"/>
      <c r="AM1226" s="11"/>
      <c r="AN1226" s="19"/>
      <c r="AO1226" s="12"/>
      <c r="AP1226" s="11">
        <f ca="1">SUM(AP1211:AP1219)</f>
        <v>0</v>
      </c>
      <c r="AQ1226" s="11">
        <f t="shared" ref="AQ1226:BD1226" ca="1" si="658">SUM(AQ1211:AQ1219)</f>
        <v>0</v>
      </c>
      <c r="AR1226" s="11">
        <f t="shared" ca="1" si="658"/>
        <v>0</v>
      </c>
      <c r="AS1226" s="11">
        <f t="shared" ca="1" si="658"/>
        <v>0</v>
      </c>
      <c r="AT1226" s="11">
        <f t="shared" ca="1" si="658"/>
        <v>0</v>
      </c>
      <c r="AU1226" s="11">
        <f t="shared" ca="1" si="658"/>
        <v>0</v>
      </c>
      <c r="AV1226" s="11">
        <f t="shared" ca="1" si="658"/>
        <v>0</v>
      </c>
      <c r="AW1226" s="11">
        <f t="shared" ca="1" si="658"/>
        <v>0</v>
      </c>
      <c r="AX1226" s="11">
        <f t="shared" ca="1" si="658"/>
        <v>0</v>
      </c>
      <c r="AY1226" s="11">
        <f t="shared" ca="1" si="658"/>
        <v>0</v>
      </c>
      <c r="AZ1226" s="11">
        <f t="shared" ca="1" si="658"/>
        <v>0</v>
      </c>
      <c r="BA1226" s="11">
        <f t="shared" ca="1" si="658"/>
        <v>0</v>
      </c>
      <c r="BB1226" s="11">
        <f t="shared" ca="1" si="658"/>
        <v>0</v>
      </c>
      <c r="BC1226" s="11">
        <f t="shared" ca="1" si="658"/>
        <v>0</v>
      </c>
      <c r="BD1226" s="11">
        <f t="shared" ca="1" si="658"/>
        <v>0</v>
      </c>
    </row>
    <row r="1227" spans="1:56" x14ac:dyDescent="0.25">
      <c r="A1227" s="24">
        <v>24</v>
      </c>
      <c r="B1227" s="24">
        <f t="shared" si="651"/>
        <v>25</v>
      </c>
      <c r="C1227" s="411"/>
      <c r="D1227" s="136" t="str">
        <f>Data!B$30</f>
        <v>Tilskud total / til faktura</v>
      </c>
      <c r="E1227" s="136"/>
      <c r="F1227" s="260"/>
      <c r="G1227" s="408">
        <f>HLOOKUP(B1223,'Budget &amp; Total'!$1:$45,43,FALSE)</f>
        <v>0</v>
      </c>
      <c r="H1227" s="458">
        <f t="shared" ca="1" si="652"/>
        <v>0</v>
      </c>
      <c r="I1227" s="79"/>
      <c r="J1227" s="258">
        <f ca="1">SUM(J1223:J1226)</f>
        <v>0</v>
      </c>
      <c r="K1227" s="259">
        <f ca="1">SUM(K1223:K1226)</f>
        <v>0</v>
      </c>
      <c r="L1227" s="259">
        <f t="shared" ref="L1227:X1227" ca="1" si="659">SUM(L1223:L1226)</f>
        <v>0</v>
      </c>
      <c r="M1227" s="259">
        <f t="shared" ca="1" si="659"/>
        <v>0</v>
      </c>
      <c r="N1227" s="259">
        <f t="shared" ca="1" si="659"/>
        <v>0</v>
      </c>
      <c r="O1227" s="136">
        <f t="shared" ca="1" si="659"/>
        <v>0</v>
      </c>
      <c r="P1227" s="136">
        <f t="shared" ca="1" si="659"/>
        <v>0</v>
      </c>
      <c r="Q1227" s="136">
        <f t="shared" ca="1" si="659"/>
        <v>0</v>
      </c>
      <c r="R1227" s="136">
        <f t="shared" ca="1" si="659"/>
        <v>0</v>
      </c>
      <c r="S1227" s="136">
        <f t="shared" ca="1" si="659"/>
        <v>0</v>
      </c>
      <c r="T1227" s="136">
        <f t="shared" ca="1" si="659"/>
        <v>0</v>
      </c>
      <c r="U1227" s="136">
        <f t="shared" ca="1" si="659"/>
        <v>0</v>
      </c>
      <c r="V1227" s="136">
        <f t="shared" ca="1" si="659"/>
        <v>0</v>
      </c>
      <c r="W1227" s="136">
        <f t="shared" ca="1" si="659"/>
        <v>0</v>
      </c>
      <c r="X1227" s="369">
        <f t="shared" ca="1" si="659"/>
        <v>0</v>
      </c>
      <c r="Z1227" s="15"/>
      <c r="AA1227" s="11"/>
      <c r="AB1227" s="11"/>
      <c r="AC1227" s="11"/>
      <c r="AD1227" s="11"/>
      <c r="AE1227" s="11"/>
      <c r="AF1227" s="11"/>
      <c r="AG1227" s="11"/>
      <c r="AH1227" s="11"/>
      <c r="AI1227" s="11"/>
      <c r="AJ1227" s="11"/>
      <c r="AK1227" s="11"/>
      <c r="AL1227" s="11"/>
      <c r="AM1227" s="11"/>
      <c r="AN1227" s="19"/>
      <c r="AO1227" s="12"/>
      <c r="AP1227" s="11"/>
      <c r="AQ1227" s="11"/>
      <c r="AR1227" s="11"/>
      <c r="AS1227" s="11"/>
      <c r="AT1227" s="11"/>
      <c r="AU1227" s="11"/>
      <c r="AV1227" s="11"/>
      <c r="AW1227" s="11"/>
      <c r="AX1227" s="11"/>
      <c r="AY1227" s="11"/>
      <c r="AZ1227" s="11"/>
      <c r="BA1227" s="11"/>
      <c r="BB1227" s="11"/>
      <c r="BC1227" s="11"/>
      <c r="BD1227" s="11"/>
    </row>
    <row r="1228" spans="1:56" x14ac:dyDescent="0.25">
      <c r="A1228" s="24">
        <v>24</v>
      </c>
      <c r="B1228" s="24">
        <f t="shared" si="651"/>
        <v>25</v>
      </c>
      <c r="C1228" s="74"/>
      <c r="D1228" s="33" t="str">
        <f>Data!B$31</f>
        <v>Anden finansiering</v>
      </c>
      <c r="E1228" s="33"/>
      <c r="F1228" s="264"/>
      <c r="G1228" s="409">
        <f>HLOOKUP(B1228,'Budget &amp; Total'!$1:$45,44,FALSE)</f>
        <v>0</v>
      </c>
      <c r="H1228" s="459">
        <f t="shared" ca="1" si="652"/>
        <v>0</v>
      </c>
      <c r="I1228" s="79"/>
      <c r="J1228" s="262">
        <f ca="1">HLOOKUP($B1227,INDIRECT(J$1&amp;"!$I$2:$AM$40"),('Partner-period(er)'!$A1228+14),FALSE)</f>
        <v>0</v>
      </c>
      <c r="K1228" s="263">
        <f ca="1">HLOOKUP($B1227,INDIRECT(K$1&amp;"!$I$2:$AM$40"),('Partner-period(er)'!$A1228+14),FALSE)</f>
        <v>0</v>
      </c>
      <c r="L1228" s="263">
        <f ca="1">HLOOKUP($B1227,INDIRECT(L$1&amp;"!$I$2:$AM$40"),('Partner-period(er)'!$A1228+14),FALSE)</f>
        <v>0</v>
      </c>
      <c r="M1228" s="263">
        <f ca="1">HLOOKUP($B1227,INDIRECT(M$1&amp;"!$I$2:$AM$40"),('Partner-period(er)'!$A1228+14),FALSE)</f>
        <v>0</v>
      </c>
      <c r="N1228" s="263">
        <f ca="1">HLOOKUP($B1227,INDIRECT(N$1&amp;"!$I$2:$AM$40"),('Partner-period(er)'!$A1228+14),FALSE)</f>
        <v>0</v>
      </c>
      <c r="O1228" s="33">
        <f ca="1">HLOOKUP($B1227,INDIRECT(O$1&amp;"!$I$2:$AM$40"),('Partner-period(er)'!$A1228+14),FALSE)</f>
        <v>0</v>
      </c>
      <c r="P1228" s="33">
        <f ca="1">HLOOKUP($B1227,INDIRECT(P$1&amp;"!$I$2:$AM$40"),('Partner-period(er)'!$A1228+14),FALSE)</f>
        <v>0</v>
      </c>
      <c r="Q1228" s="33">
        <f ca="1">HLOOKUP($B1227,INDIRECT(Q$1&amp;"!$I$2:$AM$40"),('Partner-period(er)'!$A1228+14),FALSE)</f>
        <v>0</v>
      </c>
      <c r="R1228" s="33">
        <f ca="1">HLOOKUP($B1227,INDIRECT(R$1&amp;"!$I$2:$AM$40"),('Partner-period(er)'!$A1228+14),FALSE)</f>
        <v>0</v>
      </c>
      <c r="S1228" s="33">
        <f ca="1">HLOOKUP($B1227,INDIRECT(S$1&amp;"!$I$2:$AM$40"),('Partner-period(er)'!$A1228+14),FALSE)</f>
        <v>0</v>
      </c>
      <c r="T1228" s="33">
        <f ca="1">HLOOKUP($B1227,INDIRECT(T$1&amp;"!$I$2:$AM$40"),('Partner-period(er)'!$A1228+14),FALSE)</f>
        <v>0</v>
      </c>
      <c r="U1228" s="33">
        <f ca="1">HLOOKUP($B1227,INDIRECT(U$1&amp;"!$I$2:$AM$40"),('Partner-period(er)'!$A1228+14),FALSE)</f>
        <v>0</v>
      </c>
      <c r="V1228" s="33">
        <f ca="1">HLOOKUP($B1227,INDIRECT(V$1&amp;"!$I$2:$AM$40"),('Partner-period(er)'!$A1228+14),FALSE)</f>
        <v>0</v>
      </c>
      <c r="W1228" s="33">
        <f ca="1">HLOOKUP($B1227,INDIRECT(W$1&amp;"!$I$2:$AM$40"),('Partner-period(er)'!$A1228+14),FALSE)</f>
        <v>0</v>
      </c>
      <c r="X1228" s="370">
        <f ca="1">HLOOKUP($B1227,INDIRECT(X$1&amp;"!$I$2:$AM$40"),('Partner-period(er)'!$A1228+14),FALSE)</f>
        <v>0</v>
      </c>
      <c r="Z1228" s="15"/>
      <c r="AA1228" s="11"/>
      <c r="AB1228" s="11"/>
      <c r="AC1228" s="11"/>
      <c r="AD1228" s="11"/>
      <c r="AE1228" s="11"/>
      <c r="AF1228" s="11"/>
      <c r="AG1228" s="11"/>
      <c r="AH1228" s="11"/>
      <c r="AI1228" s="11"/>
      <c r="AJ1228" s="11"/>
      <c r="AK1228" s="11"/>
      <c r="AL1228" s="11"/>
      <c r="AM1228" s="11"/>
      <c r="AN1228" s="19"/>
      <c r="AO1228" s="12"/>
      <c r="AP1228" s="11"/>
      <c r="AQ1228" s="11"/>
      <c r="AR1228" s="11"/>
      <c r="AS1228" s="11"/>
      <c r="AT1228" s="11"/>
      <c r="AU1228" s="11"/>
      <c r="AV1228" s="11"/>
      <c r="AW1228" s="11"/>
      <c r="AX1228" s="11"/>
      <c r="AY1228" s="11"/>
      <c r="AZ1228" s="11"/>
      <c r="BA1228" s="11"/>
      <c r="BB1228" s="11"/>
      <c r="BC1228" s="11"/>
      <c r="BD1228" s="11"/>
    </row>
    <row r="1229" spans="1:56" ht="13.8" thickBot="1" x14ac:dyDescent="0.3">
      <c r="A1229" s="24">
        <v>26</v>
      </c>
      <c r="B1229" s="24">
        <f t="shared" si="651"/>
        <v>25</v>
      </c>
      <c r="C1229" s="265"/>
      <c r="D1229" s="34" t="str">
        <f>Data!B$32</f>
        <v>Egenfinansiering</v>
      </c>
      <c r="E1229" s="34"/>
      <c r="F1229" s="65"/>
      <c r="G1229" s="410">
        <f>HLOOKUP(B1229,'Budget &amp; Total'!$1:$45,45,FALSE)</f>
        <v>0</v>
      </c>
      <c r="H1229" s="460">
        <f t="shared" ca="1" si="652"/>
        <v>0</v>
      </c>
      <c r="I1229" s="79"/>
      <c r="J1229" s="267">
        <f ca="1">J1221-J1227-J1228</f>
        <v>0</v>
      </c>
      <c r="K1229" s="63">
        <f ca="1">K1221-K1227-K1228</f>
        <v>0</v>
      </c>
      <c r="L1229" s="63">
        <f t="shared" ref="L1229:X1229" ca="1" si="660">L1221-L1227-L1228</f>
        <v>0</v>
      </c>
      <c r="M1229" s="63">
        <f t="shared" ca="1" si="660"/>
        <v>0</v>
      </c>
      <c r="N1229" s="63">
        <f t="shared" ca="1" si="660"/>
        <v>0</v>
      </c>
      <c r="O1229" s="34">
        <f t="shared" ca="1" si="660"/>
        <v>0</v>
      </c>
      <c r="P1229" s="34">
        <f t="shared" ca="1" si="660"/>
        <v>0</v>
      </c>
      <c r="Q1229" s="34">
        <f t="shared" ca="1" si="660"/>
        <v>0</v>
      </c>
      <c r="R1229" s="34">
        <f t="shared" ca="1" si="660"/>
        <v>0</v>
      </c>
      <c r="S1229" s="34">
        <f t="shared" ca="1" si="660"/>
        <v>0</v>
      </c>
      <c r="T1229" s="34">
        <f t="shared" ca="1" si="660"/>
        <v>0</v>
      </c>
      <c r="U1229" s="34">
        <f t="shared" ca="1" si="660"/>
        <v>0</v>
      </c>
      <c r="V1229" s="34">
        <f t="shared" ca="1" si="660"/>
        <v>0</v>
      </c>
      <c r="W1229" s="34">
        <f t="shared" ca="1" si="660"/>
        <v>0</v>
      </c>
      <c r="X1229" s="371">
        <f t="shared" ca="1" si="660"/>
        <v>0</v>
      </c>
      <c r="Z1229" s="16"/>
      <c r="AA1229" s="17"/>
      <c r="AB1229" s="17"/>
      <c r="AC1229" s="17"/>
      <c r="AD1229" s="17"/>
      <c r="AE1229" s="17"/>
      <c r="AF1229" s="17"/>
      <c r="AG1229" s="17"/>
      <c r="AH1229" s="17"/>
      <c r="AI1229" s="17"/>
      <c r="AJ1229" s="17"/>
      <c r="AK1229" s="17"/>
      <c r="AL1229" s="17"/>
      <c r="AM1229" s="17"/>
      <c r="AN1229" s="20"/>
      <c r="AO1229" s="12"/>
      <c r="AP1229" s="11"/>
      <c r="AQ1229" s="11"/>
      <c r="AR1229" s="11"/>
      <c r="AS1229" s="11"/>
      <c r="AT1229" s="11"/>
      <c r="AU1229" s="11"/>
      <c r="AV1229" s="11"/>
      <c r="AW1229" s="11"/>
      <c r="AX1229" s="11"/>
      <c r="AY1229" s="11"/>
      <c r="AZ1229" s="11"/>
      <c r="BA1229" s="11"/>
      <c r="BB1229" s="11"/>
      <c r="BC1229" s="11"/>
      <c r="BD1229" s="11"/>
    </row>
    <row r="1230" spans="1:56" x14ac:dyDescent="0.25">
      <c r="A1230" s="24">
        <v>29</v>
      </c>
      <c r="C1230" s="88" t="str">
        <f>Data!$B$95</f>
        <v>Kontrol for overskridelse af timepriser</v>
      </c>
      <c r="D1230" s="60"/>
      <c r="E1230" s="60"/>
      <c r="F1230" s="4"/>
      <c r="G1230" s="59"/>
      <c r="H1230" s="59"/>
      <c r="I1230" s="59"/>
      <c r="J1230" s="9"/>
      <c r="K1230" s="9"/>
      <c r="L1230" s="9"/>
      <c r="M1230" s="9"/>
      <c r="N1230" s="9"/>
      <c r="O1230" s="9"/>
      <c r="P1230" s="9"/>
      <c r="Q1230" s="9"/>
      <c r="R1230" s="9"/>
      <c r="S1230" s="9"/>
      <c r="T1230" s="9"/>
      <c r="U1230" s="9"/>
      <c r="V1230" s="9"/>
      <c r="W1230" s="9"/>
      <c r="X1230" s="109"/>
    </row>
    <row r="1231" spans="1:56" x14ac:dyDescent="0.25">
      <c r="A1231" s="24">
        <v>30</v>
      </c>
      <c r="C1231" s="178" t="s">
        <v>36</v>
      </c>
      <c r="D1231" s="82"/>
      <c r="E1231" s="179"/>
      <c r="F1231" s="201" t="s">
        <v>35</v>
      </c>
      <c r="G1231" s="82"/>
      <c r="H1231" s="180"/>
      <c r="I1231" s="180"/>
      <c r="J1231" s="181">
        <f ca="1">J1205</f>
        <v>0</v>
      </c>
      <c r="K1231" s="182">
        <f t="shared" ref="K1231:X1231" ca="1" si="661">K1205+J1231</f>
        <v>0</v>
      </c>
      <c r="L1231" s="182">
        <f t="shared" ca="1" si="661"/>
        <v>0</v>
      </c>
      <c r="M1231" s="182">
        <f t="shared" ca="1" si="661"/>
        <v>0</v>
      </c>
      <c r="N1231" s="182">
        <f t="shared" ca="1" si="661"/>
        <v>0</v>
      </c>
      <c r="O1231" s="182">
        <f t="shared" ca="1" si="661"/>
        <v>0</v>
      </c>
      <c r="P1231" s="182">
        <f t="shared" ca="1" si="661"/>
        <v>0</v>
      </c>
      <c r="Q1231" s="182">
        <f t="shared" ca="1" si="661"/>
        <v>0</v>
      </c>
      <c r="R1231" s="182">
        <f t="shared" ca="1" si="661"/>
        <v>0</v>
      </c>
      <c r="S1231" s="182">
        <f t="shared" ca="1" si="661"/>
        <v>0</v>
      </c>
      <c r="T1231" s="182">
        <f t="shared" ca="1" si="661"/>
        <v>0</v>
      </c>
      <c r="U1231" s="182">
        <f t="shared" ca="1" si="661"/>
        <v>0</v>
      </c>
      <c r="V1231" s="182">
        <f t="shared" ca="1" si="661"/>
        <v>0</v>
      </c>
      <c r="W1231" s="182">
        <f t="shared" ca="1" si="661"/>
        <v>0</v>
      </c>
      <c r="X1231" s="183">
        <f t="shared" ca="1" si="661"/>
        <v>0</v>
      </c>
    </row>
    <row r="1232" spans="1:56" x14ac:dyDescent="0.25">
      <c r="A1232" s="24">
        <v>31</v>
      </c>
      <c r="C1232" s="184"/>
      <c r="D1232" s="6"/>
      <c r="E1232" s="185"/>
      <c r="F1232" s="202" t="s">
        <v>37</v>
      </c>
      <c r="G1232" s="6"/>
      <c r="H1232" s="6"/>
      <c r="I1232" s="6"/>
      <c r="J1232" s="186">
        <f ca="1">J1208</f>
        <v>0</v>
      </c>
      <c r="K1232" s="187">
        <f t="shared" ref="K1232:X1232" ca="1" si="662">K1208+J1232</f>
        <v>0</v>
      </c>
      <c r="L1232" s="187">
        <f t="shared" ca="1" si="662"/>
        <v>0</v>
      </c>
      <c r="M1232" s="187">
        <f t="shared" ca="1" si="662"/>
        <v>0</v>
      </c>
      <c r="N1232" s="187">
        <f t="shared" ca="1" si="662"/>
        <v>0</v>
      </c>
      <c r="O1232" s="187">
        <f t="shared" ca="1" si="662"/>
        <v>0</v>
      </c>
      <c r="P1232" s="187">
        <f t="shared" ca="1" si="662"/>
        <v>0</v>
      </c>
      <c r="Q1232" s="187">
        <f t="shared" ca="1" si="662"/>
        <v>0</v>
      </c>
      <c r="R1232" s="187">
        <f t="shared" ca="1" si="662"/>
        <v>0</v>
      </c>
      <c r="S1232" s="187">
        <f t="shared" ca="1" si="662"/>
        <v>0</v>
      </c>
      <c r="T1232" s="187">
        <f t="shared" ca="1" si="662"/>
        <v>0</v>
      </c>
      <c r="U1232" s="187">
        <f t="shared" ca="1" si="662"/>
        <v>0</v>
      </c>
      <c r="V1232" s="187">
        <f t="shared" ca="1" si="662"/>
        <v>0</v>
      </c>
      <c r="W1232" s="187">
        <f t="shared" ca="1" si="662"/>
        <v>0</v>
      </c>
      <c r="X1232" s="188">
        <f t="shared" ca="1" si="662"/>
        <v>0</v>
      </c>
    </row>
    <row r="1233" spans="1:55" x14ac:dyDescent="0.25">
      <c r="A1233" s="24">
        <v>32</v>
      </c>
      <c r="C1233" s="189"/>
      <c r="D1233" s="6"/>
      <c r="E1233" s="6"/>
      <c r="F1233" s="203" t="s">
        <v>100</v>
      </c>
      <c r="G1233" s="6"/>
      <c r="H1233" s="190"/>
      <c r="I1233" s="190"/>
      <c r="J1233" s="191">
        <f ca="1">J1231*$F1208</f>
        <v>0</v>
      </c>
      <c r="K1233" s="192">
        <f t="shared" ref="K1233:X1233" ca="1" si="663">K1231*$F1208</f>
        <v>0</v>
      </c>
      <c r="L1233" s="192">
        <f t="shared" ca="1" si="663"/>
        <v>0</v>
      </c>
      <c r="M1233" s="192">
        <f t="shared" ca="1" si="663"/>
        <v>0</v>
      </c>
      <c r="N1233" s="192">
        <f t="shared" ca="1" si="663"/>
        <v>0</v>
      </c>
      <c r="O1233" s="192">
        <f t="shared" ca="1" si="663"/>
        <v>0</v>
      </c>
      <c r="P1233" s="192">
        <f t="shared" ca="1" si="663"/>
        <v>0</v>
      </c>
      <c r="Q1233" s="192">
        <f t="shared" ca="1" si="663"/>
        <v>0</v>
      </c>
      <c r="R1233" s="192">
        <f t="shared" ca="1" si="663"/>
        <v>0</v>
      </c>
      <c r="S1233" s="192">
        <f t="shared" ca="1" si="663"/>
        <v>0</v>
      </c>
      <c r="T1233" s="192">
        <f t="shared" ca="1" si="663"/>
        <v>0</v>
      </c>
      <c r="U1233" s="192">
        <f t="shared" ca="1" si="663"/>
        <v>0</v>
      </c>
      <c r="V1233" s="192">
        <f t="shared" ca="1" si="663"/>
        <v>0</v>
      </c>
      <c r="W1233" s="192">
        <f t="shared" ca="1" si="663"/>
        <v>0</v>
      </c>
      <c r="X1233" s="193">
        <f t="shared" ca="1" si="663"/>
        <v>0</v>
      </c>
    </row>
    <row r="1234" spans="1:55" x14ac:dyDescent="0.25">
      <c r="A1234" s="24">
        <v>33</v>
      </c>
      <c r="C1234" s="189"/>
      <c r="D1234" s="6"/>
      <c r="E1234" s="185"/>
      <c r="F1234" s="202" t="s">
        <v>99</v>
      </c>
      <c r="G1234" s="6"/>
      <c r="H1234" s="194"/>
      <c r="I1234" s="194"/>
      <c r="J1234" s="191">
        <f ca="1">MIN(J1232:J1233)</f>
        <v>0</v>
      </c>
      <c r="K1234" s="192">
        <f t="shared" ref="K1234:X1234" ca="1" si="664">MIN(K1232:K1233)-MIN(J1232:J1233)</f>
        <v>0</v>
      </c>
      <c r="L1234" s="192">
        <f t="shared" ca="1" si="664"/>
        <v>0</v>
      </c>
      <c r="M1234" s="192">
        <f t="shared" ca="1" si="664"/>
        <v>0</v>
      </c>
      <c r="N1234" s="192">
        <f t="shared" ca="1" si="664"/>
        <v>0</v>
      </c>
      <c r="O1234" s="192">
        <f t="shared" ca="1" si="664"/>
        <v>0</v>
      </c>
      <c r="P1234" s="192">
        <f t="shared" ca="1" si="664"/>
        <v>0</v>
      </c>
      <c r="Q1234" s="192">
        <f t="shared" ca="1" si="664"/>
        <v>0</v>
      </c>
      <c r="R1234" s="192">
        <f t="shared" ca="1" si="664"/>
        <v>0</v>
      </c>
      <c r="S1234" s="192">
        <f t="shared" ca="1" si="664"/>
        <v>0</v>
      </c>
      <c r="T1234" s="192">
        <f t="shared" ca="1" si="664"/>
        <v>0</v>
      </c>
      <c r="U1234" s="192">
        <f t="shared" ca="1" si="664"/>
        <v>0</v>
      </c>
      <c r="V1234" s="192">
        <f t="shared" ca="1" si="664"/>
        <v>0</v>
      </c>
      <c r="W1234" s="192">
        <f t="shared" ca="1" si="664"/>
        <v>0</v>
      </c>
      <c r="X1234" s="193">
        <f t="shared" ca="1" si="664"/>
        <v>0</v>
      </c>
      <c r="AO1234" s="12"/>
      <c r="AP1234" s="11"/>
      <c r="AQ1234" s="11"/>
      <c r="AR1234" s="11"/>
      <c r="AS1234" s="11"/>
      <c r="AT1234" s="11"/>
      <c r="AU1234" s="11"/>
      <c r="AV1234" s="11"/>
      <c r="AW1234" s="11"/>
      <c r="AX1234" s="11"/>
      <c r="AY1234" s="11"/>
      <c r="AZ1234" s="11"/>
      <c r="BA1234" s="11"/>
      <c r="BB1234" s="11"/>
      <c r="BC1234" s="11"/>
    </row>
    <row r="1235" spans="1:55" x14ac:dyDescent="0.25">
      <c r="A1235" s="24">
        <v>34</v>
      </c>
      <c r="C1235" s="189"/>
      <c r="D1235" s="6"/>
      <c r="E1235" s="185"/>
      <c r="F1235" s="202" t="s">
        <v>94</v>
      </c>
      <c r="G1235" s="6"/>
      <c r="H1235" s="190"/>
      <c r="I1235" s="190"/>
      <c r="J1235" s="191">
        <f ca="1">J1234-J1208</f>
        <v>0</v>
      </c>
      <c r="K1235" s="192">
        <f ca="1">K1234-K1208</f>
        <v>0</v>
      </c>
      <c r="L1235" s="192">
        <f t="shared" ref="L1235:X1235" ca="1" si="665">L1234-L1208</f>
        <v>0</v>
      </c>
      <c r="M1235" s="192">
        <f t="shared" ca="1" si="665"/>
        <v>0</v>
      </c>
      <c r="N1235" s="192">
        <f t="shared" ca="1" si="665"/>
        <v>0</v>
      </c>
      <c r="O1235" s="192">
        <f t="shared" ca="1" si="665"/>
        <v>0</v>
      </c>
      <c r="P1235" s="192">
        <f t="shared" ca="1" si="665"/>
        <v>0</v>
      </c>
      <c r="Q1235" s="192">
        <f t="shared" ca="1" si="665"/>
        <v>0</v>
      </c>
      <c r="R1235" s="192">
        <f t="shared" ca="1" si="665"/>
        <v>0</v>
      </c>
      <c r="S1235" s="192">
        <f t="shared" ca="1" si="665"/>
        <v>0</v>
      </c>
      <c r="T1235" s="192">
        <f t="shared" ca="1" si="665"/>
        <v>0</v>
      </c>
      <c r="U1235" s="192">
        <f t="shared" ca="1" si="665"/>
        <v>0</v>
      </c>
      <c r="V1235" s="192">
        <f t="shared" ca="1" si="665"/>
        <v>0</v>
      </c>
      <c r="W1235" s="192">
        <f t="shared" ca="1" si="665"/>
        <v>0</v>
      </c>
      <c r="X1235" s="193">
        <f t="shared" ca="1" si="665"/>
        <v>0</v>
      </c>
    </row>
    <row r="1236" spans="1:55" x14ac:dyDescent="0.25">
      <c r="A1236" s="24">
        <v>35</v>
      </c>
      <c r="C1236" s="189"/>
      <c r="D1236" s="6"/>
      <c r="E1236" s="185"/>
      <c r="F1236" s="202" t="s">
        <v>95</v>
      </c>
      <c r="G1236" s="6"/>
      <c r="H1236" s="190"/>
      <c r="I1236" s="190"/>
      <c r="J1236" s="191">
        <f ca="1">-J1235</f>
        <v>0</v>
      </c>
      <c r="K1236" s="192">
        <f ca="1">-SUM($J1235:K1235)</f>
        <v>0</v>
      </c>
      <c r="L1236" s="192">
        <f ca="1">-SUM($J1235:L1235)</f>
        <v>0</v>
      </c>
      <c r="M1236" s="192">
        <f ca="1">-SUM($J1235:M1235)</f>
        <v>0</v>
      </c>
      <c r="N1236" s="192">
        <f ca="1">-SUM($J1235:N1235)</f>
        <v>0</v>
      </c>
      <c r="O1236" s="192">
        <f ca="1">-SUM($J1235:O1235)</f>
        <v>0</v>
      </c>
      <c r="P1236" s="192">
        <f ca="1">-SUM($J1235:P1235)</f>
        <v>0</v>
      </c>
      <c r="Q1236" s="192">
        <f ca="1">-SUM($J1235:Q1235)</f>
        <v>0</v>
      </c>
      <c r="R1236" s="192">
        <f ca="1">-SUM($J1235:R1235)</f>
        <v>0</v>
      </c>
      <c r="S1236" s="192">
        <f ca="1">-SUM($J1235:S1235)</f>
        <v>0</v>
      </c>
      <c r="T1236" s="192">
        <f ca="1">-SUM($J1235:T1235)</f>
        <v>0</v>
      </c>
      <c r="U1236" s="192">
        <f ca="1">-SUM($J1235:U1235)</f>
        <v>0</v>
      </c>
      <c r="V1236" s="192">
        <f ca="1">-SUM($J1235:V1235)</f>
        <v>0</v>
      </c>
      <c r="W1236" s="192">
        <f ca="1">-SUM($J1235:W1235)</f>
        <v>0</v>
      </c>
      <c r="X1236" s="193">
        <f ca="1">-SUM($J1235:X1235)</f>
        <v>0</v>
      </c>
    </row>
    <row r="1237" spans="1:55" x14ac:dyDescent="0.25">
      <c r="C1237" s="195"/>
      <c r="D1237" s="196"/>
      <c r="E1237" s="196"/>
      <c r="F1237" s="204"/>
      <c r="G1237" s="196"/>
      <c r="H1237" s="196"/>
      <c r="I1237" s="196"/>
      <c r="J1237" s="186"/>
      <c r="K1237" s="187"/>
      <c r="L1237" s="187"/>
      <c r="M1237" s="187">
        <f ca="1">IF(M1205&gt;0,(M1233-SUM($J1234:L1234))/M1205,0)</f>
        <v>0</v>
      </c>
      <c r="N1237" s="187">
        <f ca="1">IF(N1205&gt;0,(N1233-SUM($J1234:M1234))/N1205,0)</f>
        <v>0</v>
      </c>
      <c r="O1237" s="187">
        <f ca="1">IF(O1205&gt;0,(O1233-SUM($J1234:N1234))/O1205,0)</f>
        <v>0</v>
      </c>
      <c r="P1237" s="187">
        <f ca="1">IF(P1205&gt;0,(P1233-SUM($J1234:O1234))/P1205,0)</f>
        <v>0</v>
      </c>
      <c r="Q1237" s="187">
        <f ca="1">IF(Q1205&gt;0,(Q1233-SUM($J1234:P1234))/Q1205,0)</f>
        <v>0</v>
      </c>
      <c r="R1237" s="187">
        <f ca="1">IF(R1205&gt;0,(R1233-SUM($J1234:Q1234))/R1205,0)</f>
        <v>0</v>
      </c>
      <c r="S1237" s="187">
        <f ca="1">IF(S1205&gt;0,(S1233-SUM($J1234:R1234))/S1205,0)</f>
        <v>0</v>
      </c>
      <c r="T1237" s="187">
        <f ca="1">IF(T1205&gt;0,(T1233-SUM($J1234:S1234))/T1205,0)</f>
        <v>0</v>
      </c>
      <c r="U1237" s="187">
        <f ca="1">IF(U1205&gt;0,(U1233-SUM($J1234:T1234))/U1205,0)</f>
        <v>0</v>
      </c>
      <c r="V1237" s="187">
        <f ca="1">IF(V1205&gt;0,(V1233-SUM($J1234:U1234))/V1205,0)</f>
        <v>0</v>
      </c>
      <c r="W1237" s="187">
        <f ca="1">IF(W1205&gt;0,(W1233-SUM($J1234:V1234))/W1205,0)</f>
        <v>0</v>
      </c>
      <c r="X1237" s="188">
        <f ca="1">IF(X1205&gt;0,(X1233-SUM($J1234:W1234))/X1205,0)</f>
        <v>0</v>
      </c>
    </row>
    <row r="1238" spans="1:55" x14ac:dyDescent="0.25">
      <c r="A1238" s="24">
        <v>36</v>
      </c>
      <c r="C1238" s="189" t="s">
        <v>40</v>
      </c>
      <c r="D1238" s="6"/>
      <c r="E1238" s="185"/>
      <c r="F1238" s="202" t="s">
        <v>35</v>
      </c>
      <c r="G1238" s="6"/>
      <c r="H1238" s="6"/>
      <c r="I1238" s="6"/>
      <c r="J1238" s="191">
        <f ca="1">J1206</f>
        <v>0</v>
      </c>
      <c r="K1238" s="192">
        <f t="shared" ref="K1238:X1238" ca="1" si="666">K1206+J1238</f>
        <v>0</v>
      </c>
      <c r="L1238" s="192">
        <f t="shared" ca="1" si="666"/>
        <v>0</v>
      </c>
      <c r="M1238" s="192">
        <f t="shared" ca="1" si="666"/>
        <v>0</v>
      </c>
      <c r="N1238" s="192">
        <f t="shared" ca="1" si="666"/>
        <v>0</v>
      </c>
      <c r="O1238" s="192">
        <f t="shared" ca="1" si="666"/>
        <v>0</v>
      </c>
      <c r="P1238" s="192">
        <f t="shared" ca="1" si="666"/>
        <v>0</v>
      </c>
      <c r="Q1238" s="192">
        <f t="shared" ca="1" si="666"/>
        <v>0</v>
      </c>
      <c r="R1238" s="192">
        <f t="shared" ca="1" si="666"/>
        <v>0</v>
      </c>
      <c r="S1238" s="192">
        <f t="shared" ca="1" si="666"/>
        <v>0</v>
      </c>
      <c r="T1238" s="192">
        <f t="shared" ca="1" si="666"/>
        <v>0</v>
      </c>
      <c r="U1238" s="192">
        <f t="shared" ca="1" si="666"/>
        <v>0</v>
      </c>
      <c r="V1238" s="192">
        <f t="shared" ca="1" si="666"/>
        <v>0</v>
      </c>
      <c r="W1238" s="192">
        <f t="shared" ca="1" si="666"/>
        <v>0</v>
      </c>
      <c r="X1238" s="193">
        <f t="shared" ca="1" si="666"/>
        <v>0</v>
      </c>
    </row>
    <row r="1239" spans="1:55" x14ac:dyDescent="0.25">
      <c r="A1239" s="24">
        <v>37</v>
      </c>
      <c r="C1239" s="189"/>
      <c r="D1239" s="6"/>
      <c r="E1239" s="185"/>
      <c r="F1239" s="202" t="s">
        <v>37</v>
      </c>
      <c r="G1239" s="6"/>
      <c r="H1239" s="6"/>
      <c r="I1239" s="6"/>
      <c r="J1239" s="191">
        <f ca="1">J1209</f>
        <v>0</v>
      </c>
      <c r="K1239" s="192">
        <f t="shared" ref="K1239:X1239" ca="1" si="667">K1209+J1239</f>
        <v>0</v>
      </c>
      <c r="L1239" s="192">
        <f t="shared" ca="1" si="667"/>
        <v>0</v>
      </c>
      <c r="M1239" s="192">
        <f t="shared" ca="1" si="667"/>
        <v>0</v>
      </c>
      <c r="N1239" s="192">
        <f t="shared" ca="1" si="667"/>
        <v>0</v>
      </c>
      <c r="O1239" s="192">
        <f t="shared" ca="1" si="667"/>
        <v>0</v>
      </c>
      <c r="P1239" s="192">
        <f t="shared" ca="1" si="667"/>
        <v>0</v>
      </c>
      <c r="Q1239" s="192">
        <f t="shared" ca="1" si="667"/>
        <v>0</v>
      </c>
      <c r="R1239" s="192">
        <f t="shared" ca="1" si="667"/>
        <v>0</v>
      </c>
      <c r="S1239" s="192">
        <f t="shared" ca="1" si="667"/>
        <v>0</v>
      </c>
      <c r="T1239" s="192">
        <f t="shared" ca="1" si="667"/>
        <v>0</v>
      </c>
      <c r="U1239" s="192">
        <f t="shared" ca="1" si="667"/>
        <v>0</v>
      </c>
      <c r="V1239" s="192">
        <f t="shared" ca="1" si="667"/>
        <v>0</v>
      </c>
      <c r="W1239" s="192">
        <f t="shared" ca="1" si="667"/>
        <v>0</v>
      </c>
      <c r="X1239" s="193">
        <f t="shared" ca="1" si="667"/>
        <v>0</v>
      </c>
    </row>
    <row r="1240" spans="1:55" x14ac:dyDescent="0.25">
      <c r="A1240" s="24">
        <v>38</v>
      </c>
      <c r="C1240" s="197"/>
      <c r="D1240" s="6"/>
      <c r="E1240" s="6"/>
      <c r="F1240" s="203" t="s">
        <v>100</v>
      </c>
      <c r="G1240" s="6"/>
      <c r="H1240" s="6"/>
      <c r="I1240" s="6"/>
      <c r="J1240" s="191">
        <f ca="1">J1238*$F1209</f>
        <v>0</v>
      </c>
      <c r="K1240" s="192">
        <f ca="1">K1238*$F1209</f>
        <v>0</v>
      </c>
      <c r="L1240" s="192">
        <f t="shared" ref="L1240:X1240" ca="1" si="668">L1238*$F1209</f>
        <v>0</v>
      </c>
      <c r="M1240" s="192">
        <f t="shared" ca="1" si="668"/>
        <v>0</v>
      </c>
      <c r="N1240" s="192">
        <f t="shared" ca="1" si="668"/>
        <v>0</v>
      </c>
      <c r="O1240" s="192">
        <f t="shared" ca="1" si="668"/>
        <v>0</v>
      </c>
      <c r="P1240" s="192">
        <f t="shared" ca="1" si="668"/>
        <v>0</v>
      </c>
      <c r="Q1240" s="192">
        <f t="shared" ca="1" si="668"/>
        <v>0</v>
      </c>
      <c r="R1240" s="192">
        <f t="shared" ca="1" si="668"/>
        <v>0</v>
      </c>
      <c r="S1240" s="192">
        <f t="shared" ca="1" si="668"/>
        <v>0</v>
      </c>
      <c r="T1240" s="192">
        <f t="shared" ca="1" si="668"/>
        <v>0</v>
      </c>
      <c r="U1240" s="192">
        <f t="shared" ca="1" si="668"/>
        <v>0</v>
      </c>
      <c r="V1240" s="192">
        <f t="shared" ca="1" si="668"/>
        <v>0</v>
      </c>
      <c r="W1240" s="192">
        <f t="shared" ca="1" si="668"/>
        <v>0</v>
      </c>
      <c r="X1240" s="193">
        <f t="shared" ca="1" si="668"/>
        <v>0</v>
      </c>
    </row>
    <row r="1241" spans="1:55" x14ac:dyDescent="0.25">
      <c r="A1241" s="24">
        <v>39</v>
      </c>
      <c r="C1241" s="189"/>
      <c r="D1241" s="6"/>
      <c r="E1241" s="185"/>
      <c r="F1241" s="202" t="s">
        <v>99</v>
      </c>
      <c r="G1241" s="6"/>
      <c r="H1241" s="6"/>
      <c r="I1241" s="6"/>
      <c r="J1241" s="191">
        <f ca="1">MIN(J1239:J1240)</f>
        <v>0</v>
      </c>
      <c r="K1241" s="192">
        <f t="shared" ref="K1241:X1241" ca="1" si="669">MIN(K1239:K1240)-MIN(J1239:J1240)</f>
        <v>0</v>
      </c>
      <c r="L1241" s="192">
        <f t="shared" ca="1" si="669"/>
        <v>0</v>
      </c>
      <c r="M1241" s="192">
        <f t="shared" ca="1" si="669"/>
        <v>0</v>
      </c>
      <c r="N1241" s="192">
        <f t="shared" ca="1" si="669"/>
        <v>0</v>
      </c>
      <c r="O1241" s="192">
        <f t="shared" ca="1" si="669"/>
        <v>0</v>
      </c>
      <c r="P1241" s="192">
        <f t="shared" ca="1" si="669"/>
        <v>0</v>
      </c>
      <c r="Q1241" s="192">
        <f t="shared" ca="1" si="669"/>
        <v>0</v>
      </c>
      <c r="R1241" s="192">
        <f t="shared" ca="1" si="669"/>
        <v>0</v>
      </c>
      <c r="S1241" s="192">
        <f t="shared" ca="1" si="669"/>
        <v>0</v>
      </c>
      <c r="T1241" s="192">
        <f t="shared" ca="1" si="669"/>
        <v>0</v>
      </c>
      <c r="U1241" s="192">
        <f t="shared" ca="1" si="669"/>
        <v>0</v>
      </c>
      <c r="V1241" s="192">
        <f t="shared" ca="1" si="669"/>
        <v>0</v>
      </c>
      <c r="W1241" s="192">
        <f t="shared" ca="1" si="669"/>
        <v>0</v>
      </c>
      <c r="X1241" s="193">
        <f t="shared" ca="1" si="669"/>
        <v>0</v>
      </c>
    </row>
    <row r="1242" spans="1:55" x14ac:dyDescent="0.25">
      <c r="A1242" s="24">
        <v>40</v>
      </c>
      <c r="C1242" s="189"/>
      <c r="D1242" s="6"/>
      <c r="E1242" s="185"/>
      <c r="F1242" s="202" t="s">
        <v>94</v>
      </c>
      <c r="G1242" s="6"/>
      <c r="H1242" s="6"/>
      <c r="I1242" s="6"/>
      <c r="J1242" s="191">
        <f t="shared" ref="J1242:X1242" ca="1" si="670">J1241-J1209</f>
        <v>0</v>
      </c>
      <c r="K1242" s="192">
        <f t="shared" ca="1" si="670"/>
        <v>0</v>
      </c>
      <c r="L1242" s="192">
        <f t="shared" ca="1" si="670"/>
        <v>0</v>
      </c>
      <c r="M1242" s="192">
        <f t="shared" ca="1" si="670"/>
        <v>0</v>
      </c>
      <c r="N1242" s="192">
        <f t="shared" ca="1" si="670"/>
        <v>0</v>
      </c>
      <c r="O1242" s="192">
        <f t="shared" ca="1" si="670"/>
        <v>0</v>
      </c>
      <c r="P1242" s="192">
        <f t="shared" ca="1" si="670"/>
        <v>0</v>
      </c>
      <c r="Q1242" s="192">
        <f t="shared" ca="1" si="670"/>
        <v>0</v>
      </c>
      <c r="R1242" s="192">
        <f t="shared" ca="1" si="670"/>
        <v>0</v>
      </c>
      <c r="S1242" s="192">
        <f t="shared" ca="1" si="670"/>
        <v>0</v>
      </c>
      <c r="T1242" s="192">
        <f t="shared" ca="1" si="670"/>
        <v>0</v>
      </c>
      <c r="U1242" s="192">
        <f t="shared" ca="1" si="670"/>
        <v>0</v>
      </c>
      <c r="V1242" s="192">
        <f t="shared" ca="1" si="670"/>
        <v>0</v>
      </c>
      <c r="W1242" s="192">
        <f t="shared" ca="1" si="670"/>
        <v>0</v>
      </c>
      <c r="X1242" s="193">
        <f t="shared" ca="1" si="670"/>
        <v>0</v>
      </c>
    </row>
    <row r="1243" spans="1:55" x14ac:dyDescent="0.25">
      <c r="A1243" s="24">
        <v>41</v>
      </c>
      <c r="C1243" s="189"/>
      <c r="D1243" s="6"/>
      <c r="E1243" s="185"/>
      <c r="F1243" s="202" t="s">
        <v>95</v>
      </c>
      <c r="G1243" s="6"/>
      <c r="H1243" s="6"/>
      <c r="I1243" s="6"/>
      <c r="J1243" s="191">
        <f ca="1">-J1242</f>
        <v>0</v>
      </c>
      <c r="K1243" s="192">
        <f ca="1">-SUM($J1242:K1242)</f>
        <v>0</v>
      </c>
      <c r="L1243" s="192">
        <f ca="1">-SUM($J1242:L1242)</f>
        <v>0</v>
      </c>
      <c r="M1243" s="192">
        <f ca="1">-SUM($J1242:M1242)</f>
        <v>0</v>
      </c>
      <c r="N1243" s="192">
        <f ca="1">-SUM($J1242:N1242)</f>
        <v>0</v>
      </c>
      <c r="O1243" s="192">
        <f ca="1">-SUM($J1242:O1242)</f>
        <v>0</v>
      </c>
      <c r="P1243" s="192">
        <f ca="1">-SUM($J1242:P1242)</f>
        <v>0</v>
      </c>
      <c r="Q1243" s="192">
        <f ca="1">-SUM($J1242:Q1242)</f>
        <v>0</v>
      </c>
      <c r="R1243" s="192">
        <f ca="1">-SUM($J1242:R1242)</f>
        <v>0</v>
      </c>
      <c r="S1243" s="192">
        <f ca="1">-SUM($J1242:S1242)</f>
        <v>0</v>
      </c>
      <c r="T1243" s="192">
        <f ca="1">-SUM($J1242:T1242)</f>
        <v>0</v>
      </c>
      <c r="U1243" s="192">
        <f ca="1">-SUM($J1242:U1242)</f>
        <v>0</v>
      </c>
      <c r="V1243" s="192">
        <f ca="1">-SUM($J1242:V1242)</f>
        <v>0</v>
      </c>
      <c r="W1243" s="192">
        <f ca="1">-SUM($J1242:W1242)</f>
        <v>0</v>
      </c>
      <c r="X1243" s="193">
        <f ca="1">-SUM($J1242:X1242)</f>
        <v>0</v>
      </c>
    </row>
    <row r="1244" spans="1:55" x14ac:dyDescent="0.25">
      <c r="A1244" s="24">
        <v>42</v>
      </c>
      <c r="B1244" s="154"/>
      <c r="C1244" s="178" t="s">
        <v>65</v>
      </c>
      <c r="D1244" s="82"/>
      <c r="E1244" s="82"/>
      <c r="F1244" s="205" t="s">
        <v>58</v>
      </c>
      <c r="G1244" s="82"/>
      <c r="H1244" s="82"/>
      <c r="I1244" s="82"/>
      <c r="J1244" s="198">
        <f t="shared" ref="J1244:X1244" ca="1" si="671">(J1242+J1235)*$F1210</f>
        <v>0</v>
      </c>
      <c r="K1244" s="199">
        <f t="shared" ca="1" si="671"/>
        <v>0</v>
      </c>
      <c r="L1244" s="199">
        <f t="shared" ca="1" si="671"/>
        <v>0</v>
      </c>
      <c r="M1244" s="199">
        <f t="shared" ca="1" si="671"/>
        <v>0</v>
      </c>
      <c r="N1244" s="199">
        <f t="shared" ca="1" si="671"/>
        <v>0</v>
      </c>
      <c r="O1244" s="199">
        <f t="shared" ca="1" si="671"/>
        <v>0</v>
      </c>
      <c r="P1244" s="199">
        <f t="shared" ca="1" si="671"/>
        <v>0</v>
      </c>
      <c r="Q1244" s="199">
        <f t="shared" ca="1" si="671"/>
        <v>0</v>
      </c>
      <c r="R1244" s="199">
        <f t="shared" ca="1" si="671"/>
        <v>0</v>
      </c>
      <c r="S1244" s="199">
        <f t="shared" ca="1" si="671"/>
        <v>0</v>
      </c>
      <c r="T1244" s="199">
        <f t="shared" ca="1" si="671"/>
        <v>0</v>
      </c>
      <c r="U1244" s="199">
        <f t="shared" ca="1" si="671"/>
        <v>0</v>
      </c>
      <c r="V1244" s="199">
        <f t="shared" ca="1" si="671"/>
        <v>0</v>
      </c>
      <c r="W1244" s="199">
        <f t="shared" ca="1" si="671"/>
        <v>0</v>
      </c>
      <c r="X1244" s="200">
        <f t="shared" ca="1" si="671"/>
        <v>0</v>
      </c>
    </row>
    <row r="1245" spans="1:55" x14ac:dyDescent="0.25">
      <c r="A1245" s="24">
        <v>43</v>
      </c>
      <c r="C1245" s="189"/>
      <c r="D1245" s="6"/>
      <c r="E1245" s="6"/>
      <c r="F1245" s="202" t="str">
        <f>Data!B$99</f>
        <v>Støttet overhead</v>
      </c>
      <c r="G1245" s="6"/>
      <c r="H1245" s="6"/>
      <c r="I1245" s="6"/>
      <c r="J1245" s="191">
        <f ca="1">(J1241+J1234)*$F1210</f>
        <v>0</v>
      </c>
      <c r="K1245" s="192">
        <f ca="1">(K1241+K1234)*$F1210</f>
        <v>0</v>
      </c>
      <c r="L1245" s="192">
        <f t="shared" ref="L1245:X1245" ca="1" si="672">(L1241+L1234)*$F1210</f>
        <v>0</v>
      </c>
      <c r="M1245" s="192">
        <f t="shared" ca="1" si="672"/>
        <v>0</v>
      </c>
      <c r="N1245" s="192">
        <f t="shared" ca="1" si="672"/>
        <v>0</v>
      </c>
      <c r="O1245" s="192">
        <f t="shared" ca="1" si="672"/>
        <v>0</v>
      </c>
      <c r="P1245" s="192">
        <f t="shared" ca="1" si="672"/>
        <v>0</v>
      </c>
      <c r="Q1245" s="192">
        <f t="shared" ca="1" si="672"/>
        <v>0</v>
      </c>
      <c r="R1245" s="192">
        <f t="shared" ca="1" si="672"/>
        <v>0</v>
      </c>
      <c r="S1245" s="192">
        <f t="shared" ca="1" si="672"/>
        <v>0</v>
      </c>
      <c r="T1245" s="192">
        <f t="shared" ca="1" si="672"/>
        <v>0</v>
      </c>
      <c r="U1245" s="192">
        <f t="shared" ca="1" si="672"/>
        <v>0</v>
      </c>
      <c r="V1245" s="192">
        <f t="shared" ca="1" si="672"/>
        <v>0</v>
      </c>
      <c r="W1245" s="192">
        <f t="shared" ca="1" si="672"/>
        <v>0</v>
      </c>
      <c r="X1245" s="193">
        <f t="shared" ca="1" si="672"/>
        <v>0</v>
      </c>
    </row>
    <row r="1246" spans="1:55" x14ac:dyDescent="0.25">
      <c r="C1246" s="178" t="s">
        <v>101</v>
      </c>
      <c r="D1246" s="82"/>
      <c r="E1246" s="82"/>
      <c r="F1246" s="201" t="str">
        <f>Data!B$33</f>
        <v>Udbetalingsloft</v>
      </c>
      <c r="G1246" s="82"/>
      <c r="H1246" s="82"/>
      <c r="I1246" s="82"/>
      <c r="J1246" s="198">
        <f ca="1">(J1233+J1240)*(1+$F1210)*$F1223</f>
        <v>0</v>
      </c>
      <c r="K1246" s="199">
        <f t="shared" ref="K1246:X1246" ca="1" si="673">(K1233+K1240)*(1+$F1210)*$F1223</f>
        <v>0</v>
      </c>
      <c r="L1246" s="199">
        <f t="shared" ca="1" si="673"/>
        <v>0</v>
      </c>
      <c r="M1246" s="199">
        <f t="shared" ca="1" si="673"/>
        <v>0</v>
      </c>
      <c r="N1246" s="199">
        <f t="shared" ca="1" si="673"/>
        <v>0</v>
      </c>
      <c r="O1246" s="199">
        <f t="shared" ca="1" si="673"/>
        <v>0</v>
      </c>
      <c r="P1246" s="199">
        <f t="shared" ca="1" si="673"/>
        <v>0</v>
      </c>
      <c r="Q1246" s="199">
        <f t="shared" ca="1" si="673"/>
        <v>0</v>
      </c>
      <c r="R1246" s="199">
        <f t="shared" ca="1" si="673"/>
        <v>0</v>
      </c>
      <c r="S1246" s="199">
        <f t="shared" ca="1" si="673"/>
        <v>0</v>
      </c>
      <c r="T1246" s="199">
        <f t="shared" ca="1" si="673"/>
        <v>0</v>
      </c>
      <c r="U1246" s="199">
        <f t="shared" ca="1" si="673"/>
        <v>0</v>
      </c>
      <c r="V1246" s="199">
        <f t="shared" ca="1" si="673"/>
        <v>0</v>
      </c>
      <c r="W1246" s="199">
        <f t="shared" ca="1" si="673"/>
        <v>0</v>
      </c>
      <c r="X1246" s="200">
        <f t="shared" ca="1" si="673"/>
        <v>0</v>
      </c>
    </row>
    <row r="1247" spans="1:55" x14ac:dyDescent="0.25">
      <c r="C1247" s="189"/>
      <c r="D1247" s="6"/>
      <c r="E1247" s="6"/>
      <c r="F1247" s="202" t="str">
        <f>Data!B$34</f>
        <v>Til/fra pulje</v>
      </c>
      <c r="G1247" s="6"/>
      <c r="H1247" s="6"/>
      <c r="I1247" s="6"/>
      <c r="J1247" s="191">
        <f ca="1">(J1235+J1242)*(1+$F1210)*$F1223</f>
        <v>0</v>
      </c>
      <c r="K1247" s="192">
        <f t="shared" ref="K1247:X1247" ca="1" si="674">(K1235+K1242)*(1+$F1210)*$F1223</f>
        <v>0</v>
      </c>
      <c r="L1247" s="192">
        <f t="shared" ca="1" si="674"/>
        <v>0</v>
      </c>
      <c r="M1247" s="192">
        <f t="shared" ca="1" si="674"/>
        <v>0</v>
      </c>
      <c r="N1247" s="192">
        <f t="shared" ca="1" si="674"/>
        <v>0</v>
      </c>
      <c r="O1247" s="192">
        <f t="shared" ca="1" si="674"/>
        <v>0</v>
      </c>
      <c r="P1247" s="192">
        <f t="shared" ca="1" si="674"/>
        <v>0</v>
      </c>
      <c r="Q1247" s="192">
        <f t="shared" ca="1" si="674"/>
        <v>0</v>
      </c>
      <c r="R1247" s="192">
        <f t="shared" ca="1" si="674"/>
        <v>0</v>
      </c>
      <c r="S1247" s="192">
        <f t="shared" ca="1" si="674"/>
        <v>0</v>
      </c>
      <c r="T1247" s="192">
        <f t="shared" ca="1" si="674"/>
        <v>0</v>
      </c>
      <c r="U1247" s="192">
        <f t="shared" ca="1" si="674"/>
        <v>0</v>
      </c>
      <c r="V1247" s="192">
        <f t="shared" ca="1" si="674"/>
        <v>0</v>
      </c>
      <c r="W1247" s="192">
        <f t="shared" ca="1" si="674"/>
        <v>0</v>
      </c>
      <c r="X1247" s="193">
        <f t="shared" ca="1" si="674"/>
        <v>0</v>
      </c>
    </row>
    <row r="1248" spans="1:55" x14ac:dyDescent="0.25">
      <c r="C1248" s="195"/>
      <c r="D1248" s="196"/>
      <c r="E1248" s="196"/>
      <c r="F1248" s="204" t="str">
        <f>Data!B$35</f>
        <v>Pulje for tilbageholdt tilskud</v>
      </c>
      <c r="G1248" s="196"/>
      <c r="H1248" s="196"/>
      <c r="I1248" s="196"/>
      <c r="J1248" s="186">
        <f ca="1">(J1236+J1243)*(1+$F1210)*$F1223</f>
        <v>0</v>
      </c>
      <c r="K1248" s="187">
        <f t="shared" ref="K1248:X1248" ca="1" si="675">(K1236+K1243)*(1+$F1210)*$F1223</f>
        <v>0</v>
      </c>
      <c r="L1248" s="187">
        <f t="shared" ca="1" si="675"/>
        <v>0</v>
      </c>
      <c r="M1248" s="187">
        <f t="shared" ca="1" si="675"/>
        <v>0</v>
      </c>
      <c r="N1248" s="187">
        <f t="shared" ca="1" si="675"/>
        <v>0</v>
      </c>
      <c r="O1248" s="187">
        <f t="shared" ca="1" si="675"/>
        <v>0</v>
      </c>
      <c r="P1248" s="187">
        <f t="shared" ca="1" si="675"/>
        <v>0</v>
      </c>
      <c r="Q1248" s="187">
        <f t="shared" ca="1" si="675"/>
        <v>0</v>
      </c>
      <c r="R1248" s="187">
        <f t="shared" ca="1" si="675"/>
        <v>0</v>
      </c>
      <c r="S1248" s="187">
        <f t="shared" ca="1" si="675"/>
        <v>0</v>
      </c>
      <c r="T1248" s="187">
        <f t="shared" ca="1" si="675"/>
        <v>0</v>
      </c>
      <c r="U1248" s="187">
        <f t="shared" ca="1" si="675"/>
        <v>0</v>
      </c>
      <c r="V1248" s="187">
        <f t="shared" ca="1" si="675"/>
        <v>0</v>
      </c>
      <c r="W1248" s="187">
        <f t="shared" ca="1" si="675"/>
        <v>0</v>
      </c>
      <c r="X1248" s="188">
        <f t="shared" ca="1" si="675"/>
        <v>0</v>
      </c>
    </row>
    <row r="1249" spans="1:56" x14ac:dyDescent="0.25">
      <c r="A1249" s="24" t="s">
        <v>230</v>
      </c>
      <c r="C1249" s="482" t="s">
        <v>229</v>
      </c>
      <c r="D1249" s="483"/>
      <c r="E1249" s="483"/>
      <c r="F1249" s="483"/>
      <c r="G1249" s="483"/>
      <c r="H1249" s="483"/>
      <c r="I1249" s="483"/>
      <c r="J1249" s="484">
        <f ca="1">J1224</f>
        <v>0</v>
      </c>
      <c r="K1249" s="485">
        <f ca="1">SUM($J1224:K1224)</f>
        <v>0</v>
      </c>
      <c r="L1249" s="485">
        <f ca="1">SUM($J1224:L1224)</f>
        <v>0</v>
      </c>
      <c r="M1249" s="485">
        <f ca="1">SUM($J1224:M1224)</f>
        <v>0</v>
      </c>
      <c r="N1249" s="485">
        <f ca="1">SUM($J1224:N1224)</f>
        <v>0</v>
      </c>
      <c r="O1249" s="485">
        <f ca="1">SUM($J1224:O1224)</f>
        <v>0</v>
      </c>
      <c r="P1249" s="485">
        <f ca="1">SUM($J1224:P1224)</f>
        <v>0</v>
      </c>
      <c r="Q1249" s="485">
        <f ca="1">SUM($J1224:Q1224)</f>
        <v>0</v>
      </c>
      <c r="R1249" s="485">
        <f ca="1">SUM($J1224:R1224)</f>
        <v>0</v>
      </c>
      <c r="S1249" s="485">
        <f ca="1">SUM($J1224:S1224)</f>
        <v>0</v>
      </c>
      <c r="T1249" s="485">
        <f ca="1">SUM($J1224:T1224)</f>
        <v>0</v>
      </c>
      <c r="U1249" s="485">
        <f ca="1">SUM($J1224:U1224)</f>
        <v>0</v>
      </c>
      <c r="V1249" s="485">
        <f ca="1">SUM($J1224:V1224)</f>
        <v>0</v>
      </c>
      <c r="W1249" s="485">
        <f ca="1">SUM($J1224:W1224)</f>
        <v>0</v>
      </c>
      <c r="X1249" s="486">
        <f ca="1">SUM($J1224:X1224)</f>
        <v>0</v>
      </c>
    </row>
    <row r="1252" spans="1:56" x14ac:dyDescent="0.25">
      <c r="B1252" s="10"/>
      <c r="C1252" s="268" t="str">
        <f>Data!B$53</f>
        <v>Virksomhed</v>
      </c>
      <c r="D1252" s="81"/>
      <c r="E1252" s="403">
        <f>HLOOKUP(B1253,'Budget &amp; Total'!A:CI,6,FALSE)</f>
        <v>0</v>
      </c>
      <c r="F1252" s="925">
        <f>HLOOKUP(B1253,'Budget &amp; Total'!A:CI,5,FALSE)</f>
        <v>0</v>
      </c>
      <c r="G1252" s="925"/>
      <c r="H1252" s="925"/>
      <c r="I1252" s="81"/>
      <c r="J1252" s="82" t="str">
        <f ca="1">J$1</f>
        <v>P1</v>
      </c>
      <c r="K1252" s="82" t="str">
        <f t="shared" ref="K1252:X1252" ca="1" si="676">K$1</f>
        <v>P2</v>
      </c>
      <c r="L1252" s="82" t="str">
        <f t="shared" ca="1" si="676"/>
        <v>P3</v>
      </c>
      <c r="M1252" s="82" t="str">
        <f t="shared" ca="1" si="676"/>
        <v>P4</v>
      </c>
      <c r="N1252" s="82" t="str">
        <f t="shared" ca="1" si="676"/>
        <v>P5</v>
      </c>
      <c r="O1252" s="82" t="str">
        <f t="shared" ca="1" si="676"/>
        <v>P6</v>
      </c>
      <c r="P1252" s="82" t="str">
        <f t="shared" ca="1" si="676"/>
        <v>P7</v>
      </c>
      <c r="Q1252" s="82" t="str">
        <f t="shared" ca="1" si="676"/>
        <v>P8</v>
      </c>
      <c r="R1252" s="82" t="str">
        <f t="shared" ca="1" si="676"/>
        <v>P9</v>
      </c>
      <c r="S1252" s="82" t="str">
        <f t="shared" ca="1" si="676"/>
        <v>P10</v>
      </c>
      <c r="T1252" s="82" t="str">
        <f t="shared" ca="1" si="676"/>
        <v>P11</v>
      </c>
      <c r="U1252" s="82" t="str">
        <f t="shared" ca="1" si="676"/>
        <v>P12</v>
      </c>
      <c r="V1252" s="82" t="str">
        <f t="shared" ca="1" si="676"/>
        <v>P13</v>
      </c>
      <c r="W1252" s="82" t="str">
        <f t="shared" ca="1" si="676"/>
        <v>P14</v>
      </c>
      <c r="X1252" s="83" t="str">
        <f t="shared" ca="1" si="676"/>
        <v>P15</v>
      </c>
      <c r="Z1252" s="1"/>
      <c r="AA1252" s="1"/>
      <c r="AB1252" s="1"/>
      <c r="AC1252" s="1"/>
      <c r="AD1252" s="1"/>
      <c r="AE1252" s="1"/>
      <c r="AF1252" s="1"/>
      <c r="AG1252" s="1"/>
      <c r="AH1252" s="1"/>
      <c r="AI1252" s="1"/>
      <c r="AJ1252" s="1"/>
      <c r="AK1252" s="1"/>
      <c r="AL1252" s="1"/>
      <c r="AM1252" s="1"/>
      <c r="AN1252" s="1"/>
      <c r="AO1252" s="1"/>
      <c r="AX1252" s="1"/>
      <c r="AY1252" s="1"/>
      <c r="AZ1252" s="1"/>
      <c r="BA1252" s="1"/>
      <c r="BB1252" s="1"/>
      <c r="BC1252" s="1"/>
      <c r="BD1252" s="1"/>
    </row>
    <row r="1253" spans="1:56" x14ac:dyDescent="0.25">
      <c r="B1253" s="293">
        <f>B1203+1</f>
        <v>26</v>
      </c>
      <c r="C1253" s="84" t="str">
        <f>Data!B$52</f>
        <v>Projekt</v>
      </c>
      <c r="D1253" s="26"/>
      <c r="E1253" s="296">
        <f>'Budget &amp; Total'!$C$5</f>
        <v>0</v>
      </c>
      <c r="F1253" s="924">
        <f>'Budget &amp; Total'!$C$8</f>
        <v>0</v>
      </c>
      <c r="G1253" s="924"/>
      <c r="H1253" s="924"/>
      <c r="I1253" s="85"/>
      <c r="J1253" s="86">
        <f ca="1">INDIRECT(J$1&amp;"!d$5")</f>
        <v>0</v>
      </c>
      <c r="K1253" s="86">
        <f ca="1">INDIRECT(K$1&amp;"!d$5")</f>
        <v>1</v>
      </c>
      <c r="L1253" s="6"/>
      <c r="M1253" s="6"/>
      <c r="N1253" s="6"/>
      <c r="O1253" s="6"/>
      <c r="P1253" s="6"/>
      <c r="Q1253" s="6"/>
      <c r="R1253" s="6"/>
      <c r="S1253" s="6"/>
      <c r="T1253" s="6"/>
      <c r="U1253" s="6"/>
      <c r="V1253" s="6"/>
      <c r="W1253" s="6"/>
      <c r="X1253" s="481"/>
      <c r="Z1253">
        <v>1</v>
      </c>
      <c r="AA1253">
        <v>2</v>
      </c>
      <c r="AB1253">
        <v>3</v>
      </c>
      <c r="AC1253">
        <v>4</v>
      </c>
      <c r="AD1253">
        <v>5</v>
      </c>
      <c r="AE1253">
        <v>6</v>
      </c>
      <c r="AF1253">
        <v>7</v>
      </c>
      <c r="AG1253">
        <v>8</v>
      </c>
      <c r="AH1253">
        <v>9</v>
      </c>
      <c r="AI1253">
        <v>10</v>
      </c>
      <c r="AJ1253">
        <v>11</v>
      </c>
      <c r="AK1253">
        <v>12</v>
      </c>
      <c r="AL1253">
        <v>13</v>
      </c>
      <c r="AM1253">
        <v>14</v>
      </c>
      <c r="AN1253">
        <v>15</v>
      </c>
    </row>
    <row r="1254" spans="1:56" ht="13.8" thickBot="1" x14ac:dyDescent="0.3">
      <c r="B1254" s="24">
        <f>B1253</f>
        <v>26</v>
      </c>
      <c r="C1254" s="87"/>
      <c r="D1254" s="26"/>
      <c r="E1254" s="26"/>
      <c r="F1254" s="26"/>
      <c r="G1254" s="448" t="s">
        <v>5</v>
      </c>
      <c r="H1254" s="449">
        <f>Data!B1253</f>
        <v>0</v>
      </c>
      <c r="I1254" s="6"/>
      <c r="J1254" s="86">
        <f ca="1">INDIRECT(J$1&amp;"!f$5")</f>
        <v>0</v>
      </c>
      <c r="K1254" s="86">
        <f ca="1">INDIRECT(K$1&amp;"!f$5")</f>
        <v>0</v>
      </c>
      <c r="L1254" s="6"/>
      <c r="M1254" s="6"/>
      <c r="N1254" s="6"/>
      <c r="O1254" s="6"/>
      <c r="P1254" s="6"/>
      <c r="Q1254" s="6"/>
      <c r="R1254" s="6"/>
      <c r="S1254" s="6"/>
      <c r="T1254" s="6"/>
      <c r="U1254" s="6"/>
      <c r="V1254" s="6"/>
      <c r="W1254" s="6"/>
      <c r="X1254" s="481"/>
      <c r="Z1254" s="1">
        <f t="shared" ref="Z1254:AN1254" ca="1" si="677">J1254+20</f>
        <v>20</v>
      </c>
      <c r="AA1254" s="1">
        <f t="shared" ca="1" si="677"/>
        <v>20</v>
      </c>
      <c r="AB1254" s="1">
        <f t="shared" si="677"/>
        <v>20</v>
      </c>
      <c r="AC1254" s="1">
        <f t="shared" si="677"/>
        <v>20</v>
      </c>
      <c r="AD1254" s="1">
        <f t="shared" si="677"/>
        <v>20</v>
      </c>
      <c r="AE1254" s="1">
        <f t="shared" si="677"/>
        <v>20</v>
      </c>
      <c r="AF1254" s="1">
        <f t="shared" si="677"/>
        <v>20</v>
      </c>
      <c r="AG1254" s="1">
        <f t="shared" si="677"/>
        <v>20</v>
      </c>
      <c r="AH1254" s="1">
        <f t="shared" si="677"/>
        <v>20</v>
      </c>
      <c r="AI1254" s="1">
        <f t="shared" si="677"/>
        <v>20</v>
      </c>
      <c r="AJ1254" s="1">
        <f t="shared" si="677"/>
        <v>20</v>
      </c>
      <c r="AK1254" s="1">
        <f t="shared" si="677"/>
        <v>20</v>
      </c>
      <c r="AL1254" s="1">
        <f t="shared" si="677"/>
        <v>20</v>
      </c>
      <c r="AM1254" s="1">
        <f t="shared" si="677"/>
        <v>20</v>
      </c>
      <c r="AN1254" s="1">
        <f t="shared" si="677"/>
        <v>20</v>
      </c>
    </row>
    <row r="1255" spans="1:56" x14ac:dyDescent="0.25">
      <c r="A1255" s="24">
        <v>1</v>
      </c>
      <c r="B1255" s="24">
        <f t="shared" ref="B1255:B1279" si="678">B1254</f>
        <v>26</v>
      </c>
      <c r="C1255" s="36" t="str">
        <f>Data!B$24</f>
        <v>Timer</v>
      </c>
      <c r="D1255" s="68" t="str">
        <f>Data!B$13</f>
        <v>Interne timer</v>
      </c>
      <c r="E1255" s="68"/>
      <c r="F1255" s="37"/>
      <c r="G1255" s="241">
        <f>HLOOKUP(B1255,'Budget &amp; Total'!$1:$45,(20),FALSE)</f>
        <v>0</v>
      </c>
      <c r="H1255" s="452">
        <f ca="1">SUM(J1255:X1255)</f>
        <v>0</v>
      </c>
      <c r="I1255" s="72"/>
      <c r="J1255" s="152">
        <f ca="1">HLOOKUP($B1255,INDIRECT(J$1&amp;"!$I$2:$AM$40"),('Partner-period(er)'!$A1255+14),FALSE)</f>
        <v>0</v>
      </c>
      <c r="K1255" s="69">
        <f ca="1">HLOOKUP($B1255,INDIRECT(K$1&amp;"!$I$2:$AM$40"),('Partner-period(er)'!$A1255+14),FALSE)</f>
        <v>0</v>
      </c>
      <c r="L1255" s="69">
        <f ca="1">HLOOKUP($B1255,INDIRECT(L$1&amp;"!$I$2:$AM$40"),('Partner-period(er)'!$A1255+14),FALSE)</f>
        <v>0</v>
      </c>
      <c r="M1255" s="69">
        <f ca="1">HLOOKUP($B1255,INDIRECT(M$1&amp;"!$I$2:$AM$40"),('Partner-period(er)'!$A1255+14),FALSE)</f>
        <v>0</v>
      </c>
      <c r="N1255" s="69">
        <f ca="1">HLOOKUP($B1255,INDIRECT(N$1&amp;"!$I$2:$AM$40"),('Partner-period(er)'!$A1255+14),FALSE)</f>
        <v>0</v>
      </c>
      <c r="O1255" s="68">
        <f ca="1">HLOOKUP($B1255,INDIRECT(O$1&amp;"!$I$2:$AM$40"),('Partner-period(er)'!$A1255+14),FALSE)</f>
        <v>0</v>
      </c>
      <c r="P1255" s="68">
        <f ca="1">HLOOKUP($B1255,INDIRECT(P$1&amp;"!$I$2:$AM$40"),('Partner-period(er)'!$A1255+14),FALSE)</f>
        <v>0</v>
      </c>
      <c r="Q1255" s="68">
        <f ca="1">HLOOKUP($B1255,INDIRECT(Q$1&amp;"!$I$2:$AM$40"),('Partner-period(er)'!$A1255+14),FALSE)</f>
        <v>0</v>
      </c>
      <c r="R1255" s="68">
        <f ca="1">HLOOKUP($B1255,INDIRECT(R$1&amp;"!$I$2:$AM$40"),('Partner-period(er)'!$A1255+14),FALSE)</f>
        <v>0</v>
      </c>
      <c r="S1255" s="68">
        <f ca="1">HLOOKUP($B1255,INDIRECT(S$1&amp;"!$I$2:$AM$40"),('Partner-period(er)'!$A1255+14),FALSE)</f>
        <v>0</v>
      </c>
      <c r="T1255" s="68">
        <f ca="1">HLOOKUP($B1255,INDIRECT(T$1&amp;"!$I$2:$AM$40"),('Partner-period(er)'!$A1255+14),FALSE)</f>
        <v>0</v>
      </c>
      <c r="U1255" s="68">
        <f ca="1">HLOOKUP($B1255,INDIRECT(U$1&amp;"!$I$2:$AM$40"),('Partner-period(er)'!$A1255+14),FALSE)</f>
        <v>0</v>
      </c>
      <c r="V1255" s="68">
        <f ca="1">HLOOKUP($B1255,INDIRECT(V$1&amp;"!$I$2:$AM$40"),('Partner-period(er)'!$A1255+14),FALSE)</f>
        <v>0</v>
      </c>
      <c r="W1255" s="68">
        <f ca="1">HLOOKUP($B1255,INDIRECT(W$1&amp;"!$I$2:$AM$40"),('Partner-period(er)'!$A1255+14),FALSE)</f>
        <v>0</v>
      </c>
      <c r="X1255" s="362">
        <f ca="1">HLOOKUP($B1255,INDIRECT(X$1&amp;"!$I$2:$AM$40"),('Partner-period(er)'!$A1255+14),FALSE)</f>
        <v>0</v>
      </c>
      <c r="Z1255" s="13">
        <f ca="1">J1255</f>
        <v>0</v>
      </c>
      <c r="AA1255" s="14">
        <f ca="1">SUM($J1255:K1255)</f>
        <v>0</v>
      </c>
      <c r="AB1255" s="14">
        <f ca="1">SUM($J1255:L1255)</f>
        <v>0</v>
      </c>
      <c r="AC1255" s="14">
        <f ca="1">SUM($J1255:M1255)</f>
        <v>0</v>
      </c>
      <c r="AD1255" s="14">
        <f ca="1">SUM($J1255:N1255)</f>
        <v>0</v>
      </c>
      <c r="AE1255" s="14">
        <f ca="1">SUM($J1255:O1255)</f>
        <v>0</v>
      </c>
      <c r="AF1255" s="14">
        <f ca="1">SUM($J1255:P1255)</f>
        <v>0</v>
      </c>
      <c r="AG1255" s="14">
        <f ca="1">SUM($J1255:Q1255)</f>
        <v>0</v>
      </c>
      <c r="AH1255" s="14">
        <f ca="1">SUM($J1255:R1255)</f>
        <v>0</v>
      </c>
      <c r="AI1255" s="14">
        <f ca="1">SUM($J1255:S1255)</f>
        <v>0</v>
      </c>
      <c r="AJ1255" s="14">
        <f ca="1">SUM($J1255:T1255)</f>
        <v>0</v>
      </c>
      <c r="AK1255" s="14">
        <f ca="1">SUM($J1255:U1255)</f>
        <v>0</v>
      </c>
      <c r="AL1255" s="14">
        <f ca="1">SUM($J1255:V1255)</f>
        <v>0</v>
      </c>
      <c r="AM1255" s="14">
        <f ca="1">SUM($J1255:W1255)</f>
        <v>0</v>
      </c>
      <c r="AN1255" s="18">
        <f ca="1">SUM($J1255:X1255)</f>
        <v>0</v>
      </c>
      <c r="AO1255" s="12"/>
      <c r="AP1255" s="11"/>
      <c r="AQ1255" s="11"/>
      <c r="AR1255" s="11"/>
      <c r="AS1255" s="11"/>
      <c r="AT1255" s="11"/>
    </row>
    <row r="1256" spans="1:56" x14ac:dyDescent="0.25">
      <c r="A1256" s="24">
        <v>2</v>
      </c>
      <c r="B1256" s="24">
        <f t="shared" si="678"/>
        <v>26</v>
      </c>
      <c r="C1256" s="443">
        <f>Data!L1252</f>
        <v>0</v>
      </c>
      <c r="D1256" s="9" t="str">
        <f>Data!B$14</f>
        <v>Teknisk/adm timer</v>
      </c>
      <c r="E1256" s="9"/>
      <c r="F1256" s="4"/>
      <c r="G1256" s="242">
        <f>HLOOKUP(B1256,'Budget &amp; Total'!$1:$45,(21),FALSE)</f>
        <v>0</v>
      </c>
      <c r="H1256" s="453">
        <f t="shared" ref="H1256:H1279" ca="1" si="679">SUM(J1256:X1256)</f>
        <v>0</v>
      </c>
      <c r="I1256" s="72"/>
      <c r="J1256" s="153">
        <f ca="1">HLOOKUP($B1256,INDIRECT(J$1&amp;"!$I$2:$AM$40"),('Partner-period(er)'!$A1256+14),FALSE)</f>
        <v>0</v>
      </c>
      <c r="K1256" s="58">
        <f ca="1">HLOOKUP($B1256,INDIRECT(K$1&amp;"!$I$2:$AM$40"),('Partner-period(er)'!$A1256+14),FALSE)</f>
        <v>0</v>
      </c>
      <c r="L1256" s="58">
        <f ca="1">HLOOKUP($B1256,INDIRECT(L$1&amp;"!$I$2:$AM$40"),('Partner-period(er)'!$A1256+14),FALSE)</f>
        <v>0</v>
      </c>
      <c r="M1256" s="58">
        <f ca="1">HLOOKUP($B1256,INDIRECT(M$1&amp;"!$I$2:$AM$40"),('Partner-period(er)'!$A1256+14),FALSE)</f>
        <v>0</v>
      </c>
      <c r="N1256" s="58">
        <f ca="1">HLOOKUP($B1256,INDIRECT(N$1&amp;"!$I$2:$AM$40"),('Partner-period(er)'!$A1256+14),FALSE)</f>
        <v>0</v>
      </c>
      <c r="O1256" s="41">
        <f ca="1">HLOOKUP($B1256,INDIRECT(O$1&amp;"!$I$2:$AM$40"),('Partner-period(er)'!$A1256+14),FALSE)</f>
        <v>0</v>
      </c>
      <c r="P1256" s="41">
        <f ca="1">HLOOKUP($B1256,INDIRECT(P$1&amp;"!$I$2:$AM$40"),('Partner-period(er)'!$A1256+14),FALSE)</f>
        <v>0</v>
      </c>
      <c r="Q1256" s="41">
        <f ca="1">HLOOKUP($B1256,INDIRECT(Q$1&amp;"!$I$2:$AM$40"),('Partner-period(er)'!$A1256+14),FALSE)</f>
        <v>0</v>
      </c>
      <c r="R1256" s="41">
        <f ca="1">HLOOKUP($B1256,INDIRECT(R$1&amp;"!$I$2:$AM$40"),('Partner-period(er)'!$A1256+14),FALSE)</f>
        <v>0</v>
      </c>
      <c r="S1256" s="41">
        <f ca="1">HLOOKUP($B1256,INDIRECT(S$1&amp;"!$I$2:$AM$40"),('Partner-period(er)'!$A1256+14),FALSE)</f>
        <v>0</v>
      </c>
      <c r="T1256" s="41">
        <f ca="1">HLOOKUP($B1256,INDIRECT(T$1&amp;"!$I$2:$AM$40"),('Partner-period(er)'!$A1256+14),FALSE)</f>
        <v>0</v>
      </c>
      <c r="U1256" s="41">
        <f ca="1">HLOOKUP($B1256,INDIRECT(U$1&amp;"!$I$2:$AM$40"),('Partner-period(er)'!$A1256+14),FALSE)</f>
        <v>0</v>
      </c>
      <c r="V1256" s="41">
        <f ca="1">HLOOKUP($B1256,INDIRECT(V$1&amp;"!$I$2:$AM$40"),('Partner-period(er)'!$A1256+14),FALSE)</f>
        <v>0</v>
      </c>
      <c r="W1256" s="41">
        <f ca="1">HLOOKUP($B1256,INDIRECT(W$1&amp;"!$I$2:$AM$40"),('Partner-period(er)'!$A1256+14),FALSE)</f>
        <v>0</v>
      </c>
      <c r="X1256" s="363">
        <f ca="1">HLOOKUP($B1256,INDIRECT(X$1&amp;"!$I$2:$AM$40"),('Partner-period(er)'!$A1256+14),FALSE)</f>
        <v>0</v>
      </c>
      <c r="Z1256" s="15">
        <f ca="1">J1256</f>
        <v>0</v>
      </c>
      <c r="AA1256" s="11">
        <f ca="1">SUM($J1256:K1256)</f>
        <v>0</v>
      </c>
      <c r="AB1256" s="11">
        <f ca="1">SUM($J1256:L1256)</f>
        <v>0</v>
      </c>
      <c r="AC1256" s="11">
        <f ca="1">SUM($J1256:M1256)</f>
        <v>0</v>
      </c>
      <c r="AD1256" s="11">
        <f ca="1">SUM($J1256:N1256)</f>
        <v>0</v>
      </c>
      <c r="AE1256" s="11">
        <f ca="1">SUM($J1256:O1256)</f>
        <v>0</v>
      </c>
      <c r="AF1256" s="11">
        <f ca="1">SUM($J1256:P1256)</f>
        <v>0</v>
      </c>
      <c r="AG1256" s="11">
        <f ca="1">SUM($J1256:Q1256)</f>
        <v>0</v>
      </c>
      <c r="AH1256" s="11">
        <f ca="1">SUM($J1256:R1256)</f>
        <v>0</v>
      </c>
      <c r="AI1256" s="11">
        <f ca="1">SUM($J1256:S1256)</f>
        <v>0</v>
      </c>
      <c r="AJ1256" s="11">
        <f ca="1">SUM($J1256:T1256)</f>
        <v>0</v>
      </c>
      <c r="AK1256" s="11">
        <f ca="1">SUM($J1256:U1256)</f>
        <v>0</v>
      </c>
      <c r="AL1256" s="11">
        <f ca="1">SUM($J1256:V1256)</f>
        <v>0</v>
      </c>
      <c r="AM1256" s="11">
        <f ca="1">SUM($J1256:W1256)</f>
        <v>0</v>
      </c>
      <c r="AN1256" s="19">
        <f ca="1">SUM($J1256:X1256)</f>
        <v>0</v>
      </c>
      <c r="AO1256" s="12"/>
      <c r="AP1256" s="11"/>
      <c r="AQ1256" s="11"/>
      <c r="AR1256" s="11"/>
      <c r="AS1256" s="11"/>
      <c r="AT1256" s="11"/>
    </row>
    <row r="1257" spans="1:56" x14ac:dyDescent="0.25">
      <c r="A1257" s="24">
        <v>3</v>
      </c>
      <c r="B1257" s="24">
        <f t="shared" si="678"/>
        <v>26</v>
      </c>
      <c r="C1257" s="36" t="str">
        <f>Data!B$5</f>
        <v>Personaleudgifter</v>
      </c>
      <c r="D1257" s="37"/>
      <c r="E1257" s="37"/>
      <c r="F1257" s="37"/>
      <c r="G1257" s="241"/>
      <c r="H1257" s="454">
        <f t="shared" ca="1" si="679"/>
        <v>0</v>
      </c>
      <c r="I1257" s="72"/>
      <c r="J1257" s="159">
        <f ca="1">HLOOKUP($B1257,INDIRECT(J$1&amp;"!$I$2:$AM$40"),('Partner-period(er)'!$A1257+14),FALSE)</f>
        <v>0</v>
      </c>
      <c r="K1257" s="57">
        <f ca="1">HLOOKUP($B1257,INDIRECT(K$1&amp;"!$I$2:$AM$40"),('Partner-period(er)'!$A1257+14),FALSE)</f>
        <v>0</v>
      </c>
      <c r="L1257" s="57">
        <f ca="1">HLOOKUP($B1257,INDIRECT(L$1&amp;"!$I$2:$AM$40"),('Partner-period(er)'!$A1257+14),FALSE)</f>
        <v>0</v>
      </c>
      <c r="M1257" s="57">
        <f ca="1">HLOOKUP($B1257,INDIRECT(M$1&amp;"!$I$2:$AM$40"),('Partner-period(er)'!$A1257+14),FALSE)</f>
        <v>0</v>
      </c>
      <c r="N1257" s="57">
        <f ca="1">HLOOKUP($B1257,INDIRECT(N$1&amp;"!$I$2:$AM$40"),('Partner-period(er)'!$A1257+14),FALSE)</f>
        <v>0</v>
      </c>
      <c r="O1257" s="9">
        <f ca="1">HLOOKUP($B1257,INDIRECT(O$1&amp;"!$I$2:$AM$40"),('Partner-period(er)'!$A1257+14),FALSE)</f>
        <v>0</v>
      </c>
      <c r="P1257" s="9">
        <f ca="1">HLOOKUP($B1257,INDIRECT(P$1&amp;"!$I$2:$AM$40"),('Partner-period(er)'!$A1257+14),FALSE)</f>
        <v>0</v>
      </c>
      <c r="Q1257" s="9">
        <f ca="1">HLOOKUP($B1257,INDIRECT(Q$1&amp;"!$I$2:$AM$40"),('Partner-period(er)'!$A1257+14),FALSE)</f>
        <v>0</v>
      </c>
      <c r="R1257" s="9">
        <f ca="1">HLOOKUP($B1257,INDIRECT(R$1&amp;"!$I$2:$AM$40"),('Partner-period(er)'!$A1257+14),FALSE)</f>
        <v>0</v>
      </c>
      <c r="S1257" s="9">
        <f ca="1">HLOOKUP($B1257,INDIRECT(S$1&amp;"!$I$2:$AM$40"),('Partner-period(er)'!$A1257+14),FALSE)</f>
        <v>0</v>
      </c>
      <c r="T1257" s="9">
        <f ca="1">HLOOKUP($B1257,INDIRECT(T$1&amp;"!$I$2:$AM$40"),('Partner-period(er)'!$A1257+14),FALSE)</f>
        <v>0</v>
      </c>
      <c r="U1257" s="9">
        <f ca="1">HLOOKUP($B1257,INDIRECT(U$1&amp;"!$I$2:$AM$40"),('Partner-period(er)'!$A1257+14),FALSE)</f>
        <v>0</v>
      </c>
      <c r="V1257" s="9">
        <f ca="1">HLOOKUP($B1257,INDIRECT(V$1&amp;"!$I$2:$AM$40"),('Partner-period(er)'!$A1257+14),FALSE)</f>
        <v>0</v>
      </c>
      <c r="W1257" s="9">
        <f ca="1">HLOOKUP($B1257,INDIRECT(W$1&amp;"!$I$2:$AM$40"),('Partner-period(er)'!$A1257+14),FALSE)</f>
        <v>0</v>
      </c>
      <c r="X1257" s="109">
        <f ca="1">HLOOKUP($B1257,INDIRECT(X$1&amp;"!$I$2:$AM$40"),('Partner-period(er)'!$A1257+14),FALSE)</f>
        <v>0</v>
      </c>
      <c r="Z1257" s="15">
        <f ca="1">J1257</f>
        <v>0</v>
      </c>
      <c r="AA1257" s="11">
        <f ca="1">SUM($J1257:K1257)</f>
        <v>0</v>
      </c>
      <c r="AB1257" s="11">
        <f ca="1">SUM($J1257:L1257)</f>
        <v>0</v>
      </c>
      <c r="AC1257" s="11">
        <f ca="1">SUM($J1257:M1257)</f>
        <v>0</v>
      </c>
      <c r="AD1257" s="11">
        <f ca="1">SUM($J1257:N1257)</f>
        <v>0</v>
      </c>
      <c r="AE1257" s="11">
        <f ca="1">SUM($J1257:O1257)</f>
        <v>0</v>
      </c>
      <c r="AF1257" s="11">
        <f ca="1">SUM($J1257:P1257)</f>
        <v>0</v>
      </c>
      <c r="AG1257" s="11">
        <f ca="1">SUM($J1257:Q1257)</f>
        <v>0</v>
      </c>
      <c r="AH1257" s="11">
        <f ca="1">SUM($J1257:R1257)</f>
        <v>0</v>
      </c>
      <c r="AI1257" s="11">
        <f ca="1">SUM($J1257:S1257)</f>
        <v>0</v>
      </c>
      <c r="AJ1257" s="11">
        <f ca="1">SUM($J1257:T1257)</f>
        <v>0</v>
      </c>
      <c r="AK1257" s="11">
        <f ca="1">SUM($J1257:U1257)</f>
        <v>0</v>
      </c>
      <c r="AL1257" s="11">
        <f ca="1">SUM($J1257:V1257)</f>
        <v>0</v>
      </c>
      <c r="AM1257" s="11">
        <f ca="1">SUM($J1257:W1257)</f>
        <v>0</v>
      </c>
      <c r="AN1257" s="19">
        <f ca="1">SUM($J1257:X1257)</f>
        <v>0</v>
      </c>
      <c r="AO1257" s="12"/>
      <c r="AP1257" s="11"/>
      <c r="AQ1257" s="11"/>
      <c r="AR1257" s="11"/>
      <c r="AS1257" s="11"/>
      <c r="AT1257" s="11"/>
    </row>
    <row r="1258" spans="1:56" x14ac:dyDescent="0.25">
      <c r="A1258" s="24">
        <v>4</v>
      </c>
      <c r="B1258" s="24">
        <f t="shared" si="678"/>
        <v>26</v>
      </c>
      <c r="C1258" s="43"/>
      <c r="D1258" s="9" t="str">
        <f>Data!B$15</f>
        <v>Interen løn</v>
      </c>
      <c r="E1258" s="9"/>
      <c r="F1258" s="66">
        <f>HLOOKUP(B1258,'Budget &amp; Total'!B:CI,50,FALSE)</f>
        <v>0</v>
      </c>
      <c r="G1258" s="242">
        <f>HLOOKUP(B1258,'Budget &amp; Total'!$1:$45,(24),FALSE)</f>
        <v>0</v>
      </c>
      <c r="H1258" s="454">
        <f t="shared" ca="1" si="679"/>
        <v>0</v>
      </c>
      <c r="I1258" s="72"/>
      <c r="J1258" s="159">
        <f ca="1">HLOOKUP($B1258,INDIRECT(J$1&amp;"!$I$2:$AM$40"),('Partner-period(er)'!$A1258+14),FALSE)</f>
        <v>0</v>
      </c>
      <c r="K1258" s="57">
        <f ca="1">HLOOKUP($B1258,INDIRECT(K$1&amp;"!$I$2:$AM$40"),('Partner-period(er)'!$A1258+14),FALSE)</f>
        <v>0</v>
      </c>
      <c r="L1258" s="57">
        <f ca="1">HLOOKUP($B1258,INDIRECT(L$1&amp;"!$I$2:$AM$40"),('Partner-period(er)'!$A1258+14),FALSE)</f>
        <v>0</v>
      </c>
      <c r="M1258" s="57">
        <f ca="1">HLOOKUP($B1258,INDIRECT(M$1&amp;"!$I$2:$AM$40"),('Partner-period(er)'!$A1258+14),FALSE)</f>
        <v>0</v>
      </c>
      <c r="N1258" s="57">
        <f ca="1">HLOOKUP($B1258,INDIRECT(N$1&amp;"!$I$2:$AM$40"),('Partner-period(er)'!$A1258+14),FALSE)</f>
        <v>0</v>
      </c>
      <c r="O1258" s="9">
        <f ca="1">HLOOKUP($B1258,INDIRECT(O$1&amp;"!$I$2:$AM$40"),('Partner-period(er)'!$A1258+14),FALSE)</f>
        <v>0</v>
      </c>
      <c r="P1258" s="9">
        <f ca="1">HLOOKUP($B1258,INDIRECT(P$1&amp;"!$I$2:$AM$40"),('Partner-period(er)'!$A1258+14),FALSE)</f>
        <v>0</v>
      </c>
      <c r="Q1258" s="9">
        <f ca="1">HLOOKUP($B1258,INDIRECT(Q$1&amp;"!$I$2:$AM$40"),('Partner-period(er)'!$A1258+14),FALSE)</f>
        <v>0</v>
      </c>
      <c r="R1258" s="9">
        <f ca="1">HLOOKUP($B1258,INDIRECT(R$1&amp;"!$I$2:$AM$40"),('Partner-period(er)'!$A1258+14),FALSE)</f>
        <v>0</v>
      </c>
      <c r="S1258" s="9">
        <f ca="1">HLOOKUP($B1258,INDIRECT(S$1&amp;"!$I$2:$AM$40"),('Partner-period(er)'!$A1258+14),FALSE)</f>
        <v>0</v>
      </c>
      <c r="T1258" s="9">
        <f ca="1">HLOOKUP($B1258,INDIRECT(T$1&amp;"!$I$2:$AM$40"),('Partner-period(er)'!$A1258+14),FALSE)</f>
        <v>0</v>
      </c>
      <c r="U1258" s="9">
        <f ca="1">HLOOKUP($B1258,INDIRECT(U$1&amp;"!$I$2:$AM$40"),('Partner-period(er)'!$A1258+14),FALSE)</f>
        <v>0</v>
      </c>
      <c r="V1258" s="9">
        <f ca="1">HLOOKUP($B1258,INDIRECT(V$1&amp;"!$I$2:$AM$40"),('Partner-period(er)'!$A1258+14),FALSE)</f>
        <v>0</v>
      </c>
      <c r="W1258" s="9">
        <f ca="1">HLOOKUP($B1258,INDIRECT(W$1&amp;"!$I$2:$AM$40"),('Partner-period(er)'!$A1258+14),FALSE)</f>
        <v>0</v>
      </c>
      <c r="X1258" s="109">
        <f ca="1">HLOOKUP($B1258,INDIRECT(X$1&amp;"!$I$2:$AM$40"),('Partner-period(er)'!$A1258+14),FALSE)</f>
        <v>0</v>
      </c>
      <c r="Z1258" s="21">
        <f ca="1">J1284</f>
        <v>0</v>
      </c>
      <c r="AA1258" s="22">
        <f ca="1">SUM($J1284:K1284)</f>
        <v>0</v>
      </c>
      <c r="AB1258" s="22">
        <f ca="1">SUM($J1284:L1284)</f>
        <v>0</v>
      </c>
      <c r="AC1258" s="22">
        <f ca="1">SUM($J1284:M1284)</f>
        <v>0</v>
      </c>
      <c r="AD1258" s="22">
        <f ca="1">SUM($J1284:N1284)</f>
        <v>0</v>
      </c>
      <c r="AE1258" s="22">
        <f ca="1">SUM($J1284:O1284)</f>
        <v>0</v>
      </c>
      <c r="AF1258" s="22">
        <f ca="1">SUM($J1284:P1284)</f>
        <v>0</v>
      </c>
      <c r="AG1258" s="22">
        <f ca="1">SUM($J1284:Q1284)</f>
        <v>0</v>
      </c>
      <c r="AH1258" s="22">
        <f ca="1">SUM($J1284:R1284)</f>
        <v>0</v>
      </c>
      <c r="AI1258" s="22">
        <f ca="1">SUM($J1284:S1284)</f>
        <v>0</v>
      </c>
      <c r="AJ1258" s="22">
        <f ca="1">SUM($J1284:T1284)</f>
        <v>0</v>
      </c>
      <c r="AK1258" s="22">
        <f ca="1">SUM($J1284:U1284)</f>
        <v>0</v>
      </c>
      <c r="AL1258" s="22">
        <f ca="1">SUM($J1284:V1284)</f>
        <v>0</v>
      </c>
      <c r="AM1258" s="22">
        <f ca="1">SUM($J1284:W1284)</f>
        <v>0</v>
      </c>
      <c r="AN1258" s="23">
        <f ca="1">SUM($J1284:X1284)</f>
        <v>0</v>
      </c>
      <c r="AO1258" s="12"/>
      <c r="AP1258" s="11">
        <f ca="1">IF(Data!$H$2="ja",IF(Z1258&gt;$G1258,Z1258-$G1258,0),0)</f>
        <v>0</v>
      </c>
      <c r="AQ1258" s="11">
        <f ca="1">IF(Data!$H$2="ja",IF(AA1258&gt;$G1258,AA1258-$G1258-SUM($AP1258:AP1258),0),0)</f>
        <v>0</v>
      </c>
      <c r="AR1258" s="11">
        <f ca="1">IF(Data!$H$2="ja",IF(AB1258&gt;$G1258,AB1258-$G1258-SUM($AP1258:AQ1258),0),0)</f>
        <v>0</v>
      </c>
      <c r="AS1258" s="11">
        <f ca="1">IF(Data!$H$2="ja",IF(AC1258&gt;$G1258,AC1258-$G1258-SUM($AP1258:AR1258),0),0)</f>
        <v>0</v>
      </c>
      <c r="AT1258" s="11">
        <f ca="1">IF(Data!$H$2="ja",IF(AD1258&gt;$G1258,AD1258-$G1258-SUM($AP1258:AS1258),0),0)</f>
        <v>0</v>
      </c>
      <c r="AU1258" s="11">
        <f ca="1">IF(Data!$H$2="ja",IF(AE1258&gt;$G1258,AE1258-$G1258-SUM($AP1258:AT1258),0),0)</f>
        <v>0</v>
      </c>
      <c r="AV1258" s="11">
        <f ca="1">IF(Data!$H$2="ja",IF(AF1258&gt;$G1258,AF1258-$G1258-SUM($AP1258:AU1258),0),0)</f>
        <v>0</v>
      </c>
      <c r="AW1258" s="11">
        <f ca="1">IF(Data!$H$2="ja",IF(AG1258&gt;$G1258,AG1258-$G1258-SUM($AP1258:AV1258),0),0)</f>
        <v>0</v>
      </c>
      <c r="AX1258" s="11">
        <f ca="1">IF(Data!$H$2="ja",IF(AH1258&gt;$G1258,AH1258-$G1258-SUM($AP1258:AW1258),0),0)</f>
        <v>0</v>
      </c>
      <c r="AY1258" s="11">
        <f ca="1">IF(Data!$H$2="ja",IF(AI1258&gt;$G1258,AI1258-$G1258-SUM($AP1258:AX1258),0),0)</f>
        <v>0</v>
      </c>
      <c r="AZ1258" s="11">
        <f ca="1">IF(Data!$H$2="ja",IF(AJ1258&gt;$G1258,AJ1258-$G1258-SUM($AP1258:AY1258),0),0)</f>
        <v>0</v>
      </c>
      <c r="BA1258" s="11">
        <f ca="1">IF(Data!$H$2="ja",IF(AK1258&gt;$G1258,AK1258-$G1258-SUM($AP1258:AZ1258),0),0)</f>
        <v>0</v>
      </c>
      <c r="BB1258" s="11">
        <f ca="1">IF(Data!$H$2="ja",IF(AL1258&gt;$G1258,AL1258-$G1258-SUM($AP1258:BA1258),0),0)</f>
        <v>0</v>
      </c>
      <c r="BC1258" s="11">
        <f ca="1">IF(Data!$H$2="ja",IF(AM1258&gt;$G1258,AM1258-$G1258-SUM($AP1258:BB1258),0),0)</f>
        <v>0</v>
      </c>
      <c r="BD1258" s="11">
        <f ca="1">IF(Data!$H$2="ja",IF(AN1258&gt;$G1258,AN1258-$G1258-SUM($AP1258:BC1258),0),0)</f>
        <v>0</v>
      </c>
    </row>
    <row r="1259" spans="1:56" x14ac:dyDescent="0.25">
      <c r="A1259" s="24">
        <v>5</v>
      </c>
      <c r="B1259" s="24">
        <f t="shared" si="678"/>
        <v>26</v>
      </c>
      <c r="C1259" s="39"/>
      <c r="D1259" s="9" t="str">
        <f>Data!B$16</f>
        <v>Teknisk/adm løn</v>
      </c>
      <c r="E1259" s="9"/>
      <c r="F1259" s="66">
        <f>HLOOKUP(B1258,'Budget &amp; Total'!B:CI,51,FALSE)</f>
        <v>0</v>
      </c>
      <c r="G1259" s="242">
        <f>HLOOKUP(B1259,'Budget &amp; Total'!$1:$45,(25),FALSE)</f>
        <v>0</v>
      </c>
      <c r="H1259" s="454">
        <f t="shared" ca="1" si="679"/>
        <v>0</v>
      </c>
      <c r="I1259" s="72"/>
      <c r="J1259" s="159">
        <f ca="1">HLOOKUP($B1259,INDIRECT(J$1&amp;"!$I$2:$AM$40"),('Partner-period(er)'!$A1259+14),FALSE)</f>
        <v>0</v>
      </c>
      <c r="K1259" s="57">
        <f ca="1">HLOOKUP($B1259,INDIRECT(K$1&amp;"!$I$2:$AM$40"),('Partner-period(er)'!$A1259+14),FALSE)</f>
        <v>0</v>
      </c>
      <c r="L1259" s="57">
        <f ca="1">HLOOKUP($B1259,INDIRECT(L$1&amp;"!$I$2:$AM$40"),('Partner-period(er)'!$A1259+14),FALSE)</f>
        <v>0</v>
      </c>
      <c r="M1259" s="57">
        <f ca="1">HLOOKUP($B1259,INDIRECT(M$1&amp;"!$I$2:$AM$40"),('Partner-period(er)'!$A1259+14),FALSE)</f>
        <v>0</v>
      </c>
      <c r="N1259" s="57">
        <f ca="1">HLOOKUP($B1259,INDIRECT(N$1&amp;"!$I$2:$AM$40"),('Partner-period(er)'!$A1259+14),FALSE)</f>
        <v>0</v>
      </c>
      <c r="O1259" s="9">
        <f ca="1">HLOOKUP($B1259,INDIRECT(O$1&amp;"!$I$2:$AM$40"),('Partner-period(er)'!$A1259+14),FALSE)</f>
        <v>0</v>
      </c>
      <c r="P1259" s="9">
        <f ca="1">HLOOKUP($B1259,INDIRECT(P$1&amp;"!$I$2:$AM$40"),('Partner-period(er)'!$A1259+14),FALSE)</f>
        <v>0</v>
      </c>
      <c r="Q1259" s="9">
        <f ca="1">HLOOKUP($B1259,INDIRECT(Q$1&amp;"!$I$2:$AM$40"),('Partner-period(er)'!$A1259+14),FALSE)</f>
        <v>0</v>
      </c>
      <c r="R1259" s="9">
        <f ca="1">HLOOKUP($B1259,INDIRECT(R$1&amp;"!$I$2:$AM$40"),('Partner-period(er)'!$A1259+14),FALSE)</f>
        <v>0</v>
      </c>
      <c r="S1259" s="9">
        <f ca="1">HLOOKUP($B1259,INDIRECT(S$1&amp;"!$I$2:$AM$40"),('Partner-period(er)'!$A1259+14),FALSE)</f>
        <v>0</v>
      </c>
      <c r="T1259" s="9">
        <f ca="1">HLOOKUP($B1259,INDIRECT(T$1&amp;"!$I$2:$AM$40"),('Partner-period(er)'!$A1259+14),FALSE)</f>
        <v>0</v>
      </c>
      <c r="U1259" s="9">
        <f ca="1">HLOOKUP($B1259,INDIRECT(U$1&amp;"!$I$2:$AM$40"),('Partner-period(er)'!$A1259+14),FALSE)</f>
        <v>0</v>
      </c>
      <c r="V1259" s="9">
        <f ca="1">HLOOKUP($B1259,INDIRECT(V$1&amp;"!$I$2:$AM$40"),('Partner-period(er)'!$A1259+14),FALSE)</f>
        <v>0</v>
      </c>
      <c r="W1259" s="9">
        <f ca="1">HLOOKUP($B1259,INDIRECT(W$1&amp;"!$I$2:$AM$40"),('Partner-period(er)'!$A1259+14),FALSE)</f>
        <v>0</v>
      </c>
      <c r="X1259" s="109">
        <f ca="1">HLOOKUP($B1259,INDIRECT(X$1&amp;"!$I$2:$AM$40"),('Partner-period(er)'!$A1259+14),FALSE)</f>
        <v>0</v>
      </c>
      <c r="Z1259" s="21">
        <f ca="1">J1291</f>
        <v>0</v>
      </c>
      <c r="AA1259" s="22">
        <f ca="1">SUM($J1291:K1291)</f>
        <v>0</v>
      </c>
      <c r="AB1259" s="22">
        <f ca="1">SUM($J1291:L1291)</f>
        <v>0</v>
      </c>
      <c r="AC1259" s="22">
        <f ca="1">SUM($J1291:M1291)</f>
        <v>0</v>
      </c>
      <c r="AD1259" s="22">
        <f ca="1">SUM($J1291:N1291)</f>
        <v>0</v>
      </c>
      <c r="AE1259" s="22">
        <f ca="1">SUM($J1291:O1291)</f>
        <v>0</v>
      </c>
      <c r="AF1259" s="22">
        <f ca="1">SUM($J1291:P1291)</f>
        <v>0</v>
      </c>
      <c r="AG1259" s="22">
        <f ca="1">SUM($J1291:Q1291)</f>
        <v>0</v>
      </c>
      <c r="AH1259" s="22">
        <f ca="1">SUM($J1291:R1291)</f>
        <v>0</v>
      </c>
      <c r="AI1259" s="22">
        <f ca="1">SUM($J1291:S1291)</f>
        <v>0</v>
      </c>
      <c r="AJ1259" s="22">
        <f ca="1">SUM($J1291:T1291)</f>
        <v>0</v>
      </c>
      <c r="AK1259" s="22">
        <f ca="1">SUM($J1291:U1291)</f>
        <v>0</v>
      </c>
      <c r="AL1259" s="22">
        <f ca="1">SUM($J1291:V1291)</f>
        <v>0</v>
      </c>
      <c r="AM1259" s="22">
        <f ca="1">SUM($J1291:W1291)</f>
        <v>0</v>
      </c>
      <c r="AN1259" s="22">
        <f ca="1">SUM($J1291:X1291)</f>
        <v>0</v>
      </c>
      <c r="AO1259" s="12"/>
      <c r="AP1259" s="11">
        <f ca="1">IF(Data!$H$2="ja",IF(Z1259&gt;$G1259,Z1259-$G1259,0),0)</f>
        <v>0</v>
      </c>
      <c r="AQ1259" s="11">
        <f ca="1">IF(Data!$H$2="ja",IF(AA1259&gt;$G1259,AA1259-$G1259-SUM($AP1259:AP1259),0),0)</f>
        <v>0</v>
      </c>
      <c r="AR1259" s="11">
        <f ca="1">IF(Data!$H$2="ja",IF(AB1259&gt;$G1259,AB1259-$G1259-SUM($AP1259:AQ1259),0),0)</f>
        <v>0</v>
      </c>
      <c r="AS1259" s="11">
        <f ca="1">IF(Data!$H$2="ja",IF(AC1259&gt;$G1259,AC1259-$G1259-SUM($AP1259:AR1259),0),0)</f>
        <v>0</v>
      </c>
      <c r="AT1259" s="11">
        <f ca="1">IF(Data!$H$2="ja",IF(AD1259&gt;$G1259,AD1259-$G1259-SUM($AP1259:AS1259),0),0)</f>
        <v>0</v>
      </c>
      <c r="AU1259" s="11">
        <f ca="1">IF(Data!$H$2="ja",IF(AE1259&gt;$G1259,AE1259-$G1259-SUM($AP1259:AT1259),0),0)</f>
        <v>0</v>
      </c>
      <c r="AV1259" s="11">
        <f ca="1">IF(Data!$H$2="ja",IF(AF1259&gt;$G1259,AF1259-$G1259-SUM($AP1259:AU1259),0),0)</f>
        <v>0</v>
      </c>
      <c r="AW1259" s="11">
        <f ca="1">IF(Data!$H$2="ja",IF(AG1259&gt;$G1259,AG1259-$G1259-SUM($AP1259:AV1259),0),0)</f>
        <v>0</v>
      </c>
      <c r="AX1259" s="11">
        <f ca="1">IF(Data!$H$2="ja",IF(AH1259&gt;$G1259,AH1259-$G1259-SUM($AP1259:AW1259),0),0)</f>
        <v>0</v>
      </c>
      <c r="AY1259" s="11">
        <f ca="1">IF(Data!$H$2="ja",IF(AI1259&gt;$G1259,AI1259-$G1259-SUM($AP1259:AX1259),0),0)</f>
        <v>0</v>
      </c>
      <c r="AZ1259" s="11">
        <f ca="1">IF(Data!$H$2="ja",IF(AJ1259&gt;$G1259,AJ1259-$G1259-SUM($AP1259:AY1259),0),0)</f>
        <v>0</v>
      </c>
      <c r="BA1259" s="11">
        <f ca="1">IF(Data!$H$2="ja",IF(AK1259&gt;$G1259,AK1259-$G1259-SUM($AP1259:AZ1259),0),0)</f>
        <v>0</v>
      </c>
      <c r="BB1259" s="11">
        <f ca="1">IF(Data!$H$2="ja",IF(AL1259&gt;$G1259,AL1259-$G1259-SUM($AP1259:BA1259),0),0)</f>
        <v>0</v>
      </c>
      <c r="BC1259" s="11">
        <f ca="1">IF(Data!$H$2="ja",IF(AM1259&gt;$G1259,AM1259-$G1259-SUM($AP1259:BB1259),0),0)</f>
        <v>0</v>
      </c>
      <c r="BD1259" s="11">
        <f ca="1">IF(Data!$H$2="ja",IF(AN1259&gt;$G1259,AN1259-$G1259-SUM($AP1259:BC1259),0),0)</f>
        <v>0</v>
      </c>
    </row>
    <row r="1260" spans="1:56" x14ac:dyDescent="0.25">
      <c r="A1260" s="24">
        <v>6</v>
      </c>
      <c r="B1260" s="24">
        <f t="shared" si="678"/>
        <v>26</v>
      </c>
      <c r="C1260" s="40"/>
      <c r="D1260" s="41" t="str">
        <f>Data!B$17</f>
        <v>Overhead løn</v>
      </c>
      <c r="E1260" s="41"/>
      <c r="F1260" s="70">
        <f>HLOOKUP(B1258,'Budget &amp; Total'!B:CI,26,FALSE)</f>
        <v>0</v>
      </c>
      <c r="G1260" s="243">
        <f>HLOOKUP(B1260,'Budget &amp; Total'!$1:$45,(27),FALSE)</f>
        <v>0</v>
      </c>
      <c r="H1260" s="453">
        <f t="shared" ca="1" si="679"/>
        <v>0</v>
      </c>
      <c r="I1260" s="72"/>
      <c r="J1260" s="159">
        <f ca="1">HLOOKUP($B1260,INDIRECT(J$1&amp;"!$I$2:$AM$40"),('Partner-period(er)'!$A1260+14),FALSE)</f>
        <v>0</v>
      </c>
      <c r="K1260" s="57">
        <f ca="1">HLOOKUP($B1260,INDIRECT(K$1&amp;"!$I$2:$AM$40"),('Partner-period(er)'!$A1260+14),FALSE)</f>
        <v>0</v>
      </c>
      <c r="L1260" s="57">
        <f ca="1">HLOOKUP($B1260,INDIRECT(L$1&amp;"!$I$2:$AM$40"),('Partner-period(er)'!$A1260+14),FALSE)</f>
        <v>0</v>
      </c>
      <c r="M1260" s="57">
        <f ca="1">HLOOKUP($B1260,INDIRECT(M$1&amp;"!$I$2:$AM$40"),('Partner-period(er)'!$A1260+14),FALSE)</f>
        <v>0</v>
      </c>
      <c r="N1260" s="57">
        <f ca="1">HLOOKUP($B1260,INDIRECT(N$1&amp;"!$I$2:$AM$40"),('Partner-period(er)'!$A1260+14),FALSE)</f>
        <v>0</v>
      </c>
      <c r="O1260" s="9">
        <f ca="1">HLOOKUP($B1260,INDIRECT(O$1&amp;"!$I$2:$AM$40"),('Partner-period(er)'!$A1260+14),FALSE)</f>
        <v>0</v>
      </c>
      <c r="P1260" s="9">
        <f ca="1">HLOOKUP($B1260,INDIRECT(P$1&amp;"!$I$2:$AM$40"),('Partner-period(er)'!$A1260+14),FALSE)</f>
        <v>0</v>
      </c>
      <c r="Q1260" s="9">
        <f ca="1">HLOOKUP($B1260,INDIRECT(Q$1&amp;"!$I$2:$AM$40"),('Partner-period(er)'!$A1260+14),FALSE)</f>
        <v>0</v>
      </c>
      <c r="R1260" s="9">
        <f ca="1">HLOOKUP($B1260,INDIRECT(R$1&amp;"!$I$2:$AM$40"),('Partner-period(er)'!$A1260+14),FALSE)</f>
        <v>0</v>
      </c>
      <c r="S1260" s="9">
        <f ca="1">HLOOKUP($B1260,INDIRECT(S$1&amp;"!$I$2:$AM$40"),('Partner-period(er)'!$A1260+14),FALSE)</f>
        <v>0</v>
      </c>
      <c r="T1260" s="9">
        <f ca="1">HLOOKUP($B1260,INDIRECT(T$1&amp;"!$I$2:$AM$40"),('Partner-period(er)'!$A1260+14),FALSE)</f>
        <v>0</v>
      </c>
      <c r="U1260" s="9">
        <f ca="1">HLOOKUP($B1260,INDIRECT(U$1&amp;"!$I$2:$AM$40"),('Partner-period(er)'!$A1260+14),FALSE)</f>
        <v>0</v>
      </c>
      <c r="V1260" s="9">
        <f ca="1">HLOOKUP($B1260,INDIRECT(V$1&amp;"!$I$2:$AM$40"),('Partner-period(er)'!$A1260+14),FALSE)</f>
        <v>0</v>
      </c>
      <c r="W1260" s="9">
        <f ca="1">HLOOKUP($B1260,INDIRECT(W$1&amp;"!$I$2:$AM$40"),('Partner-period(er)'!$A1260+14),FALSE)</f>
        <v>0</v>
      </c>
      <c r="X1260" s="109">
        <f ca="1">HLOOKUP($B1260,INDIRECT(X$1&amp;"!$I$2:$AM$40"),('Partner-period(er)'!$A1260+14),FALSE)</f>
        <v>0</v>
      </c>
      <c r="Z1260" s="21">
        <f ca="1">J1260+J1294</f>
        <v>0</v>
      </c>
      <c r="AA1260" s="22">
        <f ca="1">SUM($J1294:K1294)+SUM($J1260:K1260)</f>
        <v>0</v>
      </c>
      <c r="AB1260" s="22">
        <f ca="1">SUM($J1294:L1294)+SUM($J1260:L1260)</f>
        <v>0</v>
      </c>
      <c r="AC1260" s="22">
        <f ca="1">SUM($J1294:M1294)+SUM($J1260:M1260)</f>
        <v>0</v>
      </c>
      <c r="AD1260" s="22">
        <f ca="1">SUM($J1294:N1294)+SUM($J1260:N1260)</f>
        <v>0</v>
      </c>
      <c r="AE1260" s="22">
        <f ca="1">SUM($J1294:O1294)+SUM($J1260:O1260)</f>
        <v>0</v>
      </c>
      <c r="AF1260" s="22">
        <f ca="1">SUM($J1294:P1294)+SUM($J1260:P1260)</f>
        <v>0</v>
      </c>
      <c r="AG1260" s="22">
        <f ca="1">SUM($J1294:Q1294)+SUM($J1260:Q1260)</f>
        <v>0</v>
      </c>
      <c r="AH1260" s="22">
        <f ca="1">SUM($J1294:R1294)+SUM($J1260:R1260)</f>
        <v>0</v>
      </c>
      <c r="AI1260" s="22">
        <f ca="1">SUM($J1294:S1294)+SUM($J1260:S1260)</f>
        <v>0</v>
      </c>
      <c r="AJ1260" s="22">
        <f ca="1">SUM($J1294:T1294)+SUM($J1260:T1260)</f>
        <v>0</v>
      </c>
      <c r="AK1260" s="22">
        <f ca="1">SUM($J1294:U1294)+SUM($J1260:U1260)</f>
        <v>0</v>
      </c>
      <c r="AL1260" s="22">
        <f ca="1">SUM($J1294:V1294)+SUM($J1260:V1260)</f>
        <v>0</v>
      </c>
      <c r="AM1260" s="22">
        <f ca="1">SUM($J1294:W1294)+SUM($J1260:W1260)</f>
        <v>0</v>
      </c>
      <c r="AN1260" s="22">
        <f ca="1">SUM($J1294:X1294)+SUM($J1260:X1260)</f>
        <v>0</v>
      </c>
      <c r="AO1260" s="12"/>
      <c r="AP1260" s="11">
        <f ca="1">IF(Data!$H$2="ja",IF(Z1260&gt;$G1260,Z1260-$G1260,0),0)</f>
        <v>0</v>
      </c>
      <c r="AQ1260" s="11">
        <f ca="1">IF(Data!$H$2="ja",IF(AA1260&gt;$G1260,AA1260-$G1260-SUM($AP1260:AP1260),0),0)</f>
        <v>0</v>
      </c>
      <c r="AR1260" s="11">
        <f ca="1">IF(Data!$H$2="ja",IF(AB1260&gt;$G1260,AB1260-$G1260-SUM($AP1260:AQ1260),0),0)</f>
        <v>0</v>
      </c>
      <c r="AS1260" s="11">
        <f ca="1">IF(Data!$H$2="ja",IF(AC1260&gt;$G1260,AC1260-$G1260-SUM($AP1260:AR1260),0),0)</f>
        <v>0</v>
      </c>
      <c r="AT1260" s="11">
        <f ca="1">IF(Data!$H$2="ja",IF(AD1260&gt;$G1260,AD1260-$G1260-SUM($AP1260:AS1260),0),0)</f>
        <v>0</v>
      </c>
      <c r="AU1260" s="11">
        <f ca="1">IF(Data!$H$2="ja",IF(AE1260&gt;$G1260,AE1260-$G1260-SUM($AP1260:AT1260),0),0)</f>
        <v>0</v>
      </c>
      <c r="AV1260" s="11">
        <f ca="1">IF(Data!$H$2="ja",IF(AF1260&gt;$G1260,AF1260-$G1260-SUM($AP1260:AU1260),0),0)</f>
        <v>0</v>
      </c>
      <c r="AW1260" s="11">
        <f ca="1">IF(Data!$H$2="ja",IF(AG1260&gt;$G1260,AG1260-$G1260-SUM($AP1260:AV1260),0),0)</f>
        <v>0</v>
      </c>
      <c r="AX1260" s="11">
        <f ca="1">IF(Data!$H$2="ja",IF(AH1260&gt;$G1260,AH1260-$G1260-SUM($AP1260:AW1260),0),0)</f>
        <v>0</v>
      </c>
      <c r="AY1260" s="11">
        <f ca="1">IF(Data!$H$2="ja",IF(AI1260&gt;$G1260,AI1260-$G1260-SUM($AP1260:AX1260),0),0)</f>
        <v>0</v>
      </c>
      <c r="AZ1260" s="11">
        <f ca="1">IF(Data!$H$2="ja",IF(AJ1260&gt;$G1260,AJ1260-$G1260-SUM($AP1260:AY1260),0),0)</f>
        <v>0</v>
      </c>
      <c r="BA1260" s="11">
        <f ca="1">IF(Data!$H$2="ja",IF(AK1260&gt;$G1260,AK1260-$G1260-SUM($AP1260:AZ1260),0),0)</f>
        <v>0</v>
      </c>
      <c r="BB1260" s="11">
        <f ca="1">IF(Data!$H$2="ja",IF(AL1260&gt;$G1260,AL1260-$G1260-SUM($AP1260:BA1260),0),0)</f>
        <v>0</v>
      </c>
      <c r="BC1260" s="11">
        <f ca="1">IF(Data!$H$2="ja",IF(AM1260&gt;$G1260,AM1260-$G1260-SUM($AP1260:BB1260),0),0)</f>
        <v>0</v>
      </c>
      <c r="BD1260" s="11">
        <f ca="1">IF(Data!$H$2="ja",IF(AN1260&gt;$G1260,AN1260-$G1260-SUM($AP1260:BC1260),0),0)</f>
        <v>0</v>
      </c>
    </row>
    <row r="1261" spans="1:56" x14ac:dyDescent="0.25">
      <c r="A1261" s="24">
        <v>7</v>
      </c>
      <c r="B1261" s="24">
        <f t="shared" si="678"/>
        <v>26</v>
      </c>
      <c r="C1261" s="62"/>
      <c r="D1261" s="34" t="str">
        <f>Data!B$39</f>
        <v>Lønomkostninger total</v>
      </c>
      <c r="E1261" s="34"/>
      <c r="F1261" s="53"/>
      <c r="G1261" s="242">
        <f>HLOOKUP(B1261,'Budget &amp; Total'!$1:$45,(28),FALSE)</f>
        <v>0</v>
      </c>
      <c r="H1261" s="455">
        <f t="shared" ca="1" si="679"/>
        <v>0</v>
      </c>
      <c r="I1261" s="79"/>
      <c r="J1261" s="209">
        <f ca="1">HLOOKUP($B1261,INDIRECT(J$1&amp;"!$I$2:$AM$40"),('Partner-period(er)'!$A1261+14),FALSE)</f>
        <v>0</v>
      </c>
      <c r="K1261" s="61">
        <f ca="1">HLOOKUP($B1261,INDIRECT(K$1&amp;"!$I$2:$AM$40"),('Partner-period(er)'!$A1261+14),FALSE)</f>
        <v>0</v>
      </c>
      <c r="L1261" s="210">
        <f ca="1">HLOOKUP($B1261,INDIRECT(L$1&amp;"!$I$2:$AM$40"),('Partner-period(er)'!$A1261+14),FALSE)</f>
        <v>0</v>
      </c>
      <c r="M1261" s="210">
        <f ca="1">HLOOKUP($B1261,INDIRECT(M$1&amp;"!$I$2:$AM$40"),('Partner-period(er)'!$A1261+14),FALSE)</f>
        <v>0</v>
      </c>
      <c r="N1261" s="210">
        <f ca="1">HLOOKUP($B1261,INDIRECT(N$1&amp;"!$I$2:$AM$40"),('Partner-period(er)'!$A1261+14),FALSE)</f>
        <v>0</v>
      </c>
      <c r="O1261" s="364">
        <f ca="1">HLOOKUP($B1261,INDIRECT(O$1&amp;"!$I$2:$AM$40"),('Partner-period(er)'!$A1261+14),FALSE)</f>
        <v>0</v>
      </c>
      <c r="P1261" s="364">
        <f ca="1">HLOOKUP($B1261,INDIRECT(P$1&amp;"!$I$2:$AM$40"),('Partner-period(er)'!$A1261+14),FALSE)</f>
        <v>0</v>
      </c>
      <c r="Q1261" s="364">
        <f ca="1">HLOOKUP($B1261,INDIRECT(Q$1&amp;"!$I$2:$AM$40"),('Partner-period(er)'!$A1261+14),FALSE)</f>
        <v>0</v>
      </c>
      <c r="R1261" s="364">
        <f ca="1">HLOOKUP($B1261,INDIRECT(R$1&amp;"!$I$2:$AM$40"),('Partner-period(er)'!$A1261+14),FALSE)</f>
        <v>0</v>
      </c>
      <c r="S1261" s="364">
        <f ca="1">HLOOKUP($B1261,INDIRECT(S$1&amp;"!$I$2:$AM$40"),('Partner-period(er)'!$A1261+14),FALSE)</f>
        <v>0</v>
      </c>
      <c r="T1261" s="364">
        <f ca="1">HLOOKUP($B1261,INDIRECT(T$1&amp;"!$I$2:$AM$40"),('Partner-period(er)'!$A1261+14),FALSE)</f>
        <v>0</v>
      </c>
      <c r="U1261" s="364">
        <f ca="1">HLOOKUP($B1261,INDIRECT(U$1&amp;"!$I$2:$AM$40"),('Partner-period(er)'!$A1261+14),FALSE)</f>
        <v>0</v>
      </c>
      <c r="V1261" s="364">
        <f ca="1">HLOOKUP($B1261,INDIRECT(V$1&amp;"!$I$2:$AM$40"),('Partner-period(er)'!$A1261+14),FALSE)</f>
        <v>0</v>
      </c>
      <c r="W1261" s="364">
        <f ca="1">HLOOKUP($B1261,INDIRECT(W$1&amp;"!$I$2:$AM$40"),('Partner-period(er)'!$A1261+14),FALSE)</f>
        <v>0</v>
      </c>
      <c r="X1261" s="365">
        <f ca="1">HLOOKUP($B1261,INDIRECT(X$1&amp;"!$I$2:$AM$40"),('Partner-period(er)'!$A1261+14),FALSE)</f>
        <v>0</v>
      </c>
      <c r="Z1261" s="15">
        <f t="shared" ref="Z1261:AN1261" ca="1" si="680">SUM(Z1258:Z1260)</f>
        <v>0</v>
      </c>
      <c r="AA1261" s="11">
        <f t="shared" ca="1" si="680"/>
        <v>0</v>
      </c>
      <c r="AB1261" s="11">
        <f t="shared" ca="1" si="680"/>
        <v>0</v>
      </c>
      <c r="AC1261" s="11">
        <f t="shared" ca="1" si="680"/>
        <v>0</v>
      </c>
      <c r="AD1261" s="11">
        <f t="shared" ca="1" si="680"/>
        <v>0</v>
      </c>
      <c r="AE1261" s="11">
        <f t="shared" ca="1" si="680"/>
        <v>0</v>
      </c>
      <c r="AF1261" s="11">
        <f t="shared" ca="1" si="680"/>
        <v>0</v>
      </c>
      <c r="AG1261" s="11">
        <f t="shared" ca="1" si="680"/>
        <v>0</v>
      </c>
      <c r="AH1261" s="11">
        <f t="shared" ca="1" si="680"/>
        <v>0</v>
      </c>
      <c r="AI1261" s="11">
        <f t="shared" ca="1" si="680"/>
        <v>0</v>
      </c>
      <c r="AJ1261" s="11">
        <f t="shared" ca="1" si="680"/>
        <v>0</v>
      </c>
      <c r="AK1261" s="11">
        <f t="shared" ca="1" si="680"/>
        <v>0</v>
      </c>
      <c r="AL1261" s="11">
        <f t="shared" ca="1" si="680"/>
        <v>0</v>
      </c>
      <c r="AM1261" s="11">
        <f t="shared" ca="1" si="680"/>
        <v>0</v>
      </c>
      <c r="AN1261" s="19">
        <f t="shared" ca="1" si="680"/>
        <v>0</v>
      </c>
      <c r="AO1261" s="12"/>
      <c r="AP1261" s="11">
        <f t="shared" ref="AP1261:BD1261" ca="1" si="681">SUM(AP1258:AP1260)</f>
        <v>0</v>
      </c>
      <c r="AQ1261" s="11">
        <f t="shared" ca="1" si="681"/>
        <v>0</v>
      </c>
      <c r="AR1261" s="11">
        <f t="shared" ca="1" si="681"/>
        <v>0</v>
      </c>
      <c r="AS1261" s="11">
        <f t="shared" ca="1" si="681"/>
        <v>0</v>
      </c>
      <c r="AT1261" s="11">
        <f t="shared" ca="1" si="681"/>
        <v>0</v>
      </c>
      <c r="AU1261" s="11">
        <f t="shared" ca="1" si="681"/>
        <v>0</v>
      </c>
      <c r="AV1261" s="11">
        <f t="shared" ca="1" si="681"/>
        <v>0</v>
      </c>
      <c r="AW1261" s="11">
        <f t="shared" ca="1" si="681"/>
        <v>0</v>
      </c>
      <c r="AX1261" s="11">
        <f t="shared" ca="1" si="681"/>
        <v>0</v>
      </c>
      <c r="AY1261" s="11">
        <f t="shared" ca="1" si="681"/>
        <v>0</v>
      </c>
      <c r="AZ1261" s="11">
        <f t="shared" ca="1" si="681"/>
        <v>0</v>
      </c>
      <c r="BA1261" s="11">
        <f t="shared" ca="1" si="681"/>
        <v>0</v>
      </c>
      <c r="BB1261" s="11">
        <f t="shared" ca="1" si="681"/>
        <v>0</v>
      </c>
      <c r="BC1261" s="11">
        <f t="shared" ca="1" si="681"/>
        <v>0</v>
      </c>
      <c r="BD1261" s="11">
        <f t="shared" ca="1" si="681"/>
        <v>0</v>
      </c>
    </row>
    <row r="1262" spans="1:56" x14ac:dyDescent="0.25">
      <c r="B1262" s="24">
        <f t="shared" si="678"/>
        <v>26</v>
      </c>
      <c r="C1262" s="38" t="str">
        <f>Data!B$18</f>
        <v>Andre omkostninger</v>
      </c>
      <c r="D1262" s="9"/>
      <c r="E1262" s="9"/>
      <c r="F1262" s="4"/>
      <c r="G1262" s="241"/>
      <c r="H1262" s="454">
        <f t="shared" ca="1" si="679"/>
        <v>0</v>
      </c>
      <c r="I1262" s="72"/>
      <c r="J1262" s="159">
        <f ca="1">HLOOKUP($B1262,INDIRECT(J$1&amp;"!$I$2:$AM$40"),('Partner-period(er)'!$A1262+14),FALSE)</f>
        <v>0</v>
      </c>
      <c r="K1262" s="57">
        <f ca="1">HLOOKUP($B1262,INDIRECT(K$1&amp;"!$I$2:$AM$40"),('Partner-period(er)'!$A1262+14),FALSE)</f>
        <v>0</v>
      </c>
      <c r="L1262" s="57">
        <f ca="1">HLOOKUP($B1262,INDIRECT(L$1&amp;"!$I$2:$AM$40"),('Partner-period(er)'!$A1262+14),FALSE)</f>
        <v>0</v>
      </c>
      <c r="M1262" s="57">
        <f ca="1">HLOOKUP($B1262,INDIRECT(M$1&amp;"!$I$2:$AM$40"),('Partner-period(er)'!$A1262+14),FALSE)</f>
        <v>0</v>
      </c>
      <c r="N1262" s="57">
        <f ca="1">HLOOKUP($B1262,INDIRECT(N$1&amp;"!$I$2:$AM$40"),('Partner-period(er)'!$A1262+14),FALSE)</f>
        <v>0</v>
      </c>
      <c r="O1262" s="9">
        <f ca="1">HLOOKUP($B1262,INDIRECT(O$1&amp;"!$I$2:$AM$40"),('Partner-period(er)'!$A1262+14),FALSE)</f>
        <v>0</v>
      </c>
      <c r="P1262" s="9">
        <f ca="1">HLOOKUP($B1262,INDIRECT(P$1&amp;"!$I$2:$AM$40"),('Partner-period(er)'!$A1262+14),FALSE)</f>
        <v>0</v>
      </c>
      <c r="Q1262" s="9">
        <f ca="1">HLOOKUP($B1262,INDIRECT(Q$1&amp;"!$I$2:$AM$40"),('Partner-period(er)'!$A1262+14),FALSE)</f>
        <v>0</v>
      </c>
      <c r="R1262" s="9">
        <f ca="1">HLOOKUP($B1262,INDIRECT(R$1&amp;"!$I$2:$AM$40"),('Partner-period(er)'!$A1262+14),FALSE)</f>
        <v>0</v>
      </c>
      <c r="S1262" s="9">
        <f ca="1">HLOOKUP($B1262,INDIRECT(S$1&amp;"!$I$2:$AM$40"),('Partner-period(er)'!$A1262+14),FALSE)</f>
        <v>0</v>
      </c>
      <c r="T1262" s="9">
        <f ca="1">HLOOKUP($B1262,INDIRECT(T$1&amp;"!$I$2:$AM$40"),('Partner-period(er)'!$A1262+14),FALSE)</f>
        <v>0</v>
      </c>
      <c r="U1262" s="9">
        <f ca="1">HLOOKUP($B1262,INDIRECT(U$1&amp;"!$I$2:$AM$40"),('Partner-period(er)'!$A1262+14),FALSE)</f>
        <v>0</v>
      </c>
      <c r="V1262" s="9">
        <f ca="1">HLOOKUP($B1262,INDIRECT(V$1&amp;"!$I$2:$AM$40"),('Partner-period(er)'!$A1262+14),FALSE)</f>
        <v>0</v>
      </c>
      <c r="W1262" s="9">
        <f ca="1">HLOOKUP($B1262,INDIRECT(W$1&amp;"!$I$2:$AM$40"),('Partner-period(er)'!$A1262+14),FALSE)</f>
        <v>0</v>
      </c>
      <c r="X1262" s="109">
        <f ca="1">HLOOKUP($B1262,INDIRECT(X$1&amp;"!$I$2:$AM$40"),('Partner-period(er)'!$A1262+14),FALSE)</f>
        <v>0</v>
      </c>
      <c r="Z1262" s="15"/>
      <c r="AA1262" s="11"/>
      <c r="AB1262" s="11"/>
      <c r="AC1262" s="11"/>
      <c r="AD1262" s="11"/>
      <c r="AE1262" s="11"/>
      <c r="AF1262" s="11"/>
      <c r="AG1262" s="11"/>
      <c r="AH1262" s="11"/>
      <c r="AI1262" s="11"/>
      <c r="AJ1262" s="11"/>
      <c r="AK1262" s="11"/>
      <c r="AL1262" s="11"/>
      <c r="AM1262" s="11"/>
      <c r="AN1262" s="19"/>
      <c r="AO1262" s="12"/>
      <c r="AP1262" s="11"/>
      <c r="AQ1262" s="11"/>
      <c r="AR1262" s="11"/>
      <c r="AS1262" s="11"/>
      <c r="AT1262" s="11"/>
      <c r="AU1262" s="11"/>
      <c r="AV1262" s="11"/>
      <c r="AW1262" s="11"/>
      <c r="AX1262" s="11"/>
      <c r="AY1262" s="11"/>
      <c r="AZ1262" s="11"/>
      <c r="BA1262" s="11"/>
      <c r="BB1262" s="11"/>
      <c r="BC1262" s="11"/>
      <c r="BD1262" s="11"/>
    </row>
    <row r="1263" spans="1:56" x14ac:dyDescent="0.25">
      <c r="A1263" s="24">
        <v>9</v>
      </c>
      <c r="B1263" s="24">
        <f t="shared" si="678"/>
        <v>26</v>
      </c>
      <c r="C1263" s="39"/>
      <c r="D1263" s="9" t="str">
        <f>Data!B$6</f>
        <v>Instrumenter og udstyr</v>
      </c>
      <c r="E1263" s="9"/>
      <c r="F1263" s="4"/>
      <c r="G1263" s="242">
        <f>HLOOKUP(B1263,'Budget &amp; Total'!$1:$45,(30),FALSE)</f>
        <v>0</v>
      </c>
      <c r="H1263" s="454">
        <f t="shared" ca="1" si="679"/>
        <v>0</v>
      </c>
      <c r="I1263" s="72"/>
      <c r="J1263" s="159">
        <f ca="1">HLOOKUP($B1263,INDIRECT(J$1&amp;"!$I$2:$AM$40"),('Partner-period(er)'!$A1263+14),FALSE)</f>
        <v>0</v>
      </c>
      <c r="K1263" s="57">
        <f ca="1">HLOOKUP($B1263,INDIRECT(K$1&amp;"!$I$2:$AM$40"),('Partner-period(er)'!$A1263+14),FALSE)</f>
        <v>0</v>
      </c>
      <c r="L1263" s="57">
        <f ca="1">HLOOKUP($B1263,INDIRECT(L$1&amp;"!$I$2:$AM$40"),('Partner-period(er)'!$A1263+14),FALSE)</f>
        <v>0</v>
      </c>
      <c r="M1263" s="57">
        <f ca="1">HLOOKUP($B1263,INDIRECT(M$1&amp;"!$I$2:$AM$40"),('Partner-period(er)'!$A1263+14),FALSE)</f>
        <v>0</v>
      </c>
      <c r="N1263" s="57">
        <f ca="1">HLOOKUP($B1263,INDIRECT(N$1&amp;"!$I$2:$AM$40"),('Partner-period(er)'!$A1263+14),FALSE)</f>
        <v>0</v>
      </c>
      <c r="O1263" s="9">
        <f ca="1">HLOOKUP($B1263,INDIRECT(O$1&amp;"!$I$2:$AM$40"),('Partner-period(er)'!$A1263+14),FALSE)</f>
        <v>0</v>
      </c>
      <c r="P1263" s="9">
        <f ca="1">HLOOKUP($B1263,INDIRECT(P$1&amp;"!$I$2:$AM$40"),('Partner-period(er)'!$A1263+14),FALSE)</f>
        <v>0</v>
      </c>
      <c r="Q1263" s="9">
        <f ca="1">HLOOKUP($B1263,INDIRECT(Q$1&amp;"!$I$2:$AM$40"),('Partner-period(er)'!$A1263+14),FALSE)</f>
        <v>0</v>
      </c>
      <c r="R1263" s="9">
        <f ca="1">HLOOKUP($B1263,INDIRECT(R$1&amp;"!$I$2:$AM$40"),('Partner-period(er)'!$A1263+14),FALSE)</f>
        <v>0</v>
      </c>
      <c r="S1263" s="9">
        <f ca="1">HLOOKUP($B1263,INDIRECT(S$1&amp;"!$I$2:$AM$40"),('Partner-period(er)'!$A1263+14),FALSE)</f>
        <v>0</v>
      </c>
      <c r="T1263" s="9">
        <f ca="1">HLOOKUP($B1263,INDIRECT(T$1&amp;"!$I$2:$AM$40"),('Partner-period(er)'!$A1263+14),FALSE)</f>
        <v>0</v>
      </c>
      <c r="U1263" s="9">
        <f ca="1">HLOOKUP($B1263,INDIRECT(U$1&amp;"!$I$2:$AM$40"),('Partner-period(er)'!$A1263+14),FALSE)</f>
        <v>0</v>
      </c>
      <c r="V1263" s="9">
        <f ca="1">HLOOKUP($B1263,INDIRECT(V$1&amp;"!$I$2:$AM$40"),('Partner-period(er)'!$A1263+14),FALSE)</f>
        <v>0</v>
      </c>
      <c r="W1263" s="9">
        <f ca="1">HLOOKUP($B1263,INDIRECT(W$1&amp;"!$I$2:$AM$40"),('Partner-period(er)'!$A1263+14),FALSE)</f>
        <v>0</v>
      </c>
      <c r="X1263" s="109">
        <f ca="1">HLOOKUP($B1263,INDIRECT(X$1&amp;"!$I$2:$AM$40"),('Partner-period(er)'!$A1263+14),FALSE)</f>
        <v>0</v>
      </c>
      <c r="Z1263" s="15">
        <f t="shared" ref="Z1263:Z1271" ca="1" si="682">J1263</f>
        <v>0</v>
      </c>
      <c r="AA1263" s="11">
        <f ca="1">SUM($J1263:K1263)</f>
        <v>0</v>
      </c>
      <c r="AB1263" s="11">
        <f ca="1">SUM($J1263:L1263)</f>
        <v>0</v>
      </c>
      <c r="AC1263" s="11">
        <f ca="1">SUM($J1263:M1263)</f>
        <v>0</v>
      </c>
      <c r="AD1263" s="11">
        <f ca="1">SUM($J1263:N1263)</f>
        <v>0</v>
      </c>
      <c r="AE1263" s="11">
        <f ca="1">SUM($J1263:O1263)</f>
        <v>0</v>
      </c>
      <c r="AF1263" s="11">
        <f ca="1">SUM($J1263:P1263)</f>
        <v>0</v>
      </c>
      <c r="AG1263" s="11">
        <f ca="1">SUM($J1263:Q1263)</f>
        <v>0</v>
      </c>
      <c r="AH1263" s="11">
        <f ca="1">SUM($J1263:R1263)</f>
        <v>0</v>
      </c>
      <c r="AI1263" s="11">
        <f ca="1">SUM($J1263:S1263)</f>
        <v>0</v>
      </c>
      <c r="AJ1263" s="11">
        <f ca="1">SUM($J1263:T1263)</f>
        <v>0</v>
      </c>
      <c r="AK1263" s="11">
        <f ca="1">SUM($J1263:U1263)</f>
        <v>0</v>
      </c>
      <c r="AL1263" s="11">
        <f ca="1">SUM($J1263:V1263)</f>
        <v>0</v>
      </c>
      <c r="AM1263" s="11">
        <f ca="1">SUM($J1263:W1263)</f>
        <v>0</v>
      </c>
      <c r="AN1263" s="19">
        <f ca="1">SUM($J1263:X1263)</f>
        <v>0</v>
      </c>
      <c r="AO1263" s="12"/>
      <c r="AP1263" s="11">
        <f ca="1">IF(Data!$H$2="ja",IF(Z1263&gt;$G1263,Z1263-$G1263,0),0)</f>
        <v>0</v>
      </c>
      <c r="AQ1263" s="11">
        <f ca="1">IF(Data!$H$2="ja",IF(AA1263&gt;$G1263,AA1263-$G1263-SUM($AP1263:AP1263),0),0)</f>
        <v>0</v>
      </c>
      <c r="AR1263" s="11">
        <f ca="1">IF(Data!$H$2="ja",IF(AB1263&gt;$G1263,AB1263-$G1263-SUM($AP1263:AQ1263),0),0)</f>
        <v>0</v>
      </c>
      <c r="AS1263" s="11">
        <f ca="1">IF(Data!$H$2="ja",IF(AC1263&gt;$G1263,AC1263-$G1263-SUM($AP1263:AR1263),0),0)</f>
        <v>0</v>
      </c>
      <c r="AT1263" s="11">
        <f ca="1">IF(Data!$H$2="ja",IF(AD1263&gt;$G1263,AD1263-$G1263-SUM($AP1263:AS1263),0),0)</f>
        <v>0</v>
      </c>
      <c r="AU1263" s="11">
        <f ca="1">IF(Data!$H$2="ja",IF(AE1263&gt;$G1263,AE1263-$G1263-SUM($AP1263:AT1263),0),0)</f>
        <v>0</v>
      </c>
      <c r="AV1263" s="11">
        <f ca="1">IF(Data!$H$2="ja",IF(AF1263&gt;$G1263,AF1263-$G1263-SUM($AP1263:AU1263),0),0)</f>
        <v>0</v>
      </c>
      <c r="AW1263" s="11">
        <f ca="1">IF(Data!$H$2="ja",IF(AG1263&gt;$G1263,AG1263-$G1263-SUM($AP1263:AV1263),0),0)</f>
        <v>0</v>
      </c>
      <c r="AX1263" s="11">
        <f ca="1">IF(Data!$H$2="ja",IF(AH1263&gt;$G1263,AH1263-$G1263-SUM($AP1263:AW1263),0),0)</f>
        <v>0</v>
      </c>
      <c r="AY1263" s="11">
        <f ca="1">IF(Data!$H$2="ja",IF(AI1263&gt;$G1263,AI1263-$G1263-SUM($AP1263:AX1263),0),0)</f>
        <v>0</v>
      </c>
      <c r="AZ1263" s="11">
        <f ca="1">IF(Data!$H$2="ja",IF(AJ1263&gt;$G1263,AJ1263-$G1263-SUM($AP1263:AY1263),0),0)</f>
        <v>0</v>
      </c>
      <c r="BA1263" s="11">
        <f ca="1">IF(Data!$H$2="ja",IF(AK1263&gt;$G1263,AK1263-$G1263-SUM($AP1263:AZ1263),0),0)</f>
        <v>0</v>
      </c>
      <c r="BB1263" s="11">
        <f ca="1">IF(Data!$H$2="ja",IF(AL1263&gt;$G1263,AL1263-$G1263-SUM($AP1263:BA1263),0),0)</f>
        <v>0</v>
      </c>
      <c r="BC1263" s="11">
        <f ca="1">IF(Data!$H$2="ja",IF(AM1263&gt;$G1263,AM1263-$G1263-SUM($AP1263:BB1263),0),0)</f>
        <v>0</v>
      </c>
      <c r="BD1263" s="11">
        <f ca="1">IF(Data!$H$2="ja",IF(AN1263&gt;$G1263,AN1263-$G1263-SUM($AP1263:BC1263),0),0)</f>
        <v>0</v>
      </c>
    </row>
    <row r="1264" spans="1:56" x14ac:dyDescent="0.25">
      <c r="A1264" s="24">
        <v>10</v>
      </c>
      <c r="B1264" s="24">
        <f t="shared" si="678"/>
        <v>26</v>
      </c>
      <c r="C1264" s="39"/>
      <c r="D1264" s="9" t="str">
        <f>Data!B$7</f>
        <v>Bygninger og jord</v>
      </c>
      <c r="E1264" s="9"/>
      <c r="F1264" s="4"/>
      <c r="G1264" s="242">
        <f>HLOOKUP(B1264,'Budget &amp; Total'!$1:$45,(31),FALSE)</f>
        <v>0</v>
      </c>
      <c r="H1264" s="454">
        <f t="shared" ca="1" si="679"/>
        <v>0</v>
      </c>
      <c r="I1264" s="72"/>
      <c r="J1264" s="159">
        <f ca="1">HLOOKUP($B1264,INDIRECT(J$1&amp;"!$I$2:$AM$40"),('Partner-period(er)'!$A1264+14),FALSE)</f>
        <v>0</v>
      </c>
      <c r="K1264" s="57">
        <f ca="1">HLOOKUP($B1264,INDIRECT(K$1&amp;"!$I$2:$AM$40"),('Partner-period(er)'!$A1264+14),FALSE)</f>
        <v>0</v>
      </c>
      <c r="L1264" s="57">
        <f ca="1">HLOOKUP($B1264,INDIRECT(L$1&amp;"!$I$2:$AM$40"),('Partner-period(er)'!$A1264+14),FALSE)</f>
        <v>0</v>
      </c>
      <c r="M1264" s="57">
        <f ca="1">HLOOKUP($B1264,INDIRECT(M$1&amp;"!$I$2:$AM$40"),('Partner-period(er)'!$A1264+14),FALSE)</f>
        <v>0</v>
      </c>
      <c r="N1264" s="57">
        <f ca="1">HLOOKUP($B1264,INDIRECT(N$1&amp;"!$I$2:$AM$40"),('Partner-period(er)'!$A1264+14),FALSE)</f>
        <v>0</v>
      </c>
      <c r="O1264" s="9">
        <f ca="1">HLOOKUP($B1264,INDIRECT(O$1&amp;"!$I$2:$AM$40"),('Partner-period(er)'!$A1264+14),FALSE)</f>
        <v>0</v>
      </c>
      <c r="P1264" s="9">
        <f ca="1">HLOOKUP($B1264,INDIRECT(P$1&amp;"!$I$2:$AM$40"),('Partner-period(er)'!$A1264+14),FALSE)</f>
        <v>0</v>
      </c>
      <c r="Q1264" s="9">
        <f ca="1">HLOOKUP($B1264,INDIRECT(Q$1&amp;"!$I$2:$AM$40"),('Partner-period(er)'!$A1264+14),FALSE)</f>
        <v>0</v>
      </c>
      <c r="R1264" s="9">
        <f ca="1">HLOOKUP($B1264,INDIRECT(R$1&amp;"!$I$2:$AM$40"),('Partner-period(er)'!$A1264+14),FALSE)</f>
        <v>0</v>
      </c>
      <c r="S1264" s="9">
        <f ca="1">HLOOKUP($B1264,INDIRECT(S$1&amp;"!$I$2:$AM$40"),('Partner-period(er)'!$A1264+14),FALSE)</f>
        <v>0</v>
      </c>
      <c r="T1264" s="9">
        <f ca="1">HLOOKUP($B1264,INDIRECT(T$1&amp;"!$I$2:$AM$40"),('Partner-period(er)'!$A1264+14),FALSE)</f>
        <v>0</v>
      </c>
      <c r="U1264" s="9">
        <f ca="1">HLOOKUP($B1264,INDIRECT(U$1&amp;"!$I$2:$AM$40"),('Partner-period(er)'!$A1264+14),FALSE)</f>
        <v>0</v>
      </c>
      <c r="V1264" s="9">
        <f ca="1">HLOOKUP($B1264,INDIRECT(V$1&amp;"!$I$2:$AM$40"),('Partner-period(er)'!$A1264+14),FALSE)</f>
        <v>0</v>
      </c>
      <c r="W1264" s="9">
        <f ca="1">HLOOKUP($B1264,INDIRECT(W$1&amp;"!$I$2:$AM$40"),('Partner-period(er)'!$A1264+14),FALSE)</f>
        <v>0</v>
      </c>
      <c r="X1264" s="109">
        <f ca="1">HLOOKUP($B1264,INDIRECT(X$1&amp;"!$I$2:$AM$40"),('Partner-period(er)'!$A1264+14),FALSE)</f>
        <v>0</v>
      </c>
      <c r="Z1264" s="15">
        <f t="shared" ca="1" si="682"/>
        <v>0</v>
      </c>
      <c r="AA1264" s="11">
        <f ca="1">SUM($J1264:K1264)</f>
        <v>0</v>
      </c>
      <c r="AB1264" s="11">
        <f ca="1">SUM($J1264:L1264)</f>
        <v>0</v>
      </c>
      <c r="AC1264" s="11">
        <f ca="1">SUM($J1264:M1264)</f>
        <v>0</v>
      </c>
      <c r="AD1264" s="11">
        <f ca="1">SUM($J1264:N1264)</f>
        <v>0</v>
      </c>
      <c r="AE1264" s="11">
        <f ca="1">SUM($J1264:O1264)</f>
        <v>0</v>
      </c>
      <c r="AF1264" s="11">
        <f ca="1">SUM($J1264:P1264)</f>
        <v>0</v>
      </c>
      <c r="AG1264" s="11">
        <f ca="1">SUM($J1264:Q1264)</f>
        <v>0</v>
      </c>
      <c r="AH1264" s="11">
        <f ca="1">SUM($J1264:R1264)</f>
        <v>0</v>
      </c>
      <c r="AI1264" s="11">
        <f ca="1">SUM($J1264:S1264)</f>
        <v>0</v>
      </c>
      <c r="AJ1264" s="11">
        <f ca="1">SUM($J1264:T1264)</f>
        <v>0</v>
      </c>
      <c r="AK1264" s="11">
        <f ca="1">SUM($J1264:U1264)</f>
        <v>0</v>
      </c>
      <c r="AL1264" s="11">
        <f ca="1">SUM($J1264:V1264)</f>
        <v>0</v>
      </c>
      <c r="AM1264" s="11">
        <f ca="1">SUM($J1264:W1264)</f>
        <v>0</v>
      </c>
      <c r="AN1264" s="19">
        <f ca="1">SUM($J1264:X1264)</f>
        <v>0</v>
      </c>
      <c r="AO1264" s="12"/>
      <c r="AP1264" s="11">
        <f ca="1">IF(Data!$H$2="ja",IF(Z1264&gt;$G1264,Z1264-$G1264,0),0)</f>
        <v>0</v>
      </c>
      <c r="AQ1264" s="11">
        <f ca="1">IF(Data!$H$2="ja",IF(AA1264&gt;$G1264,AA1264-$G1264-SUM($AP1264:AP1264),0),0)</f>
        <v>0</v>
      </c>
      <c r="AR1264" s="11">
        <f ca="1">IF(Data!$H$2="ja",IF(AB1264&gt;$G1264,AB1264-$G1264-SUM($AP1264:AQ1264),0),0)</f>
        <v>0</v>
      </c>
      <c r="AS1264" s="11">
        <f ca="1">IF(Data!$H$2="ja",IF(AC1264&gt;$G1264,AC1264-$G1264-SUM($AP1264:AR1264),0),0)</f>
        <v>0</v>
      </c>
      <c r="AT1264" s="11">
        <f ca="1">IF(Data!$H$2="ja",IF(AD1264&gt;$G1264,AD1264-$G1264-SUM($AP1264:AS1264),0),0)</f>
        <v>0</v>
      </c>
      <c r="AU1264" s="11">
        <f ca="1">IF(Data!$H$2="ja",IF(AE1264&gt;$G1264,AE1264-$G1264-SUM($AP1264:AT1264),0),0)</f>
        <v>0</v>
      </c>
      <c r="AV1264" s="11">
        <f ca="1">IF(Data!$H$2="ja",IF(AF1264&gt;$G1264,AF1264-$G1264-SUM($AP1264:AU1264),0),0)</f>
        <v>0</v>
      </c>
      <c r="AW1264" s="11">
        <f ca="1">IF(Data!$H$2="ja",IF(AG1264&gt;$G1264,AG1264-$G1264-SUM($AP1264:AV1264),0),0)</f>
        <v>0</v>
      </c>
      <c r="AX1264" s="11">
        <f ca="1">IF(Data!$H$2="ja",IF(AH1264&gt;$G1264,AH1264-$G1264-SUM($AP1264:AW1264),0),0)</f>
        <v>0</v>
      </c>
      <c r="AY1264" s="11">
        <f ca="1">IF(Data!$H$2="ja",IF(AI1264&gt;$G1264,AI1264-$G1264-SUM($AP1264:AX1264),0),0)</f>
        <v>0</v>
      </c>
      <c r="AZ1264" s="11">
        <f ca="1">IF(Data!$H$2="ja",IF(AJ1264&gt;$G1264,AJ1264-$G1264-SUM($AP1264:AY1264),0),0)</f>
        <v>0</v>
      </c>
      <c r="BA1264" s="11">
        <f ca="1">IF(Data!$H$2="ja",IF(AK1264&gt;$G1264,AK1264-$G1264-SUM($AP1264:AZ1264),0),0)</f>
        <v>0</v>
      </c>
      <c r="BB1264" s="11">
        <f ca="1">IF(Data!$H$2="ja",IF(AL1264&gt;$G1264,AL1264-$G1264-SUM($AP1264:BA1264),0),0)</f>
        <v>0</v>
      </c>
      <c r="BC1264" s="11">
        <f ca="1">IF(Data!$H$2="ja",IF(AM1264&gt;$G1264,AM1264-$G1264-SUM($AP1264:BB1264),0),0)</f>
        <v>0</v>
      </c>
      <c r="BD1264" s="11">
        <f ca="1">IF(Data!$H$2="ja",IF(AN1264&gt;$G1264,AN1264-$G1264-SUM($AP1264:BC1264),0),0)</f>
        <v>0</v>
      </c>
    </row>
    <row r="1265" spans="1:56" x14ac:dyDescent="0.25">
      <c r="A1265" s="24">
        <v>11</v>
      </c>
      <c r="B1265" s="24">
        <f t="shared" si="678"/>
        <v>26</v>
      </c>
      <c r="C1265" s="39"/>
      <c r="D1265" s="9" t="str">
        <f>Data!B$8</f>
        <v>Andre driftsudgifter, herunder materialer</v>
      </c>
      <c r="E1265" s="9"/>
      <c r="F1265" s="4"/>
      <c r="G1265" s="242">
        <f>HLOOKUP(B1265,'Budget &amp; Total'!$1:$45,(32),FALSE)</f>
        <v>0</v>
      </c>
      <c r="H1265" s="454">
        <f t="shared" ca="1" si="679"/>
        <v>0</v>
      </c>
      <c r="I1265" s="72"/>
      <c r="J1265" s="159">
        <f ca="1">HLOOKUP($B1265,INDIRECT(J$1&amp;"!$I$2:$AM$40"),('Partner-period(er)'!$A1265+14),FALSE)</f>
        <v>0</v>
      </c>
      <c r="K1265" s="57">
        <f ca="1">HLOOKUP($B1265,INDIRECT(K$1&amp;"!$I$2:$AM$40"),('Partner-period(er)'!$A1265+14),FALSE)</f>
        <v>0</v>
      </c>
      <c r="L1265" s="57">
        <f ca="1">HLOOKUP($B1265,INDIRECT(L$1&amp;"!$I$2:$AM$40"),('Partner-period(er)'!$A1265+14),FALSE)</f>
        <v>0</v>
      </c>
      <c r="M1265" s="57">
        <f ca="1">HLOOKUP($B1265,INDIRECT(M$1&amp;"!$I$2:$AM$40"),('Partner-period(er)'!$A1265+14),FALSE)</f>
        <v>0</v>
      </c>
      <c r="N1265" s="57">
        <f ca="1">HLOOKUP($B1265,INDIRECT(N$1&amp;"!$I$2:$AM$40"),('Partner-period(er)'!$A1265+14),FALSE)</f>
        <v>0</v>
      </c>
      <c r="O1265" s="9">
        <f ca="1">HLOOKUP($B1265,INDIRECT(O$1&amp;"!$I$2:$AM$40"),('Partner-period(er)'!$A1265+14),FALSE)</f>
        <v>0</v>
      </c>
      <c r="P1265" s="9">
        <f ca="1">HLOOKUP($B1265,INDIRECT(P$1&amp;"!$I$2:$AM$40"),('Partner-period(er)'!$A1265+14),FALSE)</f>
        <v>0</v>
      </c>
      <c r="Q1265" s="9">
        <f ca="1">HLOOKUP($B1265,INDIRECT(Q$1&amp;"!$I$2:$AM$40"),('Partner-period(er)'!$A1265+14),FALSE)</f>
        <v>0</v>
      </c>
      <c r="R1265" s="9">
        <f ca="1">HLOOKUP($B1265,INDIRECT(R$1&amp;"!$I$2:$AM$40"),('Partner-period(er)'!$A1265+14),FALSE)</f>
        <v>0</v>
      </c>
      <c r="S1265" s="9">
        <f ca="1">HLOOKUP($B1265,INDIRECT(S$1&amp;"!$I$2:$AM$40"),('Partner-period(er)'!$A1265+14),FALSE)</f>
        <v>0</v>
      </c>
      <c r="T1265" s="9">
        <f ca="1">HLOOKUP($B1265,INDIRECT(T$1&amp;"!$I$2:$AM$40"),('Partner-period(er)'!$A1265+14),FALSE)</f>
        <v>0</v>
      </c>
      <c r="U1265" s="9">
        <f ca="1">HLOOKUP($B1265,INDIRECT(U$1&amp;"!$I$2:$AM$40"),('Partner-period(er)'!$A1265+14),FALSE)</f>
        <v>0</v>
      </c>
      <c r="V1265" s="9">
        <f ca="1">HLOOKUP($B1265,INDIRECT(V$1&amp;"!$I$2:$AM$40"),('Partner-period(er)'!$A1265+14),FALSE)</f>
        <v>0</v>
      </c>
      <c r="W1265" s="9">
        <f ca="1">HLOOKUP($B1265,INDIRECT(W$1&amp;"!$I$2:$AM$40"),('Partner-period(er)'!$A1265+14),FALSE)</f>
        <v>0</v>
      </c>
      <c r="X1265" s="109">
        <f ca="1">HLOOKUP($B1265,INDIRECT(X$1&amp;"!$I$2:$AM$40"),('Partner-period(er)'!$A1265+14),FALSE)</f>
        <v>0</v>
      </c>
      <c r="Z1265" s="15">
        <f t="shared" ca="1" si="682"/>
        <v>0</v>
      </c>
      <c r="AA1265" s="11">
        <f ca="1">SUM($J1265:K1265)</f>
        <v>0</v>
      </c>
      <c r="AB1265" s="11">
        <f ca="1">SUM($J1265:L1265)</f>
        <v>0</v>
      </c>
      <c r="AC1265" s="11">
        <f ca="1">SUM($J1265:M1265)</f>
        <v>0</v>
      </c>
      <c r="AD1265" s="11">
        <f ca="1">SUM($J1265:N1265)</f>
        <v>0</v>
      </c>
      <c r="AE1265" s="11">
        <f ca="1">SUM($J1265:O1265)</f>
        <v>0</v>
      </c>
      <c r="AF1265" s="11">
        <f ca="1">SUM($J1265:P1265)</f>
        <v>0</v>
      </c>
      <c r="AG1265" s="11">
        <f ca="1">SUM($J1265:Q1265)</f>
        <v>0</v>
      </c>
      <c r="AH1265" s="11">
        <f ca="1">SUM($J1265:R1265)</f>
        <v>0</v>
      </c>
      <c r="AI1265" s="11">
        <f ca="1">SUM($J1265:S1265)</f>
        <v>0</v>
      </c>
      <c r="AJ1265" s="11">
        <f ca="1">SUM($J1265:T1265)</f>
        <v>0</v>
      </c>
      <c r="AK1265" s="11">
        <f ca="1">SUM($J1265:U1265)</f>
        <v>0</v>
      </c>
      <c r="AL1265" s="11">
        <f ca="1">SUM($J1265:V1265)</f>
        <v>0</v>
      </c>
      <c r="AM1265" s="11">
        <f ca="1">SUM($J1265:W1265)</f>
        <v>0</v>
      </c>
      <c r="AN1265" s="19">
        <f ca="1">SUM($J1265:X1265)</f>
        <v>0</v>
      </c>
      <c r="AO1265" s="12"/>
      <c r="AP1265" s="11">
        <f ca="1">IF(Data!$H$2="ja",IF(Z1265&gt;$G1265,Z1265-$G1265,0),0)</f>
        <v>0</v>
      </c>
      <c r="AQ1265" s="11">
        <f ca="1">IF(Data!$H$2="ja",IF(AA1265&gt;$G1265,AA1265-$G1265-SUM($AP1265:AP1265),0),0)</f>
        <v>0</v>
      </c>
      <c r="AR1265" s="11">
        <f ca="1">IF(Data!$H$2="ja",IF(AB1265&gt;$G1265,AB1265-$G1265-SUM($AP1265:AQ1265),0),0)</f>
        <v>0</v>
      </c>
      <c r="AS1265" s="11">
        <f ca="1">IF(Data!$H$2="ja",IF(AC1265&gt;$G1265,AC1265-$G1265-SUM($AP1265:AR1265),0),0)</f>
        <v>0</v>
      </c>
      <c r="AT1265" s="11">
        <f ca="1">IF(Data!$H$2="ja",IF(AD1265&gt;$G1265,AD1265-$G1265-SUM($AP1265:AS1265),0),0)</f>
        <v>0</v>
      </c>
      <c r="AU1265" s="11">
        <f ca="1">IF(Data!$H$2="ja",IF(AE1265&gt;$G1265,AE1265-$G1265-SUM($AP1265:AT1265),0),0)</f>
        <v>0</v>
      </c>
      <c r="AV1265" s="11">
        <f ca="1">IF(Data!$H$2="ja",IF(AF1265&gt;$G1265,AF1265-$G1265-SUM($AP1265:AU1265),0),0)</f>
        <v>0</v>
      </c>
      <c r="AW1265" s="11">
        <f ca="1">IF(Data!$H$2="ja",IF(AG1265&gt;$G1265,AG1265-$G1265-SUM($AP1265:AV1265),0),0)</f>
        <v>0</v>
      </c>
      <c r="AX1265" s="11">
        <f ca="1">IF(Data!$H$2="ja",IF(AH1265&gt;$G1265,AH1265-$G1265-SUM($AP1265:AW1265),0),0)</f>
        <v>0</v>
      </c>
      <c r="AY1265" s="11">
        <f ca="1">IF(Data!$H$2="ja",IF(AI1265&gt;$G1265,AI1265-$G1265-SUM($AP1265:AX1265),0),0)</f>
        <v>0</v>
      </c>
      <c r="AZ1265" s="11">
        <f ca="1">IF(Data!$H$2="ja",IF(AJ1265&gt;$G1265,AJ1265-$G1265-SUM($AP1265:AY1265),0),0)</f>
        <v>0</v>
      </c>
      <c r="BA1265" s="11">
        <f ca="1">IF(Data!$H$2="ja",IF(AK1265&gt;$G1265,AK1265-$G1265-SUM($AP1265:AZ1265),0),0)</f>
        <v>0</v>
      </c>
      <c r="BB1265" s="11">
        <f ca="1">IF(Data!$H$2="ja",IF(AL1265&gt;$G1265,AL1265-$G1265-SUM($AP1265:BA1265),0),0)</f>
        <v>0</v>
      </c>
      <c r="BC1265" s="11">
        <f ca="1">IF(Data!$H$2="ja",IF(AM1265&gt;$G1265,AM1265-$G1265-SUM($AP1265:BB1265),0),0)</f>
        <v>0</v>
      </c>
      <c r="BD1265" s="11">
        <f ca="1">IF(Data!$H$2="ja",IF(AN1265&gt;$G1265,AN1265-$G1265-SUM($AP1265:BC1265),0),0)</f>
        <v>0</v>
      </c>
    </row>
    <row r="1266" spans="1:56" x14ac:dyDescent="0.25">
      <c r="A1266" s="24">
        <v>12</v>
      </c>
      <c r="B1266" s="24">
        <f t="shared" si="678"/>
        <v>26</v>
      </c>
      <c r="C1266" s="39"/>
      <c r="D1266" s="9" t="str">
        <f>Data!B$9</f>
        <v>Konsulentydelser ved køb fra ekstern leverandør</v>
      </c>
      <c r="E1266" s="9"/>
      <c r="F1266" s="4"/>
      <c r="G1266" s="242">
        <f>HLOOKUP(B1266,'Budget &amp; Total'!$1:$45,(33),FALSE)</f>
        <v>0</v>
      </c>
      <c r="H1266" s="454">
        <f t="shared" ca="1" si="679"/>
        <v>0</v>
      </c>
      <c r="I1266" s="72"/>
      <c r="J1266" s="159">
        <f ca="1">HLOOKUP($B1266,INDIRECT(J$1&amp;"!$I$2:$AM$40"),('Partner-period(er)'!$A1266+14),FALSE)</f>
        <v>0</v>
      </c>
      <c r="K1266" s="57">
        <f ca="1">HLOOKUP($B1266,INDIRECT(K$1&amp;"!$I$2:$AM$40"),('Partner-period(er)'!$A1266+14),FALSE)</f>
        <v>0</v>
      </c>
      <c r="L1266" s="57">
        <f ca="1">HLOOKUP($B1266,INDIRECT(L$1&amp;"!$I$2:$AM$40"),('Partner-period(er)'!$A1266+14),FALSE)</f>
        <v>0</v>
      </c>
      <c r="M1266" s="57">
        <f ca="1">HLOOKUP($B1266,INDIRECT(M$1&amp;"!$I$2:$AM$40"),('Partner-period(er)'!$A1266+14),FALSE)</f>
        <v>0</v>
      </c>
      <c r="N1266" s="57">
        <f ca="1">HLOOKUP($B1266,INDIRECT(N$1&amp;"!$I$2:$AM$40"),('Partner-period(er)'!$A1266+14),FALSE)</f>
        <v>0</v>
      </c>
      <c r="O1266" s="9">
        <f ca="1">HLOOKUP($B1266,INDIRECT(O$1&amp;"!$I$2:$AM$40"),('Partner-period(er)'!$A1266+14),FALSE)</f>
        <v>0</v>
      </c>
      <c r="P1266" s="9">
        <f ca="1">HLOOKUP($B1266,INDIRECT(P$1&amp;"!$I$2:$AM$40"),('Partner-period(er)'!$A1266+14),FALSE)</f>
        <v>0</v>
      </c>
      <c r="Q1266" s="9">
        <f ca="1">HLOOKUP($B1266,INDIRECT(Q$1&amp;"!$I$2:$AM$40"),('Partner-period(er)'!$A1266+14),FALSE)</f>
        <v>0</v>
      </c>
      <c r="R1266" s="9">
        <f ca="1">HLOOKUP($B1266,INDIRECT(R$1&amp;"!$I$2:$AM$40"),('Partner-period(er)'!$A1266+14),FALSE)</f>
        <v>0</v>
      </c>
      <c r="S1266" s="9">
        <f ca="1">HLOOKUP($B1266,INDIRECT(S$1&amp;"!$I$2:$AM$40"),('Partner-period(er)'!$A1266+14),FALSE)</f>
        <v>0</v>
      </c>
      <c r="T1266" s="9">
        <f ca="1">HLOOKUP($B1266,INDIRECT(T$1&amp;"!$I$2:$AM$40"),('Partner-period(er)'!$A1266+14),FALSE)</f>
        <v>0</v>
      </c>
      <c r="U1266" s="9">
        <f ca="1">HLOOKUP($B1266,INDIRECT(U$1&amp;"!$I$2:$AM$40"),('Partner-period(er)'!$A1266+14),FALSE)</f>
        <v>0</v>
      </c>
      <c r="V1266" s="9">
        <f ca="1">HLOOKUP($B1266,INDIRECT(V$1&amp;"!$I$2:$AM$40"),('Partner-period(er)'!$A1266+14),FALSE)</f>
        <v>0</v>
      </c>
      <c r="W1266" s="9">
        <f ca="1">HLOOKUP($B1266,INDIRECT(W$1&amp;"!$I$2:$AM$40"),('Partner-period(er)'!$A1266+14),FALSE)</f>
        <v>0</v>
      </c>
      <c r="X1266" s="109">
        <f ca="1">HLOOKUP($B1266,INDIRECT(X$1&amp;"!$I$2:$AM$40"),('Partner-period(er)'!$A1266+14),FALSE)</f>
        <v>0</v>
      </c>
      <c r="Z1266" s="15">
        <f t="shared" ca="1" si="682"/>
        <v>0</v>
      </c>
      <c r="AA1266" s="11">
        <f ca="1">SUM($J1266:K1266)</f>
        <v>0</v>
      </c>
      <c r="AB1266" s="11">
        <f ca="1">SUM($J1266:L1266)</f>
        <v>0</v>
      </c>
      <c r="AC1266" s="11">
        <f ca="1">SUM($J1266:M1266)</f>
        <v>0</v>
      </c>
      <c r="AD1266" s="11">
        <f ca="1">SUM($J1266:N1266)</f>
        <v>0</v>
      </c>
      <c r="AE1266" s="11">
        <f ca="1">SUM($J1266:O1266)</f>
        <v>0</v>
      </c>
      <c r="AF1266" s="11">
        <f ca="1">SUM($J1266:P1266)</f>
        <v>0</v>
      </c>
      <c r="AG1266" s="11">
        <f ca="1">SUM($J1266:Q1266)</f>
        <v>0</v>
      </c>
      <c r="AH1266" s="11">
        <f ca="1">SUM($J1266:R1266)</f>
        <v>0</v>
      </c>
      <c r="AI1266" s="11">
        <f ca="1">SUM($J1266:S1266)</f>
        <v>0</v>
      </c>
      <c r="AJ1266" s="11">
        <f ca="1">SUM($J1266:T1266)</f>
        <v>0</v>
      </c>
      <c r="AK1266" s="11">
        <f ca="1">SUM($J1266:U1266)</f>
        <v>0</v>
      </c>
      <c r="AL1266" s="11">
        <f ca="1">SUM($J1266:V1266)</f>
        <v>0</v>
      </c>
      <c r="AM1266" s="11">
        <f ca="1">SUM($J1266:W1266)</f>
        <v>0</v>
      </c>
      <c r="AN1266" s="19">
        <f ca="1">SUM($J1266:X1266)</f>
        <v>0</v>
      </c>
      <c r="AO1266" s="12"/>
      <c r="AP1266" s="11">
        <f ca="1">IF(Data!$H$2="ja",IF(Z1266&gt;$G1266,Z1266-$G1266,0),0)</f>
        <v>0</v>
      </c>
      <c r="AQ1266" s="11">
        <f ca="1">IF(Data!$H$2="ja",IF(AA1266&gt;$G1266,AA1266-$G1266-SUM($AP1266:AP1266),0),0)</f>
        <v>0</v>
      </c>
      <c r="AR1266" s="11">
        <f ca="1">IF(Data!$H$2="ja",IF(AB1266&gt;$G1266,AB1266-$G1266-SUM($AP1266:AQ1266),0),0)</f>
        <v>0</v>
      </c>
      <c r="AS1266" s="11">
        <f ca="1">IF(Data!$H$2="ja",IF(AC1266&gt;$G1266,AC1266-$G1266-SUM($AP1266:AR1266),0),0)</f>
        <v>0</v>
      </c>
      <c r="AT1266" s="11">
        <f ca="1">IF(Data!$H$2="ja",IF(AD1266&gt;$G1266,AD1266-$G1266-SUM($AP1266:AS1266),0),0)</f>
        <v>0</v>
      </c>
      <c r="AU1266" s="11">
        <f ca="1">IF(Data!$H$2="ja",IF(AE1266&gt;$G1266,AE1266-$G1266-SUM($AP1266:AT1266),0),0)</f>
        <v>0</v>
      </c>
      <c r="AV1266" s="11">
        <f ca="1">IF(Data!$H$2="ja",IF(AF1266&gt;$G1266,AF1266-$G1266-SUM($AP1266:AU1266),0),0)</f>
        <v>0</v>
      </c>
      <c r="AW1266" s="11">
        <f ca="1">IF(Data!$H$2="ja",IF(AG1266&gt;$G1266,AG1266-$G1266-SUM($AP1266:AV1266),0),0)</f>
        <v>0</v>
      </c>
      <c r="AX1266" s="11">
        <f ca="1">IF(Data!$H$2="ja",IF(AH1266&gt;$G1266,AH1266-$G1266-SUM($AP1266:AW1266),0),0)</f>
        <v>0</v>
      </c>
      <c r="AY1266" s="11">
        <f ca="1">IF(Data!$H$2="ja",IF(AI1266&gt;$G1266,AI1266-$G1266-SUM($AP1266:AX1266),0),0)</f>
        <v>0</v>
      </c>
      <c r="AZ1266" s="11">
        <f ca="1">IF(Data!$H$2="ja",IF(AJ1266&gt;$G1266,AJ1266-$G1266-SUM($AP1266:AY1266),0),0)</f>
        <v>0</v>
      </c>
      <c r="BA1266" s="11">
        <f ca="1">IF(Data!$H$2="ja",IF(AK1266&gt;$G1266,AK1266-$G1266-SUM($AP1266:AZ1266),0),0)</f>
        <v>0</v>
      </c>
      <c r="BB1266" s="11">
        <f ca="1">IF(Data!$H$2="ja",IF(AL1266&gt;$G1266,AL1266-$G1266-SUM($AP1266:BA1266),0),0)</f>
        <v>0</v>
      </c>
      <c r="BC1266" s="11">
        <f ca="1">IF(Data!$H$2="ja",IF(AM1266&gt;$G1266,AM1266-$G1266-SUM($AP1266:BB1266),0),0)</f>
        <v>0</v>
      </c>
      <c r="BD1266" s="11">
        <f ca="1">IF(Data!$H$2="ja",IF(AN1266&gt;$G1266,AN1266-$G1266-SUM($AP1266:BC1266),0),0)</f>
        <v>0</v>
      </c>
    </row>
    <row r="1267" spans="1:56" x14ac:dyDescent="0.25">
      <c r="A1267" s="24">
        <v>13</v>
      </c>
      <c r="B1267" s="24">
        <f t="shared" si="678"/>
        <v>26</v>
      </c>
      <c r="C1267" s="39"/>
      <c r="D1267" s="9" t="str">
        <f>Data!B$10</f>
        <v>Indtægter (negative tal)</v>
      </c>
      <c r="E1267" s="9"/>
      <c r="F1267" s="4"/>
      <c r="G1267" s="242">
        <f>HLOOKUP(B1267,'Budget &amp; Total'!$1:$45,(34),FALSE)</f>
        <v>0</v>
      </c>
      <c r="H1267" s="454">
        <f t="shared" ca="1" si="679"/>
        <v>0</v>
      </c>
      <c r="I1267" s="72"/>
      <c r="J1267" s="159">
        <f ca="1">HLOOKUP($B1267,INDIRECT(J$1&amp;"!$I$2:$AM$40"),('Partner-period(er)'!$A1267+14),FALSE)</f>
        <v>0</v>
      </c>
      <c r="K1267" s="57">
        <f ca="1">HLOOKUP($B1267,INDIRECT(K$1&amp;"!$I$2:$AM$40"),('Partner-period(er)'!$A1267+14),FALSE)</f>
        <v>0</v>
      </c>
      <c r="L1267" s="57">
        <f ca="1">HLOOKUP($B1267,INDIRECT(L$1&amp;"!$I$2:$AM$40"),('Partner-period(er)'!$A1267+14),FALSE)</f>
        <v>0</v>
      </c>
      <c r="M1267" s="57">
        <f ca="1">HLOOKUP($B1267,INDIRECT(M$1&amp;"!$I$2:$AM$40"),('Partner-period(er)'!$A1267+14),FALSE)</f>
        <v>0</v>
      </c>
      <c r="N1267" s="57">
        <f ca="1">HLOOKUP($B1267,INDIRECT(N$1&amp;"!$I$2:$AM$40"),('Partner-period(er)'!$A1267+14),FALSE)</f>
        <v>0</v>
      </c>
      <c r="O1267" s="9">
        <f ca="1">HLOOKUP($B1267,INDIRECT(O$1&amp;"!$I$2:$AM$40"),('Partner-period(er)'!$A1267+14),FALSE)</f>
        <v>0</v>
      </c>
      <c r="P1267" s="9">
        <f ca="1">HLOOKUP($B1267,INDIRECT(P$1&amp;"!$I$2:$AM$40"),('Partner-period(er)'!$A1267+14),FALSE)</f>
        <v>0</v>
      </c>
      <c r="Q1267" s="9">
        <f ca="1">HLOOKUP($B1267,INDIRECT(Q$1&amp;"!$I$2:$AM$40"),('Partner-period(er)'!$A1267+14),FALSE)</f>
        <v>0</v>
      </c>
      <c r="R1267" s="9">
        <f ca="1">HLOOKUP($B1267,INDIRECT(R$1&amp;"!$I$2:$AM$40"),('Partner-period(er)'!$A1267+14),FALSE)</f>
        <v>0</v>
      </c>
      <c r="S1267" s="9">
        <f ca="1">HLOOKUP($B1267,INDIRECT(S$1&amp;"!$I$2:$AM$40"),('Partner-period(er)'!$A1267+14),FALSE)</f>
        <v>0</v>
      </c>
      <c r="T1267" s="9">
        <f ca="1">HLOOKUP($B1267,INDIRECT(T$1&amp;"!$I$2:$AM$40"),('Partner-period(er)'!$A1267+14),FALSE)</f>
        <v>0</v>
      </c>
      <c r="U1267" s="9">
        <f ca="1">HLOOKUP($B1267,INDIRECT(U$1&amp;"!$I$2:$AM$40"),('Partner-period(er)'!$A1267+14),FALSE)</f>
        <v>0</v>
      </c>
      <c r="V1267" s="9">
        <f ca="1">HLOOKUP($B1267,INDIRECT(V$1&amp;"!$I$2:$AM$40"),('Partner-period(er)'!$A1267+14),FALSE)</f>
        <v>0</v>
      </c>
      <c r="W1267" s="9">
        <f ca="1">HLOOKUP($B1267,INDIRECT(W$1&amp;"!$I$2:$AM$40"),('Partner-period(er)'!$A1267+14),FALSE)</f>
        <v>0</v>
      </c>
      <c r="X1267" s="109">
        <f ca="1">HLOOKUP($B1267,INDIRECT(X$1&amp;"!$I$2:$AM$40"),('Partner-period(er)'!$A1267+14),FALSE)</f>
        <v>0</v>
      </c>
      <c r="Z1267" s="15">
        <f t="shared" ca="1" si="682"/>
        <v>0</v>
      </c>
      <c r="AA1267" s="11">
        <f ca="1">SUM($J1267:K1267)</f>
        <v>0</v>
      </c>
      <c r="AB1267" s="11">
        <f ca="1">SUM($J1267:L1267)</f>
        <v>0</v>
      </c>
      <c r="AC1267" s="11">
        <f ca="1">SUM($J1267:M1267)</f>
        <v>0</v>
      </c>
      <c r="AD1267" s="11">
        <f ca="1">SUM($J1267:N1267)</f>
        <v>0</v>
      </c>
      <c r="AE1267" s="11">
        <f ca="1">SUM($J1267:O1267)</f>
        <v>0</v>
      </c>
      <c r="AF1267" s="11">
        <f ca="1">SUM($J1267:P1267)</f>
        <v>0</v>
      </c>
      <c r="AG1267" s="11">
        <f ca="1">SUM($J1267:Q1267)</f>
        <v>0</v>
      </c>
      <c r="AH1267" s="11">
        <f ca="1">SUM($J1267:R1267)</f>
        <v>0</v>
      </c>
      <c r="AI1267" s="11">
        <f ca="1">SUM($J1267:S1267)</f>
        <v>0</v>
      </c>
      <c r="AJ1267" s="11">
        <f ca="1">SUM($J1267:T1267)</f>
        <v>0</v>
      </c>
      <c r="AK1267" s="11">
        <f ca="1">SUM($J1267:U1267)</f>
        <v>0</v>
      </c>
      <c r="AL1267" s="11">
        <f ca="1">SUM($J1267:V1267)</f>
        <v>0</v>
      </c>
      <c r="AM1267" s="11">
        <f ca="1">SUM($J1267:W1267)</f>
        <v>0</v>
      </c>
      <c r="AN1267" s="19">
        <f ca="1">SUM($J1267:X1267)</f>
        <v>0</v>
      </c>
      <c r="AO1267" s="12"/>
      <c r="AP1267" s="11"/>
      <c r="AQ1267" s="11"/>
      <c r="AR1267" s="11"/>
      <c r="AS1267" s="11"/>
      <c r="AT1267" s="11"/>
      <c r="AU1267" s="11"/>
      <c r="AV1267" s="11"/>
      <c r="AW1267" s="11"/>
      <c r="AX1267" s="11"/>
      <c r="AY1267" s="11"/>
      <c r="AZ1267" s="11"/>
      <c r="BA1267" s="11"/>
      <c r="BB1267" s="11"/>
      <c r="BC1267" s="11"/>
      <c r="BD1267" s="11"/>
    </row>
    <row r="1268" spans="1:56" x14ac:dyDescent="0.25">
      <c r="A1268" s="24">
        <v>14</v>
      </c>
      <c r="B1268" s="24">
        <f t="shared" si="678"/>
        <v>26</v>
      </c>
      <c r="C1268" s="39"/>
      <c r="D1268" s="9" t="str">
        <f>Data!B$11</f>
        <v>Andet, herunder rejser og formidling</v>
      </c>
      <c r="E1268" s="9"/>
      <c r="F1268" s="4"/>
      <c r="G1268" s="242">
        <f>HLOOKUP(B1268,'Budget &amp; Total'!$1:$45,(35),FALSE)</f>
        <v>0</v>
      </c>
      <c r="H1268" s="454">
        <f t="shared" ca="1" si="679"/>
        <v>0</v>
      </c>
      <c r="I1268" s="72"/>
      <c r="J1268" s="159">
        <f ca="1">HLOOKUP($B1268,INDIRECT(J$1&amp;"!$I$2:$AM$40"),('Partner-period(er)'!$A1268+14),FALSE)</f>
        <v>0</v>
      </c>
      <c r="K1268" s="57">
        <f ca="1">HLOOKUP($B1268,INDIRECT(K$1&amp;"!$I$2:$AM$40"),('Partner-period(er)'!$A1268+14),FALSE)</f>
        <v>0</v>
      </c>
      <c r="L1268" s="57">
        <f ca="1">HLOOKUP($B1268,INDIRECT(L$1&amp;"!$I$2:$AM$40"),('Partner-period(er)'!$A1268+14),FALSE)</f>
        <v>0</v>
      </c>
      <c r="M1268" s="57">
        <f ca="1">HLOOKUP($B1268,INDIRECT(M$1&amp;"!$I$2:$AM$40"),('Partner-period(er)'!$A1268+14),FALSE)</f>
        <v>0</v>
      </c>
      <c r="N1268" s="57">
        <f ca="1">HLOOKUP($B1268,INDIRECT(N$1&amp;"!$I$2:$AM$40"),('Partner-period(er)'!$A1268+14),FALSE)</f>
        <v>0</v>
      </c>
      <c r="O1268" s="9">
        <f ca="1">HLOOKUP($B1268,INDIRECT(O$1&amp;"!$I$2:$AM$40"),('Partner-period(er)'!$A1268+14),FALSE)</f>
        <v>0</v>
      </c>
      <c r="P1268" s="9">
        <f ca="1">HLOOKUP($B1268,INDIRECT(P$1&amp;"!$I$2:$AM$40"),('Partner-period(er)'!$A1268+14),FALSE)</f>
        <v>0</v>
      </c>
      <c r="Q1268" s="9">
        <f ca="1">HLOOKUP($B1268,INDIRECT(Q$1&amp;"!$I$2:$AM$40"),('Partner-period(er)'!$A1268+14),FALSE)</f>
        <v>0</v>
      </c>
      <c r="R1268" s="9">
        <f ca="1">HLOOKUP($B1268,INDIRECT(R$1&amp;"!$I$2:$AM$40"),('Partner-period(er)'!$A1268+14),FALSE)</f>
        <v>0</v>
      </c>
      <c r="S1268" s="9">
        <f ca="1">HLOOKUP($B1268,INDIRECT(S$1&amp;"!$I$2:$AM$40"),('Partner-period(er)'!$A1268+14),FALSE)</f>
        <v>0</v>
      </c>
      <c r="T1268" s="9">
        <f ca="1">HLOOKUP($B1268,INDIRECT(T$1&amp;"!$I$2:$AM$40"),('Partner-period(er)'!$A1268+14),FALSE)</f>
        <v>0</v>
      </c>
      <c r="U1268" s="9">
        <f ca="1">HLOOKUP($B1268,INDIRECT(U$1&amp;"!$I$2:$AM$40"),('Partner-period(er)'!$A1268+14),FALSE)</f>
        <v>0</v>
      </c>
      <c r="V1268" s="9">
        <f ca="1">HLOOKUP($B1268,INDIRECT(V$1&amp;"!$I$2:$AM$40"),('Partner-period(er)'!$A1268+14),FALSE)</f>
        <v>0</v>
      </c>
      <c r="W1268" s="9">
        <f ca="1">HLOOKUP($B1268,INDIRECT(W$1&amp;"!$I$2:$AM$40"),('Partner-period(er)'!$A1268+14),FALSE)</f>
        <v>0</v>
      </c>
      <c r="X1268" s="109">
        <f ca="1">HLOOKUP($B1268,INDIRECT(X$1&amp;"!$I$2:$AM$40"),('Partner-period(er)'!$A1268+14),FALSE)</f>
        <v>0</v>
      </c>
      <c r="Z1268" s="15">
        <f t="shared" ca="1" si="682"/>
        <v>0</v>
      </c>
      <c r="AA1268" s="11">
        <f ca="1">SUM($J1268:K1268)</f>
        <v>0</v>
      </c>
      <c r="AB1268" s="11">
        <f ca="1">SUM($J1268:L1268)</f>
        <v>0</v>
      </c>
      <c r="AC1268" s="11">
        <f ca="1">SUM($J1268:M1268)</f>
        <v>0</v>
      </c>
      <c r="AD1268" s="11">
        <f ca="1">SUM($J1268:N1268)</f>
        <v>0</v>
      </c>
      <c r="AE1268" s="11">
        <f ca="1">SUM($J1268:O1268)</f>
        <v>0</v>
      </c>
      <c r="AF1268" s="11">
        <f ca="1">SUM($J1268:P1268)</f>
        <v>0</v>
      </c>
      <c r="AG1268" s="11">
        <f ca="1">SUM($J1268:Q1268)</f>
        <v>0</v>
      </c>
      <c r="AH1268" s="11">
        <f ca="1">SUM($J1268:R1268)</f>
        <v>0</v>
      </c>
      <c r="AI1268" s="11">
        <f ca="1">SUM($J1268:S1268)</f>
        <v>0</v>
      </c>
      <c r="AJ1268" s="11">
        <f ca="1">SUM($J1268:T1268)</f>
        <v>0</v>
      </c>
      <c r="AK1268" s="11">
        <f ca="1">SUM($J1268:U1268)</f>
        <v>0</v>
      </c>
      <c r="AL1268" s="11">
        <f ca="1">SUM($J1268:V1268)</f>
        <v>0</v>
      </c>
      <c r="AM1268" s="11">
        <f ca="1">SUM($J1268:W1268)</f>
        <v>0</v>
      </c>
      <c r="AN1268" s="19">
        <f ca="1">SUM($J1268:X1268)</f>
        <v>0</v>
      </c>
      <c r="AO1268" s="12"/>
      <c r="AP1268" s="11">
        <f ca="1">IF(Data!$H$2="ja",IF(Z1268&gt;$G1268,Z1268-$G1268,0),0)</f>
        <v>0</v>
      </c>
      <c r="AQ1268" s="11">
        <f ca="1">IF(Data!$H$2="ja",IF(AA1268&gt;$G1268,AA1268-$G1268-SUM($AP1268:AP1268),0),0)</f>
        <v>0</v>
      </c>
      <c r="AR1268" s="11">
        <f ca="1">IF(Data!$H$2="ja",IF(AB1268&gt;$G1268,AB1268-$G1268-SUM($AP1268:AQ1268),0),0)</f>
        <v>0</v>
      </c>
      <c r="AS1268" s="11">
        <f ca="1">IF(Data!$H$2="ja",IF(AC1268&gt;$G1268,AC1268-$G1268-SUM($AP1268:AR1268),0),0)</f>
        <v>0</v>
      </c>
      <c r="AT1268" s="11">
        <f ca="1">IF(Data!$H$2="ja",IF(AD1268&gt;$G1268,AD1268-$G1268-SUM($AP1268:AS1268),0),0)</f>
        <v>0</v>
      </c>
      <c r="AU1268" s="11">
        <f ca="1">IF(Data!$H$2="ja",IF(AE1268&gt;$G1268,AE1268-$G1268-SUM($AP1268:AT1268),0),0)</f>
        <v>0</v>
      </c>
      <c r="AV1268" s="11">
        <f ca="1">IF(Data!$H$2="ja",IF(AF1268&gt;$G1268,AF1268-$G1268-SUM($AP1268:AU1268),0),0)</f>
        <v>0</v>
      </c>
      <c r="AW1268" s="11">
        <f ca="1">IF(Data!$H$2="ja",IF(AG1268&gt;$G1268,AG1268-$G1268-SUM($AP1268:AV1268),0),0)</f>
        <v>0</v>
      </c>
      <c r="AX1268" s="11">
        <f ca="1">IF(Data!$H$2="ja",IF(AH1268&gt;$G1268,AH1268-$G1268-SUM($AP1268:AW1268),0),0)</f>
        <v>0</v>
      </c>
      <c r="AY1268" s="11">
        <f ca="1">IF(Data!$H$2="ja",IF(AI1268&gt;$G1268,AI1268-$G1268-SUM($AP1268:AX1268),0),0)</f>
        <v>0</v>
      </c>
      <c r="AZ1268" s="11">
        <f ca="1">IF(Data!$H$2="ja",IF(AJ1268&gt;$G1268,AJ1268-$G1268-SUM($AP1268:AY1268),0),0)</f>
        <v>0</v>
      </c>
      <c r="BA1268" s="11">
        <f ca="1">IF(Data!$H$2="ja",IF(AK1268&gt;$G1268,AK1268-$G1268-SUM($AP1268:AZ1268),0),0)</f>
        <v>0</v>
      </c>
      <c r="BB1268" s="11">
        <f ca="1">IF(Data!$H$2="ja",IF(AL1268&gt;$G1268,AL1268-$G1268-SUM($AP1268:BA1268),0),0)</f>
        <v>0</v>
      </c>
      <c r="BC1268" s="11">
        <f ca="1">IF(Data!$H$2="ja",IF(AM1268&gt;$G1268,AM1268-$G1268-SUM($AP1268:BB1268),0),0)</f>
        <v>0</v>
      </c>
      <c r="BD1268" s="11">
        <f ca="1">IF(Data!$H$2="ja",IF(AN1268&gt;$G1268,AN1268-$G1268-SUM($AP1268:BC1268),0),0)</f>
        <v>0</v>
      </c>
    </row>
    <row r="1269" spans="1:56" x14ac:dyDescent="0.25">
      <c r="A1269" s="24">
        <v>15</v>
      </c>
      <c r="B1269" s="24">
        <f t="shared" si="678"/>
        <v>26</v>
      </c>
      <c r="C1269" s="39"/>
      <c r="D1269" s="9" t="str">
        <f>Data!B$12</f>
        <v>Overheadomkostninger</v>
      </c>
      <c r="E1269" s="9"/>
      <c r="F1269" s="4"/>
      <c r="G1269" s="243">
        <f>HLOOKUP(B1269,'Budget &amp; Total'!$1:$45,(37),FALSE)</f>
        <v>0</v>
      </c>
      <c r="H1269" s="454">
        <f t="shared" ca="1" si="679"/>
        <v>0</v>
      </c>
      <c r="I1269" s="72"/>
      <c r="J1269" s="159">
        <f ca="1">HLOOKUP($B1269,INDIRECT(J$1&amp;"!$I$2:$AM$40"),('Partner-period(er)'!$A1269+14),FALSE)</f>
        <v>0</v>
      </c>
      <c r="K1269" s="57">
        <f ca="1">HLOOKUP($B1269,INDIRECT(K$1&amp;"!$I$2:$AM$40"),('Partner-period(er)'!$A1269+14),FALSE)</f>
        <v>0</v>
      </c>
      <c r="L1269" s="57">
        <f ca="1">HLOOKUP($B1269,INDIRECT(L$1&amp;"!$I$2:$AM$40"),('Partner-period(er)'!$A1269+14),FALSE)</f>
        <v>0</v>
      </c>
      <c r="M1269" s="57">
        <f ca="1">HLOOKUP($B1269,INDIRECT(M$1&amp;"!$I$2:$AM$40"),('Partner-period(er)'!$A1269+14),FALSE)</f>
        <v>0</v>
      </c>
      <c r="N1269" s="57">
        <f ca="1">HLOOKUP($B1269,INDIRECT(N$1&amp;"!$I$2:$AM$40"),('Partner-period(er)'!$A1269+14),FALSE)</f>
        <v>0</v>
      </c>
      <c r="O1269" s="9">
        <f ca="1">HLOOKUP($B1269,INDIRECT(O$1&amp;"!$I$2:$AM$40"),('Partner-period(er)'!$A1269+14),FALSE)</f>
        <v>0</v>
      </c>
      <c r="P1269" s="9">
        <f ca="1">HLOOKUP($B1269,INDIRECT(P$1&amp;"!$I$2:$AM$40"),('Partner-period(er)'!$A1269+14),FALSE)</f>
        <v>0</v>
      </c>
      <c r="Q1269" s="9">
        <f ca="1">HLOOKUP($B1269,INDIRECT(Q$1&amp;"!$I$2:$AM$40"),('Partner-period(er)'!$A1269+14),FALSE)</f>
        <v>0</v>
      </c>
      <c r="R1269" s="9">
        <f ca="1">HLOOKUP($B1269,INDIRECT(R$1&amp;"!$I$2:$AM$40"),('Partner-period(er)'!$A1269+14),FALSE)</f>
        <v>0</v>
      </c>
      <c r="S1269" s="9">
        <f ca="1">HLOOKUP($B1269,INDIRECT(S$1&amp;"!$I$2:$AM$40"),('Partner-period(er)'!$A1269+14),FALSE)</f>
        <v>0</v>
      </c>
      <c r="T1269" s="9">
        <f ca="1">HLOOKUP($B1269,INDIRECT(T$1&amp;"!$I$2:$AM$40"),('Partner-period(er)'!$A1269+14),FALSE)</f>
        <v>0</v>
      </c>
      <c r="U1269" s="9">
        <f ca="1">HLOOKUP($B1269,INDIRECT(U$1&amp;"!$I$2:$AM$40"),('Partner-period(er)'!$A1269+14),FALSE)</f>
        <v>0</v>
      </c>
      <c r="V1269" s="9">
        <f ca="1">HLOOKUP($B1269,INDIRECT(V$1&amp;"!$I$2:$AM$40"),('Partner-period(er)'!$A1269+14),FALSE)</f>
        <v>0</v>
      </c>
      <c r="W1269" s="9">
        <f ca="1">HLOOKUP($B1269,INDIRECT(W$1&amp;"!$I$2:$AM$40"),('Partner-period(er)'!$A1269+14),FALSE)</f>
        <v>0</v>
      </c>
      <c r="X1269" s="109">
        <f ca="1">HLOOKUP($B1269,INDIRECT(X$1&amp;"!$I$2:$AM$40"),('Partner-period(er)'!$A1269+14),FALSE)</f>
        <v>0</v>
      </c>
      <c r="Z1269" s="15">
        <f t="shared" ca="1" si="682"/>
        <v>0</v>
      </c>
      <c r="AA1269" s="11">
        <f ca="1">SUM($J1269:K1269)</f>
        <v>0</v>
      </c>
      <c r="AB1269" s="11">
        <f ca="1">SUM($J1269:L1269)</f>
        <v>0</v>
      </c>
      <c r="AC1269" s="11">
        <f ca="1">SUM($J1269:M1269)</f>
        <v>0</v>
      </c>
      <c r="AD1269" s="11">
        <f ca="1">SUM($J1269:N1269)</f>
        <v>0</v>
      </c>
      <c r="AE1269" s="11">
        <f ca="1">SUM($J1269:O1269)</f>
        <v>0</v>
      </c>
      <c r="AF1269" s="11">
        <f ca="1">SUM($J1269:P1269)</f>
        <v>0</v>
      </c>
      <c r="AG1269" s="11">
        <f ca="1">SUM($J1269:Q1269)</f>
        <v>0</v>
      </c>
      <c r="AH1269" s="11">
        <f ca="1">SUM($J1269:R1269)</f>
        <v>0</v>
      </c>
      <c r="AI1269" s="11">
        <f ca="1">SUM($J1269:S1269)</f>
        <v>0</v>
      </c>
      <c r="AJ1269" s="11">
        <f ca="1">SUM($J1269:T1269)</f>
        <v>0</v>
      </c>
      <c r="AK1269" s="11">
        <f ca="1">SUM($J1269:U1269)</f>
        <v>0</v>
      </c>
      <c r="AL1269" s="11">
        <f ca="1">SUM($J1269:V1269)</f>
        <v>0</v>
      </c>
      <c r="AM1269" s="11">
        <f ca="1">SUM($J1269:W1269)</f>
        <v>0</v>
      </c>
      <c r="AN1269" s="19">
        <f ca="1">SUM($J1269:X1269)</f>
        <v>0</v>
      </c>
      <c r="AO1269" s="12"/>
      <c r="AP1269" s="11">
        <f ca="1">IF(Data!$H$2="ja",IF(Z1269&gt;$G1269,Z1269-$G1269,0),0)</f>
        <v>0</v>
      </c>
      <c r="AQ1269" s="11">
        <f ca="1">IF(Data!$H$2="ja",IF(AA1269&gt;$G1269,AA1269-$G1269-SUM($AP1269:AP1269),0),0)</f>
        <v>0</v>
      </c>
      <c r="AR1269" s="11">
        <f ca="1">IF(Data!$H$2="ja",IF(AB1269&gt;$G1269,AB1269-$G1269-SUM($AP1269:AQ1269),0),0)</f>
        <v>0</v>
      </c>
      <c r="AS1269" s="11">
        <f ca="1">IF(Data!$H$2="ja",IF(AC1269&gt;$G1269,AC1269-$G1269-SUM($AP1269:AR1269),0),0)</f>
        <v>0</v>
      </c>
      <c r="AT1269" s="11">
        <f ca="1">IF(Data!$H$2="ja",IF(AD1269&gt;$G1269,AD1269-$G1269-SUM($AP1269:AS1269),0),0)</f>
        <v>0</v>
      </c>
      <c r="AU1269" s="11">
        <f ca="1">IF(Data!$H$2="ja",IF(AE1269&gt;$G1269,AE1269-$G1269-SUM($AP1269:AT1269),0),0)</f>
        <v>0</v>
      </c>
      <c r="AV1269" s="11">
        <f ca="1">IF(Data!$H$2="ja",IF(AF1269&gt;$G1269,AF1269-$G1269-SUM($AP1269:AU1269),0),0)</f>
        <v>0</v>
      </c>
      <c r="AW1269" s="11">
        <f ca="1">IF(Data!$H$2="ja",IF(AG1269&gt;$G1269,AG1269-$G1269-SUM($AP1269:AV1269),0),0)</f>
        <v>0</v>
      </c>
      <c r="AX1269" s="11">
        <f ca="1">IF(Data!$H$2="ja",IF(AH1269&gt;$G1269,AH1269-$G1269-SUM($AP1269:AW1269),0),0)</f>
        <v>0</v>
      </c>
      <c r="AY1269" s="11">
        <f ca="1">IF(Data!$H$2="ja",IF(AI1269&gt;$G1269,AI1269-$G1269-SUM($AP1269:AX1269),0),0)</f>
        <v>0</v>
      </c>
      <c r="AZ1269" s="11">
        <f ca="1">IF(Data!$H$2="ja",IF(AJ1269&gt;$G1269,AJ1269-$G1269-SUM($AP1269:AY1269),0),0)</f>
        <v>0</v>
      </c>
      <c r="BA1269" s="11">
        <f ca="1">IF(Data!$H$2="ja",IF(AK1269&gt;$G1269,AK1269-$G1269-SUM($AP1269:AZ1269),0),0)</f>
        <v>0</v>
      </c>
      <c r="BB1269" s="11">
        <f ca="1">IF(Data!$H$2="ja",IF(AL1269&gt;$G1269,AL1269-$G1269-SUM($AP1269:BA1269),0),0)</f>
        <v>0</v>
      </c>
      <c r="BC1269" s="11">
        <f ca="1">IF(Data!$H$2="ja",IF(AM1269&gt;$G1269,AM1269-$G1269-SUM($AP1269:BB1269),0),0)</f>
        <v>0</v>
      </c>
      <c r="BD1269" s="11">
        <f ca="1">IF(Data!$H$2="ja",IF(AN1269&gt;$G1269,AN1269-$G1269-SUM($AP1269:BC1269),0),0)</f>
        <v>0</v>
      </c>
    </row>
    <row r="1270" spans="1:56" x14ac:dyDescent="0.25">
      <c r="A1270" s="24">
        <v>16</v>
      </c>
      <c r="B1270" s="24">
        <f t="shared" si="678"/>
        <v>26</v>
      </c>
      <c r="C1270" s="35"/>
      <c r="D1270" s="32" t="str">
        <f>Data!B$19</f>
        <v>Andre omkostninger total</v>
      </c>
      <c r="E1270" s="32"/>
      <c r="F1270" s="71"/>
      <c r="G1270" s="242">
        <f>HLOOKUP(B1270,'Budget &amp; Total'!$1:$45,(19+A1270),FALSE)</f>
        <v>0</v>
      </c>
      <c r="H1270" s="456">
        <f t="shared" ca="1" si="679"/>
        <v>0</v>
      </c>
      <c r="I1270" s="72"/>
      <c r="J1270" s="209">
        <f ca="1">HLOOKUP($B1270,INDIRECT(J$1&amp;"!$I$2:$AM$40"),('Partner-period(er)'!$A1270+14),FALSE)</f>
        <v>0</v>
      </c>
      <c r="K1270" s="61">
        <f ca="1">HLOOKUP($B1270,INDIRECT(K$1&amp;"!$I$2:$AM$40"),('Partner-period(er)'!$A1270+14),FALSE)</f>
        <v>0</v>
      </c>
      <c r="L1270" s="61">
        <f ca="1">HLOOKUP($B1270,INDIRECT(L$1&amp;"!$I$2:$AM$40"),('Partner-period(er)'!$A1270+14),FALSE)</f>
        <v>0</v>
      </c>
      <c r="M1270" s="61">
        <f ca="1">HLOOKUP($B1270,INDIRECT(M$1&amp;"!$I$2:$AM$40"),('Partner-period(er)'!$A1270+14),FALSE)</f>
        <v>0</v>
      </c>
      <c r="N1270" s="61">
        <f ca="1">HLOOKUP($B1270,INDIRECT(N$1&amp;"!$I$2:$AM$40"),('Partner-period(er)'!$A1270+14),FALSE)</f>
        <v>0</v>
      </c>
      <c r="O1270" s="32">
        <f ca="1">HLOOKUP($B1270,INDIRECT(O$1&amp;"!$I$2:$AM$40"),('Partner-period(er)'!$A1270+14),FALSE)</f>
        <v>0</v>
      </c>
      <c r="P1270" s="32">
        <f ca="1">HLOOKUP($B1270,INDIRECT(P$1&amp;"!$I$2:$AM$40"),('Partner-period(er)'!$A1270+14),FALSE)</f>
        <v>0</v>
      </c>
      <c r="Q1270" s="32">
        <f ca="1">HLOOKUP($B1270,INDIRECT(Q$1&amp;"!$I$2:$AM$40"),('Partner-period(er)'!$A1270+14),FALSE)</f>
        <v>0</v>
      </c>
      <c r="R1270" s="32">
        <f ca="1">HLOOKUP($B1270,INDIRECT(R$1&amp;"!$I$2:$AM$40"),('Partner-period(er)'!$A1270+14),FALSE)</f>
        <v>0</v>
      </c>
      <c r="S1270" s="32">
        <f ca="1">HLOOKUP($B1270,INDIRECT(S$1&amp;"!$I$2:$AM$40"),('Partner-period(er)'!$A1270+14),FALSE)</f>
        <v>0</v>
      </c>
      <c r="T1270" s="32">
        <f ca="1">HLOOKUP($B1270,INDIRECT(T$1&amp;"!$I$2:$AM$40"),('Partner-period(er)'!$A1270+14),FALSE)</f>
        <v>0</v>
      </c>
      <c r="U1270" s="32">
        <f ca="1">HLOOKUP($B1270,INDIRECT(U$1&amp;"!$I$2:$AM$40"),('Partner-period(er)'!$A1270+14),FALSE)</f>
        <v>0</v>
      </c>
      <c r="V1270" s="32">
        <f ca="1">HLOOKUP($B1270,INDIRECT(V$1&amp;"!$I$2:$AM$40"),('Partner-period(er)'!$A1270+14),FALSE)</f>
        <v>0</v>
      </c>
      <c r="W1270" s="32">
        <f ca="1">HLOOKUP($B1270,INDIRECT(W$1&amp;"!$I$2:$AM$40"),('Partner-period(er)'!$A1270+14),FALSE)</f>
        <v>0</v>
      </c>
      <c r="X1270" s="366">
        <f ca="1">HLOOKUP($B1270,INDIRECT(X$1&amp;"!$I$2:$AM$40"),('Partner-period(er)'!$A1270+14),FALSE)</f>
        <v>0</v>
      </c>
      <c r="Z1270" s="15">
        <f t="shared" ca="1" si="682"/>
        <v>0</v>
      </c>
      <c r="AA1270" s="11">
        <f ca="1">SUM($J1270:K1270)</f>
        <v>0</v>
      </c>
      <c r="AB1270" s="11">
        <f ca="1">SUM($J1270:L1270)</f>
        <v>0</v>
      </c>
      <c r="AC1270" s="11">
        <f ca="1">SUM($J1270:M1270)</f>
        <v>0</v>
      </c>
      <c r="AD1270" s="11">
        <f ca="1">SUM($J1270:N1270)</f>
        <v>0</v>
      </c>
      <c r="AE1270" s="11">
        <f ca="1">SUM($J1270:O1270)</f>
        <v>0</v>
      </c>
      <c r="AF1270" s="11">
        <f ca="1">SUM($J1270:P1270)</f>
        <v>0</v>
      </c>
      <c r="AG1270" s="11">
        <f ca="1">SUM($J1270:Q1270)</f>
        <v>0</v>
      </c>
      <c r="AH1270" s="11">
        <f ca="1">SUM($J1270:R1270)</f>
        <v>0</v>
      </c>
      <c r="AI1270" s="11">
        <f ca="1">SUM($J1270:S1270)</f>
        <v>0</v>
      </c>
      <c r="AJ1270" s="11">
        <f ca="1">SUM($J1270:T1270)</f>
        <v>0</v>
      </c>
      <c r="AK1270" s="11">
        <f ca="1">SUM($J1270:U1270)</f>
        <v>0</v>
      </c>
      <c r="AL1270" s="11">
        <f ca="1">SUM($J1270:V1270)</f>
        <v>0</v>
      </c>
      <c r="AM1270" s="11">
        <f ca="1">SUM($J1270:W1270)</f>
        <v>0</v>
      </c>
      <c r="AN1270" s="19">
        <f ca="1">SUM($J1270:X1270)</f>
        <v>0</v>
      </c>
      <c r="AO1270" s="12"/>
      <c r="AP1270" s="11"/>
      <c r="AQ1270" s="11"/>
      <c r="AR1270" s="11"/>
      <c r="AS1270" s="11"/>
      <c r="AT1270" s="11"/>
      <c r="AU1270" s="11"/>
      <c r="AV1270" s="11"/>
      <c r="AW1270" s="11"/>
      <c r="AX1270" s="11"/>
      <c r="AY1270" s="11"/>
      <c r="AZ1270" s="11"/>
      <c r="BA1270" s="11"/>
      <c r="BB1270" s="11"/>
      <c r="BC1270" s="11"/>
      <c r="BD1270" s="11"/>
    </row>
    <row r="1271" spans="1:56" ht="13.8" thickBot="1" x14ac:dyDescent="0.3">
      <c r="A1271" s="24">
        <v>17</v>
      </c>
      <c r="B1271" s="24">
        <f t="shared" si="678"/>
        <v>26</v>
      </c>
      <c r="C1271" s="250" t="str">
        <f>Data!B$55</f>
        <v>Totale omkostninger</v>
      </c>
      <c r="D1271" s="251"/>
      <c r="E1271" s="251"/>
      <c r="F1271" s="252"/>
      <c r="G1271" s="253">
        <f>HLOOKUP(B1271,'Budget &amp; Total'!$1:$45,(38),FALSE)</f>
        <v>0</v>
      </c>
      <c r="H1271" s="457">
        <f t="shared" ca="1" si="679"/>
        <v>0</v>
      </c>
      <c r="I1271" s="80"/>
      <c r="J1271" s="255">
        <f ca="1">HLOOKUP($B1271,INDIRECT(J$1&amp;"!$I$2:$AM$40"),('Partner-period(er)'!$A1271+14),FALSE)</f>
        <v>0</v>
      </c>
      <c r="K1271" s="256">
        <f ca="1">HLOOKUP($B1271,INDIRECT(K$1&amp;"!$I$2:$AM$40"),('Partner-period(er)'!$A1271+14),FALSE)</f>
        <v>0</v>
      </c>
      <c r="L1271" s="256">
        <f ca="1">HLOOKUP($B1271,INDIRECT(L$1&amp;"!$I$2:$AM$40"),('Partner-period(er)'!$A1271+14),FALSE)</f>
        <v>0</v>
      </c>
      <c r="M1271" s="256">
        <f ca="1">HLOOKUP($B1271,INDIRECT(M$1&amp;"!$I$2:$AM$40"),('Partner-period(er)'!$A1271+14),FALSE)</f>
        <v>0</v>
      </c>
      <c r="N1271" s="256">
        <f ca="1">HLOOKUP($B1271,INDIRECT(N$1&amp;"!$I$2:$AM$40"),('Partner-period(er)'!$A1271+14),FALSE)</f>
        <v>0</v>
      </c>
      <c r="O1271" s="367">
        <f ca="1">HLOOKUP($B1271,INDIRECT(O$1&amp;"!$I$2:$AM$40"),('Partner-period(er)'!$A1271+14),FALSE)</f>
        <v>0</v>
      </c>
      <c r="P1271" s="367">
        <f ca="1">HLOOKUP($B1271,INDIRECT(P$1&amp;"!$I$2:$AM$40"),('Partner-period(er)'!$A1271+14),FALSE)</f>
        <v>0</v>
      </c>
      <c r="Q1271" s="367">
        <f ca="1">HLOOKUP($B1271,INDIRECT(Q$1&amp;"!$I$2:$AM$40"),('Partner-period(er)'!$A1271+14),FALSE)</f>
        <v>0</v>
      </c>
      <c r="R1271" s="367">
        <f ca="1">HLOOKUP($B1271,INDIRECT(R$1&amp;"!$I$2:$AM$40"),('Partner-period(er)'!$A1271+14),FALSE)</f>
        <v>0</v>
      </c>
      <c r="S1271" s="367">
        <f ca="1">HLOOKUP($B1271,INDIRECT(S$1&amp;"!$I$2:$AM$40"),('Partner-period(er)'!$A1271+14),FALSE)</f>
        <v>0</v>
      </c>
      <c r="T1271" s="367">
        <f ca="1">HLOOKUP($B1271,INDIRECT(T$1&amp;"!$I$2:$AM$40"),('Partner-period(er)'!$A1271+14),FALSE)</f>
        <v>0</v>
      </c>
      <c r="U1271" s="367">
        <f ca="1">HLOOKUP($B1271,INDIRECT(U$1&amp;"!$I$2:$AM$40"),('Partner-period(er)'!$A1271+14),FALSE)</f>
        <v>0</v>
      </c>
      <c r="V1271" s="367">
        <f ca="1">HLOOKUP($B1271,INDIRECT(V$1&amp;"!$I$2:$AM$40"),('Partner-period(er)'!$A1271+14),FALSE)</f>
        <v>0</v>
      </c>
      <c r="W1271" s="367">
        <f ca="1">HLOOKUP($B1271,INDIRECT(W$1&amp;"!$I$2:$AM$40"),('Partner-period(er)'!$A1271+14),FALSE)</f>
        <v>0</v>
      </c>
      <c r="X1271" s="368">
        <f ca="1">HLOOKUP($B1271,INDIRECT(X$1&amp;"!$I$2:$AM$40"),('Partner-period(er)'!$A1271+14),FALSE)</f>
        <v>0</v>
      </c>
      <c r="Z1271" s="15">
        <f t="shared" ca="1" si="682"/>
        <v>0</v>
      </c>
      <c r="AA1271" s="11">
        <f ca="1">SUM($J1271:K1271)</f>
        <v>0</v>
      </c>
      <c r="AB1271" s="11">
        <f ca="1">SUM($J1271:L1271)</f>
        <v>0</v>
      </c>
      <c r="AC1271" s="11">
        <f ca="1">SUM($J1271:M1271)</f>
        <v>0</v>
      </c>
      <c r="AD1271" s="11">
        <f ca="1">SUM($J1271:N1271)</f>
        <v>0</v>
      </c>
      <c r="AE1271" s="11">
        <f ca="1">SUM($J1271:O1271)</f>
        <v>0</v>
      </c>
      <c r="AF1271" s="11">
        <f ca="1">SUM($J1271:P1271)</f>
        <v>0</v>
      </c>
      <c r="AG1271" s="11">
        <f ca="1">SUM($J1271:Q1271)</f>
        <v>0</v>
      </c>
      <c r="AH1271" s="11">
        <f ca="1">SUM($J1271:R1271)</f>
        <v>0</v>
      </c>
      <c r="AI1271" s="11">
        <f ca="1">SUM($J1271:S1271)</f>
        <v>0</v>
      </c>
      <c r="AJ1271" s="11">
        <f ca="1">SUM($J1271:T1271)</f>
        <v>0</v>
      </c>
      <c r="AK1271" s="11">
        <f ca="1">SUM($J1271:U1271)</f>
        <v>0</v>
      </c>
      <c r="AL1271" s="11">
        <f ca="1">SUM($J1271:V1271)</f>
        <v>0</v>
      </c>
      <c r="AM1271" s="11">
        <f ca="1">SUM($J1271:W1271)</f>
        <v>0</v>
      </c>
      <c r="AN1271" s="19">
        <f ca="1">SUM($J1271:X1271)</f>
        <v>0</v>
      </c>
      <c r="AO1271" s="12"/>
      <c r="AP1271" s="11"/>
      <c r="AQ1271" s="11"/>
      <c r="AR1271" s="11"/>
      <c r="AS1271" s="11"/>
      <c r="AT1271" s="11"/>
      <c r="AU1271" s="11"/>
      <c r="AV1271" s="11"/>
      <c r="AW1271" s="11"/>
      <c r="AX1271" s="11"/>
      <c r="AY1271" s="11"/>
      <c r="AZ1271" s="11"/>
      <c r="BA1271" s="11"/>
      <c r="BB1271" s="11"/>
      <c r="BC1271" s="11"/>
      <c r="BD1271" s="11"/>
    </row>
    <row r="1272" spans="1:56" ht="13.8" thickTop="1" x14ac:dyDescent="0.25">
      <c r="A1272" s="24">
        <v>18</v>
      </c>
      <c r="B1272" s="24">
        <f t="shared" si="678"/>
        <v>26</v>
      </c>
      <c r="C1272" s="38">
        <f>'Budget &amp; Total'!B$41</f>
        <v>0</v>
      </c>
      <c r="D1272" s="9"/>
      <c r="E1272" s="9"/>
      <c r="F1272" s="4"/>
      <c r="G1272" s="242"/>
      <c r="H1272" s="454">
        <f t="shared" ca="1" si="679"/>
        <v>0</v>
      </c>
      <c r="I1272" s="72"/>
      <c r="J1272" s="159">
        <f ca="1">HLOOKUP($B1272,INDIRECT(J$1&amp;"!$I$2:$AM$40"),('Partner-period(er)'!$A1272+14),FALSE)</f>
        <v>0</v>
      </c>
      <c r="K1272" s="57">
        <f ca="1">HLOOKUP($B1272,INDIRECT(K$1&amp;"!$I$2:$AM$40"),('Partner-period(er)'!$A1272+14),FALSE)</f>
        <v>0</v>
      </c>
      <c r="L1272" s="57">
        <f ca="1">HLOOKUP($B1272,INDIRECT(L$1&amp;"!$I$2:$AM$40"),('Partner-period(er)'!$A1272+14),FALSE)</f>
        <v>0</v>
      </c>
      <c r="M1272" s="57">
        <f ca="1">HLOOKUP($B1272,INDIRECT(M$1&amp;"!$I$2:$AM$40"),('Partner-period(er)'!$A1272+14),FALSE)</f>
        <v>0</v>
      </c>
      <c r="N1272" s="57">
        <f ca="1">HLOOKUP($B1272,INDIRECT(N$1&amp;"!$I$2:$AM$40"),('Partner-period(er)'!$A1272+14),FALSE)</f>
        <v>0</v>
      </c>
      <c r="O1272" s="9">
        <f ca="1">HLOOKUP($B1272,INDIRECT(O$1&amp;"!$I$2:$AM$40"),('Partner-period(er)'!$A1272+14),FALSE)</f>
        <v>0</v>
      </c>
      <c r="P1272" s="9">
        <f ca="1">HLOOKUP($B1272,INDIRECT(P$1&amp;"!$I$2:$AM$40"),('Partner-period(er)'!$A1272+14),FALSE)</f>
        <v>0</v>
      </c>
      <c r="Q1272" s="9">
        <f ca="1">HLOOKUP($B1272,INDIRECT(Q$1&amp;"!$I$2:$AM$40"),('Partner-period(er)'!$A1272+14),FALSE)</f>
        <v>0</v>
      </c>
      <c r="R1272" s="9">
        <f ca="1">HLOOKUP($B1272,INDIRECT(R$1&amp;"!$I$2:$AM$40"),('Partner-period(er)'!$A1272+14),FALSE)</f>
        <v>0</v>
      </c>
      <c r="S1272" s="9">
        <f ca="1">HLOOKUP($B1272,INDIRECT(S$1&amp;"!$I$2:$AM$40"),('Partner-period(er)'!$A1272+14),FALSE)</f>
        <v>0</v>
      </c>
      <c r="T1272" s="9">
        <f ca="1">HLOOKUP($B1272,INDIRECT(T$1&amp;"!$I$2:$AM$40"),('Partner-period(er)'!$A1272+14),FALSE)</f>
        <v>0</v>
      </c>
      <c r="U1272" s="9">
        <f ca="1">HLOOKUP($B1272,INDIRECT(U$1&amp;"!$I$2:$AM$40"),('Partner-period(er)'!$A1272+14),FALSE)</f>
        <v>0</v>
      </c>
      <c r="V1272" s="9">
        <f ca="1">HLOOKUP($B1272,INDIRECT(V$1&amp;"!$I$2:$AM$40"),('Partner-period(er)'!$A1272+14),FALSE)</f>
        <v>0</v>
      </c>
      <c r="W1272" s="9">
        <f ca="1">HLOOKUP($B1272,INDIRECT(W$1&amp;"!$I$2:$AM$40"),('Partner-period(er)'!$A1272+14),FALSE)</f>
        <v>0</v>
      </c>
      <c r="X1272" s="109">
        <f ca="1">HLOOKUP($B1272,INDIRECT(X$1&amp;"!$I$2:$AM$40"),('Partner-period(er)'!$A1272+14),FALSE)</f>
        <v>0</v>
      </c>
      <c r="Z1272" s="15"/>
      <c r="AA1272" s="11"/>
      <c r="AB1272" s="11"/>
      <c r="AC1272" s="11"/>
      <c r="AD1272" s="11"/>
      <c r="AE1272" s="11"/>
      <c r="AF1272" s="11"/>
      <c r="AG1272" s="11"/>
      <c r="AH1272" s="11"/>
      <c r="AI1272" s="11"/>
      <c r="AJ1272" s="11"/>
      <c r="AK1272" s="11"/>
      <c r="AL1272" s="11"/>
      <c r="AM1272" s="11"/>
      <c r="AN1272" s="19"/>
      <c r="AO1272" s="12"/>
      <c r="AP1272" s="11"/>
      <c r="AQ1272" s="11"/>
      <c r="AR1272" s="11"/>
      <c r="AS1272" s="11"/>
      <c r="AT1272" s="11"/>
      <c r="AU1272" s="11"/>
      <c r="AV1272" s="11"/>
      <c r="AW1272" s="11"/>
      <c r="AX1272" s="11"/>
      <c r="AY1272" s="11"/>
      <c r="AZ1272" s="11"/>
      <c r="BA1272" s="11"/>
      <c r="BB1272" s="11"/>
      <c r="BC1272" s="11"/>
      <c r="BD1272" s="11"/>
    </row>
    <row r="1273" spans="1:56" x14ac:dyDescent="0.25">
      <c r="A1273" s="24">
        <v>19</v>
      </c>
      <c r="B1273" s="24">
        <f t="shared" si="678"/>
        <v>26</v>
      </c>
      <c r="C1273" s="73"/>
      <c r="D1273" s="9" t="str">
        <f>Data!B$26</f>
        <v>Beregnet tilskud</v>
      </c>
      <c r="E1273" s="9"/>
      <c r="F1273" s="67">
        <f>HLOOKUP(B1272,'Budget &amp; Total'!B:CI,42,FALSE)</f>
        <v>0</v>
      </c>
      <c r="G1273" s="244"/>
      <c r="H1273" s="454">
        <f t="shared" ca="1" si="679"/>
        <v>0</v>
      </c>
      <c r="I1273" s="72"/>
      <c r="J1273" s="159">
        <f ca="1">HLOOKUP($B1273,INDIRECT(J$1&amp;"!$I$2:$AM$40"),('Partner-period(er)'!$A1273+14),FALSE)</f>
        <v>0</v>
      </c>
      <c r="K1273" s="57">
        <f ca="1">HLOOKUP($B1273,INDIRECT(K$1&amp;"!$I$2:$AM$40"),('Partner-period(er)'!$A1273+14),FALSE)</f>
        <v>0</v>
      </c>
      <c r="L1273" s="57">
        <f ca="1">HLOOKUP($B1273,INDIRECT(L$1&amp;"!$I$2:$AM$40"),('Partner-period(er)'!$A1273+14),FALSE)</f>
        <v>0</v>
      </c>
      <c r="M1273" s="57">
        <f ca="1">HLOOKUP($B1273,INDIRECT(M$1&amp;"!$I$2:$AM$40"),('Partner-period(er)'!$A1273+14),FALSE)</f>
        <v>0</v>
      </c>
      <c r="N1273" s="57">
        <f ca="1">HLOOKUP($B1273,INDIRECT(N$1&amp;"!$I$2:$AM$40"),('Partner-period(er)'!$A1273+14),FALSE)</f>
        <v>0</v>
      </c>
      <c r="O1273" s="9">
        <f ca="1">HLOOKUP($B1273,INDIRECT(O$1&amp;"!$I$2:$AM$40"),('Partner-period(er)'!$A1273+14),FALSE)</f>
        <v>0</v>
      </c>
      <c r="P1273" s="9">
        <f ca="1">HLOOKUP($B1273,INDIRECT(P$1&amp;"!$I$2:$AM$40"),('Partner-period(er)'!$A1273+14),FALSE)</f>
        <v>0</v>
      </c>
      <c r="Q1273" s="9">
        <f ca="1">HLOOKUP($B1273,INDIRECT(Q$1&amp;"!$I$2:$AM$40"),('Partner-period(er)'!$A1273+14),FALSE)</f>
        <v>0</v>
      </c>
      <c r="R1273" s="9">
        <f ca="1">HLOOKUP($B1273,INDIRECT(R$1&amp;"!$I$2:$AM$40"),('Partner-period(er)'!$A1273+14),FALSE)</f>
        <v>0</v>
      </c>
      <c r="S1273" s="9">
        <f ca="1">HLOOKUP($B1273,INDIRECT(S$1&amp;"!$I$2:$AM$40"),('Partner-period(er)'!$A1273+14),FALSE)</f>
        <v>0</v>
      </c>
      <c r="T1273" s="9">
        <f ca="1">HLOOKUP($B1273,INDIRECT(T$1&amp;"!$I$2:$AM$40"),('Partner-period(er)'!$A1273+14),FALSE)</f>
        <v>0</v>
      </c>
      <c r="U1273" s="9">
        <f ca="1">HLOOKUP($B1273,INDIRECT(U$1&amp;"!$I$2:$AM$40"),('Partner-period(er)'!$A1273+14),FALSE)</f>
        <v>0</v>
      </c>
      <c r="V1273" s="9">
        <f ca="1">HLOOKUP($B1273,INDIRECT(V$1&amp;"!$I$2:$AM$40"),('Partner-period(er)'!$A1273+14),FALSE)</f>
        <v>0</v>
      </c>
      <c r="W1273" s="9">
        <f ca="1">HLOOKUP($B1273,INDIRECT(W$1&amp;"!$I$2:$AM$40"),('Partner-period(er)'!$A1273+14),FALSE)</f>
        <v>0</v>
      </c>
      <c r="X1273" s="109">
        <f ca="1">HLOOKUP($B1273,INDIRECT(X$1&amp;"!$I$2:$AM$40"),('Partner-period(er)'!$A1273+14),FALSE)</f>
        <v>0</v>
      </c>
      <c r="Z1273" s="15"/>
      <c r="AA1273" s="11"/>
      <c r="AB1273" s="11"/>
      <c r="AC1273" s="11"/>
      <c r="AD1273" s="11"/>
      <c r="AE1273" s="11"/>
      <c r="AF1273" s="11"/>
      <c r="AG1273" s="11"/>
      <c r="AH1273" s="11"/>
      <c r="AI1273" s="11"/>
      <c r="AJ1273" s="11"/>
      <c r="AK1273" s="11"/>
      <c r="AL1273" s="11"/>
      <c r="AM1273" s="11"/>
      <c r="AN1273" s="19"/>
      <c r="AO1273" s="12"/>
      <c r="AP1273" s="11"/>
      <c r="AQ1273" s="11"/>
      <c r="AR1273" s="11"/>
      <c r="AS1273" s="11"/>
      <c r="AT1273" s="11"/>
      <c r="AU1273" s="11"/>
      <c r="AV1273" s="11"/>
      <c r="AW1273" s="11"/>
      <c r="AX1273" s="11"/>
      <c r="AY1273" s="11"/>
      <c r="AZ1273" s="11"/>
      <c r="BA1273" s="11"/>
      <c r="BB1273" s="11"/>
      <c r="BC1273" s="11"/>
      <c r="BD1273" s="11"/>
    </row>
    <row r="1274" spans="1:56" x14ac:dyDescent="0.25">
      <c r="A1274" s="24">
        <v>20</v>
      </c>
      <c r="B1274" s="24">
        <f t="shared" si="678"/>
        <v>26</v>
      </c>
      <c r="C1274" s="73"/>
      <c r="D1274" s="9" t="str">
        <f>Data!B$27</f>
        <v>Forudbetalt tilskud (efter aftale)</v>
      </c>
      <c r="E1274" s="27"/>
      <c r="F1274" s="4"/>
      <c r="G1274" s="242"/>
      <c r="H1274" s="454">
        <f t="shared" ca="1" si="679"/>
        <v>0</v>
      </c>
      <c r="I1274" s="72"/>
      <c r="J1274" s="159">
        <f ca="1">HLOOKUP($B1274,INDIRECT(J$1&amp;"!$I$2:$AM$40"),('Partner-period(er)'!$A1274+14),FALSE)</f>
        <v>0</v>
      </c>
      <c r="K1274" s="57">
        <f ca="1">HLOOKUP($B1274,INDIRECT(K$1&amp;"!$I$2:$AM$40"),('Partner-period(er)'!$A1274+14),FALSE)</f>
        <v>0</v>
      </c>
      <c r="L1274" s="57">
        <f ca="1">HLOOKUP($B1274,INDIRECT(L$1&amp;"!$I$2:$AM$40"),('Partner-period(er)'!$A1274+14),FALSE)</f>
        <v>0</v>
      </c>
      <c r="M1274" s="57">
        <f ca="1">HLOOKUP($B1274,INDIRECT(M$1&amp;"!$I$2:$AM$40"),('Partner-period(er)'!$A1274+14),FALSE)</f>
        <v>0</v>
      </c>
      <c r="N1274" s="57">
        <f ca="1">HLOOKUP($B1274,INDIRECT(N$1&amp;"!$I$2:$AM$40"),('Partner-period(er)'!$A1274+14),FALSE)</f>
        <v>0</v>
      </c>
      <c r="O1274" s="9">
        <f ca="1">HLOOKUP($B1274,INDIRECT(O$1&amp;"!$I$2:$AM$40"),('Partner-period(er)'!$A1274+14),FALSE)</f>
        <v>0</v>
      </c>
      <c r="P1274" s="9">
        <f ca="1">HLOOKUP($B1274,INDIRECT(P$1&amp;"!$I$2:$AM$40"),('Partner-period(er)'!$A1274+14),FALSE)</f>
        <v>0</v>
      </c>
      <c r="Q1274" s="9">
        <f ca="1">HLOOKUP($B1274,INDIRECT(Q$1&amp;"!$I$2:$AM$40"),('Partner-period(er)'!$A1274+14),FALSE)</f>
        <v>0</v>
      </c>
      <c r="R1274" s="9">
        <f ca="1">HLOOKUP($B1274,INDIRECT(R$1&amp;"!$I$2:$AM$40"),('Partner-period(er)'!$A1274+14),FALSE)</f>
        <v>0</v>
      </c>
      <c r="S1274" s="9">
        <f ca="1">HLOOKUP($B1274,INDIRECT(S$1&amp;"!$I$2:$AM$40"),('Partner-period(er)'!$A1274+14),FALSE)</f>
        <v>0</v>
      </c>
      <c r="T1274" s="9">
        <f ca="1">HLOOKUP($B1274,INDIRECT(T$1&amp;"!$I$2:$AM$40"),('Partner-period(er)'!$A1274+14),FALSE)</f>
        <v>0</v>
      </c>
      <c r="U1274" s="9">
        <f ca="1">HLOOKUP($B1274,INDIRECT(U$1&amp;"!$I$2:$AM$40"),('Partner-period(er)'!$A1274+14),FALSE)</f>
        <v>0</v>
      </c>
      <c r="V1274" s="9">
        <f ca="1">HLOOKUP($B1274,INDIRECT(V$1&amp;"!$I$2:$AM$40"),('Partner-period(er)'!$A1274+14),FALSE)</f>
        <v>0</v>
      </c>
      <c r="W1274" s="9">
        <f ca="1">HLOOKUP($B1274,INDIRECT(W$1&amp;"!$I$2:$AM$40"),('Partner-period(er)'!$A1274+14),FALSE)</f>
        <v>0</v>
      </c>
      <c r="X1274" s="109">
        <f ca="1">HLOOKUP($B1274,INDIRECT(X$1&amp;"!$I$2:$AM$40"),('Partner-period(er)'!$A1274+14),FALSE)</f>
        <v>0</v>
      </c>
      <c r="Z1274" s="15"/>
      <c r="AA1274" s="11"/>
      <c r="AB1274" s="11"/>
      <c r="AC1274" s="11"/>
      <c r="AD1274" s="11"/>
      <c r="AE1274" s="11"/>
      <c r="AF1274" s="11"/>
      <c r="AG1274" s="11"/>
      <c r="AH1274" s="11"/>
      <c r="AI1274" s="11"/>
      <c r="AJ1274" s="11"/>
      <c r="AK1274" s="11"/>
      <c r="AL1274" s="11"/>
      <c r="AM1274" s="11"/>
      <c r="AN1274" s="19"/>
      <c r="AO1274" s="12"/>
      <c r="AP1274" s="11"/>
      <c r="AQ1274" s="11"/>
      <c r="AR1274" s="11"/>
      <c r="AS1274" s="11"/>
      <c r="AT1274" s="11"/>
      <c r="AU1274" s="11"/>
      <c r="AV1274" s="11"/>
      <c r="AW1274" s="11"/>
      <c r="AX1274" s="11"/>
      <c r="AY1274" s="11"/>
      <c r="AZ1274" s="11"/>
      <c r="BA1274" s="11"/>
      <c r="BB1274" s="11"/>
      <c r="BC1274" s="11"/>
      <c r="BD1274" s="11"/>
    </row>
    <row r="1275" spans="1:56" x14ac:dyDescent="0.25">
      <c r="A1275" s="24">
        <v>21</v>
      </c>
      <c r="B1275" s="24">
        <f t="shared" si="678"/>
        <v>26</v>
      </c>
      <c r="C1275" s="39"/>
      <c r="D1275" s="9" t="str">
        <f>Data!B$28</f>
        <v>Justering for timepris inklusiv overhead</v>
      </c>
      <c r="E1275" s="27"/>
      <c r="F1275" s="4"/>
      <c r="G1275" s="242"/>
      <c r="H1275" s="454">
        <f t="shared" ca="1" si="679"/>
        <v>0</v>
      </c>
      <c r="I1275" s="72"/>
      <c r="J1275" s="159">
        <f ca="1">(J1285+J1292)*(1+$F1260)*$F1273</f>
        <v>0</v>
      </c>
      <c r="K1275" s="57">
        <f ca="1">(K1285+K1292)*(1+$F1260)*$F1273</f>
        <v>0</v>
      </c>
      <c r="L1275" s="57">
        <f t="shared" ref="L1275:X1275" ca="1" si="683">(L1285+L1292)*(1+$F1260)*$F1273</f>
        <v>0</v>
      </c>
      <c r="M1275" s="57">
        <f t="shared" ca="1" si="683"/>
        <v>0</v>
      </c>
      <c r="N1275" s="57">
        <f t="shared" ca="1" si="683"/>
        <v>0</v>
      </c>
      <c r="O1275" s="57">
        <f t="shared" ca="1" si="683"/>
        <v>0</v>
      </c>
      <c r="P1275" s="57">
        <f t="shared" ca="1" si="683"/>
        <v>0</v>
      </c>
      <c r="Q1275" s="57">
        <f t="shared" ca="1" si="683"/>
        <v>0</v>
      </c>
      <c r="R1275" s="57">
        <f t="shared" ca="1" si="683"/>
        <v>0</v>
      </c>
      <c r="S1275" s="57">
        <f t="shared" ca="1" si="683"/>
        <v>0</v>
      </c>
      <c r="T1275" s="57">
        <f t="shared" ca="1" si="683"/>
        <v>0</v>
      </c>
      <c r="U1275" s="57">
        <f t="shared" ca="1" si="683"/>
        <v>0</v>
      </c>
      <c r="V1275" s="57">
        <f t="shared" ca="1" si="683"/>
        <v>0</v>
      </c>
      <c r="W1275" s="57">
        <f t="shared" ca="1" si="683"/>
        <v>0</v>
      </c>
      <c r="X1275" s="360">
        <f t="shared" ca="1" si="683"/>
        <v>0</v>
      </c>
      <c r="Z1275" s="15"/>
      <c r="AA1275" s="11"/>
      <c r="AB1275" s="11"/>
      <c r="AC1275" s="11"/>
      <c r="AD1275" s="11"/>
      <c r="AE1275" s="11"/>
      <c r="AF1275" s="11"/>
      <c r="AG1275" s="11"/>
      <c r="AH1275" s="11"/>
      <c r="AI1275" s="11"/>
      <c r="AJ1275" s="11"/>
      <c r="AK1275" s="11"/>
      <c r="AL1275" s="11"/>
      <c r="AM1275" s="11"/>
      <c r="AN1275" s="19"/>
      <c r="AO1275" s="12"/>
      <c r="AP1275" s="11"/>
      <c r="AQ1275" s="11"/>
      <c r="AR1275" s="11"/>
      <c r="AS1275" s="11"/>
      <c r="AT1275" s="11"/>
      <c r="AU1275" s="11"/>
      <c r="AV1275" s="11"/>
      <c r="AW1275" s="11"/>
      <c r="AX1275" s="11"/>
      <c r="AY1275" s="11"/>
      <c r="AZ1275" s="11"/>
      <c r="BA1275" s="11"/>
      <c r="BB1275" s="11"/>
      <c r="BC1275" s="11"/>
      <c r="BD1275" s="11"/>
    </row>
    <row r="1276" spans="1:56" x14ac:dyDescent="0.25">
      <c r="A1276" s="24">
        <v>23</v>
      </c>
      <c r="B1276" s="24">
        <f t="shared" si="678"/>
        <v>26</v>
      </c>
      <c r="C1276" s="39"/>
      <c r="D1276" s="9" t="str">
        <f>Data!B$29</f>
        <v>Justering for budgetoverskridelse</v>
      </c>
      <c r="E1276" s="27"/>
      <c r="F1276" s="4"/>
      <c r="G1276" s="243"/>
      <c r="H1276" s="454">
        <f t="shared" ca="1" si="679"/>
        <v>0</v>
      </c>
      <c r="I1276" s="72"/>
      <c r="J1276" s="153">
        <f t="shared" ref="J1276:X1276" ca="1" si="684">-AP1276*$F1273</f>
        <v>0</v>
      </c>
      <c r="K1276" s="58">
        <f t="shared" ca="1" si="684"/>
        <v>0</v>
      </c>
      <c r="L1276" s="58">
        <f t="shared" ca="1" si="684"/>
        <v>0</v>
      </c>
      <c r="M1276" s="58">
        <f t="shared" ca="1" si="684"/>
        <v>0</v>
      </c>
      <c r="N1276" s="58">
        <f t="shared" ca="1" si="684"/>
        <v>0</v>
      </c>
      <c r="O1276" s="41">
        <f t="shared" ca="1" si="684"/>
        <v>0</v>
      </c>
      <c r="P1276" s="41">
        <f t="shared" ca="1" si="684"/>
        <v>0</v>
      </c>
      <c r="Q1276" s="41">
        <f t="shared" ca="1" si="684"/>
        <v>0</v>
      </c>
      <c r="R1276" s="41">
        <f t="shared" ca="1" si="684"/>
        <v>0</v>
      </c>
      <c r="S1276" s="41">
        <f t="shared" ca="1" si="684"/>
        <v>0</v>
      </c>
      <c r="T1276" s="41">
        <f t="shared" ca="1" si="684"/>
        <v>0</v>
      </c>
      <c r="U1276" s="41">
        <f t="shared" ca="1" si="684"/>
        <v>0</v>
      </c>
      <c r="V1276" s="41">
        <f t="shared" ca="1" si="684"/>
        <v>0</v>
      </c>
      <c r="W1276" s="41">
        <f t="shared" ca="1" si="684"/>
        <v>0</v>
      </c>
      <c r="X1276" s="363">
        <f t="shared" ca="1" si="684"/>
        <v>0</v>
      </c>
      <c r="Z1276" s="15"/>
      <c r="AA1276" s="11"/>
      <c r="AB1276" s="11"/>
      <c r="AC1276" s="11"/>
      <c r="AD1276" s="11"/>
      <c r="AE1276" s="11"/>
      <c r="AF1276" s="11"/>
      <c r="AG1276" s="11"/>
      <c r="AH1276" s="11"/>
      <c r="AI1276" s="11"/>
      <c r="AJ1276" s="11"/>
      <c r="AK1276" s="11"/>
      <c r="AL1276" s="11"/>
      <c r="AM1276" s="11"/>
      <c r="AN1276" s="19"/>
      <c r="AO1276" s="12"/>
      <c r="AP1276" s="11">
        <f ca="1">SUM(AP1261:AP1269)</f>
        <v>0</v>
      </c>
      <c r="AQ1276" s="11">
        <f t="shared" ref="AQ1276:BD1276" ca="1" si="685">SUM(AQ1261:AQ1269)</f>
        <v>0</v>
      </c>
      <c r="AR1276" s="11">
        <f t="shared" ca="1" si="685"/>
        <v>0</v>
      </c>
      <c r="AS1276" s="11">
        <f t="shared" ca="1" si="685"/>
        <v>0</v>
      </c>
      <c r="AT1276" s="11">
        <f t="shared" ca="1" si="685"/>
        <v>0</v>
      </c>
      <c r="AU1276" s="11">
        <f t="shared" ca="1" si="685"/>
        <v>0</v>
      </c>
      <c r="AV1276" s="11">
        <f t="shared" ca="1" si="685"/>
        <v>0</v>
      </c>
      <c r="AW1276" s="11">
        <f t="shared" ca="1" si="685"/>
        <v>0</v>
      </c>
      <c r="AX1276" s="11">
        <f t="shared" ca="1" si="685"/>
        <v>0</v>
      </c>
      <c r="AY1276" s="11">
        <f t="shared" ca="1" si="685"/>
        <v>0</v>
      </c>
      <c r="AZ1276" s="11">
        <f t="shared" ca="1" si="685"/>
        <v>0</v>
      </c>
      <c r="BA1276" s="11">
        <f t="shared" ca="1" si="685"/>
        <v>0</v>
      </c>
      <c r="BB1276" s="11">
        <f t="shared" ca="1" si="685"/>
        <v>0</v>
      </c>
      <c r="BC1276" s="11">
        <f t="shared" ca="1" si="685"/>
        <v>0</v>
      </c>
      <c r="BD1276" s="11">
        <f t="shared" ca="1" si="685"/>
        <v>0</v>
      </c>
    </row>
    <row r="1277" spans="1:56" x14ac:dyDescent="0.25">
      <c r="A1277" s="24">
        <v>24</v>
      </c>
      <c r="B1277" s="24">
        <f t="shared" si="678"/>
        <v>26</v>
      </c>
      <c r="C1277" s="411"/>
      <c r="D1277" s="136" t="str">
        <f>Data!B$30</f>
        <v>Tilskud total / til faktura</v>
      </c>
      <c r="E1277" s="136"/>
      <c r="F1277" s="260"/>
      <c r="G1277" s="408">
        <f>HLOOKUP(B1273,'Budget &amp; Total'!$1:$45,43,FALSE)</f>
        <v>0</v>
      </c>
      <c r="H1277" s="458">
        <f t="shared" ca="1" si="679"/>
        <v>0</v>
      </c>
      <c r="I1277" s="79"/>
      <c r="J1277" s="258">
        <f ca="1">SUM(J1273:J1276)</f>
        <v>0</v>
      </c>
      <c r="K1277" s="259">
        <f ca="1">SUM(K1273:K1276)</f>
        <v>0</v>
      </c>
      <c r="L1277" s="259">
        <f t="shared" ref="L1277:X1277" ca="1" si="686">SUM(L1273:L1276)</f>
        <v>0</v>
      </c>
      <c r="M1277" s="259">
        <f t="shared" ca="1" si="686"/>
        <v>0</v>
      </c>
      <c r="N1277" s="259">
        <f t="shared" ca="1" si="686"/>
        <v>0</v>
      </c>
      <c r="O1277" s="136">
        <f t="shared" ca="1" si="686"/>
        <v>0</v>
      </c>
      <c r="P1277" s="136">
        <f t="shared" ca="1" si="686"/>
        <v>0</v>
      </c>
      <c r="Q1277" s="136">
        <f t="shared" ca="1" si="686"/>
        <v>0</v>
      </c>
      <c r="R1277" s="136">
        <f t="shared" ca="1" si="686"/>
        <v>0</v>
      </c>
      <c r="S1277" s="136">
        <f t="shared" ca="1" si="686"/>
        <v>0</v>
      </c>
      <c r="T1277" s="136">
        <f t="shared" ca="1" si="686"/>
        <v>0</v>
      </c>
      <c r="U1277" s="136">
        <f t="shared" ca="1" si="686"/>
        <v>0</v>
      </c>
      <c r="V1277" s="136">
        <f t="shared" ca="1" si="686"/>
        <v>0</v>
      </c>
      <c r="W1277" s="136">
        <f t="shared" ca="1" si="686"/>
        <v>0</v>
      </c>
      <c r="X1277" s="369">
        <f t="shared" ca="1" si="686"/>
        <v>0</v>
      </c>
      <c r="Z1277" s="15"/>
      <c r="AA1277" s="11"/>
      <c r="AB1277" s="11"/>
      <c r="AC1277" s="11"/>
      <c r="AD1277" s="11"/>
      <c r="AE1277" s="11"/>
      <c r="AF1277" s="11"/>
      <c r="AG1277" s="11"/>
      <c r="AH1277" s="11"/>
      <c r="AI1277" s="11"/>
      <c r="AJ1277" s="11"/>
      <c r="AK1277" s="11"/>
      <c r="AL1277" s="11"/>
      <c r="AM1277" s="11"/>
      <c r="AN1277" s="19"/>
      <c r="AO1277" s="12"/>
      <c r="AP1277" s="11"/>
      <c r="AQ1277" s="11"/>
      <c r="AR1277" s="11"/>
      <c r="AS1277" s="11"/>
      <c r="AT1277" s="11"/>
      <c r="AU1277" s="11"/>
      <c r="AV1277" s="11"/>
      <c r="AW1277" s="11"/>
      <c r="AX1277" s="11"/>
      <c r="AY1277" s="11"/>
      <c r="AZ1277" s="11"/>
      <c r="BA1277" s="11"/>
      <c r="BB1277" s="11"/>
      <c r="BC1277" s="11"/>
      <c r="BD1277" s="11"/>
    </row>
    <row r="1278" spans="1:56" x14ac:dyDescent="0.25">
      <c r="A1278" s="24">
        <v>24</v>
      </c>
      <c r="B1278" s="24">
        <f t="shared" si="678"/>
        <v>26</v>
      </c>
      <c r="C1278" s="74"/>
      <c r="D1278" s="33" t="str">
        <f>Data!B$31</f>
        <v>Anden finansiering</v>
      </c>
      <c r="E1278" s="33"/>
      <c r="F1278" s="264"/>
      <c r="G1278" s="409">
        <f>HLOOKUP(B1278,'Budget &amp; Total'!$1:$45,44,FALSE)</f>
        <v>0</v>
      </c>
      <c r="H1278" s="459">
        <f t="shared" ca="1" si="679"/>
        <v>0</v>
      </c>
      <c r="I1278" s="79"/>
      <c r="J1278" s="262">
        <f ca="1">HLOOKUP($B1277,INDIRECT(J$1&amp;"!$I$2:$AM$40"),('Partner-period(er)'!$A1278+14),FALSE)</f>
        <v>0</v>
      </c>
      <c r="K1278" s="263">
        <f ca="1">HLOOKUP($B1277,INDIRECT(K$1&amp;"!$I$2:$AM$40"),('Partner-period(er)'!$A1278+14),FALSE)</f>
        <v>0</v>
      </c>
      <c r="L1278" s="263">
        <f ca="1">HLOOKUP($B1277,INDIRECT(L$1&amp;"!$I$2:$AM$40"),('Partner-period(er)'!$A1278+14),FALSE)</f>
        <v>0</v>
      </c>
      <c r="M1278" s="263">
        <f ca="1">HLOOKUP($B1277,INDIRECT(M$1&amp;"!$I$2:$AM$40"),('Partner-period(er)'!$A1278+14),FALSE)</f>
        <v>0</v>
      </c>
      <c r="N1278" s="263">
        <f ca="1">HLOOKUP($B1277,INDIRECT(N$1&amp;"!$I$2:$AM$40"),('Partner-period(er)'!$A1278+14),FALSE)</f>
        <v>0</v>
      </c>
      <c r="O1278" s="33">
        <f ca="1">HLOOKUP($B1277,INDIRECT(O$1&amp;"!$I$2:$AM$40"),('Partner-period(er)'!$A1278+14),FALSE)</f>
        <v>0</v>
      </c>
      <c r="P1278" s="33">
        <f ca="1">HLOOKUP($B1277,INDIRECT(P$1&amp;"!$I$2:$AM$40"),('Partner-period(er)'!$A1278+14),FALSE)</f>
        <v>0</v>
      </c>
      <c r="Q1278" s="33">
        <f ca="1">HLOOKUP($B1277,INDIRECT(Q$1&amp;"!$I$2:$AM$40"),('Partner-period(er)'!$A1278+14),FALSE)</f>
        <v>0</v>
      </c>
      <c r="R1278" s="33">
        <f ca="1">HLOOKUP($B1277,INDIRECT(R$1&amp;"!$I$2:$AM$40"),('Partner-period(er)'!$A1278+14),FALSE)</f>
        <v>0</v>
      </c>
      <c r="S1278" s="33">
        <f ca="1">HLOOKUP($B1277,INDIRECT(S$1&amp;"!$I$2:$AM$40"),('Partner-period(er)'!$A1278+14),FALSE)</f>
        <v>0</v>
      </c>
      <c r="T1278" s="33">
        <f ca="1">HLOOKUP($B1277,INDIRECT(T$1&amp;"!$I$2:$AM$40"),('Partner-period(er)'!$A1278+14),FALSE)</f>
        <v>0</v>
      </c>
      <c r="U1278" s="33">
        <f ca="1">HLOOKUP($B1277,INDIRECT(U$1&amp;"!$I$2:$AM$40"),('Partner-period(er)'!$A1278+14),FALSE)</f>
        <v>0</v>
      </c>
      <c r="V1278" s="33">
        <f ca="1">HLOOKUP($B1277,INDIRECT(V$1&amp;"!$I$2:$AM$40"),('Partner-period(er)'!$A1278+14),FALSE)</f>
        <v>0</v>
      </c>
      <c r="W1278" s="33">
        <f ca="1">HLOOKUP($B1277,INDIRECT(W$1&amp;"!$I$2:$AM$40"),('Partner-period(er)'!$A1278+14),FALSE)</f>
        <v>0</v>
      </c>
      <c r="X1278" s="370">
        <f ca="1">HLOOKUP($B1277,INDIRECT(X$1&amp;"!$I$2:$AM$40"),('Partner-period(er)'!$A1278+14),FALSE)</f>
        <v>0</v>
      </c>
      <c r="Z1278" s="15"/>
      <c r="AA1278" s="11"/>
      <c r="AB1278" s="11"/>
      <c r="AC1278" s="11"/>
      <c r="AD1278" s="11"/>
      <c r="AE1278" s="11"/>
      <c r="AF1278" s="11"/>
      <c r="AG1278" s="11"/>
      <c r="AH1278" s="11"/>
      <c r="AI1278" s="11"/>
      <c r="AJ1278" s="11"/>
      <c r="AK1278" s="11"/>
      <c r="AL1278" s="11"/>
      <c r="AM1278" s="11"/>
      <c r="AN1278" s="19"/>
      <c r="AO1278" s="12"/>
      <c r="AP1278" s="11"/>
      <c r="AQ1278" s="11"/>
      <c r="AR1278" s="11"/>
      <c r="AS1278" s="11"/>
      <c r="AT1278" s="11"/>
      <c r="AU1278" s="11"/>
      <c r="AV1278" s="11"/>
      <c r="AW1278" s="11"/>
      <c r="AX1278" s="11"/>
      <c r="AY1278" s="11"/>
      <c r="AZ1278" s="11"/>
      <c r="BA1278" s="11"/>
      <c r="BB1278" s="11"/>
      <c r="BC1278" s="11"/>
      <c r="BD1278" s="11"/>
    </row>
    <row r="1279" spans="1:56" ht="13.8" thickBot="1" x14ac:dyDescent="0.3">
      <c r="A1279" s="24">
        <v>26</v>
      </c>
      <c r="B1279" s="24">
        <f t="shared" si="678"/>
        <v>26</v>
      </c>
      <c r="C1279" s="265"/>
      <c r="D1279" s="34" t="str">
        <f>Data!B$32</f>
        <v>Egenfinansiering</v>
      </c>
      <c r="E1279" s="34"/>
      <c r="F1279" s="65"/>
      <c r="G1279" s="410">
        <f>HLOOKUP(B1279,'Budget &amp; Total'!$1:$45,45,FALSE)</f>
        <v>0</v>
      </c>
      <c r="H1279" s="460">
        <f t="shared" ca="1" si="679"/>
        <v>0</v>
      </c>
      <c r="I1279" s="79"/>
      <c r="J1279" s="267">
        <f ca="1">J1271-J1277-J1278</f>
        <v>0</v>
      </c>
      <c r="K1279" s="63">
        <f ca="1">K1271-K1277-K1278</f>
        <v>0</v>
      </c>
      <c r="L1279" s="63">
        <f t="shared" ref="L1279:X1279" ca="1" si="687">L1271-L1277-L1278</f>
        <v>0</v>
      </c>
      <c r="M1279" s="63">
        <f t="shared" ca="1" si="687"/>
        <v>0</v>
      </c>
      <c r="N1279" s="63">
        <f t="shared" ca="1" si="687"/>
        <v>0</v>
      </c>
      <c r="O1279" s="34">
        <f t="shared" ca="1" si="687"/>
        <v>0</v>
      </c>
      <c r="P1279" s="34">
        <f t="shared" ca="1" si="687"/>
        <v>0</v>
      </c>
      <c r="Q1279" s="34">
        <f t="shared" ca="1" si="687"/>
        <v>0</v>
      </c>
      <c r="R1279" s="34">
        <f t="shared" ca="1" si="687"/>
        <v>0</v>
      </c>
      <c r="S1279" s="34">
        <f t="shared" ca="1" si="687"/>
        <v>0</v>
      </c>
      <c r="T1279" s="34">
        <f t="shared" ca="1" si="687"/>
        <v>0</v>
      </c>
      <c r="U1279" s="34">
        <f t="shared" ca="1" si="687"/>
        <v>0</v>
      </c>
      <c r="V1279" s="34">
        <f t="shared" ca="1" si="687"/>
        <v>0</v>
      </c>
      <c r="W1279" s="34">
        <f t="shared" ca="1" si="687"/>
        <v>0</v>
      </c>
      <c r="X1279" s="371">
        <f t="shared" ca="1" si="687"/>
        <v>0</v>
      </c>
      <c r="Z1279" s="16"/>
      <c r="AA1279" s="17"/>
      <c r="AB1279" s="17"/>
      <c r="AC1279" s="17"/>
      <c r="AD1279" s="17"/>
      <c r="AE1279" s="17"/>
      <c r="AF1279" s="17"/>
      <c r="AG1279" s="17"/>
      <c r="AH1279" s="17"/>
      <c r="AI1279" s="17"/>
      <c r="AJ1279" s="17"/>
      <c r="AK1279" s="17"/>
      <c r="AL1279" s="17"/>
      <c r="AM1279" s="17"/>
      <c r="AN1279" s="20"/>
      <c r="AO1279" s="12"/>
      <c r="AP1279" s="11"/>
      <c r="AQ1279" s="11"/>
      <c r="AR1279" s="11"/>
      <c r="AS1279" s="11"/>
      <c r="AT1279" s="11"/>
      <c r="AU1279" s="11"/>
      <c r="AV1279" s="11"/>
      <c r="AW1279" s="11"/>
      <c r="AX1279" s="11"/>
      <c r="AY1279" s="11"/>
      <c r="AZ1279" s="11"/>
      <c r="BA1279" s="11"/>
      <c r="BB1279" s="11"/>
      <c r="BC1279" s="11"/>
      <c r="BD1279" s="11"/>
    </row>
    <row r="1280" spans="1:56" x14ac:dyDescent="0.25">
      <c r="A1280" s="24">
        <v>29</v>
      </c>
      <c r="C1280" s="88" t="str">
        <f>Data!$B$95</f>
        <v>Kontrol for overskridelse af timepriser</v>
      </c>
      <c r="D1280" s="60"/>
      <c r="E1280" s="60"/>
      <c r="F1280" s="4"/>
      <c r="G1280" s="59"/>
      <c r="H1280" s="59"/>
      <c r="I1280" s="59"/>
      <c r="J1280" s="9"/>
      <c r="K1280" s="9"/>
      <c r="L1280" s="9"/>
      <c r="M1280" s="9"/>
      <c r="N1280" s="9"/>
      <c r="O1280" s="9"/>
      <c r="P1280" s="9"/>
      <c r="Q1280" s="9"/>
      <c r="R1280" s="9"/>
      <c r="S1280" s="9"/>
      <c r="T1280" s="9"/>
      <c r="U1280" s="9"/>
      <c r="V1280" s="9"/>
      <c r="W1280" s="9"/>
      <c r="X1280" s="109"/>
    </row>
    <row r="1281" spans="1:55" x14ac:dyDescent="0.25">
      <c r="A1281" s="24">
        <v>30</v>
      </c>
      <c r="C1281" s="178" t="s">
        <v>36</v>
      </c>
      <c r="D1281" s="82"/>
      <c r="E1281" s="179"/>
      <c r="F1281" s="201" t="s">
        <v>35</v>
      </c>
      <c r="G1281" s="82"/>
      <c r="H1281" s="180"/>
      <c r="I1281" s="180"/>
      <c r="J1281" s="181">
        <f ca="1">J1255</f>
        <v>0</v>
      </c>
      <c r="K1281" s="182">
        <f t="shared" ref="K1281:X1281" ca="1" si="688">K1255+J1281</f>
        <v>0</v>
      </c>
      <c r="L1281" s="182">
        <f t="shared" ca="1" si="688"/>
        <v>0</v>
      </c>
      <c r="M1281" s="182">
        <f t="shared" ca="1" si="688"/>
        <v>0</v>
      </c>
      <c r="N1281" s="182">
        <f t="shared" ca="1" si="688"/>
        <v>0</v>
      </c>
      <c r="O1281" s="182">
        <f t="shared" ca="1" si="688"/>
        <v>0</v>
      </c>
      <c r="P1281" s="182">
        <f t="shared" ca="1" si="688"/>
        <v>0</v>
      </c>
      <c r="Q1281" s="182">
        <f t="shared" ca="1" si="688"/>
        <v>0</v>
      </c>
      <c r="R1281" s="182">
        <f t="shared" ca="1" si="688"/>
        <v>0</v>
      </c>
      <c r="S1281" s="182">
        <f t="shared" ca="1" si="688"/>
        <v>0</v>
      </c>
      <c r="T1281" s="182">
        <f t="shared" ca="1" si="688"/>
        <v>0</v>
      </c>
      <c r="U1281" s="182">
        <f t="shared" ca="1" si="688"/>
        <v>0</v>
      </c>
      <c r="V1281" s="182">
        <f t="shared" ca="1" si="688"/>
        <v>0</v>
      </c>
      <c r="W1281" s="182">
        <f t="shared" ca="1" si="688"/>
        <v>0</v>
      </c>
      <c r="X1281" s="183">
        <f t="shared" ca="1" si="688"/>
        <v>0</v>
      </c>
    </row>
    <row r="1282" spans="1:55" x14ac:dyDescent="0.25">
      <c r="A1282" s="24">
        <v>31</v>
      </c>
      <c r="C1282" s="184"/>
      <c r="D1282" s="6"/>
      <c r="E1282" s="185"/>
      <c r="F1282" s="202" t="s">
        <v>37</v>
      </c>
      <c r="G1282" s="6"/>
      <c r="H1282" s="6"/>
      <c r="I1282" s="6"/>
      <c r="J1282" s="186">
        <f ca="1">J1258</f>
        <v>0</v>
      </c>
      <c r="K1282" s="187">
        <f t="shared" ref="K1282:X1282" ca="1" si="689">K1258+J1282</f>
        <v>0</v>
      </c>
      <c r="L1282" s="187">
        <f t="shared" ca="1" si="689"/>
        <v>0</v>
      </c>
      <c r="M1282" s="187">
        <f t="shared" ca="1" si="689"/>
        <v>0</v>
      </c>
      <c r="N1282" s="187">
        <f t="shared" ca="1" si="689"/>
        <v>0</v>
      </c>
      <c r="O1282" s="187">
        <f t="shared" ca="1" si="689"/>
        <v>0</v>
      </c>
      <c r="P1282" s="187">
        <f t="shared" ca="1" si="689"/>
        <v>0</v>
      </c>
      <c r="Q1282" s="187">
        <f t="shared" ca="1" si="689"/>
        <v>0</v>
      </c>
      <c r="R1282" s="187">
        <f t="shared" ca="1" si="689"/>
        <v>0</v>
      </c>
      <c r="S1282" s="187">
        <f t="shared" ca="1" si="689"/>
        <v>0</v>
      </c>
      <c r="T1282" s="187">
        <f t="shared" ca="1" si="689"/>
        <v>0</v>
      </c>
      <c r="U1282" s="187">
        <f t="shared" ca="1" si="689"/>
        <v>0</v>
      </c>
      <c r="V1282" s="187">
        <f t="shared" ca="1" si="689"/>
        <v>0</v>
      </c>
      <c r="W1282" s="187">
        <f t="shared" ca="1" si="689"/>
        <v>0</v>
      </c>
      <c r="X1282" s="188">
        <f t="shared" ca="1" si="689"/>
        <v>0</v>
      </c>
    </row>
    <row r="1283" spans="1:55" x14ac:dyDescent="0.25">
      <c r="A1283" s="24">
        <v>32</v>
      </c>
      <c r="C1283" s="189"/>
      <c r="D1283" s="6"/>
      <c r="E1283" s="6"/>
      <c r="F1283" s="203" t="s">
        <v>100</v>
      </c>
      <c r="G1283" s="6"/>
      <c r="H1283" s="190"/>
      <c r="I1283" s="190"/>
      <c r="J1283" s="191">
        <f ca="1">J1281*$F1258</f>
        <v>0</v>
      </c>
      <c r="K1283" s="192">
        <f t="shared" ref="K1283:X1283" ca="1" si="690">K1281*$F1258</f>
        <v>0</v>
      </c>
      <c r="L1283" s="192">
        <f t="shared" ca="1" si="690"/>
        <v>0</v>
      </c>
      <c r="M1283" s="192">
        <f t="shared" ca="1" si="690"/>
        <v>0</v>
      </c>
      <c r="N1283" s="192">
        <f t="shared" ca="1" si="690"/>
        <v>0</v>
      </c>
      <c r="O1283" s="192">
        <f t="shared" ca="1" si="690"/>
        <v>0</v>
      </c>
      <c r="P1283" s="192">
        <f t="shared" ca="1" si="690"/>
        <v>0</v>
      </c>
      <c r="Q1283" s="192">
        <f t="shared" ca="1" si="690"/>
        <v>0</v>
      </c>
      <c r="R1283" s="192">
        <f t="shared" ca="1" si="690"/>
        <v>0</v>
      </c>
      <c r="S1283" s="192">
        <f t="shared" ca="1" si="690"/>
        <v>0</v>
      </c>
      <c r="T1283" s="192">
        <f t="shared" ca="1" si="690"/>
        <v>0</v>
      </c>
      <c r="U1283" s="192">
        <f t="shared" ca="1" si="690"/>
        <v>0</v>
      </c>
      <c r="V1283" s="192">
        <f t="shared" ca="1" si="690"/>
        <v>0</v>
      </c>
      <c r="W1283" s="192">
        <f t="shared" ca="1" si="690"/>
        <v>0</v>
      </c>
      <c r="X1283" s="193">
        <f t="shared" ca="1" si="690"/>
        <v>0</v>
      </c>
    </row>
    <row r="1284" spans="1:55" x14ac:dyDescent="0.25">
      <c r="A1284" s="24">
        <v>33</v>
      </c>
      <c r="C1284" s="189"/>
      <c r="D1284" s="6"/>
      <c r="E1284" s="185"/>
      <c r="F1284" s="202" t="s">
        <v>99</v>
      </c>
      <c r="G1284" s="6"/>
      <c r="H1284" s="194"/>
      <c r="I1284" s="194"/>
      <c r="J1284" s="191">
        <f ca="1">MIN(J1282:J1283)</f>
        <v>0</v>
      </c>
      <c r="K1284" s="192">
        <f t="shared" ref="K1284:X1284" ca="1" si="691">MIN(K1282:K1283)-MIN(J1282:J1283)</f>
        <v>0</v>
      </c>
      <c r="L1284" s="192">
        <f t="shared" ca="1" si="691"/>
        <v>0</v>
      </c>
      <c r="M1284" s="192">
        <f t="shared" ca="1" si="691"/>
        <v>0</v>
      </c>
      <c r="N1284" s="192">
        <f t="shared" ca="1" si="691"/>
        <v>0</v>
      </c>
      <c r="O1284" s="192">
        <f t="shared" ca="1" si="691"/>
        <v>0</v>
      </c>
      <c r="P1284" s="192">
        <f t="shared" ca="1" si="691"/>
        <v>0</v>
      </c>
      <c r="Q1284" s="192">
        <f t="shared" ca="1" si="691"/>
        <v>0</v>
      </c>
      <c r="R1284" s="192">
        <f t="shared" ca="1" si="691"/>
        <v>0</v>
      </c>
      <c r="S1284" s="192">
        <f t="shared" ca="1" si="691"/>
        <v>0</v>
      </c>
      <c r="T1284" s="192">
        <f t="shared" ca="1" si="691"/>
        <v>0</v>
      </c>
      <c r="U1284" s="192">
        <f t="shared" ca="1" si="691"/>
        <v>0</v>
      </c>
      <c r="V1284" s="192">
        <f t="shared" ca="1" si="691"/>
        <v>0</v>
      </c>
      <c r="W1284" s="192">
        <f t="shared" ca="1" si="691"/>
        <v>0</v>
      </c>
      <c r="X1284" s="193">
        <f t="shared" ca="1" si="691"/>
        <v>0</v>
      </c>
      <c r="AO1284" s="12"/>
      <c r="AP1284" s="11"/>
      <c r="AQ1284" s="11"/>
      <c r="AR1284" s="11"/>
      <c r="AS1284" s="11"/>
      <c r="AT1284" s="11"/>
      <c r="AU1284" s="11"/>
      <c r="AV1284" s="11"/>
      <c r="AW1284" s="11"/>
      <c r="AX1284" s="11"/>
      <c r="AY1284" s="11"/>
      <c r="AZ1284" s="11"/>
      <c r="BA1284" s="11"/>
      <c r="BB1284" s="11"/>
      <c r="BC1284" s="11"/>
    </row>
    <row r="1285" spans="1:55" x14ac:dyDescent="0.25">
      <c r="A1285" s="24">
        <v>34</v>
      </c>
      <c r="C1285" s="189"/>
      <c r="D1285" s="6"/>
      <c r="E1285" s="185"/>
      <c r="F1285" s="202" t="s">
        <v>94</v>
      </c>
      <c r="G1285" s="6"/>
      <c r="H1285" s="190"/>
      <c r="I1285" s="190"/>
      <c r="J1285" s="191">
        <f ca="1">J1284-J1258</f>
        <v>0</v>
      </c>
      <c r="K1285" s="192">
        <f ca="1">K1284-K1258</f>
        <v>0</v>
      </c>
      <c r="L1285" s="192">
        <f t="shared" ref="L1285:X1285" ca="1" si="692">L1284-L1258</f>
        <v>0</v>
      </c>
      <c r="M1285" s="192">
        <f t="shared" ca="1" si="692"/>
        <v>0</v>
      </c>
      <c r="N1285" s="192">
        <f t="shared" ca="1" si="692"/>
        <v>0</v>
      </c>
      <c r="O1285" s="192">
        <f t="shared" ca="1" si="692"/>
        <v>0</v>
      </c>
      <c r="P1285" s="192">
        <f t="shared" ca="1" si="692"/>
        <v>0</v>
      </c>
      <c r="Q1285" s="192">
        <f t="shared" ca="1" si="692"/>
        <v>0</v>
      </c>
      <c r="R1285" s="192">
        <f t="shared" ca="1" si="692"/>
        <v>0</v>
      </c>
      <c r="S1285" s="192">
        <f t="shared" ca="1" si="692"/>
        <v>0</v>
      </c>
      <c r="T1285" s="192">
        <f t="shared" ca="1" si="692"/>
        <v>0</v>
      </c>
      <c r="U1285" s="192">
        <f t="shared" ca="1" si="692"/>
        <v>0</v>
      </c>
      <c r="V1285" s="192">
        <f t="shared" ca="1" si="692"/>
        <v>0</v>
      </c>
      <c r="W1285" s="192">
        <f t="shared" ca="1" si="692"/>
        <v>0</v>
      </c>
      <c r="X1285" s="193">
        <f t="shared" ca="1" si="692"/>
        <v>0</v>
      </c>
    </row>
    <row r="1286" spans="1:55" x14ac:dyDescent="0.25">
      <c r="A1286" s="24">
        <v>35</v>
      </c>
      <c r="C1286" s="189"/>
      <c r="D1286" s="6"/>
      <c r="E1286" s="185"/>
      <c r="F1286" s="202" t="s">
        <v>95</v>
      </c>
      <c r="G1286" s="6"/>
      <c r="H1286" s="190"/>
      <c r="I1286" s="190"/>
      <c r="J1286" s="191">
        <f ca="1">-J1285</f>
        <v>0</v>
      </c>
      <c r="K1286" s="192">
        <f ca="1">-SUM($J1285:K1285)</f>
        <v>0</v>
      </c>
      <c r="L1286" s="192">
        <f ca="1">-SUM($J1285:L1285)</f>
        <v>0</v>
      </c>
      <c r="M1286" s="192">
        <f ca="1">-SUM($J1285:M1285)</f>
        <v>0</v>
      </c>
      <c r="N1286" s="192">
        <f ca="1">-SUM($J1285:N1285)</f>
        <v>0</v>
      </c>
      <c r="O1286" s="192">
        <f ca="1">-SUM($J1285:O1285)</f>
        <v>0</v>
      </c>
      <c r="P1286" s="192">
        <f ca="1">-SUM($J1285:P1285)</f>
        <v>0</v>
      </c>
      <c r="Q1286" s="192">
        <f ca="1">-SUM($J1285:Q1285)</f>
        <v>0</v>
      </c>
      <c r="R1286" s="192">
        <f ca="1">-SUM($J1285:R1285)</f>
        <v>0</v>
      </c>
      <c r="S1286" s="192">
        <f ca="1">-SUM($J1285:S1285)</f>
        <v>0</v>
      </c>
      <c r="T1286" s="192">
        <f ca="1">-SUM($J1285:T1285)</f>
        <v>0</v>
      </c>
      <c r="U1286" s="192">
        <f ca="1">-SUM($J1285:U1285)</f>
        <v>0</v>
      </c>
      <c r="V1286" s="192">
        <f ca="1">-SUM($J1285:V1285)</f>
        <v>0</v>
      </c>
      <c r="W1286" s="192">
        <f ca="1">-SUM($J1285:W1285)</f>
        <v>0</v>
      </c>
      <c r="X1286" s="193">
        <f ca="1">-SUM($J1285:X1285)</f>
        <v>0</v>
      </c>
    </row>
    <row r="1287" spans="1:55" x14ac:dyDescent="0.25">
      <c r="C1287" s="195"/>
      <c r="D1287" s="196"/>
      <c r="E1287" s="196"/>
      <c r="F1287" s="204"/>
      <c r="G1287" s="196"/>
      <c r="H1287" s="196"/>
      <c r="I1287" s="196"/>
      <c r="J1287" s="186"/>
      <c r="K1287" s="187"/>
      <c r="L1287" s="187"/>
      <c r="M1287" s="187">
        <f ca="1">IF(M1255&gt;0,(M1283-SUM($J1284:L1284))/M1255,0)</f>
        <v>0</v>
      </c>
      <c r="N1287" s="187">
        <f ca="1">IF(N1255&gt;0,(N1283-SUM($J1284:M1284))/N1255,0)</f>
        <v>0</v>
      </c>
      <c r="O1287" s="187">
        <f ca="1">IF(O1255&gt;0,(O1283-SUM($J1284:N1284))/O1255,0)</f>
        <v>0</v>
      </c>
      <c r="P1287" s="187">
        <f ca="1">IF(P1255&gt;0,(P1283-SUM($J1284:O1284))/P1255,0)</f>
        <v>0</v>
      </c>
      <c r="Q1287" s="187">
        <f ca="1">IF(Q1255&gt;0,(Q1283-SUM($J1284:P1284))/Q1255,0)</f>
        <v>0</v>
      </c>
      <c r="R1287" s="187">
        <f ca="1">IF(R1255&gt;0,(R1283-SUM($J1284:Q1284))/R1255,0)</f>
        <v>0</v>
      </c>
      <c r="S1287" s="187">
        <f ca="1">IF(S1255&gt;0,(S1283-SUM($J1284:R1284))/S1255,0)</f>
        <v>0</v>
      </c>
      <c r="T1287" s="187">
        <f ca="1">IF(T1255&gt;0,(T1283-SUM($J1284:S1284))/T1255,0)</f>
        <v>0</v>
      </c>
      <c r="U1287" s="187">
        <f ca="1">IF(U1255&gt;0,(U1283-SUM($J1284:T1284))/U1255,0)</f>
        <v>0</v>
      </c>
      <c r="V1287" s="187">
        <f ca="1">IF(V1255&gt;0,(V1283-SUM($J1284:U1284))/V1255,0)</f>
        <v>0</v>
      </c>
      <c r="W1287" s="187">
        <f ca="1">IF(W1255&gt;0,(W1283-SUM($J1284:V1284))/W1255,0)</f>
        <v>0</v>
      </c>
      <c r="X1287" s="188">
        <f ca="1">IF(X1255&gt;0,(X1283-SUM($J1284:W1284))/X1255,0)</f>
        <v>0</v>
      </c>
    </row>
    <row r="1288" spans="1:55" x14ac:dyDescent="0.25">
      <c r="A1288" s="24">
        <v>36</v>
      </c>
      <c r="C1288" s="189" t="s">
        <v>40</v>
      </c>
      <c r="D1288" s="6"/>
      <c r="E1288" s="185"/>
      <c r="F1288" s="202" t="s">
        <v>35</v>
      </c>
      <c r="G1288" s="6"/>
      <c r="H1288" s="6"/>
      <c r="I1288" s="6"/>
      <c r="J1288" s="191">
        <f ca="1">J1256</f>
        <v>0</v>
      </c>
      <c r="K1288" s="192">
        <f t="shared" ref="K1288:X1288" ca="1" si="693">K1256+J1288</f>
        <v>0</v>
      </c>
      <c r="L1288" s="192">
        <f t="shared" ca="1" si="693"/>
        <v>0</v>
      </c>
      <c r="M1288" s="192">
        <f t="shared" ca="1" si="693"/>
        <v>0</v>
      </c>
      <c r="N1288" s="192">
        <f t="shared" ca="1" si="693"/>
        <v>0</v>
      </c>
      <c r="O1288" s="192">
        <f t="shared" ca="1" si="693"/>
        <v>0</v>
      </c>
      <c r="P1288" s="192">
        <f t="shared" ca="1" si="693"/>
        <v>0</v>
      </c>
      <c r="Q1288" s="192">
        <f t="shared" ca="1" si="693"/>
        <v>0</v>
      </c>
      <c r="R1288" s="192">
        <f t="shared" ca="1" si="693"/>
        <v>0</v>
      </c>
      <c r="S1288" s="192">
        <f t="shared" ca="1" si="693"/>
        <v>0</v>
      </c>
      <c r="T1288" s="192">
        <f t="shared" ca="1" si="693"/>
        <v>0</v>
      </c>
      <c r="U1288" s="192">
        <f t="shared" ca="1" si="693"/>
        <v>0</v>
      </c>
      <c r="V1288" s="192">
        <f t="shared" ca="1" si="693"/>
        <v>0</v>
      </c>
      <c r="W1288" s="192">
        <f t="shared" ca="1" si="693"/>
        <v>0</v>
      </c>
      <c r="X1288" s="193">
        <f t="shared" ca="1" si="693"/>
        <v>0</v>
      </c>
    </row>
    <row r="1289" spans="1:55" x14ac:dyDescent="0.25">
      <c r="A1289" s="24">
        <v>37</v>
      </c>
      <c r="C1289" s="189"/>
      <c r="D1289" s="6"/>
      <c r="E1289" s="185"/>
      <c r="F1289" s="202" t="s">
        <v>37</v>
      </c>
      <c r="G1289" s="6"/>
      <c r="H1289" s="6"/>
      <c r="I1289" s="6"/>
      <c r="J1289" s="191">
        <f ca="1">J1259</f>
        <v>0</v>
      </c>
      <c r="K1289" s="192">
        <f t="shared" ref="K1289:X1289" ca="1" si="694">K1259+J1289</f>
        <v>0</v>
      </c>
      <c r="L1289" s="192">
        <f t="shared" ca="1" si="694"/>
        <v>0</v>
      </c>
      <c r="M1289" s="192">
        <f t="shared" ca="1" si="694"/>
        <v>0</v>
      </c>
      <c r="N1289" s="192">
        <f t="shared" ca="1" si="694"/>
        <v>0</v>
      </c>
      <c r="O1289" s="192">
        <f t="shared" ca="1" si="694"/>
        <v>0</v>
      </c>
      <c r="P1289" s="192">
        <f t="shared" ca="1" si="694"/>
        <v>0</v>
      </c>
      <c r="Q1289" s="192">
        <f t="shared" ca="1" si="694"/>
        <v>0</v>
      </c>
      <c r="R1289" s="192">
        <f t="shared" ca="1" si="694"/>
        <v>0</v>
      </c>
      <c r="S1289" s="192">
        <f t="shared" ca="1" si="694"/>
        <v>0</v>
      </c>
      <c r="T1289" s="192">
        <f t="shared" ca="1" si="694"/>
        <v>0</v>
      </c>
      <c r="U1289" s="192">
        <f t="shared" ca="1" si="694"/>
        <v>0</v>
      </c>
      <c r="V1289" s="192">
        <f t="shared" ca="1" si="694"/>
        <v>0</v>
      </c>
      <c r="W1289" s="192">
        <f t="shared" ca="1" si="694"/>
        <v>0</v>
      </c>
      <c r="X1289" s="193">
        <f t="shared" ca="1" si="694"/>
        <v>0</v>
      </c>
    </row>
    <row r="1290" spans="1:55" x14ac:dyDescent="0.25">
      <c r="A1290" s="24">
        <v>38</v>
      </c>
      <c r="C1290" s="197"/>
      <c r="D1290" s="6"/>
      <c r="E1290" s="6"/>
      <c r="F1290" s="203" t="s">
        <v>100</v>
      </c>
      <c r="G1290" s="6"/>
      <c r="H1290" s="6"/>
      <c r="I1290" s="6"/>
      <c r="J1290" s="191">
        <f ca="1">J1288*$F1259</f>
        <v>0</v>
      </c>
      <c r="K1290" s="192">
        <f ca="1">K1288*$F1259</f>
        <v>0</v>
      </c>
      <c r="L1290" s="192">
        <f t="shared" ref="L1290:X1290" ca="1" si="695">L1288*$F1259</f>
        <v>0</v>
      </c>
      <c r="M1290" s="192">
        <f t="shared" ca="1" si="695"/>
        <v>0</v>
      </c>
      <c r="N1290" s="192">
        <f t="shared" ca="1" si="695"/>
        <v>0</v>
      </c>
      <c r="O1290" s="192">
        <f t="shared" ca="1" si="695"/>
        <v>0</v>
      </c>
      <c r="P1290" s="192">
        <f t="shared" ca="1" si="695"/>
        <v>0</v>
      </c>
      <c r="Q1290" s="192">
        <f t="shared" ca="1" si="695"/>
        <v>0</v>
      </c>
      <c r="R1290" s="192">
        <f t="shared" ca="1" si="695"/>
        <v>0</v>
      </c>
      <c r="S1290" s="192">
        <f t="shared" ca="1" si="695"/>
        <v>0</v>
      </c>
      <c r="T1290" s="192">
        <f t="shared" ca="1" si="695"/>
        <v>0</v>
      </c>
      <c r="U1290" s="192">
        <f t="shared" ca="1" si="695"/>
        <v>0</v>
      </c>
      <c r="V1290" s="192">
        <f t="shared" ca="1" si="695"/>
        <v>0</v>
      </c>
      <c r="W1290" s="192">
        <f t="shared" ca="1" si="695"/>
        <v>0</v>
      </c>
      <c r="X1290" s="193">
        <f t="shared" ca="1" si="695"/>
        <v>0</v>
      </c>
    </row>
    <row r="1291" spans="1:55" x14ac:dyDescent="0.25">
      <c r="A1291" s="24">
        <v>39</v>
      </c>
      <c r="C1291" s="189"/>
      <c r="D1291" s="6"/>
      <c r="E1291" s="185"/>
      <c r="F1291" s="202" t="s">
        <v>99</v>
      </c>
      <c r="G1291" s="6"/>
      <c r="H1291" s="6"/>
      <c r="I1291" s="6"/>
      <c r="J1291" s="191">
        <f ca="1">MIN(J1289:J1290)</f>
        <v>0</v>
      </c>
      <c r="K1291" s="192">
        <f t="shared" ref="K1291:X1291" ca="1" si="696">MIN(K1289:K1290)-MIN(J1289:J1290)</f>
        <v>0</v>
      </c>
      <c r="L1291" s="192">
        <f t="shared" ca="1" si="696"/>
        <v>0</v>
      </c>
      <c r="M1291" s="192">
        <f t="shared" ca="1" si="696"/>
        <v>0</v>
      </c>
      <c r="N1291" s="192">
        <f t="shared" ca="1" si="696"/>
        <v>0</v>
      </c>
      <c r="O1291" s="192">
        <f t="shared" ca="1" si="696"/>
        <v>0</v>
      </c>
      <c r="P1291" s="192">
        <f t="shared" ca="1" si="696"/>
        <v>0</v>
      </c>
      <c r="Q1291" s="192">
        <f t="shared" ca="1" si="696"/>
        <v>0</v>
      </c>
      <c r="R1291" s="192">
        <f t="shared" ca="1" si="696"/>
        <v>0</v>
      </c>
      <c r="S1291" s="192">
        <f t="shared" ca="1" si="696"/>
        <v>0</v>
      </c>
      <c r="T1291" s="192">
        <f t="shared" ca="1" si="696"/>
        <v>0</v>
      </c>
      <c r="U1291" s="192">
        <f t="shared" ca="1" si="696"/>
        <v>0</v>
      </c>
      <c r="V1291" s="192">
        <f t="shared" ca="1" si="696"/>
        <v>0</v>
      </c>
      <c r="W1291" s="192">
        <f t="shared" ca="1" si="696"/>
        <v>0</v>
      </c>
      <c r="X1291" s="193">
        <f t="shared" ca="1" si="696"/>
        <v>0</v>
      </c>
    </row>
    <row r="1292" spans="1:55" x14ac:dyDescent="0.25">
      <c r="A1292" s="24">
        <v>40</v>
      </c>
      <c r="C1292" s="189"/>
      <c r="D1292" s="6"/>
      <c r="E1292" s="185"/>
      <c r="F1292" s="202" t="s">
        <v>94</v>
      </c>
      <c r="G1292" s="6"/>
      <c r="H1292" s="6"/>
      <c r="I1292" s="6"/>
      <c r="J1292" s="191">
        <f t="shared" ref="J1292:X1292" ca="1" si="697">J1291-J1259</f>
        <v>0</v>
      </c>
      <c r="K1292" s="192">
        <f t="shared" ca="1" si="697"/>
        <v>0</v>
      </c>
      <c r="L1292" s="192">
        <f t="shared" ca="1" si="697"/>
        <v>0</v>
      </c>
      <c r="M1292" s="192">
        <f t="shared" ca="1" si="697"/>
        <v>0</v>
      </c>
      <c r="N1292" s="192">
        <f t="shared" ca="1" si="697"/>
        <v>0</v>
      </c>
      <c r="O1292" s="192">
        <f t="shared" ca="1" si="697"/>
        <v>0</v>
      </c>
      <c r="P1292" s="192">
        <f t="shared" ca="1" si="697"/>
        <v>0</v>
      </c>
      <c r="Q1292" s="192">
        <f t="shared" ca="1" si="697"/>
        <v>0</v>
      </c>
      <c r="R1292" s="192">
        <f t="shared" ca="1" si="697"/>
        <v>0</v>
      </c>
      <c r="S1292" s="192">
        <f t="shared" ca="1" si="697"/>
        <v>0</v>
      </c>
      <c r="T1292" s="192">
        <f t="shared" ca="1" si="697"/>
        <v>0</v>
      </c>
      <c r="U1292" s="192">
        <f t="shared" ca="1" si="697"/>
        <v>0</v>
      </c>
      <c r="V1292" s="192">
        <f t="shared" ca="1" si="697"/>
        <v>0</v>
      </c>
      <c r="W1292" s="192">
        <f t="shared" ca="1" si="697"/>
        <v>0</v>
      </c>
      <c r="X1292" s="193">
        <f t="shared" ca="1" si="697"/>
        <v>0</v>
      </c>
    </row>
    <row r="1293" spans="1:55" x14ac:dyDescent="0.25">
      <c r="A1293" s="24">
        <v>41</v>
      </c>
      <c r="C1293" s="189"/>
      <c r="D1293" s="6"/>
      <c r="E1293" s="185"/>
      <c r="F1293" s="202" t="s">
        <v>95</v>
      </c>
      <c r="G1293" s="6"/>
      <c r="H1293" s="6"/>
      <c r="I1293" s="6"/>
      <c r="J1293" s="191">
        <f ca="1">-J1292</f>
        <v>0</v>
      </c>
      <c r="K1293" s="192">
        <f ca="1">-SUM($J1292:K1292)</f>
        <v>0</v>
      </c>
      <c r="L1293" s="192">
        <f ca="1">-SUM($J1292:L1292)</f>
        <v>0</v>
      </c>
      <c r="M1293" s="192">
        <f ca="1">-SUM($J1292:M1292)</f>
        <v>0</v>
      </c>
      <c r="N1293" s="192">
        <f ca="1">-SUM($J1292:N1292)</f>
        <v>0</v>
      </c>
      <c r="O1293" s="192">
        <f ca="1">-SUM($J1292:O1292)</f>
        <v>0</v>
      </c>
      <c r="P1293" s="192">
        <f ca="1">-SUM($J1292:P1292)</f>
        <v>0</v>
      </c>
      <c r="Q1293" s="192">
        <f ca="1">-SUM($J1292:Q1292)</f>
        <v>0</v>
      </c>
      <c r="R1293" s="192">
        <f ca="1">-SUM($J1292:R1292)</f>
        <v>0</v>
      </c>
      <c r="S1293" s="192">
        <f ca="1">-SUM($J1292:S1292)</f>
        <v>0</v>
      </c>
      <c r="T1293" s="192">
        <f ca="1">-SUM($J1292:T1292)</f>
        <v>0</v>
      </c>
      <c r="U1293" s="192">
        <f ca="1">-SUM($J1292:U1292)</f>
        <v>0</v>
      </c>
      <c r="V1293" s="192">
        <f ca="1">-SUM($J1292:V1292)</f>
        <v>0</v>
      </c>
      <c r="W1293" s="192">
        <f ca="1">-SUM($J1292:W1292)</f>
        <v>0</v>
      </c>
      <c r="X1293" s="193">
        <f ca="1">-SUM($J1292:X1292)</f>
        <v>0</v>
      </c>
    </row>
    <row r="1294" spans="1:55" x14ac:dyDescent="0.25">
      <c r="A1294" s="24">
        <v>42</v>
      </c>
      <c r="B1294" s="154"/>
      <c r="C1294" s="178" t="s">
        <v>65</v>
      </c>
      <c r="D1294" s="82"/>
      <c r="E1294" s="82"/>
      <c r="F1294" s="205" t="s">
        <v>58</v>
      </c>
      <c r="G1294" s="82"/>
      <c r="H1294" s="82"/>
      <c r="I1294" s="82"/>
      <c r="J1294" s="198">
        <f t="shared" ref="J1294:X1294" ca="1" si="698">(J1292+J1285)*$F1260</f>
        <v>0</v>
      </c>
      <c r="K1294" s="199">
        <f t="shared" ca="1" si="698"/>
        <v>0</v>
      </c>
      <c r="L1294" s="199">
        <f t="shared" ca="1" si="698"/>
        <v>0</v>
      </c>
      <c r="M1294" s="199">
        <f t="shared" ca="1" si="698"/>
        <v>0</v>
      </c>
      <c r="N1294" s="199">
        <f t="shared" ca="1" si="698"/>
        <v>0</v>
      </c>
      <c r="O1294" s="199">
        <f t="shared" ca="1" si="698"/>
        <v>0</v>
      </c>
      <c r="P1294" s="199">
        <f t="shared" ca="1" si="698"/>
        <v>0</v>
      </c>
      <c r="Q1294" s="199">
        <f t="shared" ca="1" si="698"/>
        <v>0</v>
      </c>
      <c r="R1294" s="199">
        <f t="shared" ca="1" si="698"/>
        <v>0</v>
      </c>
      <c r="S1294" s="199">
        <f t="shared" ca="1" si="698"/>
        <v>0</v>
      </c>
      <c r="T1294" s="199">
        <f t="shared" ca="1" si="698"/>
        <v>0</v>
      </c>
      <c r="U1294" s="199">
        <f t="shared" ca="1" si="698"/>
        <v>0</v>
      </c>
      <c r="V1294" s="199">
        <f t="shared" ca="1" si="698"/>
        <v>0</v>
      </c>
      <c r="W1294" s="199">
        <f t="shared" ca="1" si="698"/>
        <v>0</v>
      </c>
      <c r="X1294" s="200">
        <f t="shared" ca="1" si="698"/>
        <v>0</v>
      </c>
    </row>
    <row r="1295" spans="1:55" x14ac:dyDescent="0.25">
      <c r="A1295" s="24">
        <v>43</v>
      </c>
      <c r="C1295" s="189"/>
      <c r="D1295" s="6"/>
      <c r="E1295" s="6"/>
      <c r="F1295" s="202" t="str">
        <f>Data!B$99</f>
        <v>Støttet overhead</v>
      </c>
      <c r="G1295" s="6"/>
      <c r="H1295" s="6"/>
      <c r="I1295" s="6"/>
      <c r="J1295" s="191">
        <f ca="1">(J1291+J1284)*$F1260</f>
        <v>0</v>
      </c>
      <c r="K1295" s="192">
        <f ca="1">(K1291+K1284)*$F1260</f>
        <v>0</v>
      </c>
      <c r="L1295" s="192">
        <f t="shared" ref="L1295:X1295" ca="1" si="699">(L1291+L1284)*$F1260</f>
        <v>0</v>
      </c>
      <c r="M1295" s="192">
        <f t="shared" ca="1" si="699"/>
        <v>0</v>
      </c>
      <c r="N1295" s="192">
        <f t="shared" ca="1" si="699"/>
        <v>0</v>
      </c>
      <c r="O1295" s="192">
        <f t="shared" ca="1" si="699"/>
        <v>0</v>
      </c>
      <c r="P1295" s="192">
        <f t="shared" ca="1" si="699"/>
        <v>0</v>
      </c>
      <c r="Q1295" s="192">
        <f t="shared" ca="1" si="699"/>
        <v>0</v>
      </c>
      <c r="R1295" s="192">
        <f t="shared" ca="1" si="699"/>
        <v>0</v>
      </c>
      <c r="S1295" s="192">
        <f t="shared" ca="1" si="699"/>
        <v>0</v>
      </c>
      <c r="T1295" s="192">
        <f t="shared" ca="1" si="699"/>
        <v>0</v>
      </c>
      <c r="U1295" s="192">
        <f t="shared" ca="1" si="699"/>
        <v>0</v>
      </c>
      <c r="V1295" s="192">
        <f t="shared" ca="1" si="699"/>
        <v>0</v>
      </c>
      <c r="W1295" s="192">
        <f t="shared" ca="1" si="699"/>
        <v>0</v>
      </c>
      <c r="X1295" s="193">
        <f t="shared" ca="1" si="699"/>
        <v>0</v>
      </c>
    </row>
    <row r="1296" spans="1:55" x14ac:dyDescent="0.25">
      <c r="C1296" s="178" t="s">
        <v>101</v>
      </c>
      <c r="D1296" s="82"/>
      <c r="E1296" s="82"/>
      <c r="F1296" s="201" t="str">
        <f>Data!B$33</f>
        <v>Udbetalingsloft</v>
      </c>
      <c r="G1296" s="82"/>
      <c r="H1296" s="82"/>
      <c r="I1296" s="82"/>
      <c r="J1296" s="198">
        <f ca="1">(J1283+J1290)*(1+$F1260)*$F1273</f>
        <v>0</v>
      </c>
      <c r="K1296" s="199">
        <f t="shared" ref="K1296:X1296" ca="1" si="700">(K1283+K1290)*(1+$F1260)*$F1273</f>
        <v>0</v>
      </c>
      <c r="L1296" s="199">
        <f t="shared" ca="1" si="700"/>
        <v>0</v>
      </c>
      <c r="M1296" s="199">
        <f t="shared" ca="1" si="700"/>
        <v>0</v>
      </c>
      <c r="N1296" s="199">
        <f t="shared" ca="1" si="700"/>
        <v>0</v>
      </c>
      <c r="O1296" s="199">
        <f t="shared" ca="1" si="700"/>
        <v>0</v>
      </c>
      <c r="P1296" s="199">
        <f t="shared" ca="1" si="700"/>
        <v>0</v>
      </c>
      <c r="Q1296" s="199">
        <f t="shared" ca="1" si="700"/>
        <v>0</v>
      </c>
      <c r="R1296" s="199">
        <f t="shared" ca="1" si="700"/>
        <v>0</v>
      </c>
      <c r="S1296" s="199">
        <f t="shared" ca="1" si="700"/>
        <v>0</v>
      </c>
      <c r="T1296" s="199">
        <f t="shared" ca="1" si="700"/>
        <v>0</v>
      </c>
      <c r="U1296" s="199">
        <f t="shared" ca="1" si="700"/>
        <v>0</v>
      </c>
      <c r="V1296" s="199">
        <f t="shared" ca="1" si="700"/>
        <v>0</v>
      </c>
      <c r="W1296" s="199">
        <f t="shared" ca="1" si="700"/>
        <v>0</v>
      </c>
      <c r="X1296" s="200">
        <f t="shared" ca="1" si="700"/>
        <v>0</v>
      </c>
    </row>
    <row r="1297" spans="1:56" x14ac:dyDescent="0.25">
      <c r="C1297" s="189"/>
      <c r="D1297" s="6"/>
      <c r="E1297" s="6"/>
      <c r="F1297" s="202" t="str">
        <f>Data!B$34</f>
        <v>Til/fra pulje</v>
      </c>
      <c r="G1297" s="6"/>
      <c r="H1297" s="6"/>
      <c r="I1297" s="6"/>
      <c r="J1297" s="191">
        <f ca="1">(J1285+J1292)*(1+$F1260)*$F1273</f>
        <v>0</v>
      </c>
      <c r="K1297" s="192">
        <f t="shared" ref="K1297:X1297" ca="1" si="701">(K1285+K1292)*(1+$F1260)*$F1273</f>
        <v>0</v>
      </c>
      <c r="L1297" s="192">
        <f t="shared" ca="1" si="701"/>
        <v>0</v>
      </c>
      <c r="M1297" s="192">
        <f t="shared" ca="1" si="701"/>
        <v>0</v>
      </c>
      <c r="N1297" s="192">
        <f t="shared" ca="1" si="701"/>
        <v>0</v>
      </c>
      <c r="O1297" s="192">
        <f t="shared" ca="1" si="701"/>
        <v>0</v>
      </c>
      <c r="P1297" s="192">
        <f t="shared" ca="1" si="701"/>
        <v>0</v>
      </c>
      <c r="Q1297" s="192">
        <f t="shared" ca="1" si="701"/>
        <v>0</v>
      </c>
      <c r="R1297" s="192">
        <f t="shared" ca="1" si="701"/>
        <v>0</v>
      </c>
      <c r="S1297" s="192">
        <f t="shared" ca="1" si="701"/>
        <v>0</v>
      </c>
      <c r="T1297" s="192">
        <f t="shared" ca="1" si="701"/>
        <v>0</v>
      </c>
      <c r="U1297" s="192">
        <f t="shared" ca="1" si="701"/>
        <v>0</v>
      </c>
      <c r="V1297" s="192">
        <f t="shared" ca="1" si="701"/>
        <v>0</v>
      </c>
      <c r="W1297" s="192">
        <f t="shared" ca="1" si="701"/>
        <v>0</v>
      </c>
      <c r="X1297" s="193">
        <f t="shared" ca="1" si="701"/>
        <v>0</v>
      </c>
    </row>
    <row r="1298" spans="1:56" x14ac:dyDescent="0.25">
      <c r="C1298" s="195"/>
      <c r="D1298" s="196"/>
      <c r="E1298" s="196"/>
      <c r="F1298" s="204" t="str">
        <f>Data!B$35</f>
        <v>Pulje for tilbageholdt tilskud</v>
      </c>
      <c r="G1298" s="196"/>
      <c r="H1298" s="196"/>
      <c r="I1298" s="196"/>
      <c r="J1298" s="186">
        <f ca="1">(J1286+J1293)*(1+$F1260)*$F1273</f>
        <v>0</v>
      </c>
      <c r="K1298" s="187">
        <f t="shared" ref="K1298:X1298" ca="1" si="702">(K1286+K1293)*(1+$F1260)*$F1273</f>
        <v>0</v>
      </c>
      <c r="L1298" s="187">
        <f t="shared" ca="1" si="702"/>
        <v>0</v>
      </c>
      <c r="M1298" s="187">
        <f t="shared" ca="1" si="702"/>
        <v>0</v>
      </c>
      <c r="N1298" s="187">
        <f t="shared" ca="1" si="702"/>
        <v>0</v>
      </c>
      <c r="O1298" s="187">
        <f t="shared" ca="1" si="702"/>
        <v>0</v>
      </c>
      <c r="P1298" s="187">
        <f t="shared" ca="1" si="702"/>
        <v>0</v>
      </c>
      <c r="Q1298" s="187">
        <f t="shared" ca="1" si="702"/>
        <v>0</v>
      </c>
      <c r="R1298" s="187">
        <f t="shared" ca="1" si="702"/>
        <v>0</v>
      </c>
      <c r="S1298" s="187">
        <f t="shared" ca="1" si="702"/>
        <v>0</v>
      </c>
      <c r="T1298" s="187">
        <f t="shared" ca="1" si="702"/>
        <v>0</v>
      </c>
      <c r="U1298" s="187">
        <f t="shared" ca="1" si="702"/>
        <v>0</v>
      </c>
      <c r="V1298" s="187">
        <f t="shared" ca="1" si="702"/>
        <v>0</v>
      </c>
      <c r="W1298" s="187">
        <f t="shared" ca="1" si="702"/>
        <v>0</v>
      </c>
      <c r="X1298" s="188">
        <f t="shared" ca="1" si="702"/>
        <v>0</v>
      </c>
    </row>
    <row r="1299" spans="1:56" x14ac:dyDescent="0.25">
      <c r="A1299" s="24" t="s">
        <v>230</v>
      </c>
      <c r="C1299" s="482" t="s">
        <v>229</v>
      </c>
      <c r="D1299" s="483"/>
      <c r="E1299" s="483"/>
      <c r="F1299" s="483"/>
      <c r="G1299" s="483"/>
      <c r="H1299" s="483"/>
      <c r="I1299" s="483"/>
      <c r="J1299" s="484">
        <f ca="1">J1274</f>
        <v>0</v>
      </c>
      <c r="K1299" s="485">
        <f ca="1">SUM($J1274:K1274)</f>
        <v>0</v>
      </c>
      <c r="L1299" s="485">
        <f ca="1">SUM($J1274:L1274)</f>
        <v>0</v>
      </c>
      <c r="M1299" s="485">
        <f ca="1">SUM($J1274:M1274)</f>
        <v>0</v>
      </c>
      <c r="N1299" s="485">
        <f ca="1">SUM($J1274:N1274)</f>
        <v>0</v>
      </c>
      <c r="O1299" s="485">
        <f ca="1">SUM($J1274:O1274)</f>
        <v>0</v>
      </c>
      <c r="P1299" s="485">
        <f ca="1">SUM($J1274:P1274)</f>
        <v>0</v>
      </c>
      <c r="Q1299" s="485">
        <f ca="1">SUM($J1274:Q1274)</f>
        <v>0</v>
      </c>
      <c r="R1299" s="485">
        <f ca="1">SUM($J1274:R1274)</f>
        <v>0</v>
      </c>
      <c r="S1299" s="485">
        <f ca="1">SUM($J1274:S1274)</f>
        <v>0</v>
      </c>
      <c r="T1299" s="485">
        <f ca="1">SUM($J1274:T1274)</f>
        <v>0</v>
      </c>
      <c r="U1299" s="485">
        <f ca="1">SUM($J1274:U1274)</f>
        <v>0</v>
      </c>
      <c r="V1299" s="485">
        <f ca="1">SUM($J1274:V1274)</f>
        <v>0</v>
      </c>
      <c r="W1299" s="485">
        <f ca="1">SUM($J1274:W1274)</f>
        <v>0</v>
      </c>
      <c r="X1299" s="486">
        <f ca="1">SUM($J1274:X1274)</f>
        <v>0</v>
      </c>
    </row>
    <row r="1302" spans="1:56" x14ac:dyDescent="0.25">
      <c r="B1302" s="10"/>
      <c r="C1302" s="268" t="str">
        <f>Data!B$53</f>
        <v>Virksomhed</v>
      </c>
      <c r="D1302" s="81"/>
      <c r="E1302" s="403">
        <f>HLOOKUP(B1303,'Budget &amp; Total'!A:CI,6,FALSE)</f>
        <v>0</v>
      </c>
      <c r="F1302" s="925">
        <f>HLOOKUP(B1303,'Budget &amp; Total'!A:CI,5,FALSE)</f>
        <v>0</v>
      </c>
      <c r="G1302" s="925"/>
      <c r="H1302" s="925"/>
      <c r="I1302" s="81"/>
      <c r="J1302" s="82" t="str">
        <f ca="1">J$1</f>
        <v>P1</v>
      </c>
      <c r="K1302" s="82" t="str">
        <f t="shared" ref="K1302:X1302" ca="1" si="703">K$1</f>
        <v>P2</v>
      </c>
      <c r="L1302" s="82" t="str">
        <f t="shared" ca="1" si="703"/>
        <v>P3</v>
      </c>
      <c r="M1302" s="82" t="str">
        <f t="shared" ca="1" si="703"/>
        <v>P4</v>
      </c>
      <c r="N1302" s="82" t="str">
        <f t="shared" ca="1" si="703"/>
        <v>P5</v>
      </c>
      <c r="O1302" s="82" t="str">
        <f t="shared" ca="1" si="703"/>
        <v>P6</v>
      </c>
      <c r="P1302" s="82" t="str">
        <f t="shared" ca="1" si="703"/>
        <v>P7</v>
      </c>
      <c r="Q1302" s="82" t="str">
        <f t="shared" ca="1" si="703"/>
        <v>P8</v>
      </c>
      <c r="R1302" s="82" t="str">
        <f t="shared" ca="1" si="703"/>
        <v>P9</v>
      </c>
      <c r="S1302" s="82" t="str">
        <f t="shared" ca="1" si="703"/>
        <v>P10</v>
      </c>
      <c r="T1302" s="82" t="str">
        <f t="shared" ca="1" si="703"/>
        <v>P11</v>
      </c>
      <c r="U1302" s="82" t="str">
        <f t="shared" ca="1" si="703"/>
        <v>P12</v>
      </c>
      <c r="V1302" s="82" t="str">
        <f t="shared" ca="1" si="703"/>
        <v>P13</v>
      </c>
      <c r="W1302" s="82" t="str">
        <f t="shared" ca="1" si="703"/>
        <v>P14</v>
      </c>
      <c r="X1302" s="83" t="str">
        <f t="shared" ca="1" si="703"/>
        <v>P15</v>
      </c>
      <c r="Z1302" s="1"/>
      <c r="AA1302" s="1"/>
      <c r="AB1302" s="1"/>
      <c r="AC1302" s="1"/>
      <c r="AD1302" s="1"/>
      <c r="AE1302" s="1"/>
      <c r="AF1302" s="1"/>
      <c r="AG1302" s="1"/>
      <c r="AH1302" s="1"/>
      <c r="AI1302" s="1"/>
      <c r="AJ1302" s="1"/>
      <c r="AK1302" s="1"/>
      <c r="AL1302" s="1"/>
      <c r="AM1302" s="1"/>
      <c r="AN1302" s="1"/>
      <c r="AO1302" s="1"/>
      <c r="AX1302" s="1"/>
      <c r="AY1302" s="1"/>
      <c r="AZ1302" s="1"/>
      <c r="BA1302" s="1"/>
      <c r="BB1302" s="1"/>
      <c r="BC1302" s="1"/>
      <c r="BD1302" s="1"/>
    </row>
    <row r="1303" spans="1:56" x14ac:dyDescent="0.25">
      <c r="B1303" s="293">
        <f>B1253+1</f>
        <v>27</v>
      </c>
      <c r="C1303" s="84" t="str">
        <f>Data!B$52</f>
        <v>Projekt</v>
      </c>
      <c r="D1303" s="26"/>
      <c r="E1303" s="296">
        <f>'Budget &amp; Total'!$C$5</f>
        <v>0</v>
      </c>
      <c r="F1303" s="924">
        <f>'Budget &amp; Total'!$C$8</f>
        <v>0</v>
      </c>
      <c r="G1303" s="924"/>
      <c r="H1303" s="924"/>
      <c r="I1303" s="85"/>
      <c r="J1303" s="86">
        <f ca="1">INDIRECT(J$1&amp;"!d$5")</f>
        <v>0</v>
      </c>
      <c r="K1303" s="86">
        <f ca="1">INDIRECT(K$1&amp;"!d$5")</f>
        <v>1</v>
      </c>
      <c r="L1303" s="6"/>
      <c r="M1303" s="6"/>
      <c r="N1303" s="6"/>
      <c r="O1303" s="6"/>
      <c r="P1303" s="6"/>
      <c r="Q1303" s="6"/>
      <c r="R1303" s="6"/>
      <c r="S1303" s="6"/>
      <c r="T1303" s="6"/>
      <c r="U1303" s="6"/>
      <c r="V1303" s="6"/>
      <c r="W1303" s="6"/>
      <c r="X1303" s="481"/>
      <c r="Z1303">
        <v>1</v>
      </c>
      <c r="AA1303">
        <v>2</v>
      </c>
      <c r="AB1303">
        <v>3</v>
      </c>
      <c r="AC1303">
        <v>4</v>
      </c>
      <c r="AD1303">
        <v>5</v>
      </c>
      <c r="AE1303">
        <v>6</v>
      </c>
      <c r="AF1303">
        <v>7</v>
      </c>
      <c r="AG1303">
        <v>8</v>
      </c>
      <c r="AH1303">
        <v>9</v>
      </c>
      <c r="AI1303">
        <v>10</v>
      </c>
      <c r="AJ1303">
        <v>11</v>
      </c>
      <c r="AK1303">
        <v>12</v>
      </c>
      <c r="AL1303">
        <v>13</v>
      </c>
      <c r="AM1303">
        <v>14</v>
      </c>
      <c r="AN1303">
        <v>15</v>
      </c>
    </row>
    <row r="1304" spans="1:56" ht="13.8" thickBot="1" x14ac:dyDescent="0.3">
      <c r="B1304" s="24">
        <f>B1303</f>
        <v>27</v>
      </c>
      <c r="C1304" s="87"/>
      <c r="D1304" s="26"/>
      <c r="E1304" s="26"/>
      <c r="F1304" s="26"/>
      <c r="G1304" s="448" t="s">
        <v>5</v>
      </c>
      <c r="H1304" s="449">
        <f>Data!B1303</f>
        <v>0</v>
      </c>
      <c r="I1304" s="6"/>
      <c r="J1304" s="86">
        <f ca="1">INDIRECT(J$1&amp;"!f$5")</f>
        <v>0</v>
      </c>
      <c r="K1304" s="86">
        <f ca="1">INDIRECT(K$1&amp;"!f$5")</f>
        <v>0</v>
      </c>
      <c r="L1304" s="6"/>
      <c r="M1304" s="6"/>
      <c r="N1304" s="6"/>
      <c r="O1304" s="6"/>
      <c r="P1304" s="6"/>
      <c r="Q1304" s="6"/>
      <c r="R1304" s="6"/>
      <c r="S1304" s="6"/>
      <c r="T1304" s="6"/>
      <c r="U1304" s="6"/>
      <c r="V1304" s="6"/>
      <c r="W1304" s="6"/>
      <c r="X1304" s="481"/>
      <c r="Z1304" s="1">
        <f t="shared" ref="Z1304:AN1304" ca="1" si="704">J1304+20</f>
        <v>20</v>
      </c>
      <c r="AA1304" s="1">
        <f t="shared" ca="1" si="704"/>
        <v>20</v>
      </c>
      <c r="AB1304" s="1">
        <f t="shared" si="704"/>
        <v>20</v>
      </c>
      <c r="AC1304" s="1">
        <f t="shared" si="704"/>
        <v>20</v>
      </c>
      <c r="AD1304" s="1">
        <f t="shared" si="704"/>
        <v>20</v>
      </c>
      <c r="AE1304" s="1">
        <f t="shared" si="704"/>
        <v>20</v>
      </c>
      <c r="AF1304" s="1">
        <f t="shared" si="704"/>
        <v>20</v>
      </c>
      <c r="AG1304" s="1">
        <f t="shared" si="704"/>
        <v>20</v>
      </c>
      <c r="AH1304" s="1">
        <f t="shared" si="704"/>
        <v>20</v>
      </c>
      <c r="AI1304" s="1">
        <f t="shared" si="704"/>
        <v>20</v>
      </c>
      <c r="AJ1304" s="1">
        <f t="shared" si="704"/>
        <v>20</v>
      </c>
      <c r="AK1304" s="1">
        <f t="shared" si="704"/>
        <v>20</v>
      </c>
      <c r="AL1304" s="1">
        <f t="shared" si="704"/>
        <v>20</v>
      </c>
      <c r="AM1304" s="1">
        <f t="shared" si="704"/>
        <v>20</v>
      </c>
      <c r="AN1304" s="1">
        <f t="shared" si="704"/>
        <v>20</v>
      </c>
    </row>
    <row r="1305" spans="1:56" x14ac:dyDescent="0.25">
      <c r="A1305" s="24">
        <v>1</v>
      </c>
      <c r="B1305" s="24">
        <f t="shared" ref="B1305:B1329" si="705">B1304</f>
        <v>27</v>
      </c>
      <c r="C1305" s="36" t="str">
        <f>Data!B$24</f>
        <v>Timer</v>
      </c>
      <c r="D1305" s="68" t="str">
        <f>Data!B$13</f>
        <v>Interne timer</v>
      </c>
      <c r="E1305" s="68"/>
      <c r="F1305" s="37"/>
      <c r="G1305" s="241">
        <f>HLOOKUP(B1305,'Budget &amp; Total'!$1:$45,(20),FALSE)</f>
        <v>0</v>
      </c>
      <c r="H1305" s="452">
        <f ca="1">SUM(J1305:X1305)</f>
        <v>0</v>
      </c>
      <c r="I1305" s="72"/>
      <c r="J1305" s="152">
        <f ca="1">HLOOKUP($B1305,INDIRECT(J$1&amp;"!$I$2:$AM$40"),('Partner-period(er)'!$A1305+14),FALSE)</f>
        <v>0</v>
      </c>
      <c r="K1305" s="69">
        <f ca="1">HLOOKUP($B1305,INDIRECT(K$1&amp;"!$I$2:$AM$40"),('Partner-period(er)'!$A1305+14),FALSE)</f>
        <v>0</v>
      </c>
      <c r="L1305" s="69">
        <f ca="1">HLOOKUP($B1305,INDIRECT(L$1&amp;"!$I$2:$AM$40"),('Partner-period(er)'!$A1305+14),FALSE)</f>
        <v>0</v>
      </c>
      <c r="M1305" s="69">
        <f ca="1">HLOOKUP($B1305,INDIRECT(M$1&amp;"!$I$2:$AM$40"),('Partner-period(er)'!$A1305+14),FALSE)</f>
        <v>0</v>
      </c>
      <c r="N1305" s="69">
        <f ca="1">HLOOKUP($B1305,INDIRECT(N$1&amp;"!$I$2:$AM$40"),('Partner-period(er)'!$A1305+14),FALSE)</f>
        <v>0</v>
      </c>
      <c r="O1305" s="68">
        <f ca="1">HLOOKUP($B1305,INDIRECT(O$1&amp;"!$I$2:$AM$40"),('Partner-period(er)'!$A1305+14),FALSE)</f>
        <v>0</v>
      </c>
      <c r="P1305" s="68">
        <f ca="1">HLOOKUP($B1305,INDIRECT(P$1&amp;"!$I$2:$AM$40"),('Partner-period(er)'!$A1305+14),FALSE)</f>
        <v>0</v>
      </c>
      <c r="Q1305" s="68">
        <f ca="1">HLOOKUP($B1305,INDIRECT(Q$1&amp;"!$I$2:$AM$40"),('Partner-period(er)'!$A1305+14),FALSE)</f>
        <v>0</v>
      </c>
      <c r="R1305" s="68">
        <f ca="1">HLOOKUP($B1305,INDIRECT(R$1&amp;"!$I$2:$AM$40"),('Partner-period(er)'!$A1305+14),FALSE)</f>
        <v>0</v>
      </c>
      <c r="S1305" s="68">
        <f ca="1">HLOOKUP($B1305,INDIRECT(S$1&amp;"!$I$2:$AM$40"),('Partner-period(er)'!$A1305+14),FALSE)</f>
        <v>0</v>
      </c>
      <c r="T1305" s="68">
        <f ca="1">HLOOKUP($B1305,INDIRECT(T$1&amp;"!$I$2:$AM$40"),('Partner-period(er)'!$A1305+14),FALSE)</f>
        <v>0</v>
      </c>
      <c r="U1305" s="68">
        <f ca="1">HLOOKUP($B1305,INDIRECT(U$1&amp;"!$I$2:$AM$40"),('Partner-period(er)'!$A1305+14),FALSE)</f>
        <v>0</v>
      </c>
      <c r="V1305" s="68">
        <f ca="1">HLOOKUP($B1305,INDIRECT(V$1&amp;"!$I$2:$AM$40"),('Partner-period(er)'!$A1305+14),FALSE)</f>
        <v>0</v>
      </c>
      <c r="W1305" s="68">
        <f ca="1">HLOOKUP($B1305,INDIRECT(W$1&amp;"!$I$2:$AM$40"),('Partner-period(er)'!$A1305+14),FALSE)</f>
        <v>0</v>
      </c>
      <c r="X1305" s="362">
        <f ca="1">HLOOKUP($B1305,INDIRECT(X$1&amp;"!$I$2:$AM$40"),('Partner-period(er)'!$A1305+14),FALSE)</f>
        <v>0</v>
      </c>
      <c r="Z1305" s="13">
        <f ca="1">J1305</f>
        <v>0</v>
      </c>
      <c r="AA1305" s="14">
        <f ca="1">SUM($J1305:K1305)</f>
        <v>0</v>
      </c>
      <c r="AB1305" s="14">
        <f ca="1">SUM($J1305:L1305)</f>
        <v>0</v>
      </c>
      <c r="AC1305" s="14">
        <f ca="1">SUM($J1305:M1305)</f>
        <v>0</v>
      </c>
      <c r="AD1305" s="14">
        <f ca="1">SUM($J1305:N1305)</f>
        <v>0</v>
      </c>
      <c r="AE1305" s="14">
        <f ca="1">SUM($J1305:O1305)</f>
        <v>0</v>
      </c>
      <c r="AF1305" s="14">
        <f ca="1">SUM($J1305:P1305)</f>
        <v>0</v>
      </c>
      <c r="AG1305" s="14">
        <f ca="1">SUM($J1305:Q1305)</f>
        <v>0</v>
      </c>
      <c r="AH1305" s="14">
        <f ca="1">SUM($J1305:R1305)</f>
        <v>0</v>
      </c>
      <c r="AI1305" s="14">
        <f ca="1">SUM($J1305:S1305)</f>
        <v>0</v>
      </c>
      <c r="AJ1305" s="14">
        <f ca="1">SUM($J1305:T1305)</f>
        <v>0</v>
      </c>
      <c r="AK1305" s="14">
        <f ca="1">SUM($J1305:U1305)</f>
        <v>0</v>
      </c>
      <c r="AL1305" s="14">
        <f ca="1">SUM($J1305:V1305)</f>
        <v>0</v>
      </c>
      <c r="AM1305" s="14">
        <f ca="1">SUM($J1305:W1305)</f>
        <v>0</v>
      </c>
      <c r="AN1305" s="18">
        <f ca="1">SUM($J1305:X1305)</f>
        <v>0</v>
      </c>
      <c r="AO1305" s="12"/>
      <c r="AP1305" s="11"/>
      <c r="AQ1305" s="11"/>
      <c r="AR1305" s="11"/>
      <c r="AS1305" s="11"/>
      <c r="AT1305" s="11"/>
    </row>
    <row r="1306" spans="1:56" x14ac:dyDescent="0.25">
      <c r="A1306" s="24">
        <v>2</v>
      </c>
      <c r="B1306" s="24">
        <f t="shared" si="705"/>
        <v>27</v>
      </c>
      <c r="C1306" s="443">
        <f>Data!L1302</f>
        <v>0</v>
      </c>
      <c r="D1306" s="9" t="str">
        <f>Data!B$14</f>
        <v>Teknisk/adm timer</v>
      </c>
      <c r="E1306" s="9"/>
      <c r="F1306" s="4"/>
      <c r="G1306" s="242">
        <f>HLOOKUP(B1306,'Budget &amp; Total'!$1:$45,(21),FALSE)</f>
        <v>0</v>
      </c>
      <c r="H1306" s="453">
        <f t="shared" ref="H1306:H1329" ca="1" si="706">SUM(J1306:X1306)</f>
        <v>0</v>
      </c>
      <c r="I1306" s="72"/>
      <c r="J1306" s="153">
        <f ca="1">HLOOKUP($B1306,INDIRECT(J$1&amp;"!$I$2:$AM$40"),('Partner-period(er)'!$A1306+14),FALSE)</f>
        <v>0</v>
      </c>
      <c r="K1306" s="58">
        <f ca="1">HLOOKUP($B1306,INDIRECT(K$1&amp;"!$I$2:$AM$40"),('Partner-period(er)'!$A1306+14),FALSE)</f>
        <v>0</v>
      </c>
      <c r="L1306" s="58">
        <f ca="1">HLOOKUP($B1306,INDIRECT(L$1&amp;"!$I$2:$AM$40"),('Partner-period(er)'!$A1306+14),FALSE)</f>
        <v>0</v>
      </c>
      <c r="M1306" s="58">
        <f ca="1">HLOOKUP($B1306,INDIRECT(M$1&amp;"!$I$2:$AM$40"),('Partner-period(er)'!$A1306+14),FALSE)</f>
        <v>0</v>
      </c>
      <c r="N1306" s="58">
        <f ca="1">HLOOKUP($B1306,INDIRECT(N$1&amp;"!$I$2:$AM$40"),('Partner-period(er)'!$A1306+14),FALSE)</f>
        <v>0</v>
      </c>
      <c r="O1306" s="41">
        <f ca="1">HLOOKUP($B1306,INDIRECT(O$1&amp;"!$I$2:$AM$40"),('Partner-period(er)'!$A1306+14),FALSE)</f>
        <v>0</v>
      </c>
      <c r="P1306" s="41">
        <f ca="1">HLOOKUP($B1306,INDIRECT(P$1&amp;"!$I$2:$AM$40"),('Partner-period(er)'!$A1306+14),FALSE)</f>
        <v>0</v>
      </c>
      <c r="Q1306" s="41">
        <f ca="1">HLOOKUP($B1306,INDIRECT(Q$1&amp;"!$I$2:$AM$40"),('Partner-period(er)'!$A1306+14),FALSE)</f>
        <v>0</v>
      </c>
      <c r="R1306" s="41">
        <f ca="1">HLOOKUP($B1306,INDIRECT(R$1&amp;"!$I$2:$AM$40"),('Partner-period(er)'!$A1306+14),FALSE)</f>
        <v>0</v>
      </c>
      <c r="S1306" s="41">
        <f ca="1">HLOOKUP($B1306,INDIRECT(S$1&amp;"!$I$2:$AM$40"),('Partner-period(er)'!$A1306+14),FALSE)</f>
        <v>0</v>
      </c>
      <c r="T1306" s="41">
        <f ca="1">HLOOKUP($B1306,INDIRECT(T$1&amp;"!$I$2:$AM$40"),('Partner-period(er)'!$A1306+14),FALSE)</f>
        <v>0</v>
      </c>
      <c r="U1306" s="41">
        <f ca="1">HLOOKUP($B1306,INDIRECT(U$1&amp;"!$I$2:$AM$40"),('Partner-period(er)'!$A1306+14),FALSE)</f>
        <v>0</v>
      </c>
      <c r="V1306" s="41">
        <f ca="1">HLOOKUP($B1306,INDIRECT(V$1&amp;"!$I$2:$AM$40"),('Partner-period(er)'!$A1306+14),FALSE)</f>
        <v>0</v>
      </c>
      <c r="W1306" s="41">
        <f ca="1">HLOOKUP($B1306,INDIRECT(W$1&amp;"!$I$2:$AM$40"),('Partner-period(er)'!$A1306+14),FALSE)</f>
        <v>0</v>
      </c>
      <c r="X1306" s="363">
        <f ca="1">HLOOKUP($B1306,INDIRECT(X$1&amp;"!$I$2:$AM$40"),('Partner-period(er)'!$A1306+14),FALSE)</f>
        <v>0</v>
      </c>
      <c r="Z1306" s="15">
        <f ca="1">J1306</f>
        <v>0</v>
      </c>
      <c r="AA1306" s="11">
        <f ca="1">SUM($J1306:K1306)</f>
        <v>0</v>
      </c>
      <c r="AB1306" s="11">
        <f ca="1">SUM($J1306:L1306)</f>
        <v>0</v>
      </c>
      <c r="AC1306" s="11">
        <f ca="1">SUM($J1306:M1306)</f>
        <v>0</v>
      </c>
      <c r="AD1306" s="11">
        <f ca="1">SUM($J1306:N1306)</f>
        <v>0</v>
      </c>
      <c r="AE1306" s="11">
        <f ca="1">SUM($J1306:O1306)</f>
        <v>0</v>
      </c>
      <c r="AF1306" s="11">
        <f ca="1">SUM($J1306:P1306)</f>
        <v>0</v>
      </c>
      <c r="AG1306" s="11">
        <f ca="1">SUM($J1306:Q1306)</f>
        <v>0</v>
      </c>
      <c r="AH1306" s="11">
        <f ca="1">SUM($J1306:R1306)</f>
        <v>0</v>
      </c>
      <c r="AI1306" s="11">
        <f ca="1">SUM($J1306:S1306)</f>
        <v>0</v>
      </c>
      <c r="AJ1306" s="11">
        <f ca="1">SUM($J1306:T1306)</f>
        <v>0</v>
      </c>
      <c r="AK1306" s="11">
        <f ca="1">SUM($J1306:U1306)</f>
        <v>0</v>
      </c>
      <c r="AL1306" s="11">
        <f ca="1">SUM($J1306:V1306)</f>
        <v>0</v>
      </c>
      <c r="AM1306" s="11">
        <f ca="1">SUM($J1306:W1306)</f>
        <v>0</v>
      </c>
      <c r="AN1306" s="19">
        <f ca="1">SUM($J1306:X1306)</f>
        <v>0</v>
      </c>
      <c r="AO1306" s="12"/>
      <c r="AP1306" s="11"/>
      <c r="AQ1306" s="11"/>
      <c r="AR1306" s="11"/>
      <c r="AS1306" s="11"/>
      <c r="AT1306" s="11"/>
    </row>
    <row r="1307" spans="1:56" x14ac:dyDescent="0.25">
      <c r="A1307" s="24">
        <v>3</v>
      </c>
      <c r="B1307" s="24">
        <f t="shared" si="705"/>
        <v>27</v>
      </c>
      <c r="C1307" s="36" t="str">
        <f>Data!B$5</f>
        <v>Personaleudgifter</v>
      </c>
      <c r="D1307" s="37"/>
      <c r="E1307" s="37"/>
      <c r="F1307" s="37"/>
      <c r="G1307" s="241"/>
      <c r="H1307" s="454">
        <f t="shared" ca="1" si="706"/>
        <v>0</v>
      </c>
      <c r="I1307" s="72"/>
      <c r="J1307" s="159">
        <f ca="1">HLOOKUP($B1307,INDIRECT(J$1&amp;"!$I$2:$AM$40"),('Partner-period(er)'!$A1307+14),FALSE)</f>
        <v>0</v>
      </c>
      <c r="K1307" s="57">
        <f ca="1">HLOOKUP($B1307,INDIRECT(K$1&amp;"!$I$2:$AM$40"),('Partner-period(er)'!$A1307+14),FALSE)</f>
        <v>0</v>
      </c>
      <c r="L1307" s="57">
        <f ca="1">HLOOKUP($B1307,INDIRECT(L$1&amp;"!$I$2:$AM$40"),('Partner-period(er)'!$A1307+14),FALSE)</f>
        <v>0</v>
      </c>
      <c r="M1307" s="57">
        <f ca="1">HLOOKUP($B1307,INDIRECT(M$1&amp;"!$I$2:$AM$40"),('Partner-period(er)'!$A1307+14),FALSE)</f>
        <v>0</v>
      </c>
      <c r="N1307" s="57">
        <f ca="1">HLOOKUP($B1307,INDIRECT(N$1&amp;"!$I$2:$AM$40"),('Partner-period(er)'!$A1307+14),FALSE)</f>
        <v>0</v>
      </c>
      <c r="O1307" s="9">
        <f ca="1">HLOOKUP($B1307,INDIRECT(O$1&amp;"!$I$2:$AM$40"),('Partner-period(er)'!$A1307+14),FALSE)</f>
        <v>0</v>
      </c>
      <c r="P1307" s="9">
        <f ca="1">HLOOKUP($B1307,INDIRECT(P$1&amp;"!$I$2:$AM$40"),('Partner-period(er)'!$A1307+14),FALSE)</f>
        <v>0</v>
      </c>
      <c r="Q1307" s="9">
        <f ca="1">HLOOKUP($B1307,INDIRECT(Q$1&amp;"!$I$2:$AM$40"),('Partner-period(er)'!$A1307+14),FALSE)</f>
        <v>0</v>
      </c>
      <c r="R1307" s="9">
        <f ca="1">HLOOKUP($B1307,INDIRECT(R$1&amp;"!$I$2:$AM$40"),('Partner-period(er)'!$A1307+14),FALSE)</f>
        <v>0</v>
      </c>
      <c r="S1307" s="9">
        <f ca="1">HLOOKUP($B1307,INDIRECT(S$1&amp;"!$I$2:$AM$40"),('Partner-period(er)'!$A1307+14),FALSE)</f>
        <v>0</v>
      </c>
      <c r="T1307" s="9">
        <f ca="1">HLOOKUP($B1307,INDIRECT(T$1&amp;"!$I$2:$AM$40"),('Partner-period(er)'!$A1307+14),FALSE)</f>
        <v>0</v>
      </c>
      <c r="U1307" s="9">
        <f ca="1">HLOOKUP($B1307,INDIRECT(U$1&amp;"!$I$2:$AM$40"),('Partner-period(er)'!$A1307+14),FALSE)</f>
        <v>0</v>
      </c>
      <c r="V1307" s="9">
        <f ca="1">HLOOKUP($B1307,INDIRECT(V$1&amp;"!$I$2:$AM$40"),('Partner-period(er)'!$A1307+14),FALSE)</f>
        <v>0</v>
      </c>
      <c r="W1307" s="9">
        <f ca="1">HLOOKUP($B1307,INDIRECT(W$1&amp;"!$I$2:$AM$40"),('Partner-period(er)'!$A1307+14),FALSE)</f>
        <v>0</v>
      </c>
      <c r="X1307" s="109">
        <f ca="1">HLOOKUP($B1307,INDIRECT(X$1&amp;"!$I$2:$AM$40"),('Partner-period(er)'!$A1307+14),FALSE)</f>
        <v>0</v>
      </c>
      <c r="Z1307" s="15">
        <f ca="1">J1307</f>
        <v>0</v>
      </c>
      <c r="AA1307" s="11">
        <f ca="1">SUM($J1307:K1307)</f>
        <v>0</v>
      </c>
      <c r="AB1307" s="11">
        <f ca="1">SUM($J1307:L1307)</f>
        <v>0</v>
      </c>
      <c r="AC1307" s="11">
        <f ca="1">SUM($J1307:M1307)</f>
        <v>0</v>
      </c>
      <c r="AD1307" s="11">
        <f ca="1">SUM($J1307:N1307)</f>
        <v>0</v>
      </c>
      <c r="AE1307" s="11">
        <f ca="1">SUM($J1307:O1307)</f>
        <v>0</v>
      </c>
      <c r="AF1307" s="11">
        <f ca="1">SUM($J1307:P1307)</f>
        <v>0</v>
      </c>
      <c r="AG1307" s="11">
        <f ca="1">SUM($J1307:Q1307)</f>
        <v>0</v>
      </c>
      <c r="AH1307" s="11">
        <f ca="1">SUM($J1307:R1307)</f>
        <v>0</v>
      </c>
      <c r="AI1307" s="11">
        <f ca="1">SUM($J1307:S1307)</f>
        <v>0</v>
      </c>
      <c r="AJ1307" s="11">
        <f ca="1">SUM($J1307:T1307)</f>
        <v>0</v>
      </c>
      <c r="AK1307" s="11">
        <f ca="1">SUM($J1307:U1307)</f>
        <v>0</v>
      </c>
      <c r="AL1307" s="11">
        <f ca="1">SUM($J1307:V1307)</f>
        <v>0</v>
      </c>
      <c r="AM1307" s="11">
        <f ca="1">SUM($J1307:W1307)</f>
        <v>0</v>
      </c>
      <c r="AN1307" s="19">
        <f ca="1">SUM($J1307:X1307)</f>
        <v>0</v>
      </c>
      <c r="AO1307" s="12"/>
      <c r="AP1307" s="11"/>
      <c r="AQ1307" s="11"/>
      <c r="AR1307" s="11"/>
      <c r="AS1307" s="11"/>
      <c r="AT1307" s="11"/>
    </row>
    <row r="1308" spans="1:56" x14ac:dyDescent="0.25">
      <c r="A1308" s="24">
        <v>4</v>
      </c>
      <c r="B1308" s="24">
        <f t="shared" si="705"/>
        <v>27</v>
      </c>
      <c r="C1308" s="43"/>
      <c r="D1308" s="9" t="str">
        <f>Data!B$15</f>
        <v>Interen løn</v>
      </c>
      <c r="E1308" s="9"/>
      <c r="F1308" s="66">
        <f>HLOOKUP(B1308,'Budget &amp; Total'!B:CI,50,FALSE)</f>
        <v>0</v>
      </c>
      <c r="G1308" s="242">
        <f>HLOOKUP(B1308,'Budget &amp; Total'!$1:$45,(24),FALSE)</f>
        <v>0</v>
      </c>
      <c r="H1308" s="454">
        <f t="shared" ca="1" si="706"/>
        <v>0</v>
      </c>
      <c r="I1308" s="72"/>
      <c r="J1308" s="159">
        <f ca="1">HLOOKUP($B1308,INDIRECT(J$1&amp;"!$I$2:$AM$40"),('Partner-period(er)'!$A1308+14),FALSE)</f>
        <v>0</v>
      </c>
      <c r="K1308" s="57">
        <f ca="1">HLOOKUP($B1308,INDIRECT(K$1&amp;"!$I$2:$AM$40"),('Partner-period(er)'!$A1308+14),FALSE)</f>
        <v>0</v>
      </c>
      <c r="L1308" s="57">
        <f ca="1">HLOOKUP($B1308,INDIRECT(L$1&amp;"!$I$2:$AM$40"),('Partner-period(er)'!$A1308+14),FALSE)</f>
        <v>0</v>
      </c>
      <c r="M1308" s="57">
        <f ca="1">HLOOKUP($B1308,INDIRECT(M$1&amp;"!$I$2:$AM$40"),('Partner-period(er)'!$A1308+14),FALSE)</f>
        <v>0</v>
      </c>
      <c r="N1308" s="57">
        <f ca="1">HLOOKUP($B1308,INDIRECT(N$1&amp;"!$I$2:$AM$40"),('Partner-period(er)'!$A1308+14),FALSE)</f>
        <v>0</v>
      </c>
      <c r="O1308" s="9">
        <f ca="1">HLOOKUP($B1308,INDIRECT(O$1&amp;"!$I$2:$AM$40"),('Partner-period(er)'!$A1308+14),FALSE)</f>
        <v>0</v>
      </c>
      <c r="P1308" s="9">
        <f ca="1">HLOOKUP($B1308,INDIRECT(P$1&amp;"!$I$2:$AM$40"),('Partner-period(er)'!$A1308+14),FALSE)</f>
        <v>0</v>
      </c>
      <c r="Q1308" s="9">
        <f ca="1">HLOOKUP($B1308,INDIRECT(Q$1&amp;"!$I$2:$AM$40"),('Partner-period(er)'!$A1308+14),FALSE)</f>
        <v>0</v>
      </c>
      <c r="R1308" s="9">
        <f ca="1">HLOOKUP($B1308,INDIRECT(R$1&amp;"!$I$2:$AM$40"),('Partner-period(er)'!$A1308+14),FALSE)</f>
        <v>0</v>
      </c>
      <c r="S1308" s="9">
        <f ca="1">HLOOKUP($B1308,INDIRECT(S$1&amp;"!$I$2:$AM$40"),('Partner-period(er)'!$A1308+14),FALSE)</f>
        <v>0</v>
      </c>
      <c r="T1308" s="9">
        <f ca="1">HLOOKUP($B1308,INDIRECT(T$1&amp;"!$I$2:$AM$40"),('Partner-period(er)'!$A1308+14),FALSE)</f>
        <v>0</v>
      </c>
      <c r="U1308" s="9">
        <f ca="1">HLOOKUP($B1308,INDIRECT(U$1&amp;"!$I$2:$AM$40"),('Partner-period(er)'!$A1308+14),FALSE)</f>
        <v>0</v>
      </c>
      <c r="V1308" s="9">
        <f ca="1">HLOOKUP($B1308,INDIRECT(V$1&amp;"!$I$2:$AM$40"),('Partner-period(er)'!$A1308+14),FALSE)</f>
        <v>0</v>
      </c>
      <c r="W1308" s="9">
        <f ca="1">HLOOKUP($B1308,INDIRECT(W$1&amp;"!$I$2:$AM$40"),('Partner-period(er)'!$A1308+14),FALSE)</f>
        <v>0</v>
      </c>
      <c r="X1308" s="109">
        <f ca="1">HLOOKUP($B1308,INDIRECT(X$1&amp;"!$I$2:$AM$40"),('Partner-period(er)'!$A1308+14),FALSE)</f>
        <v>0</v>
      </c>
      <c r="Z1308" s="21">
        <f ca="1">J1334</f>
        <v>0</v>
      </c>
      <c r="AA1308" s="22">
        <f ca="1">SUM($J1334:K1334)</f>
        <v>0</v>
      </c>
      <c r="AB1308" s="22">
        <f ca="1">SUM($J1334:L1334)</f>
        <v>0</v>
      </c>
      <c r="AC1308" s="22">
        <f ca="1">SUM($J1334:M1334)</f>
        <v>0</v>
      </c>
      <c r="AD1308" s="22">
        <f ca="1">SUM($J1334:N1334)</f>
        <v>0</v>
      </c>
      <c r="AE1308" s="22">
        <f ca="1">SUM($J1334:O1334)</f>
        <v>0</v>
      </c>
      <c r="AF1308" s="22">
        <f ca="1">SUM($J1334:P1334)</f>
        <v>0</v>
      </c>
      <c r="AG1308" s="22">
        <f ca="1">SUM($J1334:Q1334)</f>
        <v>0</v>
      </c>
      <c r="AH1308" s="22">
        <f ca="1">SUM($J1334:R1334)</f>
        <v>0</v>
      </c>
      <c r="AI1308" s="22">
        <f ca="1">SUM($J1334:S1334)</f>
        <v>0</v>
      </c>
      <c r="AJ1308" s="22">
        <f ca="1">SUM($J1334:T1334)</f>
        <v>0</v>
      </c>
      <c r="AK1308" s="22">
        <f ca="1">SUM($J1334:U1334)</f>
        <v>0</v>
      </c>
      <c r="AL1308" s="22">
        <f ca="1">SUM($J1334:V1334)</f>
        <v>0</v>
      </c>
      <c r="AM1308" s="22">
        <f ca="1">SUM($J1334:W1334)</f>
        <v>0</v>
      </c>
      <c r="AN1308" s="23">
        <f ca="1">SUM($J1334:X1334)</f>
        <v>0</v>
      </c>
      <c r="AO1308" s="12"/>
      <c r="AP1308" s="11">
        <f ca="1">IF(Data!$H$2="ja",IF(Z1308&gt;$G1308,Z1308-$G1308,0),0)</f>
        <v>0</v>
      </c>
      <c r="AQ1308" s="11">
        <f ca="1">IF(Data!$H$2="ja",IF(AA1308&gt;$G1308,AA1308-$G1308-SUM($AP1308:AP1308),0),0)</f>
        <v>0</v>
      </c>
      <c r="AR1308" s="11">
        <f ca="1">IF(Data!$H$2="ja",IF(AB1308&gt;$G1308,AB1308-$G1308-SUM($AP1308:AQ1308),0),0)</f>
        <v>0</v>
      </c>
      <c r="AS1308" s="11">
        <f ca="1">IF(Data!$H$2="ja",IF(AC1308&gt;$G1308,AC1308-$G1308-SUM($AP1308:AR1308),0),0)</f>
        <v>0</v>
      </c>
      <c r="AT1308" s="11">
        <f ca="1">IF(Data!$H$2="ja",IF(AD1308&gt;$G1308,AD1308-$G1308-SUM($AP1308:AS1308),0),0)</f>
        <v>0</v>
      </c>
      <c r="AU1308" s="11">
        <f ca="1">IF(Data!$H$2="ja",IF(AE1308&gt;$G1308,AE1308-$G1308-SUM($AP1308:AT1308),0),0)</f>
        <v>0</v>
      </c>
      <c r="AV1308" s="11">
        <f ca="1">IF(Data!$H$2="ja",IF(AF1308&gt;$G1308,AF1308-$G1308-SUM($AP1308:AU1308),0),0)</f>
        <v>0</v>
      </c>
      <c r="AW1308" s="11">
        <f ca="1">IF(Data!$H$2="ja",IF(AG1308&gt;$G1308,AG1308-$G1308-SUM($AP1308:AV1308),0),0)</f>
        <v>0</v>
      </c>
      <c r="AX1308" s="11">
        <f ca="1">IF(Data!$H$2="ja",IF(AH1308&gt;$G1308,AH1308-$G1308-SUM($AP1308:AW1308),0),0)</f>
        <v>0</v>
      </c>
      <c r="AY1308" s="11">
        <f ca="1">IF(Data!$H$2="ja",IF(AI1308&gt;$G1308,AI1308-$G1308-SUM($AP1308:AX1308),0),0)</f>
        <v>0</v>
      </c>
      <c r="AZ1308" s="11">
        <f ca="1">IF(Data!$H$2="ja",IF(AJ1308&gt;$G1308,AJ1308-$G1308-SUM($AP1308:AY1308),0),0)</f>
        <v>0</v>
      </c>
      <c r="BA1308" s="11">
        <f ca="1">IF(Data!$H$2="ja",IF(AK1308&gt;$G1308,AK1308-$G1308-SUM($AP1308:AZ1308),0),0)</f>
        <v>0</v>
      </c>
      <c r="BB1308" s="11">
        <f ca="1">IF(Data!$H$2="ja",IF(AL1308&gt;$G1308,AL1308-$G1308-SUM($AP1308:BA1308),0),0)</f>
        <v>0</v>
      </c>
      <c r="BC1308" s="11">
        <f ca="1">IF(Data!$H$2="ja",IF(AM1308&gt;$G1308,AM1308-$G1308-SUM($AP1308:BB1308),0),0)</f>
        <v>0</v>
      </c>
      <c r="BD1308" s="11">
        <f ca="1">IF(Data!$H$2="ja",IF(AN1308&gt;$G1308,AN1308-$G1308-SUM($AP1308:BC1308),0),0)</f>
        <v>0</v>
      </c>
    </row>
    <row r="1309" spans="1:56" x14ac:dyDescent="0.25">
      <c r="A1309" s="24">
        <v>5</v>
      </c>
      <c r="B1309" s="24">
        <f t="shared" si="705"/>
        <v>27</v>
      </c>
      <c r="C1309" s="39"/>
      <c r="D1309" s="9" t="str">
        <f>Data!B$16</f>
        <v>Teknisk/adm løn</v>
      </c>
      <c r="E1309" s="9"/>
      <c r="F1309" s="66">
        <f>HLOOKUP(B1308,'Budget &amp; Total'!B:CI,51,FALSE)</f>
        <v>0</v>
      </c>
      <c r="G1309" s="242">
        <f>HLOOKUP(B1309,'Budget &amp; Total'!$1:$45,(25),FALSE)</f>
        <v>0</v>
      </c>
      <c r="H1309" s="454">
        <f t="shared" ca="1" si="706"/>
        <v>0</v>
      </c>
      <c r="I1309" s="72"/>
      <c r="J1309" s="159">
        <f ca="1">HLOOKUP($B1309,INDIRECT(J$1&amp;"!$I$2:$AM$40"),('Partner-period(er)'!$A1309+14),FALSE)</f>
        <v>0</v>
      </c>
      <c r="K1309" s="57">
        <f ca="1">HLOOKUP($B1309,INDIRECT(K$1&amp;"!$I$2:$AM$40"),('Partner-period(er)'!$A1309+14),FALSE)</f>
        <v>0</v>
      </c>
      <c r="L1309" s="57">
        <f ca="1">HLOOKUP($B1309,INDIRECT(L$1&amp;"!$I$2:$AM$40"),('Partner-period(er)'!$A1309+14),FALSE)</f>
        <v>0</v>
      </c>
      <c r="M1309" s="57">
        <f ca="1">HLOOKUP($B1309,INDIRECT(M$1&amp;"!$I$2:$AM$40"),('Partner-period(er)'!$A1309+14),FALSE)</f>
        <v>0</v>
      </c>
      <c r="N1309" s="57">
        <f ca="1">HLOOKUP($B1309,INDIRECT(N$1&amp;"!$I$2:$AM$40"),('Partner-period(er)'!$A1309+14),FALSE)</f>
        <v>0</v>
      </c>
      <c r="O1309" s="9">
        <f ca="1">HLOOKUP($B1309,INDIRECT(O$1&amp;"!$I$2:$AM$40"),('Partner-period(er)'!$A1309+14),FALSE)</f>
        <v>0</v>
      </c>
      <c r="P1309" s="9">
        <f ca="1">HLOOKUP($B1309,INDIRECT(P$1&amp;"!$I$2:$AM$40"),('Partner-period(er)'!$A1309+14),FALSE)</f>
        <v>0</v>
      </c>
      <c r="Q1309" s="9">
        <f ca="1">HLOOKUP($B1309,INDIRECT(Q$1&amp;"!$I$2:$AM$40"),('Partner-period(er)'!$A1309+14),FALSE)</f>
        <v>0</v>
      </c>
      <c r="R1309" s="9">
        <f ca="1">HLOOKUP($B1309,INDIRECT(R$1&amp;"!$I$2:$AM$40"),('Partner-period(er)'!$A1309+14),FALSE)</f>
        <v>0</v>
      </c>
      <c r="S1309" s="9">
        <f ca="1">HLOOKUP($B1309,INDIRECT(S$1&amp;"!$I$2:$AM$40"),('Partner-period(er)'!$A1309+14),FALSE)</f>
        <v>0</v>
      </c>
      <c r="T1309" s="9">
        <f ca="1">HLOOKUP($B1309,INDIRECT(T$1&amp;"!$I$2:$AM$40"),('Partner-period(er)'!$A1309+14),FALSE)</f>
        <v>0</v>
      </c>
      <c r="U1309" s="9">
        <f ca="1">HLOOKUP($B1309,INDIRECT(U$1&amp;"!$I$2:$AM$40"),('Partner-period(er)'!$A1309+14),FALSE)</f>
        <v>0</v>
      </c>
      <c r="V1309" s="9">
        <f ca="1">HLOOKUP($B1309,INDIRECT(V$1&amp;"!$I$2:$AM$40"),('Partner-period(er)'!$A1309+14),FALSE)</f>
        <v>0</v>
      </c>
      <c r="W1309" s="9">
        <f ca="1">HLOOKUP($B1309,INDIRECT(W$1&amp;"!$I$2:$AM$40"),('Partner-period(er)'!$A1309+14),FALSE)</f>
        <v>0</v>
      </c>
      <c r="X1309" s="109">
        <f ca="1">HLOOKUP($B1309,INDIRECT(X$1&amp;"!$I$2:$AM$40"),('Partner-period(er)'!$A1309+14),FALSE)</f>
        <v>0</v>
      </c>
      <c r="Z1309" s="21">
        <f ca="1">J1341</f>
        <v>0</v>
      </c>
      <c r="AA1309" s="22">
        <f ca="1">SUM($J1341:K1341)</f>
        <v>0</v>
      </c>
      <c r="AB1309" s="22">
        <f ca="1">SUM($J1341:L1341)</f>
        <v>0</v>
      </c>
      <c r="AC1309" s="22">
        <f ca="1">SUM($J1341:M1341)</f>
        <v>0</v>
      </c>
      <c r="AD1309" s="22">
        <f ca="1">SUM($J1341:N1341)</f>
        <v>0</v>
      </c>
      <c r="AE1309" s="22">
        <f ca="1">SUM($J1341:O1341)</f>
        <v>0</v>
      </c>
      <c r="AF1309" s="22">
        <f ca="1">SUM($J1341:P1341)</f>
        <v>0</v>
      </c>
      <c r="AG1309" s="22">
        <f ca="1">SUM($J1341:Q1341)</f>
        <v>0</v>
      </c>
      <c r="AH1309" s="22">
        <f ca="1">SUM($J1341:R1341)</f>
        <v>0</v>
      </c>
      <c r="AI1309" s="22">
        <f ca="1">SUM($J1341:S1341)</f>
        <v>0</v>
      </c>
      <c r="AJ1309" s="22">
        <f ca="1">SUM($J1341:T1341)</f>
        <v>0</v>
      </c>
      <c r="AK1309" s="22">
        <f ca="1">SUM($J1341:U1341)</f>
        <v>0</v>
      </c>
      <c r="AL1309" s="22">
        <f ca="1">SUM($J1341:V1341)</f>
        <v>0</v>
      </c>
      <c r="AM1309" s="22">
        <f ca="1">SUM($J1341:W1341)</f>
        <v>0</v>
      </c>
      <c r="AN1309" s="22">
        <f ca="1">SUM($J1341:X1341)</f>
        <v>0</v>
      </c>
      <c r="AO1309" s="12"/>
      <c r="AP1309" s="11">
        <f ca="1">IF(Data!$H$2="ja",IF(Z1309&gt;$G1309,Z1309-$G1309,0),0)</f>
        <v>0</v>
      </c>
      <c r="AQ1309" s="11">
        <f ca="1">IF(Data!$H$2="ja",IF(AA1309&gt;$G1309,AA1309-$G1309-SUM($AP1309:AP1309),0),0)</f>
        <v>0</v>
      </c>
      <c r="AR1309" s="11">
        <f ca="1">IF(Data!$H$2="ja",IF(AB1309&gt;$G1309,AB1309-$G1309-SUM($AP1309:AQ1309),0),0)</f>
        <v>0</v>
      </c>
      <c r="AS1309" s="11">
        <f ca="1">IF(Data!$H$2="ja",IF(AC1309&gt;$G1309,AC1309-$G1309-SUM($AP1309:AR1309),0),0)</f>
        <v>0</v>
      </c>
      <c r="AT1309" s="11">
        <f ca="1">IF(Data!$H$2="ja",IF(AD1309&gt;$G1309,AD1309-$G1309-SUM($AP1309:AS1309),0),0)</f>
        <v>0</v>
      </c>
      <c r="AU1309" s="11">
        <f ca="1">IF(Data!$H$2="ja",IF(AE1309&gt;$G1309,AE1309-$G1309-SUM($AP1309:AT1309),0),0)</f>
        <v>0</v>
      </c>
      <c r="AV1309" s="11">
        <f ca="1">IF(Data!$H$2="ja",IF(AF1309&gt;$G1309,AF1309-$G1309-SUM($AP1309:AU1309),0),0)</f>
        <v>0</v>
      </c>
      <c r="AW1309" s="11">
        <f ca="1">IF(Data!$H$2="ja",IF(AG1309&gt;$G1309,AG1309-$G1309-SUM($AP1309:AV1309),0),0)</f>
        <v>0</v>
      </c>
      <c r="AX1309" s="11">
        <f ca="1">IF(Data!$H$2="ja",IF(AH1309&gt;$G1309,AH1309-$G1309-SUM($AP1309:AW1309),0),0)</f>
        <v>0</v>
      </c>
      <c r="AY1309" s="11">
        <f ca="1">IF(Data!$H$2="ja",IF(AI1309&gt;$G1309,AI1309-$G1309-SUM($AP1309:AX1309),0),0)</f>
        <v>0</v>
      </c>
      <c r="AZ1309" s="11">
        <f ca="1">IF(Data!$H$2="ja",IF(AJ1309&gt;$G1309,AJ1309-$G1309-SUM($AP1309:AY1309),0),0)</f>
        <v>0</v>
      </c>
      <c r="BA1309" s="11">
        <f ca="1">IF(Data!$H$2="ja",IF(AK1309&gt;$G1309,AK1309-$G1309-SUM($AP1309:AZ1309),0),0)</f>
        <v>0</v>
      </c>
      <c r="BB1309" s="11">
        <f ca="1">IF(Data!$H$2="ja",IF(AL1309&gt;$G1309,AL1309-$G1309-SUM($AP1309:BA1309),0),0)</f>
        <v>0</v>
      </c>
      <c r="BC1309" s="11">
        <f ca="1">IF(Data!$H$2="ja",IF(AM1309&gt;$G1309,AM1309-$G1309-SUM($AP1309:BB1309),0),0)</f>
        <v>0</v>
      </c>
      <c r="BD1309" s="11">
        <f ca="1">IF(Data!$H$2="ja",IF(AN1309&gt;$G1309,AN1309-$G1309-SUM($AP1309:BC1309),0),0)</f>
        <v>0</v>
      </c>
    </row>
    <row r="1310" spans="1:56" x14ac:dyDescent="0.25">
      <c r="A1310" s="24">
        <v>6</v>
      </c>
      <c r="B1310" s="24">
        <f t="shared" si="705"/>
        <v>27</v>
      </c>
      <c r="C1310" s="40"/>
      <c r="D1310" s="41" t="str">
        <f>Data!B$17</f>
        <v>Overhead løn</v>
      </c>
      <c r="E1310" s="41"/>
      <c r="F1310" s="70">
        <f>HLOOKUP(B1308,'Budget &amp; Total'!B:CI,26,FALSE)</f>
        <v>0</v>
      </c>
      <c r="G1310" s="243">
        <f>HLOOKUP(B1310,'Budget &amp; Total'!$1:$45,(27),FALSE)</f>
        <v>0</v>
      </c>
      <c r="H1310" s="453">
        <f t="shared" ca="1" si="706"/>
        <v>0</v>
      </c>
      <c r="I1310" s="72"/>
      <c r="J1310" s="159">
        <f ca="1">HLOOKUP($B1310,INDIRECT(J$1&amp;"!$I$2:$AM$40"),('Partner-period(er)'!$A1310+14),FALSE)</f>
        <v>0</v>
      </c>
      <c r="K1310" s="57">
        <f ca="1">HLOOKUP($B1310,INDIRECT(K$1&amp;"!$I$2:$AM$40"),('Partner-period(er)'!$A1310+14),FALSE)</f>
        <v>0</v>
      </c>
      <c r="L1310" s="57">
        <f ca="1">HLOOKUP($B1310,INDIRECT(L$1&amp;"!$I$2:$AM$40"),('Partner-period(er)'!$A1310+14),FALSE)</f>
        <v>0</v>
      </c>
      <c r="M1310" s="57">
        <f ca="1">HLOOKUP($B1310,INDIRECT(M$1&amp;"!$I$2:$AM$40"),('Partner-period(er)'!$A1310+14),FALSE)</f>
        <v>0</v>
      </c>
      <c r="N1310" s="57">
        <f ca="1">HLOOKUP($B1310,INDIRECT(N$1&amp;"!$I$2:$AM$40"),('Partner-period(er)'!$A1310+14),FALSE)</f>
        <v>0</v>
      </c>
      <c r="O1310" s="9">
        <f ca="1">HLOOKUP($B1310,INDIRECT(O$1&amp;"!$I$2:$AM$40"),('Partner-period(er)'!$A1310+14),FALSE)</f>
        <v>0</v>
      </c>
      <c r="P1310" s="9">
        <f ca="1">HLOOKUP($B1310,INDIRECT(P$1&amp;"!$I$2:$AM$40"),('Partner-period(er)'!$A1310+14),FALSE)</f>
        <v>0</v>
      </c>
      <c r="Q1310" s="9">
        <f ca="1">HLOOKUP($B1310,INDIRECT(Q$1&amp;"!$I$2:$AM$40"),('Partner-period(er)'!$A1310+14),FALSE)</f>
        <v>0</v>
      </c>
      <c r="R1310" s="9">
        <f ca="1">HLOOKUP($B1310,INDIRECT(R$1&amp;"!$I$2:$AM$40"),('Partner-period(er)'!$A1310+14),FALSE)</f>
        <v>0</v>
      </c>
      <c r="S1310" s="9">
        <f ca="1">HLOOKUP($B1310,INDIRECT(S$1&amp;"!$I$2:$AM$40"),('Partner-period(er)'!$A1310+14),FALSE)</f>
        <v>0</v>
      </c>
      <c r="T1310" s="9">
        <f ca="1">HLOOKUP($B1310,INDIRECT(T$1&amp;"!$I$2:$AM$40"),('Partner-period(er)'!$A1310+14),FALSE)</f>
        <v>0</v>
      </c>
      <c r="U1310" s="9">
        <f ca="1">HLOOKUP($B1310,INDIRECT(U$1&amp;"!$I$2:$AM$40"),('Partner-period(er)'!$A1310+14),FALSE)</f>
        <v>0</v>
      </c>
      <c r="V1310" s="9">
        <f ca="1">HLOOKUP($B1310,INDIRECT(V$1&amp;"!$I$2:$AM$40"),('Partner-period(er)'!$A1310+14),FALSE)</f>
        <v>0</v>
      </c>
      <c r="W1310" s="9">
        <f ca="1">HLOOKUP($B1310,INDIRECT(W$1&amp;"!$I$2:$AM$40"),('Partner-period(er)'!$A1310+14),FALSE)</f>
        <v>0</v>
      </c>
      <c r="X1310" s="109">
        <f ca="1">HLOOKUP($B1310,INDIRECT(X$1&amp;"!$I$2:$AM$40"),('Partner-period(er)'!$A1310+14),FALSE)</f>
        <v>0</v>
      </c>
      <c r="Z1310" s="21">
        <f ca="1">J1310+J1344</f>
        <v>0</v>
      </c>
      <c r="AA1310" s="22">
        <f ca="1">SUM($J1344:K1344)+SUM($J1310:K1310)</f>
        <v>0</v>
      </c>
      <c r="AB1310" s="22">
        <f ca="1">SUM($J1344:L1344)+SUM($J1310:L1310)</f>
        <v>0</v>
      </c>
      <c r="AC1310" s="22">
        <f ca="1">SUM($J1344:M1344)+SUM($J1310:M1310)</f>
        <v>0</v>
      </c>
      <c r="AD1310" s="22">
        <f ca="1">SUM($J1344:N1344)+SUM($J1310:N1310)</f>
        <v>0</v>
      </c>
      <c r="AE1310" s="22">
        <f ca="1">SUM($J1344:O1344)+SUM($J1310:O1310)</f>
        <v>0</v>
      </c>
      <c r="AF1310" s="22">
        <f ca="1">SUM($J1344:P1344)+SUM($J1310:P1310)</f>
        <v>0</v>
      </c>
      <c r="AG1310" s="22">
        <f ca="1">SUM($J1344:Q1344)+SUM($J1310:Q1310)</f>
        <v>0</v>
      </c>
      <c r="AH1310" s="22">
        <f ca="1">SUM($J1344:R1344)+SUM($J1310:R1310)</f>
        <v>0</v>
      </c>
      <c r="AI1310" s="22">
        <f ca="1">SUM($J1344:S1344)+SUM($J1310:S1310)</f>
        <v>0</v>
      </c>
      <c r="AJ1310" s="22">
        <f ca="1">SUM($J1344:T1344)+SUM($J1310:T1310)</f>
        <v>0</v>
      </c>
      <c r="AK1310" s="22">
        <f ca="1">SUM($J1344:U1344)+SUM($J1310:U1310)</f>
        <v>0</v>
      </c>
      <c r="AL1310" s="22">
        <f ca="1">SUM($J1344:V1344)+SUM($J1310:V1310)</f>
        <v>0</v>
      </c>
      <c r="AM1310" s="22">
        <f ca="1">SUM($J1344:W1344)+SUM($J1310:W1310)</f>
        <v>0</v>
      </c>
      <c r="AN1310" s="22">
        <f ca="1">SUM($J1344:X1344)+SUM($J1310:X1310)</f>
        <v>0</v>
      </c>
      <c r="AO1310" s="12"/>
      <c r="AP1310" s="11">
        <f ca="1">IF(Data!$H$2="ja",IF(Z1310&gt;$G1310,Z1310-$G1310,0),0)</f>
        <v>0</v>
      </c>
      <c r="AQ1310" s="11">
        <f ca="1">IF(Data!$H$2="ja",IF(AA1310&gt;$G1310,AA1310-$G1310-SUM($AP1310:AP1310),0),0)</f>
        <v>0</v>
      </c>
      <c r="AR1310" s="11">
        <f ca="1">IF(Data!$H$2="ja",IF(AB1310&gt;$G1310,AB1310-$G1310-SUM($AP1310:AQ1310),0),0)</f>
        <v>0</v>
      </c>
      <c r="AS1310" s="11">
        <f ca="1">IF(Data!$H$2="ja",IF(AC1310&gt;$G1310,AC1310-$G1310-SUM($AP1310:AR1310),0),0)</f>
        <v>0</v>
      </c>
      <c r="AT1310" s="11">
        <f ca="1">IF(Data!$H$2="ja",IF(AD1310&gt;$G1310,AD1310-$G1310-SUM($AP1310:AS1310),0),0)</f>
        <v>0</v>
      </c>
      <c r="AU1310" s="11">
        <f ca="1">IF(Data!$H$2="ja",IF(AE1310&gt;$G1310,AE1310-$G1310-SUM($AP1310:AT1310),0),0)</f>
        <v>0</v>
      </c>
      <c r="AV1310" s="11">
        <f ca="1">IF(Data!$H$2="ja",IF(AF1310&gt;$G1310,AF1310-$G1310-SUM($AP1310:AU1310),0),0)</f>
        <v>0</v>
      </c>
      <c r="AW1310" s="11">
        <f ca="1">IF(Data!$H$2="ja",IF(AG1310&gt;$G1310,AG1310-$G1310-SUM($AP1310:AV1310),0),0)</f>
        <v>0</v>
      </c>
      <c r="AX1310" s="11">
        <f ca="1">IF(Data!$H$2="ja",IF(AH1310&gt;$G1310,AH1310-$G1310-SUM($AP1310:AW1310),0),0)</f>
        <v>0</v>
      </c>
      <c r="AY1310" s="11">
        <f ca="1">IF(Data!$H$2="ja",IF(AI1310&gt;$G1310,AI1310-$G1310-SUM($AP1310:AX1310),0),0)</f>
        <v>0</v>
      </c>
      <c r="AZ1310" s="11">
        <f ca="1">IF(Data!$H$2="ja",IF(AJ1310&gt;$G1310,AJ1310-$G1310-SUM($AP1310:AY1310),0),0)</f>
        <v>0</v>
      </c>
      <c r="BA1310" s="11">
        <f ca="1">IF(Data!$H$2="ja",IF(AK1310&gt;$G1310,AK1310-$G1310-SUM($AP1310:AZ1310),0),0)</f>
        <v>0</v>
      </c>
      <c r="BB1310" s="11">
        <f ca="1">IF(Data!$H$2="ja",IF(AL1310&gt;$G1310,AL1310-$G1310-SUM($AP1310:BA1310),0),0)</f>
        <v>0</v>
      </c>
      <c r="BC1310" s="11">
        <f ca="1">IF(Data!$H$2="ja",IF(AM1310&gt;$G1310,AM1310-$G1310-SUM($AP1310:BB1310),0),0)</f>
        <v>0</v>
      </c>
      <c r="BD1310" s="11">
        <f ca="1">IF(Data!$H$2="ja",IF(AN1310&gt;$G1310,AN1310-$G1310-SUM($AP1310:BC1310),0),0)</f>
        <v>0</v>
      </c>
    </row>
    <row r="1311" spans="1:56" x14ac:dyDescent="0.25">
      <c r="A1311" s="24">
        <v>7</v>
      </c>
      <c r="B1311" s="24">
        <f t="shared" si="705"/>
        <v>27</v>
      </c>
      <c r="C1311" s="62"/>
      <c r="D1311" s="34" t="str">
        <f>Data!B$39</f>
        <v>Lønomkostninger total</v>
      </c>
      <c r="E1311" s="34"/>
      <c r="F1311" s="53"/>
      <c r="G1311" s="242">
        <f>HLOOKUP(B1311,'Budget &amp; Total'!$1:$45,(28),FALSE)</f>
        <v>0</v>
      </c>
      <c r="H1311" s="455">
        <f t="shared" ca="1" si="706"/>
        <v>0</v>
      </c>
      <c r="I1311" s="79"/>
      <c r="J1311" s="209">
        <f ca="1">HLOOKUP($B1311,INDIRECT(J$1&amp;"!$I$2:$AM$40"),('Partner-period(er)'!$A1311+14),FALSE)</f>
        <v>0</v>
      </c>
      <c r="K1311" s="61">
        <f ca="1">HLOOKUP($B1311,INDIRECT(K$1&amp;"!$I$2:$AM$40"),('Partner-period(er)'!$A1311+14),FALSE)</f>
        <v>0</v>
      </c>
      <c r="L1311" s="210">
        <f ca="1">HLOOKUP($B1311,INDIRECT(L$1&amp;"!$I$2:$AM$40"),('Partner-period(er)'!$A1311+14),FALSE)</f>
        <v>0</v>
      </c>
      <c r="M1311" s="210">
        <f ca="1">HLOOKUP($B1311,INDIRECT(M$1&amp;"!$I$2:$AM$40"),('Partner-period(er)'!$A1311+14),FALSE)</f>
        <v>0</v>
      </c>
      <c r="N1311" s="210">
        <f ca="1">HLOOKUP($B1311,INDIRECT(N$1&amp;"!$I$2:$AM$40"),('Partner-period(er)'!$A1311+14),FALSE)</f>
        <v>0</v>
      </c>
      <c r="O1311" s="364">
        <f ca="1">HLOOKUP($B1311,INDIRECT(O$1&amp;"!$I$2:$AM$40"),('Partner-period(er)'!$A1311+14),FALSE)</f>
        <v>0</v>
      </c>
      <c r="P1311" s="364">
        <f ca="1">HLOOKUP($B1311,INDIRECT(P$1&amp;"!$I$2:$AM$40"),('Partner-period(er)'!$A1311+14),FALSE)</f>
        <v>0</v>
      </c>
      <c r="Q1311" s="364">
        <f ca="1">HLOOKUP($B1311,INDIRECT(Q$1&amp;"!$I$2:$AM$40"),('Partner-period(er)'!$A1311+14),FALSE)</f>
        <v>0</v>
      </c>
      <c r="R1311" s="364">
        <f ca="1">HLOOKUP($B1311,INDIRECT(R$1&amp;"!$I$2:$AM$40"),('Partner-period(er)'!$A1311+14),FALSE)</f>
        <v>0</v>
      </c>
      <c r="S1311" s="364">
        <f ca="1">HLOOKUP($B1311,INDIRECT(S$1&amp;"!$I$2:$AM$40"),('Partner-period(er)'!$A1311+14),FALSE)</f>
        <v>0</v>
      </c>
      <c r="T1311" s="364">
        <f ca="1">HLOOKUP($B1311,INDIRECT(T$1&amp;"!$I$2:$AM$40"),('Partner-period(er)'!$A1311+14),FALSE)</f>
        <v>0</v>
      </c>
      <c r="U1311" s="364">
        <f ca="1">HLOOKUP($B1311,INDIRECT(U$1&amp;"!$I$2:$AM$40"),('Partner-period(er)'!$A1311+14),FALSE)</f>
        <v>0</v>
      </c>
      <c r="V1311" s="364">
        <f ca="1">HLOOKUP($B1311,INDIRECT(V$1&amp;"!$I$2:$AM$40"),('Partner-period(er)'!$A1311+14),FALSE)</f>
        <v>0</v>
      </c>
      <c r="W1311" s="364">
        <f ca="1">HLOOKUP($B1311,INDIRECT(W$1&amp;"!$I$2:$AM$40"),('Partner-period(er)'!$A1311+14),FALSE)</f>
        <v>0</v>
      </c>
      <c r="X1311" s="365">
        <f ca="1">HLOOKUP($B1311,INDIRECT(X$1&amp;"!$I$2:$AM$40"),('Partner-period(er)'!$A1311+14),FALSE)</f>
        <v>0</v>
      </c>
      <c r="Z1311" s="15">
        <f t="shared" ref="Z1311:AN1311" ca="1" si="707">SUM(Z1308:Z1310)</f>
        <v>0</v>
      </c>
      <c r="AA1311" s="11">
        <f t="shared" ca="1" si="707"/>
        <v>0</v>
      </c>
      <c r="AB1311" s="11">
        <f t="shared" ca="1" si="707"/>
        <v>0</v>
      </c>
      <c r="AC1311" s="11">
        <f t="shared" ca="1" si="707"/>
        <v>0</v>
      </c>
      <c r="AD1311" s="11">
        <f t="shared" ca="1" si="707"/>
        <v>0</v>
      </c>
      <c r="AE1311" s="11">
        <f t="shared" ca="1" si="707"/>
        <v>0</v>
      </c>
      <c r="AF1311" s="11">
        <f t="shared" ca="1" si="707"/>
        <v>0</v>
      </c>
      <c r="AG1311" s="11">
        <f t="shared" ca="1" si="707"/>
        <v>0</v>
      </c>
      <c r="AH1311" s="11">
        <f t="shared" ca="1" si="707"/>
        <v>0</v>
      </c>
      <c r="AI1311" s="11">
        <f t="shared" ca="1" si="707"/>
        <v>0</v>
      </c>
      <c r="AJ1311" s="11">
        <f t="shared" ca="1" si="707"/>
        <v>0</v>
      </c>
      <c r="AK1311" s="11">
        <f t="shared" ca="1" si="707"/>
        <v>0</v>
      </c>
      <c r="AL1311" s="11">
        <f t="shared" ca="1" si="707"/>
        <v>0</v>
      </c>
      <c r="AM1311" s="11">
        <f t="shared" ca="1" si="707"/>
        <v>0</v>
      </c>
      <c r="AN1311" s="19">
        <f t="shared" ca="1" si="707"/>
        <v>0</v>
      </c>
      <c r="AO1311" s="12"/>
      <c r="AP1311" s="11">
        <f t="shared" ref="AP1311:BD1311" ca="1" si="708">SUM(AP1308:AP1310)</f>
        <v>0</v>
      </c>
      <c r="AQ1311" s="11">
        <f t="shared" ca="1" si="708"/>
        <v>0</v>
      </c>
      <c r="AR1311" s="11">
        <f t="shared" ca="1" si="708"/>
        <v>0</v>
      </c>
      <c r="AS1311" s="11">
        <f t="shared" ca="1" si="708"/>
        <v>0</v>
      </c>
      <c r="AT1311" s="11">
        <f t="shared" ca="1" si="708"/>
        <v>0</v>
      </c>
      <c r="AU1311" s="11">
        <f t="shared" ca="1" si="708"/>
        <v>0</v>
      </c>
      <c r="AV1311" s="11">
        <f t="shared" ca="1" si="708"/>
        <v>0</v>
      </c>
      <c r="AW1311" s="11">
        <f t="shared" ca="1" si="708"/>
        <v>0</v>
      </c>
      <c r="AX1311" s="11">
        <f t="shared" ca="1" si="708"/>
        <v>0</v>
      </c>
      <c r="AY1311" s="11">
        <f t="shared" ca="1" si="708"/>
        <v>0</v>
      </c>
      <c r="AZ1311" s="11">
        <f t="shared" ca="1" si="708"/>
        <v>0</v>
      </c>
      <c r="BA1311" s="11">
        <f t="shared" ca="1" si="708"/>
        <v>0</v>
      </c>
      <c r="BB1311" s="11">
        <f t="shared" ca="1" si="708"/>
        <v>0</v>
      </c>
      <c r="BC1311" s="11">
        <f t="shared" ca="1" si="708"/>
        <v>0</v>
      </c>
      <c r="BD1311" s="11">
        <f t="shared" ca="1" si="708"/>
        <v>0</v>
      </c>
    </row>
    <row r="1312" spans="1:56" x14ac:dyDescent="0.25">
      <c r="B1312" s="24">
        <f t="shared" si="705"/>
        <v>27</v>
      </c>
      <c r="C1312" s="38" t="str">
        <f>Data!B$18</f>
        <v>Andre omkostninger</v>
      </c>
      <c r="D1312" s="9"/>
      <c r="E1312" s="9"/>
      <c r="F1312" s="4"/>
      <c r="G1312" s="241"/>
      <c r="H1312" s="454">
        <f t="shared" ca="1" si="706"/>
        <v>0</v>
      </c>
      <c r="I1312" s="72"/>
      <c r="J1312" s="159">
        <f ca="1">HLOOKUP($B1312,INDIRECT(J$1&amp;"!$I$2:$AM$40"),('Partner-period(er)'!$A1312+14),FALSE)</f>
        <v>0</v>
      </c>
      <c r="K1312" s="57">
        <f ca="1">HLOOKUP($B1312,INDIRECT(K$1&amp;"!$I$2:$AM$40"),('Partner-period(er)'!$A1312+14),FALSE)</f>
        <v>0</v>
      </c>
      <c r="L1312" s="57">
        <f ca="1">HLOOKUP($B1312,INDIRECT(L$1&amp;"!$I$2:$AM$40"),('Partner-period(er)'!$A1312+14),FALSE)</f>
        <v>0</v>
      </c>
      <c r="M1312" s="57">
        <f ca="1">HLOOKUP($B1312,INDIRECT(M$1&amp;"!$I$2:$AM$40"),('Partner-period(er)'!$A1312+14),FALSE)</f>
        <v>0</v>
      </c>
      <c r="N1312" s="57">
        <f ca="1">HLOOKUP($B1312,INDIRECT(N$1&amp;"!$I$2:$AM$40"),('Partner-period(er)'!$A1312+14),FALSE)</f>
        <v>0</v>
      </c>
      <c r="O1312" s="9">
        <f ca="1">HLOOKUP($B1312,INDIRECT(O$1&amp;"!$I$2:$AM$40"),('Partner-period(er)'!$A1312+14),FALSE)</f>
        <v>0</v>
      </c>
      <c r="P1312" s="9">
        <f ca="1">HLOOKUP($B1312,INDIRECT(P$1&amp;"!$I$2:$AM$40"),('Partner-period(er)'!$A1312+14),FALSE)</f>
        <v>0</v>
      </c>
      <c r="Q1312" s="9">
        <f ca="1">HLOOKUP($B1312,INDIRECT(Q$1&amp;"!$I$2:$AM$40"),('Partner-period(er)'!$A1312+14),FALSE)</f>
        <v>0</v>
      </c>
      <c r="R1312" s="9">
        <f ca="1">HLOOKUP($B1312,INDIRECT(R$1&amp;"!$I$2:$AM$40"),('Partner-period(er)'!$A1312+14),FALSE)</f>
        <v>0</v>
      </c>
      <c r="S1312" s="9">
        <f ca="1">HLOOKUP($B1312,INDIRECT(S$1&amp;"!$I$2:$AM$40"),('Partner-period(er)'!$A1312+14),FALSE)</f>
        <v>0</v>
      </c>
      <c r="T1312" s="9">
        <f ca="1">HLOOKUP($B1312,INDIRECT(T$1&amp;"!$I$2:$AM$40"),('Partner-period(er)'!$A1312+14),FALSE)</f>
        <v>0</v>
      </c>
      <c r="U1312" s="9">
        <f ca="1">HLOOKUP($B1312,INDIRECT(U$1&amp;"!$I$2:$AM$40"),('Partner-period(er)'!$A1312+14),FALSE)</f>
        <v>0</v>
      </c>
      <c r="V1312" s="9">
        <f ca="1">HLOOKUP($B1312,INDIRECT(V$1&amp;"!$I$2:$AM$40"),('Partner-period(er)'!$A1312+14),FALSE)</f>
        <v>0</v>
      </c>
      <c r="W1312" s="9">
        <f ca="1">HLOOKUP($B1312,INDIRECT(W$1&amp;"!$I$2:$AM$40"),('Partner-period(er)'!$A1312+14),FALSE)</f>
        <v>0</v>
      </c>
      <c r="X1312" s="109">
        <f ca="1">HLOOKUP($B1312,INDIRECT(X$1&amp;"!$I$2:$AM$40"),('Partner-period(er)'!$A1312+14),FALSE)</f>
        <v>0</v>
      </c>
      <c r="Z1312" s="15"/>
      <c r="AA1312" s="11"/>
      <c r="AB1312" s="11"/>
      <c r="AC1312" s="11"/>
      <c r="AD1312" s="11"/>
      <c r="AE1312" s="11"/>
      <c r="AF1312" s="11"/>
      <c r="AG1312" s="11"/>
      <c r="AH1312" s="11"/>
      <c r="AI1312" s="11"/>
      <c r="AJ1312" s="11"/>
      <c r="AK1312" s="11"/>
      <c r="AL1312" s="11"/>
      <c r="AM1312" s="11"/>
      <c r="AN1312" s="19"/>
      <c r="AO1312" s="12"/>
      <c r="AP1312" s="11"/>
      <c r="AQ1312" s="11"/>
      <c r="AR1312" s="11"/>
      <c r="AS1312" s="11"/>
      <c r="AT1312" s="11"/>
      <c r="AU1312" s="11"/>
      <c r="AV1312" s="11"/>
      <c r="AW1312" s="11"/>
      <c r="AX1312" s="11"/>
      <c r="AY1312" s="11"/>
      <c r="AZ1312" s="11"/>
      <c r="BA1312" s="11"/>
      <c r="BB1312" s="11"/>
      <c r="BC1312" s="11"/>
      <c r="BD1312" s="11"/>
    </row>
    <row r="1313" spans="1:56" x14ac:dyDescent="0.25">
      <c r="A1313" s="24">
        <v>9</v>
      </c>
      <c r="B1313" s="24">
        <f t="shared" si="705"/>
        <v>27</v>
      </c>
      <c r="C1313" s="39"/>
      <c r="D1313" s="9" t="str">
        <f>Data!B$6</f>
        <v>Instrumenter og udstyr</v>
      </c>
      <c r="E1313" s="9"/>
      <c r="F1313" s="4"/>
      <c r="G1313" s="242">
        <f>HLOOKUP(B1313,'Budget &amp; Total'!$1:$45,(30),FALSE)</f>
        <v>0</v>
      </c>
      <c r="H1313" s="454">
        <f t="shared" ca="1" si="706"/>
        <v>0</v>
      </c>
      <c r="I1313" s="72"/>
      <c r="J1313" s="159">
        <f ca="1">HLOOKUP($B1313,INDIRECT(J$1&amp;"!$I$2:$AM$40"),('Partner-period(er)'!$A1313+14),FALSE)</f>
        <v>0</v>
      </c>
      <c r="K1313" s="57">
        <f ca="1">HLOOKUP($B1313,INDIRECT(K$1&amp;"!$I$2:$AM$40"),('Partner-period(er)'!$A1313+14),FALSE)</f>
        <v>0</v>
      </c>
      <c r="L1313" s="57">
        <f ca="1">HLOOKUP($B1313,INDIRECT(L$1&amp;"!$I$2:$AM$40"),('Partner-period(er)'!$A1313+14),FALSE)</f>
        <v>0</v>
      </c>
      <c r="M1313" s="57">
        <f ca="1">HLOOKUP($B1313,INDIRECT(M$1&amp;"!$I$2:$AM$40"),('Partner-period(er)'!$A1313+14),FALSE)</f>
        <v>0</v>
      </c>
      <c r="N1313" s="57">
        <f ca="1">HLOOKUP($B1313,INDIRECT(N$1&amp;"!$I$2:$AM$40"),('Partner-period(er)'!$A1313+14),FALSE)</f>
        <v>0</v>
      </c>
      <c r="O1313" s="9">
        <f ca="1">HLOOKUP($B1313,INDIRECT(O$1&amp;"!$I$2:$AM$40"),('Partner-period(er)'!$A1313+14),FALSE)</f>
        <v>0</v>
      </c>
      <c r="P1313" s="9">
        <f ca="1">HLOOKUP($B1313,INDIRECT(P$1&amp;"!$I$2:$AM$40"),('Partner-period(er)'!$A1313+14),FALSE)</f>
        <v>0</v>
      </c>
      <c r="Q1313" s="9">
        <f ca="1">HLOOKUP($B1313,INDIRECT(Q$1&amp;"!$I$2:$AM$40"),('Partner-period(er)'!$A1313+14),FALSE)</f>
        <v>0</v>
      </c>
      <c r="R1313" s="9">
        <f ca="1">HLOOKUP($B1313,INDIRECT(R$1&amp;"!$I$2:$AM$40"),('Partner-period(er)'!$A1313+14),FALSE)</f>
        <v>0</v>
      </c>
      <c r="S1313" s="9">
        <f ca="1">HLOOKUP($B1313,INDIRECT(S$1&amp;"!$I$2:$AM$40"),('Partner-period(er)'!$A1313+14),FALSE)</f>
        <v>0</v>
      </c>
      <c r="T1313" s="9">
        <f ca="1">HLOOKUP($B1313,INDIRECT(T$1&amp;"!$I$2:$AM$40"),('Partner-period(er)'!$A1313+14),FALSE)</f>
        <v>0</v>
      </c>
      <c r="U1313" s="9">
        <f ca="1">HLOOKUP($B1313,INDIRECT(U$1&amp;"!$I$2:$AM$40"),('Partner-period(er)'!$A1313+14),FALSE)</f>
        <v>0</v>
      </c>
      <c r="V1313" s="9">
        <f ca="1">HLOOKUP($B1313,INDIRECT(V$1&amp;"!$I$2:$AM$40"),('Partner-period(er)'!$A1313+14),FALSE)</f>
        <v>0</v>
      </c>
      <c r="W1313" s="9">
        <f ca="1">HLOOKUP($B1313,INDIRECT(W$1&amp;"!$I$2:$AM$40"),('Partner-period(er)'!$A1313+14),FALSE)</f>
        <v>0</v>
      </c>
      <c r="X1313" s="109">
        <f ca="1">HLOOKUP($B1313,INDIRECT(X$1&amp;"!$I$2:$AM$40"),('Partner-period(er)'!$A1313+14),FALSE)</f>
        <v>0</v>
      </c>
      <c r="Z1313" s="15">
        <f t="shared" ref="Z1313:Z1321" ca="1" si="709">J1313</f>
        <v>0</v>
      </c>
      <c r="AA1313" s="11">
        <f ca="1">SUM($J1313:K1313)</f>
        <v>0</v>
      </c>
      <c r="AB1313" s="11">
        <f ca="1">SUM($J1313:L1313)</f>
        <v>0</v>
      </c>
      <c r="AC1313" s="11">
        <f ca="1">SUM($J1313:M1313)</f>
        <v>0</v>
      </c>
      <c r="AD1313" s="11">
        <f ca="1">SUM($J1313:N1313)</f>
        <v>0</v>
      </c>
      <c r="AE1313" s="11">
        <f ca="1">SUM($J1313:O1313)</f>
        <v>0</v>
      </c>
      <c r="AF1313" s="11">
        <f ca="1">SUM($J1313:P1313)</f>
        <v>0</v>
      </c>
      <c r="AG1313" s="11">
        <f ca="1">SUM($J1313:Q1313)</f>
        <v>0</v>
      </c>
      <c r="AH1313" s="11">
        <f ca="1">SUM($J1313:R1313)</f>
        <v>0</v>
      </c>
      <c r="AI1313" s="11">
        <f ca="1">SUM($J1313:S1313)</f>
        <v>0</v>
      </c>
      <c r="AJ1313" s="11">
        <f ca="1">SUM($J1313:T1313)</f>
        <v>0</v>
      </c>
      <c r="AK1313" s="11">
        <f ca="1">SUM($J1313:U1313)</f>
        <v>0</v>
      </c>
      <c r="AL1313" s="11">
        <f ca="1">SUM($J1313:V1313)</f>
        <v>0</v>
      </c>
      <c r="AM1313" s="11">
        <f ca="1">SUM($J1313:W1313)</f>
        <v>0</v>
      </c>
      <c r="AN1313" s="19">
        <f ca="1">SUM($J1313:X1313)</f>
        <v>0</v>
      </c>
      <c r="AO1313" s="12"/>
      <c r="AP1313" s="11">
        <f ca="1">IF(Data!$H$2="ja",IF(Z1313&gt;$G1313,Z1313-$G1313,0),0)</f>
        <v>0</v>
      </c>
      <c r="AQ1313" s="11">
        <f ca="1">IF(Data!$H$2="ja",IF(AA1313&gt;$G1313,AA1313-$G1313-SUM($AP1313:AP1313),0),0)</f>
        <v>0</v>
      </c>
      <c r="AR1313" s="11">
        <f ca="1">IF(Data!$H$2="ja",IF(AB1313&gt;$G1313,AB1313-$G1313-SUM($AP1313:AQ1313),0),0)</f>
        <v>0</v>
      </c>
      <c r="AS1313" s="11">
        <f ca="1">IF(Data!$H$2="ja",IF(AC1313&gt;$G1313,AC1313-$G1313-SUM($AP1313:AR1313),0),0)</f>
        <v>0</v>
      </c>
      <c r="AT1313" s="11">
        <f ca="1">IF(Data!$H$2="ja",IF(AD1313&gt;$G1313,AD1313-$G1313-SUM($AP1313:AS1313),0),0)</f>
        <v>0</v>
      </c>
      <c r="AU1313" s="11">
        <f ca="1">IF(Data!$H$2="ja",IF(AE1313&gt;$G1313,AE1313-$G1313-SUM($AP1313:AT1313),0),0)</f>
        <v>0</v>
      </c>
      <c r="AV1313" s="11">
        <f ca="1">IF(Data!$H$2="ja",IF(AF1313&gt;$G1313,AF1313-$G1313-SUM($AP1313:AU1313),0),0)</f>
        <v>0</v>
      </c>
      <c r="AW1313" s="11">
        <f ca="1">IF(Data!$H$2="ja",IF(AG1313&gt;$G1313,AG1313-$G1313-SUM($AP1313:AV1313),0),0)</f>
        <v>0</v>
      </c>
      <c r="AX1313" s="11">
        <f ca="1">IF(Data!$H$2="ja",IF(AH1313&gt;$G1313,AH1313-$G1313-SUM($AP1313:AW1313),0),0)</f>
        <v>0</v>
      </c>
      <c r="AY1313" s="11">
        <f ca="1">IF(Data!$H$2="ja",IF(AI1313&gt;$G1313,AI1313-$G1313-SUM($AP1313:AX1313),0),0)</f>
        <v>0</v>
      </c>
      <c r="AZ1313" s="11">
        <f ca="1">IF(Data!$H$2="ja",IF(AJ1313&gt;$G1313,AJ1313-$G1313-SUM($AP1313:AY1313),0),0)</f>
        <v>0</v>
      </c>
      <c r="BA1313" s="11">
        <f ca="1">IF(Data!$H$2="ja",IF(AK1313&gt;$G1313,AK1313-$G1313-SUM($AP1313:AZ1313),0),0)</f>
        <v>0</v>
      </c>
      <c r="BB1313" s="11">
        <f ca="1">IF(Data!$H$2="ja",IF(AL1313&gt;$G1313,AL1313-$G1313-SUM($AP1313:BA1313),0),0)</f>
        <v>0</v>
      </c>
      <c r="BC1313" s="11">
        <f ca="1">IF(Data!$H$2="ja",IF(AM1313&gt;$G1313,AM1313-$G1313-SUM($AP1313:BB1313),0),0)</f>
        <v>0</v>
      </c>
      <c r="BD1313" s="11">
        <f ca="1">IF(Data!$H$2="ja",IF(AN1313&gt;$G1313,AN1313-$G1313-SUM($AP1313:BC1313),0),0)</f>
        <v>0</v>
      </c>
    </row>
    <row r="1314" spans="1:56" x14ac:dyDescent="0.25">
      <c r="A1314" s="24">
        <v>10</v>
      </c>
      <c r="B1314" s="24">
        <f t="shared" si="705"/>
        <v>27</v>
      </c>
      <c r="C1314" s="39"/>
      <c r="D1314" s="9" t="str">
        <f>Data!B$7</f>
        <v>Bygninger og jord</v>
      </c>
      <c r="E1314" s="9"/>
      <c r="F1314" s="4"/>
      <c r="G1314" s="242">
        <f>HLOOKUP(B1314,'Budget &amp; Total'!$1:$45,(31),FALSE)</f>
        <v>0</v>
      </c>
      <c r="H1314" s="454">
        <f t="shared" ca="1" si="706"/>
        <v>0</v>
      </c>
      <c r="I1314" s="72"/>
      <c r="J1314" s="159">
        <f ca="1">HLOOKUP($B1314,INDIRECT(J$1&amp;"!$I$2:$AM$40"),('Partner-period(er)'!$A1314+14),FALSE)</f>
        <v>0</v>
      </c>
      <c r="K1314" s="57">
        <f ca="1">HLOOKUP($B1314,INDIRECT(K$1&amp;"!$I$2:$AM$40"),('Partner-period(er)'!$A1314+14),FALSE)</f>
        <v>0</v>
      </c>
      <c r="L1314" s="57">
        <f ca="1">HLOOKUP($B1314,INDIRECT(L$1&amp;"!$I$2:$AM$40"),('Partner-period(er)'!$A1314+14),FALSE)</f>
        <v>0</v>
      </c>
      <c r="M1314" s="57">
        <f ca="1">HLOOKUP($B1314,INDIRECT(M$1&amp;"!$I$2:$AM$40"),('Partner-period(er)'!$A1314+14),FALSE)</f>
        <v>0</v>
      </c>
      <c r="N1314" s="57">
        <f ca="1">HLOOKUP($B1314,INDIRECT(N$1&amp;"!$I$2:$AM$40"),('Partner-period(er)'!$A1314+14),FALSE)</f>
        <v>0</v>
      </c>
      <c r="O1314" s="9">
        <f ca="1">HLOOKUP($B1314,INDIRECT(O$1&amp;"!$I$2:$AM$40"),('Partner-period(er)'!$A1314+14),FALSE)</f>
        <v>0</v>
      </c>
      <c r="P1314" s="9">
        <f ca="1">HLOOKUP($B1314,INDIRECT(P$1&amp;"!$I$2:$AM$40"),('Partner-period(er)'!$A1314+14),FALSE)</f>
        <v>0</v>
      </c>
      <c r="Q1314" s="9">
        <f ca="1">HLOOKUP($B1314,INDIRECT(Q$1&amp;"!$I$2:$AM$40"),('Partner-period(er)'!$A1314+14),FALSE)</f>
        <v>0</v>
      </c>
      <c r="R1314" s="9">
        <f ca="1">HLOOKUP($B1314,INDIRECT(R$1&amp;"!$I$2:$AM$40"),('Partner-period(er)'!$A1314+14),FALSE)</f>
        <v>0</v>
      </c>
      <c r="S1314" s="9">
        <f ca="1">HLOOKUP($B1314,INDIRECT(S$1&amp;"!$I$2:$AM$40"),('Partner-period(er)'!$A1314+14),FALSE)</f>
        <v>0</v>
      </c>
      <c r="T1314" s="9">
        <f ca="1">HLOOKUP($B1314,INDIRECT(T$1&amp;"!$I$2:$AM$40"),('Partner-period(er)'!$A1314+14),FALSE)</f>
        <v>0</v>
      </c>
      <c r="U1314" s="9">
        <f ca="1">HLOOKUP($B1314,INDIRECT(U$1&amp;"!$I$2:$AM$40"),('Partner-period(er)'!$A1314+14),FALSE)</f>
        <v>0</v>
      </c>
      <c r="V1314" s="9">
        <f ca="1">HLOOKUP($B1314,INDIRECT(V$1&amp;"!$I$2:$AM$40"),('Partner-period(er)'!$A1314+14),FALSE)</f>
        <v>0</v>
      </c>
      <c r="W1314" s="9">
        <f ca="1">HLOOKUP($B1314,INDIRECT(W$1&amp;"!$I$2:$AM$40"),('Partner-period(er)'!$A1314+14),FALSE)</f>
        <v>0</v>
      </c>
      <c r="X1314" s="109">
        <f ca="1">HLOOKUP($B1314,INDIRECT(X$1&amp;"!$I$2:$AM$40"),('Partner-period(er)'!$A1314+14),FALSE)</f>
        <v>0</v>
      </c>
      <c r="Z1314" s="15">
        <f t="shared" ca="1" si="709"/>
        <v>0</v>
      </c>
      <c r="AA1314" s="11">
        <f ca="1">SUM($J1314:K1314)</f>
        <v>0</v>
      </c>
      <c r="AB1314" s="11">
        <f ca="1">SUM($J1314:L1314)</f>
        <v>0</v>
      </c>
      <c r="AC1314" s="11">
        <f ca="1">SUM($J1314:M1314)</f>
        <v>0</v>
      </c>
      <c r="AD1314" s="11">
        <f ca="1">SUM($J1314:N1314)</f>
        <v>0</v>
      </c>
      <c r="AE1314" s="11">
        <f ca="1">SUM($J1314:O1314)</f>
        <v>0</v>
      </c>
      <c r="AF1314" s="11">
        <f ca="1">SUM($J1314:P1314)</f>
        <v>0</v>
      </c>
      <c r="AG1314" s="11">
        <f ca="1">SUM($J1314:Q1314)</f>
        <v>0</v>
      </c>
      <c r="AH1314" s="11">
        <f ca="1">SUM($J1314:R1314)</f>
        <v>0</v>
      </c>
      <c r="AI1314" s="11">
        <f ca="1">SUM($J1314:S1314)</f>
        <v>0</v>
      </c>
      <c r="AJ1314" s="11">
        <f ca="1">SUM($J1314:T1314)</f>
        <v>0</v>
      </c>
      <c r="AK1314" s="11">
        <f ca="1">SUM($J1314:U1314)</f>
        <v>0</v>
      </c>
      <c r="AL1314" s="11">
        <f ca="1">SUM($J1314:V1314)</f>
        <v>0</v>
      </c>
      <c r="AM1314" s="11">
        <f ca="1">SUM($J1314:W1314)</f>
        <v>0</v>
      </c>
      <c r="AN1314" s="19">
        <f ca="1">SUM($J1314:X1314)</f>
        <v>0</v>
      </c>
      <c r="AO1314" s="12"/>
      <c r="AP1314" s="11">
        <f ca="1">IF(Data!$H$2="ja",IF(Z1314&gt;$G1314,Z1314-$G1314,0),0)</f>
        <v>0</v>
      </c>
      <c r="AQ1314" s="11">
        <f ca="1">IF(Data!$H$2="ja",IF(AA1314&gt;$G1314,AA1314-$G1314-SUM($AP1314:AP1314),0),0)</f>
        <v>0</v>
      </c>
      <c r="AR1314" s="11">
        <f ca="1">IF(Data!$H$2="ja",IF(AB1314&gt;$G1314,AB1314-$G1314-SUM($AP1314:AQ1314),0),0)</f>
        <v>0</v>
      </c>
      <c r="AS1314" s="11">
        <f ca="1">IF(Data!$H$2="ja",IF(AC1314&gt;$G1314,AC1314-$G1314-SUM($AP1314:AR1314),0),0)</f>
        <v>0</v>
      </c>
      <c r="AT1314" s="11">
        <f ca="1">IF(Data!$H$2="ja",IF(AD1314&gt;$G1314,AD1314-$G1314-SUM($AP1314:AS1314),0),0)</f>
        <v>0</v>
      </c>
      <c r="AU1314" s="11">
        <f ca="1">IF(Data!$H$2="ja",IF(AE1314&gt;$G1314,AE1314-$G1314-SUM($AP1314:AT1314),0),0)</f>
        <v>0</v>
      </c>
      <c r="AV1314" s="11">
        <f ca="1">IF(Data!$H$2="ja",IF(AF1314&gt;$G1314,AF1314-$G1314-SUM($AP1314:AU1314),0),0)</f>
        <v>0</v>
      </c>
      <c r="AW1314" s="11">
        <f ca="1">IF(Data!$H$2="ja",IF(AG1314&gt;$G1314,AG1314-$G1314-SUM($AP1314:AV1314),0),0)</f>
        <v>0</v>
      </c>
      <c r="AX1314" s="11">
        <f ca="1">IF(Data!$H$2="ja",IF(AH1314&gt;$G1314,AH1314-$G1314-SUM($AP1314:AW1314),0),0)</f>
        <v>0</v>
      </c>
      <c r="AY1314" s="11">
        <f ca="1">IF(Data!$H$2="ja",IF(AI1314&gt;$G1314,AI1314-$G1314-SUM($AP1314:AX1314),0),0)</f>
        <v>0</v>
      </c>
      <c r="AZ1314" s="11">
        <f ca="1">IF(Data!$H$2="ja",IF(AJ1314&gt;$G1314,AJ1314-$G1314-SUM($AP1314:AY1314),0),0)</f>
        <v>0</v>
      </c>
      <c r="BA1314" s="11">
        <f ca="1">IF(Data!$H$2="ja",IF(AK1314&gt;$G1314,AK1314-$G1314-SUM($AP1314:AZ1314),0),0)</f>
        <v>0</v>
      </c>
      <c r="BB1314" s="11">
        <f ca="1">IF(Data!$H$2="ja",IF(AL1314&gt;$G1314,AL1314-$G1314-SUM($AP1314:BA1314),0),0)</f>
        <v>0</v>
      </c>
      <c r="BC1314" s="11">
        <f ca="1">IF(Data!$H$2="ja",IF(AM1314&gt;$G1314,AM1314-$G1314-SUM($AP1314:BB1314),0),0)</f>
        <v>0</v>
      </c>
      <c r="BD1314" s="11">
        <f ca="1">IF(Data!$H$2="ja",IF(AN1314&gt;$G1314,AN1314-$G1314-SUM($AP1314:BC1314),0),0)</f>
        <v>0</v>
      </c>
    </row>
    <row r="1315" spans="1:56" x14ac:dyDescent="0.25">
      <c r="A1315" s="24">
        <v>11</v>
      </c>
      <c r="B1315" s="24">
        <f t="shared" si="705"/>
        <v>27</v>
      </c>
      <c r="C1315" s="39"/>
      <c r="D1315" s="9" t="str">
        <f>Data!B$8</f>
        <v>Andre driftsudgifter, herunder materialer</v>
      </c>
      <c r="E1315" s="9"/>
      <c r="F1315" s="4"/>
      <c r="G1315" s="242">
        <f>HLOOKUP(B1315,'Budget &amp; Total'!$1:$45,(32),FALSE)</f>
        <v>0</v>
      </c>
      <c r="H1315" s="454">
        <f t="shared" ca="1" si="706"/>
        <v>0</v>
      </c>
      <c r="I1315" s="72"/>
      <c r="J1315" s="159">
        <f ca="1">HLOOKUP($B1315,INDIRECT(J$1&amp;"!$I$2:$AM$40"),('Partner-period(er)'!$A1315+14),FALSE)</f>
        <v>0</v>
      </c>
      <c r="K1315" s="57">
        <f ca="1">HLOOKUP($B1315,INDIRECT(K$1&amp;"!$I$2:$AM$40"),('Partner-period(er)'!$A1315+14),FALSE)</f>
        <v>0</v>
      </c>
      <c r="L1315" s="57">
        <f ca="1">HLOOKUP($B1315,INDIRECT(L$1&amp;"!$I$2:$AM$40"),('Partner-period(er)'!$A1315+14),FALSE)</f>
        <v>0</v>
      </c>
      <c r="M1315" s="57">
        <f ca="1">HLOOKUP($B1315,INDIRECT(M$1&amp;"!$I$2:$AM$40"),('Partner-period(er)'!$A1315+14),FALSE)</f>
        <v>0</v>
      </c>
      <c r="N1315" s="57">
        <f ca="1">HLOOKUP($B1315,INDIRECT(N$1&amp;"!$I$2:$AM$40"),('Partner-period(er)'!$A1315+14),FALSE)</f>
        <v>0</v>
      </c>
      <c r="O1315" s="9">
        <f ca="1">HLOOKUP($B1315,INDIRECT(O$1&amp;"!$I$2:$AM$40"),('Partner-period(er)'!$A1315+14),FALSE)</f>
        <v>0</v>
      </c>
      <c r="P1315" s="9">
        <f ca="1">HLOOKUP($B1315,INDIRECT(P$1&amp;"!$I$2:$AM$40"),('Partner-period(er)'!$A1315+14),FALSE)</f>
        <v>0</v>
      </c>
      <c r="Q1315" s="9">
        <f ca="1">HLOOKUP($B1315,INDIRECT(Q$1&amp;"!$I$2:$AM$40"),('Partner-period(er)'!$A1315+14),FALSE)</f>
        <v>0</v>
      </c>
      <c r="R1315" s="9">
        <f ca="1">HLOOKUP($B1315,INDIRECT(R$1&amp;"!$I$2:$AM$40"),('Partner-period(er)'!$A1315+14),FALSE)</f>
        <v>0</v>
      </c>
      <c r="S1315" s="9">
        <f ca="1">HLOOKUP($B1315,INDIRECT(S$1&amp;"!$I$2:$AM$40"),('Partner-period(er)'!$A1315+14),FALSE)</f>
        <v>0</v>
      </c>
      <c r="T1315" s="9">
        <f ca="1">HLOOKUP($B1315,INDIRECT(T$1&amp;"!$I$2:$AM$40"),('Partner-period(er)'!$A1315+14),FALSE)</f>
        <v>0</v>
      </c>
      <c r="U1315" s="9">
        <f ca="1">HLOOKUP($B1315,INDIRECT(U$1&amp;"!$I$2:$AM$40"),('Partner-period(er)'!$A1315+14),FALSE)</f>
        <v>0</v>
      </c>
      <c r="V1315" s="9">
        <f ca="1">HLOOKUP($B1315,INDIRECT(V$1&amp;"!$I$2:$AM$40"),('Partner-period(er)'!$A1315+14),FALSE)</f>
        <v>0</v>
      </c>
      <c r="W1315" s="9">
        <f ca="1">HLOOKUP($B1315,INDIRECT(W$1&amp;"!$I$2:$AM$40"),('Partner-period(er)'!$A1315+14),FALSE)</f>
        <v>0</v>
      </c>
      <c r="X1315" s="109">
        <f ca="1">HLOOKUP($B1315,INDIRECT(X$1&amp;"!$I$2:$AM$40"),('Partner-period(er)'!$A1315+14),FALSE)</f>
        <v>0</v>
      </c>
      <c r="Z1315" s="15">
        <f t="shared" ca="1" si="709"/>
        <v>0</v>
      </c>
      <c r="AA1315" s="11">
        <f ca="1">SUM($J1315:K1315)</f>
        <v>0</v>
      </c>
      <c r="AB1315" s="11">
        <f ca="1">SUM($J1315:L1315)</f>
        <v>0</v>
      </c>
      <c r="AC1315" s="11">
        <f ca="1">SUM($J1315:M1315)</f>
        <v>0</v>
      </c>
      <c r="AD1315" s="11">
        <f ca="1">SUM($J1315:N1315)</f>
        <v>0</v>
      </c>
      <c r="AE1315" s="11">
        <f ca="1">SUM($J1315:O1315)</f>
        <v>0</v>
      </c>
      <c r="AF1315" s="11">
        <f ca="1">SUM($J1315:P1315)</f>
        <v>0</v>
      </c>
      <c r="AG1315" s="11">
        <f ca="1">SUM($J1315:Q1315)</f>
        <v>0</v>
      </c>
      <c r="AH1315" s="11">
        <f ca="1">SUM($J1315:R1315)</f>
        <v>0</v>
      </c>
      <c r="AI1315" s="11">
        <f ca="1">SUM($J1315:S1315)</f>
        <v>0</v>
      </c>
      <c r="AJ1315" s="11">
        <f ca="1">SUM($J1315:T1315)</f>
        <v>0</v>
      </c>
      <c r="AK1315" s="11">
        <f ca="1">SUM($J1315:U1315)</f>
        <v>0</v>
      </c>
      <c r="AL1315" s="11">
        <f ca="1">SUM($J1315:V1315)</f>
        <v>0</v>
      </c>
      <c r="AM1315" s="11">
        <f ca="1">SUM($J1315:W1315)</f>
        <v>0</v>
      </c>
      <c r="AN1315" s="19">
        <f ca="1">SUM($J1315:X1315)</f>
        <v>0</v>
      </c>
      <c r="AO1315" s="12"/>
      <c r="AP1315" s="11">
        <f ca="1">IF(Data!$H$2="ja",IF(Z1315&gt;$G1315,Z1315-$G1315,0),0)</f>
        <v>0</v>
      </c>
      <c r="AQ1315" s="11">
        <f ca="1">IF(Data!$H$2="ja",IF(AA1315&gt;$G1315,AA1315-$G1315-SUM($AP1315:AP1315),0),0)</f>
        <v>0</v>
      </c>
      <c r="AR1315" s="11">
        <f ca="1">IF(Data!$H$2="ja",IF(AB1315&gt;$G1315,AB1315-$G1315-SUM($AP1315:AQ1315),0),0)</f>
        <v>0</v>
      </c>
      <c r="AS1315" s="11">
        <f ca="1">IF(Data!$H$2="ja",IF(AC1315&gt;$G1315,AC1315-$G1315-SUM($AP1315:AR1315),0),0)</f>
        <v>0</v>
      </c>
      <c r="AT1315" s="11">
        <f ca="1">IF(Data!$H$2="ja",IF(AD1315&gt;$G1315,AD1315-$G1315-SUM($AP1315:AS1315),0),0)</f>
        <v>0</v>
      </c>
      <c r="AU1315" s="11">
        <f ca="1">IF(Data!$H$2="ja",IF(AE1315&gt;$G1315,AE1315-$G1315-SUM($AP1315:AT1315),0),0)</f>
        <v>0</v>
      </c>
      <c r="AV1315" s="11">
        <f ca="1">IF(Data!$H$2="ja",IF(AF1315&gt;$G1315,AF1315-$G1315-SUM($AP1315:AU1315),0),0)</f>
        <v>0</v>
      </c>
      <c r="AW1315" s="11">
        <f ca="1">IF(Data!$H$2="ja",IF(AG1315&gt;$G1315,AG1315-$G1315-SUM($AP1315:AV1315),0),0)</f>
        <v>0</v>
      </c>
      <c r="AX1315" s="11">
        <f ca="1">IF(Data!$H$2="ja",IF(AH1315&gt;$G1315,AH1315-$G1315-SUM($AP1315:AW1315),0),0)</f>
        <v>0</v>
      </c>
      <c r="AY1315" s="11">
        <f ca="1">IF(Data!$H$2="ja",IF(AI1315&gt;$G1315,AI1315-$G1315-SUM($AP1315:AX1315),0),0)</f>
        <v>0</v>
      </c>
      <c r="AZ1315" s="11">
        <f ca="1">IF(Data!$H$2="ja",IF(AJ1315&gt;$G1315,AJ1315-$G1315-SUM($AP1315:AY1315),0),0)</f>
        <v>0</v>
      </c>
      <c r="BA1315" s="11">
        <f ca="1">IF(Data!$H$2="ja",IF(AK1315&gt;$G1315,AK1315-$G1315-SUM($AP1315:AZ1315),0),0)</f>
        <v>0</v>
      </c>
      <c r="BB1315" s="11">
        <f ca="1">IF(Data!$H$2="ja",IF(AL1315&gt;$G1315,AL1315-$G1315-SUM($AP1315:BA1315),0),0)</f>
        <v>0</v>
      </c>
      <c r="BC1315" s="11">
        <f ca="1">IF(Data!$H$2="ja",IF(AM1315&gt;$G1315,AM1315-$G1315-SUM($AP1315:BB1315),0),0)</f>
        <v>0</v>
      </c>
      <c r="BD1315" s="11">
        <f ca="1">IF(Data!$H$2="ja",IF(AN1315&gt;$G1315,AN1315-$G1315-SUM($AP1315:BC1315),0),0)</f>
        <v>0</v>
      </c>
    </row>
    <row r="1316" spans="1:56" x14ac:dyDescent="0.25">
      <c r="A1316" s="24">
        <v>12</v>
      </c>
      <c r="B1316" s="24">
        <f t="shared" si="705"/>
        <v>27</v>
      </c>
      <c r="C1316" s="39"/>
      <c r="D1316" s="9" t="str">
        <f>Data!B$9</f>
        <v>Konsulentydelser ved køb fra ekstern leverandør</v>
      </c>
      <c r="E1316" s="9"/>
      <c r="F1316" s="4"/>
      <c r="G1316" s="242">
        <f>HLOOKUP(B1316,'Budget &amp; Total'!$1:$45,(33),FALSE)</f>
        <v>0</v>
      </c>
      <c r="H1316" s="454">
        <f t="shared" ca="1" si="706"/>
        <v>0</v>
      </c>
      <c r="I1316" s="72"/>
      <c r="J1316" s="159">
        <f ca="1">HLOOKUP($B1316,INDIRECT(J$1&amp;"!$I$2:$AM$40"),('Partner-period(er)'!$A1316+14),FALSE)</f>
        <v>0</v>
      </c>
      <c r="K1316" s="57">
        <f ca="1">HLOOKUP($B1316,INDIRECT(K$1&amp;"!$I$2:$AM$40"),('Partner-period(er)'!$A1316+14),FALSE)</f>
        <v>0</v>
      </c>
      <c r="L1316" s="57">
        <f ca="1">HLOOKUP($B1316,INDIRECT(L$1&amp;"!$I$2:$AM$40"),('Partner-period(er)'!$A1316+14),FALSE)</f>
        <v>0</v>
      </c>
      <c r="M1316" s="57">
        <f ca="1">HLOOKUP($B1316,INDIRECT(M$1&amp;"!$I$2:$AM$40"),('Partner-period(er)'!$A1316+14),FALSE)</f>
        <v>0</v>
      </c>
      <c r="N1316" s="57">
        <f ca="1">HLOOKUP($B1316,INDIRECT(N$1&amp;"!$I$2:$AM$40"),('Partner-period(er)'!$A1316+14),FALSE)</f>
        <v>0</v>
      </c>
      <c r="O1316" s="9">
        <f ca="1">HLOOKUP($B1316,INDIRECT(O$1&amp;"!$I$2:$AM$40"),('Partner-period(er)'!$A1316+14),FALSE)</f>
        <v>0</v>
      </c>
      <c r="P1316" s="9">
        <f ca="1">HLOOKUP($B1316,INDIRECT(P$1&amp;"!$I$2:$AM$40"),('Partner-period(er)'!$A1316+14),FALSE)</f>
        <v>0</v>
      </c>
      <c r="Q1316" s="9">
        <f ca="1">HLOOKUP($B1316,INDIRECT(Q$1&amp;"!$I$2:$AM$40"),('Partner-period(er)'!$A1316+14),FALSE)</f>
        <v>0</v>
      </c>
      <c r="R1316" s="9">
        <f ca="1">HLOOKUP($B1316,INDIRECT(R$1&amp;"!$I$2:$AM$40"),('Partner-period(er)'!$A1316+14),FALSE)</f>
        <v>0</v>
      </c>
      <c r="S1316" s="9">
        <f ca="1">HLOOKUP($B1316,INDIRECT(S$1&amp;"!$I$2:$AM$40"),('Partner-period(er)'!$A1316+14),FALSE)</f>
        <v>0</v>
      </c>
      <c r="T1316" s="9">
        <f ca="1">HLOOKUP($B1316,INDIRECT(T$1&amp;"!$I$2:$AM$40"),('Partner-period(er)'!$A1316+14),FALSE)</f>
        <v>0</v>
      </c>
      <c r="U1316" s="9">
        <f ca="1">HLOOKUP($B1316,INDIRECT(U$1&amp;"!$I$2:$AM$40"),('Partner-period(er)'!$A1316+14),FALSE)</f>
        <v>0</v>
      </c>
      <c r="V1316" s="9">
        <f ca="1">HLOOKUP($B1316,INDIRECT(V$1&amp;"!$I$2:$AM$40"),('Partner-period(er)'!$A1316+14),FALSE)</f>
        <v>0</v>
      </c>
      <c r="W1316" s="9">
        <f ca="1">HLOOKUP($B1316,INDIRECT(W$1&amp;"!$I$2:$AM$40"),('Partner-period(er)'!$A1316+14),FALSE)</f>
        <v>0</v>
      </c>
      <c r="X1316" s="109">
        <f ca="1">HLOOKUP($B1316,INDIRECT(X$1&amp;"!$I$2:$AM$40"),('Partner-period(er)'!$A1316+14),FALSE)</f>
        <v>0</v>
      </c>
      <c r="Z1316" s="15">
        <f t="shared" ca="1" si="709"/>
        <v>0</v>
      </c>
      <c r="AA1316" s="11">
        <f ca="1">SUM($J1316:K1316)</f>
        <v>0</v>
      </c>
      <c r="AB1316" s="11">
        <f ca="1">SUM($J1316:L1316)</f>
        <v>0</v>
      </c>
      <c r="AC1316" s="11">
        <f ca="1">SUM($J1316:M1316)</f>
        <v>0</v>
      </c>
      <c r="AD1316" s="11">
        <f ca="1">SUM($J1316:N1316)</f>
        <v>0</v>
      </c>
      <c r="AE1316" s="11">
        <f ca="1">SUM($J1316:O1316)</f>
        <v>0</v>
      </c>
      <c r="AF1316" s="11">
        <f ca="1">SUM($J1316:P1316)</f>
        <v>0</v>
      </c>
      <c r="AG1316" s="11">
        <f ca="1">SUM($J1316:Q1316)</f>
        <v>0</v>
      </c>
      <c r="AH1316" s="11">
        <f ca="1">SUM($J1316:R1316)</f>
        <v>0</v>
      </c>
      <c r="AI1316" s="11">
        <f ca="1">SUM($J1316:S1316)</f>
        <v>0</v>
      </c>
      <c r="AJ1316" s="11">
        <f ca="1">SUM($J1316:T1316)</f>
        <v>0</v>
      </c>
      <c r="AK1316" s="11">
        <f ca="1">SUM($J1316:U1316)</f>
        <v>0</v>
      </c>
      <c r="AL1316" s="11">
        <f ca="1">SUM($J1316:V1316)</f>
        <v>0</v>
      </c>
      <c r="AM1316" s="11">
        <f ca="1">SUM($J1316:W1316)</f>
        <v>0</v>
      </c>
      <c r="AN1316" s="19">
        <f ca="1">SUM($J1316:X1316)</f>
        <v>0</v>
      </c>
      <c r="AO1316" s="12"/>
      <c r="AP1316" s="11">
        <f ca="1">IF(Data!$H$2="ja",IF(Z1316&gt;$G1316,Z1316-$G1316,0),0)</f>
        <v>0</v>
      </c>
      <c r="AQ1316" s="11">
        <f ca="1">IF(Data!$H$2="ja",IF(AA1316&gt;$G1316,AA1316-$G1316-SUM($AP1316:AP1316),0),0)</f>
        <v>0</v>
      </c>
      <c r="AR1316" s="11">
        <f ca="1">IF(Data!$H$2="ja",IF(AB1316&gt;$G1316,AB1316-$G1316-SUM($AP1316:AQ1316),0),0)</f>
        <v>0</v>
      </c>
      <c r="AS1316" s="11">
        <f ca="1">IF(Data!$H$2="ja",IF(AC1316&gt;$G1316,AC1316-$G1316-SUM($AP1316:AR1316),0),0)</f>
        <v>0</v>
      </c>
      <c r="AT1316" s="11">
        <f ca="1">IF(Data!$H$2="ja",IF(AD1316&gt;$G1316,AD1316-$G1316-SUM($AP1316:AS1316),0),0)</f>
        <v>0</v>
      </c>
      <c r="AU1316" s="11">
        <f ca="1">IF(Data!$H$2="ja",IF(AE1316&gt;$G1316,AE1316-$G1316-SUM($AP1316:AT1316),0),0)</f>
        <v>0</v>
      </c>
      <c r="AV1316" s="11">
        <f ca="1">IF(Data!$H$2="ja",IF(AF1316&gt;$G1316,AF1316-$G1316-SUM($AP1316:AU1316),0),0)</f>
        <v>0</v>
      </c>
      <c r="AW1316" s="11">
        <f ca="1">IF(Data!$H$2="ja",IF(AG1316&gt;$G1316,AG1316-$G1316-SUM($AP1316:AV1316),0),0)</f>
        <v>0</v>
      </c>
      <c r="AX1316" s="11">
        <f ca="1">IF(Data!$H$2="ja",IF(AH1316&gt;$G1316,AH1316-$G1316-SUM($AP1316:AW1316),0),0)</f>
        <v>0</v>
      </c>
      <c r="AY1316" s="11">
        <f ca="1">IF(Data!$H$2="ja",IF(AI1316&gt;$G1316,AI1316-$G1316-SUM($AP1316:AX1316),0),0)</f>
        <v>0</v>
      </c>
      <c r="AZ1316" s="11">
        <f ca="1">IF(Data!$H$2="ja",IF(AJ1316&gt;$G1316,AJ1316-$G1316-SUM($AP1316:AY1316),0),0)</f>
        <v>0</v>
      </c>
      <c r="BA1316" s="11">
        <f ca="1">IF(Data!$H$2="ja",IF(AK1316&gt;$G1316,AK1316-$G1316-SUM($AP1316:AZ1316),0),0)</f>
        <v>0</v>
      </c>
      <c r="BB1316" s="11">
        <f ca="1">IF(Data!$H$2="ja",IF(AL1316&gt;$G1316,AL1316-$G1316-SUM($AP1316:BA1316),0),0)</f>
        <v>0</v>
      </c>
      <c r="BC1316" s="11">
        <f ca="1">IF(Data!$H$2="ja",IF(AM1316&gt;$G1316,AM1316-$G1316-SUM($AP1316:BB1316),0),0)</f>
        <v>0</v>
      </c>
      <c r="BD1316" s="11">
        <f ca="1">IF(Data!$H$2="ja",IF(AN1316&gt;$G1316,AN1316-$G1316-SUM($AP1316:BC1316),0),0)</f>
        <v>0</v>
      </c>
    </row>
    <row r="1317" spans="1:56" x14ac:dyDescent="0.25">
      <c r="A1317" s="24">
        <v>13</v>
      </c>
      <c r="B1317" s="24">
        <f t="shared" si="705"/>
        <v>27</v>
      </c>
      <c r="C1317" s="39"/>
      <c r="D1317" s="9" t="str">
        <f>Data!B$10</f>
        <v>Indtægter (negative tal)</v>
      </c>
      <c r="E1317" s="9"/>
      <c r="F1317" s="4"/>
      <c r="G1317" s="242">
        <f>HLOOKUP(B1317,'Budget &amp; Total'!$1:$45,(34),FALSE)</f>
        <v>0</v>
      </c>
      <c r="H1317" s="454">
        <f t="shared" ca="1" si="706"/>
        <v>0</v>
      </c>
      <c r="I1317" s="72"/>
      <c r="J1317" s="159">
        <f ca="1">HLOOKUP($B1317,INDIRECT(J$1&amp;"!$I$2:$AM$40"),('Partner-period(er)'!$A1317+14),FALSE)</f>
        <v>0</v>
      </c>
      <c r="K1317" s="57">
        <f ca="1">HLOOKUP($B1317,INDIRECT(K$1&amp;"!$I$2:$AM$40"),('Partner-period(er)'!$A1317+14),FALSE)</f>
        <v>0</v>
      </c>
      <c r="L1317" s="57">
        <f ca="1">HLOOKUP($B1317,INDIRECT(L$1&amp;"!$I$2:$AM$40"),('Partner-period(er)'!$A1317+14),FALSE)</f>
        <v>0</v>
      </c>
      <c r="M1317" s="57">
        <f ca="1">HLOOKUP($B1317,INDIRECT(M$1&amp;"!$I$2:$AM$40"),('Partner-period(er)'!$A1317+14),FALSE)</f>
        <v>0</v>
      </c>
      <c r="N1317" s="57">
        <f ca="1">HLOOKUP($B1317,INDIRECT(N$1&amp;"!$I$2:$AM$40"),('Partner-period(er)'!$A1317+14),FALSE)</f>
        <v>0</v>
      </c>
      <c r="O1317" s="9">
        <f ca="1">HLOOKUP($B1317,INDIRECT(O$1&amp;"!$I$2:$AM$40"),('Partner-period(er)'!$A1317+14),FALSE)</f>
        <v>0</v>
      </c>
      <c r="P1317" s="9">
        <f ca="1">HLOOKUP($B1317,INDIRECT(P$1&amp;"!$I$2:$AM$40"),('Partner-period(er)'!$A1317+14),FALSE)</f>
        <v>0</v>
      </c>
      <c r="Q1317" s="9">
        <f ca="1">HLOOKUP($B1317,INDIRECT(Q$1&amp;"!$I$2:$AM$40"),('Partner-period(er)'!$A1317+14),FALSE)</f>
        <v>0</v>
      </c>
      <c r="R1317" s="9">
        <f ca="1">HLOOKUP($B1317,INDIRECT(R$1&amp;"!$I$2:$AM$40"),('Partner-period(er)'!$A1317+14),FALSE)</f>
        <v>0</v>
      </c>
      <c r="S1317" s="9">
        <f ca="1">HLOOKUP($B1317,INDIRECT(S$1&amp;"!$I$2:$AM$40"),('Partner-period(er)'!$A1317+14),FALSE)</f>
        <v>0</v>
      </c>
      <c r="T1317" s="9">
        <f ca="1">HLOOKUP($B1317,INDIRECT(T$1&amp;"!$I$2:$AM$40"),('Partner-period(er)'!$A1317+14),FALSE)</f>
        <v>0</v>
      </c>
      <c r="U1317" s="9">
        <f ca="1">HLOOKUP($B1317,INDIRECT(U$1&amp;"!$I$2:$AM$40"),('Partner-period(er)'!$A1317+14),FALSE)</f>
        <v>0</v>
      </c>
      <c r="V1317" s="9">
        <f ca="1">HLOOKUP($B1317,INDIRECT(V$1&amp;"!$I$2:$AM$40"),('Partner-period(er)'!$A1317+14),FALSE)</f>
        <v>0</v>
      </c>
      <c r="W1317" s="9">
        <f ca="1">HLOOKUP($B1317,INDIRECT(W$1&amp;"!$I$2:$AM$40"),('Partner-period(er)'!$A1317+14),FALSE)</f>
        <v>0</v>
      </c>
      <c r="X1317" s="109">
        <f ca="1">HLOOKUP($B1317,INDIRECT(X$1&amp;"!$I$2:$AM$40"),('Partner-period(er)'!$A1317+14),FALSE)</f>
        <v>0</v>
      </c>
      <c r="Z1317" s="15">
        <f t="shared" ca="1" si="709"/>
        <v>0</v>
      </c>
      <c r="AA1317" s="11">
        <f ca="1">SUM($J1317:K1317)</f>
        <v>0</v>
      </c>
      <c r="AB1317" s="11">
        <f ca="1">SUM($J1317:L1317)</f>
        <v>0</v>
      </c>
      <c r="AC1317" s="11">
        <f ca="1">SUM($J1317:M1317)</f>
        <v>0</v>
      </c>
      <c r="AD1317" s="11">
        <f ca="1">SUM($J1317:N1317)</f>
        <v>0</v>
      </c>
      <c r="AE1317" s="11">
        <f ca="1">SUM($J1317:O1317)</f>
        <v>0</v>
      </c>
      <c r="AF1317" s="11">
        <f ca="1">SUM($J1317:P1317)</f>
        <v>0</v>
      </c>
      <c r="AG1317" s="11">
        <f ca="1">SUM($J1317:Q1317)</f>
        <v>0</v>
      </c>
      <c r="AH1317" s="11">
        <f ca="1">SUM($J1317:R1317)</f>
        <v>0</v>
      </c>
      <c r="AI1317" s="11">
        <f ca="1">SUM($J1317:S1317)</f>
        <v>0</v>
      </c>
      <c r="AJ1317" s="11">
        <f ca="1">SUM($J1317:T1317)</f>
        <v>0</v>
      </c>
      <c r="AK1317" s="11">
        <f ca="1">SUM($J1317:U1317)</f>
        <v>0</v>
      </c>
      <c r="AL1317" s="11">
        <f ca="1">SUM($J1317:V1317)</f>
        <v>0</v>
      </c>
      <c r="AM1317" s="11">
        <f ca="1">SUM($J1317:W1317)</f>
        <v>0</v>
      </c>
      <c r="AN1317" s="19">
        <f ca="1">SUM($J1317:X1317)</f>
        <v>0</v>
      </c>
      <c r="AO1317" s="12"/>
      <c r="AP1317" s="11"/>
      <c r="AQ1317" s="11"/>
      <c r="AR1317" s="11"/>
      <c r="AS1317" s="11"/>
      <c r="AT1317" s="11"/>
      <c r="AU1317" s="11"/>
      <c r="AV1317" s="11"/>
      <c r="AW1317" s="11"/>
      <c r="AX1317" s="11"/>
      <c r="AY1317" s="11"/>
      <c r="AZ1317" s="11"/>
      <c r="BA1317" s="11"/>
      <c r="BB1317" s="11"/>
      <c r="BC1317" s="11"/>
      <c r="BD1317" s="11"/>
    </row>
    <row r="1318" spans="1:56" x14ac:dyDescent="0.25">
      <c r="A1318" s="24">
        <v>14</v>
      </c>
      <c r="B1318" s="24">
        <f t="shared" si="705"/>
        <v>27</v>
      </c>
      <c r="C1318" s="39"/>
      <c r="D1318" s="9" t="str">
        <f>Data!B$11</f>
        <v>Andet, herunder rejser og formidling</v>
      </c>
      <c r="E1318" s="9"/>
      <c r="F1318" s="4"/>
      <c r="G1318" s="242">
        <f>HLOOKUP(B1318,'Budget &amp; Total'!$1:$45,(35),FALSE)</f>
        <v>0</v>
      </c>
      <c r="H1318" s="454">
        <f t="shared" ca="1" si="706"/>
        <v>0</v>
      </c>
      <c r="I1318" s="72"/>
      <c r="J1318" s="159">
        <f ca="1">HLOOKUP($B1318,INDIRECT(J$1&amp;"!$I$2:$AM$40"),('Partner-period(er)'!$A1318+14),FALSE)</f>
        <v>0</v>
      </c>
      <c r="K1318" s="57">
        <f ca="1">HLOOKUP($B1318,INDIRECT(K$1&amp;"!$I$2:$AM$40"),('Partner-period(er)'!$A1318+14),FALSE)</f>
        <v>0</v>
      </c>
      <c r="L1318" s="57">
        <f ca="1">HLOOKUP($B1318,INDIRECT(L$1&amp;"!$I$2:$AM$40"),('Partner-period(er)'!$A1318+14),FALSE)</f>
        <v>0</v>
      </c>
      <c r="M1318" s="57">
        <f ca="1">HLOOKUP($B1318,INDIRECT(M$1&amp;"!$I$2:$AM$40"),('Partner-period(er)'!$A1318+14),FALSE)</f>
        <v>0</v>
      </c>
      <c r="N1318" s="57">
        <f ca="1">HLOOKUP($B1318,INDIRECT(N$1&amp;"!$I$2:$AM$40"),('Partner-period(er)'!$A1318+14),FALSE)</f>
        <v>0</v>
      </c>
      <c r="O1318" s="9">
        <f ca="1">HLOOKUP($B1318,INDIRECT(O$1&amp;"!$I$2:$AM$40"),('Partner-period(er)'!$A1318+14),FALSE)</f>
        <v>0</v>
      </c>
      <c r="P1318" s="9">
        <f ca="1">HLOOKUP($B1318,INDIRECT(P$1&amp;"!$I$2:$AM$40"),('Partner-period(er)'!$A1318+14),FALSE)</f>
        <v>0</v>
      </c>
      <c r="Q1318" s="9">
        <f ca="1">HLOOKUP($B1318,INDIRECT(Q$1&amp;"!$I$2:$AM$40"),('Partner-period(er)'!$A1318+14),FALSE)</f>
        <v>0</v>
      </c>
      <c r="R1318" s="9">
        <f ca="1">HLOOKUP($B1318,INDIRECT(R$1&amp;"!$I$2:$AM$40"),('Partner-period(er)'!$A1318+14),FALSE)</f>
        <v>0</v>
      </c>
      <c r="S1318" s="9">
        <f ca="1">HLOOKUP($B1318,INDIRECT(S$1&amp;"!$I$2:$AM$40"),('Partner-period(er)'!$A1318+14),FALSE)</f>
        <v>0</v>
      </c>
      <c r="T1318" s="9">
        <f ca="1">HLOOKUP($B1318,INDIRECT(T$1&amp;"!$I$2:$AM$40"),('Partner-period(er)'!$A1318+14),FALSE)</f>
        <v>0</v>
      </c>
      <c r="U1318" s="9">
        <f ca="1">HLOOKUP($B1318,INDIRECT(U$1&amp;"!$I$2:$AM$40"),('Partner-period(er)'!$A1318+14),FALSE)</f>
        <v>0</v>
      </c>
      <c r="V1318" s="9">
        <f ca="1">HLOOKUP($B1318,INDIRECT(V$1&amp;"!$I$2:$AM$40"),('Partner-period(er)'!$A1318+14),FALSE)</f>
        <v>0</v>
      </c>
      <c r="W1318" s="9">
        <f ca="1">HLOOKUP($B1318,INDIRECT(W$1&amp;"!$I$2:$AM$40"),('Partner-period(er)'!$A1318+14),FALSE)</f>
        <v>0</v>
      </c>
      <c r="X1318" s="109">
        <f ca="1">HLOOKUP($B1318,INDIRECT(X$1&amp;"!$I$2:$AM$40"),('Partner-period(er)'!$A1318+14),FALSE)</f>
        <v>0</v>
      </c>
      <c r="Z1318" s="15">
        <f t="shared" ca="1" si="709"/>
        <v>0</v>
      </c>
      <c r="AA1318" s="11">
        <f ca="1">SUM($J1318:K1318)</f>
        <v>0</v>
      </c>
      <c r="AB1318" s="11">
        <f ca="1">SUM($J1318:L1318)</f>
        <v>0</v>
      </c>
      <c r="AC1318" s="11">
        <f ca="1">SUM($J1318:M1318)</f>
        <v>0</v>
      </c>
      <c r="AD1318" s="11">
        <f ca="1">SUM($J1318:N1318)</f>
        <v>0</v>
      </c>
      <c r="AE1318" s="11">
        <f ca="1">SUM($J1318:O1318)</f>
        <v>0</v>
      </c>
      <c r="AF1318" s="11">
        <f ca="1">SUM($J1318:P1318)</f>
        <v>0</v>
      </c>
      <c r="AG1318" s="11">
        <f ca="1">SUM($J1318:Q1318)</f>
        <v>0</v>
      </c>
      <c r="AH1318" s="11">
        <f ca="1">SUM($J1318:R1318)</f>
        <v>0</v>
      </c>
      <c r="AI1318" s="11">
        <f ca="1">SUM($J1318:S1318)</f>
        <v>0</v>
      </c>
      <c r="AJ1318" s="11">
        <f ca="1">SUM($J1318:T1318)</f>
        <v>0</v>
      </c>
      <c r="AK1318" s="11">
        <f ca="1">SUM($J1318:U1318)</f>
        <v>0</v>
      </c>
      <c r="AL1318" s="11">
        <f ca="1">SUM($J1318:V1318)</f>
        <v>0</v>
      </c>
      <c r="AM1318" s="11">
        <f ca="1">SUM($J1318:W1318)</f>
        <v>0</v>
      </c>
      <c r="AN1318" s="19">
        <f ca="1">SUM($J1318:X1318)</f>
        <v>0</v>
      </c>
      <c r="AO1318" s="12"/>
      <c r="AP1318" s="11">
        <f ca="1">IF(Data!$H$2="ja",IF(Z1318&gt;$G1318,Z1318-$G1318,0),0)</f>
        <v>0</v>
      </c>
      <c r="AQ1318" s="11">
        <f ca="1">IF(Data!$H$2="ja",IF(AA1318&gt;$G1318,AA1318-$G1318-SUM($AP1318:AP1318),0),0)</f>
        <v>0</v>
      </c>
      <c r="AR1318" s="11">
        <f ca="1">IF(Data!$H$2="ja",IF(AB1318&gt;$G1318,AB1318-$G1318-SUM($AP1318:AQ1318),0),0)</f>
        <v>0</v>
      </c>
      <c r="AS1318" s="11">
        <f ca="1">IF(Data!$H$2="ja",IF(AC1318&gt;$G1318,AC1318-$G1318-SUM($AP1318:AR1318),0),0)</f>
        <v>0</v>
      </c>
      <c r="AT1318" s="11">
        <f ca="1">IF(Data!$H$2="ja",IF(AD1318&gt;$G1318,AD1318-$G1318-SUM($AP1318:AS1318),0),0)</f>
        <v>0</v>
      </c>
      <c r="AU1318" s="11">
        <f ca="1">IF(Data!$H$2="ja",IF(AE1318&gt;$G1318,AE1318-$G1318-SUM($AP1318:AT1318),0),0)</f>
        <v>0</v>
      </c>
      <c r="AV1318" s="11">
        <f ca="1">IF(Data!$H$2="ja",IF(AF1318&gt;$G1318,AF1318-$G1318-SUM($AP1318:AU1318),0),0)</f>
        <v>0</v>
      </c>
      <c r="AW1318" s="11">
        <f ca="1">IF(Data!$H$2="ja",IF(AG1318&gt;$G1318,AG1318-$G1318-SUM($AP1318:AV1318),0),0)</f>
        <v>0</v>
      </c>
      <c r="AX1318" s="11">
        <f ca="1">IF(Data!$H$2="ja",IF(AH1318&gt;$G1318,AH1318-$G1318-SUM($AP1318:AW1318),0),0)</f>
        <v>0</v>
      </c>
      <c r="AY1318" s="11">
        <f ca="1">IF(Data!$H$2="ja",IF(AI1318&gt;$G1318,AI1318-$G1318-SUM($AP1318:AX1318),0),0)</f>
        <v>0</v>
      </c>
      <c r="AZ1318" s="11">
        <f ca="1">IF(Data!$H$2="ja",IF(AJ1318&gt;$G1318,AJ1318-$G1318-SUM($AP1318:AY1318),0),0)</f>
        <v>0</v>
      </c>
      <c r="BA1318" s="11">
        <f ca="1">IF(Data!$H$2="ja",IF(AK1318&gt;$G1318,AK1318-$G1318-SUM($AP1318:AZ1318),0),0)</f>
        <v>0</v>
      </c>
      <c r="BB1318" s="11">
        <f ca="1">IF(Data!$H$2="ja",IF(AL1318&gt;$G1318,AL1318-$G1318-SUM($AP1318:BA1318),0),0)</f>
        <v>0</v>
      </c>
      <c r="BC1318" s="11">
        <f ca="1">IF(Data!$H$2="ja",IF(AM1318&gt;$G1318,AM1318-$G1318-SUM($AP1318:BB1318),0),0)</f>
        <v>0</v>
      </c>
      <c r="BD1318" s="11">
        <f ca="1">IF(Data!$H$2="ja",IF(AN1318&gt;$G1318,AN1318-$G1318-SUM($AP1318:BC1318),0),0)</f>
        <v>0</v>
      </c>
    </row>
    <row r="1319" spans="1:56" x14ac:dyDescent="0.25">
      <c r="A1319" s="24">
        <v>15</v>
      </c>
      <c r="B1319" s="24">
        <f t="shared" si="705"/>
        <v>27</v>
      </c>
      <c r="C1319" s="39"/>
      <c r="D1319" s="9" t="str">
        <f>Data!B$12</f>
        <v>Overheadomkostninger</v>
      </c>
      <c r="E1319" s="9"/>
      <c r="F1319" s="4"/>
      <c r="G1319" s="243">
        <f>HLOOKUP(B1319,'Budget &amp; Total'!$1:$45,(37),FALSE)</f>
        <v>0</v>
      </c>
      <c r="H1319" s="454">
        <f t="shared" ca="1" si="706"/>
        <v>0</v>
      </c>
      <c r="I1319" s="72"/>
      <c r="J1319" s="159">
        <f ca="1">HLOOKUP($B1319,INDIRECT(J$1&amp;"!$I$2:$AM$40"),('Partner-period(er)'!$A1319+14),FALSE)</f>
        <v>0</v>
      </c>
      <c r="K1319" s="57">
        <f ca="1">HLOOKUP($B1319,INDIRECT(K$1&amp;"!$I$2:$AM$40"),('Partner-period(er)'!$A1319+14),FALSE)</f>
        <v>0</v>
      </c>
      <c r="L1319" s="57">
        <f ca="1">HLOOKUP($B1319,INDIRECT(L$1&amp;"!$I$2:$AM$40"),('Partner-period(er)'!$A1319+14),FALSE)</f>
        <v>0</v>
      </c>
      <c r="M1319" s="57">
        <f ca="1">HLOOKUP($B1319,INDIRECT(M$1&amp;"!$I$2:$AM$40"),('Partner-period(er)'!$A1319+14),FALSE)</f>
        <v>0</v>
      </c>
      <c r="N1319" s="57">
        <f ca="1">HLOOKUP($B1319,INDIRECT(N$1&amp;"!$I$2:$AM$40"),('Partner-period(er)'!$A1319+14),FALSE)</f>
        <v>0</v>
      </c>
      <c r="O1319" s="9">
        <f ca="1">HLOOKUP($B1319,INDIRECT(O$1&amp;"!$I$2:$AM$40"),('Partner-period(er)'!$A1319+14),FALSE)</f>
        <v>0</v>
      </c>
      <c r="P1319" s="9">
        <f ca="1">HLOOKUP($B1319,INDIRECT(P$1&amp;"!$I$2:$AM$40"),('Partner-period(er)'!$A1319+14),FALSE)</f>
        <v>0</v>
      </c>
      <c r="Q1319" s="9">
        <f ca="1">HLOOKUP($B1319,INDIRECT(Q$1&amp;"!$I$2:$AM$40"),('Partner-period(er)'!$A1319+14),FALSE)</f>
        <v>0</v>
      </c>
      <c r="R1319" s="9">
        <f ca="1">HLOOKUP($B1319,INDIRECT(R$1&amp;"!$I$2:$AM$40"),('Partner-period(er)'!$A1319+14),FALSE)</f>
        <v>0</v>
      </c>
      <c r="S1319" s="9">
        <f ca="1">HLOOKUP($B1319,INDIRECT(S$1&amp;"!$I$2:$AM$40"),('Partner-period(er)'!$A1319+14),FALSE)</f>
        <v>0</v>
      </c>
      <c r="T1319" s="9">
        <f ca="1">HLOOKUP($B1319,INDIRECT(T$1&amp;"!$I$2:$AM$40"),('Partner-period(er)'!$A1319+14),FALSE)</f>
        <v>0</v>
      </c>
      <c r="U1319" s="9">
        <f ca="1">HLOOKUP($B1319,INDIRECT(U$1&amp;"!$I$2:$AM$40"),('Partner-period(er)'!$A1319+14),FALSE)</f>
        <v>0</v>
      </c>
      <c r="V1319" s="9">
        <f ca="1">HLOOKUP($B1319,INDIRECT(V$1&amp;"!$I$2:$AM$40"),('Partner-period(er)'!$A1319+14),FALSE)</f>
        <v>0</v>
      </c>
      <c r="W1319" s="9">
        <f ca="1">HLOOKUP($B1319,INDIRECT(W$1&amp;"!$I$2:$AM$40"),('Partner-period(er)'!$A1319+14),FALSE)</f>
        <v>0</v>
      </c>
      <c r="X1319" s="109">
        <f ca="1">HLOOKUP($B1319,INDIRECT(X$1&amp;"!$I$2:$AM$40"),('Partner-period(er)'!$A1319+14),FALSE)</f>
        <v>0</v>
      </c>
      <c r="Z1319" s="15">
        <f t="shared" ca="1" si="709"/>
        <v>0</v>
      </c>
      <c r="AA1319" s="11">
        <f ca="1">SUM($J1319:K1319)</f>
        <v>0</v>
      </c>
      <c r="AB1319" s="11">
        <f ca="1">SUM($J1319:L1319)</f>
        <v>0</v>
      </c>
      <c r="AC1319" s="11">
        <f ca="1">SUM($J1319:M1319)</f>
        <v>0</v>
      </c>
      <c r="AD1319" s="11">
        <f ca="1">SUM($J1319:N1319)</f>
        <v>0</v>
      </c>
      <c r="AE1319" s="11">
        <f ca="1">SUM($J1319:O1319)</f>
        <v>0</v>
      </c>
      <c r="AF1319" s="11">
        <f ca="1">SUM($J1319:P1319)</f>
        <v>0</v>
      </c>
      <c r="AG1319" s="11">
        <f ca="1">SUM($J1319:Q1319)</f>
        <v>0</v>
      </c>
      <c r="AH1319" s="11">
        <f ca="1">SUM($J1319:R1319)</f>
        <v>0</v>
      </c>
      <c r="AI1319" s="11">
        <f ca="1">SUM($J1319:S1319)</f>
        <v>0</v>
      </c>
      <c r="AJ1319" s="11">
        <f ca="1">SUM($J1319:T1319)</f>
        <v>0</v>
      </c>
      <c r="AK1319" s="11">
        <f ca="1">SUM($J1319:U1319)</f>
        <v>0</v>
      </c>
      <c r="AL1319" s="11">
        <f ca="1">SUM($J1319:V1319)</f>
        <v>0</v>
      </c>
      <c r="AM1319" s="11">
        <f ca="1">SUM($J1319:W1319)</f>
        <v>0</v>
      </c>
      <c r="AN1319" s="19">
        <f ca="1">SUM($J1319:X1319)</f>
        <v>0</v>
      </c>
      <c r="AO1319" s="12"/>
      <c r="AP1319" s="11">
        <f ca="1">IF(Data!$H$2="ja",IF(Z1319&gt;$G1319,Z1319-$G1319,0),0)</f>
        <v>0</v>
      </c>
      <c r="AQ1319" s="11">
        <f ca="1">IF(Data!$H$2="ja",IF(AA1319&gt;$G1319,AA1319-$G1319-SUM($AP1319:AP1319),0),0)</f>
        <v>0</v>
      </c>
      <c r="AR1319" s="11">
        <f ca="1">IF(Data!$H$2="ja",IF(AB1319&gt;$G1319,AB1319-$G1319-SUM($AP1319:AQ1319),0),0)</f>
        <v>0</v>
      </c>
      <c r="AS1319" s="11">
        <f ca="1">IF(Data!$H$2="ja",IF(AC1319&gt;$G1319,AC1319-$G1319-SUM($AP1319:AR1319),0),0)</f>
        <v>0</v>
      </c>
      <c r="AT1319" s="11">
        <f ca="1">IF(Data!$H$2="ja",IF(AD1319&gt;$G1319,AD1319-$G1319-SUM($AP1319:AS1319),0),0)</f>
        <v>0</v>
      </c>
      <c r="AU1319" s="11">
        <f ca="1">IF(Data!$H$2="ja",IF(AE1319&gt;$G1319,AE1319-$G1319-SUM($AP1319:AT1319),0),0)</f>
        <v>0</v>
      </c>
      <c r="AV1319" s="11">
        <f ca="1">IF(Data!$H$2="ja",IF(AF1319&gt;$G1319,AF1319-$G1319-SUM($AP1319:AU1319),0),0)</f>
        <v>0</v>
      </c>
      <c r="AW1319" s="11">
        <f ca="1">IF(Data!$H$2="ja",IF(AG1319&gt;$G1319,AG1319-$G1319-SUM($AP1319:AV1319),0),0)</f>
        <v>0</v>
      </c>
      <c r="AX1319" s="11">
        <f ca="1">IF(Data!$H$2="ja",IF(AH1319&gt;$G1319,AH1319-$G1319-SUM($AP1319:AW1319),0),0)</f>
        <v>0</v>
      </c>
      <c r="AY1319" s="11">
        <f ca="1">IF(Data!$H$2="ja",IF(AI1319&gt;$G1319,AI1319-$G1319-SUM($AP1319:AX1319),0),0)</f>
        <v>0</v>
      </c>
      <c r="AZ1319" s="11">
        <f ca="1">IF(Data!$H$2="ja",IF(AJ1319&gt;$G1319,AJ1319-$G1319-SUM($AP1319:AY1319),0),0)</f>
        <v>0</v>
      </c>
      <c r="BA1319" s="11">
        <f ca="1">IF(Data!$H$2="ja",IF(AK1319&gt;$G1319,AK1319-$G1319-SUM($AP1319:AZ1319),0),0)</f>
        <v>0</v>
      </c>
      <c r="BB1319" s="11">
        <f ca="1">IF(Data!$H$2="ja",IF(AL1319&gt;$G1319,AL1319-$G1319-SUM($AP1319:BA1319),0),0)</f>
        <v>0</v>
      </c>
      <c r="BC1319" s="11">
        <f ca="1">IF(Data!$H$2="ja",IF(AM1319&gt;$G1319,AM1319-$G1319-SUM($AP1319:BB1319),0),0)</f>
        <v>0</v>
      </c>
      <c r="BD1319" s="11">
        <f ca="1">IF(Data!$H$2="ja",IF(AN1319&gt;$G1319,AN1319-$G1319-SUM($AP1319:BC1319),0),0)</f>
        <v>0</v>
      </c>
    </row>
    <row r="1320" spans="1:56" x14ac:dyDescent="0.25">
      <c r="A1320" s="24">
        <v>16</v>
      </c>
      <c r="B1320" s="24">
        <f t="shared" si="705"/>
        <v>27</v>
      </c>
      <c r="C1320" s="35"/>
      <c r="D1320" s="32" t="str">
        <f>Data!B$19</f>
        <v>Andre omkostninger total</v>
      </c>
      <c r="E1320" s="32"/>
      <c r="F1320" s="71"/>
      <c r="G1320" s="242">
        <f>HLOOKUP(B1320,'Budget &amp; Total'!$1:$45,(19+A1320),FALSE)</f>
        <v>0</v>
      </c>
      <c r="H1320" s="456">
        <f t="shared" ca="1" si="706"/>
        <v>0</v>
      </c>
      <c r="I1320" s="72"/>
      <c r="J1320" s="209">
        <f ca="1">HLOOKUP($B1320,INDIRECT(J$1&amp;"!$I$2:$AM$40"),('Partner-period(er)'!$A1320+14),FALSE)</f>
        <v>0</v>
      </c>
      <c r="K1320" s="61">
        <f ca="1">HLOOKUP($B1320,INDIRECT(K$1&amp;"!$I$2:$AM$40"),('Partner-period(er)'!$A1320+14),FALSE)</f>
        <v>0</v>
      </c>
      <c r="L1320" s="61">
        <f ca="1">HLOOKUP($B1320,INDIRECT(L$1&amp;"!$I$2:$AM$40"),('Partner-period(er)'!$A1320+14),FALSE)</f>
        <v>0</v>
      </c>
      <c r="M1320" s="61">
        <f ca="1">HLOOKUP($B1320,INDIRECT(M$1&amp;"!$I$2:$AM$40"),('Partner-period(er)'!$A1320+14),FALSE)</f>
        <v>0</v>
      </c>
      <c r="N1320" s="61">
        <f ca="1">HLOOKUP($B1320,INDIRECT(N$1&amp;"!$I$2:$AM$40"),('Partner-period(er)'!$A1320+14),FALSE)</f>
        <v>0</v>
      </c>
      <c r="O1320" s="32">
        <f ca="1">HLOOKUP($B1320,INDIRECT(O$1&amp;"!$I$2:$AM$40"),('Partner-period(er)'!$A1320+14),FALSE)</f>
        <v>0</v>
      </c>
      <c r="P1320" s="32">
        <f ca="1">HLOOKUP($B1320,INDIRECT(P$1&amp;"!$I$2:$AM$40"),('Partner-period(er)'!$A1320+14),FALSE)</f>
        <v>0</v>
      </c>
      <c r="Q1320" s="32">
        <f ca="1">HLOOKUP($B1320,INDIRECT(Q$1&amp;"!$I$2:$AM$40"),('Partner-period(er)'!$A1320+14),FALSE)</f>
        <v>0</v>
      </c>
      <c r="R1320" s="32">
        <f ca="1">HLOOKUP($B1320,INDIRECT(R$1&amp;"!$I$2:$AM$40"),('Partner-period(er)'!$A1320+14),FALSE)</f>
        <v>0</v>
      </c>
      <c r="S1320" s="32">
        <f ca="1">HLOOKUP($B1320,INDIRECT(S$1&amp;"!$I$2:$AM$40"),('Partner-period(er)'!$A1320+14),FALSE)</f>
        <v>0</v>
      </c>
      <c r="T1320" s="32">
        <f ca="1">HLOOKUP($B1320,INDIRECT(T$1&amp;"!$I$2:$AM$40"),('Partner-period(er)'!$A1320+14),FALSE)</f>
        <v>0</v>
      </c>
      <c r="U1320" s="32">
        <f ca="1">HLOOKUP($B1320,INDIRECT(U$1&amp;"!$I$2:$AM$40"),('Partner-period(er)'!$A1320+14),FALSE)</f>
        <v>0</v>
      </c>
      <c r="V1320" s="32">
        <f ca="1">HLOOKUP($B1320,INDIRECT(V$1&amp;"!$I$2:$AM$40"),('Partner-period(er)'!$A1320+14),FALSE)</f>
        <v>0</v>
      </c>
      <c r="W1320" s="32">
        <f ca="1">HLOOKUP($B1320,INDIRECT(W$1&amp;"!$I$2:$AM$40"),('Partner-period(er)'!$A1320+14),FALSE)</f>
        <v>0</v>
      </c>
      <c r="X1320" s="366">
        <f ca="1">HLOOKUP($B1320,INDIRECT(X$1&amp;"!$I$2:$AM$40"),('Partner-period(er)'!$A1320+14),FALSE)</f>
        <v>0</v>
      </c>
      <c r="Z1320" s="15">
        <f t="shared" ca="1" si="709"/>
        <v>0</v>
      </c>
      <c r="AA1320" s="11">
        <f ca="1">SUM($J1320:K1320)</f>
        <v>0</v>
      </c>
      <c r="AB1320" s="11">
        <f ca="1">SUM($J1320:L1320)</f>
        <v>0</v>
      </c>
      <c r="AC1320" s="11">
        <f ca="1">SUM($J1320:M1320)</f>
        <v>0</v>
      </c>
      <c r="AD1320" s="11">
        <f ca="1">SUM($J1320:N1320)</f>
        <v>0</v>
      </c>
      <c r="AE1320" s="11">
        <f ca="1">SUM($J1320:O1320)</f>
        <v>0</v>
      </c>
      <c r="AF1320" s="11">
        <f ca="1">SUM($J1320:P1320)</f>
        <v>0</v>
      </c>
      <c r="AG1320" s="11">
        <f ca="1">SUM($J1320:Q1320)</f>
        <v>0</v>
      </c>
      <c r="AH1320" s="11">
        <f ca="1">SUM($J1320:R1320)</f>
        <v>0</v>
      </c>
      <c r="AI1320" s="11">
        <f ca="1">SUM($J1320:S1320)</f>
        <v>0</v>
      </c>
      <c r="AJ1320" s="11">
        <f ca="1">SUM($J1320:T1320)</f>
        <v>0</v>
      </c>
      <c r="AK1320" s="11">
        <f ca="1">SUM($J1320:U1320)</f>
        <v>0</v>
      </c>
      <c r="AL1320" s="11">
        <f ca="1">SUM($J1320:V1320)</f>
        <v>0</v>
      </c>
      <c r="AM1320" s="11">
        <f ca="1">SUM($J1320:W1320)</f>
        <v>0</v>
      </c>
      <c r="AN1320" s="19">
        <f ca="1">SUM($J1320:X1320)</f>
        <v>0</v>
      </c>
      <c r="AO1320" s="12"/>
      <c r="AP1320" s="11"/>
      <c r="AQ1320" s="11"/>
      <c r="AR1320" s="11"/>
      <c r="AS1320" s="11"/>
      <c r="AT1320" s="11"/>
      <c r="AU1320" s="11"/>
      <c r="AV1320" s="11"/>
      <c r="AW1320" s="11"/>
      <c r="AX1320" s="11"/>
      <c r="AY1320" s="11"/>
      <c r="AZ1320" s="11"/>
      <c r="BA1320" s="11"/>
      <c r="BB1320" s="11"/>
      <c r="BC1320" s="11"/>
      <c r="BD1320" s="11"/>
    </row>
    <row r="1321" spans="1:56" ht="13.8" thickBot="1" x14ac:dyDescent="0.3">
      <c r="A1321" s="24">
        <v>17</v>
      </c>
      <c r="B1321" s="24">
        <f t="shared" si="705"/>
        <v>27</v>
      </c>
      <c r="C1321" s="250" t="str">
        <f>Data!B$55</f>
        <v>Totale omkostninger</v>
      </c>
      <c r="D1321" s="251"/>
      <c r="E1321" s="251"/>
      <c r="F1321" s="252"/>
      <c r="G1321" s="253">
        <f>HLOOKUP(B1321,'Budget &amp; Total'!$1:$45,(38),FALSE)</f>
        <v>0</v>
      </c>
      <c r="H1321" s="457">
        <f t="shared" ca="1" si="706"/>
        <v>0</v>
      </c>
      <c r="I1321" s="80"/>
      <c r="J1321" s="255">
        <f ca="1">HLOOKUP($B1321,INDIRECT(J$1&amp;"!$I$2:$AM$40"),('Partner-period(er)'!$A1321+14),FALSE)</f>
        <v>0</v>
      </c>
      <c r="K1321" s="256">
        <f ca="1">HLOOKUP($B1321,INDIRECT(K$1&amp;"!$I$2:$AM$40"),('Partner-period(er)'!$A1321+14),FALSE)</f>
        <v>0</v>
      </c>
      <c r="L1321" s="256">
        <f ca="1">HLOOKUP($B1321,INDIRECT(L$1&amp;"!$I$2:$AM$40"),('Partner-period(er)'!$A1321+14),FALSE)</f>
        <v>0</v>
      </c>
      <c r="M1321" s="256">
        <f ca="1">HLOOKUP($B1321,INDIRECT(M$1&amp;"!$I$2:$AM$40"),('Partner-period(er)'!$A1321+14),FALSE)</f>
        <v>0</v>
      </c>
      <c r="N1321" s="256">
        <f ca="1">HLOOKUP($B1321,INDIRECT(N$1&amp;"!$I$2:$AM$40"),('Partner-period(er)'!$A1321+14),FALSE)</f>
        <v>0</v>
      </c>
      <c r="O1321" s="367">
        <f ca="1">HLOOKUP($B1321,INDIRECT(O$1&amp;"!$I$2:$AM$40"),('Partner-period(er)'!$A1321+14),FALSE)</f>
        <v>0</v>
      </c>
      <c r="P1321" s="367">
        <f ca="1">HLOOKUP($B1321,INDIRECT(P$1&amp;"!$I$2:$AM$40"),('Partner-period(er)'!$A1321+14),FALSE)</f>
        <v>0</v>
      </c>
      <c r="Q1321" s="367">
        <f ca="1">HLOOKUP($B1321,INDIRECT(Q$1&amp;"!$I$2:$AM$40"),('Partner-period(er)'!$A1321+14),FALSE)</f>
        <v>0</v>
      </c>
      <c r="R1321" s="367">
        <f ca="1">HLOOKUP($B1321,INDIRECT(R$1&amp;"!$I$2:$AM$40"),('Partner-period(er)'!$A1321+14),FALSE)</f>
        <v>0</v>
      </c>
      <c r="S1321" s="367">
        <f ca="1">HLOOKUP($B1321,INDIRECT(S$1&amp;"!$I$2:$AM$40"),('Partner-period(er)'!$A1321+14),FALSE)</f>
        <v>0</v>
      </c>
      <c r="T1321" s="367">
        <f ca="1">HLOOKUP($B1321,INDIRECT(T$1&amp;"!$I$2:$AM$40"),('Partner-period(er)'!$A1321+14),FALSE)</f>
        <v>0</v>
      </c>
      <c r="U1321" s="367">
        <f ca="1">HLOOKUP($B1321,INDIRECT(U$1&amp;"!$I$2:$AM$40"),('Partner-period(er)'!$A1321+14),FALSE)</f>
        <v>0</v>
      </c>
      <c r="V1321" s="367">
        <f ca="1">HLOOKUP($B1321,INDIRECT(V$1&amp;"!$I$2:$AM$40"),('Partner-period(er)'!$A1321+14),FALSE)</f>
        <v>0</v>
      </c>
      <c r="W1321" s="367">
        <f ca="1">HLOOKUP($B1321,INDIRECT(W$1&amp;"!$I$2:$AM$40"),('Partner-period(er)'!$A1321+14),FALSE)</f>
        <v>0</v>
      </c>
      <c r="X1321" s="368">
        <f ca="1">HLOOKUP($B1321,INDIRECT(X$1&amp;"!$I$2:$AM$40"),('Partner-period(er)'!$A1321+14),FALSE)</f>
        <v>0</v>
      </c>
      <c r="Z1321" s="15">
        <f t="shared" ca="1" si="709"/>
        <v>0</v>
      </c>
      <c r="AA1321" s="11">
        <f ca="1">SUM($J1321:K1321)</f>
        <v>0</v>
      </c>
      <c r="AB1321" s="11">
        <f ca="1">SUM($J1321:L1321)</f>
        <v>0</v>
      </c>
      <c r="AC1321" s="11">
        <f ca="1">SUM($J1321:M1321)</f>
        <v>0</v>
      </c>
      <c r="AD1321" s="11">
        <f ca="1">SUM($J1321:N1321)</f>
        <v>0</v>
      </c>
      <c r="AE1321" s="11">
        <f ca="1">SUM($J1321:O1321)</f>
        <v>0</v>
      </c>
      <c r="AF1321" s="11">
        <f ca="1">SUM($J1321:P1321)</f>
        <v>0</v>
      </c>
      <c r="AG1321" s="11">
        <f ca="1">SUM($J1321:Q1321)</f>
        <v>0</v>
      </c>
      <c r="AH1321" s="11">
        <f ca="1">SUM($J1321:R1321)</f>
        <v>0</v>
      </c>
      <c r="AI1321" s="11">
        <f ca="1">SUM($J1321:S1321)</f>
        <v>0</v>
      </c>
      <c r="AJ1321" s="11">
        <f ca="1">SUM($J1321:T1321)</f>
        <v>0</v>
      </c>
      <c r="AK1321" s="11">
        <f ca="1">SUM($J1321:U1321)</f>
        <v>0</v>
      </c>
      <c r="AL1321" s="11">
        <f ca="1">SUM($J1321:V1321)</f>
        <v>0</v>
      </c>
      <c r="AM1321" s="11">
        <f ca="1">SUM($J1321:W1321)</f>
        <v>0</v>
      </c>
      <c r="AN1321" s="19">
        <f ca="1">SUM($J1321:X1321)</f>
        <v>0</v>
      </c>
      <c r="AO1321" s="12"/>
      <c r="AP1321" s="11"/>
      <c r="AQ1321" s="11"/>
      <c r="AR1321" s="11"/>
      <c r="AS1321" s="11"/>
      <c r="AT1321" s="11"/>
      <c r="AU1321" s="11"/>
      <c r="AV1321" s="11"/>
      <c r="AW1321" s="11"/>
      <c r="AX1321" s="11"/>
      <c r="AY1321" s="11"/>
      <c r="AZ1321" s="11"/>
      <c r="BA1321" s="11"/>
      <c r="BB1321" s="11"/>
      <c r="BC1321" s="11"/>
      <c r="BD1321" s="11"/>
    </row>
    <row r="1322" spans="1:56" ht="13.8" thickTop="1" x14ac:dyDescent="0.25">
      <c r="A1322" s="24">
        <v>18</v>
      </c>
      <c r="B1322" s="24">
        <f t="shared" si="705"/>
        <v>27</v>
      </c>
      <c r="C1322" s="38">
        <f>'Budget &amp; Total'!B$41</f>
        <v>0</v>
      </c>
      <c r="D1322" s="9"/>
      <c r="E1322" s="9"/>
      <c r="F1322" s="4"/>
      <c r="G1322" s="242"/>
      <c r="H1322" s="454">
        <f t="shared" ca="1" si="706"/>
        <v>0</v>
      </c>
      <c r="I1322" s="72"/>
      <c r="J1322" s="159">
        <f ca="1">HLOOKUP($B1322,INDIRECT(J$1&amp;"!$I$2:$AM$40"),('Partner-period(er)'!$A1322+14),FALSE)</f>
        <v>0</v>
      </c>
      <c r="K1322" s="57">
        <f ca="1">HLOOKUP($B1322,INDIRECT(K$1&amp;"!$I$2:$AM$40"),('Partner-period(er)'!$A1322+14),FALSE)</f>
        <v>0</v>
      </c>
      <c r="L1322" s="57">
        <f ca="1">HLOOKUP($B1322,INDIRECT(L$1&amp;"!$I$2:$AM$40"),('Partner-period(er)'!$A1322+14),FALSE)</f>
        <v>0</v>
      </c>
      <c r="M1322" s="57">
        <f ca="1">HLOOKUP($B1322,INDIRECT(M$1&amp;"!$I$2:$AM$40"),('Partner-period(er)'!$A1322+14),FALSE)</f>
        <v>0</v>
      </c>
      <c r="N1322" s="57">
        <f ca="1">HLOOKUP($B1322,INDIRECT(N$1&amp;"!$I$2:$AM$40"),('Partner-period(er)'!$A1322+14),FALSE)</f>
        <v>0</v>
      </c>
      <c r="O1322" s="9">
        <f ca="1">HLOOKUP($B1322,INDIRECT(O$1&amp;"!$I$2:$AM$40"),('Partner-period(er)'!$A1322+14),FALSE)</f>
        <v>0</v>
      </c>
      <c r="P1322" s="9">
        <f ca="1">HLOOKUP($B1322,INDIRECT(P$1&amp;"!$I$2:$AM$40"),('Partner-period(er)'!$A1322+14),FALSE)</f>
        <v>0</v>
      </c>
      <c r="Q1322" s="9">
        <f ca="1">HLOOKUP($B1322,INDIRECT(Q$1&amp;"!$I$2:$AM$40"),('Partner-period(er)'!$A1322+14),FALSE)</f>
        <v>0</v>
      </c>
      <c r="R1322" s="9">
        <f ca="1">HLOOKUP($B1322,INDIRECT(R$1&amp;"!$I$2:$AM$40"),('Partner-period(er)'!$A1322+14),FALSE)</f>
        <v>0</v>
      </c>
      <c r="S1322" s="9">
        <f ca="1">HLOOKUP($B1322,INDIRECT(S$1&amp;"!$I$2:$AM$40"),('Partner-period(er)'!$A1322+14),FALSE)</f>
        <v>0</v>
      </c>
      <c r="T1322" s="9">
        <f ca="1">HLOOKUP($B1322,INDIRECT(T$1&amp;"!$I$2:$AM$40"),('Partner-period(er)'!$A1322+14),FALSE)</f>
        <v>0</v>
      </c>
      <c r="U1322" s="9">
        <f ca="1">HLOOKUP($B1322,INDIRECT(U$1&amp;"!$I$2:$AM$40"),('Partner-period(er)'!$A1322+14),FALSE)</f>
        <v>0</v>
      </c>
      <c r="V1322" s="9">
        <f ca="1">HLOOKUP($B1322,INDIRECT(V$1&amp;"!$I$2:$AM$40"),('Partner-period(er)'!$A1322+14),FALSE)</f>
        <v>0</v>
      </c>
      <c r="W1322" s="9">
        <f ca="1">HLOOKUP($B1322,INDIRECT(W$1&amp;"!$I$2:$AM$40"),('Partner-period(er)'!$A1322+14),FALSE)</f>
        <v>0</v>
      </c>
      <c r="X1322" s="109">
        <f ca="1">HLOOKUP($B1322,INDIRECT(X$1&amp;"!$I$2:$AM$40"),('Partner-period(er)'!$A1322+14),FALSE)</f>
        <v>0</v>
      </c>
      <c r="Z1322" s="15"/>
      <c r="AA1322" s="11"/>
      <c r="AB1322" s="11"/>
      <c r="AC1322" s="11"/>
      <c r="AD1322" s="11"/>
      <c r="AE1322" s="11"/>
      <c r="AF1322" s="11"/>
      <c r="AG1322" s="11"/>
      <c r="AH1322" s="11"/>
      <c r="AI1322" s="11"/>
      <c r="AJ1322" s="11"/>
      <c r="AK1322" s="11"/>
      <c r="AL1322" s="11"/>
      <c r="AM1322" s="11"/>
      <c r="AN1322" s="19"/>
      <c r="AO1322" s="12"/>
      <c r="AP1322" s="11"/>
      <c r="AQ1322" s="11"/>
      <c r="AR1322" s="11"/>
      <c r="AS1322" s="11"/>
      <c r="AT1322" s="11"/>
      <c r="AU1322" s="11"/>
      <c r="AV1322" s="11"/>
      <c r="AW1322" s="11"/>
      <c r="AX1322" s="11"/>
      <c r="AY1322" s="11"/>
      <c r="AZ1322" s="11"/>
      <c r="BA1322" s="11"/>
      <c r="BB1322" s="11"/>
      <c r="BC1322" s="11"/>
      <c r="BD1322" s="11"/>
    </row>
    <row r="1323" spans="1:56" x14ac:dyDescent="0.25">
      <c r="A1323" s="24">
        <v>19</v>
      </c>
      <c r="B1323" s="24">
        <f t="shared" si="705"/>
        <v>27</v>
      </c>
      <c r="C1323" s="73"/>
      <c r="D1323" s="9" t="str">
        <f>Data!B$26</f>
        <v>Beregnet tilskud</v>
      </c>
      <c r="E1323" s="9"/>
      <c r="F1323" s="67">
        <f>HLOOKUP(B1322,'Budget &amp; Total'!B:CI,42,FALSE)</f>
        <v>0</v>
      </c>
      <c r="G1323" s="244"/>
      <c r="H1323" s="454">
        <f t="shared" ca="1" si="706"/>
        <v>0</v>
      </c>
      <c r="I1323" s="72"/>
      <c r="J1323" s="159">
        <f ca="1">HLOOKUP($B1323,INDIRECT(J$1&amp;"!$I$2:$AM$40"),('Partner-period(er)'!$A1323+14),FALSE)</f>
        <v>0</v>
      </c>
      <c r="K1323" s="57">
        <f ca="1">HLOOKUP($B1323,INDIRECT(K$1&amp;"!$I$2:$AM$40"),('Partner-period(er)'!$A1323+14),FALSE)</f>
        <v>0</v>
      </c>
      <c r="L1323" s="57">
        <f ca="1">HLOOKUP($B1323,INDIRECT(L$1&amp;"!$I$2:$AM$40"),('Partner-period(er)'!$A1323+14),FALSE)</f>
        <v>0</v>
      </c>
      <c r="M1323" s="57">
        <f ca="1">HLOOKUP($B1323,INDIRECT(M$1&amp;"!$I$2:$AM$40"),('Partner-period(er)'!$A1323+14),FALSE)</f>
        <v>0</v>
      </c>
      <c r="N1323" s="57">
        <f ca="1">HLOOKUP($B1323,INDIRECT(N$1&amp;"!$I$2:$AM$40"),('Partner-period(er)'!$A1323+14),FALSE)</f>
        <v>0</v>
      </c>
      <c r="O1323" s="9">
        <f ca="1">HLOOKUP($B1323,INDIRECT(O$1&amp;"!$I$2:$AM$40"),('Partner-period(er)'!$A1323+14),FALSE)</f>
        <v>0</v>
      </c>
      <c r="P1323" s="9">
        <f ca="1">HLOOKUP($B1323,INDIRECT(P$1&amp;"!$I$2:$AM$40"),('Partner-period(er)'!$A1323+14),FALSE)</f>
        <v>0</v>
      </c>
      <c r="Q1323" s="9">
        <f ca="1">HLOOKUP($B1323,INDIRECT(Q$1&amp;"!$I$2:$AM$40"),('Partner-period(er)'!$A1323+14),FALSE)</f>
        <v>0</v>
      </c>
      <c r="R1323" s="9">
        <f ca="1">HLOOKUP($B1323,INDIRECT(R$1&amp;"!$I$2:$AM$40"),('Partner-period(er)'!$A1323+14),FALSE)</f>
        <v>0</v>
      </c>
      <c r="S1323" s="9">
        <f ca="1">HLOOKUP($B1323,INDIRECT(S$1&amp;"!$I$2:$AM$40"),('Partner-period(er)'!$A1323+14),FALSE)</f>
        <v>0</v>
      </c>
      <c r="T1323" s="9">
        <f ca="1">HLOOKUP($B1323,INDIRECT(T$1&amp;"!$I$2:$AM$40"),('Partner-period(er)'!$A1323+14),FALSE)</f>
        <v>0</v>
      </c>
      <c r="U1323" s="9">
        <f ca="1">HLOOKUP($B1323,INDIRECT(U$1&amp;"!$I$2:$AM$40"),('Partner-period(er)'!$A1323+14),FALSE)</f>
        <v>0</v>
      </c>
      <c r="V1323" s="9">
        <f ca="1">HLOOKUP($B1323,INDIRECT(V$1&amp;"!$I$2:$AM$40"),('Partner-period(er)'!$A1323+14),FALSE)</f>
        <v>0</v>
      </c>
      <c r="W1323" s="9">
        <f ca="1">HLOOKUP($B1323,INDIRECT(W$1&amp;"!$I$2:$AM$40"),('Partner-period(er)'!$A1323+14),FALSE)</f>
        <v>0</v>
      </c>
      <c r="X1323" s="109">
        <f ca="1">HLOOKUP($B1323,INDIRECT(X$1&amp;"!$I$2:$AM$40"),('Partner-period(er)'!$A1323+14),FALSE)</f>
        <v>0</v>
      </c>
      <c r="Z1323" s="15"/>
      <c r="AA1323" s="11"/>
      <c r="AB1323" s="11"/>
      <c r="AC1323" s="11"/>
      <c r="AD1323" s="11"/>
      <c r="AE1323" s="11"/>
      <c r="AF1323" s="11"/>
      <c r="AG1323" s="11"/>
      <c r="AH1323" s="11"/>
      <c r="AI1323" s="11"/>
      <c r="AJ1323" s="11"/>
      <c r="AK1323" s="11"/>
      <c r="AL1323" s="11"/>
      <c r="AM1323" s="11"/>
      <c r="AN1323" s="19"/>
      <c r="AO1323" s="12"/>
      <c r="AP1323" s="11"/>
      <c r="AQ1323" s="11"/>
      <c r="AR1323" s="11"/>
      <c r="AS1323" s="11"/>
      <c r="AT1323" s="11"/>
      <c r="AU1323" s="11"/>
      <c r="AV1323" s="11"/>
      <c r="AW1323" s="11"/>
      <c r="AX1323" s="11"/>
      <c r="AY1323" s="11"/>
      <c r="AZ1323" s="11"/>
      <c r="BA1323" s="11"/>
      <c r="BB1323" s="11"/>
      <c r="BC1323" s="11"/>
      <c r="BD1323" s="11"/>
    </row>
    <row r="1324" spans="1:56" x14ac:dyDescent="0.25">
      <c r="A1324" s="24">
        <v>20</v>
      </c>
      <c r="B1324" s="24">
        <f t="shared" si="705"/>
        <v>27</v>
      </c>
      <c r="C1324" s="73"/>
      <c r="D1324" s="9" t="str">
        <f>Data!B$27</f>
        <v>Forudbetalt tilskud (efter aftale)</v>
      </c>
      <c r="E1324" s="27"/>
      <c r="F1324" s="4"/>
      <c r="G1324" s="242"/>
      <c r="H1324" s="454">
        <f t="shared" ca="1" si="706"/>
        <v>0</v>
      </c>
      <c r="I1324" s="72"/>
      <c r="J1324" s="159">
        <f ca="1">HLOOKUP($B1324,INDIRECT(J$1&amp;"!$I$2:$AM$40"),('Partner-period(er)'!$A1324+14),FALSE)</f>
        <v>0</v>
      </c>
      <c r="K1324" s="57">
        <f ca="1">HLOOKUP($B1324,INDIRECT(K$1&amp;"!$I$2:$AM$40"),('Partner-period(er)'!$A1324+14),FALSE)</f>
        <v>0</v>
      </c>
      <c r="L1324" s="57">
        <f ca="1">HLOOKUP($B1324,INDIRECT(L$1&amp;"!$I$2:$AM$40"),('Partner-period(er)'!$A1324+14),FALSE)</f>
        <v>0</v>
      </c>
      <c r="M1324" s="57">
        <f ca="1">HLOOKUP($B1324,INDIRECT(M$1&amp;"!$I$2:$AM$40"),('Partner-period(er)'!$A1324+14),FALSE)</f>
        <v>0</v>
      </c>
      <c r="N1324" s="57">
        <f ca="1">HLOOKUP($B1324,INDIRECT(N$1&amp;"!$I$2:$AM$40"),('Partner-period(er)'!$A1324+14),FALSE)</f>
        <v>0</v>
      </c>
      <c r="O1324" s="9">
        <f ca="1">HLOOKUP($B1324,INDIRECT(O$1&amp;"!$I$2:$AM$40"),('Partner-period(er)'!$A1324+14),FALSE)</f>
        <v>0</v>
      </c>
      <c r="P1324" s="9">
        <f ca="1">HLOOKUP($B1324,INDIRECT(P$1&amp;"!$I$2:$AM$40"),('Partner-period(er)'!$A1324+14),FALSE)</f>
        <v>0</v>
      </c>
      <c r="Q1324" s="9">
        <f ca="1">HLOOKUP($B1324,INDIRECT(Q$1&amp;"!$I$2:$AM$40"),('Partner-period(er)'!$A1324+14),FALSE)</f>
        <v>0</v>
      </c>
      <c r="R1324" s="9">
        <f ca="1">HLOOKUP($B1324,INDIRECT(R$1&amp;"!$I$2:$AM$40"),('Partner-period(er)'!$A1324+14),FALSE)</f>
        <v>0</v>
      </c>
      <c r="S1324" s="9">
        <f ca="1">HLOOKUP($B1324,INDIRECT(S$1&amp;"!$I$2:$AM$40"),('Partner-period(er)'!$A1324+14),FALSE)</f>
        <v>0</v>
      </c>
      <c r="T1324" s="9">
        <f ca="1">HLOOKUP($B1324,INDIRECT(T$1&amp;"!$I$2:$AM$40"),('Partner-period(er)'!$A1324+14),FALSE)</f>
        <v>0</v>
      </c>
      <c r="U1324" s="9">
        <f ca="1">HLOOKUP($B1324,INDIRECT(U$1&amp;"!$I$2:$AM$40"),('Partner-period(er)'!$A1324+14),FALSE)</f>
        <v>0</v>
      </c>
      <c r="V1324" s="9">
        <f ca="1">HLOOKUP($B1324,INDIRECT(V$1&amp;"!$I$2:$AM$40"),('Partner-period(er)'!$A1324+14),FALSE)</f>
        <v>0</v>
      </c>
      <c r="W1324" s="9">
        <f ca="1">HLOOKUP($B1324,INDIRECT(W$1&amp;"!$I$2:$AM$40"),('Partner-period(er)'!$A1324+14),FALSE)</f>
        <v>0</v>
      </c>
      <c r="X1324" s="109">
        <f ca="1">HLOOKUP($B1324,INDIRECT(X$1&amp;"!$I$2:$AM$40"),('Partner-period(er)'!$A1324+14),FALSE)</f>
        <v>0</v>
      </c>
      <c r="Z1324" s="15"/>
      <c r="AA1324" s="11"/>
      <c r="AB1324" s="11"/>
      <c r="AC1324" s="11"/>
      <c r="AD1324" s="11"/>
      <c r="AE1324" s="11"/>
      <c r="AF1324" s="11"/>
      <c r="AG1324" s="11"/>
      <c r="AH1324" s="11"/>
      <c r="AI1324" s="11"/>
      <c r="AJ1324" s="11"/>
      <c r="AK1324" s="11"/>
      <c r="AL1324" s="11"/>
      <c r="AM1324" s="11"/>
      <c r="AN1324" s="19"/>
      <c r="AO1324" s="12"/>
      <c r="AP1324" s="11"/>
      <c r="AQ1324" s="11"/>
      <c r="AR1324" s="11"/>
      <c r="AS1324" s="11"/>
      <c r="AT1324" s="11"/>
      <c r="AU1324" s="11"/>
      <c r="AV1324" s="11"/>
      <c r="AW1324" s="11"/>
      <c r="AX1324" s="11"/>
      <c r="AY1324" s="11"/>
      <c r="AZ1324" s="11"/>
      <c r="BA1324" s="11"/>
      <c r="BB1324" s="11"/>
      <c r="BC1324" s="11"/>
      <c r="BD1324" s="11"/>
    </row>
    <row r="1325" spans="1:56" x14ac:dyDescent="0.25">
      <c r="A1325" s="24">
        <v>21</v>
      </c>
      <c r="B1325" s="24">
        <f t="shared" si="705"/>
        <v>27</v>
      </c>
      <c r="C1325" s="39"/>
      <c r="D1325" s="9" t="str">
        <f>Data!B$28</f>
        <v>Justering for timepris inklusiv overhead</v>
      </c>
      <c r="E1325" s="27"/>
      <c r="F1325" s="4"/>
      <c r="G1325" s="242"/>
      <c r="H1325" s="454">
        <f t="shared" ca="1" si="706"/>
        <v>0</v>
      </c>
      <c r="I1325" s="72"/>
      <c r="J1325" s="159">
        <f ca="1">(J1335+J1342)*(1+$F1310)*$F1323</f>
        <v>0</v>
      </c>
      <c r="K1325" s="57">
        <f ca="1">(K1335+K1342)*(1+$F1310)*$F1323</f>
        <v>0</v>
      </c>
      <c r="L1325" s="57">
        <f t="shared" ref="L1325:X1325" ca="1" si="710">(L1335+L1342)*(1+$F1310)*$F1323</f>
        <v>0</v>
      </c>
      <c r="M1325" s="57">
        <f t="shared" ca="1" si="710"/>
        <v>0</v>
      </c>
      <c r="N1325" s="57">
        <f t="shared" ca="1" si="710"/>
        <v>0</v>
      </c>
      <c r="O1325" s="57">
        <f t="shared" ca="1" si="710"/>
        <v>0</v>
      </c>
      <c r="P1325" s="57">
        <f t="shared" ca="1" si="710"/>
        <v>0</v>
      </c>
      <c r="Q1325" s="57">
        <f t="shared" ca="1" si="710"/>
        <v>0</v>
      </c>
      <c r="R1325" s="57">
        <f t="shared" ca="1" si="710"/>
        <v>0</v>
      </c>
      <c r="S1325" s="57">
        <f t="shared" ca="1" si="710"/>
        <v>0</v>
      </c>
      <c r="T1325" s="57">
        <f t="shared" ca="1" si="710"/>
        <v>0</v>
      </c>
      <c r="U1325" s="57">
        <f t="shared" ca="1" si="710"/>
        <v>0</v>
      </c>
      <c r="V1325" s="57">
        <f t="shared" ca="1" si="710"/>
        <v>0</v>
      </c>
      <c r="W1325" s="57">
        <f t="shared" ca="1" si="710"/>
        <v>0</v>
      </c>
      <c r="X1325" s="360">
        <f t="shared" ca="1" si="710"/>
        <v>0</v>
      </c>
      <c r="Z1325" s="15"/>
      <c r="AA1325" s="11"/>
      <c r="AB1325" s="11"/>
      <c r="AC1325" s="11"/>
      <c r="AD1325" s="11"/>
      <c r="AE1325" s="11"/>
      <c r="AF1325" s="11"/>
      <c r="AG1325" s="11"/>
      <c r="AH1325" s="11"/>
      <c r="AI1325" s="11"/>
      <c r="AJ1325" s="11"/>
      <c r="AK1325" s="11"/>
      <c r="AL1325" s="11"/>
      <c r="AM1325" s="11"/>
      <c r="AN1325" s="19"/>
      <c r="AO1325" s="12"/>
      <c r="AP1325" s="11"/>
      <c r="AQ1325" s="11"/>
      <c r="AR1325" s="11"/>
      <c r="AS1325" s="11"/>
      <c r="AT1325" s="11"/>
      <c r="AU1325" s="11"/>
      <c r="AV1325" s="11"/>
      <c r="AW1325" s="11"/>
      <c r="AX1325" s="11"/>
      <c r="AY1325" s="11"/>
      <c r="AZ1325" s="11"/>
      <c r="BA1325" s="11"/>
      <c r="BB1325" s="11"/>
      <c r="BC1325" s="11"/>
      <c r="BD1325" s="11"/>
    </row>
    <row r="1326" spans="1:56" x14ac:dyDescent="0.25">
      <c r="A1326" s="24">
        <v>23</v>
      </c>
      <c r="B1326" s="24">
        <f t="shared" si="705"/>
        <v>27</v>
      </c>
      <c r="C1326" s="39"/>
      <c r="D1326" s="9" t="str">
        <f>Data!B$29</f>
        <v>Justering for budgetoverskridelse</v>
      </c>
      <c r="E1326" s="27"/>
      <c r="F1326" s="4"/>
      <c r="G1326" s="243"/>
      <c r="H1326" s="454">
        <f t="shared" ca="1" si="706"/>
        <v>0</v>
      </c>
      <c r="I1326" s="72"/>
      <c r="J1326" s="153">
        <f t="shared" ref="J1326:X1326" ca="1" si="711">-AP1326*$F1323</f>
        <v>0</v>
      </c>
      <c r="K1326" s="58">
        <f t="shared" ca="1" si="711"/>
        <v>0</v>
      </c>
      <c r="L1326" s="58">
        <f t="shared" ca="1" si="711"/>
        <v>0</v>
      </c>
      <c r="M1326" s="58">
        <f t="shared" ca="1" si="711"/>
        <v>0</v>
      </c>
      <c r="N1326" s="58">
        <f t="shared" ca="1" si="711"/>
        <v>0</v>
      </c>
      <c r="O1326" s="41">
        <f t="shared" ca="1" si="711"/>
        <v>0</v>
      </c>
      <c r="P1326" s="41">
        <f t="shared" ca="1" si="711"/>
        <v>0</v>
      </c>
      <c r="Q1326" s="41">
        <f t="shared" ca="1" si="711"/>
        <v>0</v>
      </c>
      <c r="R1326" s="41">
        <f t="shared" ca="1" si="711"/>
        <v>0</v>
      </c>
      <c r="S1326" s="41">
        <f t="shared" ca="1" si="711"/>
        <v>0</v>
      </c>
      <c r="T1326" s="41">
        <f t="shared" ca="1" si="711"/>
        <v>0</v>
      </c>
      <c r="U1326" s="41">
        <f t="shared" ca="1" si="711"/>
        <v>0</v>
      </c>
      <c r="V1326" s="41">
        <f t="shared" ca="1" si="711"/>
        <v>0</v>
      </c>
      <c r="W1326" s="41">
        <f t="shared" ca="1" si="711"/>
        <v>0</v>
      </c>
      <c r="X1326" s="363">
        <f t="shared" ca="1" si="711"/>
        <v>0</v>
      </c>
      <c r="Z1326" s="15"/>
      <c r="AA1326" s="11"/>
      <c r="AB1326" s="11"/>
      <c r="AC1326" s="11"/>
      <c r="AD1326" s="11"/>
      <c r="AE1326" s="11"/>
      <c r="AF1326" s="11"/>
      <c r="AG1326" s="11"/>
      <c r="AH1326" s="11"/>
      <c r="AI1326" s="11"/>
      <c r="AJ1326" s="11"/>
      <c r="AK1326" s="11"/>
      <c r="AL1326" s="11"/>
      <c r="AM1326" s="11"/>
      <c r="AN1326" s="19"/>
      <c r="AO1326" s="12"/>
      <c r="AP1326" s="11">
        <f ca="1">SUM(AP1311:AP1319)</f>
        <v>0</v>
      </c>
      <c r="AQ1326" s="11">
        <f t="shared" ref="AQ1326:BD1326" ca="1" si="712">SUM(AQ1311:AQ1319)</f>
        <v>0</v>
      </c>
      <c r="AR1326" s="11">
        <f t="shared" ca="1" si="712"/>
        <v>0</v>
      </c>
      <c r="AS1326" s="11">
        <f t="shared" ca="1" si="712"/>
        <v>0</v>
      </c>
      <c r="AT1326" s="11">
        <f t="shared" ca="1" si="712"/>
        <v>0</v>
      </c>
      <c r="AU1326" s="11">
        <f t="shared" ca="1" si="712"/>
        <v>0</v>
      </c>
      <c r="AV1326" s="11">
        <f t="shared" ca="1" si="712"/>
        <v>0</v>
      </c>
      <c r="AW1326" s="11">
        <f t="shared" ca="1" si="712"/>
        <v>0</v>
      </c>
      <c r="AX1326" s="11">
        <f t="shared" ca="1" si="712"/>
        <v>0</v>
      </c>
      <c r="AY1326" s="11">
        <f t="shared" ca="1" si="712"/>
        <v>0</v>
      </c>
      <c r="AZ1326" s="11">
        <f t="shared" ca="1" si="712"/>
        <v>0</v>
      </c>
      <c r="BA1326" s="11">
        <f t="shared" ca="1" si="712"/>
        <v>0</v>
      </c>
      <c r="BB1326" s="11">
        <f t="shared" ca="1" si="712"/>
        <v>0</v>
      </c>
      <c r="BC1326" s="11">
        <f t="shared" ca="1" si="712"/>
        <v>0</v>
      </c>
      <c r="BD1326" s="11">
        <f t="shared" ca="1" si="712"/>
        <v>0</v>
      </c>
    </row>
    <row r="1327" spans="1:56" x14ac:dyDescent="0.25">
      <c r="A1327" s="24">
        <v>24</v>
      </c>
      <c r="B1327" s="24">
        <f t="shared" si="705"/>
        <v>27</v>
      </c>
      <c r="C1327" s="411"/>
      <c r="D1327" s="136" t="str">
        <f>Data!B$30</f>
        <v>Tilskud total / til faktura</v>
      </c>
      <c r="E1327" s="136"/>
      <c r="F1327" s="260"/>
      <c r="G1327" s="408">
        <f>HLOOKUP(B1323,'Budget &amp; Total'!$1:$45,43,FALSE)</f>
        <v>0</v>
      </c>
      <c r="H1327" s="458">
        <f t="shared" ca="1" si="706"/>
        <v>0</v>
      </c>
      <c r="I1327" s="79"/>
      <c r="J1327" s="258">
        <f ca="1">SUM(J1323:J1326)</f>
        <v>0</v>
      </c>
      <c r="K1327" s="259">
        <f ca="1">SUM(K1323:K1326)</f>
        <v>0</v>
      </c>
      <c r="L1327" s="259">
        <f t="shared" ref="L1327:X1327" ca="1" si="713">SUM(L1323:L1326)</f>
        <v>0</v>
      </c>
      <c r="M1327" s="259">
        <f t="shared" ca="1" si="713"/>
        <v>0</v>
      </c>
      <c r="N1327" s="259">
        <f t="shared" ca="1" si="713"/>
        <v>0</v>
      </c>
      <c r="O1327" s="136">
        <f t="shared" ca="1" si="713"/>
        <v>0</v>
      </c>
      <c r="P1327" s="136">
        <f t="shared" ca="1" si="713"/>
        <v>0</v>
      </c>
      <c r="Q1327" s="136">
        <f t="shared" ca="1" si="713"/>
        <v>0</v>
      </c>
      <c r="R1327" s="136">
        <f t="shared" ca="1" si="713"/>
        <v>0</v>
      </c>
      <c r="S1327" s="136">
        <f t="shared" ca="1" si="713"/>
        <v>0</v>
      </c>
      <c r="T1327" s="136">
        <f t="shared" ca="1" si="713"/>
        <v>0</v>
      </c>
      <c r="U1327" s="136">
        <f t="shared" ca="1" si="713"/>
        <v>0</v>
      </c>
      <c r="V1327" s="136">
        <f t="shared" ca="1" si="713"/>
        <v>0</v>
      </c>
      <c r="W1327" s="136">
        <f t="shared" ca="1" si="713"/>
        <v>0</v>
      </c>
      <c r="X1327" s="369">
        <f t="shared" ca="1" si="713"/>
        <v>0</v>
      </c>
      <c r="Z1327" s="15"/>
      <c r="AA1327" s="11"/>
      <c r="AB1327" s="11"/>
      <c r="AC1327" s="11"/>
      <c r="AD1327" s="11"/>
      <c r="AE1327" s="11"/>
      <c r="AF1327" s="11"/>
      <c r="AG1327" s="11"/>
      <c r="AH1327" s="11"/>
      <c r="AI1327" s="11"/>
      <c r="AJ1327" s="11"/>
      <c r="AK1327" s="11"/>
      <c r="AL1327" s="11"/>
      <c r="AM1327" s="11"/>
      <c r="AN1327" s="19"/>
      <c r="AO1327" s="12"/>
      <c r="AP1327" s="11"/>
      <c r="AQ1327" s="11"/>
      <c r="AR1327" s="11"/>
      <c r="AS1327" s="11"/>
      <c r="AT1327" s="11"/>
      <c r="AU1327" s="11"/>
      <c r="AV1327" s="11"/>
      <c r="AW1327" s="11"/>
      <c r="AX1327" s="11"/>
      <c r="AY1327" s="11"/>
      <c r="AZ1327" s="11"/>
      <c r="BA1327" s="11"/>
      <c r="BB1327" s="11"/>
      <c r="BC1327" s="11"/>
      <c r="BD1327" s="11"/>
    </row>
    <row r="1328" spans="1:56" x14ac:dyDescent="0.25">
      <c r="A1328" s="24">
        <v>24</v>
      </c>
      <c r="B1328" s="24">
        <f t="shared" si="705"/>
        <v>27</v>
      </c>
      <c r="C1328" s="74"/>
      <c r="D1328" s="33" t="str">
        <f>Data!B$31</f>
        <v>Anden finansiering</v>
      </c>
      <c r="E1328" s="33"/>
      <c r="F1328" s="264"/>
      <c r="G1328" s="409">
        <f>HLOOKUP(B1328,'Budget &amp; Total'!$1:$45,44,FALSE)</f>
        <v>0</v>
      </c>
      <c r="H1328" s="459">
        <f t="shared" ca="1" si="706"/>
        <v>0</v>
      </c>
      <c r="I1328" s="79"/>
      <c r="J1328" s="262">
        <f ca="1">HLOOKUP($B1327,INDIRECT(J$1&amp;"!$I$2:$AM$40"),('Partner-period(er)'!$A1328+14),FALSE)</f>
        <v>0</v>
      </c>
      <c r="K1328" s="263">
        <f ca="1">HLOOKUP($B1327,INDIRECT(K$1&amp;"!$I$2:$AM$40"),('Partner-period(er)'!$A1328+14),FALSE)</f>
        <v>0</v>
      </c>
      <c r="L1328" s="263">
        <f ca="1">HLOOKUP($B1327,INDIRECT(L$1&amp;"!$I$2:$AM$40"),('Partner-period(er)'!$A1328+14),FALSE)</f>
        <v>0</v>
      </c>
      <c r="M1328" s="263">
        <f ca="1">HLOOKUP($B1327,INDIRECT(M$1&amp;"!$I$2:$AM$40"),('Partner-period(er)'!$A1328+14),FALSE)</f>
        <v>0</v>
      </c>
      <c r="N1328" s="263">
        <f ca="1">HLOOKUP($B1327,INDIRECT(N$1&amp;"!$I$2:$AM$40"),('Partner-period(er)'!$A1328+14),FALSE)</f>
        <v>0</v>
      </c>
      <c r="O1328" s="33">
        <f ca="1">HLOOKUP($B1327,INDIRECT(O$1&amp;"!$I$2:$AM$40"),('Partner-period(er)'!$A1328+14),FALSE)</f>
        <v>0</v>
      </c>
      <c r="P1328" s="33">
        <f ca="1">HLOOKUP($B1327,INDIRECT(P$1&amp;"!$I$2:$AM$40"),('Partner-period(er)'!$A1328+14),FALSE)</f>
        <v>0</v>
      </c>
      <c r="Q1328" s="33">
        <f ca="1">HLOOKUP($B1327,INDIRECT(Q$1&amp;"!$I$2:$AM$40"),('Partner-period(er)'!$A1328+14),FALSE)</f>
        <v>0</v>
      </c>
      <c r="R1328" s="33">
        <f ca="1">HLOOKUP($B1327,INDIRECT(R$1&amp;"!$I$2:$AM$40"),('Partner-period(er)'!$A1328+14),FALSE)</f>
        <v>0</v>
      </c>
      <c r="S1328" s="33">
        <f ca="1">HLOOKUP($B1327,INDIRECT(S$1&amp;"!$I$2:$AM$40"),('Partner-period(er)'!$A1328+14),FALSE)</f>
        <v>0</v>
      </c>
      <c r="T1328" s="33">
        <f ca="1">HLOOKUP($B1327,INDIRECT(T$1&amp;"!$I$2:$AM$40"),('Partner-period(er)'!$A1328+14),FALSE)</f>
        <v>0</v>
      </c>
      <c r="U1328" s="33">
        <f ca="1">HLOOKUP($B1327,INDIRECT(U$1&amp;"!$I$2:$AM$40"),('Partner-period(er)'!$A1328+14),FALSE)</f>
        <v>0</v>
      </c>
      <c r="V1328" s="33">
        <f ca="1">HLOOKUP($B1327,INDIRECT(V$1&amp;"!$I$2:$AM$40"),('Partner-period(er)'!$A1328+14),FALSE)</f>
        <v>0</v>
      </c>
      <c r="W1328" s="33">
        <f ca="1">HLOOKUP($B1327,INDIRECT(W$1&amp;"!$I$2:$AM$40"),('Partner-period(er)'!$A1328+14),FALSE)</f>
        <v>0</v>
      </c>
      <c r="X1328" s="370">
        <f ca="1">HLOOKUP($B1327,INDIRECT(X$1&amp;"!$I$2:$AM$40"),('Partner-period(er)'!$A1328+14),FALSE)</f>
        <v>0</v>
      </c>
      <c r="Z1328" s="15"/>
      <c r="AA1328" s="11"/>
      <c r="AB1328" s="11"/>
      <c r="AC1328" s="11"/>
      <c r="AD1328" s="11"/>
      <c r="AE1328" s="11"/>
      <c r="AF1328" s="11"/>
      <c r="AG1328" s="11"/>
      <c r="AH1328" s="11"/>
      <c r="AI1328" s="11"/>
      <c r="AJ1328" s="11"/>
      <c r="AK1328" s="11"/>
      <c r="AL1328" s="11"/>
      <c r="AM1328" s="11"/>
      <c r="AN1328" s="19"/>
      <c r="AO1328" s="12"/>
      <c r="AP1328" s="11"/>
      <c r="AQ1328" s="11"/>
      <c r="AR1328" s="11"/>
      <c r="AS1328" s="11"/>
      <c r="AT1328" s="11"/>
      <c r="AU1328" s="11"/>
      <c r="AV1328" s="11"/>
      <c r="AW1328" s="11"/>
      <c r="AX1328" s="11"/>
      <c r="AY1328" s="11"/>
      <c r="AZ1328" s="11"/>
      <c r="BA1328" s="11"/>
      <c r="BB1328" s="11"/>
      <c r="BC1328" s="11"/>
      <c r="BD1328" s="11"/>
    </row>
    <row r="1329" spans="1:56" ht="13.8" thickBot="1" x14ac:dyDescent="0.3">
      <c r="A1329" s="24">
        <v>26</v>
      </c>
      <c r="B1329" s="24">
        <f t="shared" si="705"/>
        <v>27</v>
      </c>
      <c r="C1329" s="265"/>
      <c r="D1329" s="34" t="str">
        <f>Data!B$32</f>
        <v>Egenfinansiering</v>
      </c>
      <c r="E1329" s="34"/>
      <c r="F1329" s="65"/>
      <c r="G1329" s="410">
        <f>HLOOKUP(B1329,'Budget &amp; Total'!$1:$45,45,FALSE)</f>
        <v>0</v>
      </c>
      <c r="H1329" s="460">
        <f t="shared" ca="1" si="706"/>
        <v>0</v>
      </c>
      <c r="I1329" s="79"/>
      <c r="J1329" s="267">
        <f ca="1">J1321-J1327-J1328</f>
        <v>0</v>
      </c>
      <c r="K1329" s="63">
        <f ca="1">K1321-K1327-K1328</f>
        <v>0</v>
      </c>
      <c r="L1329" s="63">
        <f t="shared" ref="L1329:X1329" ca="1" si="714">L1321-L1327-L1328</f>
        <v>0</v>
      </c>
      <c r="M1329" s="63">
        <f t="shared" ca="1" si="714"/>
        <v>0</v>
      </c>
      <c r="N1329" s="63">
        <f t="shared" ca="1" si="714"/>
        <v>0</v>
      </c>
      <c r="O1329" s="34">
        <f t="shared" ca="1" si="714"/>
        <v>0</v>
      </c>
      <c r="P1329" s="34">
        <f t="shared" ca="1" si="714"/>
        <v>0</v>
      </c>
      <c r="Q1329" s="34">
        <f t="shared" ca="1" si="714"/>
        <v>0</v>
      </c>
      <c r="R1329" s="34">
        <f t="shared" ca="1" si="714"/>
        <v>0</v>
      </c>
      <c r="S1329" s="34">
        <f t="shared" ca="1" si="714"/>
        <v>0</v>
      </c>
      <c r="T1329" s="34">
        <f t="shared" ca="1" si="714"/>
        <v>0</v>
      </c>
      <c r="U1329" s="34">
        <f t="shared" ca="1" si="714"/>
        <v>0</v>
      </c>
      <c r="V1329" s="34">
        <f t="shared" ca="1" si="714"/>
        <v>0</v>
      </c>
      <c r="W1329" s="34">
        <f t="shared" ca="1" si="714"/>
        <v>0</v>
      </c>
      <c r="X1329" s="371">
        <f t="shared" ca="1" si="714"/>
        <v>0</v>
      </c>
      <c r="Z1329" s="16"/>
      <c r="AA1329" s="17"/>
      <c r="AB1329" s="17"/>
      <c r="AC1329" s="17"/>
      <c r="AD1329" s="17"/>
      <c r="AE1329" s="17"/>
      <c r="AF1329" s="17"/>
      <c r="AG1329" s="17"/>
      <c r="AH1329" s="17"/>
      <c r="AI1329" s="17"/>
      <c r="AJ1329" s="17"/>
      <c r="AK1329" s="17"/>
      <c r="AL1329" s="17"/>
      <c r="AM1329" s="17"/>
      <c r="AN1329" s="20"/>
      <c r="AO1329" s="12"/>
      <c r="AP1329" s="11"/>
      <c r="AQ1329" s="11"/>
      <c r="AR1329" s="11"/>
      <c r="AS1329" s="11"/>
      <c r="AT1329" s="11"/>
      <c r="AU1329" s="11"/>
      <c r="AV1329" s="11"/>
      <c r="AW1329" s="11"/>
      <c r="AX1329" s="11"/>
      <c r="AY1329" s="11"/>
      <c r="AZ1329" s="11"/>
      <c r="BA1329" s="11"/>
      <c r="BB1329" s="11"/>
      <c r="BC1329" s="11"/>
      <c r="BD1329" s="11"/>
    </row>
    <row r="1330" spans="1:56" x14ac:dyDescent="0.25">
      <c r="A1330" s="24">
        <v>29</v>
      </c>
      <c r="C1330" s="88" t="str">
        <f>Data!$B$95</f>
        <v>Kontrol for overskridelse af timepriser</v>
      </c>
      <c r="D1330" s="60"/>
      <c r="E1330" s="60"/>
      <c r="F1330" s="4"/>
      <c r="G1330" s="59"/>
      <c r="H1330" s="59"/>
      <c r="I1330" s="59"/>
      <c r="J1330" s="9"/>
      <c r="K1330" s="9"/>
      <c r="L1330" s="9"/>
      <c r="M1330" s="9"/>
      <c r="N1330" s="9"/>
      <c r="O1330" s="9"/>
      <c r="P1330" s="9"/>
      <c r="Q1330" s="9"/>
      <c r="R1330" s="9"/>
      <c r="S1330" s="9"/>
      <c r="T1330" s="9"/>
      <c r="U1330" s="9"/>
      <c r="V1330" s="9"/>
      <c r="W1330" s="9"/>
      <c r="X1330" s="109"/>
    </row>
    <row r="1331" spans="1:56" x14ac:dyDescent="0.25">
      <c r="A1331" s="24">
        <v>30</v>
      </c>
      <c r="C1331" s="178" t="s">
        <v>36</v>
      </c>
      <c r="D1331" s="82"/>
      <c r="E1331" s="179"/>
      <c r="F1331" s="201" t="s">
        <v>35</v>
      </c>
      <c r="G1331" s="82"/>
      <c r="H1331" s="180"/>
      <c r="I1331" s="180"/>
      <c r="J1331" s="181">
        <f ca="1">J1305</f>
        <v>0</v>
      </c>
      <c r="K1331" s="182">
        <f t="shared" ref="K1331:X1331" ca="1" si="715">K1305+J1331</f>
        <v>0</v>
      </c>
      <c r="L1331" s="182">
        <f t="shared" ca="1" si="715"/>
        <v>0</v>
      </c>
      <c r="M1331" s="182">
        <f t="shared" ca="1" si="715"/>
        <v>0</v>
      </c>
      <c r="N1331" s="182">
        <f t="shared" ca="1" si="715"/>
        <v>0</v>
      </c>
      <c r="O1331" s="182">
        <f t="shared" ca="1" si="715"/>
        <v>0</v>
      </c>
      <c r="P1331" s="182">
        <f t="shared" ca="1" si="715"/>
        <v>0</v>
      </c>
      <c r="Q1331" s="182">
        <f t="shared" ca="1" si="715"/>
        <v>0</v>
      </c>
      <c r="R1331" s="182">
        <f t="shared" ca="1" si="715"/>
        <v>0</v>
      </c>
      <c r="S1331" s="182">
        <f t="shared" ca="1" si="715"/>
        <v>0</v>
      </c>
      <c r="T1331" s="182">
        <f t="shared" ca="1" si="715"/>
        <v>0</v>
      </c>
      <c r="U1331" s="182">
        <f t="shared" ca="1" si="715"/>
        <v>0</v>
      </c>
      <c r="V1331" s="182">
        <f t="shared" ca="1" si="715"/>
        <v>0</v>
      </c>
      <c r="W1331" s="182">
        <f t="shared" ca="1" si="715"/>
        <v>0</v>
      </c>
      <c r="X1331" s="183">
        <f t="shared" ca="1" si="715"/>
        <v>0</v>
      </c>
    </row>
    <row r="1332" spans="1:56" x14ac:dyDescent="0.25">
      <c r="A1332" s="24">
        <v>31</v>
      </c>
      <c r="C1332" s="184"/>
      <c r="D1332" s="6"/>
      <c r="E1332" s="185"/>
      <c r="F1332" s="202" t="s">
        <v>37</v>
      </c>
      <c r="G1332" s="6"/>
      <c r="H1332" s="6"/>
      <c r="I1332" s="6"/>
      <c r="J1332" s="186">
        <f ca="1">J1308</f>
        <v>0</v>
      </c>
      <c r="K1332" s="187">
        <f t="shared" ref="K1332:X1332" ca="1" si="716">K1308+J1332</f>
        <v>0</v>
      </c>
      <c r="L1332" s="187">
        <f t="shared" ca="1" si="716"/>
        <v>0</v>
      </c>
      <c r="M1332" s="187">
        <f t="shared" ca="1" si="716"/>
        <v>0</v>
      </c>
      <c r="N1332" s="187">
        <f t="shared" ca="1" si="716"/>
        <v>0</v>
      </c>
      <c r="O1332" s="187">
        <f t="shared" ca="1" si="716"/>
        <v>0</v>
      </c>
      <c r="P1332" s="187">
        <f t="shared" ca="1" si="716"/>
        <v>0</v>
      </c>
      <c r="Q1332" s="187">
        <f t="shared" ca="1" si="716"/>
        <v>0</v>
      </c>
      <c r="R1332" s="187">
        <f t="shared" ca="1" si="716"/>
        <v>0</v>
      </c>
      <c r="S1332" s="187">
        <f t="shared" ca="1" si="716"/>
        <v>0</v>
      </c>
      <c r="T1332" s="187">
        <f t="shared" ca="1" si="716"/>
        <v>0</v>
      </c>
      <c r="U1332" s="187">
        <f t="shared" ca="1" si="716"/>
        <v>0</v>
      </c>
      <c r="V1332" s="187">
        <f t="shared" ca="1" si="716"/>
        <v>0</v>
      </c>
      <c r="W1332" s="187">
        <f t="shared" ca="1" si="716"/>
        <v>0</v>
      </c>
      <c r="X1332" s="188">
        <f t="shared" ca="1" si="716"/>
        <v>0</v>
      </c>
    </row>
    <row r="1333" spans="1:56" x14ac:dyDescent="0.25">
      <c r="A1333" s="24">
        <v>32</v>
      </c>
      <c r="C1333" s="189"/>
      <c r="D1333" s="6"/>
      <c r="E1333" s="6"/>
      <c r="F1333" s="203" t="s">
        <v>100</v>
      </c>
      <c r="G1333" s="6"/>
      <c r="H1333" s="190"/>
      <c r="I1333" s="190"/>
      <c r="J1333" s="191">
        <f ca="1">J1331*$F1308</f>
        <v>0</v>
      </c>
      <c r="K1333" s="192">
        <f t="shared" ref="K1333:X1333" ca="1" si="717">K1331*$F1308</f>
        <v>0</v>
      </c>
      <c r="L1333" s="192">
        <f t="shared" ca="1" si="717"/>
        <v>0</v>
      </c>
      <c r="M1333" s="192">
        <f t="shared" ca="1" si="717"/>
        <v>0</v>
      </c>
      <c r="N1333" s="192">
        <f t="shared" ca="1" si="717"/>
        <v>0</v>
      </c>
      <c r="O1333" s="192">
        <f t="shared" ca="1" si="717"/>
        <v>0</v>
      </c>
      <c r="P1333" s="192">
        <f t="shared" ca="1" si="717"/>
        <v>0</v>
      </c>
      <c r="Q1333" s="192">
        <f t="shared" ca="1" si="717"/>
        <v>0</v>
      </c>
      <c r="R1333" s="192">
        <f t="shared" ca="1" si="717"/>
        <v>0</v>
      </c>
      <c r="S1333" s="192">
        <f t="shared" ca="1" si="717"/>
        <v>0</v>
      </c>
      <c r="T1333" s="192">
        <f t="shared" ca="1" si="717"/>
        <v>0</v>
      </c>
      <c r="U1333" s="192">
        <f t="shared" ca="1" si="717"/>
        <v>0</v>
      </c>
      <c r="V1333" s="192">
        <f t="shared" ca="1" si="717"/>
        <v>0</v>
      </c>
      <c r="W1333" s="192">
        <f t="shared" ca="1" si="717"/>
        <v>0</v>
      </c>
      <c r="X1333" s="193">
        <f t="shared" ca="1" si="717"/>
        <v>0</v>
      </c>
    </row>
    <row r="1334" spans="1:56" x14ac:dyDescent="0.25">
      <c r="A1334" s="24">
        <v>33</v>
      </c>
      <c r="C1334" s="189"/>
      <c r="D1334" s="6"/>
      <c r="E1334" s="185"/>
      <c r="F1334" s="202" t="s">
        <v>99</v>
      </c>
      <c r="G1334" s="6"/>
      <c r="H1334" s="194"/>
      <c r="I1334" s="194"/>
      <c r="J1334" s="191">
        <f ca="1">MIN(J1332:J1333)</f>
        <v>0</v>
      </c>
      <c r="K1334" s="192">
        <f t="shared" ref="K1334:X1334" ca="1" si="718">MIN(K1332:K1333)-MIN(J1332:J1333)</f>
        <v>0</v>
      </c>
      <c r="L1334" s="192">
        <f t="shared" ca="1" si="718"/>
        <v>0</v>
      </c>
      <c r="M1334" s="192">
        <f t="shared" ca="1" si="718"/>
        <v>0</v>
      </c>
      <c r="N1334" s="192">
        <f t="shared" ca="1" si="718"/>
        <v>0</v>
      </c>
      <c r="O1334" s="192">
        <f t="shared" ca="1" si="718"/>
        <v>0</v>
      </c>
      <c r="P1334" s="192">
        <f t="shared" ca="1" si="718"/>
        <v>0</v>
      </c>
      <c r="Q1334" s="192">
        <f t="shared" ca="1" si="718"/>
        <v>0</v>
      </c>
      <c r="R1334" s="192">
        <f t="shared" ca="1" si="718"/>
        <v>0</v>
      </c>
      <c r="S1334" s="192">
        <f t="shared" ca="1" si="718"/>
        <v>0</v>
      </c>
      <c r="T1334" s="192">
        <f t="shared" ca="1" si="718"/>
        <v>0</v>
      </c>
      <c r="U1334" s="192">
        <f t="shared" ca="1" si="718"/>
        <v>0</v>
      </c>
      <c r="V1334" s="192">
        <f t="shared" ca="1" si="718"/>
        <v>0</v>
      </c>
      <c r="W1334" s="192">
        <f t="shared" ca="1" si="718"/>
        <v>0</v>
      </c>
      <c r="X1334" s="193">
        <f t="shared" ca="1" si="718"/>
        <v>0</v>
      </c>
      <c r="AO1334" s="12"/>
      <c r="AP1334" s="11"/>
      <c r="AQ1334" s="11"/>
      <c r="AR1334" s="11"/>
      <c r="AS1334" s="11"/>
      <c r="AT1334" s="11"/>
      <c r="AU1334" s="11"/>
      <c r="AV1334" s="11"/>
      <c r="AW1334" s="11"/>
      <c r="AX1334" s="11"/>
      <c r="AY1334" s="11"/>
      <c r="AZ1334" s="11"/>
      <c r="BA1334" s="11"/>
      <c r="BB1334" s="11"/>
      <c r="BC1334" s="11"/>
    </row>
    <row r="1335" spans="1:56" x14ac:dyDescent="0.25">
      <c r="A1335" s="24">
        <v>34</v>
      </c>
      <c r="C1335" s="189"/>
      <c r="D1335" s="6"/>
      <c r="E1335" s="185"/>
      <c r="F1335" s="202" t="s">
        <v>94</v>
      </c>
      <c r="G1335" s="6"/>
      <c r="H1335" s="190"/>
      <c r="I1335" s="190"/>
      <c r="J1335" s="191">
        <f ca="1">J1334-J1308</f>
        <v>0</v>
      </c>
      <c r="K1335" s="192">
        <f ca="1">K1334-K1308</f>
        <v>0</v>
      </c>
      <c r="L1335" s="192">
        <f t="shared" ref="L1335:X1335" ca="1" si="719">L1334-L1308</f>
        <v>0</v>
      </c>
      <c r="M1335" s="192">
        <f t="shared" ca="1" si="719"/>
        <v>0</v>
      </c>
      <c r="N1335" s="192">
        <f t="shared" ca="1" si="719"/>
        <v>0</v>
      </c>
      <c r="O1335" s="192">
        <f t="shared" ca="1" si="719"/>
        <v>0</v>
      </c>
      <c r="P1335" s="192">
        <f t="shared" ca="1" si="719"/>
        <v>0</v>
      </c>
      <c r="Q1335" s="192">
        <f t="shared" ca="1" si="719"/>
        <v>0</v>
      </c>
      <c r="R1335" s="192">
        <f t="shared" ca="1" si="719"/>
        <v>0</v>
      </c>
      <c r="S1335" s="192">
        <f t="shared" ca="1" si="719"/>
        <v>0</v>
      </c>
      <c r="T1335" s="192">
        <f t="shared" ca="1" si="719"/>
        <v>0</v>
      </c>
      <c r="U1335" s="192">
        <f t="shared" ca="1" si="719"/>
        <v>0</v>
      </c>
      <c r="V1335" s="192">
        <f t="shared" ca="1" si="719"/>
        <v>0</v>
      </c>
      <c r="W1335" s="192">
        <f t="shared" ca="1" si="719"/>
        <v>0</v>
      </c>
      <c r="X1335" s="193">
        <f t="shared" ca="1" si="719"/>
        <v>0</v>
      </c>
    </row>
    <row r="1336" spans="1:56" x14ac:dyDescent="0.25">
      <c r="A1336" s="24">
        <v>35</v>
      </c>
      <c r="C1336" s="189"/>
      <c r="D1336" s="6"/>
      <c r="E1336" s="185"/>
      <c r="F1336" s="202" t="s">
        <v>95</v>
      </c>
      <c r="G1336" s="6"/>
      <c r="H1336" s="190"/>
      <c r="I1336" s="190"/>
      <c r="J1336" s="191">
        <f ca="1">-J1335</f>
        <v>0</v>
      </c>
      <c r="K1336" s="192">
        <f ca="1">-SUM($J1335:K1335)</f>
        <v>0</v>
      </c>
      <c r="L1336" s="192">
        <f ca="1">-SUM($J1335:L1335)</f>
        <v>0</v>
      </c>
      <c r="M1336" s="192">
        <f ca="1">-SUM($J1335:M1335)</f>
        <v>0</v>
      </c>
      <c r="N1336" s="192">
        <f ca="1">-SUM($J1335:N1335)</f>
        <v>0</v>
      </c>
      <c r="O1336" s="192">
        <f ca="1">-SUM($J1335:O1335)</f>
        <v>0</v>
      </c>
      <c r="P1336" s="192">
        <f ca="1">-SUM($J1335:P1335)</f>
        <v>0</v>
      </c>
      <c r="Q1336" s="192">
        <f ca="1">-SUM($J1335:Q1335)</f>
        <v>0</v>
      </c>
      <c r="R1336" s="192">
        <f ca="1">-SUM($J1335:R1335)</f>
        <v>0</v>
      </c>
      <c r="S1336" s="192">
        <f ca="1">-SUM($J1335:S1335)</f>
        <v>0</v>
      </c>
      <c r="T1336" s="192">
        <f ca="1">-SUM($J1335:T1335)</f>
        <v>0</v>
      </c>
      <c r="U1336" s="192">
        <f ca="1">-SUM($J1335:U1335)</f>
        <v>0</v>
      </c>
      <c r="V1336" s="192">
        <f ca="1">-SUM($J1335:V1335)</f>
        <v>0</v>
      </c>
      <c r="W1336" s="192">
        <f ca="1">-SUM($J1335:W1335)</f>
        <v>0</v>
      </c>
      <c r="X1336" s="193">
        <f ca="1">-SUM($J1335:X1335)</f>
        <v>0</v>
      </c>
    </row>
    <row r="1337" spans="1:56" x14ac:dyDescent="0.25">
      <c r="C1337" s="195"/>
      <c r="D1337" s="196"/>
      <c r="E1337" s="196"/>
      <c r="F1337" s="204"/>
      <c r="G1337" s="196"/>
      <c r="H1337" s="196"/>
      <c r="I1337" s="196"/>
      <c r="J1337" s="186"/>
      <c r="K1337" s="187"/>
      <c r="L1337" s="187"/>
      <c r="M1337" s="187">
        <f ca="1">IF(M1305&gt;0,(M1333-SUM($J1334:L1334))/M1305,0)</f>
        <v>0</v>
      </c>
      <c r="N1337" s="187">
        <f ca="1">IF(N1305&gt;0,(N1333-SUM($J1334:M1334))/N1305,0)</f>
        <v>0</v>
      </c>
      <c r="O1337" s="187">
        <f ca="1">IF(O1305&gt;0,(O1333-SUM($J1334:N1334))/O1305,0)</f>
        <v>0</v>
      </c>
      <c r="P1337" s="187">
        <f ca="1">IF(P1305&gt;0,(P1333-SUM($J1334:O1334))/P1305,0)</f>
        <v>0</v>
      </c>
      <c r="Q1337" s="187">
        <f ca="1">IF(Q1305&gt;0,(Q1333-SUM($J1334:P1334))/Q1305,0)</f>
        <v>0</v>
      </c>
      <c r="R1337" s="187">
        <f ca="1">IF(R1305&gt;0,(R1333-SUM($J1334:Q1334))/R1305,0)</f>
        <v>0</v>
      </c>
      <c r="S1337" s="187">
        <f ca="1">IF(S1305&gt;0,(S1333-SUM($J1334:R1334))/S1305,0)</f>
        <v>0</v>
      </c>
      <c r="T1337" s="187">
        <f ca="1">IF(T1305&gt;0,(T1333-SUM($J1334:S1334))/T1305,0)</f>
        <v>0</v>
      </c>
      <c r="U1337" s="187">
        <f ca="1">IF(U1305&gt;0,(U1333-SUM($J1334:T1334))/U1305,0)</f>
        <v>0</v>
      </c>
      <c r="V1337" s="187">
        <f ca="1">IF(V1305&gt;0,(V1333-SUM($J1334:U1334))/V1305,0)</f>
        <v>0</v>
      </c>
      <c r="W1337" s="187">
        <f ca="1">IF(W1305&gt;0,(W1333-SUM($J1334:V1334))/W1305,0)</f>
        <v>0</v>
      </c>
      <c r="X1337" s="188">
        <f ca="1">IF(X1305&gt;0,(X1333-SUM($J1334:W1334))/X1305,0)</f>
        <v>0</v>
      </c>
    </row>
    <row r="1338" spans="1:56" x14ac:dyDescent="0.25">
      <c r="A1338" s="24">
        <v>36</v>
      </c>
      <c r="C1338" s="189" t="s">
        <v>40</v>
      </c>
      <c r="D1338" s="6"/>
      <c r="E1338" s="185"/>
      <c r="F1338" s="202" t="s">
        <v>35</v>
      </c>
      <c r="G1338" s="6"/>
      <c r="H1338" s="6"/>
      <c r="I1338" s="6"/>
      <c r="J1338" s="191">
        <f ca="1">J1306</f>
        <v>0</v>
      </c>
      <c r="K1338" s="192">
        <f t="shared" ref="K1338:X1338" ca="1" si="720">K1306+J1338</f>
        <v>0</v>
      </c>
      <c r="L1338" s="192">
        <f t="shared" ca="1" si="720"/>
        <v>0</v>
      </c>
      <c r="M1338" s="192">
        <f t="shared" ca="1" si="720"/>
        <v>0</v>
      </c>
      <c r="N1338" s="192">
        <f t="shared" ca="1" si="720"/>
        <v>0</v>
      </c>
      <c r="O1338" s="192">
        <f t="shared" ca="1" si="720"/>
        <v>0</v>
      </c>
      <c r="P1338" s="192">
        <f t="shared" ca="1" si="720"/>
        <v>0</v>
      </c>
      <c r="Q1338" s="192">
        <f t="shared" ca="1" si="720"/>
        <v>0</v>
      </c>
      <c r="R1338" s="192">
        <f t="shared" ca="1" si="720"/>
        <v>0</v>
      </c>
      <c r="S1338" s="192">
        <f t="shared" ca="1" si="720"/>
        <v>0</v>
      </c>
      <c r="T1338" s="192">
        <f t="shared" ca="1" si="720"/>
        <v>0</v>
      </c>
      <c r="U1338" s="192">
        <f t="shared" ca="1" si="720"/>
        <v>0</v>
      </c>
      <c r="V1338" s="192">
        <f t="shared" ca="1" si="720"/>
        <v>0</v>
      </c>
      <c r="W1338" s="192">
        <f t="shared" ca="1" si="720"/>
        <v>0</v>
      </c>
      <c r="X1338" s="193">
        <f t="shared" ca="1" si="720"/>
        <v>0</v>
      </c>
    </row>
    <row r="1339" spans="1:56" x14ac:dyDescent="0.25">
      <c r="A1339" s="24">
        <v>37</v>
      </c>
      <c r="C1339" s="189"/>
      <c r="D1339" s="6"/>
      <c r="E1339" s="185"/>
      <c r="F1339" s="202" t="s">
        <v>37</v>
      </c>
      <c r="G1339" s="6"/>
      <c r="H1339" s="6"/>
      <c r="I1339" s="6"/>
      <c r="J1339" s="191">
        <f ca="1">J1309</f>
        <v>0</v>
      </c>
      <c r="K1339" s="192">
        <f t="shared" ref="K1339:X1339" ca="1" si="721">K1309+J1339</f>
        <v>0</v>
      </c>
      <c r="L1339" s="192">
        <f t="shared" ca="1" si="721"/>
        <v>0</v>
      </c>
      <c r="M1339" s="192">
        <f t="shared" ca="1" si="721"/>
        <v>0</v>
      </c>
      <c r="N1339" s="192">
        <f t="shared" ca="1" si="721"/>
        <v>0</v>
      </c>
      <c r="O1339" s="192">
        <f t="shared" ca="1" si="721"/>
        <v>0</v>
      </c>
      <c r="P1339" s="192">
        <f t="shared" ca="1" si="721"/>
        <v>0</v>
      </c>
      <c r="Q1339" s="192">
        <f t="shared" ca="1" si="721"/>
        <v>0</v>
      </c>
      <c r="R1339" s="192">
        <f t="shared" ca="1" si="721"/>
        <v>0</v>
      </c>
      <c r="S1339" s="192">
        <f t="shared" ca="1" si="721"/>
        <v>0</v>
      </c>
      <c r="T1339" s="192">
        <f t="shared" ca="1" si="721"/>
        <v>0</v>
      </c>
      <c r="U1339" s="192">
        <f t="shared" ca="1" si="721"/>
        <v>0</v>
      </c>
      <c r="V1339" s="192">
        <f t="shared" ca="1" si="721"/>
        <v>0</v>
      </c>
      <c r="W1339" s="192">
        <f t="shared" ca="1" si="721"/>
        <v>0</v>
      </c>
      <c r="X1339" s="193">
        <f t="shared" ca="1" si="721"/>
        <v>0</v>
      </c>
    </row>
    <row r="1340" spans="1:56" x14ac:dyDescent="0.25">
      <c r="A1340" s="24">
        <v>38</v>
      </c>
      <c r="C1340" s="197"/>
      <c r="D1340" s="6"/>
      <c r="E1340" s="6"/>
      <c r="F1340" s="203" t="s">
        <v>100</v>
      </c>
      <c r="G1340" s="6"/>
      <c r="H1340" s="6"/>
      <c r="I1340" s="6"/>
      <c r="J1340" s="191">
        <f ca="1">J1338*$F1309</f>
        <v>0</v>
      </c>
      <c r="K1340" s="192">
        <f ca="1">K1338*$F1309</f>
        <v>0</v>
      </c>
      <c r="L1340" s="192">
        <f t="shared" ref="L1340:X1340" ca="1" si="722">L1338*$F1309</f>
        <v>0</v>
      </c>
      <c r="M1340" s="192">
        <f t="shared" ca="1" si="722"/>
        <v>0</v>
      </c>
      <c r="N1340" s="192">
        <f t="shared" ca="1" si="722"/>
        <v>0</v>
      </c>
      <c r="O1340" s="192">
        <f t="shared" ca="1" si="722"/>
        <v>0</v>
      </c>
      <c r="P1340" s="192">
        <f t="shared" ca="1" si="722"/>
        <v>0</v>
      </c>
      <c r="Q1340" s="192">
        <f t="shared" ca="1" si="722"/>
        <v>0</v>
      </c>
      <c r="R1340" s="192">
        <f t="shared" ca="1" si="722"/>
        <v>0</v>
      </c>
      <c r="S1340" s="192">
        <f t="shared" ca="1" si="722"/>
        <v>0</v>
      </c>
      <c r="T1340" s="192">
        <f t="shared" ca="1" si="722"/>
        <v>0</v>
      </c>
      <c r="U1340" s="192">
        <f t="shared" ca="1" si="722"/>
        <v>0</v>
      </c>
      <c r="V1340" s="192">
        <f t="shared" ca="1" si="722"/>
        <v>0</v>
      </c>
      <c r="W1340" s="192">
        <f t="shared" ca="1" si="722"/>
        <v>0</v>
      </c>
      <c r="X1340" s="193">
        <f t="shared" ca="1" si="722"/>
        <v>0</v>
      </c>
    </row>
    <row r="1341" spans="1:56" x14ac:dyDescent="0.25">
      <c r="A1341" s="24">
        <v>39</v>
      </c>
      <c r="C1341" s="189"/>
      <c r="D1341" s="6"/>
      <c r="E1341" s="185"/>
      <c r="F1341" s="202" t="s">
        <v>99</v>
      </c>
      <c r="G1341" s="6"/>
      <c r="H1341" s="6"/>
      <c r="I1341" s="6"/>
      <c r="J1341" s="191">
        <f ca="1">MIN(J1339:J1340)</f>
        <v>0</v>
      </c>
      <c r="K1341" s="192">
        <f t="shared" ref="K1341:X1341" ca="1" si="723">MIN(K1339:K1340)-MIN(J1339:J1340)</f>
        <v>0</v>
      </c>
      <c r="L1341" s="192">
        <f t="shared" ca="1" si="723"/>
        <v>0</v>
      </c>
      <c r="M1341" s="192">
        <f t="shared" ca="1" si="723"/>
        <v>0</v>
      </c>
      <c r="N1341" s="192">
        <f t="shared" ca="1" si="723"/>
        <v>0</v>
      </c>
      <c r="O1341" s="192">
        <f t="shared" ca="1" si="723"/>
        <v>0</v>
      </c>
      <c r="P1341" s="192">
        <f t="shared" ca="1" si="723"/>
        <v>0</v>
      </c>
      <c r="Q1341" s="192">
        <f t="shared" ca="1" si="723"/>
        <v>0</v>
      </c>
      <c r="R1341" s="192">
        <f t="shared" ca="1" si="723"/>
        <v>0</v>
      </c>
      <c r="S1341" s="192">
        <f t="shared" ca="1" si="723"/>
        <v>0</v>
      </c>
      <c r="T1341" s="192">
        <f t="shared" ca="1" si="723"/>
        <v>0</v>
      </c>
      <c r="U1341" s="192">
        <f t="shared" ca="1" si="723"/>
        <v>0</v>
      </c>
      <c r="V1341" s="192">
        <f t="shared" ca="1" si="723"/>
        <v>0</v>
      </c>
      <c r="W1341" s="192">
        <f t="shared" ca="1" si="723"/>
        <v>0</v>
      </c>
      <c r="X1341" s="193">
        <f t="shared" ca="1" si="723"/>
        <v>0</v>
      </c>
    </row>
    <row r="1342" spans="1:56" x14ac:dyDescent="0.25">
      <c r="A1342" s="24">
        <v>40</v>
      </c>
      <c r="C1342" s="189"/>
      <c r="D1342" s="6"/>
      <c r="E1342" s="185"/>
      <c r="F1342" s="202" t="s">
        <v>94</v>
      </c>
      <c r="G1342" s="6"/>
      <c r="H1342" s="6"/>
      <c r="I1342" s="6"/>
      <c r="J1342" s="191">
        <f t="shared" ref="J1342:X1342" ca="1" si="724">J1341-J1309</f>
        <v>0</v>
      </c>
      <c r="K1342" s="192">
        <f t="shared" ca="1" si="724"/>
        <v>0</v>
      </c>
      <c r="L1342" s="192">
        <f t="shared" ca="1" si="724"/>
        <v>0</v>
      </c>
      <c r="M1342" s="192">
        <f t="shared" ca="1" si="724"/>
        <v>0</v>
      </c>
      <c r="N1342" s="192">
        <f t="shared" ca="1" si="724"/>
        <v>0</v>
      </c>
      <c r="O1342" s="192">
        <f t="shared" ca="1" si="724"/>
        <v>0</v>
      </c>
      <c r="P1342" s="192">
        <f t="shared" ca="1" si="724"/>
        <v>0</v>
      </c>
      <c r="Q1342" s="192">
        <f t="shared" ca="1" si="724"/>
        <v>0</v>
      </c>
      <c r="R1342" s="192">
        <f t="shared" ca="1" si="724"/>
        <v>0</v>
      </c>
      <c r="S1342" s="192">
        <f t="shared" ca="1" si="724"/>
        <v>0</v>
      </c>
      <c r="T1342" s="192">
        <f t="shared" ca="1" si="724"/>
        <v>0</v>
      </c>
      <c r="U1342" s="192">
        <f t="shared" ca="1" si="724"/>
        <v>0</v>
      </c>
      <c r="V1342" s="192">
        <f t="shared" ca="1" si="724"/>
        <v>0</v>
      </c>
      <c r="W1342" s="192">
        <f t="shared" ca="1" si="724"/>
        <v>0</v>
      </c>
      <c r="X1342" s="193">
        <f t="shared" ca="1" si="724"/>
        <v>0</v>
      </c>
    </row>
    <row r="1343" spans="1:56" x14ac:dyDescent="0.25">
      <c r="A1343" s="24">
        <v>41</v>
      </c>
      <c r="C1343" s="189"/>
      <c r="D1343" s="6"/>
      <c r="E1343" s="185"/>
      <c r="F1343" s="202" t="s">
        <v>95</v>
      </c>
      <c r="G1343" s="6"/>
      <c r="H1343" s="6"/>
      <c r="I1343" s="6"/>
      <c r="J1343" s="191">
        <f ca="1">-J1342</f>
        <v>0</v>
      </c>
      <c r="K1343" s="192">
        <f ca="1">-SUM($J1342:K1342)</f>
        <v>0</v>
      </c>
      <c r="L1343" s="192">
        <f ca="1">-SUM($J1342:L1342)</f>
        <v>0</v>
      </c>
      <c r="M1343" s="192">
        <f ca="1">-SUM($J1342:M1342)</f>
        <v>0</v>
      </c>
      <c r="N1343" s="192">
        <f ca="1">-SUM($J1342:N1342)</f>
        <v>0</v>
      </c>
      <c r="O1343" s="192">
        <f ca="1">-SUM($J1342:O1342)</f>
        <v>0</v>
      </c>
      <c r="P1343" s="192">
        <f ca="1">-SUM($J1342:P1342)</f>
        <v>0</v>
      </c>
      <c r="Q1343" s="192">
        <f ca="1">-SUM($J1342:Q1342)</f>
        <v>0</v>
      </c>
      <c r="R1343" s="192">
        <f ca="1">-SUM($J1342:R1342)</f>
        <v>0</v>
      </c>
      <c r="S1343" s="192">
        <f ca="1">-SUM($J1342:S1342)</f>
        <v>0</v>
      </c>
      <c r="T1343" s="192">
        <f ca="1">-SUM($J1342:T1342)</f>
        <v>0</v>
      </c>
      <c r="U1343" s="192">
        <f ca="1">-SUM($J1342:U1342)</f>
        <v>0</v>
      </c>
      <c r="V1343" s="192">
        <f ca="1">-SUM($J1342:V1342)</f>
        <v>0</v>
      </c>
      <c r="W1343" s="192">
        <f ca="1">-SUM($J1342:W1342)</f>
        <v>0</v>
      </c>
      <c r="X1343" s="193">
        <f ca="1">-SUM($J1342:X1342)</f>
        <v>0</v>
      </c>
    </row>
    <row r="1344" spans="1:56" x14ac:dyDescent="0.25">
      <c r="A1344" s="24">
        <v>42</v>
      </c>
      <c r="B1344" s="154"/>
      <c r="C1344" s="178" t="s">
        <v>65</v>
      </c>
      <c r="D1344" s="82"/>
      <c r="E1344" s="82"/>
      <c r="F1344" s="205" t="s">
        <v>58</v>
      </c>
      <c r="G1344" s="82"/>
      <c r="H1344" s="82"/>
      <c r="I1344" s="82"/>
      <c r="J1344" s="198">
        <f t="shared" ref="J1344:X1344" ca="1" si="725">(J1342+J1335)*$F1310</f>
        <v>0</v>
      </c>
      <c r="K1344" s="199">
        <f t="shared" ca="1" si="725"/>
        <v>0</v>
      </c>
      <c r="L1344" s="199">
        <f t="shared" ca="1" si="725"/>
        <v>0</v>
      </c>
      <c r="M1344" s="199">
        <f t="shared" ca="1" si="725"/>
        <v>0</v>
      </c>
      <c r="N1344" s="199">
        <f t="shared" ca="1" si="725"/>
        <v>0</v>
      </c>
      <c r="O1344" s="199">
        <f t="shared" ca="1" si="725"/>
        <v>0</v>
      </c>
      <c r="P1344" s="199">
        <f t="shared" ca="1" si="725"/>
        <v>0</v>
      </c>
      <c r="Q1344" s="199">
        <f t="shared" ca="1" si="725"/>
        <v>0</v>
      </c>
      <c r="R1344" s="199">
        <f t="shared" ca="1" si="725"/>
        <v>0</v>
      </c>
      <c r="S1344" s="199">
        <f t="shared" ca="1" si="725"/>
        <v>0</v>
      </c>
      <c r="T1344" s="199">
        <f t="shared" ca="1" si="725"/>
        <v>0</v>
      </c>
      <c r="U1344" s="199">
        <f t="shared" ca="1" si="725"/>
        <v>0</v>
      </c>
      <c r="V1344" s="199">
        <f t="shared" ca="1" si="725"/>
        <v>0</v>
      </c>
      <c r="W1344" s="199">
        <f t="shared" ca="1" si="725"/>
        <v>0</v>
      </c>
      <c r="X1344" s="200">
        <f t="shared" ca="1" si="725"/>
        <v>0</v>
      </c>
    </row>
    <row r="1345" spans="1:56" x14ac:dyDescent="0.25">
      <c r="A1345" s="24">
        <v>43</v>
      </c>
      <c r="C1345" s="189"/>
      <c r="D1345" s="6"/>
      <c r="E1345" s="6"/>
      <c r="F1345" s="202" t="str">
        <f>Data!B$99</f>
        <v>Støttet overhead</v>
      </c>
      <c r="G1345" s="6"/>
      <c r="H1345" s="6"/>
      <c r="I1345" s="6"/>
      <c r="J1345" s="191">
        <f ca="1">(J1341+J1334)*$F1310</f>
        <v>0</v>
      </c>
      <c r="K1345" s="192">
        <f ca="1">(K1341+K1334)*$F1310</f>
        <v>0</v>
      </c>
      <c r="L1345" s="192">
        <f t="shared" ref="L1345:X1345" ca="1" si="726">(L1341+L1334)*$F1310</f>
        <v>0</v>
      </c>
      <c r="M1345" s="192">
        <f t="shared" ca="1" si="726"/>
        <v>0</v>
      </c>
      <c r="N1345" s="192">
        <f t="shared" ca="1" si="726"/>
        <v>0</v>
      </c>
      <c r="O1345" s="192">
        <f t="shared" ca="1" si="726"/>
        <v>0</v>
      </c>
      <c r="P1345" s="192">
        <f t="shared" ca="1" si="726"/>
        <v>0</v>
      </c>
      <c r="Q1345" s="192">
        <f t="shared" ca="1" si="726"/>
        <v>0</v>
      </c>
      <c r="R1345" s="192">
        <f t="shared" ca="1" si="726"/>
        <v>0</v>
      </c>
      <c r="S1345" s="192">
        <f t="shared" ca="1" si="726"/>
        <v>0</v>
      </c>
      <c r="T1345" s="192">
        <f t="shared" ca="1" si="726"/>
        <v>0</v>
      </c>
      <c r="U1345" s="192">
        <f t="shared" ca="1" si="726"/>
        <v>0</v>
      </c>
      <c r="V1345" s="192">
        <f t="shared" ca="1" si="726"/>
        <v>0</v>
      </c>
      <c r="W1345" s="192">
        <f t="shared" ca="1" si="726"/>
        <v>0</v>
      </c>
      <c r="X1345" s="193">
        <f t="shared" ca="1" si="726"/>
        <v>0</v>
      </c>
    </row>
    <row r="1346" spans="1:56" x14ac:dyDescent="0.25">
      <c r="C1346" s="178" t="s">
        <v>101</v>
      </c>
      <c r="D1346" s="82"/>
      <c r="E1346" s="82"/>
      <c r="F1346" s="201" t="str">
        <f>Data!B$33</f>
        <v>Udbetalingsloft</v>
      </c>
      <c r="G1346" s="82"/>
      <c r="H1346" s="82"/>
      <c r="I1346" s="82"/>
      <c r="J1346" s="198">
        <f ca="1">(J1333+J1340)*(1+$F1310)*$F1323</f>
        <v>0</v>
      </c>
      <c r="K1346" s="199">
        <f t="shared" ref="K1346:X1346" ca="1" si="727">(K1333+K1340)*(1+$F1310)*$F1323</f>
        <v>0</v>
      </c>
      <c r="L1346" s="199">
        <f t="shared" ca="1" si="727"/>
        <v>0</v>
      </c>
      <c r="M1346" s="199">
        <f t="shared" ca="1" si="727"/>
        <v>0</v>
      </c>
      <c r="N1346" s="199">
        <f t="shared" ca="1" si="727"/>
        <v>0</v>
      </c>
      <c r="O1346" s="199">
        <f t="shared" ca="1" si="727"/>
        <v>0</v>
      </c>
      <c r="P1346" s="199">
        <f t="shared" ca="1" si="727"/>
        <v>0</v>
      </c>
      <c r="Q1346" s="199">
        <f t="shared" ca="1" si="727"/>
        <v>0</v>
      </c>
      <c r="R1346" s="199">
        <f t="shared" ca="1" si="727"/>
        <v>0</v>
      </c>
      <c r="S1346" s="199">
        <f t="shared" ca="1" si="727"/>
        <v>0</v>
      </c>
      <c r="T1346" s="199">
        <f t="shared" ca="1" si="727"/>
        <v>0</v>
      </c>
      <c r="U1346" s="199">
        <f t="shared" ca="1" si="727"/>
        <v>0</v>
      </c>
      <c r="V1346" s="199">
        <f t="shared" ca="1" si="727"/>
        <v>0</v>
      </c>
      <c r="W1346" s="199">
        <f t="shared" ca="1" si="727"/>
        <v>0</v>
      </c>
      <c r="X1346" s="200">
        <f t="shared" ca="1" si="727"/>
        <v>0</v>
      </c>
    </row>
    <row r="1347" spans="1:56" x14ac:dyDescent="0.25">
      <c r="C1347" s="189"/>
      <c r="D1347" s="6"/>
      <c r="E1347" s="6"/>
      <c r="F1347" s="202" t="str">
        <f>Data!B$34</f>
        <v>Til/fra pulje</v>
      </c>
      <c r="G1347" s="6"/>
      <c r="H1347" s="6"/>
      <c r="I1347" s="6"/>
      <c r="J1347" s="191">
        <f ca="1">(J1335+J1342)*(1+$F1310)*$F1323</f>
        <v>0</v>
      </c>
      <c r="K1347" s="192">
        <f t="shared" ref="K1347:X1347" ca="1" si="728">(K1335+K1342)*(1+$F1310)*$F1323</f>
        <v>0</v>
      </c>
      <c r="L1347" s="192">
        <f t="shared" ca="1" si="728"/>
        <v>0</v>
      </c>
      <c r="M1347" s="192">
        <f t="shared" ca="1" si="728"/>
        <v>0</v>
      </c>
      <c r="N1347" s="192">
        <f t="shared" ca="1" si="728"/>
        <v>0</v>
      </c>
      <c r="O1347" s="192">
        <f t="shared" ca="1" si="728"/>
        <v>0</v>
      </c>
      <c r="P1347" s="192">
        <f t="shared" ca="1" si="728"/>
        <v>0</v>
      </c>
      <c r="Q1347" s="192">
        <f t="shared" ca="1" si="728"/>
        <v>0</v>
      </c>
      <c r="R1347" s="192">
        <f t="shared" ca="1" si="728"/>
        <v>0</v>
      </c>
      <c r="S1347" s="192">
        <f t="shared" ca="1" si="728"/>
        <v>0</v>
      </c>
      <c r="T1347" s="192">
        <f t="shared" ca="1" si="728"/>
        <v>0</v>
      </c>
      <c r="U1347" s="192">
        <f t="shared" ca="1" si="728"/>
        <v>0</v>
      </c>
      <c r="V1347" s="192">
        <f t="shared" ca="1" si="728"/>
        <v>0</v>
      </c>
      <c r="W1347" s="192">
        <f t="shared" ca="1" si="728"/>
        <v>0</v>
      </c>
      <c r="X1347" s="193">
        <f t="shared" ca="1" si="728"/>
        <v>0</v>
      </c>
    </row>
    <row r="1348" spans="1:56" x14ac:dyDescent="0.25">
      <c r="C1348" s="195"/>
      <c r="D1348" s="196"/>
      <c r="E1348" s="196"/>
      <c r="F1348" s="204" t="str">
        <f>Data!B$35</f>
        <v>Pulje for tilbageholdt tilskud</v>
      </c>
      <c r="G1348" s="196"/>
      <c r="H1348" s="196"/>
      <c r="I1348" s="196"/>
      <c r="J1348" s="186">
        <f ca="1">(J1336+J1343)*(1+$F1310)*$F1323</f>
        <v>0</v>
      </c>
      <c r="K1348" s="187">
        <f t="shared" ref="K1348:X1348" ca="1" si="729">(K1336+K1343)*(1+$F1310)*$F1323</f>
        <v>0</v>
      </c>
      <c r="L1348" s="187">
        <f t="shared" ca="1" si="729"/>
        <v>0</v>
      </c>
      <c r="M1348" s="187">
        <f t="shared" ca="1" si="729"/>
        <v>0</v>
      </c>
      <c r="N1348" s="187">
        <f t="shared" ca="1" si="729"/>
        <v>0</v>
      </c>
      <c r="O1348" s="187">
        <f t="shared" ca="1" si="729"/>
        <v>0</v>
      </c>
      <c r="P1348" s="187">
        <f t="shared" ca="1" si="729"/>
        <v>0</v>
      </c>
      <c r="Q1348" s="187">
        <f t="shared" ca="1" si="729"/>
        <v>0</v>
      </c>
      <c r="R1348" s="187">
        <f t="shared" ca="1" si="729"/>
        <v>0</v>
      </c>
      <c r="S1348" s="187">
        <f t="shared" ca="1" si="729"/>
        <v>0</v>
      </c>
      <c r="T1348" s="187">
        <f t="shared" ca="1" si="729"/>
        <v>0</v>
      </c>
      <c r="U1348" s="187">
        <f t="shared" ca="1" si="729"/>
        <v>0</v>
      </c>
      <c r="V1348" s="187">
        <f t="shared" ca="1" si="729"/>
        <v>0</v>
      </c>
      <c r="W1348" s="187">
        <f t="shared" ca="1" si="729"/>
        <v>0</v>
      </c>
      <c r="X1348" s="188">
        <f t="shared" ca="1" si="729"/>
        <v>0</v>
      </c>
    </row>
    <row r="1349" spans="1:56" x14ac:dyDescent="0.25">
      <c r="A1349" s="24" t="s">
        <v>230</v>
      </c>
      <c r="C1349" s="482" t="s">
        <v>229</v>
      </c>
      <c r="D1349" s="483"/>
      <c r="E1349" s="483"/>
      <c r="F1349" s="483"/>
      <c r="G1349" s="483"/>
      <c r="H1349" s="483"/>
      <c r="I1349" s="483"/>
      <c r="J1349" s="484">
        <f ca="1">J1324</f>
        <v>0</v>
      </c>
      <c r="K1349" s="485">
        <f ca="1">SUM($J1324:K1324)</f>
        <v>0</v>
      </c>
      <c r="L1349" s="485">
        <f ca="1">SUM($J1324:L1324)</f>
        <v>0</v>
      </c>
      <c r="M1349" s="485">
        <f ca="1">SUM($J1324:M1324)</f>
        <v>0</v>
      </c>
      <c r="N1349" s="485">
        <f ca="1">SUM($J1324:N1324)</f>
        <v>0</v>
      </c>
      <c r="O1349" s="485">
        <f ca="1">SUM($J1324:O1324)</f>
        <v>0</v>
      </c>
      <c r="P1349" s="485">
        <f ca="1">SUM($J1324:P1324)</f>
        <v>0</v>
      </c>
      <c r="Q1349" s="485">
        <f ca="1">SUM($J1324:Q1324)</f>
        <v>0</v>
      </c>
      <c r="R1349" s="485">
        <f ca="1">SUM($J1324:R1324)</f>
        <v>0</v>
      </c>
      <c r="S1349" s="485">
        <f ca="1">SUM($J1324:S1324)</f>
        <v>0</v>
      </c>
      <c r="T1349" s="485">
        <f ca="1">SUM($J1324:T1324)</f>
        <v>0</v>
      </c>
      <c r="U1349" s="485">
        <f ca="1">SUM($J1324:U1324)</f>
        <v>0</v>
      </c>
      <c r="V1349" s="485">
        <f ca="1">SUM($J1324:V1324)</f>
        <v>0</v>
      </c>
      <c r="W1349" s="485">
        <f ca="1">SUM($J1324:W1324)</f>
        <v>0</v>
      </c>
      <c r="X1349" s="486">
        <f ca="1">SUM($J1324:X1324)</f>
        <v>0</v>
      </c>
    </row>
    <row r="1352" spans="1:56" x14ac:dyDescent="0.25">
      <c r="B1352" s="10"/>
      <c r="C1352" s="268" t="str">
        <f>Data!B$53</f>
        <v>Virksomhed</v>
      </c>
      <c r="D1352" s="81"/>
      <c r="E1352" s="403">
        <f>HLOOKUP(B1353,'Budget &amp; Total'!A:CI,6,FALSE)</f>
        <v>0</v>
      </c>
      <c r="F1352" s="925">
        <f>HLOOKUP(B1353,'Budget &amp; Total'!A:CI,5,FALSE)</f>
        <v>0</v>
      </c>
      <c r="G1352" s="925"/>
      <c r="H1352" s="925"/>
      <c r="I1352" s="81"/>
      <c r="J1352" s="82" t="str">
        <f ca="1">J$1</f>
        <v>P1</v>
      </c>
      <c r="K1352" s="82" t="str">
        <f t="shared" ref="K1352:X1352" ca="1" si="730">K$1</f>
        <v>P2</v>
      </c>
      <c r="L1352" s="82" t="str">
        <f t="shared" ca="1" si="730"/>
        <v>P3</v>
      </c>
      <c r="M1352" s="82" t="str">
        <f t="shared" ca="1" si="730"/>
        <v>P4</v>
      </c>
      <c r="N1352" s="82" t="str">
        <f t="shared" ca="1" si="730"/>
        <v>P5</v>
      </c>
      <c r="O1352" s="82" t="str">
        <f t="shared" ca="1" si="730"/>
        <v>P6</v>
      </c>
      <c r="P1352" s="82" t="str">
        <f t="shared" ca="1" si="730"/>
        <v>P7</v>
      </c>
      <c r="Q1352" s="82" t="str">
        <f t="shared" ca="1" si="730"/>
        <v>P8</v>
      </c>
      <c r="R1352" s="82" t="str">
        <f t="shared" ca="1" si="730"/>
        <v>P9</v>
      </c>
      <c r="S1352" s="82" t="str">
        <f t="shared" ca="1" si="730"/>
        <v>P10</v>
      </c>
      <c r="T1352" s="82" t="str">
        <f t="shared" ca="1" si="730"/>
        <v>P11</v>
      </c>
      <c r="U1352" s="82" t="str">
        <f t="shared" ca="1" si="730"/>
        <v>P12</v>
      </c>
      <c r="V1352" s="82" t="str">
        <f t="shared" ca="1" si="730"/>
        <v>P13</v>
      </c>
      <c r="W1352" s="82" t="str">
        <f t="shared" ca="1" si="730"/>
        <v>P14</v>
      </c>
      <c r="X1352" s="83" t="str">
        <f t="shared" ca="1" si="730"/>
        <v>P15</v>
      </c>
      <c r="Z1352" s="1"/>
      <c r="AA1352" s="1"/>
      <c r="AB1352" s="1"/>
      <c r="AC1352" s="1"/>
      <c r="AD1352" s="1"/>
      <c r="AE1352" s="1"/>
      <c r="AF1352" s="1"/>
      <c r="AG1352" s="1"/>
      <c r="AH1352" s="1"/>
      <c r="AI1352" s="1"/>
      <c r="AJ1352" s="1"/>
      <c r="AK1352" s="1"/>
      <c r="AL1352" s="1"/>
      <c r="AM1352" s="1"/>
      <c r="AN1352" s="1"/>
      <c r="AO1352" s="1"/>
      <c r="AX1352" s="1"/>
      <c r="AY1352" s="1"/>
      <c r="AZ1352" s="1"/>
      <c r="BA1352" s="1"/>
      <c r="BB1352" s="1"/>
      <c r="BC1352" s="1"/>
      <c r="BD1352" s="1"/>
    </row>
    <row r="1353" spans="1:56" x14ac:dyDescent="0.25">
      <c r="B1353" s="293">
        <f>B1303+1</f>
        <v>28</v>
      </c>
      <c r="C1353" s="84" t="str">
        <f>Data!B$52</f>
        <v>Projekt</v>
      </c>
      <c r="D1353" s="26"/>
      <c r="E1353" s="296">
        <f>'Budget &amp; Total'!$C$5</f>
        <v>0</v>
      </c>
      <c r="F1353" s="924">
        <f>'Budget &amp; Total'!$C$8</f>
        <v>0</v>
      </c>
      <c r="G1353" s="924"/>
      <c r="H1353" s="924"/>
      <c r="I1353" s="85"/>
      <c r="J1353" s="86">
        <f ca="1">INDIRECT(J$1&amp;"!d$5")</f>
        <v>0</v>
      </c>
      <c r="K1353" s="86">
        <f ca="1">INDIRECT(K$1&amp;"!d$5")</f>
        <v>1</v>
      </c>
      <c r="L1353" s="6"/>
      <c r="M1353" s="6"/>
      <c r="N1353" s="6"/>
      <c r="O1353" s="6"/>
      <c r="P1353" s="6"/>
      <c r="Q1353" s="6"/>
      <c r="R1353" s="6"/>
      <c r="S1353" s="6"/>
      <c r="T1353" s="6"/>
      <c r="U1353" s="6"/>
      <c r="V1353" s="6"/>
      <c r="W1353" s="6"/>
      <c r="X1353" s="481"/>
      <c r="Z1353">
        <v>1</v>
      </c>
      <c r="AA1353">
        <v>2</v>
      </c>
      <c r="AB1353">
        <v>3</v>
      </c>
      <c r="AC1353">
        <v>4</v>
      </c>
      <c r="AD1353">
        <v>5</v>
      </c>
      <c r="AE1353">
        <v>6</v>
      </c>
      <c r="AF1353">
        <v>7</v>
      </c>
      <c r="AG1353">
        <v>8</v>
      </c>
      <c r="AH1353">
        <v>9</v>
      </c>
      <c r="AI1353">
        <v>10</v>
      </c>
      <c r="AJ1353">
        <v>11</v>
      </c>
      <c r="AK1353">
        <v>12</v>
      </c>
      <c r="AL1353">
        <v>13</v>
      </c>
      <c r="AM1353">
        <v>14</v>
      </c>
      <c r="AN1353">
        <v>15</v>
      </c>
    </row>
    <row r="1354" spans="1:56" ht="13.8" thickBot="1" x14ac:dyDescent="0.3">
      <c r="B1354" s="24">
        <f>B1353</f>
        <v>28</v>
      </c>
      <c r="C1354" s="87"/>
      <c r="D1354" s="26"/>
      <c r="E1354" s="26"/>
      <c r="F1354" s="26"/>
      <c r="G1354" s="448" t="s">
        <v>5</v>
      </c>
      <c r="H1354" s="449">
        <f>Data!B1353</f>
        <v>0</v>
      </c>
      <c r="I1354" s="6"/>
      <c r="J1354" s="86">
        <f ca="1">INDIRECT(J$1&amp;"!f$5")</f>
        <v>0</v>
      </c>
      <c r="K1354" s="86">
        <f ca="1">INDIRECT(K$1&amp;"!f$5")</f>
        <v>0</v>
      </c>
      <c r="L1354" s="6"/>
      <c r="M1354" s="6"/>
      <c r="N1354" s="6"/>
      <c r="O1354" s="6"/>
      <c r="P1354" s="6"/>
      <c r="Q1354" s="6"/>
      <c r="R1354" s="6"/>
      <c r="S1354" s="6"/>
      <c r="T1354" s="6"/>
      <c r="U1354" s="6"/>
      <c r="V1354" s="6"/>
      <c r="W1354" s="6"/>
      <c r="X1354" s="481"/>
      <c r="Z1354" s="1">
        <f t="shared" ref="Z1354:AN1354" ca="1" si="731">J1354+20</f>
        <v>20</v>
      </c>
      <c r="AA1354" s="1">
        <f t="shared" ca="1" si="731"/>
        <v>20</v>
      </c>
      <c r="AB1354" s="1">
        <f t="shared" si="731"/>
        <v>20</v>
      </c>
      <c r="AC1354" s="1">
        <f t="shared" si="731"/>
        <v>20</v>
      </c>
      <c r="AD1354" s="1">
        <f t="shared" si="731"/>
        <v>20</v>
      </c>
      <c r="AE1354" s="1">
        <f t="shared" si="731"/>
        <v>20</v>
      </c>
      <c r="AF1354" s="1">
        <f t="shared" si="731"/>
        <v>20</v>
      </c>
      <c r="AG1354" s="1">
        <f t="shared" si="731"/>
        <v>20</v>
      </c>
      <c r="AH1354" s="1">
        <f t="shared" si="731"/>
        <v>20</v>
      </c>
      <c r="AI1354" s="1">
        <f t="shared" si="731"/>
        <v>20</v>
      </c>
      <c r="AJ1354" s="1">
        <f t="shared" si="731"/>
        <v>20</v>
      </c>
      <c r="AK1354" s="1">
        <f t="shared" si="731"/>
        <v>20</v>
      </c>
      <c r="AL1354" s="1">
        <f t="shared" si="731"/>
        <v>20</v>
      </c>
      <c r="AM1354" s="1">
        <f t="shared" si="731"/>
        <v>20</v>
      </c>
      <c r="AN1354" s="1">
        <f t="shared" si="731"/>
        <v>20</v>
      </c>
    </row>
    <row r="1355" spans="1:56" x14ac:dyDescent="0.25">
      <c r="A1355" s="24">
        <v>1</v>
      </c>
      <c r="B1355" s="24">
        <f t="shared" ref="B1355:B1379" si="732">B1354</f>
        <v>28</v>
      </c>
      <c r="C1355" s="36" t="str">
        <f>Data!B$24</f>
        <v>Timer</v>
      </c>
      <c r="D1355" s="68" t="str">
        <f>Data!B$13</f>
        <v>Interne timer</v>
      </c>
      <c r="E1355" s="68"/>
      <c r="F1355" s="37"/>
      <c r="G1355" s="241">
        <f>HLOOKUP(B1355,'Budget &amp; Total'!$1:$45,(20),FALSE)</f>
        <v>0</v>
      </c>
      <c r="H1355" s="452">
        <f ca="1">SUM(J1355:X1355)</f>
        <v>0</v>
      </c>
      <c r="I1355" s="72"/>
      <c r="J1355" s="152">
        <f ca="1">HLOOKUP($B1355,INDIRECT(J$1&amp;"!$I$2:$AM$40"),('Partner-period(er)'!$A1355+14),FALSE)</f>
        <v>0</v>
      </c>
      <c r="K1355" s="69">
        <f ca="1">HLOOKUP($B1355,INDIRECT(K$1&amp;"!$I$2:$AM$40"),('Partner-period(er)'!$A1355+14),FALSE)</f>
        <v>0</v>
      </c>
      <c r="L1355" s="69">
        <f ca="1">HLOOKUP($B1355,INDIRECT(L$1&amp;"!$I$2:$AM$40"),('Partner-period(er)'!$A1355+14),FALSE)</f>
        <v>0</v>
      </c>
      <c r="M1355" s="69">
        <f ca="1">HLOOKUP($B1355,INDIRECT(M$1&amp;"!$I$2:$AM$40"),('Partner-period(er)'!$A1355+14),FALSE)</f>
        <v>0</v>
      </c>
      <c r="N1355" s="69">
        <f ca="1">HLOOKUP($B1355,INDIRECT(N$1&amp;"!$I$2:$AM$40"),('Partner-period(er)'!$A1355+14),FALSE)</f>
        <v>0</v>
      </c>
      <c r="O1355" s="68">
        <f ca="1">HLOOKUP($B1355,INDIRECT(O$1&amp;"!$I$2:$AM$40"),('Partner-period(er)'!$A1355+14),FALSE)</f>
        <v>0</v>
      </c>
      <c r="P1355" s="68">
        <f ca="1">HLOOKUP($B1355,INDIRECT(P$1&amp;"!$I$2:$AM$40"),('Partner-period(er)'!$A1355+14),FALSE)</f>
        <v>0</v>
      </c>
      <c r="Q1355" s="68">
        <f ca="1">HLOOKUP($B1355,INDIRECT(Q$1&amp;"!$I$2:$AM$40"),('Partner-period(er)'!$A1355+14),FALSE)</f>
        <v>0</v>
      </c>
      <c r="R1355" s="68">
        <f ca="1">HLOOKUP($B1355,INDIRECT(R$1&amp;"!$I$2:$AM$40"),('Partner-period(er)'!$A1355+14),FALSE)</f>
        <v>0</v>
      </c>
      <c r="S1355" s="68">
        <f ca="1">HLOOKUP($B1355,INDIRECT(S$1&amp;"!$I$2:$AM$40"),('Partner-period(er)'!$A1355+14),FALSE)</f>
        <v>0</v>
      </c>
      <c r="T1355" s="68">
        <f ca="1">HLOOKUP($B1355,INDIRECT(T$1&amp;"!$I$2:$AM$40"),('Partner-period(er)'!$A1355+14),FALSE)</f>
        <v>0</v>
      </c>
      <c r="U1355" s="68">
        <f ca="1">HLOOKUP($B1355,INDIRECT(U$1&amp;"!$I$2:$AM$40"),('Partner-period(er)'!$A1355+14),FALSE)</f>
        <v>0</v>
      </c>
      <c r="V1355" s="68">
        <f ca="1">HLOOKUP($B1355,INDIRECT(V$1&amp;"!$I$2:$AM$40"),('Partner-period(er)'!$A1355+14),FALSE)</f>
        <v>0</v>
      </c>
      <c r="W1355" s="68">
        <f ca="1">HLOOKUP($B1355,INDIRECT(W$1&amp;"!$I$2:$AM$40"),('Partner-period(er)'!$A1355+14),FALSE)</f>
        <v>0</v>
      </c>
      <c r="X1355" s="362">
        <f ca="1">HLOOKUP($B1355,INDIRECT(X$1&amp;"!$I$2:$AM$40"),('Partner-period(er)'!$A1355+14),FALSE)</f>
        <v>0</v>
      </c>
      <c r="Z1355" s="13">
        <f ca="1">J1355</f>
        <v>0</v>
      </c>
      <c r="AA1355" s="14">
        <f ca="1">SUM($J1355:K1355)</f>
        <v>0</v>
      </c>
      <c r="AB1355" s="14">
        <f ca="1">SUM($J1355:L1355)</f>
        <v>0</v>
      </c>
      <c r="AC1355" s="14">
        <f ca="1">SUM($J1355:M1355)</f>
        <v>0</v>
      </c>
      <c r="AD1355" s="14">
        <f ca="1">SUM($J1355:N1355)</f>
        <v>0</v>
      </c>
      <c r="AE1355" s="14">
        <f ca="1">SUM($J1355:O1355)</f>
        <v>0</v>
      </c>
      <c r="AF1355" s="14">
        <f ca="1">SUM($J1355:P1355)</f>
        <v>0</v>
      </c>
      <c r="AG1355" s="14">
        <f ca="1">SUM($J1355:Q1355)</f>
        <v>0</v>
      </c>
      <c r="AH1355" s="14">
        <f ca="1">SUM($J1355:R1355)</f>
        <v>0</v>
      </c>
      <c r="AI1355" s="14">
        <f ca="1">SUM($J1355:S1355)</f>
        <v>0</v>
      </c>
      <c r="AJ1355" s="14">
        <f ca="1">SUM($J1355:T1355)</f>
        <v>0</v>
      </c>
      <c r="AK1355" s="14">
        <f ca="1">SUM($J1355:U1355)</f>
        <v>0</v>
      </c>
      <c r="AL1355" s="14">
        <f ca="1">SUM($J1355:V1355)</f>
        <v>0</v>
      </c>
      <c r="AM1355" s="14">
        <f ca="1">SUM($J1355:W1355)</f>
        <v>0</v>
      </c>
      <c r="AN1355" s="18">
        <f ca="1">SUM($J1355:X1355)</f>
        <v>0</v>
      </c>
      <c r="AO1355" s="12"/>
      <c r="AP1355" s="11"/>
      <c r="AQ1355" s="11"/>
      <c r="AR1355" s="11"/>
      <c r="AS1355" s="11"/>
      <c r="AT1355" s="11"/>
    </row>
    <row r="1356" spans="1:56" x14ac:dyDescent="0.25">
      <c r="A1356" s="24">
        <v>2</v>
      </c>
      <c r="B1356" s="24">
        <f t="shared" si="732"/>
        <v>28</v>
      </c>
      <c r="C1356" s="443">
        <f>Data!L1352</f>
        <v>0</v>
      </c>
      <c r="D1356" s="9" t="str">
        <f>Data!B$14</f>
        <v>Teknisk/adm timer</v>
      </c>
      <c r="E1356" s="9"/>
      <c r="F1356" s="4"/>
      <c r="G1356" s="242">
        <f>HLOOKUP(B1356,'Budget &amp; Total'!$1:$45,(21),FALSE)</f>
        <v>0</v>
      </c>
      <c r="H1356" s="453">
        <f t="shared" ref="H1356:H1379" ca="1" si="733">SUM(J1356:X1356)</f>
        <v>0</v>
      </c>
      <c r="I1356" s="72"/>
      <c r="J1356" s="153">
        <f ca="1">HLOOKUP($B1356,INDIRECT(J$1&amp;"!$I$2:$AM$40"),('Partner-period(er)'!$A1356+14),FALSE)</f>
        <v>0</v>
      </c>
      <c r="K1356" s="58">
        <f ca="1">HLOOKUP($B1356,INDIRECT(K$1&amp;"!$I$2:$AM$40"),('Partner-period(er)'!$A1356+14),FALSE)</f>
        <v>0</v>
      </c>
      <c r="L1356" s="58">
        <f ca="1">HLOOKUP($B1356,INDIRECT(L$1&amp;"!$I$2:$AM$40"),('Partner-period(er)'!$A1356+14),FALSE)</f>
        <v>0</v>
      </c>
      <c r="M1356" s="58">
        <f ca="1">HLOOKUP($B1356,INDIRECT(M$1&amp;"!$I$2:$AM$40"),('Partner-period(er)'!$A1356+14),FALSE)</f>
        <v>0</v>
      </c>
      <c r="N1356" s="58">
        <f ca="1">HLOOKUP($B1356,INDIRECT(N$1&amp;"!$I$2:$AM$40"),('Partner-period(er)'!$A1356+14),FALSE)</f>
        <v>0</v>
      </c>
      <c r="O1356" s="41">
        <f ca="1">HLOOKUP($B1356,INDIRECT(O$1&amp;"!$I$2:$AM$40"),('Partner-period(er)'!$A1356+14),FALSE)</f>
        <v>0</v>
      </c>
      <c r="P1356" s="41">
        <f ca="1">HLOOKUP($B1356,INDIRECT(P$1&amp;"!$I$2:$AM$40"),('Partner-period(er)'!$A1356+14),FALSE)</f>
        <v>0</v>
      </c>
      <c r="Q1356" s="41">
        <f ca="1">HLOOKUP($B1356,INDIRECT(Q$1&amp;"!$I$2:$AM$40"),('Partner-period(er)'!$A1356+14),FALSE)</f>
        <v>0</v>
      </c>
      <c r="R1356" s="41">
        <f ca="1">HLOOKUP($B1356,INDIRECT(R$1&amp;"!$I$2:$AM$40"),('Partner-period(er)'!$A1356+14),FALSE)</f>
        <v>0</v>
      </c>
      <c r="S1356" s="41">
        <f ca="1">HLOOKUP($B1356,INDIRECT(S$1&amp;"!$I$2:$AM$40"),('Partner-period(er)'!$A1356+14),FALSE)</f>
        <v>0</v>
      </c>
      <c r="T1356" s="41">
        <f ca="1">HLOOKUP($B1356,INDIRECT(T$1&amp;"!$I$2:$AM$40"),('Partner-period(er)'!$A1356+14),FALSE)</f>
        <v>0</v>
      </c>
      <c r="U1356" s="41">
        <f ca="1">HLOOKUP($B1356,INDIRECT(U$1&amp;"!$I$2:$AM$40"),('Partner-period(er)'!$A1356+14),FALSE)</f>
        <v>0</v>
      </c>
      <c r="V1356" s="41">
        <f ca="1">HLOOKUP($B1356,INDIRECT(V$1&amp;"!$I$2:$AM$40"),('Partner-period(er)'!$A1356+14),FALSE)</f>
        <v>0</v>
      </c>
      <c r="W1356" s="41">
        <f ca="1">HLOOKUP($B1356,INDIRECT(W$1&amp;"!$I$2:$AM$40"),('Partner-period(er)'!$A1356+14),FALSE)</f>
        <v>0</v>
      </c>
      <c r="X1356" s="363">
        <f ca="1">HLOOKUP($B1356,INDIRECT(X$1&amp;"!$I$2:$AM$40"),('Partner-period(er)'!$A1356+14),FALSE)</f>
        <v>0</v>
      </c>
      <c r="Z1356" s="15">
        <f ca="1">J1356</f>
        <v>0</v>
      </c>
      <c r="AA1356" s="11">
        <f ca="1">SUM($J1356:K1356)</f>
        <v>0</v>
      </c>
      <c r="AB1356" s="11">
        <f ca="1">SUM($J1356:L1356)</f>
        <v>0</v>
      </c>
      <c r="AC1356" s="11">
        <f ca="1">SUM($J1356:M1356)</f>
        <v>0</v>
      </c>
      <c r="AD1356" s="11">
        <f ca="1">SUM($J1356:N1356)</f>
        <v>0</v>
      </c>
      <c r="AE1356" s="11">
        <f ca="1">SUM($J1356:O1356)</f>
        <v>0</v>
      </c>
      <c r="AF1356" s="11">
        <f ca="1">SUM($J1356:P1356)</f>
        <v>0</v>
      </c>
      <c r="AG1356" s="11">
        <f ca="1">SUM($J1356:Q1356)</f>
        <v>0</v>
      </c>
      <c r="AH1356" s="11">
        <f ca="1">SUM($J1356:R1356)</f>
        <v>0</v>
      </c>
      <c r="AI1356" s="11">
        <f ca="1">SUM($J1356:S1356)</f>
        <v>0</v>
      </c>
      <c r="AJ1356" s="11">
        <f ca="1">SUM($J1356:T1356)</f>
        <v>0</v>
      </c>
      <c r="AK1356" s="11">
        <f ca="1">SUM($J1356:U1356)</f>
        <v>0</v>
      </c>
      <c r="AL1356" s="11">
        <f ca="1">SUM($J1356:V1356)</f>
        <v>0</v>
      </c>
      <c r="AM1356" s="11">
        <f ca="1">SUM($J1356:W1356)</f>
        <v>0</v>
      </c>
      <c r="AN1356" s="19">
        <f ca="1">SUM($J1356:X1356)</f>
        <v>0</v>
      </c>
      <c r="AO1356" s="12"/>
      <c r="AP1356" s="11"/>
      <c r="AQ1356" s="11"/>
      <c r="AR1356" s="11"/>
      <c r="AS1356" s="11"/>
      <c r="AT1356" s="11"/>
    </row>
    <row r="1357" spans="1:56" x14ac:dyDescent="0.25">
      <c r="A1357" s="24">
        <v>3</v>
      </c>
      <c r="B1357" s="24">
        <f t="shared" si="732"/>
        <v>28</v>
      </c>
      <c r="C1357" s="36" t="str">
        <f>Data!B$5</f>
        <v>Personaleudgifter</v>
      </c>
      <c r="D1357" s="37"/>
      <c r="E1357" s="37"/>
      <c r="F1357" s="37"/>
      <c r="G1357" s="241"/>
      <c r="H1357" s="454">
        <f t="shared" ca="1" si="733"/>
        <v>0</v>
      </c>
      <c r="I1357" s="72"/>
      <c r="J1357" s="159">
        <f ca="1">HLOOKUP($B1357,INDIRECT(J$1&amp;"!$I$2:$AM$40"),('Partner-period(er)'!$A1357+14),FALSE)</f>
        <v>0</v>
      </c>
      <c r="K1357" s="57">
        <f ca="1">HLOOKUP($B1357,INDIRECT(K$1&amp;"!$I$2:$AM$40"),('Partner-period(er)'!$A1357+14),FALSE)</f>
        <v>0</v>
      </c>
      <c r="L1357" s="57">
        <f ca="1">HLOOKUP($B1357,INDIRECT(L$1&amp;"!$I$2:$AM$40"),('Partner-period(er)'!$A1357+14),FALSE)</f>
        <v>0</v>
      </c>
      <c r="M1357" s="57">
        <f ca="1">HLOOKUP($B1357,INDIRECT(M$1&amp;"!$I$2:$AM$40"),('Partner-period(er)'!$A1357+14),FALSE)</f>
        <v>0</v>
      </c>
      <c r="N1357" s="57">
        <f ca="1">HLOOKUP($B1357,INDIRECT(N$1&amp;"!$I$2:$AM$40"),('Partner-period(er)'!$A1357+14),FALSE)</f>
        <v>0</v>
      </c>
      <c r="O1357" s="9">
        <f ca="1">HLOOKUP($B1357,INDIRECT(O$1&amp;"!$I$2:$AM$40"),('Partner-period(er)'!$A1357+14),FALSE)</f>
        <v>0</v>
      </c>
      <c r="P1357" s="9">
        <f ca="1">HLOOKUP($B1357,INDIRECT(P$1&amp;"!$I$2:$AM$40"),('Partner-period(er)'!$A1357+14),FALSE)</f>
        <v>0</v>
      </c>
      <c r="Q1357" s="9">
        <f ca="1">HLOOKUP($B1357,INDIRECT(Q$1&amp;"!$I$2:$AM$40"),('Partner-period(er)'!$A1357+14),FALSE)</f>
        <v>0</v>
      </c>
      <c r="R1357" s="9">
        <f ca="1">HLOOKUP($B1357,INDIRECT(R$1&amp;"!$I$2:$AM$40"),('Partner-period(er)'!$A1357+14),FALSE)</f>
        <v>0</v>
      </c>
      <c r="S1357" s="9">
        <f ca="1">HLOOKUP($B1357,INDIRECT(S$1&amp;"!$I$2:$AM$40"),('Partner-period(er)'!$A1357+14),FALSE)</f>
        <v>0</v>
      </c>
      <c r="T1357" s="9">
        <f ca="1">HLOOKUP($B1357,INDIRECT(T$1&amp;"!$I$2:$AM$40"),('Partner-period(er)'!$A1357+14),FALSE)</f>
        <v>0</v>
      </c>
      <c r="U1357" s="9">
        <f ca="1">HLOOKUP($B1357,INDIRECT(U$1&amp;"!$I$2:$AM$40"),('Partner-period(er)'!$A1357+14),FALSE)</f>
        <v>0</v>
      </c>
      <c r="V1357" s="9">
        <f ca="1">HLOOKUP($B1357,INDIRECT(V$1&amp;"!$I$2:$AM$40"),('Partner-period(er)'!$A1357+14),FALSE)</f>
        <v>0</v>
      </c>
      <c r="W1357" s="9">
        <f ca="1">HLOOKUP($B1357,INDIRECT(W$1&amp;"!$I$2:$AM$40"),('Partner-period(er)'!$A1357+14),FALSE)</f>
        <v>0</v>
      </c>
      <c r="X1357" s="109">
        <f ca="1">HLOOKUP($B1357,INDIRECT(X$1&amp;"!$I$2:$AM$40"),('Partner-period(er)'!$A1357+14),FALSE)</f>
        <v>0</v>
      </c>
      <c r="Z1357" s="15">
        <f ca="1">J1357</f>
        <v>0</v>
      </c>
      <c r="AA1357" s="11">
        <f ca="1">SUM($J1357:K1357)</f>
        <v>0</v>
      </c>
      <c r="AB1357" s="11">
        <f ca="1">SUM($J1357:L1357)</f>
        <v>0</v>
      </c>
      <c r="AC1357" s="11">
        <f ca="1">SUM($J1357:M1357)</f>
        <v>0</v>
      </c>
      <c r="AD1357" s="11">
        <f ca="1">SUM($J1357:N1357)</f>
        <v>0</v>
      </c>
      <c r="AE1357" s="11">
        <f ca="1">SUM($J1357:O1357)</f>
        <v>0</v>
      </c>
      <c r="AF1357" s="11">
        <f ca="1">SUM($J1357:P1357)</f>
        <v>0</v>
      </c>
      <c r="AG1357" s="11">
        <f ca="1">SUM($J1357:Q1357)</f>
        <v>0</v>
      </c>
      <c r="AH1357" s="11">
        <f ca="1">SUM($J1357:R1357)</f>
        <v>0</v>
      </c>
      <c r="AI1357" s="11">
        <f ca="1">SUM($J1357:S1357)</f>
        <v>0</v>
      </c>
      <c r="AJ1357" s="11">
        <f ca="1">SUM($J1357:T1357)</f>
        <v>0</v>
      </c>
      <c r="AK1357" s="11">
        <f ca="1">SUM($J1357:U1357)</f>
        <v>0</v>
      </c>
      <c r="AL1357" s="11">
        <f ca="1">SUM($J1357:V1357)</f>
        <v>0</v>
      </c>
      <c r="AM1357" s="11">
        <f ca="1">SUM($J1357:W1357)</f>
        <v>0</v>
      </c>
      <c r="AN1357" s="19">
        <f ca="1">SUM($J1357:X1357)</f>
        <v>0</v>
      </c>
      <c r="AO1357" s="12"/>
      <c r="AP1357" s="11"/>
      <c r="AQ1357" s="11"/>
      <c r="AR1357" s="11"/>
      <c r="AS1357" s="11"/>
      <c r="AT1357" s="11"/>
    </row>
    <row r="1358" spans="1:56" x14ac:dyDescent="0.25">
      <c r="A1358" s="24">
        <v>4</v>
      </c>
      <c r="B1358" s="24">
        <f t="shared" si="732"/>
        <v>28</v>
      </c>
      <c r="C1358" s="43"/>
      <c r="D1358" s="9" t="str">
        <f>Data!B$15</f>
        <v>Interen løn</v>
      </c>
      <c r="E1358" s="9"/>
      <c r="F1358" s="66">
        <f>HLOOKUP(B1358,'Budget &amp; Total'!B:CI,50,FALSE)</f>
        <v>0</v>
      </c>
      <c r="G1358" s="242">
        <f>HLOOKUP(B1358,'Budget &amp; Total'!$1:$45,(24),FALSE)</f>
        <v>0</v>
      </c>
      <c r="H1358" s="454">
        <f t="shared" ca="1" si="733"/>
        <v>0</v>
      </c>
      <c r="I1358" s="72"/>
      <c r="J1358" s="159">
        <f ca="1">HLOOKUP($B1358,INDIRECT(J$1&amp;"!$I$2:$AM$40"),('Partner-period(er)'!$A1358+14),FALSE)</f>
        <v>0</v>
      </c>
      <c r="K1358" s="57">
        <f ca="1">HLOOKUP($B1358,INDIRECT(K$1&amp;"!$I$2:$AM$40"),('Partner-period(er)'!$A1358+14),FALSE)</f>
        <v>0</v>
      </c>
      <c r="L1358" s="57">
        <f ca="1">HLOOKUP($B1358,INDIRECT(L$1&amp;"!$I$2:$AM$40"),('Partner-period(er)'!$A1358+14),FALSE)</f>
        <v>0</v>
      </c>
      <c r="M1358" s="57">
        <f ca="1">HLOOKUP($B1358,INDIRECT(M$1&amp;"!$I$2:$AM$40"),('Partner-period(er)'!$A1358+14),FALSE)</f>
        <v>0</v>
      </c>
      <c r="N1358" s="57">
        <f ca="1">HLOOKUP($B1358,INDIRECT(N$1&amp;"!$I$2:$AM$40"),('Partner-period(er)'!$A1358+14),FALSE)</f>
        <v>0</v>
      </c>
      <c r="O1358" s="9">
        <f ca="1">HLOOKUP($B1358,INDIRECT(O$1&amp;"!$I$2:$AM$40"),('Partner-period(er)'!$A1358+14),FALSE)</f>
        <v>0</v>
      </c>
      <c r="P1358" s="9">
        <f ca="1">HLOOKUP($B1358,INDIRECT(P$1&amp;"!$I$2:$AM$40"),('Partner-period(er)'!$A1358+14),FALSE)</f>
        <v>0</v>
      </c>
      <c r="Q1358" s="9">
        <f ca="1">HLOOKUP($B1358,INDIRECT(Q$1&amp;"!$I$2:$AM$40"),('Partner-period(er)'!$A1358+14),FALSE)</f>
        <v>0</v>
      </c>
      <c r="R1358" s="9">
        <f ca="1">HLOOKUP($B1358,INDIRECT(R$1&amp;"!$I$2:$AM$40"),('Partner-period(er)'!$A1358+14),FALSE)</f>
        <v>0</v>
      </c>
      <c r="S1358" s="9">
        <f ca="1">HLOOKUP($B1358,INDIRECT(S$1&amp;"!$I$2:$AM$40"),('Partner-period(er)'!$A1358+14),FALSE)</f>
        <v>0</v>
      </c>
      <c r="T1358" s="9">
        <f ca="1">HLOOKUP($B1358,INDIRECT(T$1&amp;"!$I$2:$AM$40"),('Partner-period(er)'!$A1358+14),FALSE)</f>
        <v>0</v>
      </c>
      <c r="U1358" s="9">
        <f ca="1">HLOOKUP($B1358,INDIRECT(U$1&amp;"!$I$2:$AM$40"),('Partner-period(er)'!$A1358+14),FALSE)</f>
        <v>0</v>
      </c>
      <c r="V1358" s="9">
        <f ca="1">HLOOKUP($B1358,INDIRECT(V$1&amp;"!$I$2:$AM$40"),('Partner-period(er)'!$A1358+14),FALSE)</f>
        <v>0</v>
      </c>
      <c r="W1358" s="9">
        <f ca="1">HLOOKUP($B1358,INDIRECT(W$1&amp;"!$I$2:$AM$40"),('Partner-period(er)'!$A1358+14),FALSE)</f>
        <v>0</v>
      </c>
      <c r="X1358" s="109">
        <f ca="1">HLOOKUP($B1358,INDIRECT(X$1&amp;"!$I$2:$AM$40"),('Partner-period(er)'!$A1358+14),FALSE)</f>
        <v>0</v>
      </c>
      <c r="Z1358" s="21">
        <f ca="1">J1384</f>
        <v>0</v>
      </c>
      <c r="AA1358" s="22">
        <f ca="1">SUM($J1384:K1384)</f>
        <v>0</v>
      </c>
      <c r="AB1358" s="22">
        <f ca="1">SUM($J1384:L1384)</f>
        <v>0</v>
      </c>
      <c r="AC1358" s="22">
        <f ca="1">SUM($J1384:M1384)</f>
        <v>0</v>
      </c>
      <c r="AD1358" s="22">
        <f ca="1">SUM($J1384:N1384)</f>
        <v>0</v>
      </c>
      <c r="AE1358" s="22">
        <f ca="1">SUM($J1384:O1384)</f>
        <v>0</v>
      </c>
      <c r="AF1358" s="22">
        <f ca="1">SUM($J1384:P1384)</f>
        <v>0</v>
      </c>
      <c r="AG1358" s="22">
        <f ca="1">SUM($J1384:Q1384)</f>
        <v>0</v>
      </c>
      <c r="AH1358" s="22">
        <f ca="1">SUM($J1384:R1384)</f>
        <v>0</v>
      </c>
      <c r="AI1358" s="22">
        <f ca="1">SUM($J1384:S1384)</f>
        <v>0</v>
      </c>
      <c r="AJ1358" s="22">
        <f ca="1">SUM($J1384:T1384)</f>
        <v>0</v>
      </c>
      <c r="AK1358" s="22">
        <f ca="1">SUM($J1384:U1384)</f>
        <v>0</v>
      </c>
      <c r="AL1358" s="22">
        <f ca="1">SUM($J1384:V1384)</f>
        <v>0</v>
      </c>
      <c r="AM1358" s="22">
        <f ca="1">SUM($J1384:W1384)</f>
        <v>0</v>
      </c>
      <c r="AN1358" s="23">
        <f ca="1">SUM($J1384:X1384)</f>
        <v>0</v>
      </c>
      <c r="AO1358" s="12"/>
      <c r="AP1358" s="11">
        <f ca="1">IF(Data!$H$2="ja",IF(Z1358&gt;$G1358,Z1358-$G1358,0),0)</f>
        <v>0</v>
      </c>
      <c r="AQ1358" s="11">
        <f ca="1">IF(Data!$H$2="ja",IF(AA1358&gt;$G1358,AA1358-$G1358-SUM($AP1358:AP1358),0),0)</f>
        <v>0</v>
      </c>
      <c r="AR1358" s="11">
        <f ca="1">IF(Data!$H$2="ja",IF(AB1358&gt;$G1358,AB1358-$G1358-SUM($AP1358:AQ1358),0),0)</f>
        <v>0</v>
      </c>
      <c r="AS1358" s="11">
        <f ca="1">IF(Data!$H$2="ja",IF(AC1358&gt;$G1358,AC1358-$G1358-SUM($AP1358:AR1358),0),0)</f>
        <v>0</v>
      </c>
      <c r="AT1358" s="11">
        <f ca="1">IF(Data!$H$2="ja",IF(AD1358&gt;$G1358,AD1358-$G1358-SUM($AP1358:AS1358),0),0)</f>
        <v>0</v>
      </c>
      <c r="AU1358" s="11">
        <f ca="1">IF(Data!$H$2="ja",IF(AE1358&gt;$G1358,AE1358-$G1358-SUM($AP1358:AT1358),0),0)</f>
        <v>0</v>
      </c>
      <c r="AV1358" s="11">
        <f ca="1">IF(Data!$H$2="ja",IF(AF1358&gt;$G1358,AF1358-$G1358-SUM($AP1358:AU1358),0),0)</f>
        <v>0</v>
      </c>
      <c r="AW1358" s="11">
        <f ca="1">IF(Data!$H$2="ja",IF(AG1358&gt;$G1358,AG1358-$G1358-SUM($AP1358:AV1358),0),0)</f>
        <v>0</v>
      </c>
      <c r="AX1358" s="11">
        <f ca="1">IF(Data!$H$2="ja",IF(AH1358&gt;$G1358,AH1358-$G1358-SUM($AP1358:AW1358),0),0)</f>
        <v>0</v>
      </c>
      <c r="AY1358" s="11">
        <f ca="1">IF(Data!$H$2="ja",IF(AI1358&gt;$G1358,AI1358-$G1358-SUM($AP1358:AX1358),0),0)</f>
        <v>0</v>
      </c>
      <c r="AZ1358" s="11">
        <f ca="1">IF(Data!$H$2="ja",IF(AJ1358&gt;$G1358,AJ1358-$G1358-SUM($AP1358:AY1358),0),0)</f>
        <v>0</v>
      </c>
      <c r="BA1358" s="11">
        <f ca="1">IF(Data!$H$2="ja",IF(AK1358&gt;$G1358,AK1358-$G1358-SUM($AP1358:AZ1358),0),0)</f>
        <v>0</v>
      </c>
      <c r="BB1358" s="11">
        <f ca="1">IF(Data!$H$2="ja",IF(AL1358&gt;$G1358,AL1358-$G1358-SUM($AP1358:BA1358),0),0)</f>
        <v>0</v>
      </c>
      <c r="BC1358" s="11">
        <f ca="1">IF(Data!$H$2="ja",IF(AM1358&gt;$G1358,AM1358-$G1358-SUM($AP1358:BB1358),0),0)</f>
        <v>0</v>
      </c>
      <c r="BD1358" s="11">
        <f ca="1">IF(Data!$H$2="ja",IF(AN1358&gt;$G1358,AN1358-$G1358-SUM($AP1358:BC1358),0),0)</f>
        <v>0</v>
      </c>
    </row>
    <row r="1359" spans="1:56" x14ac:dyDescent="0.25">
      <c r="A1359" s="24">
        <v>5</v>
      </c>
      <c r="B1359" s="24">
        <f t="shared" si="732"/>
        <v>28</v>
      </c>
      <c r="C1359" s="39"/>
      <c r="D1359" s="9" t="str">
        <f>Data!B$16</f>
        <v>Teknisk/adm løn</v>
      </c>
      <c r="E1359" s="9"/>
      <c r="F1359" s="66">
        <f>HLOOKUP(B1358,'Budget &amp; Total'!B:CI,51,FALSE)</f>
        <v>0</v>
      </c>
      <c r="G1359" s="242">
        <f>HLOOKUP(B1359,'Budget &amp; Total'!$1:$45,(25),FALSE)</f>
        <v>0</v>
      </c>
      <c r="H1359" s="454">
        <f t="shared" ca="1" si="733"/>
        <v>0</v>
      </c>
      <c r="I1359" s="72"/>
      <c r="J1359" s="159">
        <f ca="1">HLOOKUP($B1359,INDIRECT(J$1&amp;"!$I$2:$AM$40"),('Partner-period(er)'!$A1359+14),FALSE)</f>
        <v>0</v>
      </c>
      <c r="K1359" s="57">
        <f ca="1">HLOOKUP($B1359,INDIRECT(K$1&amp;"!$I$2:$AM$40"),('Partner-period(er)'!$A1359+14),FALSE)</f>
        <v>0</v>
      </c>
      <c r="L1359" s="57">
        <f ca="1">HLOOKUP($B1359,INDIRECT(L$1&amp;"!$I$2:$AM$40"),('Partner-period(er)'!$A1359+14),FALSE)</f>
        <v>0</v>
      </c>
      <c r="M1359" s="57">
        <f ca="1">HLOOKUP($B1359,INDIRECT(M$1&amp;"!$I$2:$AM$40"),('Partner-period(er)'!$A1359+14),FALSE)</f>
        <v>0</v>
      </c>
      <c r="N1359" s="57">
        <f ca="1">HLOOKUP($B1359,INDIRECT(N$1&amp;"!$I$2:$AM$40"),('Partner-period(er)'!$A1359+14),FALSE)</f>
        <v>0</v>
      </c>
      <c r="O1359" s="9">
        <f ca="1">HLOOKUP($B1359,INDIRECT(O$1&amp;"!$I$2:$AM$40"),('Partner-period(er)'!$A1359+14),FALSE)</f>
        <v>0</v>
      </c>
      <c r="P1359" s="9">
        <f ca="1">HLOOKUP($B1359,INDIRECT(P$1&amp;"!$I$2:$AM$40"),('Partner-period(er)'!$A1359+14),FALSE)</f>
        <v>0</v>
      </c>
      <c r="Q1359" s="9">
        <f ca="1">HLOOKUP($B1359,INDIRECT(Q$1&amp;"!$I$2:$AM$40"),('Partner-period(er)'!$A1359+14),FALSE)</f>
        <v>0</v>
      </c>
      <c r="R1359" s="9">
        <f ca="1">HLOOKUP($B1359,INDIRECT(R$1&amp;"!$I$2:$AM$40"),('Partner-period(er)'!$A1359+14),FALSE)</f>
        <v>0</v>
      </c>
      <c r="S1359" s="9">
        <f ca="1">HLOOKUP($B1359,INDIRECT(S$1&amp;"!$I$2:$AM$40"),('Partner-period(er)'!$A1359+14),FALSE)</f>
        <v>0</v>
      </c>
      <c r="T1359" s="9">
        <f ca="1">HLOOKUP($B1359,INDIRECT(T$1&amp;"!$I$2:$AM$40"),('Partner-period(er)'!$A1359+14),FALSE)</f>
        <v>0</v>
      </c>
      <c r="U1359" s="9">
        <f ca="1">HLOOKUP($B1359,INDIRECT(U$1&amp;"!$I$2:$AM$40"),('Partner-period(er)'!$A1359+14),FALSE)</f>
        <v>0</v>
      </c>
      <c r="V1359" s="9">
        <f ca="1">HLOOKUP($B1359,INDIRECT(V$1&amp;"!$I$2:$AM$40"),('Partner-period(er)'!$A1359+14),FALSE)</f>
        <v>0</v>
      </c>
      <c r="W1359" s="9">
        <f ca="1">HLOOKUP($B1359,INDIRECT(W$1&amp;"!$I$2:$AM$40"),('Partner-period(er)'!$A1359+14),FALSE)</f>
        <v>0</v>
      </c>
      <c r="X1359" s="109">
        <f ca="1">HLOOKUP($B1359,INDIRECT(X$1&amp;"!$I$2:$AM$40"),('Partner-period(er)'!$A1359+14),FALSE)</f>
        <v>0</v>
      </c>
      <c r="Z1359" s="21">
        <f ca="1">J1391</f>
        <v>0</v>
      </c>
      <c r="AA1359" s="22">
        <f ca="1">SUM($J1391:K1391)</f>
        <v>0</v>
      </c>
      <c r="AB1359" s="22">
        <f ca="1">SUM($J1391:L1391)</f>
        <v>0</v>
      </c>
      <c r="AC1359" s="22">
        <f ca="1">SUM($J1391:M1391)</f>
        <v>0</v>
      </c>
      <c r="AD1359" s="22">
        <f ca="1">SUM($J1391:N1391)</f>
        <v>0</v>
      </c>
      <c r="AE1359" s="22">
        <f ca="1">SUM($J1391:O1391)</f>
        <v>0</v>
      </c>
      <c r="AF1359" s="22">
        <f ca="1">SUM($J1391:P1391)</f>
        <v>0</v>
      </c>
      <c r="AG1359" s="22">
        <f ca="1">SUM($J1391:Q1391)</f>
        <v>0</v>
      </c>
      <c r="AH1359" s="22">
        <f ca="1">SUM($J1391:R1391)</f>
        <v>0</v>
      </c>
      <c r="AI1359" s="22">
        <f ca="1">SUM($J1391:S1391)</f>
        <v>0</v>
      </c>
      <c r="AJ1359" s="22">
        <f ca="1">SUM($J1391:T1391)</f>
        <v>0</v>
      </c>
      <c r="AK1359" s="22">
        <f ca="1">SUM($J1391:U1391)</f>
        <v>0</v>
      </c>
      <c r="AL1359" s="22">
        <f ca="1">SUM($J1391:V1391)</f>
        <v>0</v>
      </c>
      <c r="AM1359" s="22">
        <f ca="1">SUM($J1391:W1391)</f>
        <v>0</v>
      </c>
      <c r="AN1359" s="22">
        <f ca="1">SUM($J1391:X1391)</f>
        <v>0</v>
      </c>
      <c r="AO1359" s="12"/>
      <c r="AP1359" s="11">
        <f ca="1">IF(Data!$H$2="ja",IF(Z1359&gt;$G1359,Z1359-$G1359,0),0)</f>
        <v>0</v>
      </c>
      <c r="AQ1359" s="11">
        <f ca="1">IF(Data!$H$2="ja",IF(AA1359&gt;$G1359,AA1359-$G1359-SUM($AP1359:AP1359),0),0)</f>
        <v>0</v>
      </c>
      <c r="AR1359" s="11">
        <f ca="1">IF(Data!$H$2="ja",IF(AB1359&gt;$G1359,AB1359-$G1359-SUM($AP1359:AQ1359),0),0)</f>
        <v>0</v>
      </c>
      <c r="AS1359" s="11">
        <f ca="1">IF(Data!$H$2="ja",IF(AC1359&gt;$G1359,AC1359-$G1359-SUM($AP1359:AR1359),0),0)</f>
        <v>0</v>
      </c>
      <c r="AT1359" s="11">
        <f ca="1">IF(Data!$H$2="ja",IF(AD1359&gt;$G1359,AD1359-$G1359-SUM($AP1359:AS1359),0),0)</f>
        <v>0</v>
      </c>
      <c r="AU1359" s="11">
        <f ca="1">IF(Data!$H$2="ja",IF(AE1359&gt;$G1359,AE1359-$G1359-SUM($AP1359:AT1359),0),0)</f>
        <v>0</v>
      </c>
      <c r="AV1359" s="11">
        <f ca="1">IF(Data!$H$2="ja",IF(AF1359&gt;$G1359,AF1359-$G1359-SUM($AP1359:AU1359),0),0)</f>
        <v>0</v>
      </c>
      <c r="AW1359" s="11">
        <f ca="1">IF(Data!$H$2="ja",IF(AG1359&gt;$G1359,AG1359-$G1359-SUM($AP1359:AV1359),0),0)</f>
        <v>0</v>
      </c>
      <c r="AX1359" s="11">
        <f ca="1">IF(Data!$H$2="ja",IF(AH1359&gt;$G1359,AH1359-$G1359-SUM($AP1359:AW1359),0),0)</f>
        <v>0</v>
      </c>
      <c r="AY1359" s="11">
        <f ca="1">IF(Data!$H$2="ja",IF(AI1359&gt;$G1359,AI1359-$G1359-SUM($AP1359:AX1359),0),0)</f>
        <v>0</v>
      </c>
      <c r="AZ1359" s="11">
        <f ca="1">IF(Data!$H$2="ja",IF(AJ1359&gt;$G1359,AJ1359-$G1359-SUM($AP1359:AY1359),0),0)</f>
        <v>0</v>
      </c>
      <c r="BA1359" s="11">
        <f ca="1">IF(Data!$H$2="ja",IF(AK1359&gt;$G1359,AK1359-$G1359-SUM($AP1359:AZ1359),0),0)</f>
        <v>0</v>
      </c>
      <c r="BB1359" s="11">
        <f ca="1">IF(Data!$H$2="ja",IF(AL1359&gt;$G1359,AL1359-$G1359-SUM($AP1359:BA1359),0),0)</f>
        <v>0</v>
      </c>
      <c r="BC1359" s="11">
        <f ca="1">IF(Data!$H$2="ja",IF(AM1359&gt;$G1359,AM1359-$G1359-SUM($AP1359:BB1359),0),0)</f>
        <v>0</v>
      </c>
      <c r="BD1359" s="11">
        <f ca="1">IF(Data!$H$2="ja",IF(AN1359&gt;$G1359,AN1359-$G1359-SUM($AP1359:BC1359),0),0)</f>
        <v>0</v>
      </c>
    </row>
    <row r="1360" spans="1:56" x14ac:dyDescent="0.25">
      <c r="A1360" s="24">
        <v>6</v>
      </c>
      <c r="B1360" s="24">
        <f t="shared" si="732"/>
        <v>28</v>
      </c>
      <c r="C1360" s="40"/>
      <c r="D1360" s="41" t="str">
        <f>Data!B$17</f>
        <v>Overhead løn</v>
      </c>
      <c r="E1360" s="41"/>
      <c r="F1360" s="70">
        <f>HLOOKUP(B1358,'Budget &amp; Total'!B:CI,26,FALSE)</f>
        <v>0</v>
      </c>
      <c r="G1360" s="243">
        <f>HLOOKUP(B1360,'Budget &amp; Total'!$1:$45,(27),FALSE)</f>
        <v>0</v>
      </c>
      <c r="H1360" s="453">
        <f t="shared" ca="1" si="733"/>
        <v>0</v>
      </c>
      <c r="I1360" s="72"/>
      <c r="J1360" s="159">
        <f ca="1">HLOOKUP($B1360,INDIRECT(J$1&amp;"!$I$2:$AM$40"),('Partner-period(er)'!$A1360+14),FALSE)</f>
        <v>0</v>
      </c>
      <c r="K1360" s="57">
        <f ca="1">HLOOKUP($B1360,INDIRECT(K$1&amp;"!$I$2:$AM$40"),('Partner-period(er)'!$A1360+14),FALSE)</f>
        <v>0</v>
      </c>
      <c r="L1360" s="57">
        <f ca="1">HLOOKUP($B1360,INDIRECT(L$1&amp;"!$I$2:$AM$40"),('Partner-period(er)'!$A1360+14),FALSE)</f>
        <v>0</v>
      </c>
      <c r="M1360" s="57">
        <f ca="1">HLOOKUP($B1360,INDIRECT(M$1&amp;"!$I$2:$AM$40"),('Partner-period(er)'!$A1360+14),FALSE)</f>
        <v>0</v>
      </c>
      <c r="N1360" s="57">
        <f ca="1">HLOOKUP($B1360,INDIRECT(N$1&amp;"!$I$2:$AM$40"),('Partner-period(er)'!$A1360+14),FALSE)</f>
        <v>0</v>
      </c>
      <c r="O1360" s="9">
        <f ca="1">HLOOKUP($B1360,INDIRECT(O$1&amp;"!$I$2:$AM$40"),('Partner-period(er)'!$A1360+14),FALSE)</f>
        <v>0</v>
      </c>
      <c r="P1360" s="9">
        <f ca="1">HLOOKUP($B1360,INDIRECT(P$1&amp;"!$I$2:$AM$40"),('Partner-period(er)'!$A1360+14),FALSE)</f>
        <v>0</v>
      </c>
      <c r="Q1360" s="9">
        <f ca="1">HLOOKUP($B1360,INDIRECT(Q$1&amp;"!$I$2:$AM$40"),('Partner-period(er)'!$A1360+14),FALSE)</f>
        <v>0</v>
      </c>
      <c r="R1360" s="9">
        <f ca="1">HLOOKUP($B1360,INDIRECT(R$1&amp;"!$I$2:$AM$40"),('Partner-period(er)'!$A1360+14),FALSE)</f>
        <v>0</v>
      </c>
      <c r="S1360" s="9">
        <f ca="1">HLOOKUP($B1360,INDIRECT(S$1&amp;"!$I$2:$AM$40"),('Partner-period(er)'!$A1360+14),FALSE)</f>
        <v>0</v>
      </c>
      <c r="T1360" s="9">
        <f ca="1">HLOOKUP($B1360,INDIRECT(T$1&amp;"!$I$2:$AM$40"),('Partner-period(er)'!$A1360+14),FALSE)</f>
        <v>0</v>
      </c>
      <c r="U1360" s="9">
        <f ca="1">HLOOKUP($B1360,INDIRECT(U$1&amp;"!$I$2:$AM$40"),('Partner-period(er)'!$A1360+14),FALSE)</f>
        <v>0</v>
      </c>
      <c r="V1360" s="9">
        <f ca="1">HLOOKUP($B1360,INDIRECT(V$1&amp;"!$I$2:$AM$40"),('Partner-period(er)'!$A1360+14),FALSE)</f>
        <v>0</v>
      </c>
      <c r="W1360" s="9">
        <f ca="1">HLOOKUP($B1360,INDIRECT(W$1&amp;"!$I$2:$AM$40"),('Partner-period(er)'!$A1360+14),FALSE)</f>
        <v>0</v>
      </c>
      <c r="X1360" s="109">
        <f ca="1">HLOOKUP($B1360,INDIRECT(X$1&amp;"!$I$2:$AM$40"),('Partner-period(er)'!$A1360+14),FALSE)</f>
        <v>0</v>
      </c>
      <c r="Z1360" s="21">
        <f ca="1">J1360+J1394</f>
        <v>0</v>
      </c>
      <c r="AA1360" s="22">
        <f ca="1">SUM($J1394:K1394)+SUM($J1360:K1360)</f>
        <v>0</v>
      </c>
      <c r="AB1360" s="22">
        <f ca="1">SUM($J1394:L1394)+SUM($J1360:L1360)</f>
        <v>0</v>
      </c>
      <c r="AC1360" s="22">
        <f ca="1">SUM($J1394:M1394)+SUM($J1360:M1360)</f>
        <v>0</v>
      </c>
      <c r="AD1360" s="22">
        <f ca="1">SUM($J1394:N1394)+SUM($J1360:N1360)</f>
        <v>0</v>
      </c>
      <c r="AE1360" s="22">
        <f ca="1">SUM($J1394:O1394)+SUM($J1360:O1360)</f>
        <v>0</v>
      </c>
      <c r="AF1360" s="22">
        <f ca="1">SUM($J1394:P1394)+SUM($J1360:P1360)</f>
        <v>0</v>
      </c>
      <c r="AG1360" s="22">
        <f ca="1">SUM($J1394:Q1394)+SUM($J1360:Q1360)</f>
        <v>0</v>
      </c>
      <c r="AH1360" s="22">
        <f ca="1">SUM($J1394:R1394)+SUM($J1360:R1360)</f>
        <v>0</v>
      </c>
      <c r="AI1360" s="22">
        <f ca="1">SUM($J1394:S1394)+SUM($J1360:S1360)</f>
        <v>0</v>
      </c>
      <c r="AJ1360" s="22">
        <f ca="1">SUM($J1394:T1394)+SUM($J1360:T1360)</f>
        <v>0</v>
      </c>
      <c r="AK1360" s="22">
        <f ca="1">SUM($J1394:U1394)+SUM($J1360:U1360)</f>
        <v>0</v>
      </c>
      <c r="AL1360" s="22">
        <f ca="1">SUM($J1394:V1394)+SUM($J1360:V1360)</f>
        <v>0</v>
      </c>
      <c r="AM1360" s="22">
        <f ca="1">SUM($J1394:W1394)+SUM($J1360:W1360)</f>
        <v>0</v>
      </c>
      <c r="AN1360" s="22">
        <f ca="1">SUM($J1394:X1394)+SUM($J1360:X1360)</f>
        <v>0</v>
      </c>
      <c r="AO1360" s="12"/>
      <c r="AP1360" s="11">
        <f ca="1">IF(Data!$H$2="ja",IF(Z1360&gt;$G1360,Z1360-$G1360,0),0)</f>
        <v>0</v>
      </c>
      <c r="AQ1360" s="11">
        <f ca="1">IF(Data!$H$2="ja",IF(AA1360&gt;$G1360,AA1360-$G1360-SUM($AP1360:AP1360),0),0)</f>
        <v>0</v>
      </c>
      <c r="AR1360" s="11">
        <f ca="1">IF(Data!$H$2="ja",IF(AB1360&gt;$G1360,AB1360-$G1360-SUM($AP1360:AQ1360),0),0)</f>
        <v>0</v>
      </c>
      <c r="AS1360" s="11">
        <f ca="1">IF(Data!$H$2="ja",IF(AC1360&gt;$G1360,AC1360-$G1360-SUM($AP1360:AR1360),0),0)</f>
        <v>0</v>
      </c>
      <c r="AT1360" s="11">
        <f ca="1">IF(Data!$H$2="ja",IF(AD1360&gt;$G1360,AD1360-$G1360-SUM($AP1360:AS1360),0),0)</f>
        <v>0</v>
      </c>
      <c r="AU1360" s="11">
        <f ca="1">IF(Data!$H$2="ja",IF(AE1360&gt;$G1360,AE1360-$G1360-SUM($AP1360:AT1360),0),0)</f>
        <v>0</v>
      </c>
      <c r="AV1360" s="11">
        <f ca="1">IF(Data!$H$2="ja",IF(AF1360&gt;$G1360,AF1360-$G1360-SUM($AP1360:AU1360),0),0)</f>
        <v>0</v>
      </c>
      <c r="AW1360" s="11">
        <f ca="1">IF(Data!$H$2="ja",IF(AG1360&gt;$G1360,AG1360-$G1360-SUM($AP1360:AV1360),0),0)</f>
        <v>0</v>
      </c>
      <c r="AX1360" s="11">
        <f ca="1">IF(Data!$H$2="ja",IF(AH1360&gt;$G1360,AH1360-$G1360-SUM($AP1360:AW1360),0),0)</f>
        <v>0</v>
      </c>
      <c r="AY1360" s="11">
        <f ca="1">IF(Data!$H$2="ja",IF(AI1360&gt;$G1360,AI1360-$G1360-SUM($AP1360:AX1360),0),0)</f>
        <v>0</v>
      </c>
      <c r="AZ1360" s="11">
        <f ca="1">IF(Data!$H$2="ja",IF(AJ1360&gt;$G1360,AJ1360-$G1360-SUM($AP1360:AY1360),0),0)</f>
        <v>0</v>
      </c>
      <c r="BA1360" s="11">
        <f ca="1">IF(Data!$H$2="ja",IF(AK1360&gt;$G1360,AK1360-$G1360-SUM($AP1360:AZ1360),0),0)</f>
        <v>0</v>
      </c>
      <c r="BB1360" s="11">
        <f ca="1">IF(Data!$H$2="ja",IF(AL1360&gt;$G1360,AL1360-$G1360-SUM($AP1360:BA1360),0),0)</f>
        <v>0</v>
      </c>
      <c r="BC1360" s="11">
        <f ca="1">IF(Data!$H$2="ja",IF(AM1360&gt;$G1360,AM1360-$G1360-SUM($AP1360:BB1360),0),0)</f>
        <v>0</v>
      </c>
      <c r="BD1360" s="11">
        <f ca="1">IF(Data!$H$2="ja",IF(AN1360&gt;$G1360,AN1360-$G1360-SUM($AP1360:BC1360),0),0)</f>
        <v>0</v>
      </c>
    </row>
    <row r="1361" spans="1:56" x14ac:dyDescent="0.25">
      <c r="A1361" s="24">
        <v>7</v>
      </c>
      <c r="B1361" s="24">
        <f t="shared" si="732"/>
        <v>28</v>
      </c>
      <c r="C1361" s="62"/>
      <c r="D1361" s="34" t="str">
        <f>Data!B$39</f>
        <v>Lønomkostninger total</v>
      </c>
      <c r="E1361" s="34"/>
      <c r="F1361" s="53"/>
      <c r="G1361" s="242">
        <f>HLOOKUP(B1361,'Budget &amp; Total'!$1:$45,(28),FALSE)</f>
        <v>0</v>
      </c>
      <c r="H1361" s="455">
        <f t="shared" ca="1" si="733"/>
        <v>0</v>
      </c>
      <c r="I1361" s="79"/>
      <c r="J1361" s="209">
        <f ca="1">HLOOKUP($B1361,INDIRECT(J$1&amp;"!$I$2:$AM$40"),('Partner-period(er)'!$A1361+14),FALSE)</f>
        <v>0</v>
      </c>
      <c r="K1361" s="61">
        <f ca="1">HLOOKUP($B1361,INDIRECT(K$1&amp;"!$I$2:$AM$40"),('Partner-period(er)'!$A1361+14),FALSE)</f>
        <v>0</v>
      </c>
      <c r="L1361" s="210">
        <f ca="1">HLOOKUP($B1361,INDIRECT(L$1&amp;"!$I$2:$AM$40"),('Partner-period(er)'!$A1361+14),FALSE)</f>
        <v>0</v>
      </c>
      <c r="M1361" s="210">
        <f ca="1">HLOOKUP($B1361,INDIRECT(M$1&amp;"!$I$2:$AM$40"),('Partner-period(er)'!$A1361+14),FALSE)</f>
        <v>0</v>
      </c>
      <c r="N1361" s="210">
        <f ca="1">HLOOKUP($B1361,INDIRECT(N$1&amp;"!$I$2:$AM$40"),('Partner-period(er)'!$A1361+14),FALSE)</f>
        <v>0</v>
      </c>
      <c r="O1361" s="364">
        <f ca="1">HLOOKUP($B1361,INDIRECT(O$1&amp;"!$I$2:$AM$40"),('Partner-period(er)'!$A1361+14),FALSE)</f>
        <v>0</v>
      </c>
      <c r="P1361" s="364">
        <f ca="1">HLOOKUP($B1361,INDIRECT(P$1&amp;"!$I$2:$AM$40"),('Partner-period(er)'!$A1361+14),FALSE)</f>
        <v>0</v>
      </c>
      <c r="Q1361" s="364">
        <f ca="1">HLOOKUP($B1361,INDIRECT(Q$1&amp;"!$I$2:$AM$40"),('Partner-period(er)'!$A1361+14),FALSE)</f>
        <v>0</v>
      </c>
      <c r="R1361" s="364">
        <f ca="1">HLOOKUP($B1361,INDIRECT(R$1&amp;"!$I$2:$AM$40"),('Partner-period(er)'!$A1361+14),FALSE)</f>
        <v>0</v>
      </c>
      <c r="S1361" s="364">
        <f ca="1">HLOOKUP($B1361,INDIRECT(S$1&amp;"!$I$2:$AM$40"),('Partner-period(er)'!$A1361+14),FALSE)</f>
        <v>0</v>
      </c>
      <c r="T1361" s="364">
        <f ca="1">HLOOKUP($B1361,INDIRECT(T$1&amp;"!$I$2:$AM$40"),('Partner-period(er)'!$A1361+14),FALSE)</f>
        <v>0</v>
      </c>
      <c r="U1361" s="364">
        <f ca="1">HLOOKUP($B1361,INDIRECT(U$1&amp;"!$I$2:$AM$40"),('Partner-period(er)'!$A1361+14),FALSE)</f>
        <v>0</v>
      </c>
      <c r="V1361" s="364">
        <f ca="1">HLOOKUP($B1361,INDIRECT(V$1&amp;"!$I$2:$AM$40"),('Partner-period(er)'!$A1361+14),FALSE)</f>
        <v>0</v>
      </c>
      <c r="W1361" s="364">
        <f ca="1">HLOOKUP($B1361,INDIRECT(W$1&amp;"!$I$2:$AM$40"),('Partner-period(er)'!$A1361+14),FALSE)</f>
        <v>0</v>
      </c>
      <c r="X1361" s="365">
        <f ca="1">HLOOKUP($B1361,INDIRECT(X$1&amp;"!$I$2:$AM$40"),('Partner-period(er)'!$A1361+14),FALSE)</f>
        <v>0</v>
      </c>
      <c r="Z1361" s="15">
        <f t="shared" ref="Z1361:AN1361" ca="1" si="734">SUM(Z1358:Z1360)</f>
        <v>0</v>
      </c>
      <c r="AA1361" s="11">
        <f t="shared" ca="1" si="734"/>
        <v>0</v>
      </c>
      <c r="AB1361" s="11">
        <f t="shared" ca="1" si="734"/>
        <v>0</v>
      </c>
      <c r="AC1361" s="11">
        <f t="shared" ca="1" si="734"/>
        <v>0</v>
      </c>
      <c r="AD1361" s="11">
        <f t="shared" ca="1" si="734"/>
        <v>0</v>
      </c>
      <c r="AE1361" s="11">
        <f t="shared" ca="1" si="734"/>
        <v>0</v>
      </c>
      <c r="AF1361" s="11">
        <f t="shared" ca="1" si="734"/>
        <v>0</v>
      </c>
      <c r="AG1361" s="11">
        <f t="shared" ca="1" si="734"/>
        <v>0</v>
      </c>
      <c r="AH1361" s="11">
        <f t="shared" ca="1" si="734"/>
        <v>0</v>
      </c>
      <c r="AI1361" s="11">
        <f t="shared" ca="1" si="734"/>
        <v>0</v>
      </c>
      <c r="AJ1361" s="11">
        <f t="shared" ca="1" si="734"/>
        <v>0</v>
      </c>
      <c r="AK1361" s="11">
        <f t="shared" ca="1" si="734"/>
        <v>0</v>
      </c>
      <c r="AL1361" s="11">
        <f t="shared" ca="1" si="734"/>
        <v>0</v>
      </c>
      <c r="AM1361" s="11">
        <f t="shared" ca="1" si="734"/>
        <v>0</v>
      </c>
      <c r="AN1361" s="19">
        <f t="shared" ca="1" si="734"/>
        <v>0</v>
      </c>
      <c r="AO1361" s="12"/>
      <c r="AP1361" s="11">
        <f t="shared" ref="AP1361:BD1361" ca="1" si="735">SUM(AP1358:AP1360)</f>
        <v>0</v>
      </c>
      <c r="AQ1361" s="11">
        <f t="shared" ca="1" si="735"/>
        <v>0</v>
      </c>
      <c r="AR1361" s="11">
        <f t="shared" ca="1" si="735"/>
        <v>0</v>
      </c>
      <c r="AS1361" s="11">
        <f t="shared" ca="1" si="735"/>
        <v>0</v>
      </c>
      <c r="AT1361" s="11">
        <f t="shared" ca="1" si="735"/>
        <v>0</v>
      </c>
      <c r="AU1361" s="11">
        <f t="shared" ca="1" si="735"/>
        <v>0</v>
      </c>
      <c r="AV1361" s="11">
        <f t="shared" ca="1" si="735"/>
        <v>0</v>
      </c>
      <c r="AW1361" s="11">
        <f t="shared" ca="1" si="735"/>
        <v>0</v>
      </c>
      <c r="AX1361" s="11">
        <f t="shared" ca="1" si="735"/>
        <v>0</v>
      </c>
      <c r="AY1361" s="11">
        <f t="shared" ca="1" si="735"/>
        <v>0</v>
      </c>
      <c r="AZ1361" s="11">
        <f t="shared" ca="1" si="735"/>
        <v>0</v>
      </c>
      <c r="BA1361" s="11">
        <f t="shared" ca="1" si="735"/>
        <v>0</v>
      </c>
      <c r="BB1361" s="11">
        <f t="shared" ca="1" si="735"/>
        <v>0</v>
      </c>
      <c r="BC1361" s="11">
        <f t="shared" ca="1" si="735"/>
        <v>0</v>
      </c>
      <c r="BD1361" s="11">
        <f t="shared" ca="1" si="735"/>
        <v>0</v>
      </c>
    </row>
    <row r="1362" spans="1:56" x14ac:dyDescent="0.25">
      <c r="B1362" s="24">
        <f t="shared" si="732"/>
        <v>28</v>
      </c>
      <c r="C1362" s="38" t="str">
        <f>Data!B$18</f>
        <v>Andre omkostninger</v>
      </c>
      <c r="D1362" s="9"/>
      <c r="E1362" s="9"/>
      <c r="F1362" s="4"/>
      <c r="G1362" s="241"/>
      <c r="H1362" s="454">
        <f t="shared" ca="1" si="733"/>
        <v>0</v>
      </c>
      <c r="I1362" s="72"/>
      <c r="J1362" s="159">
        <f ca="1">HLOOKUP($B1362,INDIRECT(J$1&amp;"!$I$2:$AM$40"),('Partner-period(er)'!$A1362+14),FALSE)</f>
        <v>0</v>
      </c>
      <c r="K1362" s="57">
        <f ca="1">HLOOKUP($B1362,INDIRECT(K$1&amp;"!$I$2:$AM$40"),('Partner-period(er)'!$A1362+14),FALSE)</f>
        <v>0</v>
      </c>
      <c r="L1362" s="57">
        <f ca="1">HLOOKUP($B1362,INDIRECT(L$1&amp;"!$I$2:$AM$40"),('Partner-period(er)'!$A1362+14),FALSE)</f>
        <v>0</v>
      </c>
      <c r="M1362" s="57">
        <f ca="1">HLOOKUP($B1362,INDIRECT(M$1&amp;"!$I$2:$AM$40"),('Partner-period(er)'!$A1362+14),FALSE)</f>
        <v>0</v>
      </c>
      <c r="N1362" s="57">
        <f ca="1">HLOOKUP($B1362,INDIRECT(N$1&amp;"!$I$2:$AM$40"),('Partner-period(er)'!$A1362+14),FALSE)</f>
        <v>0</v>
      </c>
      <c r="O1362" s="9">
        <f ca="1">HLOOKUP($B1362,INDIRECT(O$1&amp;"!$I$2:$AM$40"),('Partner-period(er)'!$A1362+14),FALSE)</f>
        <v>0</v>
      </c>
      <c r="P1362" s="9">
        <f ca="1">HLOOKUP($B1362,INDIRECT(P$1&amp;"!$I$2:$AM$40"),('Partner-period(er)'!$A1362+14),FALSE)</f>
        <v>0</v>
      </c>
      <c r="Q1362" s="9">
        <f ca="1">HLOOKUP($B1362,INDIRECT(Q$1&amp;"!$I$2:$AM$40"),('Partner-period(er)'!$A1362+14),FALSE)</f>
        <v>0</v>
      </c>
      <c r="R1362" s="9">
        <f ca="1">HLOOKUP($B1362,INDIRECT(R$1&amp;"!$I$2:$AM$40"),('Partner-period(er)'!$A1362+14),FALSE)</f>
        <v>0</v>
      </c>
      <c r="S1362" s="9">
        <f ca="1">HLOOKUP($B1362,INDIRECT(S$1&amp;"!$I$2:$AM$40"),('Partner-period(er)'!$A1362+14),FALSE)</f>
        <v>0</v>
      </c>
      <c r="T1362" s="9">
        <f ca="1">HLOOKUP($B1362,INDIRECT(T$1&amp;"!$I$2:$AM$40"),('Partner-period(er)'!$A1362+14),FALSE)</f>
        <v>0</v>
      </c>
      <c r="U1362" s="9">
        <f ca="1">HLOOKUP($B1362,INDIRECT(U$1&amp;"!$I$2:$AM$40"),('Partner-period(er)'!$A1362+14),FALSE)</f>
        <v>0</v>
      </c>
      <c r="V1362" s="9">
        <f ca="1">HLOOKUP($B1362,INDIRECT(V$1&amp;"!$I$2:$AM$40"),('Partner-period(er)'!$A1362+14),FALSE)</f>
        <v>0</v>
      </c>
      <c r="W1362" s="9">
        <f ca="1">HLOOKUP($B1362,INDIRECT(W$1&amp;"!$I$2:$AM$40"),('Partner-period(er)'!$A1362+14),FALSE)</f>
        <v>0</v>
      </c>
      <c r="X1362" s="109">
        <f ca="1">HLOOKUP($B1362,INDIRECT(X$1&amp;"!$I$2:$AM$40"),('Partner-period(er)'!$A1362+14),FALSE)</f>
        <v>0</v>
      </c>
      <c r="Z1362" s="15"/>
      <c r="AA1362" s="11"/>
      <c r="AB1362" s="11"/>
      <c r="AC1362" s="11"/>
      <c r="AD1362" s="11"/>
      <c r="AE1362" s="11"/>
      <c r="AF1362" s="11"/>
      <c r="AG1362" s="11"/>
      <c r="AH1362" s="11"/>
      <c r="AI1362" s="11"/>
      <c r="AJ1362" s="11"/>
      <c r="AK1362" s="11"/>
      <c r="AL1362" s="11"/>
      <c r="AM1362" s="11"/>
      <c r="AN1362" s="19"/>
      <c r="AO1362" s="12"/>
      <c r="AP1362" s="11"/>
      <c r="AQ1362" s="11"/>
      <c r="AR1362" s="11"/>
      <c r="AS1362" s="11"/>
      <c r="AT1362" s="11"/>
      <c r="AU1362" s="11"/>
      <c r="AV1362" s="11"/>
      <c r="AW1362" s="11"/>
      <c r="AX1362" s="11"/>
      <c r="AY1362" s="11"/>
      <c r="AZ1362" s="11"/>
      <c r="BA1362" s="11"/>
      <c r="BB1362" s="11"/>
      <c r="BC1362" s="11"/>
      <c r="BD1362" s="11"/>
    </row>
    <row r="1363" spans="1:56" x14ac:dyDescent="0.25">
      <c r="A1363" s="24">
        <v>9</v>
      </c>
      <c r="B1363" s="24">
        <f t="shared" si="732"/>
        <v>28</v>
      </c>
      <c r="C1363" s="39"/>
      <c r="D1363" s="9" t="str">
        <f>Data!B$6</f>
        <v>Instrumenter og udstyr</v>
      </c>
      <c r="E1363" s="9"/>
      <c r="F1363" s="4"/>
      <c r="G1363" s="242">
        <f>HLOOKUP(B1363,'Budget &amp; Total'!$1:$45,(30),FALSE)</f>
        <v>0</v>
      </c>
      <c r="H1363" s="454">
        <f t="shared" ca="1" si="733"/>
        <v>0</v>
      </c>
      <c r="I1363" s="72"/>
      <c r="J1363" s="159">
        <f ca="1">HLOOKUP($B1363,INDIRECT(J$1&amp;"!$I$2:$AM$40"),('Partner-period(er)'!$A1363+14),FALSE)</f>
        <v>0</v>
      </c>
      <c r="K1363" s="57">
        <f ca="1">HLOOKUP($B1363,INDIRECT(K$1&amp;"!$I$2:$AM$40"),('Partner-period(er)'!$A1363+14),FALSE)</f>
        <v>0</v>
      </c>
      <c r="L1363" s="57">
        <f ca="1">HLOOKUP($B1363,INDIRECT(L$1&amp;"!$I$2:$AM$40"),('Partner-period(er)'!$A1363+14),FALSE)</f>
        <v>0</v>
      </c>
      <c r="M1363" s="57">
        <f ca="1">HLOOKUP($B1363,INDIRECT(M$1&amp;"!$I$2:$AM$40"),('Partner-period(er)'!$A1363+14),FALSE)</f>
        <v>0</v>
      </c>
      <c r="N1363" s="57">
        <f ca="1">HLOOKUP($B1363,INDIRECT(N$1&amp;"!$I$2:$AM$40"),('Partner-period(er)'!$A1363+14),FALSE)</f>
        <v>0</v>
      </c>
      <c r="O1363" s="9">
        <f ca="1">HLOOKUP($B1363,INDIRECT(O$1&amp;"!$I$2:$AM$40"),('Partner-period(er)'!$A1363+14),FALSE)</f>
        <v>0</v>
      </c>
      <c r="P1363" s="9">
        <f ca="1">HLOOKUP($B1363,INDIRECT(P$1&amp;"!$I$2:$AM$40"),('Partner-period(er)'!$A1363+14),FALSE)</f>
        <v>0</v>
      </c>
      <c r="Q1363" s="9">
        <f ca="1">HLOOKUP($B1363,INDIRECT(Q$1&amp;"!$I$2:$AM$40"),('Partner-period(er)'!$A1363+14),FALSE)</f>
        <v>0</v>
      </c>
      <c r="R1363" s="9">
        <f ca="1">HLOOKUP($B1363,INDIRECT(R$1&amp;"!$I$2:$AM$40"),('Partner-period(er)'!$A1363+14),FALSE)</f>
        <v>0</v>
      </c>
      <c r="S1363" s="9">
        <f ca="1">HLOOKUP($B1363,INDIRECT(S$1&amp;"!$I$2:$AM$40"),('Partner-period(er)'!$A1363+14),FALSE)</f>
        <v>0</v>
      </c>
      <c r="T1363" s="9">
        <f ca="1">HLOOKUP($B1363,INDIRECT(T$1&amp;"!$I$2:$AM$40"),('Partner-period(er)'!$A1363+14),FALSE)</f>
        <v>0</v>
      </c>
      <c r="U1363" s="9">
        <f ca="1">HLOOKUP($B1363,INDIRECT(U$1&amp;"!$I$2:$AM$40"),('Partner-period(er)'!$A1363+14),FALSE)</f>
        <v>0</v>
      </c>
      <c r="V1363" s="9">
        <f ca="1">HLOOKUP($B1363,INDIRECT(V$1&amp;"!$I$2:$AM$40"),('Partner-period(er)'!$A1363+14),FALSE)</f>
        <v>0</v>
      </c>
      <c r="W1363" s="9">
        <f ca="1">HLOOKUP($B1363,INDIRECT(W$1&amp;"!$I$2:$AM$40"),('Partner-period(er)'!$A1363+14),FALSE)</f>
        <v>0</v>
      </c>
      <c r="X1363" s="109">
        <f ca="1">HLOOKUP($B1363,INDIRECT(X$1&amp;"!$I$2:$AM$40"),('Partner-period(er)'!$A1363+14),FALSE)</f>
        <v>0</v>
      </c>
      <c r="Z1363" s="15">
        <f t="shared" ref="Z1363:Z1371" ca="1" si="736">J1363</f>
        <v>0</v>
      </c>
      <c r="AA1363" s="11">
        <f ca="1">SUM($J1363:K1363)</f>
        <v>0</v>
      </c>
      <c r="AB1363" s="11">
        <f ca="1">SUM($J1363:L1363)</f>
        <v>0</v>
      </c>
      <c r="AC1363" s="11">
        <f ca="1">SUM($J1363:M1363)</f>
        <v>0</v>
      </c>
      <c r="AD1363" s="11">
        <f ca="1">SUM($J1363:N1363)</f>
        <v>0</v>
      </c>
      <c r="AE1363" s="11">
        <f ca="1">SUM($J1363:O1363)</f>
        <v>0</v>
      </c>
      <c r="AF1363" s="11">
        <f ca="1">SUM($J1363:P1363)</f>
        <v>0</v>
      </c>
      <c r="AG1363" s="11">
        <f ca="1">SUM($J1363:Q1363)</f>
        <v>0</v>
      </c>
      <c r="AH1363" s="11">
        <f ca="1">SUM($J1363:R1363)</f>
        <v>0</v>
      </c>
      <c r="AI1363" s="11">
        <f ca="1">SUM($J1363:S1363)</f>
        <v>0</v>
      </c>
      <c r="AJ1363" s="11">
        <f ca="1">SUM($J1363:T1363)</f>
        <v>0</v>
      </c>
      <c r="AK1363" s="11">
        <f ca="1">SUM($J1363:U1363)</f>
        <v>0</v>
      </c>
      <c r="AL1363" s="11">
        <f ca="1">SUM($J1363:V1363)</f>
        <v>0</v>
      </c>
      <c r="AM1363" s="11">
        <f ca="1">SUM($J1363:W1363)</f>
        <v>0</v>
      </c>
      <c r="AN1363" s="19">
        <f ca="1">SUM($J1363:X1363)</f>
        <v>0</v>
      </c>
      <c r="AO1363" s="12"/>
      <c r="AP1363" s="11">
        <f ca="1">IF(Data!$H$2="ja",IF(Z1363&gt;$G1363,Z1363-$G1363,0),0)</f>
        <v>0</v>
      </c>
      <c r="AQ1363" s="11">
        <f ca="1">IF(Data!$H$2="ja",IF(AA1363&gt;$G1363,AA1363-$G1363-SUM($AP1363:AP1363),0),0)</f>
        <v>0</v>
      </c>
      <c r="AR1363" s="11">
        <f ca="1">IF(Data!$H$2="ja",IF(AB1363&gt;$G1363,AB1363-$G1363-SUM($AP1363:AQ1363),0),0)</f>
        <v>0</v>
      </c>
      <c r="AS1363" s="11">
        <f ca="1">IF(Data!$H$2="ja",IF(AC1363&gt;$G1363,AC1363-$G1363-SUM($AP1363:AR1363),0),0)</f>
        <v>0</v>
      </c>
      <c r="AT1363" s="11">
        <f ca="1">IF(Data!$H$2="ja",IF(AD1363&gt;$G1363,AD1363-$G1363-SUM($AP1363:AS1363),0),0)</f>
        <v>0</v>
      </c>
      <c r="AU1363" s="11">
        <f ca="1">IF(Data!$H$2="ja",IF(AE1363&gt;$G1363,AE1363-$G1363-SUM($AP1363:AT1363),0),0)</f>
        <v>0</v>
      </c>
      <c r="AV1363" s="11">
        <f ca="1">IF(Data!$H$2="ja",IF(AF1363&gt;$G1363,AF1363-$G1363-SUM($AP1363:AU1363),0),0)</f>
        <v>0</v>
      </c>
      <c r="AW1363" s="11">
        <f ca="1">IF(Data!$H$2="ja",IF(AG1363&gt;$G1363,AG1363-$G1363-SUM($AP1363:AV1363),0),0)</f>
        <v>0</v>
      </c>
      <c r="AX1363" s="11">
        <f ca="1">IF(Data!$H$2="ja",IF(AH1363&gt;$G1363,AH1363-$G1363-SUM($AP1363:AW1363),0),0)</f>
        <v>0</v>
      </c>
      <c r="AY1363" s="11">
        <f ca="1">IF(Data!$H$2="ja",IF(AI1363&gt;$G1363,AI1363-$G1363-SUM($AP1363:AX1363),0),0)</f>
        <v>0</v>
      </c>
      <c r="AZ1363" s="11">
        <f ca="1">IF(Data!$H$2="ja",IF(AJ1363&gt;$G1363,AJ1363-$G1363-SUM($AP1363:AY1363),0),0)</f>
        <v>0</v>
      </c>
      <c r="BA1363" s="11">
        <f ca="1">IF(Data!$H$2="ja",IF(AK1363&gt;$G1363,AK1363-$G1363-SUM($AP1363:AZ1363),0),0)</f>
        <v>0</v>
      </c>
      <c r="BB1363" s="11">
        <f ca="1">IF(Data!$H$2="ja",IF(AL1363&gt;$G1363,AL1363-$G1363-SUM($AP1363:BA1363),0),0)</f>
        <v>0</v>
      </c>
      <c r="BC1363" s="11">
        <f ca="1">IF(Data!$H$2="ja",IF(AM1363&gt;$G1363,AM1363-$G1363-SUM($AP1363:BB1363),0),0)</f>
        <v>0</v>
      </c>
      <c r="BD1363" s="11">
        <f ca="1">IF(Data!$H$2="ja",IF(AN1363&gt;$G1363,AN1363-$G1363-SUM($AP1363:BC1363),0),0)</f>
        <v>0</v>
      </c>
    </row>
    <row r="1364" spans="1:56" x14ac:dyDescent="0.25">
      <c r="A1364" s="24">
        <v>10</v>
      </c>
      <c r="B1364" s="24">
        <f t="shared" si="732"/>
        <v>28</v>
      </c>
      <c r="C1364" s="39"/>
      <c r="D1364" s="9" t="str">
        <f>Data!B$7</f>
        <v>Bygninger og jord</v>
      </c>
      <c r="E1364" s="9"/>
      <c r="F1364" s="4"/>
      <c r="G1364" s="242">
        <f>HLOOKUP(B1364,'Budget &amp; Total'!$1:$45,(31),FALSE)</f>
        <v>0</v>
      </c>
      <c r="H1364" s="454">
        <f t="shared" ca="1" si="733"/>
        <v>0</v>
      </c>
      <c r="I1364" s="72"/>
      <c r="J1364" s="159">
        <f ca="1">HLOOKUP($B1364,INDIRECT(J$1&amp;"!$I$2:$AM$40"),('Partner-period(er)'!$A1364+14),FALSE)</f>
        <v>0</v>
      </c>
      <c r="K1364" s="57">
        <f ca="1">HLOOKUP($B1364,INDIRECT(K$1&amp;"!$I$2:$AM$40"),('Partner-period(er)'!$A1364+14),FALSE)</f>
        <v>0</v>
      </c>
      <c r="L1364" s="57">
        <f ca="1">HLOOKUP($B1364,INDIRECT(L$1&amp;"!$I$2:$AM$40"),('Partner-period(er)'!$A1364+14),FALSE)</f>
        <v>0</v>
      </c>
      <c r="M1364" s="57">
        <f ca="1">HLOOKUP($B1364,INDIRECT(M$1&amp;"!$I$2:$AM$40"),('Partner-period(er)'!$A1364+14),FALSE)</f>
        <v>0</v>
      </c>
      <c r="N1364" s="57">
        <f ca="1">HLOOKUP($B1364,INDIRECT(N$1&amp;"!$I$2:$AM$40"),('Partner-period(er)'!$A1364+14),FALSE)</f>
        <v>0</v>
      </c>
      <c r="O1364" s="9">
        <f ca="1">HLOOKUP($B1364,INDIRECT(O$1&amp;"!$I$2:$AM$40"),('Partner-period(er)'!$A1364+14),FALSE)</f>
        <v>0</v>
      </c>
      <c r="P1364" s="9">
        <f ca="1">HLOOKUP($B1364,INDIRECT(P$1&amp;"!$I$2:$AM$40"),('Partner-period(er)'!$A1364+14),FALSE)</f>
        <v>0</v>
      </c>
      <c r="Q1364" s="9">
        <f ca="1">HLOOKUP($B1364,INDIRECT(Q$1&amp;"!$I$2:$AM$40"),('Partner-period(er)'!$A1364+14),FALSE)</f>
        <v>0</v>
      </c>
      <c r="R1364" s="9">
        <f ca="1">HLOOKUP($B1364,INDIRECT(R$1&amp;"!$I$2:$AM$40"),('Partner-period(er)'!$A1364+14),FALSE)</f>
        <v>0</v>
      </c>
      <c r="S1364" s="9">
        <f ca="1">HLOOKUP($B1364,INDIRECT(S$1&amp;"!$I$2:$AM$40"),('Partner-period(er)'!$A1364+14),FALSE)</f>
        <v>0</v>
      </c>
      <c r="T1364" s="9">
        <f ca="1">HLOOKUP($B1364,INDIRECT(T$1&amp;"!$I$2:$AM$40"),('Partner-period(er)'!$A1364+14),FALSE)</f>
        <v>0</v>
      </c>
      <c r="U1364" s="9">
        <f ca="1">HLOOKUP($B1364,INDIRECT(U$1&amp;"!$I$2:$AM$40"),('Partner-period(er)'!$A1364+14),FALSE)</f>
        <v>0</v>
      </c>
      <c r="V1364" s="9">
        <f ca="1">HLOOKUP($B1364,INDIRECT(V$1&amp;"!$I$2:$AM$40"),('Partner-period(er)'!$A1364+14),FALSE)</f>
        <v>0</v>
      </c>
      <c r="W1364" s="9">
        <f ca="1">HLOOKUP($B1364,INDIRECT(W$1&amp;"!$I$2:$AM$40"),('Partner-period(er)'!$A1364+14),FALSE)</f>
        <v>0</v>
      </c>
      <c r="X1364" s="109">
        <f ca="1">HLOOKUP($B1364,INDIRECT(X$1&amp;"!$I$2:$AM$40"),('Partner-period(er)'!$A1364+14),FALSE)</f>
        <v>0</v>
      </c>
      <c r="Z1364" s="15">
        <f t="shared" ca="1" si="736"/>
        <v>0</v>
      </c>
      <c r="AA1364" s="11">
        <f ca="1">SUM($J1364:K1364)</f>
        <v>0</v>
      </c>
      <c r="AB1364" s="11">
        <f ca="1">SUM($J1364:L1364)</f>
        <v>0</v>
      </c>
      <c r="AC1364" s="11">
        <f ca="1">SUM($J1364:M1364)</f>
        <v>0</v>
      </c>
      <c r="AD1364" s="11">
        <f ca="1">SUM($J1364:N1364)</f>
        <v>0</v>
      </c>
      <c r="AE1364" s="11">
        <f ca="1">SUM($J1364:O1364)</f>
        <v>0</v>
      </c>
      <c r="AF1364" s="11">
        <f ca="1">SUM($J1364:P1364)</f>
        <v>0</v>
      </c>
      <c r="AG1364" s="11">
        <f ca="1">SUM($J1364:Q1364)</f>
        <v>0</v>
      </c>
      <c r="AH1364" s="11">
        <f ca="1">SUM($J1364:R1364)</f>
        <v>0</v>
      </c>
      <c r="AI1364" s="11">
        <f ca="1">SUM($J1364:S1364)</f>
        <v>0</v>
      </c>
      <c r="AJ1364" s="11">
        <f ca="1">SUM($J1364:T1364)</f>
        <v>0</v>
      </c>
      <c r="AK1364" s="11">
        <f ca="1">SUM($J1364:U1364)</f>
        <v>0</v>
      </c>
      <c r="AL1364" s="11">
        <f ca="1">SUM($J1364:V1364)</f>
        <v>0</v>
      </c>
      <c r="AM1364" s="11">
        <f ca="1">SUM($J1364:W1364)</f>
        <v>0</v>
      </c>
      <c r="AN1364" s="19">
        <f ca="1">SUM($J1364:X1364)</f>
        <v>0</v>
      </c>
      <c r="AO1364" s="12"/>
      <c r="AP1364" s="11">
        <f ca="1">IF(Data!$H$2="ja",IF(Z1364&gt;$G1364,Z1364-$G1364,0),0)</f>
        <v>0</v>
      </c>
      <c r="AQ1364" s="11">
        <f ca="1">IF(Data!$H$2="ja",IF(AA1364&gt;$G1364,AA1364-$G1364-SUM($AP1364:AP1364),0),0)</f>
        <v>0</v>
      </c>
      <c r="AR1364" s="11">
        <f ca="1">IF(Data!$H$2="ja",IF(AB1364&gt;$G1364,AB1364-$G1364-SUM($AP1364:AQ1364),0),0)</f>
        <v>0</v>
      </c>
      <c r="AS1364" s="11">
        <f ca="1">IF(Data!$H$2="ja",IF(AC1364&gt;$G1364,AC1364-$G1364-SUM($AP1364:AR1364),0),0)</f>
        <v>0</v>
      </c>
      <c r="AT1364" s="11">
        <f ca="1">IF(Data!$H$2="ja",IF(AD1364&gt;$G1364,AD1364-$G1364-SUM($AP1364:AS1364),0),0)</f>
        <v>0</v>
      </c>
      <c r="AU1364" s="11">
        <f ca="1">IF(Data!$H$2="ja",IF(AE1364&gt;$G1364,AE1364-$G1364-SUM($AP1364:AT1364),0),0)</f>
        <v>0</v>
      </c>
      <c r="AV1364" s="11">
        <f ca="1">IF(Data!$H$2="ja",IF(AF1364&gt;$G1364,AF1364-$G1364-SUM($AP1364:AU1364),0),0)</f>
        <v>0</v>
      </c>
      <c r="AW1364" s="11">
        <f ca="1">IF(Data!$H$2="ja",IF(AG1364&gt;$G1364,AG1364-$G1364-SUM($AP1364:AV1364),0),0)</f>
        <v>0</v>
      </c>
      <c r="AX1364" s="11">
        <f ca="1">IF(Data!$H$2="ja",IF(AH1364&gt;$G1364,AH1364-$G1364-SUM($AP1364:AW1364),0),0)</f>
        <v>0</v>
      </c>
      <c r="AY1364" s="11">
        <f ca="1">IF(Data!$H$2="ja",IF(AI1364&gt;$G1364,AI1364-$G1364-SUM($AP1364:AX1364),0),0)</f>
        <v>0</v>
      </c>
      <c r="AZ1364" s="11">
        <f ca="1">IF(Data!$H$2="ja",IF(AJ1364&gt;$G1364,AJ1364-$G1364-SUM($AP1364:AY1364),0),0)</f>
        <v>0</v>
      </c>
      <c r="BA1364" s="11">
        <f ca="1">IF(Data!$H$2="ja",IF(AK1364&gt;$G1364,AK1364-$G1364-SUM($AP1364:AZ1364),0),0)</f>
        <v>0</v>
      </c>
      <c r="BB1364" s="11">
        <f ca="1">IF(Data!$H$2="ja",IF(AL1364&gt;$G1364,AL1364-$G1364-SUM($AP1364:BA1364),0),0)</f>
        <v>0</v>
      </c>
      <c r="BC1364" s="11">
        <f ca="1">IF(Data!$H$2="ja",IF(AM1364&gt;$G1364,AM1364-$G1364-SUM($AP1364:BB1364),0),0)</f>
        <v>0</v>
      </c>
      <c r="BD1364" s="11">
        <f ca="1">IF(Data!$H$2="ja",IF(AN1364&gt;$G1364,AN1364-$G1364-SUM($AP1364:BC1364),0),0)</f>
        <v>0</v>
      </c>
    </row>
    <row r="1365" spans="1:56" x14ac:dyDescent="0.25">
      <c r="A1365" s="24">
        <v>11</v>
      </c>
      <c r="B1365" s="24">
        <f t="shared" si="732"/>
        <v>28</v>
      </c>
      <c r="C1365" s="39"/>
      <c r="D1365" s="9" t="str">
        <f>Data!B$8</f>
        <v>Andre driftsudgifter, herunder materialer</v>
      </c>
      <c r="E1365" s="9"/>
      <c r="F1365" s="4"/>
      <c r="G1365" s="242">
        <f>HLOOKUP(B1365,'Budget &amp; Total'!$1:$45,(32),FALSE)</f>
        <v>0</v>
      </c>
      <c r="H1365" s="454">
        <f t="shared" ca="1" si="733"/>
        <v>0</v>
      </c>
      <c r="I1365" s="72"/>
      <c r="J1365" s="159">
        <f ca="1">HLOOKUP($B1365,INDIRECT(J$1&amp;"!$I$2:$AM$40"),('Partner-period(er)'!$A1365+14),FALSE)</f>
        <v>0</v>
      </c>
      <c r="K1365" s="57">
        <f ca="1">HLOOKUP($B1365,INDIRECT(K$1&amp;"!$I$2:$AM$40"),('Partner-period(er)'!$A1365+14),FALSE)</f>
        <v>0</v>
      </c>
      <c r="L1365" s="57">
        <f ca="1">HLOOKUP($B1365,INDIRECT(L$1&amp;"!$I$2:$AM$40"),('Partner-period(er)'!$A1365+14),FALSE)</f>
        <v>0</v>
      </c>
      <c r="M1365" s="57">
        <f ca="1">HLOOKUP($B1365,INDIRECT(M$1&amp;"!$I$2:$AM$40"),('Partner-period(er)'!$A1365+14),FALSE)</f>
        <v>0</v>
      </c>
      <c r="N1365" s="57">
        <f ca="1">HLOOKUP($B1365,INDIRECT(N$1&amp;"!$I$2:$AM$40"),('Partner-period(er)'!$A1365+14),FALSE)</f>
        <v>0</v>
      </c>
      <c r="O1365" s="9">
        <f ca="1">HLOOKUP($B1365,INDIRECT(O$1&amp;"!$I$2:$AM$40"),('Partner-period(er)'!$A1365+14),FALSE)</f>
        <v>0</v>
      </c>
      <c r="P1365" s="9">
        <f ca="1">HLOOKUP($B1365,INDIRECT(P$1&amp;"!$I$2:$AM$40"),('Partner-period(er)'!$A1365+14),FALSE)</f>
        <v>0</v>
      </c>
      <c r="Q1365" s="9">
        <f ca="1">HLOOKUP($B1365,INDIRECT(Q$1&amp;"!$I$2:$AM$40"),('Partner-period(er)'!$A1365+14),FALSE)</f>
        <v>0</v>
      </c>
      <c r="R1365" s="9">
        <f ca="1">HLOOKUP($B1365,INDIRECT(R$1&amp;"!$I$2:$AM$40"),('Partner-period(er)'!$A1365+14),FALSE)</f>
        <v>0</v>
      </c>
      <c r="S1365" s="9">
        <f ca="1">HLOOKUP($B1365,INDIRECT(S$1&amp;"!$I$2:$AM$40"),('Partner-period(er)'!$A1365+14),FALSE)</f>
        <v>0</v>
      </c>
      <c r="T1365" s="9">
        <f ca="1">HLOOKUP($B1365,INDIRECT(T$1&amp;"!$I$2:$AM$40"),('Partner-period(er)'!$A1365+14),FALSE)</f>
        <v>0</v>
      </c>
      <c r="U1365" s="9">
        <f ca="1">HLOOKUP($B1365,INDIRECT(U$1&amp;"!$I$2:$AM$40"),('Partner-period(er)'!$A1365+14),FALSE)</f>
        <v>0</v>
      </c>
      <c r="V1365" s="9">
        <f ca="1">HLOOKUP($B1365,INDIRECT(V$1&amp;"!$I$2:$AM$40"),('Partner-period(er)'!$A1365+14),FALSE)</f>
        <v>0</v>
      </c>
      <c r="W1365" s="9">
        <f ca="1">HLOOKUP($B1365,INDIRECT(W$1&amp;"!$I$2:$AM$40"),('Partner-period(er)'!$A1365+14),FALSE)</f>
        <v>0</v>
      </c>
      <c r="X1365" s="109">
        <f ca="1">HLOOKUP($B1365,INDIRECT(X$1&amp;"!$I$2:$AM$40"),('Partner-period(er)'!$A1365+14),FALSE)</f>
        <v>0</v>
      </c>
      <c r="Z1365" s="15">
        <f t="shared" ca="1" si="736"/>
        <v>0</v>
      </c>
      <c r="AA1365" s="11">
        <f ca="1">SUM($J1365:K1365)</f>
        <v>0</v>
      </c>
      <c r="AB1365" s="11">
        <f ca="1">SUM($J1365:L1365)</f>
        <v>0</v>
      </c>
      <c r="AC1365" s="11">
        <f ca="1">SUM($J1365:M1365)</f>
        <v>0</v>
      </c>
      <c r="AD1365" s="11">
        <f ca="1">SUM($J1365:N1365)</f>
        <v>0</v>
      </c>
      <c r="AE1365" s="11">
        <f ca="1">SUM($J1365:O1365)</f>
        <v>0</v>
      </c>
      <c r="AF1365" s="11">
        <f ca="1">SUM($J1365:P1365)</f>
        <v>0</v>
      </c>
      <c r="AG1365" s="11">
        <f ca="1">SUM($J1365:Q1365)</f>
        <v>0</v>
      </c>
      <c r="AH1365" s="11">
        <f ca="1">SUM($J1365:R1365)</f>
        <v>0</v>
      </c>
      <c r="AI1365" s="11">
        <f ca="1">SUM($J1365:S1365)</f>
        <v>0</v>
      </c>
      <c r="AJ1365" s="11">
        <f ca="1">SUM($J1365:T1365)</f>
        <v>0</v>
      </c>
      <c r="AK1365" s="11">
        <f ca="1">SUM($J1365:U1365)</f>
        <v>0</v>
      </c>
      <c r="AL1365" s="11">
        <f ca="1">SUM($J1365:V1365)</f>
        <v>0</v>
      </c>
      <c r="AM1365" s="11">
        <f ca="1">SUM($J1365:W1365)</f>
        <v>0</v>
      </c>
      <c r="AN1365" s="19">
        <f ca="1">SUM($J1365:X1365)</f>
        <v>0</v>
      </c>
      <c r="AO1365" s="12"/>
      <c r="AP1365" s="11">
        <f ca="1">IF(Data!$H$2="ja",IF(Z1365&gt;$G1365,Z1365-$G1365,0),0)</f>
        <v>0</v>
      </c>
      <c r="AQ1365" s="11">
        <f ca="1">IF(Data!$H$2="ja",IF(AA1365&gt;$G1365,AA1365-$G1365-SUM($AP1365:AP1365),0),0)</f>
        <v>0</v>
      </c>
      <c r="AR1365" s="11">
        <f ca="1">IF(Data!$H$2="ja",IF(AB1365&gt;$G1365,AB1365-$G1365-SUM($AP1365:AQ1365),0),0)</f>
        <v>0</v>
      </c>
      <c r="AS1365" s="11">
        <f ca="1">IF(Data!$H$2="ja",IF(AC1365&gt;$G1365,AC1365-$G1365-SUM($AP1365:AR1365),0),0)</f>
        <v>0</v>
      </c>
      <c r="AT1365" s="11">
        <f ca="1">IF(Data!$H$2="ja",IF(AD1365&gt;$G1365,AD1365-$G1365-SUM($AP1365:AS1365),0),0)</f>
        <v>0</v>
      </c>
      <c r="AU1365" s="11">
        <f ca="1">IF(Data!$H$2="ja",IF(AE1365&gt;$G1365,AE1365-$G1365-SUM($AP1365:AT1365),0),0)</f>
        <v>0</v>
      </c>
      <c r="AV1365" s="11">
        <f ca="1">IF(Data!$H$2="ja",IF(AF1365&gt;$G1365,AF1365-$G1365-SUM($AP1365:AU1365),0),0)</f>
        <v>0</v>
      </c>
      <c r="AW1365" s="11">
        <f ca="1">IF(Data!$H$2="ja",IF(AG1365&gt;$G1365,AG1365-$G1365-SUM($AP1365:AV1365),0),0)</f>
        <v>0</v>
      </c>
      <c r="AX1365" s="11">
        <f ca="1">IF(Data!$H$2="ja",IF(AH1365&gt;$G1365,AH1365-$G1365-SUM($AP1365:AW1365),0),0)</f>
        <v>0</v>
      </c>
      <c r="AY1365" s="11">
        <f ca="1">IF(Data!$H$2="ja",IF(AI1365&gt;$G1365,AI1365-$G1365-SUM($AP1365:AX1365),0),0)</f>
        <v>0</v>
      </c>
      <c r="AZ1365" s="11">
        <f ca="1">IF(Data!$H$2="ja",IF(AJ1365&gt;$G1365,AJ1365-$G1365-SUM($AP1365:AY1365),0),0)</f>
        <v>0</v>
      </c>
      <c r="BA1365" s="11">
        <f ca="1">IF(Data!$H$2="ja",IF(AK1365&gt;$G1365,AK1365-$G1365-SUM($AP1365:AZ1365),0),0)</f>
        <v>0</v>
      </c>
      <c r="BB1365" s="11">
        <f ca="1">IF(Data!$H$2="ja",IF(AL1365&gt;$G1365,AL1365-$G1365-SUM($AP1365:BA1365),0),0)</f>
        <v>0</v>
      </c>
      <c r="BC1365" s="11">
        <f ca="1">IF(Data!$H$2="ja",IF(AM1365&gt;$G1365,AM1365-$G1365-SUM($AP1365:BB1365),0),0)</f>
        <v>0</v>
      </c>
      <c r="BD1365" s="11">
        <f ca="1">IF(Data!$H$2="ja",IF(AN1365&gt;$G1365,AN1365-$G1365-SUM($AP1365:BC1365),0),0)</f>
        <v>0</v>
      </c>
    </row>
    <row r="1366" spans="1:56" x14ac:dyDescent="0.25">
      <c r="A1366" s="24">
        <v>12</v>
      </c>
      <c r="B1366" s="24">
        <f t="shared" si="732"/>
        <v>28</v>
      </c>
      <c r="C1366" s="39"/>
      <c r="D1366" s="9" t="str">
        <f>Data!B$9</f>
        <v>Konsulentydelser ved køb fra ekstern leverandør</v>
      </c>
      <c r="E1366" s="9"/>
      <c r="F1366" s="4"/>
      <c r="G1366" s="242">
        <f>HLOOKUP(B1366,'Budget &amp; Total'!$1:$45,(33),FALSE)</f>
        <v>0</v>
      </c>
      <c r="H1366" s="454">
        <f t="shared" ca="1" si="733"/>
        <v>0</v>
      </c>
      <c r="I1366" s="72"/>
      <c r="J1366" s="159">
        <f ca="1">HLOOKUP($B1366,INDIRECT(J$1&amp;"!$I$2:$AM$40"),('Partner-period(er)'!$A1366+14),FALSE)</f>
        <v>0</v>
      </c>
      <c r="K1366" s="57">
        <f ca="1">HLOOKUP($B1366,INDIRECT(K$1&amp;"!$I$2:$AM$40"),('Partner-period(er)'!$A1366+14),FALSE)</f>
        <v>0</v>
      </c>
      <c r="L1366" s="57">
        <f ca="1">HLOOKUP($B1366,INDIRECT(L$1&amp;"!$I$2:$AM$40"),('Partner-period(er)'!$A1366+14),FALSE)</f>
        <v>0</v>
      </c>
      <c r="M1366" s="57">
        <f ca="1">HLOOKUP($B1366,INDIRECT(M$1&amp;"!$I$2:$AM$40"),('Partner-period(er)'!$A1366+14),FALSE)</f>
        <v>0</v>
      </c>
      <c r="N1366" s="57">
        <f ca="1">HLOOKUP($B1366,INDIRECT(N$1&amp;"!$I$2:$AM$40"),('Partner-period(er)'!$A1366+14),FALSE)</f>
        <v>0</v>
      </c>
      <c r="O1366" s="9">
        <f ca="1">HLOOKUP($B1366,INDIRECT(O$1&amp;"!$I$2:$AM$40"),('Partner-period(er)'!$A1366+14),FALSE)</f>
        <v>0</v>
      </c>
      <c r="P1366" s="9">
        <f ca="1">HLOOKUP($B1366,INDIRECT(P$1&amp;"!$I$2:$AM$40"),('Partner-period(er)'!$A1366+14),FALSE)</f>
        <v>0</v>
      </c>
      <c r="Q1366" s="9">
        <f ca="1">HLOOKUP($B1366,INDIRECT(Q$1&amp;"!$I$2:$AM$40"),('Partner-period(er)'!$A1366+14),FALSE)</f>
        <v>0</v>
      </c>
      <c r="R1366" s="9">
        <f ca="1">HLOOKUP($B1366,INDIRECT(R$1&amp;"!$I$2:$AM$40"),('Partner-period(er)'!$A1366+14),FALSE)</f>
        <v>0</v>
      </c>
      <c r="S1366" s="9">
        <f ca="1">HLOOKUP($B1366,INDIRECT(S$1&amp;"!$I$2:$AM$40"),('Partner-period(er)'!$A1366+14),FALSE)</f>
        <v>0</v>
      </c>
      <c r="T1366" s="9">
        <f ca="1">HLOOKUP($B1366,INDIRECT(T$1&amp;"!$I$2:$AM$40"),('Partner-period(er)'!$A1366+14),FALSE)</f>
        <v>0</v>
      </c>
      <c r="U1366" s="9">
        <f ca="1">HLOOKUP($B1366,INDIRECT(U$1&amp;"!$I$2:$AM$40"),('Partner-period(er)'!$A1366+14),FALSE)</f>
        <v>0</v>
      </c>
      <c r="V1366" s="9">
        <f ca="1">HLOOKUP($B1366,INDIRECT(V$1&amp;"!$I$2:$AM$40"),('Partner-period(er)'!$A1366+14),FALSE)</f>
        <v>0</v>
      </c>
      <c r="W1366" s="9">
        <f ca="1">HLOOKUP($B1366,INDIRECT(W$1&amp;"!$I$2:$AM$40"),('Partner-period(er)'!$A1366+14),FALSE)</f>
        <v>0</v>
      </c>
      <c r="X1366" s="109">
        <f ca="1">HLOOKUP($B1366,INDIRECT(X$1&amp;"!$I$2:$AM$40"),('Partner-period(er)'!$A1366+14),FALSE)</f>
        <v>0</v>
      </c>
      <c r="Z1366" s="15">
        <f t="shared" ca="1" si="736"/>
        <v>0</v>
      </c>
      <c r="AA1366" s="11">
        <f ca="1">SUM($J1366:K1366)</f>
        <v>0</v>
      </c>
      <c r="AB1366" s="11">
        <f ca="1">SUM($J1366:L1366)</f>
        <v>0</v>
      </c>
      <c r="AC1366" s="11">
        <f ca="1">SUM($J1366:M1366)</f>
        <v>0</v>
      </c>
      <c r="AD1366" s="11">
        <f ca="1">SUM($J1366:N1366)</f>
        <v>0</v>
      </c>
      <c r="AE1366" s="11">
        <f ca="1">SUM($J1366:O1366)</f>
        <v>0</v>
      </c>
      <c r="AF1366" s="11">
        <f ca="1">SUM($J1366:P1366)</f>
        <v>0</v>
      </c>
      <c r="AG1366" s="11">
        <f ca="1">SUM($J1366:Q1366)</f>
        <v>0</v>
      </c>
      <c r="AH1366" s="11">
        <f ca="1">SUM($J1366:R1366)</f>
        <v>0</v>
      </c>
      <c r="AI1366" s="11">
        <f ca="1">SUM($J1366:S1366)</f>
        <v>0</v>
      </c>
      <c r="AJ1366" s="11">
        <f ca="1">SUM($J1366:T1366)</f>
        <v>0</v>
      </c>
      <c r="AK1366" s="11">
        <f ca="1">SUM($J1366:U1366)</f>
        <v>0</v>
      </c>
      <c r="AL1366" s="11">
        <f ca="1">SUM($J1366:V1366)</f>
        <v>0</v>
      </c>
      <c r="AM1366" s="11">
        <f ca="1">SUM($J1366:W1366)</f>
        <v>0</v>
      </c>
      <c r="AN1366" s="19">
        <f ca="1">SUM($J1366:X1366)</f>
        <v>0</v>
      </c>
      <c r="AO1366" s="12"/>
      <c r="AP1366" s="11">
        <f ca="1">IF(Data!$H$2="ja",IF(Z1366&gt;$G1366,Z1366-$G1366,0),0)</f>
        <v>0</v>
      </c>
      <c r="AQ1366" s="11">
        <f ca="1">IF(Data!$H$2="ja",IF(AA1366&gt;$G1366,AA1366-$G1366-SUM($AP1366:AP1366),0),0)</f>
        <v>0</v>
      </c>
      <c r="AR1366" s="11">
        <f ca="1">IF(Data!$H$2="ja",IF(AB1366&gt;$G1366,AB1366-$G1366-SUM($AP1366:AQ1366),0),0)</f>
        <v>0</v>
      </c>
      <c r="AS1366" s="11">
        <f ca="1">IF(Data!$H$2="ja",IF(AC1366&gt;$G1366,AC1366-$G1366-SUM($AP1366:AR1366),0),0)</f>
        <v>0</v>
      </c>
      <c r="AT1366" s="11">
        <f ca="1">IF(Data!$H$2="ja",IF(AD1366&gt;$G1366,AD1366-$G1366-SUM($AP1366:AS1366),0),0)</f>
        <v>0</v>
      </c>
      <c r="AU1366" s="11">
        <f ca="1">IF(Data!$H$2="ja",IF(AE1366&gt;$G1366,AE1366-$G1366-SUM($AP1366:AT1366),0),0)</f>
        <v>0</v>
      </c>
      <c r="AV1366" s="11">
        <f ca="1">IF(Data!$H$2="ja",IF(AF1366&gt;$G1366,AF1366-$G1366-SUM($AP1366:AU1366),0),0)</f>
        <v>0</v>
      </c>
      <c r="AW1366" s="11">
        <f ca="1">IF(Data!$H$2="ja",IF(AG1366&gt;$G1366,AG1366-$G1366-SUM($AP1366:AV1366),0),0)</f>
        <v>0</v>
      </c>
      <c r="AX1366" s="11">
        <f ca="1">IF(Data!$H$2="ja",IF(AH1366&gt;$G1366,AH1366-$G1366-SUM($AP1366:AW1366),0),0)</f>
        <v>0</v>
      </c>
      <c r="AY1366" s="11">
        <f ca="1">IF(Data!$H$2="ja",IF(AI1366&gt;$G1366,AI1366-$G1366-SUM($AP1366:AX1366),0),0)</f>
        <v>0</v>
      </c>
      <c r="AZ1366" s="11">
        <f ca="1">IF(Data!$H$2="ja",IF(AJ1366&gt;$G1366,AJ1366-$G1366-SUM($AP1366:AY1366),0),0)</f>
        <v>0</v>
      </c>
      <c r="BA1366" s="11">
        <f ca="1">IF(Data!$H$2="ja",IF(AK1366&gt;$G1366,AK1366-$G1366-SUM($AP1366:AZ1366),0),0)</f>
        <v>0</v>
      </c>
      <c r="BB1366" s="11">
        <f ca="1">IF(Data!$H$2="ja",IF(AL1366&gt;$G1366,AL1366-$G1366-SUM($AP1366:BA1366),0),0)</f>
        <v>0</v>
      </c>
      <c r="BC1366" s="11">
        <f ca="1">IF(Data!$H$2="ja",IF(AM1366&gt;$G1366,AM1366-$G1366-SUM($AP1366:BB1366),0),0)</f>
        <v>0</v>
      </c>
      <c r="BD1366" s="11">
        <f ca="1">IF(Data!$H$2="ja",IF(AN1366&gt;$G1366,AN1366-$G1366-SUM($AP1366:BC1366),0),0)</f>
        <v>0</v>
      </c>
    </row>
    <row r="1367" spans="1:56" x14ac:dyDescent="0.25">
      <c r="A1367" s="24">
        <v>13</v>
      </c>
      <c r="B1367" s="24">
        <f t="shared" si="732"/>
        <v>28</v>
      </c>
      <c r="C1367" s="39"/>
      <c r="D1367" s="9" t="str">
        <f>Data!B$10</f>
        <v>Indtægter (negative tal)</v>
      </c>
      <c r="E1367" s="9"/>
      <c r="F1367" s="4"/>
      <c r="G1367" s="242">
        <f>HLOOKUP(B1367,'Budget &amp; Total'!$1:$45,(34),FALSE)</f>
        <v>0</v>
      </c>
      <c r="H1367" s="454">
        <f t="shared" ca="1" si="733"/>
        <v>0</v>
      </c>
      <c r="I1367" s="72"/>
      <c r="J1367" s="159">
        <f ca="1">HLOOKUP($B1367,INDIRECT(J$1&amp;"!$I$2:$AM$40"),('Partner-period(er)'!$A1367+14),FALSE)</f>
        <v>0</v>
      </c>
      <c r="K1367" s="57">
        <f ca="1">HLOOKUP($B1367,INDIRECT(K$1&amp;"!$I$2:$AM$40"),('Partner-period(er)'!$A1367+14),FALSE)</f>
        <v>0</v>
      </c>
      <c r="L1367" s="57">
        <f ca="1">HLOOKUP($B1367,INDIRECT(L$1&amp;"!$I$2:$AM$40"),('Partner-period(er)'!$A1367+14),FALSE)</f>
        <v>0</v>
      </c>
      <c r="M1367" s="57">
        <f ca="1">HLOOKUP($B1367,INDIRECT(M$1&amp;"!$I$2:$AM$40"),('Partner-period(er)'!$A1367+14),FALSE)</f>
        <v>0</v>
      </c>
      <c r="N1367" s="57">
        <f ca="1">HLOOKUP($B1367,INDIRECT(N$1&amp;"!$I$2:$AM$40"),('Partner-period(er)'!$A1367+14),FALSE)</f>
        <v>0</v>
      </c>
      <c r="O1367" s="9">
        <f ca="1">HLOOKUP($B1367,INDIRECT(O$1&amp;"!$I$2:$AM$40"),('Partner-period(er)'!$A1367+14),FALSE)</f>
        <v>0</v>
      </c>
      <c r="P1367" s="9">
        <f ca="1">HLOOKUP($B1367,INDIRECT(P$1&amp;"!$I$2:$AM$40"),('Partner-period(er)'!$A1367+14),FALSE)</f>
        <v>0</v>
      </c>
      <c r="Q1367" s="9">
        <f ca="1">HLOOKUP($B1367,INDIRECT(Q$1&amp;"!$I$2:$AM$40"),('Partner-period(er)'!$A1367+14),FALSE)</f>
        <v>0</v>
      </c>
      <c r="R1367" s="9">
        <f ca="1">HLOOKUP($B1367,INDIRECT(R$1&amp;"!$I$2:$AM$40"),('Partner-period(er)'!$A1367+14),FALSE)</f>
        <v>0</v>
      </c>
      <c r="S1367" s="9">
        <f ca="1">HLOOKUP($B1367,INDIRECT(S$1&amp;"!$I$2:$AM$40"),('Partner-period(er)'!$A1367+14),FALSE)</f>
        <v>0</v>
      </c>
      <c r="T1367" s="9">
        <f ca="1">HLOOKUP($B1367,INDIRECT(T$1&amp;"!$I$2:$AM$40"),('Partner-period(er)'!$A1367+14),FALSE)</f>
        <v>0</v>
      </c>
      <c r="U1367" s="9">
        <f ca="1">HLOOKUP($B1367,INDIRECT(U$1&amp;"!$I$2:$AM$40"),('Partner-period(er)'!$A1367+14),FALSE)</f>
        <v>0</v>
      </c>
      <c r="V1367" s="9">
        <f ca="1">HLOOKUP($B1367,INDIRECT(V$1&amp;"!$I$2:$AM$40"),('Partner-period(er)'!$A1367+14),FALSE)</f>
        <v>0</v>
      </c>
      <c r="W1367" s="9">
        <f ca="1">HLOOKUP($B1367,INDIRECT(W$1&amp;"!$I$2:$AM$40"),('Partner-period(er)'!$A1367+14),FALSE)</f>
        <v>0</v>
      </c>
      <c r="X1367" s="109">
        <f ca="1">HLOOKUP($B1367,INDIRECT(X$1&amp;"!$I$2:$AM$40"),('Partner-period(er)'!$A1367+14),FALSE)</f>
        <v>0</v>
      </c>
      <c r="Z1367" s="15">
        <f t="shared" ca="1" si="736"/>
        <v>0</v>
      </c>
      <c r="AA1367" s="11">
        <f ca="1">SUM($J1367:K1367)</f>
        <v>0</v>
      </c>
      <c r="AB1367" s="11">
        <f ca="1">SUM($J1367:L1367)</f>
        <v>0</v>
      </c>
      <c r="AC1367" s="11">
        <f ca="1">SUM($J1367:M1367)</f>
        <v>0</v>
      </c>
      <c r="AD1367" s="11">
        <f ca="1">SUM($J1367:N1367)</f>
        <v>0</v>
      </c>
      <c r="AE1367" s="11">
        <f ca="1">SUM($J1367:O1367)</f>
        <v>0</v>
      </c>
      <c r="AF1367" s="11">
        <f ca="1">SUM($J1367:P1367)</f>
        <v>0</v>
      </c>
      <c r="AG1367" s="11">
        <f ca="1">SUM($J1367:Q1367)</f>
        <v>0</v>
      </c>
      <c r="AH1367" s="11">
        <f ca="1">SUM($J1367:R1367)</f>
        <v>0</v>
      </c>
      <c r="AI1367" s="11">
        <f ca="1">SUM($J1367:S1367)</f>
        <v>0</v>
      </c>
      <c r="AJ1367" s="11">
        <f ca="1">SUM($J1367:T1367)</f>
        <v>0</v>
      </c>
      <c r="AK1367" s="11">
        <f ca="1">SUM($J1367:U1367)</f>
        <v>0</v>
      </c>
      <c r="AL1367" s="11">
        <f ca="1">SUM($J1367:V1367)</f>
        <v>0</v>
      </c>
      <c r="AM1367" s="11">
        <f ca="1">SUM($J1367:W1367)</f>
        <v>0</v>
      </c>
      <c r="AN1367" s="19">
        <f ca="1">SUM($J1367:X1367)</f>
        <v>0</v>
      </c>
      <c r="AO1367" s="12"/>
      <c r="AP1367" s="11"/>
      <c r="AQ1367" s="11"/>
      <c r="AR1367" s="11"/>
      <c r="AS1367" s="11"/>
      <c r="AT1367" s="11"/>
      <c r="AU1367" s="11"/>
      <c r="AV1367" s="11"/>
      <c r="AW1367" s="11"/>
      <c r="AX1367" s="11"/>
      <c r="AY1367" s="11"/>
      <c r="AZ1367" s="11"/>
      <c r="BA1367" s="11"/>
      <c r="BB1367" s="11"/>
      <c r="BC1367" s="11"/>
      <c r="BD1367" s="11"/>
    </row>
    <row r="1368" spans="1:56" x14ac:dyDescent="0.25">
      <c r="A1368" s="24">
        <v>14</v>
      </c>
      <c r="B1368" s="24">
        <f t="shared" si="732"/>
        <v>28</v>
      </c>
      <c r="C1368" s="39"/>
      <c r="D1368" s="9" t="str">
        <f>Data!B$11</f>
        <v>Andet, herunder rejser og formidling</v>
      </c>
      <c r="E1368" s="9"/>
      <c r="F1368" s="4"/>
      <c r="G1368" s="242">
        <f>HLOOKUP(B1368,'Budget &amp; Total'!$1:$45,(35),FALSE)</f>
        <v>0</v>
      </c>
      <c r="H1368" s="454">
        <f t="shared" ca="1" si="733"/>
        <v>0</v>
      </c>
      <c r="I1368" s="72"/>
      <c r="J1368" s="159">
        <f ca="1">HLOOKUP($B1368,INDIRECT(J$1&amp;"!$I$2:$AM$40"),('Partner-period(er)'!$A1368+14),FALSE)</f>
        <v>0</v>
      </c>
      <c r="K1368" s="57">
        <f ca="1">HLOOKUP($B1368,INDIRECT(K$1&amp;"!$I$2:$AM$40"),('Partner-period(er)'!$A1368+14),FALSE)</f>
        <v>0</v>
      </c>
      <c r="L1368" s="57">
        <f ca="1">HLOOKUP($B1368,INDIRECT(L$1&amp;"!$I$2:$AM$40"),('Partner-period(er)'!$A1368+14),FALSE)</f>
        <v>0</v>
      </c>
      <c r="M1368" s="57">
        <f ca="1">HLOOKUP($B1368,INDIRECT(M$1&amp;"!$I$2:$AM$40"),('Partner-period(er)'!$A1368+14),FALSE)</f>
        <v>0</v>
      </c>
      <c r="N1368" s="57">
        <f ca="1">HLOOKUP($B1368,INDIRECT(N$1&amp;"!$I$2:$AM$40"),('Partner-period(er)'!$A1368+14),FALSE)</f>
        <v>0</v>
      </c>
      <c r="O1368" s="9">
        <f ca="1">HLOOKUP($B1368,INDIRECT(O$1&amp;"!$I$2:$AM$40"),('Partner-period(er)'!$A1368+14),FALSE)</f>
        <v>0</v>
      </c>
      <c r="P1368" s="9">
        <f ca="1">HLOOKUP($B1368,INDIRECT(P$1&amp;"!$I$2:$AM$40"),('Partner-period(er)'!$A1368+14),FALSE)</f>
        <v>0</v>
      </c>
      <c r="Q1368" s="9">
        <f ca="1">HLOOKUP($B1368,INDIRECT(Q$1&amp;"!$I$2:$AM$40"),('Partner-period(er)'!$A1368+14),FALSE)</f>
        <v>0</v>
      </c>
      <c r="R1368" s="9">
        <f ca="1">HLOOKUP($B1368,INDIRECT(R$1&amp;"!$I$2:$AM$40"),('Partner-period(er)'!$A1368+14),FALSE)</f>
        <v>0</v>
      </c>
      <c r="S1368" s="9">
        <f ca="1">HLOOKUP($B1368,INDIRECT(S$1&amp;"!$I$2:$AM$40"),('Partner-period(er)'!$A1368+14),FALSE)</f>
        <v>0</v>
      </c>
      <c r="T1368" s="9">
        <f ca="1">HLOOKUP($B1368,INDIRECT(T$1&amp;"!$I$2:$AM$40"),('Partner-period(er)'!$A1368+14),FALSE)</f>
        <v>0</v>
      </c>
      <c r="U1368" s="9">
        <f ca="1">HLOOKUP($B1368,INDIRECT(U$1&amp;"!$I$2:$AM$40"),('Partner-period(er)'!$A1368+14),FALSE)</f>
        <v>0</v>
      </c>
      <c r="V1368" s="9">
        <f ca="1">HLOOKUP($B1368,INDIRECT(V$1&amp;"!$I$2:$AM$40"),('Partner-period(er)'!$A1368+14),FALSE)</f>
        <v>0</v>
      </c>
      <c r="W1368" s="9">
        <f ca="1">HLOOKUP($B1368,INDIRECT(W$1&amp;"!$I$2:$AM$40"),('Partner-period(er)'!$A1368+14),FALSE)</f>
        <v>0</v>
      </c>
      <c r="X1368" s="109">
        <f ca="1">HLOOKUP($B1368,INDIRECT(X$1&amp;"!$I$2:$AM$40"),('Partner-period(er)'!$A1368+14),FALSE)</f>
        <v>0</v>
      </c>
      <c r="Z1368" s="15">
        <f t="shared" ca="1" si="736"/>
        <v>0</v>
      </c>
      <c r="AA1368" s="11">
        <f ca="1">SUM($J1368:K1368)</f>
        <v>0</v>
      </c>
      <c r="AB1368" s="11">
        <f ca="1">SUM($J1368:L1368)</f>
        <v>0</v>
      </c>
      <c r="AC1368" s="11">
        <f ca="1">SUM($J1368:M1368)</f>
        <v>0</v>
      </c>
      <c r="AD1368" s="11">
        <f ca="1">SUM($J1368:N1368)</f>
        <v>0</v>
      </c>
      <c r="AE1368" s="11">
        <f ca="1">SUM($J1368:O1368)</f>
        <v>0</v>
      </c>
      <c r="AF1368" s="11">
        <f ca="1">SUM($J1368:P1368)</f>
        <v>0</v>
      </c>
      <c r="AG1368" s="11">
        <f ca="1">SUM($J1368:Q1368)</f>
        <v>0</v>
      </c>
      <c r="AH1368" s="11">
        <f ca="1">SUM($J1368:R1368)</f>
        <v>0</v>
      </c>
      <c r="AI1368" s="11">
        <f ca="1">SUM($J1368:S1368)</f>
        <v>0</v>
      </c>
      <c r="AJ1368" s="11">
        <f ca="1">SUM($J1368:T1368)</f>
        <v>0</v>
      </c>
      <c r="AK1368" s="11">
        <f ca="1">SUM($J1368:U1368)</f>
        <v>0</v>
      </c>
      <c r="AL1368" s="11">
        <f ca="1">SUM($J1368:V1368)</f>
        <v>0</v>
      </c>
      <c r="AM1368" s="11">
        <f ca="1">SUM($J1368:W1368)</f>
        <v>0</v>
      </c>
      <c r="AN1368" s="19">
        <f ca="1">SUM($J1368:X1368)</f>
        <v>0</v>
      </c>
      <c r="AO1368" s="12"/>
      <c r="AP1368" s="11">
        <f ca="1">IF(Data!$H$2="ja",IF(Z1368&gt;$G1368,Z1368-$G1368,0),0)</f>
        <v>0</v>
      </c>
      <c r="AQ1368" s="11">
        <f ca="1">IF(Data!$H$2="ja",IF(AA1368&gt;$G1368,AA1368-$G1368-SUM($AP1368:AP1368),0),0)</f>
        <v>0</v>
      </c>
      <c r="AR1368" s="11">
        <f ca="1">IF(Data!$H$2="ja",IF(AB1368&gt;$G1368,AB1368-$G1368-SUM($AP1368:AQ1368),0),0)</f>
        <v>0</v>
      </c>
      <c r="AS1368" s="11">
        <f ca="1">IF(Data!$H$2="ja",IF(AC1368&gt;$G1368,AC1368-$G1368-SUM($AP1368:AR1368),0),0)</f>
        <v>0</v>
      </c>
      <c r="AT1368" s="11">
        <f ca="1">IF(Data!$H$2="ja",IF(AD1368&gt;$G1368,AD1368-$G1368-SUM($AP1368:AS1368),0),0)</f>
        <v>0</v>
      </c>
      <c r="AU1368" s="11">
        <f ca="1">IF(Data!$H$2="ja",IF(AE1368&gt;$G1368,AE1368-$G1368-SUM($AP1368:AT1368),0),0)</f>
        <v>0</v>
      </c>
      <c r="AV1368" s="11">
        <f ca="1">IF(Data!$H$2="ja",IF(AF1368&gt;$G1368,AF1368-$G1368-SUM($AP1368:AU1368),0),0)</f>
        <v>0</v>
      </c>
      <c r="AW1368" s="11">
        <f ca="1">IF(Data!$H$2="ja",IF(AG1368&gt;$G1368,AG1368-$G1368-SUM($AP1368:AV1368),0),0)</f>
        <v>0</v>
      </c>
      <c r="AX1368" s="11">
        <f ca="1">IF(Data!$H$2="ja",IF(AH1368&gt;$G1368,AH1368-$G1368-SUM($AP1368:AW1368),0),0)</f>
        <v>0</v>
      </c>
      <c r="AY1368" s="11">
        <f ca="1">IF(Data!$H$2="ja",IF(AI1368&gt;$G1368,AI1368-$G1368-SUM($AP1368:AX1368),0),0)</f>
        <v>0</v>
      </c>
      <c r="AZ1368" s="11">
        <f ca="1">IF(Data!$H$2="ja",IF(AJ1368&gt;$G1368,AJ1368-$G1368-SUM($AP1368:AY1368),0),0)</f>
        <v>0</v>
      </c>
      <c r="BA1368" s="11">
        <f ca="1">IF(Data!$H$2="ja",IF(AK1368&gt;$G1368,AK1368-$G1368-SUM($AP1368:AZ1368),0),0)</f>
        <v>0</v>
      </c>
      <c r="BB1368" s="11">
        <f ca="1">IF(Data!$H$2="ja",IF(AL1368&gt;$G1368,AL1368-$G1368-SUM($AP1368:BA1368),0),0)</f>
        <v>0</v>
      </c>
      <c r="BC1368" s="11">
        <f ca="1">IF(Data!$H$2="ja",IF(AM1368&gt;$G1368,AM1368-$G1368-SUM($AP1368:BB1368),0),0)</f>
        <v>0</v>
      </c>
      <c r="BD1368" s="11">
        <f ca="1">IF(Data!$H$2="ja",IF(AN1368&gt;$G1368,AN1368-$G1368-SUM($AP1368:BC1368),0),0)</f>
        <v>0</v>
      </c>
    </row>
    <row r="1369" spans="1:56" x14ac:dyDescent="0.25">
      <c r="A1369" s="24">
        <v>15</v>
      </c>
      <c r="B1369" s="24">
        <f t="shared" si="732"/>
        <v>28</v>
      </c>
      <c r="C1369" s="39"/>
      <c r="D1369" s="9" t="str">
        <f>Data!B$12</f>
        <v>Overheadomkostninger</v>
      </c>
      <c r="E1369" s="9"/>
      <c r="F1369" s="4"/>
      <c r="G1369" s="243">
        <f>HLOOKUP(B1369,'Budget &amp; Total'!$1:$45,(37),FALSE)</f>
        <v>0</v>
      </c>
      <c r="H1369" s="454">
        <f t="shared" ca="1" si="733"/>
        <v>0</v>
      </c>
      <c r="I1369" s="72"/>
      <c r="J1369" s="159">
        <f ca="1">HLOOKUP($B1369,INDIRECT(J$1&amp;"!$I$2:$AM$40"),('Partner-period(er)'!$A1369+14),FALSE)</f>
        <v>0</v>
      </c>
      <c r="K1369" s="57">
        <f ca="1">HLOOKUP($B1369,INDIRECT(K$1&amp;"!$I$2:$AM$40"),('Partner-period(er)'!$A1369+14),FALSE)</f>
        <v>0</v>
      </c>
      <c r="L1369" s="57">
        <f ca="1">HLOOKUP($B1369,INDIRECT(L$1&amp;"!$I$2:$AM$40"),('Partner-period(er)'!$A1369+14),FALSE)</f>
        <v>0</v>
      </c>
      <c r="M1369" s="57">
        <f ca="1">HLOOKUP($B1369,INDIRECT(M$1&amp;"!$I$2:$AM$40"),('Partner-period(er)'!$A1369+14),FALSE)</f>
        <v>0</v>
      </c>
      <c r="N1369" s="57">
        <f ca="1">HLOOKUP($B1369,INDIRECT(N$1&amp;"!$I$2:$AM$40"),('Partner-period(er)'!$A1369+14),FALSE)</f>
        <v>0</v>
      </c>
      <c r="O1369" s="9">
        <f ca="1">HLOOKUP($B1369,INDIRECT(O$1&amp;"!$I$2:$AM$40"),('Partner-period(er)'!$A1369+14),FALSE)</f>
        <v>0</v>
      </c>
      <c r="P1369" s="9">
        <f ca="1">HLOOKUP($B1369,INDIRECT(P$1&amp;"!$I$2:$AM$40"),('Partner-period(er)'!$A1369+14),FALSE)</f>
        <v>0</v>
      </c>
      <c r="Q1369" s="9">
        <f ca="1">HLOOKUP($B1369,INDIRECT(Q$1&amp;"!$I$2:$AM$40"),('Partner-period(er)'!$A1369+14),FALSE)</f>
        <v>0</v>
      </c>
      <c r="R1369" s="9">
        <f ca="1">HLOOKUP($B1369,INDIRECT(R$1&amp;"!$I$2:$AM$40"),('Partner-period(er)'!$A1369+14),FALSE)</f>
        <v>0</v>
      </c>
      <c r="S1369" s="9">
        <f ca="1">HLOOKUP($B1369,INDIRECT(S$1&amp;"!$I$2:$AM$40"),('Partner-period(er)'!$A1369+14),FALSE)</f>
        <v>0</v>
      </c>
      <c r="T1369" s="9">
        <f ca="1">HLOOKUP($B1369,INDIRECT(T$1&amp;"!$I$2:$AM$40"),('Partner-period(er)'!$A1369+14),FALSE)</f>
        <v>0</v>
      </c>
      <c r="U1369" s="9">
        <f ca="1">HLOOKUP($B1369,INDIRECT(U$1&amp;"!$I$2:$AM$40"),('Partner-period(er)'!$A1369+14),FALSE)</f>
        <v>0</v>
      </c>
      <c r="V1369" s="9">
        <f ca="1">HLOOKUP($B1369,INDIRECT(V$1&amp;"!$I$2:$AM$40"),('Partner-period(er)'!$A1369+14),FALSE)</f>
        <v>0</v>
      </c>
      <c r="W1369" s="9">
        <f ca="1">HLOOKUP($B1369,INDIRECT(W$1&amp;"!$I$2:$AM$40"),('Partner-period(er)'!$A1369+14),FALSE)</f>
        <v>0</v>
      </c>
      <c r="X1369" s="109">
        <f ca="1">HLOOKUP($B1369,INDIRECT(X$1&amp;"!$I$2:$AM$40"),('Partner-period(er)'!$A1369+14),FALSE)</f>
        <v>0</v>
      </c>
      <c r="Z1369" s="15">
        <f t="shared" ca="1" si="736"/>
        <v>0</v>
      </c>
      <c r="AA1369" s="11">
        <f ca="1">SUM($J1369:K1369)</f>
        <v>0</v>
      </c>
      <c r="AB1369" s="11">
        <f ca="1">SUM($J1369:L1369)</f>
        <v>0</v>
      </c>
      <c r="AC1369" s="11">
        <f ca="1">SUM($J1369:M1369)</f>
        <v>0</v>
      </c>
      <c r="AD1369" s="11">
        <f ca="1">SUM($J1369:N1369)</f>
        <v>0</v>
      </c>
      <c r="AE1369" s="11">
        <f ca="1">SUM($J1369:O1369)</f>
        <v>0</v>
      </c>
      <c r="AF1369" s="11">
        <f ca="1">SUM($J1369:P1369)</f>
        <v>0</v>
      </c>
      <c r="AG1369" s="11">
        <f ca="1">SUM($J1369:Q1369)</f>
        <v>0</v>
      </c>
      <c r="AH1369" s="11">
        <f ca="1">SUM($J1369:R1369)</f>
        <v>0</v>
      </c>
      <c r="AI1369" s="11">
        <f ca="1">SUM($J1369:S1369)</f>
        <v>0</v>
      </c>
      <c r="AJ1369" s="11">
        <f ca="1">SUM($J1369:T1369)</f>
        <v>0</v>
      </c>
      <c r="AK1369" s="11">
        <f ca="1">SUM($J1369:U1369)</f>
        <v>0</v>
      </c>
      <c r="AL1369" s="11">
        <f ca="1">SUM($J1369:V1369)</f>
        <v>0</v>
      </c>
      <c r="AM1369" s="11">
        <f ca="1">SUM($J1369:W1369)</f>
        <v>0</v>
      </c>
      <c r="AN1369" s="19">
        <f ca="1">SUM($J1369:X1369)</f>
        <v>0</v>
      </c>
      <c r="AO1369" s="12"/>
      <c r="AP1369" s="11">
        <f ca="1">IF(Data!$H$2="ja",IF(Z1369&gt;$G1369,Z1369-$G1369,0),0)</f>
        <v>0</v>
      </c>
      <c r="AQ1369" s="11">
        <f ca="1">IF(Data!$H$2="ja",IF(AA1369&gt;$G1369,AA1369-$G1369-SUM($AP1369:AP1369),0),0)</f>
        <v>0</v>
      </c>
      <c r="AR1369" s="11">
        <f ca="1">IF(Data!$H$2="ja",IF(AB1369&gt;$G1369,AB1369-$G1369-SUM($AP1369:AQ1369),0),0)</f>
        <v>0</v>
      </c>
      <c r="AS1369" s="11">
        <f ca="1">IF(Data!$H$2="ja",IF(AC1369&gt;$G1369,AC1369-$G1369-SUM($AP1369:AR1369),0),0)</f>
        <v>0</v>
      </c>
      <c r="AT1369" s="11">
        <f ca="1">IF(Data!$H$2="ja",IF(AD1369&gt;$G1369,AD1369-$G1369-SUM($AP1369:AS1369),0),0)</f>
        <v>0</v>
      </c>
      <c r="AU1369" s="11">
        <f ca="1">IF(Data!$H$2="ja",IF(AE1369&gt;$G1369,AE1369-$G1369-SUM($AP1369:AT1369),0),0)</f>
        <v>0</v>
      </c>
      <c r="AV1369" s="11">
        <f ca="1">IF(Data!$H$2="ja",IF(AF1369&gt;$G1369,AF1369-$G1369-SUM($AP1369:AU1369),0),0)</f>
        <v>0</v>
      </c>
      <c r="AW1369" s="11">
        <f ca="1">IF(Data!$H$2="ja",IF(AG1369&gt;$G1369,AG1369-$G1369-SUM($AP1369:AV1369),0),0)</f>
        <v>0</v>
      </c>
      <c r="AX1369" s="11">
        <f ca="1">IF(Data!$H$2="ja",IF(AH1369&gt;$G1369,AH1369-$G1369-SUM($AP1369:AW1369),0),0)</f>
        <v>0</v>
      </c>
      <c r="AY1369" s="11">
        <f ca="1">IF(Data!$H$2="ja",IF(AI1369&gt;$G1369,AI1369-$G1369-SUM($AP1369:AX1369),0),0)</f>
        <v>0</v>
      </c>
      <c r="AZ1369" s="11">
        <f ca="1">IF(Data!$H$2="ja",IF(AJ1369&gt;$G1369,AJ1369-$G1369-SUM($AP1369:AY1369),0),0)</f>
        <v>0</v>
      </c>
      <c r="BA1369" s="11">
        <f ca="1">IF(Data!$H$2="ja",IF(AK1369&gt;$G1369,AK1369-$G1369-SUM($AP1369:AZ1369),0),0)</f>
        <v>0</v>
      </c>
      <c r="BB1369" s="11">
        <f ca="1">IF(Data!$H$2="ja",IF(AL1369&gt;$G1369,AL1369-$G1369-SUM($AP1369:BA1369),0),0)</f>
        <v>0</v>
      </c>
      <c r="BC1369" s="11">
        <f ca="1">IF(Data!$H$2="ja",IF(AM1369&gt;$G1369,AM1369-$G1369-SUM($AP1369:BB1369),0),0)</f>
        <v>0</v>
      </c>
      <c r="BD1369" s="11">
        <f ca="1">IF(Data!$H$2="ja",IF(AN1369&gt;$G1369,AN1369-$G1369-SUM($AP1369:BC1369),0),0)</f>
        <v>0</v>
      </c>
    </row>
    <row r="1370" spans="1:56" x14ac:dyDescent="0.25">
      <c r="A1370" s="24">
        <v>16</v>
      </c>
      <c r="B1370" s="24">
        <f t="shared" si="732"/>
        <v>28</v>
      </c>
      <c r="C1370" s="35"/>
      <c r="D1370" s="32" t="str">
        <f>Data!B$19</f>
        <v>Andre omkostninger total</v>
      </c>
      <c r="E1370" s="32"/>
      <c r="F1370" s="71"/>
      <c r="G1370" s="242">
        <f>HLOOKUP(B1370,'Budget &amp; Total'!$1:$45,(19+A1370),FALSE)</f>
        <v>0</v>
      </c>
      <c r="H1370" s="456">
        <f t="shared" ca="1" si="733"/>
        <v>0</v>
      </c>
      <c r="I1370" s="72"/>
      <c r="J1370" s="209">
        <f ca="1">HLOOKUP($B1370,INDIRECT(J$1&amp;"!$I$2:$AM$40"),('Partner-period(er)'!$A1370+14),FALSE)</f>
        <v>0</v>
      </c>
      <c r="K1370" s="61">
        <f ca="1">HLOOKUP($B1370,INDIRECT(K$1&amp;"!$I$2:$AM$40"),('Partner-period(er)'!$A1370+14),FALSE)</f>
        <v>0</v>
      </c>
      <c r="L1370" s="61">
        <f ca="1">HLOOKUP($B1370,INDIRECT(L$1&amp;"!$I$2:$AM$40"),('Partner-period(er)'!$A1370+14),FALSE)</f>
        <v>0</v>
      </c>
      <c r="M1370" s="61">
        <f ca="1">HLOOKUP($B1370,INDIRECT(M$1&amp;"!$I$2:$AM$40"),('Partner-period(er)'!$A1370+14),FALSE)</f>
        <v>0</v>
      </c>
      <c r="N1370" s="61">
        <f ca="1">HLOOKUP($B1370,INDIRECT(N$1&amp;"!$I$2:$AM$40"),('Partner-period(er)'!$A1370+14),FALSE)</f>
        <v>0</v>
      </c>
      <c r="O1370" s="32">
        <f ca="1">HLOOKUP($B1370,INDIRECT(O$1&amp;"!$I$2:$AM$40"),('Partner-period(er)'!$A1370+14),FALSE)</f>
        <v>0</v>
      </c>
      <c r="P1370" s="32">
        <f ca="1">HLOOKUP($B1370,INDIRECT(P$1&amp;"!$I$2:$AM$40"),('Partner-period(er)'!$A1370+14),FALSE)</f>
        <v>0</v>
      </c>
      <c r="Q1370" s="32">
        <f ca="1">HLOOKUP($B1370,INDIRECT(Q$1&amp;"!$I$2:$AM$40"),('Partner-period(er)'!$A1370+14),FALSE)</f>
        <v>0</v>
      </c>
      <c r="R1370" s="32">
        <f ca="1">HLOOKUP($B1370,INDIRECT(R$1&amp;"!$I$2:$AM$40"),('Partner-period(er)'!$A1370+14),FALSE)</f>
        <v>0</v>
      </c>
      <c r="S1370" s="32">
        <f ca="1">HLOOKUP($B1370,INDIRECT(S$1&amp;"!$I$2:$AM$40"),('Partner-period(er)'!$A1370+14),FALSE)</f>
        <v>0</v>
      </c>
      <c r="T1370" s="32">
        <f ca="1">HLOOKUP($B1370,INDIRECT(T$1&amp;"!$I$2:$AM$40"),('Partner-period(er)'!$A1370+14),FALSE)</f>
        <v>0</v>
      </c>
      <c r="U1370" s="32">
        <f ca="1">HLOOKUP($B1370,INDIRECT(U$1&amp;"!$I$2:$AM$40"),('Partner-period(er)'!$A1370+14),FALSE)</f>
        <v>0</v>
      </c>
      <c r="V1370" s="32">
        <f ca="1">HLOOKUP($B1370,INDIRECT(V$1&amp;"!$I$2:$AM$40"),('Partner-period(er)'!$A1370+14),FALSE)</f>
        <v>0</v>
      </c>
      <c r="W1370" s="32">
        <f ca="1">HLOOKUP($B1370,INDIRECT(W$1&amp;"!$I$2:$AM$40"),('Partner-period(er)'!$A1370+14),FALSE)</f>
        <v>0</v>
      </c>
      <c r="X1370" s="366">
        <f ca="1">HLOOKUP($B1370,INDIRECT(X$1&amp;"!$I$2:$AM$40"),('Partner-period(er)'!$A1370+14),FALSE)</f>
        <v>0</v>
      </c>
      <c r="Z1370" s="15">
        <f t="shared" ca="1" si="736"/>
        <v>0</v>
      </c>
      <c r="AA1370" s="11">
        <f ca="1">SUM($J1370:K1370)</f>
        <v>0</v>
      </c>
      <c r="AB1370" s="11">
        <f ca="1">SUM($J1370:L1370)</f>
        <v>0</v>
      </c>
      <c r="AC1370" s="11">
        <f ca="1">SUM($J1370:M1370)</f>
        <v>0</v>
      </c>
      <c r="AD1370" s="11">
        <f ca="1">SUM($J1370:N1370)</f>
        <v>0</v>
      </c>
      <c r="AE1370" s="11">
        <f ca="1">SUM($J1370:O1370)</f>
        <v>0</v>
      </c>
      <c r="AF1370" s="11">
        <f ca="1">SUM($J1370:P1370)</f>
        <v>0</v>
      </c>
      <c r="AG1370" s="11">
        <f ca="1">SUM($J1370:Q1370)</f>
        <v>0</v>
      </c>
      <c r="AH1370" s="11">
        <f ca="1">SUM($J1370:R1370)</f>
        <v>0</v>
      </c>
      <c r="AI1370" s="11">
        <f ca="1">SUM($J1370:S1370)</f>
        <v>0</v>
      </c>
      <c r="AJ1370" s="11">
        <f ca="1">SUM($J1370:T1370)</f>
        <v>0</v>
      </c>
      <c r="AK1370" s="11">
        <f ca="1">SUM($J1370:U1370)</f>
        <v>0</v>
      </c>
      <c r="AL1370" s="11">
        <f ca="1">SUM($J1370:V1370)</f>
        <v>0</v>
      </c>
      <c r="AM1370" s="11">
        <f ca="1">SUM($J1370:W1370)</f>
        <v>0</v>
      </c>
      <c r="AN1370" s="19">
        <f ca="1">SUM($J1370:X1370)</f>
        <v>0</v>
      </c>
      <c r="AO1370" s="12"/>
      <c r="AP1370" s="11"/>
      <c r="AQ1370" s="11"/>
      <c r="AR1370" s="11"/>
      <c r="AS1370" s="11"/>
      <c r="AT1370" s="11"/>
      <c r="AU1370" s="11"/>
      <c r="AV1370" s="11"/>
      <c r="AW1370" s="11"/>
      <c r="AX1370" s="11"/>
      <c r="AY1370" s="11"/>
      <c r="AZ1370" s="11"/>
      <c r="BA1370" s="11"/>
      <c r="BB1370" s="11"/>
      <c r="BC1370" s="11"/>
      <c r="BD1370" s="11"/>
    </row>
    <row r="1371" spans="1:56" ht="13.8" thickBot="1" x14ac:dyDescent="0.3">
      <c r="A1371" s="24">
        <v>17</v>
      </c>
      <c r="B1371" s="24">
        <f t="shared" si="732"/>
        <v>28</v>
      </c>
      <c r="C1371" s="250" t="str">
        <f>Data!B$55</f>
        <v>Totale omkostninger</v>
      </c>
      <c r="D1371" s="251"/>
      <c r="E1371" s="251"/>
      <c r="F1371" s="252"/>
      <c r="G1371" s="253">
        <f>HLOOKUP(B1371,'Budget &amp; Total'!$1:$45,(38),FALSE)</f>
        <v>0</v>
      </c>
      <c r="H1371" s="457">
        <f t="shared" ca="1" si="733"/>
        <v>0</v>
      </c>
      <c r="I1371" s="80"/>
      <c r="J1371" s="255">
        <f ca="1">HLOOKUP($B1371,INDIRECT(J$1&amp;"!$I$2:$AM$40"),('Partner-period(er)'!$A1371+14),FALSE)</f>
        <v>0</v>
      </c>
      <c r="K1371" s="256">
        <f ca="1">HLOOKUP($B1371,INDIRECT(K$1&amp;"!$I$2:$AM$40"),('Partner-period(er)'!$A1371+14),FALSE)</f>
        <v>0</v>
      </c>
      <c r="L1371" s="256">
        <f ca="1">HLOOKUP($B1371,INDIRECT(L$1&amp;"!$I$2:$AM$40"),('Partner-period(er)'!$A1371+14),FALSE)</f>
        <v>0</v>
      </c>
      <c r="M1371" s="256">
        <f ca="1">HLOOKUP($B1371,INDIRECT(M$1&amp;"!$I$2:$AM$40"),('Partner-period(er)'!$A1371+14),FALSE)</f>
        <v>0</v>
      </c>
      <c r="N1371" s="256">
        <f ca="1">HLOOKUP($B1371,INDIRECT(N$1&amp;"!$I$2:$AM$40"),('Partner-period(er)'!$A1371+14),FALSE)</f>
        <v>0</v>
      </c>
      <c r="O1371" s="367">
        <f ca="1">HLOOKUP($B1371,INDIRECT(O$1&amp;"!$I$2:$AM$40"),('Partner-period(er)'!$A1371+14),FALSE)</f>
        <v>0</v>
      </c>
      <c r="P1371" s="367">
        <f ca="1">HLOOKUP($B1371,INDIRECT(P$1&amp;"!$I$2:$AM$40"),('Partner-period(er)'!$A1371+14),FALSE)</f>
        <v>0</v>
      </c>
      <c r="Q1371" s="367">
        <f ca="1">HLOOKUP($B1371,INDIRECT(Q$1&amp;"!$I$2:$AM$40"),('Partner-period(er)'!$A1371+14),FALSE)</f>
        <v>0</v>
      </c>
      <c r="R1371" s="367">
        <f ca="1">HLOOKUP($B1371,INDIRECT(R$1&amp;"!$I$2:$AM$40"),('Partner-period(er)'!$A1371+14),FALSE)</f>
        <v>0</v>
      </c>
      <c r="S1371" s="367">
        <f ca="1">HLOOKUP($B1371,INDIRECT(S$1&amp;"!$I$2:$AM$40"),('Partner-period(er)'!$A1371+14),FALSE)</f>
        <v>0</v>
      </c>
      <c r="T1371" s="367">
        <f ca="1">HLOOKUP($B1371,INDIRECT(T$1&amp;"!$I$2:$AM$40"),('Partner-period(er)'!$A1371+14),FALSE)</f>
        <v>0</v>
      </c>
      <c r="U1371" s="367">
        <f ca="1">HLOOKUP($B1371,INDIRECT(U$1&amp;"!$I$2:$AM$40"),('Partner-period(er)'!$A1371+14),FALSE)</f>
        <v>0</v>
      </c>
      <c r="V1371" s="367">
        <f ca="1">HLOOKUP($B1371,INDIRECT(V$1&amp;"!$I$2:$AM$40"),('Partner-period(er)'!$A1371+14),FALSE)</f>
        <v>0</v>
      </c>
      <c r="W1371" s="367">
        <f ca="1">HLOOKUP($B1371,INDIRECT(W$1&amp;"!$I$2:$AM$40"),('Partner-period(er)'!$A1371+14),FALSE)</f>
        <v>0</v>
      </c>
      <c r="X1371" s="368">
        <f ca="1">HLOOKUP($B1371,INDIRECT(X$1&amp;"!$I$2:$AM$40"),('Partner-period(er)'!$A1371+14),FALSE)</f>
        <v>0</v>
      </c>
      <c r="Z1371" s="15">
        <f t="shared" ca="1" si="736"/>
        <v>0</v>
      </c>
      <c r="AA1371" s="11">
        <f ca="1">SUM($J1371:K1371)</f>
        <v>0</v>
      </c>
      <c r="AB1371" s="11">
        <f ca="1">SUM($J1371:L1371)</f>
        <v>0</v>
      </c>
      <c r="AC1371" s="11">
        <f ca="1">SUM($J1371:M1371)</f>
        <v>0</v>
      </c>
      <c r="AD1371" s="11">
        <f ca="1">SUM($J1371:N1371)</f>
        <v>0</v>
      </c>
      <c r="AE1371" s="11">
        <f ca="1">SUM($J1371:O1371)</f>
        <v>0</v>
      </c>
      <c r="AF1371" s="11">
        <f ca="1">SUM($J1371:P1371)</f>
        <v>0</v>
      </c>
      <c r="AG1371" s="11">
        <f ca="1">SUM($J1371:Q1371)</f>
        <v>0</v>
      </c>
      <c r="AH1371" s="11">
        <f ca="1">SUM($J1371:R1371)</f>
        <v>0</v>
      </c>
      <c r="AI1371" s="11">
        <f ca="1">SUM($J1371:S1371)</f>
        <v>0</v>
      </c>
      <c r="AJ1371" s="11">
        <f ca="1">SUM($J1371:T1371)</f>
        <v>0</v>
      </c>
      <c r="AK1371" s="11">
        <f ca="1">SUM($J1371:U1371)</f>
        <v>0</v>
      </c>
      <c r="AL1371" s="11">
        <f ca="1">SUM($J1371:V1371)</f>
        <v>0</v>
      </c>
      <c r="AM1371" s="11">
        <f ca="1">SUM($J1371:W1371)</f>
        <v>0</v>
      </c>
      <c r="AN1371" s="19">
        <f ca="1">SUM($J1371:X1371)</f>
        <v>0</v>
      </c>
      <c r="AO1371" s="12"/>
      <c r="AP1371" s="11"/>
      <c r="AQ1371" s="11"/>
      <c r="AR1371" s="11"/>
      <c r="AS1371" s="11"/>
      <c r="AT1371" s="11"/>
      <c r="AU1371" s="11"/>
      <c r="AV1371" s="11"/>
      <c r="AW1371" s="11"/>
      <c r="AX1371" s="11"/>
      <c r="AY1371" s="11"/>
      <c r="AZ1371" s="11"/>
      <c r="BA1371" s="11"/>
      <c r="BB1371" s="11"/>
      <c r="BC1371" s="11"/>
      <c r="BD1371" s="11"/>
    </row>
    <row r="1372" spans="1:56" ht="13.8" thickTop="1" x14ac:dyDescent="0.25">
      <c r="A1372" s="24">
        <v>18</v>
      </c>
      <c r="B1372" s="24">
        <f t="shared" si="732"/>
        <v>28</v>
      </c>
      <c r="C1372" s="38">
        <f>'Budget &amp; Total'!B$41</f>
        <v>0</v>
      </c>
      <c r="D1372" s="9"/>
      <c r="E1372" s="9"/>
      <c r="F1372" s="4"/>
      <c r="G1372" s="242"/>
      <c r="H1372" s="454">
        <f t="shared" ca="1" si="733"/>
        <v>0</v>
      </c>
      <c r="I1372" s="72"/>
      <c r="J1372" s="159">
        <f ca="1">HLOOKUP($B1372,INDIRECT(J$1&amp;"!$I$2:$AM$40"),('Partner-period(er)'!$A1372+14),FALSE)</f>
        <v>0</v>
      </c>
      <c r="K1372" s="57">
        <f ca="1">HLOOKUP($B1372,INDIRECT(K$1&amp;"!$I$2:$AM$40"),('Partner-period(er)'!$A1372+14),FALSE)</f>
        <v>0</v>
      </c>
      <c r="L1372" s="57">
        <f ca="1">HLOOKUP($B1372,INDIRECT(L$1&amp;"!$I$2:$AM$40"),('Partner-period(er)'!$A1372+14),FALSE)</f>
        <v>0</v>
      </c>
      <c r="M1372" s="57">
        <f ca="1">HLOOKUP($B1372,INDIRECT(M$1&amp;"!$I$2:$AM$40"),('Partner-period(er)'!$A1372+14),FALSE)</f>
        <v>0</v>
      </c>
      <c r="N1372" s="57">
        <f ca="1">HLOOKUP($B1372,INDIRECT(N$1&amp;"!$I$2:$AM$40"),('Partner-period(er)'!$A1372+14),FALSE)</f>
        <v>0</v>
      </c>
      <c r="O1372" s="9">
        <f ca="1">HLOOKUP($B1372,INDIRECT(O$1&amp;"!$I$2:$AM$40"),('Partner-period(er)'!$A1372+14),FALSE)</f>
        <v>0</v>
      </c>
      <c r="P1372" s="9">
        <f ca="1">HLOOKUP($B1372,INDIRECT(P$1&amp;"!$I$2:$AM$40"),('Partner-period(er)'!$A1372+14),FALSE)</f>
        <v>0</v>
      </c>
      <c r="Q1372" s="9">
        <f ca="1">HLOOKUP($B1372,INDIRECT(Q$1&amp;"!$I$2:$AM$40"),('Partner-period(er)'!$A1372+14),FALSE)</f>
        <v>0</v>
      </c>
      <c r="R1372" s="9">
        <f ca="1">HLOOKUP($B1372,INDIRECT(R$1&amp;"!$I$2:$AM$40"),('Partner-period(er)'!$A1372+14),FALSE)</f>
        <v>0</v>
      </c>
      <c r="S1372" s="9">
        <f ca="1">HLOOKUP($B1372,INDIRECT(S$1&amp;"!$I$2:$AM$40"),('Partner-period(er)'!$A1372+14),FALSE)</f>
        <v>0</v>
      </c>
      <c r="T1372" s="9">
        <f ca="1">HLOOKUP($B1372,INDIRECT(T$1&amp;"!$I$2:$AM$40"),('Partner-period(er)'!$A1372+14),FALSE)</f>
        <v>0</v>
      </c>
      <c r="U1372" s="9">
        <f ca="1">HLOOKUP($B1372,INDIRECT(U$1&amp;"!$I$2:$AM$40"),('Partner-period(er)'!$A1372+14),FALSE)</f>
        <v>0</v>
      </c>
      <c r="V1372" s="9">
        <f ca="1">HLOOKUP($B1372,INDIRECT(V$1&amp;"!$I$2:$AM$40"),('Partner-period(er)'!$A1372+14),FALSE)</f>
        <v>0</v>
      </c>
      <c r="W1372" s="9">
        <f ca="1">HLOOKUP($B1372,INDIRECT(W$1&amp;"!$I$2:$AM$40"),('Partner-period(er)'!$A1372+14),FALSE)</f>
        <v>0</v>
      </c>
      <c r="X1372" s="109">
        <f ca="1">HLOOKUP($B1372,INDIRECT(X$1&amp;"!$I$2:$AM$40"),('Partner-period(er)'!$A1372+14),FALSE)</f>
        <v>0</v>
      </c>
      <c r="Z1372" s="15"/>
      <c r="AA1372" s="11"/>
      <c r="AB1372" s="11"/>
      <c r="AC1372" s="11"/>
      <c r="AD1372" s="11"/>
      <c r="AE1372" s="11"/>
      <c r="AF1372" s="11"/>
      <c r="AG1372" s="11"/>
      <c r="AH1372" s="11"/>
      <c r="AI1372" s="11"/>
      <c r="AJ1372" s="11"/>
      <c r="AK1372" s="11"/>
      <c r="AL1372" s="11"/>
      <c r="AM1372" s="11"/>
      <c r="AN1372" s="19"/>
      <c r="AO1372" s="12"/>
      <c r="AP1372" s="11"/>
      <c r="AQ1372" s="11"/>
      <c r="AR1372" s="11"/>
      <c r="AS1372" s="11"/>
      <c r="AT1372" s="11"/>
      <c r="AU1372" s="11"/>
      <c r="AV1372" s="11"/>
      <c r="AW1372" s="11"/>
      <c r="AX1372" s="11"/>
      <c r="AY1372" s="11"/>
      <c r="AZ1372" s="11"/>
      <c r="BA1372" s="11"/>
      <c r="BB1372" s="11"/>
      <c r="BC1372" s="11"/>
      <c r="BD1372" s="11"/>
    </row>
    <row r="1373" spans="1:56" x14ac:dyDescent="0.25">
      <c r="A1373" s="24">
        <v>19</v>
      </c>
      <c r="B1373" s="24">
        <f t="shared" si="732"/>
        <v>28</v>
      </c>
      <c r="C1373" s="73"/>
      <c r="D1373" s="9" t="str">
        <f>Data!B$26</f>
        <v>Beregnet tilskud</v>
      </c>
      <c r="E1373" s="9"/>
      <c r="F1373" s="67">
        <f>HLOOKUP(B1372,'Budget &amp; Total'!B:CI,42,FALSE)</f>
        <v>0</v>
      </c>
      <c r="G1373" s="244"/>
      <c r="H1373" s="454">
        <f t="shared" ca="1" si="733"/>
        <v>0</v>
      </c>
      <c r="I1373" s="72"/>
      <c r="J1373" s="159">
        <f ca="1">HLOOKUP($B1373,INDIRECT(J$1&amp;"!$I$2:$AM$40"),('Partner-period(er)'!$A1373+14),FALSE)</f>
        <v>0</v>
      </c>
      <c r="K1373" s="57">
        <f ca="1">HLOOKUP($B1373,INDIRECT(K$1&amp;"!$I$2:$AM$40"),('Partner-period(er)'!$A1373+14),FALSE)</f>
        <v>0</v>
      </c>
      <c r="L1373" s="57">
        <f ca="1">HLOOKUP($B1373,INDIRECT(L$1&amp;"!$I$2:$AM$40"),('Partner-period(er)'!$A1373+14),FALSE)</f>
        <v>0</v>
      </c>
      <c r="M1373" s="57">
        <f ca="1">HLOOKUP($B1373,INDIRECT(M$1&amp;"!$I$2:$AM$40"),('Partner-period(er)'!$A1373+14),FALSE)</f>
        <v>0</v>
      </c>
      <c r="N1373" s="57">
        <f ca="1">HLOOKUP($B1373,INDIRECT(N$1&amp;"!$I$2:$AM$40"),('Partner-period(er)'!$A1373+14),FALSE)</f>
        <v>0</v>
      </c>
      <c r="O1373" s="9">
        <f ca="1">HLOOKUP($B1373,INDIRECT(O$1&amp;"!$I$2:$AM$40"),('Partner-period(er)'!$A1373+14),FALSE)</f>
        <v>0</v>
      </c>
      <c r="P1373" s="9">
        <f ca="1">HLOOKUP($B1373,INDIRECT(P$1&amp;"!$I$2:$AM$40"),('Partner-period(er)'!$A1373+14),FALSE)</f>
        <v>0</v>
      </c>
      <c r="Q1373" s="9">
        <f ca="1">HLOOKUP($B1373,INDIRECT(Q$1&amp;"!$I$2:$AM$40"),('Partner-period(er)'!$A1373+14),FALSE)</f>
        <v>0</v>
      </c>
      <c r="R1373" s="9">
        <f ca="1">HLOOKUP($B1373,INDIRECT(R$1&amp;"!$I$2:$AM$40"),('Partner-period(er)'!$A1373+14),FALSE)</f>
        <v>0</v>
      </c>
      <c r="S1373" s="9">
        <f ca="1">HLOOKUP($B1373,INDIRECT(S$1&amp;"!$I$2:$AM$40"),('Partner-period(er)'!$A1373+14),FALSE)</f>
        <v>0</v>
      </c>
      <c r="T1373" s="9">
        <f ca="1">HLOOKUP($B1373,INDIRECT(T$1&amp;"!$I$2:$AM$40"),('Partner-period(er)'!$A1373+14),FALSE)</f>
        <v>0</v>
      </c>
      <c r="U1373" s="9">
        <f ca="1">HLOOKUP($B1373,INDIRECT(U$1&amp;"!$I$2:$AM$40"),('Partner-period(er)'!$A1373+14),FALSE)</f>
        <v>0</v>
      </c>
      <c r="V1373" s="9">
        <f ca="1">HLOOKUP($B1373,INDIRECT(V$1&amp;"!$I$2:$AM$40"),('Partner-period(er)'!$A1373+14),FALSE)</f>
        <v>0</v>
      </c>
      <c r="W1373" s="9">
        <f ca="1">HLOOKUP($B1373,INDIRECT(W$1&amp;"!$I$2:$AM$40"),('Partner-period(er)'!$A1373+14),FALSE)</f>
        <v>0</v>
      </c>
      <c r="X1373" s="109">
        <f ca="1">HLOOKUP($B1373,INDIRECT(X$1&amp;"!$I$2:$AM$40"),('Partner-period(er)'!$A1373+14),FALSE)</f>
        <v>0</v>
      </c>
      <c r="Z1373" s="15"/>
      <c r="AA1373" s="11"/>
      <c r="AB1373" s="11"/>
      <c r="AC1373" s="11"/>
      <c r="AD1373" s="11"/>
      <c r="AE1373" s="11"/>
      <c r="AF1373" s="11"/>
      <c r="AG1373" s="11"/>
      <c r="AH1373" s="11"/>
      <c r="AI1373" s="11"/>
      <c r="AJ1373" s="11"/>
      <c r="AK1373" s="11"/>
      <c r="AL1373" s="11"/>
      <c r="AM1373" s="11"/>
      <c r="AN1373" s="19"/>
      <c r="AO1373" s="12"/>
      <c r="AP1373" s="11"/>
      <c r="AQ1373" s="11"/>
      <c r="AR1373" s="11"/>
      <c r="AS1373" s="11"/>
      <c r="AT1373" s="11"/>
      <c r="AU1373" s="11"/>
      <c r="AV1373" s="11"/>
      <c r="AW1373" s="11"/>
      <c r="AX1373" s="11"/>
      <c r="AY1373" s="11"/>
      <c r="AZ1373" s="11"/>
      <c r="BA1373" s="11"/>
      <c r="BB1373" s="11"/>
      <c r="BC1373" s="11"/>
      <c r="BD1373" s="11"/>
    </row>
    <row r="1374" spans="1:56" x14ac:dyDescent="0.25">
      <c r="A1374" s="24">
        <v>20</v>
      </c>
      <c r="B1374" s="24">
        <f t="shared" si="732"/>
        <v>28</v>
      </c>
      <c r="C1374" s="73"/>
      <c r="D1374" s="9" t="str">
        <f>Data!B$27</f>
        <v>Forudbetalt tilskud (efter aftale)</v>
      </c>
      <c r="E1374" s="27"/>
      <c r="F1374" s="4"/>
      <c r="G1374" s="242"/>
      <c r="H1374" s="454">
        <f t="shared" ca="1" si="733"/>
        <v>0</v>
      </c>
      <c r="I1374" s="72"/>
      <c r="J1374" s="159">
        <f ca="1">HLOOKUP($B1374,INDIRECT(J$1&amp;"!$I$2:$AM$40"),('Partner-period(er)'!$A1374+14),FALSE)</f>
        <v>0</v>
      </c>
      <c r="K1374" s="57">
        <f ca="1">HLOOKUP($B1374,INDIRECT(K$1&amp;"!$I$2:$AM$40"),('Partner-period(er)'!$A1374+14),FALSE)</f>
        <v>0</v>
      </c>
      <c r="L1374" s="57">
        <f ca="1">HLOOKUP($B1374,INDIRECT(L$1&amp;"!$I$2:$AM$40"),('Partner-period(er)'!$A1374+14),FALSE)</f>
        <v>0</v>
      </c>
      <c r="M1374" s="57">
        <f ca="1">HLOOKUP($B1374,INDIRECT(M$1&amp;"!$I$2:$AM$40"),('Partner-period(er)'!$A1374+14),FALSE)</f>
        <v>0</v>
      </c>
      <c r="N1374" s="57">
        <f ca="1">HLOOKUP($B1374,INDIRECT(N$1&amp;"!$I$2:$AM$40"),('Partner-period(er)'!$A1374+14),FALSE)</f>
        <v>0</v>
      </c>
      <c r="O1374" s="9">
        <f ca="1">HLOOKUP($B1374,INDIRECT(O$1&amp;"!$I$2:$AM$40"),('Partner-period(er)'!$A1374+14),FALSE)</f>
        <v>0</v>
      </c>
      <c r="P1374" s="9">
        <f ca="1">HLOOKUP($B1374,INDIRECT(P$1&amp;"!$I$2:$AM$40"),('Partner-period(er)'!$A1374+14),FALSE)</f>
        <v>0</v>
      </c>
      <c r="Q1374" s="9">
        <f ca="1">HLOOKUP($B1374,INDIRECT(Q$1&amp;"!$I$2:$AM$40"),('Partner-period(er)'!$A1374+14),FALSE)</f>
        <v>0</v>
      </c>
      <c r="R1374" s="9">
        <f ca="1">HLOOKUP($B1374,INDIRECT(R$1&amp;"!$I$2:$AM$40"),('Partner-period(er)'!$A1374+14),FALSE)</f>
        <v>0</v>
      </c>
      <c r="S1374" s="9">
        <f ca="1">HLOOKUP($B1374,INDIRECT(S$1&amp;"!$I$2:$AM$40"),('Partner-period(er)'!$A1374+14),FALSE)</f>
        <v>0</v>
      </c>
      <c r="T1374" s="9">
        <f ca="1">HLOOKUP($B1374,INDIRECT(T$1&amp;"!$I$2:$AM$40"),('Partner-period(er)'!$A1374+14),FALSE)</f>
        <v>0</v>
      </c>
      <c r="U1374" s="9">
        <f ca="1">HLOOKUP($B1374,INDIRECT(U$1&amp;"!$I$2:$AM$40"),('Partner-period(er)'!$A1374+14),FALSE)</f>
        <v>0</v>
      </c>
      <c r="V1374" s="9">
        <f ca="1">HLOOKUP($B1374,INDIRECT(V$1&amp;"!$I$2:$AM$40"),('Partner-period(er)'!$A1374+14),FALSE)</f>
        <v>0</v>
      </c>
      <c r="W1374" s="9">
        <f ca="1">HLOOKUP($B1374,INDIRECT(W$1&amp;"!$I$2:$AM$40"),('Partner-period(er)'!$A1374+14),FALSE)</f>
        <v>0</v>
      </c>
      <c r="X1374" s="109">
        <f ca="1">HLOOKUP($B1374,INDIRECT(X$1&amp;"!$I$2:$AM$40"),('Partner-period(er)'!$A1374+14),FALSE)</f>
        <v>0</v>
      </c>
      <c r="Z1374" s="15"/>
      <c r="AA1374" s="11"/>
      <c r="AB1374" s="11"/>
      <c r="AC1374" s="11"/>
      <c r="AD1374" s="11"/>
      <c r="AE1374" s="11"/>
      <c r="AF1374" s="11"/>
      <c r="AG1374" s="11"/>
      <c r="AH1374" s="11"/>
      <c r="AI1374" s="11"/>
      <c r="AJ1374" s="11"/>
      <c r="AK1374" s="11"/>
      <c r="AL1374" s="11"/>
      <c r="AM1374" s="11"/>
      <c r="AN1374" s="19"/>
      <c r="AO1374" s="12"/>
      <c r="AP1374" s="11"/>
      <c r="AQ1374" s="11"/>
      <c r="AR1374" s="11"/>
      <c r="AS1374" s="11"/>
      <c r="AT1374" s="11"/>
      <c r="AU1374" s="11"/>
      <c r="AV1374" s="11"/>
      <c r="AW1374" s="11"/>
      <c r="AX1374" s="11"/>
      <c r="AY1374" s="11"/>
      <c r="AZ1374" s="11"/>
      <c r="BA1374" s="11"/>
      <c r="BB1374" s="11"/>
      <c r="BC1374" s="11"/>
      <c r="BD1374" s="11"/>
    </row>
    <row r="1375" spans="1:56" x14ac:dyDescent="0.25">
      <c r="A1375" s="24">
        <v>21</v>
      </c>
      <c r="B1375" s="24">
        <f t="shared" si="732"/>
        <v>28</v>
      </c>
      <c r="C1375" s="39"/>
      <c r="D1375" s="9" t="str">
        <f>Data!B$28</f>
        <v>Justering for timepris inklusiv overhead</v>
      </c>
      <c r="E1375" s="27"/>
      <c r="F1375" s="4"/>
      <c r="G1375" s="242"/>
      <c r="H1375" s="454">
        <f t="shared" ca="1" si="733"/>
        <v>0</v>
      </c>
      <c r="I1375" s="72"/>
      <c r="J1375" s="159">
        <f ca="1">(J1385+J1392)*(1+$F1360)*$F1373</f>
        <v>0</v>
      </c>
      <c r="K1375" s="57">
        <f ca="1">(K1385+K1392)*(1+$F1360)*$F1373</f>
        <v>0</v>
      </c>
      <c r="L1375" s="57">
        <f t="shared" ref="L1375:X1375" ca="1" si="737">(L1385+L1392)*(1+$F1360)*$F1373</f>
        <v>0</v>
      </c>
      <c r="M1375" s="57">
        <f t="shared" ca="1" si="737"/>
        <v>0</v>
      </c>
      <c r="N1375" s="57">
        <f t="shared" ca="1" si="737"/>
        <v>0</v>
      </c>
      <c r="O1375" s="57">
        <f t="shared" ca="1" si="737"/>
        <v>0</v>
      </c>
      <c r="P1375" s="57">
        <f t="shared" ca="1" si="737"/>
        <v>0</v>
      </c>
      <c r="Q1375" s="57">
        <f t="shared" ca="1" si="737"/>
        <v>0</v>
      </c>
      <c r="R1375" s="57">
        <f t="shared" ca="1" si="737"/>
        <v>0</v>
      </c>
      <c r="S1375" s="57">
        <f t="shared" ca="1" si="737"/>
        <v>0</v>
      </c>
      <c r="T1375" s="57">
        <f t="shared" ca="1" si="737"/>
        <v>0</v>
      </c>
      <c r="U1375" s="57">
        <f t="shared" ca="1" si="737"/>
        <v>0</v>
      </c>
      <c r="V1375" s="57">
        <f t="shared" ca="1" si="737"/>
        <v>0</v>
      </c>
      <c r="W1375" s="57">
        <f t="shared" ca="1" si="737"/>
        <v>0</v>
      </c>
      <c r="X1375" s="360">
        <f t="shared" ca="1" si="737"/>
        <v>0</v>
      </c>
      <c r="Z1375" s="15"/>
      <c r="AA1375" s="11"/>
      <c r="AB1375" s="11"/>
      <c r="AC1375" s="11"/>
      <c r="AD1375" s="11"/>
      <c r="AE1375" s="11"/>
      <c r="AF1375" s="11"/>
      <c r="AG1375" s="11"/>
      <c r="AH1375" s="11"/>
      <c r="AI1375" s="11"/>
      <c r="AJ1375" s="11"/>
      <c r="AK1375" s="11"/>
      <c r="AL1375" s="11"/>
      <c r="AM1375" s="11"/>
      <c r="AN1375" s="19"/>
      <c r="AO1375" s="12"/>
      <c r="AP1375" s="11"/>
      <c r="AQ1375" s="11"/>
      <c r="AR1375" s="11"/>
      <c r="AS1375" s="11"/>
      <c r="AT1375" s="11"/>
      <c r="AU1375" s="11"/>
      <c r="AV1375" s="11"/>
      <c r="AW1375" s="11"/>
      <c r="AX1375" s="11"/>
      <c r="AY1375" s="11"/>
      <c r="AZ1375" s="11"/>
      <c r="BA1375" s="11"/>
      <c r="BB1375" s="11"/>
      <c r="BC1375" s="11"/>
      <c r="BD1375" s="11"/>
    </row>
    <row r="1376" spans="1:56" x14ac:dyDescent="0.25">
      <c r="A1376" s="24">
        <v>23</v>
      </c>
      <c r="B1376" s="24">
        <f t="shared" si="732"/>
        <v>28</v>
      </c>
      <c r="C1376" s="39"/>
      <c r="D1376" s="9" t="str">
        <f>Data!B$29</f>
        <v>Justering for budgetoverskridelse</v>
      </c>
      <c r="E1376" s="27"/>
      <c r="F1376" s="4"/>
      <c r="G1376" s="243"/>
      <c r="H1376" s="454">
        <f t="shared" ca="1" si="733"/>
        <v>0</v>
      </c>
      <c r="I1376" s="72"/>
      <c r="J1376" s="153">
        <f t="shared" ref="J1376:X1376" ca="1" si="738">-AP1376*$F1373</f>
        <v>0</v>
      </c>
      <c r="K1376" s="58">
        <f t="shared" ca="1" si="738"/>
        <v>0</v>
      </c>
      <c r="L1376" s="58">
        <f t="shared" ca="1" si="738"/>
        <v>0</v>
      </c>
      <c r="M1376" s="58">
        <f t="shared" ca="1" si="738"/>
        <v>0</v>
      </c>
      <c r="N1376" s="58">
        <f t="shared" ca="1" si="738"/>
        <v>0</v>
      </c>
      <c r="O1376" s="41">
        <f t="shared" ca="1" si="738"/>
        <v>0</v>
      </c>
      <c r="P1376" s="41">
        <f t="shared" ca="1" si="738"/>
        <v>0</v>
      </c>
      <c r="Q1376" s="41">
        <f t="shared" ca="1" si="738"/>
        <v>0</v>
      </c>
      <c r="R1376" s="41">
        <f t="shared" ca="1" si="738"/>
        <v>0</v>
      </c>
      <c r="S1376" s="41">
        <f t="shared" ca="1" si="738"/>
        <v>0</v>
      </c>
      <c r="T1376" s="41">
        <f t="shared" ca="1" si="738"/>
        <v>0</v>
      </c>
      <c r="U1376" s="41">
        <f t="shared" ca="1" si="738"/>
        <v>0</v>
      </c>
      <c r="V1376" s="41">
        <f t="shared" ca="1" si="738"/>
        <v>0</v>
      </c>
      <c r="W1376" s="41">
        <f t="shared" ca="1" si="738"/>
        <v>0</v>
      </c>
      <c r="X1376" s="363">
        <f t="shared" ca="1" si="738"/>
        <v>0</v>
      </c>
      <c r="Z1376" s="15"/>
      <c r="AA1376" s="11"/>
      <c r="AB1376" s="11"/>
      <c r="AC1376" s="11"/>
      <c r="AD1376" s="11"/>
      <c r="AE1376" s="11"/>
      <c r="AF1376" s="11"/>
      <c r="AG1376" s="11"/>
      <c r="AH1376" s="11"/>
      <c r="AI1376" s="11"/>
      <c r="AJ1376" s="11"/>
      <c r="AK1376" s="11"/>
      <c r="AL1376" s="11"/>
      <c r="AM1376" s="11"/>
      <c r="AN1376" s="19"/>
      <c r="AO1376" s="12"/>
      <c r="AP1376" s="11">
        <f ca="1">SUM(AP1361:AP1369)</f>
        <v>0</v>
      </c>
      <c r="AQ1376" s="11">
        <f t="shared" ref="AQ1376:BD1376" ca="1" si="739">SUM(AQ1361:AQ1369)</f>
        <v>0</v>
      </c>
      <c r="AR1376" s="11">
        <f t="shared" ca="1" si="739"/>
        <v>0</v>
      </c>
      <c r="AS1376" s="11">
        <f t="shared" ca="1" si="739"/>
        <v>0</v>
      </c>
      <c r="AT1376" s="11">
        <f t="shared" ca="1" si="739"/>
        <v>0</v>
      </c>
      <c r="AU1376" s="11">
        <f t="shared" ca="1" si="739"/>
        <v>0</v>
      </c>
      <c r="AV1376" s="11">
        <f t="shared" ca="1" si="739"/>
        <v>0</v>
      </c>
      <c r="AW1376" s="11">
        <f t="shared" ca="1" si="739"/>
        <v>0</v>
      </c>
      <c r="AX1376" s="11">
        <f t="shared" ca="1" si="739"/>
        <v>0</v>
      </c>
      <c r="AY1376" s="11">
        <f t="shared" ca="1" si="739"/>
        <v>0</v>
      </c>
      <c r="AZ1376" s="11">
        <f t="shared" ca="1" si="739"/>
        <v>0</v>
      </c>
      <c r="BA1376" s="11">
        <f t="shared" ca="1" si="739"/>
        <v>0</v>
      </c>
      <c r="BB1376" s="11">
        <f t="shared" ca="1" si="739"/>
        <v>0</v>
      </c>
      <c r="BC1376" s="11">
        <f t="shared" ca="1" si="739"/>
        <v>0</v>
      </c>
      <c r="BD1376" s="11">
        <f t="shared" ca="1" si="739"/>
        <v>0</v>
      </c>
    </row>
    <row r="1377" spans="1:56" x14ac:dyDescent="0.25">
      <c r="A1377" s="24">
        <v>24</v>
      </c>
      <c r="B1377" s="24">
        <f t="shared" si="732"/>
        <v>28</v>
      </c>
      <c r="C1377" s="411"/>
      <c r="D1377" s="136" t="str">
        <f>Data!B$30</f>
        <v>Tilskud total / til faktura</v>
      </c>
      <c r="E1377" s="136"/>
      <c r="F1377" s="260"/>
      <c r="G1377" s="408">
        <f>HLOOKUP(B1373,'Budget &amp; Total'!$1:$45,43,FALSE)</f>
        <v>0</v>
      </c>
      <c r="H1377" s="458">
        <f t="shared" ca="1" si="733"/>
        <v>0</v>
      </c>
      <c r="I1377" s="79"/>
      <c r="J1377" s="258">
        <f ca="1">SUM(J1373:J1376)</f>
        <v>0</v>
      </c>
      <c r="K1377" s="259">
        <f ca="1">SUM(K1373:K1376)</f>
        <v>0</v>
      </c>
      <c r="L1377" s="259">
        <f t="shared" ref="L1377:X1377" ca="1" si="740">SUM(L1373:L1376)</f>
        <v>0</v>
      </c>
      <c r="M1377" s="259">
        <f t="shared" ca="1" si="740"/>
        <v>0</v>
      </c>
      <c r="N1377" s="259">
        <f t="shared" ca="1" si="740"/>
        <v>0</v>
      </c>
      <c r="O1377" s="136">
        <f t="shared" ca="1" si="740"/>
        <v>0</v>
      </c>
      <c r="P1377" s="136">
        <f t="shared" ca="1" si="740"/>
        <v>0</v>
      </c>
      <c r="Q1377" s="136">
        <f t="shared" ca="1" si="740"/>
        <v>0</v>
      </c>
      <c r="R1377" s="136">
        <f t="shared" ca="1" si="740"/>
        <v>0</v>
      </c>
      <c r="S1377" s="136">
        <f t="shared" ca="1" si="740"/>
        <v>0</v>
      </c>
      <c r="T1377" s="136">
        <f t="shared" ca="1" si="740"/>
        <v>0</v>
      </c>
      <c r="U1377" s="136">
        <f t="shared" ca="1" si="740"/>
        <v>0</v>
      </c>
      <c r="V1377" s="136">
        <f t="shared" ca="1" si="740"/>
        <v>0</v>
      </c>
      <c r="W1377" s="136">
        <f t="shared" ca="1" si="740"/>
        <v>0</v>
      </c>
      <c r="X1377" s="369">
        <f t="shared" ca="1" si="740"/>
        <v>0</v>
      </c>
      <c r="Z1377" s="15"/>
      <c r="AA1377" s="11"/>
      <c r="AB1377" s="11"/>
      <c r="AC1377" s="11"/>
      <c r="AD1377" s="11"/>
      <c r="AE1377" s="11"/>
      <c r="AF1377" s="11"/>
      <c r="AG1377" s="11"/>
      <c r="AH1377" s="11"/>
      <c r="AI1377" s="11"/>
      <c r="AJ1377" s="11"/>
      <c r="AK1377" s="11"/>
      <c r="AL1377" s="11"/>
      <c r="AM1377" s="11"/>
      <c r="AN1377" s="19"/>
      <c r="AO1377" s="12"/>
      <c r="AP1377" s="11"/>
      <c r="AQ1377" s="11"/>
      <c r="AR1377" s="11"/>
      <c r="AS1377" s="11"/>
      <c r="AT1377" s="11"/>
      <c r="AU1377" s="11"/>
      <c r="AV1377" s="11"/>
      <c r="AW1377" s="11"/>
      <c r="AX1377" s="11"/>
      <c r="AY1377" s="11"/>
      <c r="AZ1377" s="11"/>
      <c r="BA1377" s="11"/>
      <c r="BB1377" s="11"/>
      <c r="BC1377" s="11"/>
      <c r="BD1377" s="11"/>
    </row>
    <row r="1378" spans="1:56" x14ac:dyDescent="0.25">
      <c r="A1378" s="24">
        <v>24</v>
      </c>
      <c r="B1378" s="24">
        <f t="shared" si="732"/>
        <v>28</v>
      </c>
      <c r="C1378" s="74"/>
      <c r="D1378" s="33" t="str">
        <f>Data!B$31</f>
        <v>Anden finansiering</v>
      </c>
      <c r="E1378" s="33"/>
      <c r="F1378" s="264"/>
      <c r="G1378" s="409">
        <f>HLOOKUP(B1378,'Budget &amp; Total'!$1:$45,44,FALSE)</f>
        <v>0</v>
      </c>
      <c r="H1378" s="459">
        <f t="shared" ca="1" si="733"/>
        <v>0</v>
      </c>
      <c r="I1378" s="79"/>
      <c r="J1378" s="262">
        <f ca="1">HLOOKUP($B1377,INDIRECT(J$1&amp;"!$I$2:$AM$40"),('Partner-period(er)'!$A1378+14),FALSE)</f>
        <v>0</v>
      </c>
      <c r="K1378" s="263">
        <f ca="1">HLOOKUP($B1377,INDIRECT(K$1&amp;"!$I$2:$AM$40"),('Partner-period(er)'!$A1378+14),FALSE)</f>
        <v>0</v>
      </c>
      <c r="L1378" s="263">
        <f ca="1">HLOOKUP($B1377,INDIRECT(L$1&amp;"!$I$2:$AM$40"),('Partner-period(er)'!$A1378+14),FALSE)</f>
        <v>0</v>
      </c>
      <c r="M1378" s="263">
        <f ca="1">HLOOKUP($B1377,INDIRECT(M$1&amp;"!$I$2:$AM$40"),('Partner-period(er)'!$A1378+14),FALSE)</f>
        <v>0</v>
      </c>
      <c r="N1378" s="263">
        <f ca="1">HLOOKUP($B1377,INDIRECT(N$1&amp;"!$I$2:$AM$40"),('Partner-period(er)'!$A1378+14),FALSE)</f>
        <v>0</v>
      </c>
      <c r="O1378" s="33">
        <f ca="1">HLOOKUP($B1377,INDIRECT(O$1&amp;"!$I$2:$AM$40"),('Partner-period(er)'!$A1378+14),FALSE)</f>
        <v>0</v>
      </c>
      <c r="P1378" s="33">
        <f ca="1">HLOOKUP($B1377,INDIRECT(P$1&amp;"!$I$2:$AM$40"),('Partner-period(er)'!$A1378+14),FALSE)</f>
        <v>0</v>
      </c>
      <c r="Q1378" s="33">
        <f ca="1">HLOOKUP($B1377,INDIRECT(Q$1&amp;"!$I$2:$AM$40"),('Partner-period(er)'!$A1378+14),FALSE)</f>
        <v>0</v>
      </c>
      <c r="R1378" s="33">
        <f ca="1">HLOOKUP($B1377,INDIRECT(R$1&amp;"!$I$2:$AM$40"),('Partner-period(er)'!$A1378+14),FALSE)</f>
        <v>0</v>
      </c>
      <c r="S1378" s="33">
        <f ca="1">HLOOKUP($B1377,INDIRECT(S$1&amp;"!$I$2:$AM$40"),('Partner-period(er)'!$A1378+14),FALSE)</f>
        <v>0</v>
      </c>
      <c r="T1378" s="33">
        <f ca="1">HLOOKUP($B1377,INDIRECT(T$1&amp;"!$I$2:$AM$40"),('Partner-period(er)'!$A1378+14),FALSE)</f>
        <v>0</v>
      </c>
      <c r="U1378" s="33">
        <f ca="1">HLOOKUP($B1377,INDIRECT(U$1&amp;"!$I$2:$AM$40"),('Partner-period(er)'!$A1378+14),FALSE)</f>
        <v>0</v>
      </c>
      <c r="V1378" s="33">
        <f ca="1">HLOOKUP($B1377,INDIRECT(V$1&amp;"!$I$2:$AM$40"),('Partner-period(er)'!$A1378+14),FALSE)</f>
        <v>0</v>
      </c>
      <c r="W1378" s="33">
        <f ca="1">HLOOKUP($B1377,INDIRECT(W$1&amp;"!$I$2:$AM$40"),('Partner-period(er)'!$A1378+14),FALSE)</f>
        <v>0</v>
      </c>
      <c r="X1378" s="370">
        <f ca="1">HLOOKUP($B1377,INDIRECT(X$1&amp;"!$I$2:$AM$40"),('Partner-period(er)'!$A1378+14),FALSE)</f>
        <v>0</v>
      </c>
      <c r="Z1378" s="15"/>
      <c r="AA1378" s="11"/>
      <c r="AB1378" s="11"/>
      <c r="AC1378" s="11"/>
      <c r="AD1378" s="11"/>
      <c r="AE1378" s="11"/>
      <c r="AF1378" s="11"/>
      <c r="AG1378" s="11"/>
      <c r="AH1378" s="11"/>
      <c r="AI1378" s="11"/>
      <c r="AJ1378" s="11"/>
      <c r="AK1378" s="11"/>
      <c r="AL1378" s="11"/>
      <c r="AM1378" s="11"/>
      <c r="AN1378" s="19"/>
      <c r="AO1378" s="12"/>
      <c r="AP1378" s="11"/>
      <c r="AQ1378" s="11"/>
      <c r="AR1378" s="11"/>
      <c r="AS1378" s="11"/>
      <c r="AT1378" s="11"/>
      <c r="AU1378" s="11"/>
      <c r="AV1378" s="11"/>
      <c r="AW1378" s="11"/>
      <c r="AX1378" s="11"/>
      <c r="AY1378" s="11"/>
      <c r="AZ1378" s="11"/>
      <c r="BA1378" s="11"/>
      <c r="BB1378" s="11"/>
      <c r="BC1378" s="11"/>
      <c r="BD1378" s="11"/>
    </row>
    <row r="1379" spans="1:56" ht="13.8" thickBot="1" x14ac:dyDescent="0.3">
      <c r="A1379" s="24">
        <v>26</v>
      </c>
      <c r="B1379" s="24">
        <f t="shared" si="732"/>
        <v>28</v>
      </c>
      <c r="C1379" s="265"/>
      <c r="D1379" s="34" t="str">
        <f>Data!B$32</f>
        <v>Egenfinansiering</v>
      </c>
      <c r="E1379" s="34"/>
      <c r="F1379" s="65"/>
      <c r="G1379" s="410">
        <f>HLOOKUP(B1379,'Budget &amp; Total'!$1:$45,45,FALSE)</f>
        <v>0</v>
      </c>
      <c r="H1379" s="460">
        <f t="shared" ca="1" si="733"/>
        <v>0</v>
      </c>
      <c r="I1379" s="79"/>
      <c r="J1379" s="267">
        <f ca="1">J1371-J1377-J1378</f>
        <v>0</v>
      </c>
      <c r="K1379" s="63">
        <f ca="1">K1371-K1377-K1378</f>
        <v>0</v>
      </c>
      <c r="L1379" s="63">
        <f t="shared" ref="L1379:X1379" ca="1" si="741">L1371-L1377-L1378</f>
        <v>0</v>
      </c>
      <c r="M1379" s="63">
        <f t="shared" ca="1" si="741"/>
        <v>0</v>
      </c>
      <c r="N1379" s="63">
        <f t="shared" ca="1" si="741"/>
        <v>0</v>
      </c>
      <c r="O1379" s="34">
        <f t="shared" ca="1" si="741"/>
        <v>0</v>
      </c>
      <c r="P1379" s="34">
        <f t="shared" ca="1" si="741"/>
        <v>0</v>
      </c>
      <c r="Q1379" s="34">
        <f t="shared" ca="1" si="741"/>
        <v>0</v>
      </c>
      <c r="R1379" s="34">
        <f t="shared" ca="1" si="741"/>
        <v>0</v>
      </c>
      <c r="S1379" s="34">
        <f t="shared" ca="1" si="741"/>
        <v>0</v>
      </c>
      <c r="T1379" s="34">
        <f t="shared" ca="1" si="741"/>
        <v>0</v>
      </c>
      <c r="U1379" s="34">
        <f t="shared" ca="1" si="741"/>
        <v>0</v>
      </c>
      <c r="V1379" s="34">
        <f t="shared" ca="1" si="741"/>
        <v>0</v>
      </c>
      <c r="W1379" s="34">
        <f t="shared" ca="1" si="741"/>
        <v>0</v>
      </c>
      <c r="X1379" s="371">
        <f t="shared" ca="1" si="741"/>
        <v>0</v>
      </c>
      <c r="Z1379" s="16"/>
      <c r="AA1379" s="17"/>
      <c r="AB1379" s="17"/>
      <c r="AC1379" s="17"/>
      <c r="AD1379" s="17"/>
      <c r="AE1379" s="17"/>
      <c r="AF1379" s="17"/>
      <c r="AG1379" s="17"/>
      <c r="AH1379" s="17"/>
      <c r="AI1379" s="17"/>
      <c r="AJ1379" s="17"/>
      <c r="AK1379" s="17"/>
      <c r="AL1379" s="17"/>
      <c r="AM1379" s="17"/>
      <c r="AN1379" s="20"/>
      <c r="AO1379" s="12"/>
      <c r="AP1379" s="11"/>
      <c r="AQ1379" s="11"/>
      <c r="AR1379" s="11"/>
      <c r="AS1379" s="11"/>
      <c r="AT1379" s="11"/>
      <c r="AU1379" s="11"/>
      <c r="AV1379" s="11"/>
      <c r="AW1379" s="11"/>
      <c r="AX1379" s="11"/>
      <c r="AY1379" s="11"/>
      <c r="AZ1379" s="11"/>
      <c r="BA1379" s="11"/>
      <c r="BB1379" s="11"/>
      <c r="BC1379" s="11"/>
      <c r="BD1379" s="11"/>
    </row>
    <row r="1380" spans="1:56" x14ac:dyDescent="0.25">
      <c r="A1380" s="24">
        <v>29</v>
      </c>
      <c r="C1380" s="88" t="str">
        <f>Data!$B$95</f>
        <v>Kontrol for overskridelse af timepriser</v>
      </c>
      <c r="D1380" s="60"/>
      <c r="E1380" s="60"/>
      <c r="F1380" s="4"/>
      <c r="G1380" s="59"/>
      <c r="H1380" s="59"/>
      <c r="I1380" s="59"/>
      <c r="J1380" s="9"/>
      <c r="K1380" s="9"/>
      <c r="L1380" s="9"/>
      <c r="M1380" s="9"/>
      <c r="N1380" s="9"/>
      <c r="O1380" s="9"/>
      <c r="P1380" s="9"/>
      <c r="Q1380" s="9"/>
      <c r="R1380" s="9"/>
      <c r="S1380" s="9"/>
      <c r="T1380" s="9"/>
      <c r="U1380" s="9"/>
      <c r="V1380" s="9"/>
      <c r="W1380" s="9"/>
      <c r="X1380" s="109"/>
    </row>
    <row r="1381" spans="1:56" x14ac:dyDescent="0.25">
      <c r="A1381" s="24">
        <v>30</v>
      </c>
      <c r="C1381" s="178" t="s">
        <v>36</v>
      </c>
      <c r="D1381" s="82"/>
      <c r="E1381" s="179"/>
      <c r="F1381" s="201" t="s">
        <v>35</v>
      </c>
      <c r="G1381" s="82"/>
      <c r="H1381" s="180"/>
      <c r="I1381" s="180"/>
      <c r="J1381" s="181">
        <f ca="1">J1355</f>
        <v>0</v>
      </c>
      <c r="K1381" s="182">
        <f t="shared" ref="K1381:X1381" ca="1" si="742">K1355+J1381</f>
        <v>0</v>
      </c>
      <c r="L1381" s="182">
        <f t="shared" ca="1" si="742"/>
        <v>0</v>
      </c>
      <c r="M1381" s="182">
        <f t="shared" ca="1" si="742"/>
        <v>0</v>
      </c>
      <c r="N1381" s="182">
        <f t="shared" ca="1" si="742"/>
        <v>0</v>
      </c>
      <c r="O1381" s="182">
        <f t="shared" ca="1" si="742"/>
        <v>0</v>
      </c>
      <c r="P1381" s="182">
        <f t="shared" ca="1" si="742"/>
        <v>0</v>
      </c>
      <c r="Q1381" s="182">
        <f t="shared" ca="1" si="742"/>
        <v>0</v>
      </c>
      <c r="R1381" s="182">
        <f t="shared" ca="1" si="742"/>
        <v>0</v>
      </c>
      <c r="S1381" s="182">
        <f t="shared" ca="1" si="742"/>
        <v>0</v>
      </c>
      <c r="T1381" s="182">
        <f t="shared" ca="1" si="742"/>
        <v>0</v>
      </c>
      <c r="U1381" s="182">
        <f t="shared" ca="1" si="742"/>
        <v>0</v>
      </c>
      <c r="V1381" s="182">
        <f t="shared" ca="1" si="742"/>
        <v>0</v>
      </c>
      <c r="W1381" s="182">
        <f t="shared" ca="1" si="742"/>
        <v>0</v>
      </c>
      <c r="X1381" s="183">
        <f t="shared" ca="1" si="742"/>
        <v>0</v>
      </c>
    </row>
    <row r="1382" spans="1:56" x14ac:dyDescent="0.25">
      <c r="A1382" s="24">
        <v>31</v>
      </c>
      <c r="C1382" s="184"/>
      <c r="D1382" s="6"/>
      <c r="E1382" s="185"/>
      <c r="F1382" s="202" t="s">
        <v>37</v>
      </c>
      <c r="G1382" s="6"/>
      <c r="H1382" s="6"/>
      <c r="I1382" s="6"/>
      <c r="J1382" s="186">
        <f ca="1">J1358</f>
        <v>0</v>
      </c>
      <c r="K1382" s="187">
        <f t="shared" ref="K1382:X1382" ca="1" si="743">K1358+J1382</f>
        <v>0</v>
      </c>
      <c r="L1382" s="187">
        <f t="shared" ca="1" si="743"/>
        <v>0</v>
      </c>
      <c r="M1382" s="187">
        <f t="shared" ca="1" si="743"/>
        <v>0</v>
      </c>
      <c r="N1382" s="187">
        <f t="shared" ca="1" si="743"/>
        <v>0</v>
      </c>
      <c r="O1382" s="187">
        <f t="shared" ca="1" si="743"/>
        <v>0</v>
      </c>
      <c r="P1382" s="187">
        <f t="shared" ca="1" si="743"/>
        <v>0</v>
      </c>
      <c r="Q1382" s="187">
        <f t="shared" ca="1" si="743"/>
        <v>0</v>
      </c>
      <c r="R1382" s="187">
        <f t="shared" ca="1" si="743"/>
        <v>0</v>
      </c>
      <c r="S1382" s="187">
        <f t="shared" ca="1" si="743"/>
        <v>0</v>
      </c>
      <c r="T1382" s="187">
        <f t="shared" ca="1" si="743"/>
        <v>0</v>
      </c>
      <c r="U1382" s="187">
        <f t="shared" ca="1" si="743"/>
        <v>0</v>
      </c>
      <c r="V1382" s="187">
        <f t="shared" ca="1" si="743"/>
        <v>0</v>
      </c>
      <c r="W1382" s="187">
        <f t="shared" ca="1" si="743"/>
        <v>0</v>
      </c>
      <c r="X1382" s="188">
        <f t="shared" ca="1" si="743"/>
        <v>0</v>
      </c>
    </row>
    <row r="1383" spans="1:56" x14ac:dyDescent="0.25">
      <c r="A1383" s="24">
        <v>32</v>
      </c>
      <c r="C1383" s="189"/>
      <c r="D1383" s="6"/>
      <c r="E1383" s="6"/>
      <c r="F1383" s="203" t="s">
        <v>100</v>
      </c>
      <c r="G1383" s="6"/>
      <c r="H1383" s="190"/>
      <c r="I1383" s="190"/>
      <c r="J1383" s="191">
        <f ca="1">J1381*$F1358</f>
        <v>0</v>
      </c>
      <c r="K1383" s="192">
        <f t="shared" ref="K1383:X1383" ca="1" si="744">K1381*$F1358</f>
        <v>0</v>
      </c>
      <c r="L1383" s="192">
        <f t="shared" ca="1" si="744"/>
        <v>0</v>
      </c>
      <c r="M1383" s="192">
        <f t="shared" ca="1" si="744"/>
        <v>0</v>
      </c>
      <c r="N1383" s="192">
        <f t="shared" ca="1" si="744"/>
        <v>0</v>
      </c>
      <c r="O1383" s="192">
        <f t="shared" ca="1" si="744"/>
        <v>0</v>
      </c>
      <c r="P1383" s="192">
        <f t="shared" ca="1" si="744"/>
        <v>0</v>
      </c>
      <c r="Q1383" s="192">
        <f t="shared" ca="1" si="744"/>
        <v>0</v>
      </c>
      <c r="R1383" s="192">
        <f t="shared" ca="1" si="744"/>
        <v>0</v>
      </c>
      <c r="S1383" s="192">
        <f t="shared" ca="1" si="744"/>
        <v>0</v>
      </c>
      <c r="T1383" s="192">
        <f t="shared" ca="1" si="744"/>
        <v>0</v>
      </c>
      <c r="U1383" s="192">
        <f t="shared" ca="1" si="744"/>
        <v>0</v>
      </c>
      <c r="V1383" s="192">
        <f t="shared" ca="1" si="744"/>
        <v>0</v>
      </c>
      <c r="W1383" s="192">
        <f t="shared" ca="1" si="744"/>
        <v>0</v>
      </c>
      <c r="X1383" s="193">
        <f t="shared" ca="1" si="744"/>
        <v>0</v>
      </c>
    </row>
    <row r="1384" spans="1:56" x14ac:dyDescent="0.25">
      <c r="A1384" s="24">
        <v>33</v>
      </c>
      <c r="C1384" s="189"/>
      <c r="D1384" s="6"/>
      <c r="E1384" s="185"/>
      <c r="F1384" s="202" t="s">
        <v>99</v>
      </c>
      <c r="G1384" s="6"/>
      <c r="H1384" s="194"/>
      <c r="I1384" s="194"/>
      <c r="J1384" s="191">
        <f ca="1">MIN(J1382:J1383)</f>
        <v>0</v>
      </c>
      <c r="K1384" s="192">
        <f t="shared" ref="K1384:X1384" ca="1" si="745">MIN(K1382:K1383)-MIN(J1382:J1383)</f>
        <v>0</v>
      </c>
      <c r="L1384" s="192">
        <f t="shared" ca="1" si="745"/>
        <v>0</v>
      </c>
      <c r="M1384" s="192">
        <f t="shared" ca="1" si="745"/>
        <v>0</v>
      </c>
      <c r="N1384" s="192">
        <f t="shared" ca="1" si="745"/>
        <v>0</v>
      </c>
      <c r="O1384" s="192">
        <f t="shared" ca="1" si="745"/>
        <v>0</v>
      </c>
      <c r="P1384" s="192">
        <f t="shared" ca="1" si="745"/>
        <v>0</v>
      </c>
      <c r="Q1384" s="192">
        <f t="shared" ca="1" si="745"/>
        <v>0</v>
      </c>
      <c r="R1384" s="192">
        <f t="shared" ca="1" si="745"/>
        <v>0</v>
      </c>
      <c r="S1384" s="192">
        <f t="shared" ca="1" si="745"/>
        <v>0</v>
      </c>
      <c r="T1384" s="192">
        <f t="shared" ca="1" si="745"/>
        <v>0</v>
      </c>
      <c r="U1384" s="192">
        <f t="shared" ca="1" si="745"/>
        <v>0</v>
      </c>
      <c r="V1384" s="192">
        <f t="shared" ca="1" si="745"/>
        <v>0</v>
      </c>
      <c r="W1384" s="192">
        <f t="shared" ca="1" si="745"/>
        <v>0</v>
      </c>
      <c r="X1384" s="193">
        <f t="shared" ca="1" si="745"/>
        <v>0</v>
      </c>
      <c r="AO1384" s="12"/>
      <c r="AP1384" s="11"/>
      <c r="AQ1384" s="11"/>
      <c r="AR1384" s="11"/>
      <c r="AS1384" s="11"/>
      <c r="AT1384" s="11"/>
      <c r="AU1384" s="11"/>
      <c r="AV1384" s="11"/>
      <c r="AW1384" s="11"/>
      <c r="AX1384" s="11"/>
      <c r="AY1384" s="11"/>
      <c r="AZ1384" s="11"/>
      <c r="BA1384" s="11"/>
      <c r="BB1384" s="11"/>
      <c r="BC1384" s="11"/>
    </row>
    <row r="1385" spans="1:56" x14ac:dyDescent="0.25">
      <c r="A1385" s="24">
        <v>34</v>
      </c>
      <c r="C1385" s="189"/>
      <c r="D1385" s="6"/>
      <c r="E1385" s="185"/>
      <c r="F1385" s="202" t="s">
        <v>94</v>
      </c>
      <c r="G1385" s="6"/>
      <c r="H1385" s="190"/>
      <c r="I1385" s="190"/>
      <c r="J1385" s="191">
        <f ca="1">J1384-J1358</f>
        <v>0</v>
      </c>
      <c r="K1385" s="192">
        <f ca="1">K1384-K1358</f>
        <v>0</v>
      </c>
      <c r="L1385" s="192">
        <f t="shared" ref="L1385:X1385" ca="1" si="746">L1384-L1358</f>
        <v>0</v>
      </c>
      <c r="M1385" s="192">
        <f t="shared" ca="1" si="746"/>
        <v>0</v>
      </c>
      <c r="N1385" s="192">
        <f t="shared" ca="1" si="746"/>
        <v>0</v>
      </c>
      <c r="O1385" s="192">
        <f t="shared" ca="1" si="746"/>
        <v>0</v>
      </c>
      <c r="P1385" s="192">
        <f t="shared" ca="1" si="746"/>
        <v>0</v>
      </c>
      <c r="Q1385" s="192">
        <f t="shared" ca="1" si="746"/>
        <v>0</v>
      </c>
      <c r="R1385" s="192">
        <f t="shared" ca="1" si="746"/>
        <v>0</v>
      </c>
      <c r="S1385" s="192">
        <f t="shared" ca="1" si="746"/>
        <v>0</v>
      </c>
      <c r="T1385" s="192">
        <f t="shared" ca="1" si="746"/>
        <v>0</v>
      </c>
      <c r="U1385" s="192">
        <f t="shared" ca="1" si="746"/>
        <v>0</v>
      </c>
      <c r="V1385" s="192">
        <f t="shared" ca="1" si="746"/>
        <v>0</v>
      </c>
      <c r="W1385" s="192">
        <f t="shared" ca="1" si="746"/>
        <v>0</v>
      </c>
      <c r="X1385" s="193">
        <f t="shared" ca="1" si="746"/>
        <v>0</v>
      </c>
    </row>
    <row r="1386" spans="1:56" x14ac:dyDescent="0.25">
      <c r="A1386" s="24">
        <v>35</v>
      </c>
      <c r="C1386" s="189"/>
      <c r="D1386" s="6"/>
      <c r="E1386" s="185"/>
      <c r="F1386" s="202" t="s">
        <v>95</v>
      </c>
      <c r="G1386" s="6"/>
      <c r="H1386" s="190"/>
      <c r="I1386" s="190"/>
      <c r="J1386" s="191">
        <f ca="1">-J1385</f>
        <v>0</v>
      </c>
      <c r="K1386" s="192">
        <f ca="1">-SUM($J1385:K1385)</f>
        <v>0</v>
      </c>
      <c r="L1386" s="192">
        <f ca="1">-SUM($J1385:L1385)</f>
        <v>0</v>
      </c>
      <c r="M1386" s="192">
        <f ca="1">-SUM($J1385:M1385)</f>
        <v>0</v>
      </c>
      <c r="N1386" s="192">
        <f ca="1">-SUM($J1385:N1385)</f>
        <v>0</v>
      </c>
      <c r="O1386" s="192">
        <f ca="1">-SUM($J1385:O1385)</f>
        <v>0</v>
      </c>
      <c r="P1386" s="192">
        <f ca="1">-SUM($J1385:P1385)</f>
        <v>0</v>
      </c>
      <c r="Q1386" s="192">
        <f ca="1">-SUM($J1385:Q1385)</f>
        <v>0</v>
      </c>
      <c r="R1386" s="192">
        <f ca="1">-SUM($J1385:R1385)</f>
        <v>0</v>
      </c>
      <c r="S1386" s="192">
        <f ca="1">-SUM($J1385:S1385)</f>
        <v>0</v>
      </c>
      <c r="T1386" s="192">
        <f ca="1">-SUM($J1385:T1385)</f>
        <v>0</v>
      </c>
      <c r="U1386" s="192">
        <f ca="1">-SUM($J1385:U1385)</f>
        <v>0</v>
      </c>
      <c r="V1386" s="192">
        <f ca="1">-SUM($J1385:V1385)</f>
        <v>0</v>
      </c>
      <c r="W1386" s="192">
        <f ca="1">-SUM($J1385:W1385)</f>
        <v>0</v>
      </c>
      <c r="X1386" s="193">
        <f ca="1">-SUM($J1385:X1385)</f>
        <v>0</v>
      </c>
    </row>
    <row r="1387" spans="1:56" x14ac:dyDescent="0.25">
      <c r="C1387" s="195"/>
      <c r="D1387" s="196"/>
      <c r="E1387" s="196"/>
      <c r="F1387" s="204"/>
      <c r="G1387" s="196"/>
      <c r="H1387" s="196"/>
      <c r="I1387" s="196"/>
      <c r="J1387" s="186"/>
      <c r="K1387" s="187"/>
      <c r="L1387" s="187"/>
      <c r="M1387" s="187">
        <f ca="1">IF(M1355&gt;0,(M1383-SUM($J1384:L1384))/M1355,0)</f>
        <v>0</v>
      </c>
      <c r="N1387" s="187">
        <f ca="1">IF(N1355&gt;0,(N1383-SUM($J1384:M1384))/N1355,0)</f>
        <v>0</v>
      </c>
      <c r="O1387" s="187">
        <f ca="1">IF(O1355&gt;0,(O1383-SUM($J1384:N1384))/O1355,0)</f>
        <v>0</v>
      </c>
      <c r="P1387" s="187">
        <f ca="1">IF(P1355&gt;0,(P1383-SUM($J1384:O1384))/P1355,0)</f>
        <v>0</v>
      </c>
      <c r="Q1387" s="187">
        <f ca="1">IF(Q1355&gt;0,(Q1383-SUM($J1384:P1384))/Q1355,0)</f>
        <v>0</v>
      </c>
      <c r="R1387" s="187">
        <f ca="1">IF(R1355&gt;0,(R1383-SUM($J1384:Q1384))/R1355,0)</f>
        <v>0</v>
      </c>
      <c r="S1387" s="187">
        <f ca="1">IF(S1355&gt;0,(S1383-SUM($J1384:R1384))/S1355,0)</f>
        <v>0</v>
      </c>
      <c r="T1387" s="187">
        <f ca="1">IF(T1355&gt;0,(T1383-SUM($J1384:S1384))/T1355,0)</f>
        <v>0</v>
      </c>
      <c r="U1387" s="187">
        <f ca="1">IF(U1355&gt;0,(U1383-SUM($J1384:T1384))/U1355,0)</f>
        <v>0</v>
      </c>
      <c r="V1387" s="187">
        <f ca="1">IF(V1355&gt;0,(V1383-SUM($J1384:U1384))/V1355,0)</f>
        <v>0</v>
      </c>
      <c r="W1387" s="187">
        <f ca="1">IF(W1355&gt;0,(W1383-SUM($J1384:V1384))/W1355,0)</f>
        <v>0</v>
      </c>
      <c r="X1387" s="188">
        <f ca="1">IF(X1355&gt;0,(X1383-SUM($J1384:W1384))/X1355,0)</f>
        <v>0</v>
      </c>
    </row>
    <row r="1388" spans="1:56" x14ac:dyDescent="0.25">
      <c r="A1388" s="24">
        <v>36</v>
      </c>
      <c r="C1388" s="189" t="s">
        <v>40</v>
      </c>
      <c r="D1388" s="6"/>
      <c r="E1388" s="185"/>
      <c r="F1388" s="202" t="s">
        <v>35</v>
      </c>
      <c r="G1388" s="6"/>
      <c r="H1388" s="6"/>
      <c r="I1388" s="6"/>
      <c r="J1388" s="191">
        <f ca="1">J1356</f>
        <v>0</v>
      </c>
      <c r="K1388" s="192">
        <f t="shared" ref="K1388:X1388" ca="1" si="747">K1356+J1388</f>
        <v>0</v>
      </c>
      <c r="L1388" s="192">
        <f t="shared" ca="1" si="747"/>
        <v>0</v>
      </c>
      <c r="M1388" s="192">
        <f t="shared" ca="1" si="747"/>
        <v>0</v>
      </c>
      <c r="N1388" s="192">
        <f t="shared" ca="1" si="747"/>
        <v>0</v>
      </c>
      <c r="O1388" s="192">
        <f t="shared" ca="1" si="747"/>
        <v>0</v>
      </c>
      <c r="P1388" s="192">
        <f t="shared" ca="1" si="747"/>
        <v>0</v>
      </c>
      <c r="Q1388" s="192">
        <f t="shared" ca="1" si="747"/>
        <v>0</v>
      </c>
      <c r="R1388" s="192">
        <f t="shared" ca="1" si="747"/>
        <v>0</v>
      </c>
      <c r="S1388" s="192">
        <f t="shared" ca="1" si="747"/>
        <v>0</v>
      </c>
      <c r="T1388" s="192">
        <f t="shared" ca="1" si="747"/>
        <v>0</v>
      </c>
      <c r="U1388" s="192">
        <f t="shared" ca="1" si="747"/>
        <v>0</v>
      </c>
      <c r="V1388" s="192">
        <f t="shared" ca="1" si="747"/>
        <v>0</v>
      </c>
      <c r="W1388" s="192">
        <f t="shared" ca="1" si="747"/>
        <v>0</v>
      </c>
      <c r="X1388" s="193">
        <f t="shared" ca="1" si="747"/>
        <v>0</v>
      </c>
    </row>
    <row r="1389" spans="1:56" x14ac:dyDescent="0.25">
      <c r="A1389" s="24">
        <v>37</v>
      </c>
      <c r="C1389" s="189"/>
      <c r="D1389" s="6"/>
      <c r="E1389" s="185"/>
      <c r="F1389" s="202" t="s">
        <v>37</v>
      </c>
      <c r="G1389" s="6"/>
      <c r="H1389" s="6"/>
      <c r="I1389" s="6"/>
      <c r="J1389" s="191">
        <f ca="1">J1359</f>
        <v>0</v>
      </c>
      <c r="K1389" s="192">
        <f t="shared" ref="K1389:X1389" ca="1" si="748">K1359+J1389</f>
        <v>0</v>
      </c>
      <c r="L1389" s="192">
        <f t="shared" ca="1" si="748"/>
        <v>0</v>
      </c>
      <c r="M1389" s="192">
        <f t="shared" ca="1" si="748"/>
        <v>0</v>
      </c>
      <c r="N1389" s="192">
        <f t="shared" ca="1" si="748"/>
        <v>0</v>
      </c>
      <c r="O1389" s="192">
        <f t="shared" ca="1" si="748"/>
        <v>0</v>
      </c>
      <c r="P1389" s="192">
        <f t="shared" ca="1" si="748"/>
        <v>0</v>
      </c>
      <c r="Q1389" s="192">
        <f t="shared" ca="1" si="748"/>
        <v>0</v>
      </c>
      <c r="R1389" s="192">
        <f t="shared" ca="1" si="748"/>
        <v>0</v>
      </c>
      <c r="S1389" s="192">
        <f t="shared" ca="1" si="748"/>
        <v>0</v>
      </c>
      <c r="T1389" s="192">
        <f t="shared" ca="1" si="748"/>
        <v>0</v>
      </c>
      <c r="U1389" s="192">
        <f t="shared" ca="1" si="748"/>
        <v>0</v>
      </c>
      <c r="V1389" s="192">
        <f t="shared" ca="1" si="748"/>
        <v>0</v>
      </c>
      <c r="W1389" s="192">
        <f t="shared" ca="1" si="748"/>
        <v>0</v>
      </c>
      <c r="X1389" s="193">
        <f t="shared" ca="1" si="748"/>
        <v>0</v>
      </c>
    </row>
    <row r="1390" spans="1:56" x14ac:dyDescent="0.25">
      <c r="A1390" s="24">
        <v>38</v>
      </c>
      <c r="C1390" s="197"/>
      <c r="D1390" s="6"/>
      <c r="E1390" s="6"/>
      <c r="F1390" s="203" t="s">
        <v>100</v>
      </c>
      <c r="G1390" s="6"/>
      <c r="H1390" s="6"/>
      <c r="I1390" s="6"/>
      <c r="J1390" s="191">
        <f ca="1">J1388*$F1359</f>
        <v>0</v>
      </c>
      <c r="K1390" s="192">
        <f ca="1">K1388*$F1359</f>
        <v>0</v>
      </c>
      <c r="L1390" s="192">
        <f t="shared" ref="L1390:X1390" ca="1" si="749">L1388*$F1359</f>
        <v>0</v>
      </c>
      <c r="M1390" s="192">
        <f t="shared" ca="1" si="749"/>
        <v>0</v>
      </c>
      <c r="N1390" s="192">
        <f t="shared" ca="1" si="749"/>
        <v>0</v>
      </c>
      <c r="O1390" s="192">
        <f t="shared" ca="1" si="749"/>
        <v>0</v>
      </c>
      <c r="P1390" s="192">
        <f t="shared" ca="1" si="749"/>
        <v>0</v>
      </c>
      <c r="Q1390" s="192">
        <f t="shared" ca="1" si="749"/>
        <v>0</v>
      </c>
      <c r="R1390" s="192">
        <f t="shared" ca="1" si="749"/>
        <v>0</v>
      </c>
      <c r="S1390" s="192">
        <f t="shared" ca="1" si="749"/>
        <v>0</v>
      </c>
      <c r="T1390" s="192">
        <f t="shared" ca="1" si="749"/>
        <v>0</v>
      </c>
      <c r="U1390" s="192">
        <f t="shared" ca="1" si="749"/>
        <v>0</v>
      </c>
      <c r="V1390" s="192">
        <f t="shared" ca="1" si="749"/>
        <v>0</v>
      </c>
      <c r="W1390" s="192">
        <f t="shared" ca="1" si="749"/>
        <v>0</v>
      </c>
      <c r="X1390" s="193">
        <f t="shared" ca="1" si="749"/>
        <v>0</v>
      </c>
    </row>
    <row r="1391" spans="1:56" x14ac:dyDescent="0.25">
      <c r="A1391" s="24">
        <v>39</v>
      </c>
      <c r="C1391" s="189"/>
      <c r="D1391" s="6"/>
      <c r="E1391" s="185"/>
      <c r="F1391" s="202" t="s">
        <v>99</v>
      </c>
      <c r="G1391" s="6"/>
      <c r="H1391" s="6"/>
      <c r="I1391" s="6"/>
      <c r="J1391" s="191">
        <f ca="1">MIN(J1389:J1390)</f>
        <v>0</v>
      </c>
      <c r="K1391" s="192">
        <f t="shared" ref="K1391:X1391" ca="1" si="750">MIN(K1389:K1390)-MIN(J1389:J1390)</f>
        <v>0</v>
      </c>
      <c r="L1391" s="192">
        <f t="shared" ca="1" si="750"/>
        <v>0</v>
      </c>
      <c r="M1391" s="192">
        <f t="shared" ca="1" si="750"/>
        <v>0</v>
      </c>
      <c r="N1391" s="192">
        <f t="shared" ca="1" si="750"/>
        <v>0</v>
      </c>
      <c r="O1391" s="192">
        <f t="shared" ca="1" si="750"/>
        <v>0</v>
      </c>
      <c r="P1391" s="192">
        <f t="shared" ca="1" si="750"/>
        <v>0</v>
      </c>
      <c r="Q1391" s="192">
        <f t="shared" ca="1" si="750"/>
        <v>0</v>
      </c>
      <c r="R1391" s="192">
        <f t="shared" ca="1" si="750"/>
        <v>0</v>
      </c>
      <c r="S1391" s="192">
        <f t="shared" ca="1" si="750"/>
        <v>0</v>
      </c>
      <c r="T1391" s="192">
        <f t="shared" ca="1" si="750"/>
        <v>0</v>
      </c>
      <c r="U1391" s="192">
        <f t="shared" ca="1" si="750"/>
        <v>0</v>
      </c>
      <c r="V1391" s="192">
        <f t="shared" ca="1" si="750"/>
        <v>0</v>
      </c>
      <c r="W1391" s="192">
        <f t="shared" ca="1" si="750"/>
        <v>0</v>
      </c>
      <c r="X1391" s="193">
        <f t="shared" ca="1" si="750"/>
        <v>0</v>
      </c>
    </row>
    <row r="1392" spans="1:56" x14ac:dyDescent="0.25">
      <c r="A1392" s="24">
        <v>40</v>
      </c>
      <c r="C1392" s="189"/>
      <c r="D1392" s="6"/>
      <c r="E1392" s="185"/>
      <c r="F1392" s="202" t="s">
        <v>94</v>
      </c>
      <c r="G1392" s="6"/>
      <c r="H1392" s="6"/>
      <c r="I1392" s="6"/>
      <c r="J1392" s="191">
        <f t="shared" ref="J1392:X1392" ca="1" si="751">J1391-J1359</f>
        <v>0</v>
      </c>
      <c r="K1392" s="192">
        <f t="shared" ca="1" si="751"/>
        <v>0</v>
      </c>
      <c r="L1392" s="192">
        <f t="shared" ca="1" si="751"/>
        <v>0</v>
      </c>
      <c r="M1392" s="192">
        <f t="shared" ca="1" si="751"/>
        <v>0</v>
      </c>
      <c r="N1392" s="192">
        <f t="shared" ca="1" si="751"/>
        <v>0</v>
      </c>
      <c r="O1392" s="192">
        <f t="shared" ca="1" si="751"/>
        <v>0</v>
      </c>
      <c r="P1392" s="192">
        <f t="shared" ca="1" si="751"/>
        <v>0</v>
      </c>
      <c r="Q1392" s="192">
        <f t="shared" ca="1" si="751"/>
        <v>0</v>
      </c>
      <c r="R1392" s="192">
        <f t="shared" ca="1" si="751"/>
        <v>0</v>
      </c>
      <c r="S1392" s="192">
        <f t="shared" ca="1" si="751"/>
        <v>0</v>
      </c>
      <c r="T1392" s="192">
        <f t="shared" ca="1" si="751"/>
        <v>0</v>
      </c>
      <c r="U1392" s="192">
        <f t="shared" ca="1" si="751"/>
        <v>0</v>
      </c>
      <c r="V1392" s="192">
        <f t="shared" ca="1" si="751"/>
        <v>0</v>
      </c>
      <c r="W1392" s="192">
        <f t="shared" ca="1" si="751"/>
        <v>0</v>
      </c>
      <c r="X1392" s="193">
        <f t="shared" ca="1" si="751"/>
        <v>0</v>
      </c>
    </row>
    <row r="1393" spans="1:56" x14ac:dyDescent="0.25">
      <c r="A1393" s="24">
        <v>41</v>
      </c>
      <c r="C1393" s="189"/>
      <c r="D1393" s="6"/>
      <c r="E1393" s="185"/>
      <c r="F1393" s="202" t="s">
        <v>95</v>
      </c>
      <c r="G1393" s="6"/>
      <c r="H1393" s="6"/>
      <c r="I1393" s="6"/>
      <c r="J1393" s="191">
        <f ca="1">-J1392</f>
        <v>0</v>
      </c>
      <c r="K1393" s="192">
        <f ca="1">-SUM($J1392:K1392)</f>
        <v>0</v>
      </c>
      <c r="L1393" s="192">
        <f ca="1">-SUM($J1392:L1392)</f>
        <v>0</v>
      </c>
      <c r="M1393" s="192">
        <f ca="1">-SUM($J1392:M1392)</f>
        <v>0</v>
      </c>
      <c r="N1393" s="192">
        <f ca="1">-SUM($J1392:N1392)</f>
        <v>0</v>
      </c>
      <c r="O1393" s="192">
        <f ca="1">-SUM($J1392:O1392)</f>
        <v>0</v>
      </c>
      <c r="P1393" s="192">
        <f ca="1">-SUM($J1392:P1392)</f>
        <v>0</v>
      </c>
      <c r="Q1393" s="192">
        <f ca="1">-SUM($J1392:Q1392)</f>
        <v>0</v>
      </c>
      <c r="R1393" s="192">
        <f ca="1">-SUM($J1392:R1392)</f>
        <v>0</v>
      </c>
      <c r="S1393" s="192">
        <f ca="1">-SUM($J1392:S1392)</f>
        <v>0</v>
      </c>
      <c r="T1393" s="192">
        <f ca="1">-SUM($J1392:T1392)</f>
        <v>0</v>
      </c>
      <c r="U1393" s="192">
        <f ca="1">-SUM($J1392:U1392)</f>
        <v>0</v>
      </c>
      <c r="V1393" s="192">
        <f ca="1">-SUM($J1392:V1392)</f>
        <v>0</v>
      </c>
      <c r="W1393" s="192">
        <f ca="1">-SUM($J1392:W1392)</f>
        <v>0</v>
      </c>
      <c r="X1393" s="193">
        <f ca="1">-SUM($J1392:X1392)</f>
        <v>0</v>
      </c>
    </row>
    <row r="1394" spans="1:56" x14ac:dyDescent="0.25">
      <c r="A1394" s="24">
        <v>42</v>
      </c>
      <c r="B1394" s="154"/>
      <c r="C1394" s="178" t="s">
        <v>65</v>
      </c>
      <c r="D1394" s="82"/>
      <c r="E1394" s="82"/>
      <c r="F1394" s="205" t="s">
        <v>58</v>
      </c>
      <c r="G1394" s="82"/>
      <c r="H1394" s="82"/>
      <c r="I1394" s="82"/>
      <c r="J1394" s="198">
        <f t="shared" ref="J1394:X1394" ca="1" si="752">(J1392+J1385)*$F1360</f>
        <v>0</v>
      </c>
      <c r="K1394" s="199">
        <f t="shared" ca="1" si="752"/>
        <v>0</v>
      </c>
      <c r="L1394" s="199">
        <f t="shared" ca="1" si="752"/>
        <v>0</v>
      </c>
      <c r="M1394" s="199">
        <f t="shared" ca="1" si="752"/>
        <v>0</v>
      </c>
      <c r="N1394" s="199">
        <f t="shared" ca="1" si="752"/>
        <v>0</v>
      </c>
      <c r="O1394" s="199">
        <f t="shared" ca="1" si="752"/>
        <v>0</v>
      </c>
      <c r="P1394" s="199">
        <f t="shared" ca="1" si="752"/>
        <v>0</v>
      </c>
      <c r="Q1394" s="199">
        <f t="shared" ca="1" si="752"/>
        <v>0</v>
      </c>
      <c r="R1394" s="199">
        <f t="shared" ca="1" si="752"/>
        <v>0</v>
      </c>
      <c r="S1394" s="199">
        <f t="shared" ca="1" si="752"/>
        <v>0</v>
      </c>
      <c r="T1394" s="199">
        <f t="shared" ca="1" si="752"/>
        <v>0</v>
      </c>
      <c r="U1394" s="199">
        <f t="shared" ca="1" si="752"/>
        <v>0</v>
      </c>
      <c r="V1394" s="199">
        <f t="shared" ca="1" si="752"/>
        <v>0</v>
      </c>
      <c r="W1394" s="199">
        <f t="shared" ca="1" si="752"/>
        <v>0</v>
      </c>
      <c r="X1394" s="200">
        <f t="shared" ca="1" si="752"/>
        <v>0</v>
      </c>
    </row>
    <row r="1395" spans="1:56" x14ac:dyDescent="0.25">
      <c r="A1395" s="24">
        <v>43</v>
      </c>
      <c r="C1395" s="189"/>
      <c r="D1395" s="6"/>
      <c r="E1395" s="6"/>
      <c r="F1395" s="202" t="str">
        <f>Data!B$99</f>
        <v>Støttet overhead</v>
      </c>
      <c r="G1395" s="6"/>
      <c r="H1395" s="6"/>
      <c r="I1395" s="6"/>
      <c r="J1395" s="191">
        <f ca="1">(J1391+J1384)*$F1360</f>
        <v>0</v>
      </c>
      <c r="K1395" s="192">
        <f ca="1">(K1391+K1384)*$F1360</f>
        <v>0</v>
      </c>
      <c r="L1395" s="192">
        <f t="shared" ref="L1395:X1395" ca="1" si="753">(L1391+L1384)*$F1360</f>
        <v>0</v>
      </c>
      <c r="M1395" s="192">
        <f t="shared" ca="1" si="753"/>
        <v>0</v>
      </c>
      <c r="N1395" s="192">
        <f t="shared" ca="1" si="753"/>
        <v>0</v>
      </c>
      <c r="O1395" s="192">
        <f t="shared" ca="1" si="753"/>
        <v>0</v>
      </c>
      <c r="P1395" s="192">
        <f t="shared" ca="1" si="753"/>
        <v>0</v>
      </c>
      <c r="Q1395" s="192">
        <f t="shared" ca="1" si="753"/>
        <v>0</v>
      </c>
      <c r="R1395" s="192">
        <f t="shared" ca="1" si="753"/>
        <v>0</v>
      </c>
      <c r="S1395" s="192">
        <f t="shared" ca="1" si="753"/>
        <v>0</v>
      </c>
      <c r="T1395" s="192">
        <f t="shared" ca="1" si="753"/>
        <v>0</v>
      </c>
      <c r="U1395" s="192">
        <f t="shared" ca="1" si="753"/>
        <v>0</v>
      </c>
      <c r="V1395" s="192">
        <f t="shared" ca="1" si="753"/>
        <v>0</v>
      </c>
      <c r="W1395" s="192">
        <f t="shared" ca="1" si="753"/>
        <v>0</v>
      </c>
      <c r="X1395" s="193">
        <f t="shared" ca="1" si="753"/>
        <v>0</v>
      </c>
    </row>
    <row r="1396" spans="1:56" x14ac:dyDescent="0.25">
      <c r="C1396" s="178" t="s">
        <v>101</v>
      </c>
      <c r="D1396" s="82"/>
      <c r="E1396" s="82"/>
      <c r="F1396" s="201" t="str">
        <f>Data!B$33</f>
        <v>Udbetalingsloft</v>
      </c>
      <c r="G1396" s="82"/>
      <c r="H1396" s="82"/>
      <c r="I1396" s="82"/>
      <c r="J1396" s="198">
        <f ca="1">(J1383+J1390)*(1+$F1360)*$F1373</f>
        <v>0</v>
      </c>
      <c r="K1396" s="199">
        <f t="shared" ref="K1396:X1396" ca="1" si="754">(K1383+K1390)*(1+$F1360)*$F1373</f>
        <v>0</v>
      </c>
      <c r="L1396" s="199">
        <f t="shared" ca="1" si="754"/>
        <v>0</v>
      </c>
      <c r="M1396" s="199">
        <f t="shared" ca="1" si="754"/>
        <v>0</v>
      </c>
      <c r="N1396" s="199">
        <f t="shared" ca="1" si="754"/>
        <v>0</v>
      </c>
      <c r="O1396" s="199">
        <f t="shared" ca="1" si="754"/>
        <v>0</v>
      </c>
      <c r="P1396" s="199">
        <f t="shared" ca="1" si="754"/>
        <v>0</v>
      </c>
      <c r="Q1396" s="199">
        <f t="shared" ca="1" si="754"/>
        <v>0</v>
      </c>
      <c r="R1396" s="199">
        <f t="shared" ca="1" si="754"/>
        <v>0</v>
      </c>
      <c r="S1396" s="199">
        <f t="shared" ca="1" si="754"/>
        <v>0</v>
      </c>
      <c r="T1396" s="199">
        <f t="shared" ca="1" si="754"/>
        <v>0</v>
      </c>
      <c r="U1396" s="199">
        <f t="shared" ca="1" si="754"/>
        <v>0</v>
      </c>
      <c r="V1396" s="199">
        <f t="shared" ca="1" si="754"/>
        <v>0</v>
      </c>
      <c r="W1396" s="199">
        <f t="shared" ca="1" si="754"/>
        <v>0</v>
      </c>
      <c r="X1396" s="200">
        <f t="shared" ca="1" si="754"/>
        <v>0</v>
      </c>
    </row>
    <row r="1397" spans="1:56" x14ac:dyDescent="0.25">
      <c r="C1397" s="189"/>
      <c r="D1397" s="6"/>
      <c r="E1397" s="6"/>
      <c r="F1397" s="202" t="str">
        <f>Data!B$34</f>
        <v>Til/fra pulje</v>
      </c>
      <c r="G1397" s="6"/>
      <c r="H1397" s="6"/>
      <c r="I1397" s="6"/>
      <c r="J1397" s="191">
        <f ca="1">(J1385+J1392)*(1+$F1360)*$F1373</f>
        <v>0</v>
      </c>
      <c r="K1397" s="192">
        <f t="shared" ref="K1397:X1397" ca="1" si="755">(K1385+K1392)*(1+$F1360)*$F1373</f>
        <v>0</v>
      </c>
      <c r="L1397" s="192">
        <f t="shared" ca="1" si="755"/>
        <v>0</v>
      </c>
      <c r="M1397" s="192">
        <f t="shared" ca="1" si="755"/>
        <v>0</v>
      </c>
      <c r="N1397" s="192">
        <f t="shared" ca="1" si="755"/>
        <v>0</v>
      </c>
      <c r="O1397" s="192">
        <f t="shared" ca="1" si="755"/>
        <v>0</v>
      </c>
      <c r="P1397" s="192">
        <f t="shared" ca="1" si="755"/>
        <v>0</v>
      </c>
      <c r="Q1397" s="192">
        <f t="shared" ca="1" si="755"/>
        <v>0</v>
      </c>
      <c r="R1397" s="192">
        <f t="shared" ca="1" si="755"/>
        <v>0</v>
      </c>
      <c r="S1397" s="192">
        <f t="shared" ca="1" si="755"/>
        <v>0</v>
      </c>
      <c r="T1397" s="192">
        <f t="shared" ca="1" si="755"/>
        <v>0</v>
      </c>
      <c r="U1397" s="192">
        <f t="shared" ca="1" si="755"/>
        <v>0</v>
      </c>
      <c r="V1397" s="192">
        <f t="shared" ca="1" si="755"/>
        <v>0</v>
      </c>
      <c r="W1397" s="192">
        <f t="shared" ca="1" si="755"/>
        <v>0</v>
      </c>
      <c r="X1397" s="193">
        <f t="shared" ca="1" si="755"/>
        <v>0</v>
      </c>
    </row>
    <row r="1398" spans="1:56" x14ac:dyDescent="0.25">
      <c r="C1398" s="195"/>
      <c r="D1398" s="196"/>
      <c r="E1398" s="196"/>
      <c r="F1398" s="204" t="str">
        <f>Data!B$35</f>
        <v>Pulje for tilbageholdt tilskud</v>
      </c>
      <c r="G1398" s="196"/>
      <c r="H1398" s="196"/>
      <c r="I1398" s="196"/>
      <c r="J1398" s="186">
        <f ca="1">(J1386+J1393)*(1+$F1360)*$F1373</f>
        <v>0</v>
      </c>
      <c r="K1398" s="187">
        <f t="shared" ref="K1398:X1398" ca="1" si="756">(K1386+K1393)*(1+$F1360)*$F1373</f>
        <v>0</v>
      </c>
      <c r="L1398" s="187">
        <f t="shared" ca="1" si="756"/>
        <v>0</v>
      </c>
      <c r="M1398" s="187">
        <f t="shared" ca="1" si="756"/>
        <v>0</v>
      </c>
      <c r="N1398" s="187">
        <f t="shared" ca="1" si="756"/>
        <v>0</v>
      </c>
      <c r="O1398" s="187">
        <f t="shared" ca="1" si="756"/>
        <v>0</v>
      </c>
      <c r="P1398" s="187">
        <f t="shared" ca="1" si="756"/>
        <v>0</v>
      </c>
      <c r="Q1398" s="187">
        <f t="shared" ca="1" si="756"/>
        <v>0</v>
      </c>
      <c r="R1398" s="187">
        <f t="shared" ca="1" si="756"/>
        <v>0</v>
      </c>
      <c r="S1398" s="187">
        <f t="shared" ca="1" si="756"/>
        <v>0</v>
      </c>
      <c r="T1398" s="187">
        <f t="shared" ca="1" si="756"/>
        <v>0</v>
      </c>
      <c r="U1398" s="187">
        <f t="shared" ca="1" si="756"/>
        <v>0</v>
      </c>
      <c r="V1398" s="187">
        <f t="shared" ca="1" si="756"/>
        <v>0</v>
      </c>
      <c r="W1398" s="187">
        <f t="shared" ca="1" si="756"/>
        <v>0</v>
      </c>
      <c r="X1398" s="188">
        <f t="shared" ca="1" si="756"/>
        <v>0</v>
      </c>
    </row>
    <row r="1399" spans="1:56" x14ac:dyDescent="0.25">
      <c r="A1399" s="24" t="s">
        <v>230</v>
      </c>
      <c r="C1399" s="482" t="s">
        <v>229</v>
      </c>
      <c r="D1399" s="483"/>
      <c r="E1399" s="483"/>
      <c r="F1399" s="483"/>
      <c r="G1399" s="483"/>
      <c r="H1399" s="483"/>
      <c r="I1399" s="483"/>
      <c r="J1399" s="484">
        <f ca="1">J1374</f>
        <v>0</v>
      </c>
      <c r="K1399" s="485">
        <f ca="1">SUM($J1374:K1374)</f>
        <v>0</v>
      </c>
      <c r="L1399" s="485">
        <f ca="1">SUM($J1374:L1374)</f>
        <v>0</v>
      </c>
      <c r="M1399" s="485">
        <f ca="1">SUM($J1374:M1374)</f>
        <v>0</v>
      </c>
      <c r="N1399" s="485">
        <f ca="1">SUM($J1374:N1374)</f>
        <v>0</v>
      </c>
      <c r="O1399" s="485">
        <f ca="1">SUM($J1374:O1374)</f>
        <v>0</v>
      </c>
      <c r="P1399" s="485">
        <f ca="1">SUM($J1374:P1374)</f>
        <v>0</v>
      </c>
      <c r="Q1399" s="485">
        <f ca="1">SUM($J1374:Q1374)</f>
        <v>0</v>
      </c>
      <c r="R1399" s="485">
        <f ca="1">SUM($J1374:R1374)</f>
        <v>0</v>
      </c>
      <c r="S1399" s="485">
        <f ca="1">SUM($J1374:S1374)</f>
        <v>0</v>
      </c>
      <c r="T1399" s="485">
        <f ca="1">SUM($J1374:T1374)</f>
        <v>0</v>
      </c>
      <c r="U1399" s="485">
        <f ca="1">SUM($J1374:U1374)</f>
        <v>0</v>
      </c>
      <c r="V1399" s="485">
        <f ca="1">SUM($J1374:V1374)</f>
        <v>0</v>
      </c>
      <c r="W1399" s="485">
        <f ca="1">SUM($J1374:W1374)</f>
        <v>0</v>
      </c>
      <c r="X1399" s="486">
        <f ca="1">SUM($J1374:X1374)</f>
        <v>0</v>
      </c>
    </row>
    <row r="1402" spans="1:56" x14ac:dyDescent="0.25">
      <c r="B1402" s="10"/>
      <c r="C1402" s="268" t="str">
        <f>Data!B$53</f>
        <v>Virksomhed</v>
      </c>
      <c r="D1402" s="81"/>
      <c r="E1402" s="403">
        <f>HLOOKUP(B1403,'Budget &amp; Total'!A:CI,6,FALSE)</f>
        <v>0</v>
      </c>
      <c r="F1402" s="925">
        <f>HLOOKUP(B1403,'Budget &amp; Total'!A:CI,5,FALSE)</f>
        <v>0</v>
      </c>
      <c r="G1402" s="925"/>
      <c r="H1402" s="925"/>
      <c r="I1402" s="81"/>
      <c r="J1402" s="82" t="str">
        <f ca="1">J$1</f>
        <v>P1</v>
      </c>
      <c r="K1402" s="82" t="str">
        <f t="shared" ref="K1402:X1402" ca="1" si="757">K$1</f>
        <v>P2</v>
      </c>
      <c r="L1402" s="82" t="str">
        <f t="shared" ca="1" si="757"/>
        <v>P3</v>
      </c>
      <c r="M1402" s="82" t="str">
        <f t="shared" ca="1" si="757"/>
        <v>P4</v>
      </c>
      <c r="N1402" s="82" t="str">
        <f t="shared" ca="1" si="757"/>
        <v>P5</v>
      </c>
      <c r="O1402" s="82" t="str">
        <f t="shared" ca="1" si="757"/>
        <v>P6</v>
      </c>
      <c r="P1402" s="82" t="str">
        <f t="shared" ca="1" si="757"/>
        <v>P7</v>
      </c>
      <c r="Q1402" s="82" t="str">
        <f t="shared" ca="1" si="757"/>
        <v>P8</v>
      </c>
      <c r="R1402" s="82" t="str">
        <f t="shared" ca="1" si="757"/>
        <v>P9</v>
      </c>
      <c r="S1402" s="82" t="str">
        <f t="shared" ca="1" si="757"/>
        <v>P10</v>
      </c>
      <c r="T1402" s="82" t="str">
        <f t="shared" ca="1" si="757"/>
        <v>P11</v>
      </c>
      <c r="U1402" s="82" t="str">
        <f t="shared" ca="1" si="757"/>
        <v>P12</v>
      </c>
      <c r="V1402" s="82" t="str">
        <f t="shared" ca="1" si="757"/>
        <v>P13</v>
      </c>
      <c r="W1402" s="82" t="str">
        <f t="shared" ca="1" si="757"/>
        <v>P14</v>
      </c>
      <c r="X1402" s="83" t="str">
        <f t="shared" ca="1" si="757"/>
        <v>P15</v>
      </c>
      <c r="Z1402" s="1"/>
      <c r="AA1402" s="1"/>
      <c r="AB1402" s="1"/>
      <c r="AC1402" s="1"/>
      <c r="AD1402" s="1"/>
      <c r="AE1402" s="1"/>
      <c r="AF1402" s="1"/>
      <c r="AG1402" s="1"/>
      <c r="AH1402" s="1"/>
      <c r="AI1402" s="1"/>
      <c r="AJ1402" s="1"/>
      <c r="AK1402" s="1"/>
      <c r="AL1402" s="1"/>
      <c r="AM1402" s="1"/>
      <c r="AN1402" s="1"/>
      <c r="AO1402" s="1"/>
      <c r="AX1402" s="1"/>
      <c r="AY1402" s="1"/>
      <c r="AZ1402" s="1"/>
      <c r="BA1402" s="1"/>
      <c r="BB1402" s="1"/>
      <c r="BC1402" s="1"/>
      <c r="BD1402" s="1"/>
    </row>
    <row r="1403" spans="1:56" x14ac:dyDescent="0.25">
      <c r="B1403" s="293">
        <f>B1353+1</f>
        <v>29</v>
      </c>
      <c r="C1403" s="84" t="str">
        <f>Data!B$52</f>
        <v>Projekt</v>
      </c>
      <c r="D1403" s="26"/>
      <c r="E1403" s="296">
        <f>'Budget &amp; Total'!$C$5</f>
        <v>0</v>
      </c>
      <c r="F1403" s="924">
        <f>'Budget &amp; Total'!$C$8</f>
        <v>0</v>
      </c>
      <c r="G1403" s="924"/>
      <c r="H1403" s="924"/>
      <c r="I1403" s="85"/>
      <c r="J1403" s="86">
        <f ca="1">INDIRECT(J$1&amp;"!d$5")</f>
        <v>0</v>
      </c>
      <c r="K1403" s="86">
        <f ca="1">INDIRECT(K$1&amp;"!d$5")</f>
        <v>1</v>
      </c>
      <c r="L1403" s="6"/>
      <c r="M1403" s="6"/>
      <c r="N1403" s="6"/>
      <c r="O1403" s="6"/>
      <c r="P1403" s="6"/>
      <c r="Q1403" s="6"/>
      <c r="R1403" s="6"/>
      <c r="S1403" s="6"/>
      <c r="T1403" s="6"/>
      <c r="U1403" s="6"/>
      <c r="V1403" s="6"/>
      <c r="W1403" s="6"/>
      <c r="X1403" s="481"/>
      <c r="Z1403">
        <v>1</v>
      </c>
      <c r="AA1403">
        <v>2</v>
      </c>
      <c r="AB1403">
        <v>3</v>
      </c>
      <c r="AC1403">
        <v>4</v>
      </c>
      <c r="AD1403">
        <v>5</v>
      </c>
      <c r="AE1403">
        <v>6</v>
      </c>
      <c r="AF1403">
        <v>7</v>
      </c>
      <c r="AG1403">
        <v>8</v>
      </c>
      <c r="AH1403">
        <v>9</v>
      </c>
      <c r="AI1403">
        <v>10</v>
      </c>
      <c r="AJ1403">
        <v>11</v>
      </c>
      <c r="AK1403">
        <v>12</v>
      </c>
      <c r="AL1403">
        <v>13</v>
      </c>
      <c r="AM1403">
        <v>14</v>
      </c>
      <c r="AN1403">
        <v>15</v>
      </c>
    </row>
    <row r="1404" spans="1:56" ht="13.8" thickBot="1" x14ac:dyDescent="0.3">
      <c r="B1404" s="24">
        <f>B1403</f>
        <v>29</v>
      </c>
      <c r="C1404" s="87"/>
      <c r="D1404" s="26"/>
      <c r="E1404" s="26"/>
      <c r="F1404" s="26"/>
      <c r="G1404" s="448" t="s">
        <v>5</v>
      </c>
      <c r="H1404" s="449">
        <f>Data!B1403</f>
        <v>0</v>
      </c>
      <c r="I1404" s="6"/>
      <c r="J1404" s="86">
        <f ca="1">INDIRECT(J$1&amp;"!f$5")</f>
        <v>0</v>
      </c>
      <c r="K1404" s="86">
        <f ca="1">INDIRECT(K$1&amp;"!f$5")</f>
        <v>0</v>
      </c>
      <c r="L1404" s="6"/>
      <c r="M1404" s="6"/>
      <c r="N1404" s="6"/>
      <c r="O1404" s="6"/>
      <c r="P1404" s="6"/>
      <c r="Q1404" s="6"/>
      <c r="R1404" s="6"/>
      <c r="S1404" s="6"/>
      <c r="T1404" s="6"/>
      <c r="U1404" s="6"/>
      <c r="V1404" s="6"/>
      <c r="W1404" s="6"/>
      <c r="X1404" s="481"/>
      <c r="Z1404" s="1">
        <f t="shared" ref="Z1404:AN1404" ca="1" si="758">J1404+20</f>
        <v>20</v>
      </c>
      <c r="AA1404" s="1">
        <f t="shared" ca="1" si="758"/>
        <v>20</v>
      </c>
      <c r="AB1404" s="1">
        <f t="shared" si="758"/>
        <v>20</v>
      </c>
      <c r="AC1404" s="1">
        <f t="shared" si="758"/>
        <v>20</v>
      </c>
      <c r="AD1404" s="1">
        <f t="shared" si="758"/>
        <v>20</v>
      </c>
      <c r="AE1404" s="1">
        <f t="shared" si="758"/>
        <v>20</v>
      </c>
      <c r="AF1404" s="1">
        <f t="shared" si="758"/>
        <v>20</v>
      </c>
      <c r="AG1404" s="1">
        <f t="shared" si="758"/>
        <v>20</v>
      </c>
      <c r="AH1404" s="1">
        <f t="shared" si="758"/>
        <v>20</v>
      </c>
      <c r="AI1404" s="1">
        <f t="shared" si="758"/>
        <v>20</v>
      </c>
      <c r="AJ1404" s="1">
        <f t="shared" si="758"/>
        <v>20</v>
      </c>
      <c r="AK1404" s="1">
        <f t="shared" si="758"/>
        <v>20</v>
      </c>
      <c r="AL1404" s="1">
        <f t="shared" si="758"/>
        <v>20</v>
      </c>
      <c r="AM1404" s="1">
        <f t="shared" si="758"/>
        <v>20</v>
      </c>
      <c r="AN1404" s="1">
        <f t="shared" si="758"/>
        <v>20</v>
      </c>
    </row>
    <row r="1405" spans="1:56" x14ac:dyDescent="0.25">
      <c r="A1405" s="24">
        <v>1</v>
      </c>
      <c r="B1405" s="24">
        <f t="shared" ref="B1405:B1429" si="759">B1404</f>
        <v>29</v>
      </c>
      <c r="C1405" s="36" t="str">
        <f>Data!B$24</f>
        <v>Timer</v>
      </c>
      <c r="D1405" s="68" t="str">
        <f>Data!B$13</f>
        <v>Interne timer</v>
      </c>
      <c r="E1405" s="68"/>
      <c r="F1405" s="37"/>
      <c r="G1405" s="241">
        <f>HLOOKUP(B1405,'Budget &amp; Total'!$1:$45,(20),FALSE)</f>
        <v>0</v>
      </c>
      <c r="H1405" s="452">
        <f ca="1">SUM(J1405:X1405)</f>
        <v>0</v>
      </c>
      <c r="I1405" s="72"/>
      <c r="J1405" s="152">
        <f ca="1">HLOOKUP($B1405,INDIRECT(J$1&amp;"!$I$2:$AM$40"),('Partner-period(er)'!$A1405+14),FALSE)</f>
        <v>0</v>
      </c>
      <c r="K1405" s="69">
        <f ca="1">HLOOKUP($B1405,INDIRECT(K$1&amp;"!$I$2:$AM$40"),('Partner-period(er)'!$A1405+14),FALSE)</f>
        <v>0</v>
      </c>
      <c r="L1405" s="69">
        <f ca="1">HLOOKUP($B1405,INDIRECT(L$1&amp;"!$I$2:$AM$40"),('Partner-period(er)'!$A1405+14),FALSE)</f>
        <v>0</v>
      </c>
      <c r="M1405" s="69">
        <f ca="1">HLOOKUP($B1405,INDIRECT(M$1&amp;"!$I$2:$AM$40"),('Partner-period(er)'!$A1405+14),FALSE)</f>
        <v>0</v>
      </c>
      <c r="N1405" s="69">
        <f ca="1">HLOOKUP($B1405,INDIRECT(N$1&amp;"!$I$2:$AM$40"),('Partner-period(er)'!$A1405+14),FALSE)</f>
        <v>0</v>
      </c>
      <c r="O1405" s="68">
        <f ca="1">HLOOKUP($B1405,INDIRECT(O$1&amp;"!$I$2:$AM$40"),('Partner-period(er)'!$A1405+14),FALSE)</f>
        <v>0</v>
      </c>
      <c r="P1405" s="68">
        <f ca="1">HLOOKUP($B1405,INDIRECT(P$1&amp;"!$I$2:$AM$40"),('Partner-period(er)'!$A1405+14),FALSE)</f>
        <v>0</v>
      </c>
      <c r="Q1405" s="68">
        <f ca="1">HLOOKUP($B1405,INDIRECT(Q$1&amp;"!$I$2:$AM$40"),('Partner-period(er)'!$A1405+14),FALSE)</f>
        <v>0</v>
      </c>
      <c r="R1405" s="68">
        <f ca="1">HLOOKUP($B1405,INDIRECT(R$1&amp;"!$I$2:$AM$40"),('Partner-period(er)'!$A1405+14),FALSE)</f>
        <v>0</v>
      </c>
      <c r="S1405" s="68">
        <f ca="1">HLOOKUP($B1405,INDIRECT(S$1&amp;"!$I$2:$AM$40"),('Partner-period(er)'!$A1405+14),FALSE)</f>
        <v>0</v>
      </c>
      <c r="T1405" s="68">
        <f ca="1">HLOOKUP($B1405,INDIRECT(T$1&amp;"!$I$2:$AM$40"),('Partner-period(er)'!$A1405+14),FALSE)</f>
        <v>0</v>
      </c>
      <c r="U1405" s="68">
        <f ca="1">HLOOKUP($B1405,INDIRECT(U$1&amp;"!$I$2:$AM$40"),('Partner-period(er)'!$A1405+14),FALSE)</f>
        <v>0</v>
      </c>
      <c r="V1405" s="68">
        <f ca="1">HLOOKUP($B1405,INDIRECT(V$1&amp;"!$I$2:$AM$40"),('Partner-period(er)'!$A1405+14),FALSE)</f>
        <v>0</v>
      </c>
      <c r="W1405" s="68">
        <f ca="1">HLOOKUP($B1405,INDIRECT(W$1&amp;"!$I$2:$AM$40"),('Partner-period(er)'!$A1405+14),FALSE)</f>
        <v>0</v>
      </c>
      <c r="X1405" s="362">
        <f ca="1">HLOOKUP($B1405,INDIRECT(X$1&amp;"!$I$2:$AM$40"),('Partner-period(er)'!$A1405+14),FALSE)</f>
        <v>0</v>
      </c>
      <c r="Z1405" s="13">
        <f ca="1">J1405</f>
        <v>0</v>
      </c>
      <c r="AA1405" s="14">
        <f ca="1">SUM($J1405:K1405)</f>
        <v>0</v>
      </c>
      <c r="AB1405" s="14">
        <f ca="1">SUM($J1405:L1405)</f>
        <v>0</v>
      </c>
      <c r="AC1405" s="14">
        <f ca="1">SUM($J1405:M1405)</f>
        <v>0</v>
      </c>
      <c r="AD1405" s="14">
        <f ca="1">SUM($J1405:N1405)</f>
        <v>0</v>
      </c>
      <c r="AE1405" s="14">
        <f ca="1">SUM($J1405:O1405)</f>
        <v>0</v>
      </c>
      <c r="AF1405" s="14">
        <f ca="1">SUM($J1405:P1405)</f>
        <v>0</v>
      </c>
      <c r="AG1405" s="14">
        <f ca="1">SUM($J1405:Q1405)</f>
        <v>0</v>
      </c>
      <c r="AH1405" s="14">
        <f ca="1">SUM($J1405:R1405)</f>
        <v>0</v>
      </c>
      <c r="AI1405" s="14">
        <f ca="1">SUM($J1405:S1405)</f>
        <v>0</v>
      </c>
      <c r="AJ1405" s="14">
        <f ca="1">SUM($J1405:T1405)</f>
        <v>0</v>
      </c>
      <c r="AK1405" s="14">
        <f ca="1">SUM($J1405:U1405)</f>
        <v>0</v>
      </c>
      <c r="AL1405" s="14">
        <f ca="1">SUM($J1405:V1405)</f>
        <v>0</v>
      </c>
      <c r="AM1405" s="14">
        <f ca="1">SUM($J1405:W1405)</f>
        <v>0</v>
      </c>
      <c r="AN1405" s="18">
        <f ca="1">SUM($J1405:X1405)</f>
        <v>0</v>
      </c>
      <c r="AO1405" s="12"/>
      <c r="AP1405" s="11"/>
      <c r="AQ1405" s="11"/>
      <c r="AR1405" s="11"/>
      <c r="AS1405" s="11"/>
      <c r="AT1405" s="11"/>
    </row>
    <row r="1406" spans="1:56" x14ac:dyDescent="0.25">
      <c r="A1406" s="24">
        <v>2</v>
      </c>
      <c r="B1406" s="24">
        <f t="shared" si="759"/>
        <v>29</v>
      </c>
      <c r="C1406" s="443">
        <f>Data!L1402</f>
        <v>0</v>
      </c>
      <c r="D1406" s="9" t="str">
        <f>Data!B$14</f>
        <v>Teknisk/adm timer</v>
      </c>
      <c r="E1406" s="9"/>
      <c r="F1406" s="4"/>
      <c r="G1406" s="242">
        <f>HLOOKUP(B1406,'Budget &amp; Total'!$1:$45,(21),FALSE)</f>
        <v>0</v>
      </c>
      <c r="H1406" s="453">
        <f t="shared" ref="H1406:H1429" ca="1" si="760">SUM(J1406:X1406)</f>
        <v>0</v>
      </c>
      <c r="I1406" s="72"/>
      <c r="J1406" s="153">
        <f ca="1">HLOOKUP($B1406,INDIRECT(J$1&amp;"!$I$2:$AM$40"),('Partner-period(er)'!$A1406+14),FALSE)</f>
        <v>0</v>
      </c>
      <c r="K1406" s="58">
        <f ca="1">HLOOKUP($B1406,INDIRECT(K$1&amp;"!$I$2:$AM$40"),('Partner-period(er)'!$A1406+14),FALSE)</f>
        <v>0</v>
      </c>
      <c r="L1406" s="58">
        <f ca="1">HLOOKUP($B1406,INDIRECT(L$1&amp;"!$I$2:$AM$40"),('Partner-period(er)'!$A1406+14),FALSE)</f>
        <v>0</v>
      </c>
      <c r="M1406" s="58">
        <f ca="1">HLOOKUP($B1406,INDIRECT(M$1&amp;"!$I$2:$AM$40"),('Partner-period(er)'!$A1406+14),FALSE)</f>
        <v>0</v>
      </c>
      <c r="N1406" s="58">
        <f ca="1">HLOOKUP($B1406,INDIRECT(N$1&amp;"!$I$2:$AM$40"),('Partner-period(er)'!$A1406+14),FALSE)</f>
        <v>0</v>
      </c>
      <c r="O1406" s="41">
        <f ca="1">HLOOKUP($B1406,INDIRECT(O$1&amp;"!$I$2:$AM$40"),('Partner-period(er)'!$A1406+14),FALSE)</f>
        <v>0</v>
      </c>
      <c r="P1406" s="41">
        <f ca="1">HLOOKUP($B1406,INDIRECT(P$1&amp;"!$I$2:$AM$40"),('Partner-period(er)'!$A1406+14),FALSE)</f>
        <v>0</v>
      </c>
      <c r="Q1406" s="41">
        <f ca="1">HLOOKUP($B1406,INDIRECT(Q$1&amp;"!$I$2:$AM$40"),('Partner-period(er)'!$A1406+14),FALSE)</f>
        <v>0</v>
      </c>
      <c r="R1406" s="41">
        <f ca="1">HLOOKUP($B1406,INDIRECT(R$1&amp;"!$I$2:$AM$40"),('Partner-period(er)'!$A1406+14),FALSE)</f>
        <v>0</v>
      </c>
      <c r="S1406" s="41">
        <f ca="1">HLOOKUP($B1406,INDIRECT(S$1&amp;"!$I$2:$AM$40"),('Partner-period(er)'!$A1406+14),FALSE)</f>
        <v>0</v>
      </c>
      <c r="T1406" s="41">
        <f ca="1">HLOOKUP($B1406,INDIRECT(T$1&amp;"!$I$2:$AM$40"),('Partner-period(er)'!$A1406+14),FALSE)</f>
        <v>0</v>
      </c>
      <c r="U1406" s="41">
        <f ca="1">HLOOKUP($B1406,INDIRECT(U$1&amp;"!$I$2:$AM$40"),('Partner-period(er)'!$A1406+14),FALSE)</f>
        <v>0</v>
      </c>
      <c r="V1406" s="41">
        <f ca="1">HLOOKUP($B1406,INDIRECT(V$1&amp;"!$I$2:$AM$40"),('Partner-period(er)'!$A1406+14),FALSE)</f>
        <v>0</v>
      </c>
      <c r="W1406" s="41">
        <f ca="1">HLOOKUP($B1406,INDIRECT(W$1&amp;"!$I$2:$AM$40"),('Partner-period(er)'!$A1406+14),FALSE)</f>
        <v>0</v>
      </c>
      <c r="X1406" s="363">
        <f ca="1">HLOOKUP($B1406,INDIRECT(X$1&amp;"!$I$2:$AM$40"),('Partner-period(er)'!$A1406+14),FALSE)</f>
        <v>0</v>
      </c>
      <c r="Z1406" s="15">
        <f ca="1">J1406</f>
        <v>0</v>
      </c>
      <c r="AA1406" s="11">
        <f ca="1">SUM($J1406:K1406)</f>
        <v>0</v>
      </c>
      <c r="AB1406" s="11">
        <f ca="1">SUM($J1406:L1406)</f>
        <v>0</v>
      </c>
      <c r="AC1406" s="11">
        <f ca="1">SUM($J1406:M1406)</f>
        <v>0</v>
      </c>
      <c r="AD1406" s="11">
        <f ca="1">SUM($J1406:N1406)</f>
        <v>0</v>
      </c>
      <c r="AE1406" s="11">
        <f ca="1">SUM($J1406:O1406)</f>
        <v>0</v>
      </c>
      <c r="AF1406" s="11">
        <f ca="1">SUM($J1406:P1406)</f>
        <v>0</v>
      </c>
      <c r="AG1406" s="11">
        <f ca="1">SUM($J1406:Q1406)</f>
        <v>0</v>
      </c>
      <c r="AH1406" s="11">
        <f ca="1">SUM($J1406:R1406)</f>
        <v>0</v>
      </c>
      <c r="AI1406" s="11">
        <f ca="1">SUM($J1406:S1406)</f>
        <v>0</v>
      </c>
      <c r="AJ1406" s="11">
        <f ca="1">SUM($J1406:T1406)</f>
        <v>0</v>
      </c>
      <c r="AK1406" s="11">
        <f ca="1">SUM($J1406:U1406)</f>
        <v>0</v>
      </c>
      <c r="AL1406" s="11">
        <f ca="1">SUM($J1406:V1406)</f>
        <v>0</v>
      </c>
      <c r="AM1406" s="11">
        <f ca="1">SUM($J1406:W1406)</f>
        <v>0</v>
      </c>
      <c r="AN1406" s="19">
        <f ca="1">SUM($J1406:X1406)</f>
        <v>0</v>
      </c>
      <c r="AO1406" s="12"/>
      <c r="AP1406" s="11"/>
      <c r="AQ1406" s="11"/>
      <c r="AR1406" s="11"/>
      <c r="AS1406" s="11"/>
      <c r="AT1406" s="11"/>
    </row>
    <row r="1407" spans="1:56" x14ac:dyDescent="0.25">
      <c r="A1407" s="24">
        <v>3</v>
      </c>
      <c r="B1407" s="24">
        <f t="shared" si="759"/>
        <v>29</v>
      </c>
      <c r="C1407" s="36" t="str">
        <f>Data!B$5</f>
        <v>Personaleudgifter</v>
      </c>
      <c r="D1407" s="37"/>
      <c r="E1407" s="37"/>
      <c r="F1407" s="37"/>
      <c r="G1407" s="241"/>
      <c r="H1407" s="454">
        <f t="shared" ca="1" si="760"/>
        <v>0</v>
      </c>
      <c r="I1407" s="72"/>
      <c r="J1407" s="159">
        <f ca="1">HLOOKUP($B1407,INDIRECT(J$1&amp;"!$I$2:$AM$40"),('Partner-period(er)'!$A1407+14),FALSE)</f>
        <v>0</v>
      </c>
      <c r="K1407" s="57">
        <f ca="1">HLOOKUP($B1407,INDIRECT(K$1&amp;"!$I$2:$AM$40"),('Partner-period(er)'!$A1407+14),FALSE)</f>
        <v>0</v>
      </c>
      <c r="L1407" s="57">
        <f ca="1">HLOOKUP($B1407,INDIRECT(L$1&amp;"!$I$2:$AM$40"),('Partner-period(er)'!$A1407+14),FALSE)</f>
        <v>0</v>
      </c>
      <c r="M1407" s="57">
        <f ca="1">HLOOKUP($B1407,INDIRECT(M$1&amp;"!$I$2:$AM$40"),('Partner-period(er)'!$A1407+14),FALSE)</f>
        <v>0</v>
      </c>
      <c r="N1407" s="57">
        <f ca="1">HLOOKUP($B1407,INDIRECT(N$1&amp;"!$I$2:$AM$40"),('Partner-period(er)'!$A1407+14),FALSE)</f>
        <v>0</v>
      </c>
      <c r="O1407" s="9">
        <f ca="1">HLOOKUP($B1407,INDIRECT(O$1&amp;"!$I$2:$AM$40"),('Partner-period(er)'!$A1407+14),FALSE)</f>
        <v>0</v>
      </c>
      <c r="P1407" s="9">
        <f ca="1">HLOOKUP($B1407,INDIRECT(P$1&amp;"!$I$2:$AM$40"),('Partner-period(er)'!$A1407+14),FALSE)</f>
        <v>0</v>
      </c>
      <c r="Q1407" s="9">
        <f ca="1">HLOOKUP($B1407,INDIRECT(Q$1&amp;"!$I$2:$AM$40"),('Partner-period(er)'!$A1407+14),FALSE)</f>
        <v>0</v>
      </c>
      <c r="R1407" s="9">
        <f ca="1">HLOOKUP($B1407,INDIRECT(R$1&amp;"!$I$2:$AM$40"),('Partner-period(er)'!$A1407+14),FALSE)</f>
        <v>0</v>
      </c>
      <c r="S1407" s="9">
        <f ca="1">HLOOKUP($B1407,INDIRECT(S$1&amp;"!$I$2:$AM$40"),('Partner-period(er)'!$A1407+14),FALSE)</f>
        <v>0</v>
      </c>
      <c r="T1407" s="9">
        <f ca="1">HLOOKUP($B1407,INDIRECT(T$1&amp;"!$I$2:$AM$40"),('Partner-period(er)'!$A1407+14),FALSE)</f>
        <v>0</v>
      </c>
      <c r="U1407" s="9">
        <f ca="1">HLOOKUP($B1407,INDIRECT(U$1&amp;"!$I$2:$AM$40"),('Partner-period(er)'!$A1407+14),FALSE)</f>
        <v>0</v>
      </c>
      <c r="V1407" s="9">
        <f ca="1">HLOOKUP($B1407,INDIRECT(V$1&amp;"!$I$2:$AM$40"),('Partner-period(er)'!$A1407+14),FALSE)</f>
        <v>0</v>
      </c>
      <c r="W1407" s="9">
        <f ca="1">HLOOKUP($B1407,INDIRECT(W$1&amp;"!$I$2:$AM$40"),('Partner-period(er)'!$A1407+14),FALSE)</f>
        <v>0</v>
      </c>
      <c r="X1407" s="109">
        <f ca="1">HLOOKUP($B1407,INDIRECT(X$1&amp;"!$I$2:$AM$40"),('Partner-period(er)'!$A1407+14),FALSE)</f>
        <v>0</v>
      </c>
      <c r="Z1407" s="15">
        <f ca="1">J1407</f>
        <v>0</v>
      </c>
      <c r="AA1407" s="11">
        <f ca="1">SUM($J1407:K1407)</f>
        <v>0</v>
      </c>
      <c r="AB1407" s="11">
        <f ca="1">SUM($J1407:L1407)</f>
        <v>0</v>
      </c>
      <c r="AC1407" s="11">
        <f ca="1">SUM($J1407:M1407)</f>
        <v>0</v>
      </c>
      <c r="AD1407" s="11">
        <f ca="1">SUM($J1407:N1407)</f>
        <v>0</v>
      </c>
      <c r="AE1407" s="11">
        <f ca="1">SUM($J1407:O1407)</f>
        <v>0</v>
      </c>
      <c r="AF1407" s="11">
        <f ca="1">SUM($J1407:P1407)</f>
        <v>0</v>
      </c>
      <c r="AG1407" s="11">
        <f ca="1">SUM($J1407:Q1407)</f>
        <v>0</v>
      </c>
      <c r="AH1407" s="11">
        <f ca="1">SUM($J1407:R1407)</f>
        <v>0</v>
      </c>
      <c r="AI1407" s="11">
        <f ca="1">SUM($J1407:S1407)</f>
        <v>0</v>
      </c>
      <c r="AJ1407" s="11">
        <f ca="1">SUM($J1407:T1407)</f>
        <v>0</v>
      </c>
      <c r="AK1407" s="11">
        <f ca="1">SUM($J1407:U1407)</f>
        <v>0</v>
      </c>
      <c r="AL1407" s="11">
        <f ca="1">SUM($J1407:V1407)</f>
        <v>0</v>
      </c>
      <c r="AM1407" s="11">
        <f ca="1">SUM($J1407:W1407)</f>
        <v>0</v>
      </c>
      <c r="AN1407" s="19">
        <f ca="1">SUM($J1407:X1407)</f>
        <v>0</v>
      </c>
      <c r="AO1407" s="12"/>
      <c r="AP1407" s="11"/>
      <c r="AQ1407" s="11"/>
      <c r="AR1407" s="11"/>
      <c r="AS1407" s="11"/>
      <c r="AT1407" s="11"/>
    </row>
    <row r="1408" spans="1:56" x14ac:dyDescent="0.25">
      <c r="A1408" s="24">
        <v>4</v>
      </c>
      <c r="B1408" s="24">
        <f t="shared" si="759"/>
        <v>29</v>
      </c>
      <c r="C1408" s="43"/>
      <c r="D1408" s="9" t="str">
        <f>Data!B$15</f>
        <v>Interen løn</v>
      </c>
      <c r="E1408" s="9"/>
      <c r="F1408" s="66">
        <f>HLOOKUP(B1408,'Budget &amp; Total'!B:CI,50,FALSE)</f>
        <v>0</v>
      </c>
      <c r="G1408" s="242">
        <f>HLOOKUP(B1408,'Budget &amp; Total'!$1:$45,(24),FALSE)</f>
        <v>0</v>
      </c>
      <c r="H1408" s="454">
        <f t="shared" ca="1" si="760"/>
        <v>0</v>
      </c>
      <c r="I1408" s="72"/>
      <c r="J1408" s="159">
        <f ca="1">HLOOKUP($B1408,INDIRECT(J$1&amp;"!$I$2:$AM$40"),('Partner-period(er)'!$A1408+14),FALSE)</f>
        <v>0</v>
      </c>
      <c r="K1408" s="57">
        <f ca="1">HLOOKUP($B1408,INDIRECT(K$1&amp;"!$I$2:$AM$40"),('Partner-period(er)'!$A1408+14),FALSE)</f>
        <v>0</v>
      </c>
      <c r="L1408" s="57">
        <f ca="1">HLOOKUP($B1408,INDIRECT(L$1&amp;"!$I$2:$AM$40"),('Partner-period(er)'!$A1408+14),FALSE)</f>
        <v>0</v>
      </c>
      <c r="M1408" s="57">
        <f ca="1">HLOOKUP($B1408,INDIRECT(M$1&amp;"!$I$2:$AM$40"),('Partner-period(er)'!$A1408+14),FALSE)</f>
        <v>0</v>
      </c>
      <c r="N1408" s="57">
        <f ca="1">HLOOKUP($B1408,INDIRECT(N$1&amp;"!$I$2:$AM$40"),('Partner-period(er)'!$A1408+14),FALSE)</f>
        <v>0</v>
      </c>
      <c r="O1408" s="9">
        <f ca="1">HLOOKUP($B1408,INDIRECT(O$1&amp;"!$I$2:$AM$40"),('Partner-period(er)'!$A1408+14),FALSE)</f>
        <v>0</v>
      </c>
      <c r="P1408" s="9">
        <f ca="1">HLOOKUP($B1408,INDIRECT(P$1&amp;"!$I$2:$AM$40"),('Partner-period(er)'!$A1408+14),FALSE)</f>
        <v>0</v>
      </c>
      <c r="Q1408" s="9">
        <f ca="1">HLOOKUP($B1408,INDIRECT(Q$1&amp;"!$I$2:$AM$40"),('Partner-period(er)'!$A1408+14),FALSE)</f>
        <v>0</v>
      </c>
      <c r="R1408" s="9">
        <f ca="1">HLOOKUP($B1408,INDIRECT(R$1&amp;"!$I$2:$AM$40"),('Partner-period(er)'!$A1408+14),FALSE)</f>
        <v>0</v>
      </c>
      <c r="S1408" s="9">
        <f ca="1">HLOOKUP($B1408,INDIRECT(S$1&amp;"!$I$2:$AM$40"),('Partner-period(er)'!$A1408+14),FALSE)</f>
        <v>0</v>
      </c>
      <c r="T1408" s="9">
        <f ca="1">HLOOKUP($B1408,INDIRECT(T$1&amp;"!$I$2:$AM$40"),('Partner-period(er)'!$A1408+14),FALSE)</f>
        <v>0</v>
      </c>
      <c r="U1408" s="9">
        <f ca="1">HLOOKUP($B1408,INDIRECT(U$1&amp;"!$I$2:$AM$40"),('Partner-period(er)'!$A1408+14),FALSE)</f>
        <v>0</v>
      </c>
      <c r="V1408" s="9">
        <f ca="1">HLOOKUP($B1408,INDIRECT(V$1&amp;"!$I$2:$AM$40"),('Partner-period(er)'!$A1408+14),FALSE)</f>
        <v>0</v>
      </c>
      <c r="W1408" s="9">
        <f ca="1">HLOOKUP($B1408,INDIRECT(W$1&amp;"!$I$2:$AM$40"),('Partner-period(er)'!$A1408+14),FALSE)</f>
        <v>0</v>
      </c>
      <c r="X1408" s="109">
        <f ca="1">HLOOKUP($B1408,INDIRECT(X$1&amp;"!$I$2:$AM$40"),('Partner-period(er)'!$A1408+14),FALSE)</f>
        <v>0</v>
      </c>
      <c r="Z1408" s="21">
        <f ca="1">J1434</f>
        <v>0</v>
      </c>
      <c r="AA1408" s="22">
        <f ca="1">SUM($J1434:K1434)</f>
        <v>0</v>
      </c>
      <c r="AB1408" s="22">
        <f ca="1">SUM($J1434:L1434)</f>
        <v>0</v>
      </c>
      <c r="AC1408" s="22">
        <f ca="1">SUM($J1434:M1434)</f>
        <v>0</v>
      </c>
      <c r="AD1408" s="22">
        <f ca="1">SUM($J1434:N1434)</f>
        <v>0</v>
      </c>
      <c r="AE1408" s="22">
        <f ca="1">SUM($J1434:O1434)</f>
        <v>0</v>
      </c>
      <c r="AF1408" s="22">
        <f ca="1">SUM($J1434:P1434)</f>
        <v>0</v>
      </c>
      <c r="AG1408" s="22">
        <f ca="1">SUM($J1434:Q1434)</f>
        <v>0</v>
      </c>
      <c r="AH1408" s="22">
        <f ca="1">SUM($J1434:R1434)</f>
        <v>0</v>
      </c>
      <c r="AI1408" s="22">
        <f ca="1">SUM($J1434:S1434)</f>
        <v>0</v>
      </c>
      <c r="AJ1408" s="22">
        <f ca="1">SUM($J1434:T1434)</f>
        <v>0</v>
      </c>
      <c r="AK1408" s="22">
        <f ca="1">SUM($J1434:U1434)</f>
        <v>0</v>
      </c>
      <c r="AL1408" s="22">
        <f ca="1">SUM($J1434:V1434)</f>
        <v>0</v>
      </c>
      <c r="AM1408" s="22">
        <f ca="1">SUM($J1434:W1434)</f>
        <v>0</v>
      </c>
      <c r="AN1408" s="23">
        <f ca="1">SUM($J1434:X1434)</f>
        <v>0</v>
      </c>
      <c r="AO1408" s="12"/>
      <c r="AP1408" s="11">
        <f ca="1">IF(Data!$H$2="ja",IF(Z1408&gt;$G1408,Z1408-$G1408,0),0)</f>
        <v>0</v>
      </c>
      <c r="AQ1408" s="11">
        <f ca="1">IF(Data!$H$2="ja",IF(AA1408&gt;$G1408,AA1408-$G1408-SUM($AP1408:AP1408),0),0)</f>
        <v>0</v>
      </c>
      <c r="AR1408" s="11">
        <f ca="1">IF(Data!$H$2="ja",IF(AB1408&gt;$G1408,AB1408-$G1408-SUM($AP1408:AQ1408),0),0)</f>
        <v>0</v>
      </c>
      <c r="AS1408" s="11">
        <f ca="1">IF(Data!$H$2="ja",IF(AC1408&gt;$G1408,AC1408-$G1408-SUM($AP1408:AR1408),0),0)</f>
        <v>0</v>
      </c>
      <c r="AT1408" s="11">
        <f ca="1">IF(Data!$H$2="ja",IF(AD1408&gt;$G1408,AD1408-$G1408-SUM($AP1408:AS1408),0),0)</f>
        <v>0</v>
      </c>
      <c r="AU1408" s="11">
        <f ca="1">IF(Data!$H$2="ja",IF(AE1408&gt;$G1408,AE1408-$G1408-SUM($AP1408:AT1408),0),0)</f>
        <v>0</v>
      </c>
      <c r="AV1408" s="11">
        <f ca="1">IF(Data!$H$2="ja",IF(AF1408&gt;$G1408,AF1408-$G1408-SUM($AP1408:AU1408),0),0)</f>
        <v>0</v>
      </c>
      <c r="AW1408" s="11">
        <f ca="1">IF(Data!$H$2="ja",IF(AG1408&gt;$G1408,AG1408-$G1408-SUM($AP1408:AV1408),0),0)</f>
        <v>0</v>
      </c>
      <c r="AX1408" s="11">
        <f ca="1">IF(Data!$H$2="ja",IF(AH1408&gt;$G1408,AH1408-$G1408-SUM($AP1408:AW1408),0),0)</f>
        <v>0</v>
      </c>
      <c r="AY1408" s="11">
        <f ca="1">IF(Data!$H$2="ja",IF(AI1408&gt;$G1408,AI1408-$G1408-SUM($AP1408:AX1408),0),0)</f>
        <v>0</v>
      </c>
      <c r="AZ1408" s="11">
        <f ca="1">IF(Data!$H$2="ja",IF(AJ1408&gt;$G1408,AJ1408-$G1408-SUM($AP1408:AY1408),0),0)</f>
        <v>0</v>
      </c>
      <c r="BA1408" s="11">
        <f ca="1">IF(Data!$H$2="ja",IF(AK1408&gt;$G1408,AK1408-$G1408-SUM($AP1408:AZ1408),0),0)</f>
        <v>0</v>
      </c>
      <c r="BB1408" s="11">
        <f ca="1">IF(Data!$H$2="ja",IF(AL1408&gt;$G1408,AL1408-$G1408-SUM($AP1408:BA1408),0),0)</f>
        <v>0</v>
      </c>
      <c r="BC1408" s="11">
        <f ca="1">IF(Data!$H$2="ja",IF(AM1408&gt;$G1408,AM1408-$G1408-SUM($AP1408:BB1408),0),0)</f>
        <v>0</v>
      </c>
      <c r="BD1408" s="11">
        <f ca="1">IF(Data!$H$2="ja",IF(AN1408&gt;$G1408,AN1408-$G1408-SUM($AP1408:BC1408),0),0)</f>
        <v>0</v>
      </c>
    </row>
    <row r="1409" spans="1:56" x14ac:dyDescent="0.25">
      <c r="A1409" s="24">
        <v>5</v>
      </c>
      <c r="B1409" s="24">
        <f t="shared" si="759"/>
        <v>29</v>
      </c>
      <c r="C1409" s="39"/>
      <c r="D1409" s="9" t="str">
        <f>Data!B$16</f>
        <v>Teknisk/adm løn</v>
      </c>
      <c r="E1409" s="9"/>
      <c r="F1409" s="66">
        <f>HLOOKUP(B1408,'Budget &amp; Total'!B:CI,51,FALSE)</f>
        <v>0</v>
      </c>
      <c r="G1409" s="242">
        <f>HLOOKUP(B1409,'Budget &amp; Total'!$1:$45,(25),FALSE)</f>
        <v>0</v>
      </c>
      <c r="H1409" s="454">
        <f t="shared" ca="1" si="760"/>
        <v>0</v>
      </c>
      <c r="I1409" s="72"/>
      <c r="J1409" s="159">
        <f ca="1">HLOOKUP($B1409,INDIRECT(J$1&amp;"!$I$2:$AM$40"),('Partner-period(er)'!$A1409+14),FALSE)</f>
        <v>0</v>
      </c>
      <c r="K1409" s="57">
        <f ca="1">HLOOKUP($B1409,INDIRECT(K$1&amp;"!$I$2:$AM$40"),('Partner-period(er)'!$A1409+14),FALSE)</f>
        <v>0</v>
      </c>
      <c r="L1409" s="57">
        <f ca="1">HLOOKUP($B1409,INDIRECT(L$1&amp;"!$I$2:$AM$40"),('Partner-period(er)'!$A1409+14),FALSE)</f>
        <v>0</v>
      </c>
      <c r="M1409" s="57">
        <f ca="1">HLOOKUP($B1409,INDIRECT(M$1&amp;"!$I$2:$AM$40"),('Partner-period(er)'!$A1409+14),FALSE)</f>
        <v>0</v>
      </c>
      <c r="N1409" s="57">
        <f ca="1">HLOOKUP($B1409,INDIRECT(N$1&amp;"!$I$2:$AM$40"),('Partner-period(er)'!$A1409+14),FALSE)</f>
        <v>0</v>
      </c>
      <c r="O1409" s="9">
        <f ca="1">HLOOKUP($B1409,INDIRECT(O$1&amp;"!$I$2:$AM$40"),('Partner-period(er)'!$A1409+14),FALSE)</f>
        <v>0</v>
      </c>
      <c r="P1409" s="9">
        <f ca="1">HLOOKUP($B1409,INDIRECT(P$1&amp;"!$I$2:$AM$40"),('Partner-period(er)'!$A1409+14),FALSE)</f>
        <v>0</v>
      </c>
      <c r="Q1409" s="9">
        <f ca="1">HLOOKUP($B1409,INDIRECT(Q$1&amp;"!$I$2:$AM$40"),('Partner-period(er)'!$A1409+14),FALSE)</f>
        <v>0</v>
      </c>
      <c r="R1409" s="9">
        <f ca="1">HLOOKUP($B1409,INDIRECT(R$1&amp;"!$I$2:$AM$40"),('Partner-period(er)'!$A1409+14),FALSE)</f>
        <v>0</v>
      </c>
      <c r="S1409" s="9">
        <f ca="1">HLOOKUP($B1409,INDIRECT(S$1&amp;"!$I$2:$AM$40"),('Partner-period(er)'!$A1409+14),FALSE)</f>
        <v>0</v>
      </c>
      <c r="T1409" s="9">
        <f ca="1">HLOOKUP($B1409,INDIRECT(T$1&amp;"!$I$2:$AM$40"),('Partner-period(er)'!$A1409+14),FALSE)</f>
        <v>0</v>
      </c>
      <c r="U1409" s="9">
        <f ca="1">HLOOKUP($B1409,INDIRECT(U$1&amp;"!$I$2:$AM$40"),('Partner-period(er)'!$A1409+14),FALSE)</f>
        <v>0</v>
      </c>
      <c r="V1409" s="9">
        <f ca="1">HLOOKUP($B1409,INDIRECT(V$1&amp;"!$I$2:$AM$40"),('Partner-period(er)'!$A1409+14),FALSE)</f>
        <v>0</v>
      </c>
      <c r="W1409" s="9">
        <f ca="1">HLOOKUP($B1409,INDIRECT(W$1&amp;"!$I$2:$AM$40"),('Partner-period(er)'!$A1409+14),FALSE)</f>
        <v>0</v>
      </c>
      <c r="X1409" s="109">
        <f ca="1">HLOOKUP($B1409,INDIRECT(X$1&amp;"!$I$2:$AM$40"),('Partner-period(er)'!$A1409+14),FALSE)</f>
        <v>0</v>
      </c>
      <c r="Z1409" s="21">
        <f ca="1">J1441</f>
        <v>0</v>
      </c>
      <c r="AA1409" s="22">
        <f ca="1">SUM($J1441:K1441)</f>
        <v>0</v>
      </c>
      <c r="AB1409" s="22">
        <f ca="1">SUM($J1441:L1441)</f>
        <v>0</v>
      </c>
      <c r="AC1409" s="22">
        <f ca="1">SUM($J1441:M1441)</f>
        <v>0</v>
      </c>
      <c r="AD1409" s="22">
        <f ca="1">SUM($J1441:N1441)</f>
        <v>0</v>
      </c>
      <c r="AE1409" s="22">
        <f ca="1">SUM($J1441:O1441)</f>
        <v>0</v>
      </c>
      <c r="AF1409" s="22">
        <f ca="1">SUM($J1441:P1441)</f>
        <v>0</v>
      </c>
      <c r="AG1409" s="22">
        <f ca="1">SUM($J1441:Q1441)</f>
        <v>0</v>
      </c>
      <c r="AH1409" s="22">
        <f ca="1">SUM($J1441:R1441)</f>
        <v>0</v>
      </c>
      <c r="AI1409" s="22">
        <f ca="1">SUM($J1441:S1441)</f>
        <v>0</v>
      </c>
      <c r="AJ1409" s="22">
        <f ca="1">SUM($J1441:T1441)</f>
        <v>0</v>
      </c>
      <c r="AK1409" s="22">
        <f ca="1">SUM($J1441:U1441)</f>
        <v>0</v>
      </c>
      <c r="AL1409" s="22">
        <f ca="1">SUM($J1441:V1441)</f>
        <v>0</v>
      </c>
      <c r="AM1409" s="22">
        <f ca="1">SUM($J1441:W1441)</f>
        <v>0</v>
      </c>
      <c r="AN1409" s="22">
        <f ca="1">SUM($J1441:X1441)</f>
        <v>0</v>
      </c>
      <c r="AO1409" s="12"/>
      <c r="AP1409" s="11">
        <f ca="1">IF(Data!$H$2="ja",IF(Z1409&gt;$G1409,Z1409-$G1409,0),0)</f>
        <v>0</v>
      </c>
      <c r="AQ1409" s="11">
        <f ca="1">IF(Data!$H$2="ja",IF(AA1409&gt;$G1409,AA1409-$G1409-SUM($AP1409:AP1409),0),0)</f>
        <v>0</v>
      </c>
      <c r="AR1409" s="11">
        <f ca="1">IF(Data!$H$2="ja",IF(AB1409&gt;$G1409,AB1409-$G1409-SUM($AP1409:AQ1409),0),0)</f>
        <v>0</v>
      </c>
      <c r="AS1409" s="11">
        <f ca="1">IF(Data!$H$2="ja",IF(AC1409&gt;$G1409,AC1409-$G1409-SUM($AP1409:AR1409),0),0)</f>
        <v>0</v>
      </c>
      <c r="AT1409" s="11">
        <f ca="1">IF(Data!$H$2="ja",IF(AD1409&gt;$G1409,AD1409-$G1409-SUM($AP1409:AS1409),0),0)</f>
        <v>0</v>
      </c>
      <c r="AU1409" s="11">
        <f ca="1">IF(Data!$H$2="ja",IF(AE1409&gt;$G1409,AE1409-$G1409-SUM($AP1409:AT1409),0),0)</f>
        <v>0</v>
      </c>
      <c r="AV1409" s="11">
        <f ca="1">IF(Data!$H$2="ja",IF(AF1409&gt;$G1409,AF1409-$G1409-SUM($AP1409:AU1409),0),0)</f>
        <v>0</v>
      </c>
      <c r="AW1409" s="11">
        <f ca="1">IF(Data!$H$2="ja",IF(AG1409&gt;$G1409,AG1409-$G1409-SUM($AP1409:AV1409),0),0)</f>
        <v>0</v>
      </c>
      <c r="AX1409" s="11">
        <f ca="1">IF(Data!$H$2="ja",IF(AH1409&gt;$G1409,AH1409-$G1409-SUM($AP1409:AW1409),0),0)</f>
        <v>0</v>
      </c>
      <c r="AY1409" s="11">
        <f ca="1">IF(Data!$H$2="ja",IF(AI1409&gt;$G1409,AI1409-$G1409-SUM($AP1409:AX1409),0),0)</f>
        <v>0</v>
      </c>
      <c r="AZ1409" s="11">
        <f ca="1">IF(Data!$H$2="ja",IF(AJ1409&gt;$G1409,AJ1409-$G1409-SUM($AP1409:AY1409),0),0)</f>
        <v>0</v>
      </c>
      <c r="BA1409" s="11">
        <f ca="1">IF(Data!$H$2="ja",IF(AK1409&gt;$G1409,AK1409-$G1409-SUM($AP1409:AZ1409),0),0)</f>
        <v>0</v>
      </c>
      <c r="BB1409" s="11">
        <f ca="1">IF(Data!$H$2="ja",IF(AL1409&gt;$G1409,AL1409-$G1409-SUM($AP1409:BA1409),0),0)</f>
        <v>0</v>
      </c>
      <c r="BC1409" s="11">
        <f ca="1">IF(Data!$H$2="ja",IF(AM1409&gt;$G1409,AM1409-$G1409-SUM($AP1409:BB1409),0),0)</f>
        <v>0</v>
      </c>
      <c r="BD1409" s="11">
        <f ca="1">IF(Data!$H$2="ja",IF(AN1409&gt;$G1409,AN1409-$G1409-SUM($AP1409:BC1409),0),0)</f>
        <v>0</v>
      </c>
    </row>
    <row r="1410" spans="1:56" x14ac:dyDescent="0.25">
      <c r="A1410" s="24">
        <v>6</v>
      </c>
      <c r="B1410" s="24">
        <f t="shared" si="759"/>
        <v>29</v>
      </c>
      <c r="C1410" s="40"/>
      <c r="D1410" s="41" t="str">
        <f>Data!B$17</f>
        <v>Overhead løn</v>
      </c>
      <c r="E1410" s="41"/>
      <c r="F1410" s="70">
        <f>HLOOKUP(B1408,'Budget &amp; Total'!B:CI,26,FALSE)</f>
        <v>0</v>
      </c>
      <c r="G1410" s="243">
        <f>HLOOKUP(B1410,'Budget &amp; Total'!$1:$45,(27),FALSE)</f>
        <v>0</v>
      </c>
      <c r="H1410" s="453">
        <f t="shared" ca="1" si="760"/>
        <v>0</v>
      </c>
      <c r="I1410" s="72"/>
      <c r="J1410" s="159">
        <f ca="1">HLOOKUP($B1410,INDIRECT(J$1&amp;"!$I$2:$AM$40"),('Partner-period(er)'!$A1410+14),FALSE)</f>
        <v>0</v>
      </c>
      <c r="K1410" s="57">
        <f ca="1">HLOOKUP($B1410,INDIRECT(K$1&amp;"!$I$2:$AM$40"),('Partner-period(er)'!$A1410+14),FALSE)</f>
        <v>0</v>
      </c>
      <c r="L1410" s="57">
        <f ca="1">HLOOKUP($B1410,INDIRECT(L$1&amp;"!$I$2:$AM$40"),('Partner-period(er)'!$A1410+14),FALSE)</f>
        <v>0</v>
      </c>
      <c r="M1410" s="57">
        <f ca="1">HLOOKUP($B1410,INDIRECT(M$1&amp;"!$I$2:$AM$40"),('Partner-period(er)'!$A1410+14),FALSE)</f>
        <v>0</v>
      </c>
      <c r="N1410" s="57">
        <f ca="1">HLOOKUP($B1410,INDIRECT(N$1&amp;"!$I$2:$AM$40"),('Partner-period(er)'!$A1410+14),FALSE)</f>
        <v>0</v>
      </c>
      <c r="O1410" s="9">
        <f ca="1">HLOOKUP($B1410,INDIRECT(O$1&amp;"!$I$2:$AM$40"),('Partner-period(er)'!$A1410+14),FALSE)</f>
        <v>0</v>
      </c>
      <c r="P1410" s="9">
        <f ca="1">HLOOKUP($B1410,INDIRECT(P$1&amp;"!$I$2:$AM$40"),('Partner-period(er)'!$A1410+14),FALSE)</f>
        <v>0</v>
      </c>
      <c r="Q1410" s="9">
        <f ca="1">HLOOKUP($B1410,INDIRECT(Q$1&amp;"!$I$2:$AM$40"),('Partner-period(er)'!$A1410+14),FALSE)</f>
        <v>0</v>
      </c>
      <c r="R1410" s="9">
        <f ca="1">HLOOKUP($B1410,INDIRECT(R$1&amp;"!$I$2:$AM$40"),('Partner-period(er)'!$A1410+14),FALSE)</f>
        <v>0</v>
      </c>
      <c r="S1410" s="9">
        <f ca="1">HLOOKUP($B1410,INDIRECT(S$1&amp;"!$I$2:$AM$40"),('Partner-period(er)'!$A1410+14),FALSE)</f>
        <v>0</v>
      </c>
      <c r="T1410" s="9">
        <f ca="1">HLOOKUP($B1410,INDIRECT(T$1&amp;"!$I$2:$AM$40"),('Partner-period(er)'!$A1410+14),FALSE)</f>
        <v>0</v>
      </c>
      <c r="U1410" s="9">
        <f ca="1">HLOOKUP($B1410,INDIRECT(U$1&amp;"!$I$2:$AM$40"),('Partner-period(er)'!$A1410+14),FALSE)</f>
        <v>0</v>
      </c>
      <c r="V1410" s="9">
        <f ca="1">HLOOKUP($B1410,INDIRECT(V$1&amp;"!$I$2:$AM$40"),('Partner-period(er)'!$A1410+14),FALSE)</f>
        <v>0</v>
      </c>
      <c r="W1410" s="9">
        <f ca="1">HLOOKUP($B1410,INDIRECT(W$1&amp;"!$I$2:$AM$40"),('Partner-period(er)'!$A1410+14),FALSE)</f>
        <v>0</v>
      </c>
      <c r="X1410" s="109">
        <f ca="1">HLOOKUP($B1410,INDIRECT(X$1&amp;"!$I$2:$AM$40"),('Partner-period(er)'!$A1410+14),FALSE)</f>
        <v>0</v>
      </c>
      <c r="Z1410" s="21">
        <f ca="1">J1410+J1444</f>
        <v>0</v>
      </c>
      <c r="AA1410" s="22">
        <f ca="1">SUM($J1444:K1444)+SUM($J1410:K1410)</f>
        <v>0</v>
      </c>
      <c r="AB1410" s="22">
        <f ca="1">SUM($J1444:L1444)+SUM($J1410:L1410)</f>
        <v>0</v>
      </c>
      <c r="AC1410" s="22">
        <f ca="1">SUM($J1444:M1444)+SUM($J1410:M1410)</f>
        <v>0</v>
      </c>
      <c r="AD1410" s="22">
        <f ca="1">SUM($J1444:N1444)+SUM($J1410:N1410)</f>
        <v>0</v>
      </c>
      <c r="AE1410" s="22">
        <f ca="1">SUM($J1444:O1444)+SUM($J1410:O1410)</f>
        <v>0</v>
      </c>
      <c r="AF1410" s="22">
        <f ca="1">SUM($J1444:P1444)+SUM($J1410:P1410)</f>
        <v>0</v>
      </c>
      <c r="AG1410" s="22">
        <f ca="1">SUM($J1444:Q1444)+SUM($J1410:Q1410)</f>
        <v>0</v>
      </c>
      <c r="AH1410" s="22">
        <f ca="1">SUM($J1444:R1444)+SUM($J1410:R1410)</f>
        <v>0</v>
      </c>
      <c r="AI1410" s="22">
        <f ca="1">SUM($J1444:S1444)+SUM($J1410:S1410)</f>
        <v>0</v>
      </c>
      <c r="AJ1410" s="22">
        <f ca="1">SUM($J1444:T1444)+SUM($J1410:T1410)</f>
        <v>0</v>
      </c>
      <c r="AK1410" s="22">
        <f ca="1">SUM($J1444:U1444)+SUM($J1410:U1410)</f>
        <v>0</v>
      </c>
      <c r="AL1410" s="22">
        <f ca="1">SUM($J1444:V1444)+SUM($J1410:V1410)</f>
        <v>0</v>
      </c>
      <c r="AM1410" s="22">
        <f ca="1">SUM($J1444:W1444)+SUM($J1410:W1410)</f>
        <v>0</v>
      </c>
      <c r="AN1410" s="22">
        <f ca="1">SUM($J1444:X1444)+SUM($J1410:X1410)</f>
        <v>0</v>
      </c>
      <c r="AO1410" s="12"/>
      <c r="AP1410" s="11">
        <f ca="1">IF(Data!$H$2="ja",IF(Z1410&gt;$G1410,Z1410-$G1410,0),0)</f>
        <v>0</v>
      </c>
      <c r="AQ1410" s="11">
        <f ca="1">IF(Data!$H$2="ja",IF(AA1410&gt;$G1410,AA1410-$G1410-SUM($AP1410:AP1410),0),0)</f>
        <v>0</v>
      </c>
      <c r="AR1410" s="11">
        <f ca="1">IF(Data!$H$2="ja",IF(AB1410&gt;$G1410,AB1410-$G1410-SUM($AP1410:AQ1410),0),0)</f>
        <v>0</v>
      </c>
      <c r="AS1410" s="11">
        <f ca="1">IF(Data!$H$2="ja",IF(AC1410&gt;$G1410,AC1410-$G1410-SUM($AP1410:AR1410),0),0)</f>
        <v>0</v>
      </c>
      <c r="AT1410" s="11">
        <f ca="1">IF(Data!$H$2="ja",IF(AD1410&gt;$G1410,AD1410-$G1410-SUM($AP1410:AS1410),0),0)</f>
        <v>0</v>
      </c>
      <c r="AU1410" s="11">
        <f ca="1">IF(Data!$H$2="ja",IF(AE1410&gt;$G1410,AE1410-$G1410-SUM($AP1410:AT1410),0),0)</f>
        <v>0</v>
      </c>
      <c r="AV1410" s="11">
        <f ca="1">IF(Data!$H$2="ja",IF(AF1410&gt;$G1410,AF1410-$G1410-SUM($AP1410:AU1410),0),0)</f>
        <v>0</v>
      </c>
      <c r="AW1410" s="11">
        <f ca="1">IF(Data!$H$2="ja",IF(AG1410&gt;$G1410,AG1410-$G1410-SUM($AP1410:AV1410),0),0)</f>
        <v>0</v>
      </c>
      <c r="AX1410" s="11">
        <f ca="1">IF(Data!$H$2="ja",IF(AH1410&gt;$G1410,AH1410-$G1410-SUM($AP1410:AW1410),0),0)</f>
        <v>0</v>
      </c>
      <c r="AY1410" s="11">
        <f ca="1">IF(Data!$H$2="ja",IF(AI1410&gt;$G1410,AI1410-$G1410-SUM($AP1410:AX1410),0),0)</f>
        <v>0</v>
      </c>
      <c r="AZ1410" s="11">
        <f ca="1">IF(Data!$H$2="ja",IF(AJ1410&gt;$G1410,AJ1410-$G1410-SUM($AP1410:AY1410),0),0)</f>
        <v>0</v>
      </c>
      <c r="BA1410" s="11">
        <f ca="1">IF(Data!$H$2="ja",IF(AK1410&gt;$G1410,AK1410-$G1410-SUM($AP1410:AZ1410),0),0)</f>
        <v>0</v>
      </c>
      <c r="BB1410" s="11">
        <f ca="1">IF(Data!$H$2="ja",IF(AL1410&gt;$G1410,AL1410-$G1410-SUM($AP1410:BA1410),0),0)</f>
        <v>0</v>
      </c>
      <c r="BC1410" s="11">
        <f ca="1">IF(Data!$H$2="ja",IF(AM1410&gt;$G1410,AM1410-$G1410-SUM($AP1410:BB1410),0),0)</f>
        <v>0</v>
      </c>
      <c r="BD1410" s="11">
        <f ca="1">IF(Data!$H$2="ja",IF(AN1410&gt;$G1410,AN1410-$G1410-SUM($AP1410:BC1410),0),0)</f>
        <v>0</v>
      </c>
    </row>
    <row r="1411" spans="1:56" x14ac:dyDescent="0.25">
      <c r="A1411" s="24">
        <v>7</v>
      </c>
      <c r="B1411" s="24">
        <f t="shared" si="759"/>
        <v>29</v>
      </c>
      <c r="C1411" s="62"/>
      <c r="D1411" s="34" t="str">
        <f>Data!B$39</f>
        <v>Lønomkostninger total</v>
      </c>
      <c r="E1411" s="34"/>
      <c r="F1411" s="53"/>
      <c r="G1411" s="242">
        <f>HLOOKUP(B1411,'Budget &amp; Total'!$1:$45,(28),FALSE)</f>
        <v>0</v>
      </c>
      <c r="H1411" s="455">
        <f t="shared" ca="1" si="760"/>
        <v>0</v>
      </c>
      <c r="I1411" s="79"/>
      <c r="J1411" s="209">
        <f ca="1">HLOOKUP($B1411,INDIRECT(J$1&amp;"!$I$2:$AM$40"),('Partner-period(er)'!$A1411+14),FALSE)</f>
        <v>0</v>
      </c>
      <c r="K1411" s="61">
        <f ca="1">HLOOKUP($B1411,INDIRECT(K$1&amp;"!$I$2:$AM$40"),('Partner-period(er)'!$A1411+14),FALSE)</f>
        <v>0</v>
      </c>
      <c r="L1411" s="210">
        <f ca="1">HLOOKUP($B1411,INDIRECT(L$1&amp;"!$I$2:$AM$40"),('Partner-period(er)'!$A1411+14),FALSE)</f>
        <v>0</v>
      </c>
      <c r="M1411" s="210">
        <f ca="1">HLOOKUP($B1411,INDIRECT(M$1&amp;"!$I$2:$AM$40"),('Partner-period(er)'!$A1411+14),FALSE)</f>
        <v>0</v>
      </c>
      <c r="N1411" s="210">
        <f ca="1">HLOOKUP($B1411,INDIRECT(N$1&amp;"!$I$2:$AM$40"),('Partner-period(er)'!$A1411+14),FALSE)</f>
        <v>0</v>
      </c>
      <c r="O1411" s="364">
        <f ca="1">HLOOKUP($B1411,INDIRECT(O$1&amp;"!$I$2:$AM$40"),('Partner-period(er)'!$A1411+14),FALSE)</f>
        <v>0</v>
      </c>
      <c r="P1411" s="364">
        <f ca="1">HLOOKUP($B1411,INDIRECT(P$1&amp;"!$I$2:$AM$40"),('Partner-period(er)'!$A1411+14),FALSE)</f>
        <v>0</v>
      </c>
      <c r="Q1411" s="364">
        <f ca="1">HLOOKUP($B1411,INDIRECT(Q$1&amp;"!$I$2:$AM$40"),('Partner-period(er)'!$A1411+14),FALSE)</f>
        <v>0</v>
      </c>
      <c r="R1411" s="364">
        <f ca="1">HLOOKUP($B1411,INDIRECT(R$1&amp;"!$I$2:$AM$40"),('Partner-period(er)'!$A1411+14),FALSE)</f>
        <v>0</v>
      </c>
      <c r="S1411" s="364">
        <f ca="1">HLOOKUP($B1411,INDIRECT(S$1&amp;"!$I$2:$AM$40"),('Partner-period(er)'!$A1411+14),FALSE)</f>
        <v>0</v>
      </c>
      <c r="T1411" s="364">
        <f ca="1">HLOOKUP($B1411,INDIRECT(T$1&amp;"!$I$2:$AM$40"),('Partner-period(er)'!$A1411+14),FALSE)</f>
        <v>0</v>
      </c>
      <c r="U1411" s="364">
        <f ca="1">HLOOKUP($B1411,INDIRECT(U$1&amp;"!$I$2:$AM$40"),('Partner-period(er)'!$A1411+14),FALSE)</f>
        <v>0</v>
      </c>
      <c r="V1411" s="364">
        <f ca="1">HLOOKUP($B1411,INDIRECT(V$1&amp;"!$I$2:$AM$40"),('Partner-period(er)'!$A1411+14),FALSE)</f>
        <v>0</v>
      </c>
      <c r="W1411" s="364">
        <f ca="1">HLOOKUP($B1411,INDIRECT(W$1&amp;"!$I$2:$AM$40"),('Partner-period(er)'!$A1411+14),FALSE)</f>
        <v>0</v>
      </c>
      <c r="X1411" s="365">
        <f ca="1">HLOOKUP($B1411,INDIRECT(X$1&amp;"!$I$2:$AM$40"),('Partner-period(er)'!$A1411+14),FALSE)</f>
        <v>0</v>
      </c>
      <c r="Z1411" s="15">
        <f t="shared" ref="Z1411:AN1411" ca="1" si="761">SUM(Z1408:Z1410)</f>
        <v>0</v>
      </c>
      <c r="AA1411" s="11">
        <f t="shared" ca="1" si="761"/>
        <v>0</v>
      </c>
      <c r="AB1411" s="11">
        <f t="shared" ca="1" si="761"/>
        <v>0</v>
      </c>
      <c r="AC1411" s="11">
        <f t="shared" ca="1" si="761"/>
        <v>0</v>
      </c>
      <c r="AD1411" s="11">
        <f t="shared" ca="1" si="761"/>
        <v>0</v>
      </c>
      <c r="AE1411" s="11">
        <f t="shared" ca="1" si="761"/>
        <v>0</v>
      </c>
      <c r="AF1411" s="11">
        <f t="shared" ca="1" si="761"/>
        <v>0</v>
      </c>
      <c r="AG1411" s="11">
        <f t="shared" ca="1" si="761"/>
        <v>0</v>
      </c>
      <c r="AH1411" s="11">
        <f t="shared" ca="1" si="761"/>
        <v>0</v>
      </c>
      <c r="AI1411" s="11">
        <f t="shared" ca="1" si="761"/>
        <v>0</v>
      </c>
      <c r="AJ1411" s="11">
        <f t="shared" ca="1" si="761"/>
        <v>0</v>
      </c>
      <c r="AK1411" s="11">
        <f t="shared" ca="1" si="761"/>
        <v>0</v>
      </c>
      <c r="AL1411" s="11">
        <f t="shared" ca="1" si="761"/>
        <v>0</v>
      </c>
      <c r="AM1411" s="11">
        <f t="shared" ca="1" si="761"/>
        <v>0</v>
      </c>
      <c r="AN1411" s="19">
        <f t="shared" ca="1" si="761"/>
        <v>0</v>
      </c>
      <c r="AO1411" s="12"/>
      <c r="AP1411" s="11">
        <f t="shared" ref="AP1411:BD1411" ca="1" si="762">SUM(AP1408:AP1410)</f>
        <v>0</v>
      </c>
      <c r="AQ1411" s="11">
        <f t="shared" ca="1" si="762"/>
        <v>0</v>
      </c>
      <c r="AR1411" s="11">
        <f t="shared" ca="1" si="762"/>
        <v>0</v>
      </c>
      <c r="AS1411" s="11">
        <f t="shared" ca="1" si="762"/>
        <v>0</v>
      </c>
      <c r="AT1411" s="11">
        <f t="shared" ca="1" si="762"/>
        <v>0</v>
      </c>
      <c r="AU1411" s="11">
        <f t="shared" ca="1" si="762"/>
        <v>0</v>
      </c>
      <c r="AV1411" s="11">
        <f t="shared" ca="1" si="762"/>
        <v>0</v>
      </c>
      <c r="AW1411" s="11">
        <f t="shared" ca="1" si="762"/>
        <v>0</v>
      </c>
      <c r="AX1411" s="11">
        <f t="shared" ca="1" si="762"/>
        <v>0</v>
      </c>
      <c r="AY1411" s="11">
        <f t="shared" ca="1" si="762"/>
        <v>0</v>
      </c>
      <c r="AZ1411" s="11">
        <f t="shared" ca="1" si="762"/>
        <v>0</v>
      </c>
      <c r="BA1411" s="11">
        <f t="shared" ca="1" si="762"/>
        <v>0</v>
      </c>
      <c r="BB1411" s="11">
        <f t="shared" ca="1" si="762"/>
        <v>0</v>
      </c>
      <c r="BC1411" s="11">
        <f t="shared" ca="1" si="762"/>
        <v>0</v>
      </c>
      <c r="BD1411" s="11">
        <f t="shared" ca="1" si="762"/>
        <v>0</v>
      </c>
    </row>
    <row r="1412" spans="1:56" x14ac:dyDescent="0.25">
      <c r="B1412" s="24">
        <f t="shared" si="759"/>
        <v>29</v>
      </c>
      <c r="C1412" s="38" t="str">
        <f>Data!B$18</f>
        <v>Andre omkostninger</v>
      </c>
      <c r="D1412" s="9"/>
      <c r="E1412" s="9"/>
      <c r="F1412" s="4"/>
      <c r="G1412" s="241"/>
      <c r="H1412" s="454">
        <f t="shared" ca="1" si="760"/>
        <v>0</v>
      </c>
      <c r="I1412" s="72"/>
      <c r="J1412" s="159">
        <f ca="1">HLOOKUP($B1412,INDIRECT(J$1&amp;"!$I$2:$AM$40"),('Partner-period(er)'!$A1412+14),FALSE)</f>
        <v>0</v>
      </c>
      <c r="K1412" s="57">
        <f ca="1">HLOOKUP($B1412,INDIRECT(K$1&amp;"!$I$2:$AM$40"),('Partner-period(er)'!$A1412+14),FALSE)</f>
        <v>0</v>
      </c>
      <c r="L1412" s="57">
        <f ca="1">HLOOKUP($B1412,INDIRECT(L$1&amp;"!$I$2:$AM$40"),('Partner-period(er)'!$A1412+14),FALSE)</f>
        <v>0</v>
      </c>
      <c r="M1412" s="57">
        <f ca="1">HLOOKUP($B1412,INDIRECT(M$1&amp;"!$I$2:$AM$40"),('Partner-period(er)'!$A1412+14),FALSE)</f>
        <v>0</v>
      </c>
      <c r="N1412" s="57">
        <f ca="1">HLOOKUP($B1412,INDIRECT(N$1&amp;"!$I$2:$AM$40"),('Partner-period(er)'!$A1412+14),FALSE)</f>
        <v>0</v>
      </c>
      <c r="O1412" s="9">
        <f ca="1">HLOOKUP($B1412,INDIRECT(O$1&amp;"!$I$2:$AM$40"),('Partner-period(er)'!$A1412+14),FALSE)</f>
        <v>0</v>
      </c>
      <c r="P1412" s="9">
        <f ca="1">HLOOKUP($B1412,INDIRECT(P$1&amp;"!$I$2:$AM$40"),('Partner-period(er)'!$A1412+14),FALSE)</f>
        <v>0</v>
      </c>
      <c r="Q1412" s="9">
        <f ca="1">HLOOKUP($B1412,INDIRECT(Q$1&amp;"!$I$2:$AM$40"),('Partner-period(er)'!$A1412+14),FALSE)</f>
        <v>0</v>
      </c>
      <c r="R1412" s="9">
        <f ca="1">HLOOKUP($B1412,INDIRECT(R$1&amp;"!$I$2:$AM$40"),('Partner-period(er)'!$A1412+14),FALSE)</f>
        <v>0</v>
      </c>
      <c r="S1412" s="9">
        <f ca="1">HLOOKUP($B1412,INDIRECT(S$1&amp;"!$I$2:$AM$40"),('Partner-period(er)'!$A1412+14),FALSE)</f>
        <v>0</v>
      </c>
      <c r="T1412" s="9">
        <f ca="1">HLOOKUP($B1412,INDIRECT(T$1&amp;"!$I$2:$AM$40"),('Partner-period(er)'!$A1412+14),FALSE)</f>
        <v>0</v>
      </c>
      <c r="U1412" s="9">
        <f ca="1">HLOOKUP($B1412,INDIRECT(U$1&amp;"!$I$2:$AM$40"),('Partner-period(er)'!$A1412+14),FALSE)</f>
        <v>0</v>
      </c>
      <c r="V1412" s="9">
        <f ca="1">HLOOKUP($B1412,INDIRECT(V$1&amp;"!$I$2:$AM$40"),('Partner-period(er)'!$A1412+14),FALSE)</f>
        <v>0</v>
      </c>
      <c r="W1412" s="9">
        <f ca="1">HLOOKUP($B1412,INDIRECT(W$1&amp;"!$I$2:$AM$40"),('Partner-period(er)'!$A1412+14),FALSE)</f>
        <v>0</v>
      </c>
      <c r="X1412" s="109">
        <f ca="1">HLOOKUP($B1412,INDIRECT(X$1&amp;"!$I$2:$AM$40"),('Partner-period(er)'!$A1412+14),FALSE)</f>
        <v>0</v>
      </c>
      <c r="Z1412" s="15"/>
      <c r="AA1412" s="11"/>
      <c r="AB1412" s="11"/>
      <c r="AC1412" s="11"/>
      <c r="AD1412" s="11"/>
      <c r="AE1412" s="11"/>
      <c r="AF1412" s="11"/>
      <c r="AG1412" s="11"/>
      <c r="AH1412" s="11"/>
      <c r="AI1412" s="11"/>
      <c r="AJ1412" s="11"/>
      <c r="AK1412" s="11"/>
      <c r="AL1412" s="11"/>
      <c r="AM1412" s="11"/>
      <c r="AN1412" s="19"/>
      <c r="AO1412" s="12"/>
      <c r="AP1412" s="11"/>
      <c r="AQ1412" s="11"/>
      <c r="AR1412" s="11"/>
      <c r="AS1412" s="11"/>
      <c r="AT1412" s="11"/>
      <c r="AU1412" s="11"/>
      <c r="AV1412" s="11"/>
      <c r="AW1412" s="11"/>
      <c r="AX1412" s="11"/>
      <c r="AY1412" s="11"/>
      <c r="AZ1412" s="11"/>
      <c r="BA1412" s="11"/>
      <c r="BB1412" s="11"/>
      <c r="BC1412" s="11"/>
      <c r="BD1412" s="11"/>
    </row>
    <row r="1413" spans="1:56" x14ac:dyDescent="0.25">
      <c r="A1413" s="24">
        <v>9</v>
      </c>
      <c r="B1413" s="24">
        <f t="shared" si="759"/>
        <v>29</v>
      </c>
      <c r="C1413" s="39"/>
      <c r="D1413" s="9" t="str">
        <f>Data!B$6</f>
        <v>Instrumenter og udstyr</v>
      </c>
      <c r="E1413" s="9"/>
      <c r="F1413" s="4"/>
      <c r="G1413" s="242">
        <f>HLOOKUP(B1413,'Budget &amp; Total'!$1:$45,(30),FALSE)</f>
        <v>0</v>
      </c>
      <c r="H1413" s="454">
        <f t="shared" ca="1" si="760"/>
        <v>0</v>
      </c>
      <c r="I1413" s="72"/>
      <c r="J1413" s="159">
        <f ca="1">HLOOKUP($B1413,INDIRECT(J$1&amp;"!$I$2:$AM$40"),('Partner-period(er)'!$A1413+14),FALSE)</f>
        <v>0</v>
      </c>
      <c r="K1413" s="57">
        <f ca="1">HLOOKUP($B1413,INDIRECT(K$1&amp;"!$I$2:$AM$40"),('Partner-period(er)'!$A1413+14),FALSE)</f>
        <v>0</v>
      </c>
      <c r="L1413" s="57">
        <f ca="1">HLOOKUP($B1413,INDIRECT(L$1&amp;"!$I$2:$AM$40"),('Partner-period(er)'!$A1413+14),FALSE)</f>
        <v>0</v>
      </c>
      <c r="M1413" s="57">
        <f ca="1">HLOOKUP($B1413,INDIRECT(M$1&amp;"!$I$2:$AM$40"),('Partner-period(er)'!$A1413+14),FALSE)</f>
        <v>0</v>
      </c>
      <c r="N1413" s="57">
        <f ca="1">HLOOKUP($B1413,INDIRECT(N$1&amp;"!$I$2:$AM$40"),('Partner-period(er)'!$A1413+14),FALSE)</f>
        <v>0</v>
      </c>
      <c r="O1413" s="9">
        <f ca="1">HLOOKUP($B1413,INDIRECT(O$1&amp;"!$I$2:$AM$40"),('Partner-period(er)'!$A1413+14),FALSE)</f>
        <v>0</v>
      </c>
      <c r="P1413" s="9">
        <f ca="1">HLOOKUP($B1413,INDIRECT(P$1&amp;"!$I$2:$AM$40"),('Partner-period(er)'!$A1413+14),FALSE)</f>
        <v>0</v>
      </c>
      <c r="Q1413" s="9">
        <f ca="1">HLOOKUP($B1413,INDIRECT(Q$1&amp;"!$I$2:$AM$40"),('Partner-period(er)'!$A1413+14),FALSE)</f>
        <v>0</v>
      </c>
      <c r="R1413" s="9">
        <f ca="1">HLOOKUP($B1413,INDIRECT(R$1&amp;"!$I$2:$AM$40"),('Partner-period(er)'!$A1413+14),FALSE)</f>
        <v>0</v>
      </c>
      <c r="S1413" s="9">
        <f ca="1">HLOOKUP($B1413,INDIRECT(S$1&amp;"!$I$2:$AM$40"),('Partner-period(er)'!$A1413+14),FALSE)</f>
        <v>0</v>
      </c>
      <c r="T1413" s="9">
        <f ca="1">HLOOKUP($B1413,INDIRECT(T$1&amp;"!$I$2:$AM$40"),('Partner-period(er)'!$A1413+14),FALSE)</f>
        <v>0</v>
      </c>
      <c r="U1413" s="9">
        <f ca="1">HLOOKUP($B1413,INDIRECT(U$1&amp;"!$I$2:$AM$40"),('Partner-period(er)'!$A1413+14),FALSE)</f>
        <v>0</v>
      </c>
      <c r="V1413" s="9">
        <f ca="1">HLOOKUP($B1413,INDIRECT(V$1&amp;"!$I$2:$AM$40"),('Partner-period(er)'!$A1413+14),FALSE)</f>
        <v>0</v>
      </c>
      <c r="W1413" s="9">
        <f ca="1">HLOOKUP($B1413,INDIRECT(W$1&amp;"!$I$2:$AM$40"),('Partner-period(er)'!$A1413+14),FALSE)</f>
        <v>0</v>
      </c>
      <c r="X1413" s="109">
        <f ca="1">HLOOKUP($B1413,INDIRECT(X$1&amp;"!$I$2:$AM$40"),('Partner-period(er)'!$A1413+14),FALSE)</f>
        <v>0</v>
      </c>
      <c r="Z1413" s="15">
        <f t="shared" ref="Z1413:Z1421" ca="1" si="763">J1413</f>
        <v>0</v>
      </c>
      <c r="AA1413" s="11">
        <f ca="1">SUM($J1413:K1413)</f>
        <v>0</v>
      </c>
      <c r="AB1413" s="11">
        <f ca="1">SUM($J1413:L1413)</f>
        <v>0</v>
      </c>
      <c r="AC1413" s="11">
        <f ca="1">SUM($J1413:M1413)</f>
        <v>0</v>
      </c>
      <c r="AD1413" s="11">
        <f ca="1">SUM($J1413:N1413)</f>
        <v>0</v>
      </c>
      <c r="AE1413" s="11">
        <f ca="1">SUM($J1413:O1413)</f>
        <v>0</v>
      </c>
      <c r="AF1413" s="11">
        <f ca="1">SUM($J1413:P1413)</f>
        <v>0</v>
      </c>
      <c r="AG1413" s="11">
        <f ca="1">SUM($J1413:Q1413)</f>
        <v>0</v>
      </c>
      <c r="AH1413" s="11">
        <f ca="1">SUM($J1413:R1413)</f>
        <v>0</v>
      </c>
      <c r="AI1413" s="11">
        <f ca="1">SUM($J1413:S1413)</f>
        <v>0</v>
      </c>
      <c r="AJ1413" s="11">
        <f ca="1">SUM($J1413:T1413)</f>
        <v>0</v>
      </c>
      <c r="AK1413" s="11">
        <f ca="1">SUM($J1413:U1413)</f>
        <v>0</v>
      </c>
      <c r="AL1413" s="11">
        <f ca="1">SUM($J1413:V1413)</f>
        <v>0</v>
      </c>
      <c r="AM1413" s="11">
        <f ca="1">SUM($J1413:W1413)</f>
        <v>0</v>
      </c>
      <c r="AN1413" s="19">
        <f ca="1">SUM($J1413:X1413)</f>
        <v>0</v>
      </c>
      <c r="AO1413" s="12"/>
      <c r="AP1413" s="11">
        <f ca="1">IF(Data!$H$2="ja",IF(Z1413&gt;$G1413,Z1413-$G1413,0),0)</f>
        <v>0</v>
      </c>
      <c r="AQ1413" s="11">
        <f ca="1">IF(Data!$H$2="ja",IF(AA1413&gt;$G1413,AA1413-$G1413-SUM($AP1413:AP1413),0),0)</f>
        <v>0</v>
      </c>
      <c r="AR1413" s="11">
        <f ca="1">IF(Data!$H$2="ja",IF(AB1413&gt;$G1413,AB1413-$G1413-SUM($AP1413:AQ1413),0),0)</f>
        <v>0</v>
      </c>
      <c r="AS1413" s="11">
        <f ca="1">IF(Data!$H$2="ja",IF(AC1413&gt;$G1413,AC1413-$G1413-SUM($AP1413:AR1413),0),0)</f>
        <v>0</v>
      </c>
      <c r="AT1413" s="11">
        <f ca="1">IF(Data!$H$2="ja",IF(AD1413&gt;$G1413,AD1413-$G1413-SUM($AP1413:AS1413),0),0)</f>
        <v>0</v>
      </c>
      <c r="AU1413" s="11">
        <f ca="1">IF(Data!$H$2="ja",IF(AE1413&gt;$G1413,AE1413-$G1413-SUM($AP1413:AT1413),0),0)</f>
        <v>0</v>
      </c>
      <c r="AV1413" s="11">
        <f ca="1">IF(Data!$H$2="ja",IF(AF1413&gt;$G1413,AF1413-$G1413-SUM($AP1413:AU1413),0),0)</f>
        <v>0</v>
      </c>
      <c r="AW1413" s="11">
        <f ca="1">IF(Data!$H$2="ja",IF(AG1413&gt;$G1413,AG1413-$G1413-SUM($AP1413:AV1413),0),0)</f>
        <v>0</v>
      </c>
      <c r="AX1413" s="11">
        <f ca="1">IF(Data!$H$2="ja",IF(AH1413&gt;$G1413,AH1413-$G1413-SUM($AP1413:AW1413),0),0)</f>
        <v>0</v>
      </c>
      <c r="AY1413" s="11">
        <f ca="1">IF(Data!$H$2="ja",IF(AI1413&gt;$G1413,AI1413-$G1413-SUM($AP1413:AX1413),0),0)</f>
        <v>0</v>
      </c>
      <c r="AZ1413" s="11">
        <f ca="1">IF(Data!$H$2="ja",IF(AJ1413&gt;$G1413,AJ1413-$G1413-SUM($AP1413:AY1413),0),0)</f>
        <v>0</v>
      </c>
      <c r="BA1413" s="11">
        <f ca="1">IF(Data!$H$2="ja",IF(AK1413&gt;$G1413,AK1413-$G1413-SUM($AP1413:AZ1413),0),0)</f>
        <v>0</v>
      </c>
      <c r="BB1413" s="11">
        <f ca="1">IF(Data!$H$2="ja",IF(AL1413&gt;$G1413,AL1413-$G1413-SUM($AP1413:BA1413),0),0)</f>
        <v>0</v>
      </c>
      <c r="BC1413" s="11">
        <f ca="1">IF(Data!$H$2="ja",IF(AM1413&gt;$G1413,AM1413-$G1413-SUM($AP1413:BB1413),0),0)</f>
        <v>0</v>
      </c>
      <c r="BD1413" s="11">
        <f ca="1">IF(Data!$H$2="ja",IF(AN1413&gt;$G1413,AN1413-$G1413-SUM($AP1413:BC1413),0),0)</f>
        <v>0</v>
      </c>
    </row>
    <row r="1414" spans="1:56" x14ac:dyDescent="0.25">
      <c r="A1414" s="24">
        <v>10</v>
      </c>
      <c r="B1414" s="24">
        <f t="shared" si="759"/>
        <v>29</v>
      </c>
      <c r="C1414" s="39"/>
      <c r="D1414" s="9" t="str">
        <f>Data!B$7</f>
        <v>Bygninger og jord</v>
      </c>
      <c r="E1414" s="9"/>
      <c r="F1414" s="4"/>
      <c r="G1414" s="242">
        <f>HLOOKUP(B1414,'Budget &amp; Total'!$1:$45,(31),FALSE)</f>
        <v>0</v>
      </c>
      <c r="H1414" s="454">
        <f t="shared" ca="1" si="760"/>
        <v>0</v>
      </c>
      <c r="I1414" s="72"/>
      <c r="J1414" s="159">
        <f ca="1">HLOOKUP($B1414,INDIRECT(J$1&amp;"!$I$2:$AM$40"),('Partner-period(er)'!$A1414+14),FALSE)</f>
        <v>0</v>
      </c>
      <c r="K1414" s="57">
        <f ca="1">HLOOKUP($B1414,INDIRECT(K$1&amp;"!$I$2:$AM$40"),('Partner-period(er)'!$A1414+14),FALSE)</f>
        <v>0</v>
      </c>
      <c r="L1414" s="57">
        <f ca="1">HLOOKUP($B1414,INDIRECT(L$1&amp;"!$I$2:$AM$40"),('Partner-period(er)'!$A1414+14),FALSE)</f>
        <v>0</v>
      </c>
      <c r="M1414" s="57">
        <f ca="1">HLOOKUP($B1414,INDIRECT(M$1&amp;"!$I$2:$AM$40"),('Partner-period(er)'!$A1414+14),FALSE)</f>
        <v>0</v>
      </c>
      <c r="N1414" s="57">
        <f ca="1">HLOOKUP($B1414,INDIRECT(N$1&amp;"!$I$2:$AM$40"),('Partner-period(er)'!$A1414+14),FALSE)</f>
        <v>0</v>
      </c>
      <c r="O1414" s="9">
        <f ca="1">HLOOKUP($B1414,INDIRECT(O$1&amp;"!$I$2:$AM$40"),('Partner-period(er)'!$A1414+14),FALSE)</f>
        <v>0</v>
      </c>
      <c r="P1414" s="9">
        <f ca="1">HLOOKUP($B1414,INDIRECT(P$1&amp;"!$I$2:$AM$40"),('Partner-period(er)'!$A1414+14),FALSE)</f>
        <v>0</v>
      </c>
      <c r="Q1414" s="9">
        <f ca="1">HLOOKUP($B1414,INDIRECT(Q$1&amp;"!$I$2:$AM$40"),('Partner-period(er)'!$A1414+14),FALSE)</f>
        <v>0</v>
      </c>
      <c r="R1414" s="9">
        <f ca="1">HLOOKUP($B1414,INDIRECT(R$1&amp;"!$I$2:$AM$40"),('Partner-period(er)'!$A1414+14),FALSE)</f>
        <v>0</v>
      </c>
      <c r="S1414" s="9">
        <f ca="1">HLOOKUP($B1414,INDIRECT(S$1&amp;"!$I$2:$AM$40"),('Partner-period(er)'!$A1414+14),FALSE)</f>
        <v>0</v>
      </c>
      <c r="T1414" s="9">
        <f ca="1">HLOOKUP($B1414,INDIRECT(T$1&amp;"!$I$2:$AM$40"),('Partner-period(er)'!$A1414+14),FALSE)</f>
        <v>0</v>
      </c>
      <c r="U1414" s="9">
        <f ca="1">HLOOKUP($B1414,INDIRECT(U$1&amp;"!$I$2:$AM$40"),('Partner-period(er)'!$A1414+14),FALSE)</f>
        <v>0</v>
      </c>
      <c r="V1414" s="9">
        <f ca="1">HLOOKUP($B1414,INDIRECT(V$1&amp;"!$I$2:$AM$40"),('Partner-period(er)'!$A1414+14),FALSE)</f>
        <v>0</v>
      </c>
      <c r="W1414" s="9">
        <f ca="1">HLOOKUP($B1414,INDIRECT(W$1&amp;"!$I$2:$AM$40"),('Partner-period(er)'!$A1414+14),FALSE)</f>
        <v>0</v>
      </c>
      <c r="X1414" s="109">
        <f ca="1">HLOOKUP($B1414,INDIRECT(X$1&amp;"!$I$2:$AM$40"),('Partner-period(er)'!$A1414+14),FALSE)</f>
        <v>0</v>
      </c>
      <c r="Z1414" s="15">
        <f t="shared" ca="1" si="763"/>
        <v>0</v>
      </c>
      <c r="AA1414" s="11">
        <f ca="1">SUM($J1414:K1414)</f>
        <v>0</v>
      </c>
      <c r="AB1414" s="11">
        <f ca="1">SUM($J1414:L1414)</f>
        <v>0</v>
      </c>
      <c r="AC1414" s="11">
        <f ca="1">SUM($J1414:M1414)</f>
        <v>0</v>
      </c>
      <c r="AD1414" s="11">
        <f ca="1">SUM($J1414:N1414)</f>
        <v>0</v>
      </c>
      <c r="AE1414" s="11">
        <f ca="1">SUM($J1414:O1414)</f>
        <v>0</v>
      </c>
      <c r="AF1414" s="11">
        <f ca="1">SUM($J1414:P1414)</f>
        <v>0</v>
      </c>
      <c r="AG1414" s="11">
        <f ca="1">SUM($J1414:Q1414)</f>
        <v>0</v>
      </c>
      <c r="AH1414" s="11">
        <f ca="1">SUM($J1414:R1414)</f>
        <v>0</v>
      </c>
      <c r="AI1414" s="11">
        <f ca="1">SUM($J1414:S1414)</f>
        <v>0</v>
      </c>
      <c r="AJ1414" s="11">
        <f ca="1">SUM($J1414:T1414)</f>
        <v>0</v>
      </c>
      <c r="AK1414" s="11">
        <f ca="1">SUM($J1414:U1414)</f>
        <v>0</v>
      </c>
      <c r="AL1414" s="11">
        <f ca="1">SUM($J1414:V1414)</f>
        <v>0</v>
      </c>
      <c r="AM1414" s="11">
        <f ca="1">SUM($J1414:W1414)</f>
        <v>0</v>
      </c>
      <c r="AN1414" s="19">
        <f ca="1">SUM($J1414:X1414)</f>
        <v>0</v>
      </c>
      <c r="AO1414" s="12"/>
      <c r="AP1414" s="11">
        <f ca="1">IF(Data!$H$2="ja",IF(Z1414&gt;$G1414,Z1414-$G1414,0),0)</f>
        <v>0</v>
      </c>
      <c r="AQ1414" s="11">
        <f ca="1">IF(Data!$H$2="ja",IF(AA1414&gt;$G1414,AA1414-$G1414-SUM($AP1414:AP1414),0),0)</f>
        <v>0</v>
      </c>
      <c r="AR1414" s="11">
        <f ca="1">IF(Data!$H$2="ja",IF(AB1414&gt;$G1414,AB1414-$G1414-SUM($AP1414:AQ1414),0),0)</f>
        <v>0</v>
      </c>
      <c r="AS1414" s="11">
        <f ca="1">IF(Data!$H$2="ja",IF(AC1414&gt;$G1414,AC1414-$G1414-SUM($AP1414:AR1414),0),0)</f>
        <v>0</v>
      </c>
      <c r="AT1414" s="11">
        <f ca="1">IF(Data!$H$2="ja",IF(AD1414&gt;$G1414,AD1414-$G1414-SUM($AP1414:AS1414),0),0)</f>
        <v>0</v>
      </c>
      <c r="AU1414" s="11">
        <f ca="1">IF(Data!$H$2="ja",IF(AE1414&gt;$G1414,AE1414-$G1414-SUM($AP1414:AT1414),0),0)</f>
        <v>0</v>
      </c>
      <c r="AV1414" s="11">
        <f ca="1">IF(Data!$H$2="ja",IF(AF1414&gt;$G1414,AF1414-$G1414-SUM($AP1414:AU1414),0),0)</f>
        <v>0</v>
      </c>
      <c r="AW1414" s="11">
        <f ca="1">IF(Data!$H$2="ja",IF(AG1414&gt;$G1414,AG1414-$G1414-SUM($AP1414:AV1414),0),0)</f>
        <v>0</v>
      </c>
      <c r="AX1414" s="11">
        <f ca="1">IF(Data!$H$2="ja",IF(AH1414&gt;$G1414,AH1414-$G1414-SUM($AP1414:AW1414),0),0)</f>
        <v>0</v>
      </c>
      <c r="AY1414" s="11">
        <f ca="1">IF(Data!$H$2="ja",IF(AI1414&gt;$G1414,AI1414-$G1414-SUM($AP1414:AX1414),0),0)</f>
        <v>0</v>
      </c>
      <c r="AZ1414" s="11">
        <f ca="1">IF(Data!$H$2="ja",IF(AJ1414&gt;$G1414,AJ1414-$G1414-SUM($AP1414:AY1414),0),0)</f>
        <v>0</v>
      </c>
      <c r="BA1414" s="11">
        <f ca="1">IF(Data!$H$2="ja",IF(AK1414&gt;$G1414,AK1414-$G1414-SUM($AP1414:AZ1414),0),0)</f>
        <v>0</v>
      </c>
      <c r="BB1414" s="11">
        <f ca="1">IF(Data!$H$2="ja",IF(AL1414&gt;$G1414,AL1414-$G1414-SUM($AP1414:BA1414),0),0)</f>
        <v>0</v>
      </c>
      <c r="BC1414" s="11">
        <f ca="1">IF(Data!$H$2="ja",IF(AM1414&gt;$G1414,AM1414-$G1414-SUM($AP1414:BB1414),0),0)</f>
        <v>0</v>
      </c>
      <c r="BD1414" s="11">
        <f ca="1">IF(Data!$H$2="ja",IF(AN1414&gt;$G1414,AN1414-$G1414-SUM($AP1414:BC1414),0),0)</f>
        <v>0</v>
      </c>
    </row>
    <row r="1415" spans="1:56" x14ac:dyDescent="0.25">
      <c r="A1415" s="24">
        <v>11</v>
      </c>
      <c r="B1415" s="24">
        <f t="shared" si="759"/>
        <v>29</v>
      </c>
      <c r="C1415" s="39"/>
      <c r="D1415" s="9" t="str">
        <f>Data!B$8</f>
        <v>Andre driftsudgifter, herunder materialer</v>
      </c>
      <c r="E1415" s="9"/>
      <c r="F1415" s="4"/>
      <c r="G1415" s="242">
        <f>HLOOKUP(B1415,'Budget &amp; Total'!$1:$45,(32),FALSE)</f>
        <v>0</v>
      </c>
      <c r="H1415" s="454">
        <f t="shared" ca="1" si="760"/>
        <v>0</v>
      </c>
      <c r="I1415" s="72"/>
      <c r="J1415" s="159">
        <f ca="1">HLOOKUP($B1415,INDIRECT(J$1&amp;"!$I$2:$AM$40"),('Partner-period(er)'!$A1415+14),FALSE)</f>
        <v>0</v>
      </c>
      <c r="K1415" s="57">
        <f ca="1">HLOOKUP($B1415,INDIRECT(K$1&amp;"!$I$2:$AM$40"),('Partner-period(er)'!$A1415+14),FALSE)</f>
        <v>0</v>
      </c>
      <c r="L1415" s="57">
        <f ca="1">HLOOKUP($B1415,INDIRECT(L$1&amp;"!$I$2:$AM$40"),('Partner-period(er)'!$A1415+14),FALSE)</f>
        <v>0</v>
      </c>
      <c r="M1415" s="57">
        <f ca="1">HLOOKUP($B1415,INDIRECT(M$1&amp;"!$I$2:$AM$40"),('Partner-period(er)'!$A1415+14),FALSE)</f>
        <v>0</v>
      </c>
      <c r="N1415" s="57">
        <f ca="1">HLOOKUP($B1415,INDIRECT(N$1&amp;"!$I$2:$AM$40"),('Partner-period(er)'!$A1415+14),FALSE)</f>
        <v>0</v>
      </c>
      <c r="O1415" s="9">
        <f ca="1">HLOOKUP($B1415,INDIRECT(O$1&amp;"!$I$2:$AM$40"),('Partner-period(er)'!$A1415+14),FALSE)</f>
        <v>0</v>
      </c>
      <c r="P1415" s="9">
        <f ca="1">HLOOKUP($B1415,INDIRECT(P$1&amp;"!$I$2:$AM$40"),('Partner-period(er)'!$A1415+14),FALSE)</f>
        <v>0</v>
      </c>
      <c r="Q1415" s="9">
        <f ca="1">HLOOKUP($B1415,INDIRECT(Q$1&amp;"!$I$2:$AM$40"),('Partner-period(er)'!$A1415+14),FALSE)</f>
        <v>0</v>
      </c>
      <c r="R1415" s="9">
        <f ca="1">HLOOKUP($B1415,INDIRECT(R$1&amp;"!$I$2:$AM$40"),('Partner-period(er)'!$A1415+14),FALSE)</f>
        <v>0</v>
      </c>
      <c r="S1415" s="9">
        <f ca="1">HLOOKUP($B1415,INDIRECT(S$1&amp;"!$I$2:$AM$40"),('Partner-period(er)'!$A1415+14),FALSE)</f>
        <v>0</v>
      </c>
      <c r="T1415" s="9">
        <f ca="1">HLOOKUP($B1415,INDIRECT(T$1&amp;"!$I$2:$AM$40"),('Partner-period(er)'!$A1415+14),FALSE)</f>
        <v>0</v>
      </c>
      <c r="U1415" s="9">
        <f ca="1">HLOOKUP($B1415,INDIRECT(U$1&amp;"!$I$2:$AM$40"),('Partner-period(er)'!$A1415+14),FALSE)</f>
        <v>0</v>
      </c>
      <c r="V1415" s="9">
        <f ca="1">HLOOKUP($B1415,INDIRECT(V$1&amp;"!$I$2:$AM$40"),('Partner-period(er)'!$A1415+14),FALSE)</f>
        <v>0</v>
      </c>
      <c r="W1415" s="9">
        <f ca="1">HLOOKUP($B1415,INDIRECT(W$1&amp;"!$I$2:$AM$40"),('Partner-period(er)'!$A1415+14),FALSE)</f>
        <v>0</v>
      </c>
      <c r="X1415" s="109">
        <f ca="1">HLOOKUP($B1415,INDIRECT(X$1&amp;"!$I$2:$AM$40"),('Partner-period(er)'!$A1415+14),FALSE)</f>
        <v>0</v>
      </c>
      <c r="Z1415" s="15">
        <f t="shared" ca="1" si="763"/>
        <v>0</v>
      </c>
      <c r="AA1415" s="11">
        <f ca="1">SUM($J1415:K1415)</f>
        <v>0</v>
      </c>
      <c r="AB1415" s="11">
        <f ca="1">SUM($J1415:L1415)</f>
        <v>0</v>
      </c>
      <c r="AC1415" s="11">
        <f ca="1">SUM($J1415:M1415)</f>
        <v>0</v>
      </c>
      <c r="AD1415" s="11">
        <f ca="1">SUM($J1415:N1415)</f>
        <v>0</v>
      </c>
      <c r="AE1415" s="11">
        <f ca="1">SUM($J1415:O1415)</f>
        <v>0</v>
      </c>
      <c r="AF1415" s="11">
        <f ca="1">SUM($J1415:P1415)</f>
        <v>0</v>
      </c>
      <c r="AG1415" s="11">
        <f ca="1">SUM($J1415:Q1415)</f>
        <v>0</v>
      </c>
      <c r="AH1415" s="11">
        <f ca="1">SUM($J1415:R1415)</f>
        <v>0</v>
      </c>
      <c r="AI1415" s="11">
        <f ca="1">SUM($J1415:S1415)</f>
        <v>0</v>
      </c>
      <c r="AJ1415" s="11">
        <f ca="1">SUM($J1415:T1415)</f>
        <v>0</v>
      </c>
      <c r="AK1415" s="11">
        <f ca="1">SUM($J1415:U1415)</f>
        <v>0</v>
      </c>
      <c r="AL1415" s="11">
        <f ca="1">SUM($J1415:V1415)</f>
        <v>0</v>
      </c>
      <c r="AM1415" s="11">
        <f ca="1">SUM($J1415:W1415)</f>
        <v>0</v>
      </c>
      <c r="AN1415" s="19">
        <f ca="1">SUM($J1415:X1415)</f>
        <v>0</v>
      </c>
      <c r="AO1415" s="12"/>
      <c r="AP1415" s="11">
        <f ca="1">IF(Data!$H$2="ja",IF(Z1415&gt;$G1415,Z1415-$G1415,0),0)</f>
        <v>0</v>
      </c>
      <c r="AQ1415" s="11">
        <f ca="1">IF(Data!$H$2="ja",IF(AA1415&gt;$G1415,AA1415-$G1415-SUM($AP1415:AP1415),0),0)</f>
        <v>0</v>
      </c>
      <c r="AR1415" s="11">
        <f ca="1">IF(Data!$H$2="ja",IF(AB1415&gt;$G1415,AB1415-$G1415-SUM($AP1415:AQ1415),0),0)</f>
        <v>0</v>
      </c>
      <c r="AS1415" s="11">
        <f ca="1">IF(Data!$H$2="ja",IF(AC1415&gt;$G1415,AC1415-$G1415-SUM($AP1415:AR1415),0),0)</f>
        <v>0</v>
      </c>
      <c r="AT1415" s="11">
        <f ca="1">IF(Data!$H$2="ja",IF(AD1415&gt;$G1415,AD1415-$G1415-SUM($AP1415:AS1415),0),0)</f>
        <v>0</v>
      </c>
      <c r="AU1415" s="11">
        <f ca="1">IF(Data!$H$2="ja",IF(AE1415&gt;$G1415,AE1415-$G1415-SUM($AP1415:AT1415),0),0)</f>
        <v>0</v>
      </c>
      <c r="AV1415" s="11">
        <f ca="1">IF(Data!$H$2="ja",IF(AF1415&gt;$G1415,AF1415-$G1415-SUM($AP1415:AU1415),0),0)</f>
        <v>0</v>
      </c>
      <c r="AW1415" s="11">
        <f ca="1">IF(Data!$H$2="ja",IF(AG1415&gt;$G1415,AG1415-$G1415-SUM($AP1415:AV1415),0),0)</f>
        <v>0</v>
      </c>
      <c r="AX1415" s="11">
        <f ca="1">IF(Data!$H$2="ja",IF(AH1415&gt;$G1415,AH1415-$G1415-SUM($AP1415:AW1415),0),0)</f>
        <v>0</v>
      </c>
      <c r="AY1415" s="11">
        <f ca="1">IF(Data!$H$2="ja",IF(AI1415&gt;$G1415,AI1415-$G1415-SUM($AP1415:AX1415),0),0)</f>
        <v>0</v>
      </c>
      <c r="AZ1415" s="11">
        <f ca="1">IF(Data!$H$2="ja",IF(AJ1415&gt;$G1415,AJ1415-$G1415-SUM($AP1415:AY1415),0),0)</f>
        <v>0</v>
      </c>
      <c r="BA1415" s="11">
        <f ca="1">IF(Data!$H$2="ja",IF(AK1415&gt;$G1415,AK1415-$G1415-SUM($AP1415:AZ1415),0),0)</f>
        <v>0</v>
      </c>
      <c r="BB1415" s="11">
        <f ca="1">IF(Data!$H$2="ja",IF(AL1415&gt;$G1415,AL1415-$G1415-SUM($AP1415:BA1415),0),0)</f>
        <v>0</v>
      </c>
      <c r="BC1415" s="11">
        <f ca="1">IF(Data!$H$2="ja",IF(AM1415&gt;$G1415,AM1415-$G1415-SUM($AP1415:BB1415),0),0)</f>
        <v>0</v>
      </c>
      <c r="BD1415" s="11">
        <f ca="1">IF(Data!$H$2="ja",IF(AN1415&gt;$G1415,AN1415-$G1415-SUM($AP1415:BC1415),0),0)</f>
        <v>0</v>
      </c>
    </row>
    <row r="1416" spans="1:56" x14ac:dyDescent="0.25">
      <c r="A1416" s="24">
        <v>12</v>
      </c>
      <c r="B1416" s="24">
        <f t="shared" si="759"/>
        <v>29</v>
      </c>
      <c r="C1416" s="39"/>
      <c r="D1416" s="9" t="str">
        <f>Data!B$9</f>
        <v>Konsulentydelser ved køb fra ekstern leverandør</v>
      </c>
      <c r="E1416" s="9"/>
      <c r="F1416" s="4"/>
      <c r="G1416" s="242">
        <f>HLOOKUP(B1416,'Budget &amp; Total'!$1:$45,(33),FALSE)</f>
        <v>0</v>
      </c>
      <c r="H1416" s="454">
        <f t="shared" ca="1" si="760"/>
        <v>0</v>
      </c>
      <c r="I1416" s="72"/>
      <c r="J1416" s="159">
        <f ca="1">HLOOKUP($B1416,INDIRECT(J$1&amp;"!$I$2:$AM$40"),('Partner-period(er)'!$A1416+14),FALSE)</f>
        <v>0</v>
      </c>
      <c r="K1416" s="57">
        <f ca="1">HLOOKUP($B1416,INDIRECT(K$1&amp;"!$I$2:$AM$40"),('Partner-period(er)'!$A1416+14),FALSE)</f>
        <v>0</v>
      </c>
      <c r="L1416" s="57">
        <f ca="1">HLOOKUP($B1416,INDIRECT(L$1&amp;"!$I$2:$AM$40"),('Partner-period(er)'!$A1416+14),FALSE)</f>
        <v>0</v>
      </c>
      <c r="M1416" s="57">
        <f ca="1">HLOOKUP($B1416,INDIRECT(M$1&amp;"!$I$2:$AM$40"),('Partner-period(er)'!$A1416+14),FALSE)</f>
        <v>0</v>
      </c>
      <c r="N1416" s="57">
        <f ca="1">HLOOKUP($B1416,INDIRECT(N$1&amp;"!$I$2:$AM$40"),('Partner-period(er)'!$A1416+14),FALSE)</f>
        <v>0</v>
      </c>
      <c r="O1416" s="9">
        <f ca="1">HLOOKUP($B1416,INDIRECT(O$1&amp;"!$I$2:$AM$40"),('Partner-period(er)'!$A1416+14),FALSE)</f>
        <v>0</v>
      </c>
      <c r="P1416" s="9">
        <f ca="1">HLOOKUP($B1416,INDIRECT(P$1&amp;"!$I$2:$AM$40"),('Partner-period(er)'!$A1416+14),FALSE)</f>
        <v>0</v>
      </c>
      <c r="Q1416" s="9">
        <f ca="1">HLOOKUP($B1416,INDIRECT(Q$1&amp;"!$I$2:$AM$40"),('Partner-period(er)'!$A1416+14),FALSE)</f>
        <v>0</v>
      </c>
      <c r="R1416" s="9">
        <f ca="1">HLOOKUP($B1416,INDIRECT(R$1&amp;"!$I$2:$AM$40"),('Partner-period(er)'!$A1416+14),FALSE)</f>
        <v>0</v>
      </c>
      <c r="S1416" s="9">
        <f ca="1">HLOOKUP($B1416,INDIRECT(S$1&amp;"!$I$2:$AM$40"),('Partner-period(er)'!$A1416+14),FALSE)</f>
        <v>0</v>
      </c>
      <c r="T1416" s="9">
        <f ca="1">HLOOKUP($B1416,INDIRECT(T$1&amp;"!$I$2:$AM$40"),('Partner-period(er)'!$A1416+14),FALSE)</f>
        <v>0</v>
      </c>
      <c r="U1416" s="9">
        <f ca="1">HLOOKUP($B1416,INDIRECT(U$1&amp;"!$I$2:$AM$40"),('Partner-period(er)'!$A1416+14),FALSE)</f>
        <v>0</v>
      </c>
      <c r="V1416" s="9">
        <f ca="1">HLOOKUP($B1416,INDIRECT(V$1&amp;"!$I$2:$AM$40"),('Partner-period(er)'!$A1416+14),FALSE)</f>
        <v>0</v>
      </c>
      <c r="W1416" s="9">
        <f ca="1">HLOOKUP($B1416,INDIRECT(W$1&amp;"!$I$2:$AM$40"),('Partner-period(er)'!$A1416+14),FALSE)</f>
        <v>0</v>
      </c>
      <c r="X1416" s="109">
        <f ca="1">HLOOKUP($B1416,INDIRECT(X$1&amp;"!$I$2:$AM$40"),('Partner-period(er)'!$A1416+14),FALSE)</f>
        <v>0</v>
      </c>
      <c r="Z1416" s="15">
        <f t="shared" ca="1" si="763"/>
        <v>0</v>
      </c>
      <c r="AA1416" s="11">
        <f ca="1">SUM($J1416:K1416)</f>
        <v>0</v>
      </c>
      <c r="AB1416" s="11">
        <f ca="1">SUM($J1416:L1416)</f>
        <v>0</v>
      </c>
      <c r="AC1416" s="11">
        <f ca="1">SUM($J1416:M1416)</f>
        <v>0</v>
      </c>
      <c r="AD1416" s="11">
        <f ca="1">SUM($J1416:N1416)</f>
        <v>0</v>
      </c>
      <c r="AE1416" s="11">
        <f ca="1">SUM($J1416:O1416)</f>
        <v>0</v>
      </c>
      <c r="AF1416" s="11">
        <f ca="1">SUM($J1416:P1416)</f>
        <v>0</v>
      </c>
      <c r="AG1416" s="11">
        <f ca="1">SUM($J1416:Q1416)</f>
        <v>0</v>
      </c>
      <c r="AH1416" s="11">
        <f ca="1">SUM($J1416:R1416)</f>
        <v>0</v>
      </c>
      <c r="AI1416" s="11">
        <f ca="1">SUM($J1416:S1416)</f>
        <v>0</v>
      </c>
      <c r="AJ1416" s="11">
        <f ca="1">SUM($J1416:T1416)</f>
        <v>0</v>
      </c>
      <c r="AK1416" s="11">
        <f ca="1">SUM($J1416:U1416)</f>
        <v>0</v>
      </c>
      <c r="AL1416" s="11">
        <f ca="1">SUM($J1416:V1416)</f>
        <v>0</v>
      </c>
      <c r="AM1416" s="11">
        <f ca="1">SUM($J1416:W1416)</f>
        <v>0</v>
      </c>
      <c r="AN1416" s="19">
        <f ca="1">SUM($J1416:X1416)</f>
        <v>0</v>
      </c>
      <c r="AO1416" s="12"/>
      <c r="AP1416" s="11">
        <f ca="1">IF(Data!$H$2="ja",IF(Z1416&gt;$G1416,Z1416-$G1416,0),0)</f>
        <v>0</v>
      </c>
      <c r="AQ1416" s="11">
        <f ca="1">IF(Data!$H$2="ja",IF(AA1416&gt;$G1416,AA1416-$G1416-SUM($AP1416:AP1416),0),0)</f>
        <v>0</v>
      </c>
      <c r="AR1416" s="11">
        <f ca="1">IF(Data!$H$2="ja",IF(AB1416&gt;$G1416,AB1416-$G1416-SUM($AP1416:AQ1416),0),0)</f>
        <v>0</v>
      </c>
      <c r="AS1416" s="11">
        <f ca="1">IF(Data!$H$2="ja",IF(AC1416&gt;$G1416,AC1416-$G1416-SUM($AP1416:AR1416),0),0)</f>
        <v>0</v>
      </c>
      <c r="AT1416" s="11">
        <f ca="1">IF(Data!$H$2="ja",IF(AD1416&gt;$G1416,AD1416-$G1416-SUM($AP1416:AS1416),0),0)</f>
        <v>0</v>
      </c>
      <c r="AU1416" s="11">
        <f ca="1">IF(Data!$H$2="ja",IF(AE1416&gt;$G1416,AE1416-$G1416-SUM($AP1416:AT1416),0),0)</f>
        <v>0</v>
      </c>
      <c r="AV1416" s="11">
        <f ca="1">IF(Data!$H$2="ja",IF(AF1416&gt;$G1416,AF1416-$G1416-SUM($AP1416:AU1416),0),0)</f>
        <v>0</v>
      </c>
      <c r="AW1416" s="11">
        <f ca="1">IF(Data!$H$2="ja",IF(AG1416&gt;$G1416,AG1416-$G1416-SUM($AP1416:AV1416),0),0)</f>
        <v>0</v>
      </c>
      <c r="AX1416" s="11">
        <f ca="1">IF(Data!$H$2="ja",IF(AH1416&gt;$G1416,AH1416-$G1416-SUM($AP1416:AW1416),0),0)</f>
        <v>0</v>
      </c>
      <c r="AY1416" s="11">
        <f ca="1">IF(Data!$H$2="ja",IF(AI1416&gt;$G1416,AI1416-$G1416-SUM($AP1416:AX1416),0),0)</f>
        <v>0</v>
      </c>
      <c r="AZ1416" s="11">
        <f ca="1">IF(Data!$H$2="ja",IF(AJ1416&gt;$G1416,AJ1416-$G1416-SUM($AP1416:AY1416),0),0)</f>
        <v>0</v>
      </c>
      <c r="BA1416" s="11">
        <f ca="1">IF(Data!$H$2="ja",IF(AK1416&gt;$G1416,AK1416-$G1416-SUM($AP1416:AZ1416),0),0)</f>
        <v>0</v>
      </c>
      <c r="BB1416" s="11">
        <f ca="1">IF(Data!$H$2="ja",IF(AL1416&gt;$G1416,AL1416-$G1416-SUM($AP1416:BA1416),0),0)</f>
        <v>0</v>
      </c>
      <c r="BC1416" s="11">
        <f ca="1">IF(Data!$H$2="ja",IF(AM1416&gt;$G1416,AM1416-$G1416-SUM($AP1416:BB1416),0),0)</f>
        <v>0</v>
      </c>
      <c r="BD1416" s="11">
        <f ca="1">IF(Data!$H$2="ja",IF(AN1416&gt;$G1416,AN1416-$G1416-SUM($AP1416:BC1416),0),0)</f>
        <v>0</v>
      </c>
    </row>
    <row r="1417" spans="1:56" x14ac:dyDescent="0.25">
      <c r="A1417" s="24">
        <v>13</v>
      </c>
      <c r="B1417" s="24">
        <f t="shared" si="759"/>
        <v>29</v>
      </c>
      <c r="C1417" s="39"/>
      <c r="D1417" s="9" t="str">
        <f>Data!B$10</f>
        <v>Indtægter (negative tal)</v>
      </c>
      <c r="E1417" s="9"/>
      <c r="F1417" s="4"/>
      <c r="G1417" s="242">
        <f>HLOOKUP(B1417,'Budget &amp; Total'!$1:$45,(34),FALSE)</f>
        <v>0</v>
      </c>
      <c r="H1417" s="454">
        <f t="shared" ca="1" si="760"/>
        <v>0</v>
      </c>
      <c r="I1417" s="72"/>
      <c r="J1417" s="159">
        <f ca="1">HLOOKUP($B1417,INDIRECT(J$1&amp;"!$I$2:$AM$40"),('Partner-period(er)'!$A1417+14),FALSE)</f>
        <v>0</v>
      </c>
      <c r="K1417" s="57">
        <f ca="1">HLOOKUP($B1417,INDIRECT(K$1&amp;"!$I$2:$AM$40"),('Partner-period(er)'!$A1417+14),FALSE)</f>
        <v>0</v>
      </c>
      <c r="L1417" s="57">
        <f ca="1">HLOOKUP($B1417,INDIRECT(L$1&amp;"!$I$2:$AM$40"),('Partner-period(er)'!$A1417+14),FALSE)</f>
        <v>0</v>
      </c>
      <c r="M1417" s="57">
        <f ca="1">HLOOKUP($B1417,INDIRECT(M$1&amp;"!$I$2:$AM$40"),('Partner-period(er)'!$A1417+14),FALSE)</f>
        <v>0</v>
      </c>
      <c r="N1417" s="57">
        <f ca="1">HLOOKUP($B1417,INDIRECT(N$1&amp;"!$I$2:$AM$40"),('Partner-period(er)'!$A1417+14),FALSE)</f>
        <v>0</v>
      </c>
      <c r="O1417" s="9">
        <f ca="1">HLOOKUP($B1417,INDIRECT(O$1&amp;"!$I$2:$AM$40"),('Partner-period(er)'!$A1417+14),FALSE)</f>
        <v>0</v>
      </c>
      <c r="P1417" s="9">
        <f ca="1">HLOOKUP($B1417,INDIRECT(P$1&amp;"!$I$2:$AM$40"),('Partner-period(er)'!$A1417+14),FALSE)</f>
        <v>0</v>
      </c>
      <c r="Q1417" s="9">
        <f ca="1">HLOOKUP($B1417,INDIRECT(Q$1&amp;"!$I$2:$AM$40"),('Partner-period(er)'!$A1417+14),FALSE)</f>
        <v>0</v>
      </c>
      <c r="R1417" s="9">
        <f ca="1">HLOOKUP($B1417,INDIRECT(R$1&amp;"!$I$2:$AM$40"),('Partner-period(er)'!$A1417+14),FALSE)</f>
        <v>0</v>
      </c>
      <c r="S1417" s="9">
        <f ca="1">HLOOKUP($B1417,INDIRECT(S$1&amp;"!$I$2:$AM$40"),('Partner-period(er)'!$A1417+14),FALSE)</f>
        <v>0</v>
      </c>
      <c r="T1417" s="9">
        <f ca="1">HLOOKUP($B1417,INDIRECT(T$1&amp;"!$I$2:$AM$40"),('Partner-period(er)'!$A1417+14),FALSE)</f>
        <v>0</v>
      </c>
      <c r="U1417" s="9">
        <f ca="1">HLOOKUP($B1417,INDIRECT(U$1&amp;"!$I$2:$AM$40"),('Partner-period(er)'!$A1417+14),FALSE)</f>
        <v>0</v>
      </c>
      <c r="V1417" s="9">
        <f ca="1">HLOOKUP($B1417,INDIRECT(V$1&amp;"!$I$2:$AM$40"),('Partner-period(er)'!$A1417+14),FALSE)</f>
        <v>0</v>
      </c>
      <c r="W1417" s="9">
        <f ca="1">HLOOKUP($B1417,INDIRECT(W$1&amp;"!$I$2:$AM$40"),('Partner-period(er)'!$A1417+14),FALSE)</f>
        <v>0</v>
      </c>
      <c r="X1417" s="109">
        <f ca="1">HLOOKUP($B1417,INDIRECT(X$1&amp;"!$I$2:$AM$40"),('Partner-period(er)'!$A1417+14),FALSE)</f>
        <v>0</v>
      </c>
      <c r="Z1417" s="15">
        <f t="shared" ca="1" si="763"/>
        <v>0</v>
      </c>
      <c r="AA1417" s="11">
        <f ca="1">SUM($J1417:K1417)</f>
        <v>0</v>
      </c>
      <c r="AB1417" s="11">
        <f ca="1">SUM($J1417:L1417)</f>
        <v>0</v>
      </c>
      <c r="AC1417" s="11">
        <f ca="1">SUM($J1417:M1417)</f>
        <v>0</v>
      </c>
      <c r="AD1417" s="11">
        <f ca="1">SUM($J1417:N1417)</f>
        <v>0</v>
      </c>
      <c r="AE1417" s="11">
        <f ca="1">SUM($J1417:O1417)</f>
        <v>0</v>
      </c>
      <c r="AF1417" s="11">
        <f ca="1">SUM($J1417:P1417)</f>
        <v>0</v>
      </c>
      <c r="AG1417" s="11">
        <f ca="1">SUM($J1417:Q1417)</f>
        <v>0</v>
      </c>
      <c r="AH1417" s="11">
        <f ca="1">SUM($J1417:R1417)</f>
        <v>0</v>
      </c>
      <c r="AI1417" s="11">
        <f ca="1">SUM($J1417:S1417)</f>
        <v>0</v>
      </c>
      <c r="AJ1417" s="11">
        <f ca="1">SUM($J1417:T1417)</f>
        <v>0</v>
      </c>
      <c r="AK1417" s="11">
        <f ca="1">SUM($J1417:U1417)</f>
        <v>0</v>
      </c>
      <c r="AL1417" s="11">
        <f ca="1">SUM($J1417:V1417)</f>
        <v>0</v>
      </c>
      <c r="AM1417" s="11">
        <f ca="1">SUM($J1417:W1417)</f>
        <v>0</v>
      </c>
      <c r="AN1417" s="19">
        <f ca="1">SUM($J1417:X1417)</f>
        <v>0</v>
      </c>
      <c r="AO1417" s="12"/>
      <c r="AP1417" s="11"/>
      <c r="AQ1417" s="11"/>
      <c r="AR1417" s="11"/>
      <c r="AS1417" s="11"/>
      <c r="AT1417" s="11"/>
      <c r="AU1417" s="11"/>
      <c r="AV1417" s="11"/>
      <c r="AW1417" s="11"/>
      <c r="AX1417" s="11"/>
      <c r="AY1417" s="11"/>
      <c r="AZ1417" s="11"/>
      <c r="BA1417" s="11"/>
      <c r="BB1417" s="11"/>
      <c r="BC1417" s="11"/>
      <c r="BD1417" s="11"/>
    </row>
    <row r="1418" spans="1:56" x14ac:dyDescent="0.25">
      <c r="A1418" s="24">
        <v>14</v>
      </c>
      <c r="B1418" s="24">
        <f t="shared" si="759"/>
        <v>29</v>
      </c>
      <c r="C1418" s="39"/>
      <c r="D1418" s="9" t="str">
        <f>Data!B$11</f>
        <v>Andet, herunder rejser og formidling</v>
      </c>
      <c r="E1418" s="9"/>
      <c r="F1418" s="4"/>
      <c r="G1418" s="242">
        <f>HLOOKUP(B1418,'Budget &amp; Total'!$1:$45,(35),FALSE)</f>
        <v>0</v>
      </c>
      <c r="H1418" s="454">
        <f t="shared" ca="1" si="760"/>
        <v>0</v>
      </c>
      <c r="I1418" s="72"/>
      <c r="J1418" s="159">
        <f ca="1">HLOOKUP($B1418,INDIRECT(J$1&amp;"!$I$2:$AM$40"),('Partner-period(er)'!$A1418+14),FALSE)</f>
        <v>0</v>
      </c>
      <c r="K1418" s="57">
        <f ca="1">HLOOKUP($B1418,INDIRECT(K$1&amp;"!$I$2:$AM$40"),('Partner-period(er)'!$A1418+14),FALSE)</f>
        <v>0</v>
      </c>
      <c r="L1418" s="57">
        <f ca="1">HLOOKUP($B1418,INDIRECT(L$1&amp;"!$I$2:$AM$40"),('Partner-period(er)'!$A1418+14),FALSE)</f>
        <v>0</v>
      </c>
      <c r="M1418" s="57">
        <f ca="1">HLOOKUP($B1418,INDIRECT(M$1&amp;"!$I$2:$AM$40"),('Partner-period(er)'!$A1418+14),FALSE)</f>
        <v>0</v>
      </c>
      <c r="N1418" s="57">
        <f ca="1">HLOOKUP($B1418,INDIRECT(N$1&amp;"!$I$2:$AM$40"),('Partner-period(er)'!$A1418+14),FALSE)</f>
        <v>0</v>
      </c>
      <c r="O1418" s="9">
        <f ca="1">HLOOKUP($B1418,INDIRECT(O$1&amp;"!$I$2:$AM$40"),('Partner-period(er)'!$A1418+14),FALSE)</f>
        <v>0</v>
      </c>
      <c r="P1418" s="9">
        <f ca="1">HLOOKUP($B1418,INDIRECT(P$1&amp;"!$I$2:$AM$40"),('Partner-period(er)'!$A1418+14),FALSE)</f>
        <v>0</v>
      </c>
      <c r="Q1418" s="9">
        <f ca="1">HLOOKUP($B1418,INDIRECT(Q$1&amp;"!$I$2:$AM$40"),('Partner-period(er)'!$A1418+14),FALSE)</f>
        <v>0</v>
      </c>
      <c r="R1418" s="9">
        <f ca="1">HLOOKUP($B1418,INDIRECT(R$1&amp;"!$I$2:$AM$40"),('Partner-period(er)'!$A1418+14),FALSE)</f>
        <v>0</v>
      </c>
      <c r="S1418" s="9">
        <f ca="1">HLOOKUP($B1418,INDIRECT(S$1&amp;"!$I$2:$AM$40"),('Partner-period(er)'!$A1418+14),FALSE)</f>
        <v>0</v>
      </c>
      <c r="T1418" s="9">
        <f ca="1">HLOOKUP($B1418,INDIRECT(T$1&amp;"!$I$2:$AM$40"),('Partner-period(er)'!$A1418+14),FALSE)</f>
        <v>0</v>
      </c>
      <c r="U1418" s="9">
        <f ca="1">HLOOKUP($B1418,INDIRECT(U$1&amp;"!$I$2:$AM$40"),('Partner-period(er)'!$A1418+14),FALSE)</f>
        <v>0</v>
      </c>
      <c r="V1418" s="9">
        <f ca="1">HLOOKUP($B1418,INDIRECT(V$1&amp;"!$I$2:$AM$40"),('Partner-period(er)'!$A1418+14),FALSE)</f>
        <v>0</v>
      </c>
      <c r="W1418" s="9">
        <f ca="1">HLOOKUP($B1418,INDIRECT(W$1&amp;"!$I$2:$AM$40"),('Partner-period(er)'!$A1418+14),FALSE)</f>
        <v>0</v>
      </c>
      <c r="X1418" s="109">
        <f ca="1">HLOOKUP($B1418,INDIRECT(X$1&amp;"!$I$2:$AM$40"),('Partner-period(er)'!$A1418+14),FALSE)</f>
        <v>0</v>
      </c>
      <c r="Z1418" s="15">
        <f t="shared" ca="1" si="763"/>
        <v>0</v>
      </c>
      <c r="AA1418" s="11">
        <f ca="1">SUM($J1418:K1418)</f>
        <v>0</v>
      </c>
      <c r="AB1418" s="11">
        <f ca="1">SUM($J1418:L1418)</f>
        <v>0</v>
      </c>
      <c r="AC1418" s="11">
        <f ca="1">SUM($J1418:M1418)</f>
        <v>0</v>
      </c>
      <c r="AD1418" s="11">
        <f ca="1">SUM($J1418:N1418)</f>
        <v>0</v>
      </c>
      <c r="AE1418" s="11">
        <f ca="1">SUM($J1418:O1418)</f>
        <v>0</v>
      </c>
      <c r="AF1418" s="11">
        <f ca="1">SUM($J1418:P1418)</f>
        <v>0</v>
      </c>
      <c r="AG1418" s="11">
        <f ca="1">SUM($J1418:Q1418)</f>
        <v>0</v>
      </c>
      <c r="AH1418" s="11">
        <f ca="1">SUM($J1418:R1418)</f>
        <v>0</v>
      </c>
      <c r="AI1418" s="11">
        <f ca="1">SUM($J1418:S1418)</f>
        <v>0</v>
      </c>
      <c r="AJ1418" s="11">
        <f ca="1">SUM($J1418:T1418)</f>
        <v>0</v>
      </c>
      <c r="AK1418" s="11">
        <f ca="1">SUM($J1418:U1418)</f>
        <v>0</v>
      </c>
      <c r="AL1418" s="11">
        <f ca="1">SUM($J1418:V1418)</f>
        <v>0</v>
      </c>
      <c r="AM1418" s="11">
        <f ca="1">SUM($J1418:W1418)</f>
        <v>0</v>
      </c>
      <c r="AN1418" s="19">
        <f ca="1">SUM($J1418:X1418)</f>
        <v>0</v>
      </c>
      <c r="AO1418" s="12"/>
      <c r="AP1418" s="11">
        <f ca="1">IF(Data!$H$2="ja",IF(Z1418&gt;$G1418,Z1418-$G1418,0),0)</f>
        <v>0</v>
      </c>
      <c r="AQ1418" s="11">
        <f ca="1">IF(Data!$H$2="ja",IF(AA1418&gt;$G1418,AA1418-$G1418-SUM($AP1418:AP1418),0),0)</f>
        <v>0</v>
      </c>
      <c r="AR1418" s="11">
        <f ca="1">IF(Data!$H$2="ja",IF(AB1418&gt;$G1418,AB1418-$G1418-SUM($AP1418:AQ1418),0),0)</f>
        <v>0</v>
      </c>
      <c r="AS1418" s="11">
        <f ca="1">IF(Data!$H$2="ja",IF(AC1418&gt;$G1418,AC1418-$G1418-SUM($AP1418:AR1418),0),0)</f>
        <v>0</v>
      </c>
      <c r="AT1418" s="11">
        <f ca="1">IF(Data!$H$2="ja",IF(AD1418&gt;$G1418,AD1418-$G1418-SUM($AP1418:AS1418),0),0)</f>
        <v>0</v>
      </c>
      <c r="AU1418" s="11">
        <f ca="1">IF(Data!$H$2="ja",IF(AE1418&gt;$G1418,AE1418-$G1418-SUM($AP1418:AT1418),0),0)</f>
        <v>0</v>
      </c>
      <c r="AV1418" s="11">
        <f ca="1">IF(Data!$H$2="ja",IF(AF1418&gt;$G1418,AF1418-$G1418-SUM($AP1418:AU1418),0),0)</f>
        <v>0</v>
      </c>
      <c r="AW1418" s="11">
        <f ca="1">IF(Data!$H$2="ja",IF(AG1418&gt;$G1418,AG1418-$G1418-SUM($AP1418:AV1418),0),0)</f>
        <v>0</v>
      </c>
      <c r="AX1418" s="11">
        <f ca="1">IF(Data!$H$2="ja",IF(AH1418&gt;$G1418,AH1418-$G1418-SUM($AP1418:AW1418),0),0)</f>
        <v>0</v>
      </c>
      <c r="AY1418" s="11">
        <f ca="1">IF(Data!$H$2="ja",IF(AI1418&gt;$G1418,AI1418-$G1418-SUM($AP1418:AX1418),0),0)</f>
        <v>0</v>
      </c>
      <c r="AZ1418" s="11">
        <f ca="1">IF(Data!$H$2="ja",IF(AJ1418&gt;$G1418,AJ1418-$G1418-SUM($AP1418:AY1418),0),0)</f>
        <v>0</v>
      </c>
      <c r="BA1418" s="11">
        <f ca="1">IF(Data!$H$2="ja",IF(AK1418&gt;$G1418,AK1418-$G1418-SUM($AP1418:AZ1418),0),0)</f>
        <v>0</v>
      </c>
      <c r="BB1418" s="11">
        <f ca="1">IF(Data!$H$2="ja",IF(AL1418&gt;$G1418,AL1418-$G1418-SUM($AP1418:BA1418),0),0)</f>
        <v>0</v>
      </c>
      <c r="BC1418" s="11">
        <f ca="1">IF(Data!$H$2="ja",IF(AM1418&gt;$G1418,AM1418-$G1418-SUM($AP1418:BB1418),0),0)</f>
        <v>0</v>
      </c>
      <c r="BD1418" s="11">
        <f ca="1">IF(Data!$H$2="ja",IF(AN1418&gt;$G1418,AN1418-$G1418-SUM($AP1418:BC1418),0),0)</f>
        <v>0</v>
      </c>
    </row>
    <row r="1419" spans="1:56" x14ac:dyDescent="0.25">
      <c r="A1419" s="24">
        <v>15</v>
      </c>
      <c r="B1419" s="24">
        <f t="shared" si="759"/>
        <v>29</v>
      </c>
      <c r="C1419" s="39"/>
      <c r="D1419" s="9" t="str">
        <f>Data!B$12</f>
        <v>Overheadomkostninger</v>
      </c>
      <c r="E1419" s="9"/>
      <c r="F1419" s="4"/>
      <c r="G1419" s="243">
        <f>HLOOKUP(B1419,'Budget &amp; Total'!$1:$45,(37),FALSE)</f>
        <v>0</v>
      </c>
      <c r="H1419" s="454">
        <f t="shared" ca="1" si="760"/>
        <v>0</v>
      </c>
      <c r="I1419" s="72"/>
      <c r="J1419" s="159">
        <f ca="1">HLOOKUP($B1419,INDIRECT(J$1&amp;"!$I$2:$AM$40"),('Partner-period(er)'!$A1419+14),FALSE)</f>
        <v>0</v>
      </c>
      <c r="K1419" s="57">
        <f ca="1">HLOOKUP($B1419,INDIRECT(K$1&amp;"!$I$2:$AM$40"),('Partner-period(er)'!$A1419+14),FALSE)</f>
        <v>0</v>
      </c>
      <c r="L1419" s="57">
        <f ca="1">HLOOKUP($B1419,INDIRECT(L$1&amp;"!$I$2:$AM$40"),('Partner-period(er)'!$A1419+14),FALSE)</f>
        <v>0</v>
      </c>
      <c r="M1419" s="57">
        <f ca="1">HLOOKUP($B1419,INDIRECT(M$1&amp;"!$I$2:$AM$40"),('Partner-period(er)'!$A1419+14),FALSE)</f>
        <v>0</v>
      </c>
      <c r="N1419" s="57">
        <f ca="1">HLOOKUP($B1419,INDIRECT(N$1&amp;"!$I$2:$AM$40"),('Partner-period(er)'!$A1419+14),FALSE)</f>
        <v>0</v>
      </c>
      <c r="O1419" s="9">
        <f ca="1">HLOOKUP($B1419,INDIRECT(O$1&amp;"!$I$2:$AM$40"),('Partner-period(er)'!$A1419+14),FALSE)</f>
        <v>0</v>
      </c>
      <c r="P1419" s="9">
        <f ca="1">HLOOKUP($B1419,INDIRECT(P$1&amp;"!$I$2:$AM$40"),('Partner-period(er)'!$A1419+14),FALSE)</f>
        <v>0</v>
      </c>
      <c r="Q1419" s="9">
        <f ca="1">HLOOKUP($B1419,INDIRECT(Q$1&amp;"!$I$2:$AM$40"),('Partner-period(er)'!$A1419+14),FALSE)</f>
        <v>0</v>
      </c>
      <c r="R1419" s="9">
        <f ca="1">HLOOKUP($B1419,INDIRECT(R$1&amp;"!$I$2:$AM$40"),('Partner-period(er)'!$A1419+14),FALSE)</f>
        <v>0</v>
      </c>
      <c r="S1419" s="9">
        <f ca="1">HLOOKUP($B1419,INDIRECT(S$1&amp;"!$I$2:$AM$40"),('Partner-period(er)'!$A1419+14),FALSE)</f>
        <v>0</v>
      </c>
      <c r="T1419" s="9">
        <f ca="1">HLOOKUP($B1419,INDIRECT(T$1&amp;"!$I$2:$AM$40"),('Partner-period(er)'!$A1419+14),FALSE)</f>
        <v>0</v>
      </c>
      <c r="U1419" s="9">
        <f ca="1">HLOOKUP($B1419,INDIRECT(U$1&amp;"!$I$2:$AM$40"),('Partner-period(er)'!$A1419+14),FALSE)</f>
        <v>0</v>
      </c>
      <c r="V1419" s="9">
        <f ca="1">HLOOKUP($B1419,INDIRECT(V$1&amp;"!$I$2:$AM$40"),('Partner-period(er)'!$A1419+14),FALSE)</f>
        <v>0</v>
      </c>
      <c r="W1419" s="9">
        <f ca="1">HLOOKUP($B1419,INDIRECT(W$1&amp;"!$I$2:$AM$40"),('Partner-period(er)'!$A1419+14),FALSE)</f>
        <v>0</v>
      </c>
      <c r="X1419" s="109">
        <f ca="1">HLOOKUP($B1419,INDIRECT(X$1&amp;"!$I$2:$AM$40"),('Partner-period(er)'!$A1419+14),FALSE)</f>
        <v>0</v>
      </c>
      <c r="Z1419" s="15">
        <f t="shared" ca="1" si="763"/>
        <v>0</v>
      </c>
      <c r="AA1419" s="11">
        <f ca="1">SUM($J1419:K1419)</f>
        <v>0</v>
      </c>
      <c r="AB1419" s="11">
        <f ca="1">SUM($J1419:L1419)</f>
        <v>0</v>
      </c>
      <c r="AC1419" s="11">
        <f ca="1">SUM($J1419:M1419)</f>
        <v>0</v>
      </c>
      <c r="AD1419" s="11">
        <f ca="1">SUM($J1419:N1419)</f>
        <v>0</v>
      </c>
      <c r="AE1419" s="11">
        <f ca="1">SUM($J1419:O1419)</f>
        <v>0</v>
      </c>
      <c r="AF1419" s="11">
        <f ca="1">SUM($J1419:P1419)</f>
        <v>0</v>
      </c>
      <c r="AG1419" s="11">
        <f ca="1">SUM($J1419:Q1419)</f>
        <v>0</v>
      </c>
      <c r="AH1419" s="11">
        <f ca="1">SUM($J1419:R1419)</f>
        <v>0</v>
      </c>
      <c r="AI1419" s="11">
        <f ca="1">SUM($J1419:S1419)</f>
        <v>0</v>
      </c>
      <c r="AJ1419" s="11">
        <f ca="1">SUM($J1419:T1419)</f>
        <v>0</v>
      </c>
      <c r="AK1419" s="11">
        <f ca="1">SUM($J1419:U1419)</f>
        <v>0</v>
      </c>
      <c r="AL1419" s="11">
        <f ca="1">SUM($J1419:V1419)</f>
        <v>0</v>
      </c>
      <c r="AM1419" s="11">
        <f ca="1">SUM($J1419:W1419)</f>
        <v>0</v>
      </c>
      <c r="AN1419" s="19">
        <f ca="1">SUM($J1419:X1419)</f>
        <v>0</v>
      </c>
      <c r="AO1419" s="12"/>
      <c r="AP1419" s="11">
        <f ca="1">IF(Data!$H$2="ja",IF(Z1419&gt;$G1419,Z1419-$G1419,0),0)</f>
        <v>0</v>
      </c>
      <c r="AQ1419" s="11">
        <f ca="1">IF(Data!$H$2="ja",IF(AA1419&gt;$G1419,AA1419-$G1419-SUM($AP1419:AP1419),0),0)</f>
        <v>0</v>
      </c>
      <c r="AR1419" s="11">
        <f ca="1">IF(Data!$H$2="ja",IF(AB1419&gt;$G1419,AB1419-$G1419-SUM($AP1419:AQ1419),0),0)</f>
        <v>0</v>
      </c>
      <c r="AS1419" s="11">
        <f ca="1">IF(Data!$H$2="ja",IF(AC1419&gt;$G1419,AC1419-$G1419-SUM($AP1419:AR1419),0),0)</f>
        <v>0</v>
      </c>
      <c r="AT1419" s="11">
        <f ca="1">IF(Data!$H$2="ja",IF(AD1419&gt;$G1419,AD1419-$G1419-SUM($AP1419:AS1419),0),0)</f>
        <v>0</v>
      </c>
      <c r="AU1419" s="11">
        <f ca="1">IF(Data!$H$2="ja",IF(AE1419&gt;$G1419,AE1419-$G1419-SUM($AP1419:AT1419),0),0)</f>
        <v>0</v>
      </c>
      <c r="AV1419" s="11">
        <f ca="1">IF(Data!$H$2="ja",IF(AF1419&gt;$G1419,AF1419-$G1419-SUM($AP1419:AU1419),0),0)</f>
        <v>0</v>
      </c>
      <c r="AW1419" s="11">
        <f ca="1">IF(Data!$H$2="ja",IF(AG1419&gt;$G1419,AG1419-$G1419-SUM($AP1419:AV1419),0),0)</f>
        <v>0</v>
      </c>
      <c r="AX1419" s="11">
        <f ca="1">IF(Data!$H$2="ja",IF(AH1419&gt;$G1419,AH1419-$G1419-SUM($AP1419:AW1419),0),0)</f>
        <v>0</v>
      </c>
      <c r="AY1419" s="11">
        <f ca="1">IF(Data!$H$2="ja",IF(AI1419&gt;$G1419,AI1419-$G1419-SUM($AP1419:AX1419),0),0)</f>
        <v>0</v>
      </c>
      <c r="AZ1419" s="11">
        <f ca="1">IF(Data!$H$2="ja",IF(AJ1419&gt;$G1419,AJ1419-$G1419-SUM($AP1419:AY1419),0),0)</f>
        <v>0</v>
      </c>
      <c r="BA1419" s="11">
        <f ca="1">IF(Data!$H$2="ja",IF(AK1419&gt;$G1419,AK1419-$G1419-SUM($AP1419:AZ1419),0),0)</f>
        <v>0</v>
      </c>
      <c r="BB1419" s="11">
        <f ca="1">IF(Data!$H$2="ja",IF(AL1419&gt;$G1419,AL1419-$G1419-SUM($AP1419:BA1419),0),0)</f>
        <v>0</v>
      </c>
      <c r="BC1419" s="11">
        <f ca="1">IF(Data!$H$2="ja",IF(AM1419&gt;$G1419,AM1419-$G1419-SUM($AP1419:BB1419),0),0)</f>
        <v>0</v>
      </c>
      <c r="BD1419" s="11">
        <f ca="1">IF(Data!$H$2="ja",IF(AN1419&gt;$G1419,AN1419-$G1419-SUM($AP1419:BC1419),0),0)</f>
        <v>0</v>
      </c>
    </row>
    <row r="1420" spans="1:56" x14ac:dyDescent="0.25">
      <c r="A1420" s="24">
        <v>16</v>
      </c>
      <c r="B1420" s="24">
        <f t="shared" si="759"/>
        <v>29</v>
      </c>
      <c r="C1420" s="35"/>
      <c r="D1420" s="32" t="str">
        <f>Data!B$19</f>
        <v>Andre omkostninger total</v>
      </c>
      <c r="E1420" s="32"/>
      <c r="F1420" s="71"/>
      <c r="G1420" s="242">
        <f>HLOOKUP(B1420,'Budget &amp; Total'!$1:$45,(19+A1420),FALSE)</f>
        <v>0</v>
      </c>
      <c r="H1420" s="456">
        <f t="shared" ca="1" si="760"/>
        <v>0</v>
      </c>
      <c r="I1420" s="72"/>
      <c r="J1420" s="209">
        <f ca="1">HLOOKUP($B1420,INDIRECT(J$1&amp;"!$I$2:$AM$40"),('Partner-period(er)'!$A1420+14),FALSE)</f>
        <v>0</v>
      </c>
      <c r="K1420" s="61">
        <f ca="1">HLOOKUP($B1420,INDIRECT(K$1&amp;"!$I$2:$AM$40"),('Partner-period(er)'!$A1420+14),FALSE)</f>
        <v>0</v>
      </c>
      <c r="L1420" s="61">
        <f ca="1">HLOOKUP($B1420,INDIRECT(L$1&amp;"!$I$2:$AM$40"),('Partner-period(er)'!$A1420+14),FALSE)</f>
        <v>0</v>
      </c>
      <c r="M1420" s="61">
        <f ca="1">HLOOKUP($B1420,INDIRECT(M$1&amp;"!$I$2:$AM$40"),('Partner-period(er)'!$A1420+14),FALSE)</f>
        <v>0</v>
      </c>
      <c r="N1420" s="61">
        <f ca="1">HLOOKUP($B1420,INDIRECT(N$1&amp;"!$I$2:$AM$40"),('Partner-period(er)'!$A1420+14),FALSE)</f>
        <v>0</v>
      </c>
      <c r="O1420" s="32">
        <f ca="1">HLOOKUP($B1420,INDIRECT(O$1&amp;"!$I$2:$AM$40"),('Partner-period(er)'!$A1420+14),FALSE)</f>
        <v>0</v>
      </c>
      <c r="P1420" s="32">
        <f ca="1">HLOOKUP($B1420,INDIRECT(P$1&amp;"!$I$2:$AM$40"),('Partner-period(er)'!$A1420+14),FALSE)</f>
        <v>0</v>
      </c>
      <c r="Q1420" s="32">
        <f ca="1">HLOOKUP($B1420,INDIRECT(Q$1&amp;"!$I$2:$AM$40"),('Partner-period(er)'!$A1420+14),FALSE)</f>
        <v>0</v>
      </c>
      <c r="R1420" s="32">
        <f ca="1">HLOOKUP($B1420,INDIRECT(R$1&amp;"!$I$2:$AM$40"),('Partner-period(er)'!$A1420+14),FALSE)</f>
        <v>0</v>
      </c>
      <c r="S1420" s="32">
        <f ca="1">HLOOKUP($B1420,INDIRECT(S$1&amp;"!$I$2:$AM$40"),('Partner-period(er)'!$A1420+14),FALSE)</f>
        <v>0</v>
      </c>
      <c r="T1420" s="32">
        <f ca="1">HLOOKUP($B1420,INDIRECT(T$1&amp;"!$I$2:$AM$40"),('Partner-period(er)'!$A1420+14),FALSE)</f>
        <v>0</v>
      </c>
      <c r="U1420" s="32">
        <f ca="1">HLOOKUP($B1420,INDIRECT(U$1&amp;"!$I$2:$AM$40"),('Partner-period(er)'!$A1420+14),FALSE)</f>
        <v>0</v>
      </c>
      <c r="V1420" s="32">
        <f ca="1">HLOOKUP($B1420,INDIRECT(V$1&amp;"!$I$2:$AM$40"),('Partner-period(er)'!$A1420+14),FALSE)</f>
        <v>0</v>
      </c>
      <c r="W1420" s="32">
        <f ca="1">HLOOKUP($B1420,INDIRECT(W$1&amp;"!$I$2:$AM$40"),('Partner-period(er)'!$A1420+14),FALSE)</f>
        <v>0</v>
      </c>
      <c r="X1420" s="366">
        <f ca="1">HLOOKUP($B1420,INDIRECT(X$1&amp;"!$I$2:$AM$40"),('Partner-period(er)'!$A1420+14),FALSE)</f>
        <v>0</v>
      </c>
      <c r="Z1420" s="15">
        <f t="shared" ca="1" si="763"/>
        <v>0</v>
      </c>
      <c r="AA1420" s="11">
        <f ca="1">SUM($J1420:K1420)</f>
        <v>0</v>
      </c>
      <c r="AB1420" s="11">
        <f ca="1">SUM($J1420:L1420)</f>
        <v>0</v>
      </c>
      <c r="AC1420" s="11">
        <f ca="1">SUM($J1420:M1420)</f>
        <v>0</v>
      </c>
      <c r="AD1420" s="11">
        <f ca="1">SUM($J1420:N1420)</f>
        <v>0</v>
      </c>
      <c r="AE1420" s="11">
        <f ca="1">SUM($J1420:O1420)</f>
        <v>0</v>
      </c>
      <c r="AF1420" s="11">
        <f ca="1">SUM($J1420:P1420)</f>
        <v>0</v>
      </c>
      <c r="AG1420" s="11">
        <f ca="1">SUM($J1420:Q1420)</f>
        <v>0</v>
      </c>
      <c r="AH1420" s="11">
        <f ca="1">SUM($J1420:R1420)</f>
        <v>0</v>
      </c>
      <c r="AI1420" s="11">
        <f ca="1">SUM($J1420:S1420)</f>
        <v>0</v>
      </c>
      <c r="AJ1420" s="11">
        <f ca="1">SUM($J1420:T1420)</f>
        <v>0</v>
      </c>
      <c r="AK1420" s="11">
        <f ca="1">SUM($J1420:U1420)</f>
        <v>0</v>
      </c>
      <c r="AL1420" s="11">
        <f ca="1">SUM($J1420:V1420)</f>
        <v>0</v>
      </c>
      <c r="AM1420" s="11">
        <f ca="1">SUM($J1420:W1420)</f>
        <v>0</v>
      </c>
      <c r="AN1420" s="19">
        <f ca="1">SUM($J1420:X1420)</f>
        <v>0</v>
      </c>
      <c r="AO1420" s="12"/>
      <c r="AP1420" s="11"/>
      <c r="AQ1420" s="11"/>
      <c r="AR1420" s="11"/>
      <c r="AS1420" s="11"/>
      <c r="AT1420" s="11"/>
      <c r="AU1420" s="11"/>
      <c r="AV1420" s="11"/>
      <c r="AW1420" s="11"/>
      <c r="AX1420" s="11"/>
      <c r="AY1420" s="11"/>
      <c r="AZ1420" s="11"/>
      <c r="BA1420" s="11"/>
      <c r="BB1420" s="11"/>
      <c r="BC1420" s="11"/>
      <c r="BD1420" s="11"/>
    </row>
    <row r="1421" spans="1:56" ht="13.8" thickBot="1" x14ac:dyDescent="0.3">
      <c r="A1421" s="24">
        <v>17</v>
      </c>
      <c r="B1421" s="24">
        <f t="shared" si="759"/>
        <v>29</v>
      </c>
      <c r="C1421" s="250" t="str">
        <f>Data!B$55</f>
        <v>Totale omkostninger</v>
      </c>
      <c r="D1421" s="251"/>
      <c r="E1421" s="251"/>
      <c r="F1421" s="252"/>
      <c r="G1421" s="253">
        <f>HLOOKUP(B1421,'Budget &amp; Total'!$1:$45,(38),FALSE)</f>
        <v>0</v>
      </c>
      <c r="H1421" s="457">
        <f t="shared" ca="1" si="760"/>
        <v>0</v>
      </c>
      <c r="I1421" s="80"/>
      <c r="J1421" s="255">
        <f ca="1">HLOOKUP($B1421,INDIRECT(J$1&amp;"!$I$2:$AM$40"),('Partner-period(er)'!$A1421+14),FALSE)</f>
        <v>0</v>
      </c>
      <c r="K1421" s="256">
        <f ca="1">HLOOKUP($B1421,INDIRECT(K$1&amp;"!$I$2:$AM$40"),('Partner-period(er)'!$A1421+14),FALSE)</f>
        <v>0</v>
      </c>
      <c r="L1421" s="256">
        <f ca="1">HLOOKUP($B1421,INDIRECT(L$1&amp;"!$I$2:$AM$40"),('Partner-period(er)'!$A1421+14),FALSE)</f>
        <v>0</v>
      </c>
      <c r="M1421" s="256">
        <f ca="1">HLOOKUP($B1421,INDIRECT(M$1&amp;"!$I$2:$AM$40"),('Partner-period(er)'!$A1421+14),FALSE)</f>
        <v>0</v>
      </c>
      <c r="N1421" s="256">
        <f ca="1">HLOOKUP($B1421,INDIRECT(N$1&amp;"!$I$2:$AM$40"),('Partner-period(er)'!$A1421+14),FALSE)</f>
        <v>0</v>
      </c>
      <c r="O1421" s="367">
        <f ca="1">HLOOKUP($B1421,INDIRECT(O$1&amp;"!$I$2:$AM$40"),('Partner-period(er)'!$A1421+14),FALSE)</f>
        <v>0</v>
      </c>
      <c r="P1421" s="367">
        <f ca="1">HLOOKUP($B1421,INDIRECT(P$1&amp;"!$I$2:$AM$40"),('Partner-period(er)'!$A1421+14),FALSE)</f>
        <v>0</v>
      </c>
      <c r="Q1421" s="367">
        <f ca="1">HLOOKUP($B1421,INDIRECT(Q$1&amp;"!$I$2:$AM$40"),('Partner-period(er)'!$A1421+14),FALSE)</f>
        <v>0</v>
      </c>
      <c r="R1421" s="367">
        <f ca="1">HLOOKUP($B1421,INDIRECT(R$1&amp;"!$I$2:$AM$40"),('Partner-period(er)'!$A1421+14),FALSE)</f>
        <v>0</v>
      </c>
      <c r="S1421" s="367">
        <f ca="1">HLOOKUP($B1421,INDIRECT(S$1&amp;"!$I$2:$AM$40"),('Partner-period(er)'!$A1421+14),FALSE)</f>
        <v>0</v>
      </c>
      <c r="T1421" s="367">
        <f ca="1">HLOOKUP($B1421,INDIRECT(T$1&amp;"!$I$2:$AM$40"),('Partner-period(er)'!$A1421+14),FALSE)</f>
        <v>0</v>
      </c>
      <c r="U1421" s="367">
        <f ca="1">HLOOKUP($B1421,INDIRECT(U$1&amp;"!$I$2:$AM$40"),('Partner-period(er)'!$A1421+14),FALSE)</f>
        <v>0</v>
      </c>
      <c r="V1421" s="367">
        <f ca="1">HLOOKUP($B1421,INDIRECT(V$1&amp;"!$I$2:$AM$40"),('Partner-period(er)'!$A1421+14),FALSE)</f>
        <v>0</v>
      </c>
      <c r="W1421" s="367">
        <f ca="1">HLOOKUP($B1421,INDIRECT(W$1&amp;"!$I$2:$AM$40"),('Partner-period(er)'!$A1421+14),FALSE)</f>
        <v>0</v>
      </c>
      <c r="X1421" s="368">
        <f ca="1">HLOOKUP($B1421,INDIRECT(X$1&amp;"!$I$2:$AM$40"),('Partner-period(er)'!$A1421+14),FALSE)</f>
        <v>0</v>
      </c>
      <c r="Z1421" s="15">
        <f t="shared" ca="1" si="763"/>
        <v>0</v>
      </c>
      <c r="AA1421" s="11">
        <f ca="1">SUM($J1421:K1421)</f>
        <v>0</v>
      </c>
      <c r="AB1421" s="11">
        <f ca="1">SUM($J1421:L1421)</f>
        <v>0</v>
      </c>
      <c r="AC1421" s="11">
        <f ca="1">SUM($J1421:M1421)</f>
        <v>0</v>
      </c>
      <c r="AD1421" s="11">
        <f ca="1">SUM($J1421:N1421)</f>
        <v>0</v>
      </c>
      <c r="AE1421" s="11">
        <f ca="1">SUM($J1421:O1421)</f>
        <v>0</v>
      </c>
      <c r="AF1421" s="11">
        <f ca="1">SUM($J1421:P1421)</f>
        <v>0</v>
      </c>
      <c r="AG1421" s="11">
        <f ca="1">SUM($J1421:Q1421)</f>
        <v>0</v>
      </c>
      <c r="AH1421" s="11">
        <f ca="1">SUM($J1421:R1421)</f>
        <v>0</v>
      </c>
      <c r="AI1421" s="11">
        <f ca="1">SUM($J1421:S1421)</f>
        <v>0</v>
      </c>
      <c r="AJ1421" s="11">
        <f ca="1">SUM($J1421:T1421)</f>
        <v>0</v>
      </c>
      <c r="AK1421" s="11">
        <f ca="1">SUM($J1421:U1421)</f>
        <v>0</v>
      </c>
      <c r="AL1421" s="11">
        <f ca="1">SUM($J1421:V1421)</f>
        <v>0</v>
      </c>
      <c r="AM1421" s="11">
        <f ca="1">SUM($J1421:W1421)</f>
        <v>0</v>
      </c>
      <c r="AN1421" s="19">
        <f ca="1">SUM($J1421:X1421)</f>
        <v>0</v>
      </c>
      <c r="AO1421" s="12"/>
      <c r="AP1421" s="11"/>
      <c r="AQ1421" s="11"/>
      <c r="AR1421" s="11"/>
      <c r="AS1421" s="11"/>
      <c r="AT1421" s="11"/>
      <c r="AU1421" s="11"/>
      <c r="AV1421" s="11"/>
      <c r="AW1421" s="11"/>
      <c r="AX1421" s="11"/>
      <c r="AY1421" s="11"/>
      <c r="AZ1421" s="11"/>
      <c r="BA1421" s="11"/>
      <c r="BB1421" s="11"/>
      <c r="BC1421" s="11"/>
      <c r="BD1421" s="11"/>
    </row>
    <row r="1422" spans="1:56" ht="13.8" thickTop="1" x14ac:dyDescent="0.25">
      <c r="A1422" s="24">
        <v>18</v>
      </c>
      <c r="B1422" s="24">
        <f t="shared" si="759"/>
        <v>29</v>
      </c>
      <c r="C1422" s="38">
        <f>'Budget &amp; Total'!B$41</f>
        <v>0</v>
      </c>
      <c r="D1422" s="9"/>
      <c r="E1422" s="9"/>
      <c r="F1422" s="4"/>
      <c r="G1422" s="242"/>
      <c r="H1422" s="454">
        <f t="shared" ca="1" si="760"/>
        <v>0</v>
      </c>
      <c r="I1422" s="72"/>
      <c r="J1422" s="159">
        <f ca="1">HLOOKUP($B1422,INDIRECT(J$1&amp;"!$I$2:$AM$40"),('Partner-period(er)'!$A1422+14),FALSE)</f>
        <v>0</v>
      </c>
      <c r="K1422" s="57">
        <f ca="1">HLOOKUP($B1422,INDIRECT(K$1&amp;"!$I$2:$AM$40"),('Partner-period(er)'!$A1422+14),FALSE)</f>
        <v>0</v>
      </c>
      <c r="L1422" s="57">
        <f ca="1">HLOOKUP($B1422,INDIRECT(L$1&amp;"!$I$2:$AM$40"),('Partner-period(er)'!$A1422+14),FALSE)</f>
        <v>0</v>
      </c>
      <c r="M1422" s="57">
        <f ca="1">HLOOKUP($B1422,INDIRECT(M$1&amp;"!$I$2:$AM$40"),('Partner-period(er)'!$A1422+14),FALSE)</f>
        <v>0</v>
      </c>
      <c r="N1422" s="57">
        <f ca="1">HLOOKUP($B1422,INDIRECT(N$1&amp;"!$I$2:$AM$40"),('Partner-period(er)'!$A1422+14),FALSE)</f>
        <v>0</v>
      </c>
      <c r="O1422" s="9">
        <f ca="1">HLOOKUP($B1422,INDIRECT(O$1&amp;"!$I$2:$AM$40"),('Partner-period(er)'!$A1422+14),FALSE)</f>
        <v>0</v>
      </c>
      <c r="P1422" s="9">
        <f ca="1">HLOOKUP($B1422,INDIRECT(P$1&amp;"!$I$2:$AM$40"),('Partner-period(er)'!$A1422+14),FALSE)</f>
        <v>0</v>
      </c>
      <c r="Q1422" s="9">
        <f ca="1">HLOOKUP($B1422,INDIRECT(Q$1&amp;"!$I$2:$AM$40"),('Partner-period(er)'!$A1422+14),FALSE)</f>
        <v>0</v>
      </c>
      <c r="R1422" s="9">
        <f ca="1">HLOOKUP($B1422,INDIRECT(R$1&amp;"!$I$2:$AM$40"),('Partner-period(er)'!$A1422+14),FALSE)</f>
        <v>0</v>
      </c>
      <c r="S1422" s="9">
        <f ca="1">HLOOKUP($B1422,INDIRECT(S$1&amp;"!$I$2:$AM$40"),('Partner-period(er)'!$A1422+14),FALSE)</f>
        <v>0</v>
      </c>
      <c r="T1422" s="9">
        <f ca="1">HLOOKUP($B1422,INDIRECT(T$1&amp;"!$I$2:$AM$40"),('Partner-period(er)'!$A1422+14),FALSE)</f>
        <v>0</v>
      </c>
      <c r="U1422" s="9">
        <f ca="1">HLOOKUP($B1422,INDIRECT(U$1&amp;"!$I$2:$AM$40"),('Partner-period(er)'!$A1422+14),FALSE)</f>
        <v>0</v>
      </c>
      <c r="V1422" s="9">
        <f ca="1">HLOOKUP($B1422,INDIRECT(V$1&amp;"!$I$2:$AM$40"),('Partner-period(er)'!$A1422+14),FALSE)</f>
        <v>0</v>
      </c>
      <c r="W1422" s="9">
        <f ca="1">HLOOKUP($B1422,INDIRECT(W$1&amp;"!$I$2:$AM$40"),('Partner-period(er)'!$A1422+14),FALSE)</f>
        <v>0</v>
      </c>
      <c r="X1422" s="109">
        <f ca="1">HLOOKUP($B1422,INDIRECT(X$1&amp;"!$I$2:$AM$40"),('Partner-period(er)'!$A1422+14),FALSE)</f>
        <v>0</v>
      </c>
      <c r="Z1422" s="15"/>
      <c r="AA1422" s="11"/>
      <c r="AB1422" s="11"/>
      <c r="AC1422" s="11"/>
      <c r="AD1422" s="11"/>
      <c r="AE1422" s="11"/>
      <c r="AF1422" s="11"/>
      <c r="AG1422" s="11"/>
      <c r="AH1422" s="11"/>
      <c r="AI1422" s="11"/>
      <c r="AJ1422" s="11"/>
      <c r="AK1422" s="11"/>
      <c r="AL1422" s="11"/>
      <c r="AM1422" s="11"/>
      <c r="AN1422" s="19"/>
      <c r="AO1422" s="12"/>
      <c r="AP1422" s="11"/>
      <c r="AQ1422" s="11"/>
      <c r="AR1422" s="11"/>
      <c r="AS1422" s="11"/>
      <c r="AT1422" s="11"/>
      <c r="AU1422" s="11"/>
      <c r="AV1422" s="11"/>
      <c r="AW1422" s="11"/>
      <c r="AX1422" s="11"/>
      <c r="AY1422" s="11"/>
      <c r="AZ1422" s="11"/>
      <c r="BA1422" s="11"/>
      <c r="BB1422" s="11"/>
      <c r="BC1422" s="11"/>
      <c r="BD1422" s="11"/>
    </row>
    <row r="1423" spans="1:56" x14ac:dyDescent="0.25">
      <c r="A1423" s="24">
        <v>19</v>
      </c>
      <c r="B1423" s="24">
        <f t="shared" si="759"/>
        <v>29</v>
      </c>
      <c r="C1423" s="73"/>
      <c r="D1423" s="9" t="str">
        <f>Data!B$26</f>
        <v>Beregnet tilskud</v>
      </c>
      <c r="E1423" s="9"/>
      <c r="F1423" s="67">
        <f>HLOOKUP(B1422,'Budget &amp; Total'!B:CI,42,FALSE)</f>
        <v>0</v>
      </c>
      <c r="G1423" s="244"/>
      <c r="H1423" s="454">
        <f t="shared" ca="1" si="760"/>
        <v>0</v>
      </c>
      <c r="I1423" s="72"/>
      <c r="J1423" s="159">
        <f ca="1">HLOOKUP($B1423,INDIRECT(J$1&amp;"!$I$2:$AM$40"),('Partner-period(er)'!$A1423+14),FALSE)</f>
        <v>0</v>
      </c>
      <c r="K1423" s="57">
        <f ca="1">HLOOKUP($B1423,INDIRECT(K$1&amp;"!$I$2:$AM$40"),('Partner-period(er)'!$A1423+14),FALSE)</f>
        <v>0</v>
      </c>
      <c r="L1423" s="57">
        <f ca="1">HLOOKUP($B1423,INDIRECT(L$1&amp;"!$I$2:$AM$40"),('Partner-period(er)'!$A1423+14),FALSE)</f>
        <v>0</v>
      </c>
      <c r="M1423" s="57">
        <f ca="1">HLOOKUP($B1423,INDIRECT(M$1&amp;"!$I$2:$AM$40"),('Partner-period(er)'!$A1423+14),FALSE)</f>
        <v>0</v>
      </c>
      <c r="N1423" s="57">
        <f ca="1">HLOOKUP($B1423,INDIRECT(N$1&amp;"!$I$2:$AM$40"),('Partner-period(er)'!$A1423+14),FALSE)</f>
        <v>0</v>
      </c>
      <c r="O1423" s="9">
        <f ca="1">HLOOKUP($B1423,INDIRECT(O$1&amp;"!$I$2:$AM$40"),('Partner-period(er)'!$A1423+14),FALSE)</f>
        <v>0</v>
      </c>
      <c r="P1423" s="9">
        <f ca="1">HLOOKUP($B1423,INDIRECT(P$1&amp;"!$I$2:$AM$40"),('Partner-period(er)'!$A1423+14),FALSE)</f>
        <v>0</v>
      </c>
      <c r="Q1423" s="9">
        <f ca="1">HLOOKUP($B1423,INDIRECT(Q$1&amp;"!$I$2:$AM$40"),('Partner-period(er)'!$A1423+14),FALSE)</f>
        <v>0</v>
      </c>
      <c r="R1423" s="9">
        <f ca="1">HLOOKUP($B1423,INDIRECT(R$1&amp;"!$I$2:$AM$40"),('Partner-period(er)'!$A1423+14),FALSE)</f>
        <v>0</v>
      </c>
      <c r="S1423" s="9">
        <f ca="1">HLOOKUP($B1423,INDIRECT(S$1&amp;"!$I$2:$AM$40"),('Partner-period(er)'!$A1423+14),FALSE)</f>
        <v>0</v>
      </c>
      <c r="T1423" s="9">
        <f ca="1">HLOOKUP($B1423,INDIRECT(T$1&amp;"!$I$2:$AM$40"),('Partner-period(er)'!$A1423+14),FALSE)</f>
        <v>0</v>
      </c>
      <c r="U1423" s="9">
        <f ca="1">HLOOKUP($B1423,INDIRECT(U$1&amp;"!$I$2:$AM$40"),('Partner-period(er)'!$A1423+14),FALSE)</f>
        <v>0</v>
      </c>
      <c r="V1423" s="9">
        <f ca="1">HLOOKUP($B1423,INDIRECT(V$1&amp;"!$I$2:$AM$40"),('Partner-period(er)'!$A1423+14),FALSE)</f>
        <v>0</v>
      </c>
      <c r="W1423" s="9">
        <f ca="1">HLOOKUP($B1423,INDIRECT(W$1&amp;"!$I$2:$AM$40"),('Partner-period(er)'!$A1423+14),FALSE)</f>
        <v>0</v>
      </c>
      <c r="X1423" s="109">
        <f ca="1">HLOOKUP($B1423,INDIRECT(X$1&amp;"!$I$2:$AM$40"),('Partner-period(er)'!$A1423+14),FALSE)</f>
        <v>0</v>
      </c>
      <c r="Z1423" s="15"/>
      <c r="AA1423" s="11"/>
      <c r="AB1423" s="11"/>
      <c r="AC1423" s="11"/>
      <c r="AD1423" s="11"/>
      <c r="AE1423" s="11"/>
      <c r="AF1423" s="11"/>
      <c r="AG1423" s="11"/>
      <c r="AH1423" s="11"/>
      <c r="AI1423" s="11"/>
      <c r="AJ1423" s="11"/>
      <c r="AK1423" s="11"/>
      <c r="AL1423" s="11"/>
      <c r="AM1423" s="11"/>
      <c r="AN1423" s="19"/>
      <c r="AO1423" s="12"/>
      <c r="AP1423" s="11"/>
      <c r="AQ1423" s="11"/>
      <c r="AR1423" s="11"/>
      <c r="AS1423" s="11"/>
      <c r="AT1423" s="11"/>
      <c r="AU1423" s="11"/>
      <c r="AV1423" s="11"/>
      <c r="AW1423" s="11"/>
      <c r="AX1423" s="11"/>
      <c r="AY1423" s="11"/>
      <c r="AZ1423" s="11"/>
      <c r="BA1423" s="11"/>
      <c r="BB1423" s="11"/>
      <c r="BC1423" s="11"/>
      <c r="BD1423" s="11"/>
    </row>
    <row r="1424" spans="1:56" x14ac:dyDescent="0.25">
      <c r="A1424" s="24">
        <v>20</v>
      </c>
      <c r="B1424" s="24">
        <f t="shared" si="759"/>
        <v>29</v>
      </c>
      <c r="C1424" s="73"/>
      <c r="D1424" s="9" t="str">
        <f>Data!B$27</f>
        <v>Forudbetalt tilskud (efter aftale)</v>
      </c>
      <c r="E1424" s="27"/>
      <c r="F1424" s="4"/>
      <c r="G1424" s="242"/>
      <c r="H1424" s="454">
        <f t="shared" ca="1" si="760"/>
        <v>0</v>
      </c>
      <c r="I1424" s="72"/>
      <c r="J1424" s="159">
        <f ca="1">HLOOKUP($B1424,INDIRECT(J$1&amp;"!$I$2:$AM$40"),('Partner-period(er)'!$A1424+14),FALSE)</f>
        <v>0</v>
      </c>
      <c r="K1424" s="57">
        <f ca="1">HLOOKUP($B1424,INDIRECT(K$1&amp;"!$I$2:$AM$40"),('Partner-period(er)'!$A1424+14),FALSE)</f>
        <v>0</v>
      </c>
      <c r="L1424" s="57">
        <f ca="1">HLOOKUP($B1424,INDIRECT(L$1&amp;"!$I$2:$AM$40"),('Partner-period(er)'!$A1424+14),FALSE)</f>
        <v>0</v>
      </c>
      <c r="M1424" s="57">
        <f ca="1">HLOOKUP($B1424,INDIRECT(M$1&amp;"!$I$2:$AM$40"),('Partner-period(er)'!$A1424+14),FALSE)</f>
        <v>0</v>
      </c>
      <c r="N1424" s="57">
        <f ca="1">HLOOKUP($B1424,INDIRECT(N$1&amp;"!$I$2:$AM$40"),('Partner-period(er)'!$A1424+14),FALSE)</f>
        <v>0</v>
      </c>
      <c r="O1424" s="9">
        <f ca="1">HLOOKUP($B1424,INDIRECT(O$1&amp;"!$I$2:$AM$40"),('Partner-period(er)'!$A1424+14),FALSE)</f>
        <v>0</v>
      </c>
      <c r="P1424" s="9">
        <f ca="1">HLOOKUP($B1424,INDIRECT(P$1&amp;"!$I$2:$AM$40"),('Partner-period(er)'!$A1424+14),FALSE)</f>
        <v>0</v>
      </c>
      <c r="Q1424" s="9">
        <f ca="1">HLOOKUP($B1424,INDIRECT(Q$1&amp;"!$I$2:$AM$40"),('Partner-period(er)'!$A1424+14),FALSE)</f>
        <v>0</v>
      </c>
      <c r="R1424" s="9">
        <f ca="1">HLOOKUP($B1424,INDIRECT(R$1&amp;"!$I$2:$AM$40"),('Partner-period(er)'!$A1424+14),FALSE)</f>
        <v>0</v>
      </c>
      <c r="S1424" s="9">
        <f ca="1">HLOOKUP($B1424,INDIRECT(S$1&amp;"!$I$2:$AM$40"),('Partner-period(er)'!$A1424+14),FALSE)</f>
        <v>0</v>
      </c>
      <c r="T1424" s="9">
        <f ca="1">HLOOKUP($B1424,INDIRECT(T$1&amp;"!$I$2:$AM$40"),('Partner-period(er)'!$A1424+14),FALSE)</f>
        <v>0</v>
      </c>
      <c r="U1424" s="9">
        <f ca="1">HLOOKUP($B1424,INDIRECT(U$1&amp;"!$I$2:$AM$40"),('Partner-period(er)'!$A1424+14),FALSE)</f>
        <v>0</v>
      </c>
      <c r="V1424" s="9">
        <f ca="1">HLOOKUP($B1424,INDIRECT(V$1&amp;"!$I$2:$AM$40"),('Partner-period(er)'!$A1424+14),FALSE)</f>
        <v>0</v>
      </c>
      <c r="W1424" s="9">
        <f ca="1">HLOOKUP($B1424,INDIRECT(W$1&amp;"!$I$2:$AM$40"),('Partner-period(er)'!$A1424+14),FALSE)</f>
        <v>0</v>
      </c>
      <c r="X1424" s="109">
        <f ca="1">HLOOKUP($B1424,INDIRECT(X$1&amp;"!$I$2:$AM$40"),('Partner-period(er)'!$A1424+14),FALSE)</f>
        <v>0</v>
      </c>
      <c r="Z1424" s="15"/>
      <c r="AA1424" s="11"/>
      <c r="AB1424" s="11"/>
      <c r="AC1424" s="11"/>
      <c r="AD1424" s="11"/>
      <c r="AE1424" s="11"/>
      <c r="AF1424" s="11"/>
      <c r="AG1424" s="11"/>
      <c r="AH1424" s="11"/>
      <c r="AI1424" s="11"/>
      <c r="AJ1424" s="11"/>
      <c r="AK1424" s="11"/>
      <c r="AL1424" s="11"/>
      <c r="AM1424" s="11"/>
      <c r="AN1424" s="19"/>
      <c r="AO1424" s="12"/>
      <c r="AP1424" s="11"/>
      <c r="AQ1424" s="11"/>
      <c r="AR1424" s="11"/>
      <c r="AS1424" s="11"/>
      <c r="AT1424" s="11"/>
      <c r="AU1424" s="11"/>
      <c r="AV1424" s="11"/>
      <c r="AW1424" s="11"/>
      <c r="AX1424" s="11"/>
      <c r="AY1424" s="11"/>
      <c r="AZ1424" s="11"/>
      <c r="BA1424" s="11"/>
      <c r="BB1424" s="11"/>
      <c r="BC1424" s="11"/>
      <c r="BD1424" s="11"/>
    </row>
    <row r="1425" spans="1:56" x14ac:dyDescent="0.25">
      <c r="A1425" s="24">
        <v>21</v>
      </c>
      <c r="B1425" s="24">
        <f t="shared" si="759"/>
        <v>29</v>
      </c>
      <c r="C1425" s="39"/>
      <c r="D1425" s="9" t="str">
        <f>Data!B$28</f>
        <v>Justering for timepris inklusiv overhead</v>
      </c>
      <c r="E1425" s="27"/>
      <c r="F1425" s="4"/>
      <c r="G1425" s="242"/>
      <c r="H1425" s="454">
        <f t="shared" ca="1" si="760"/>
        <v>0</v>
      </c>
      <c r="I1425" s="72"/>
      <c r="J1425" s="159">
        <f ca="1">(J1435+J1442)*(1+$F1410)*$F1423</f>
        <v>0</v>
      </c>
      <c r="K1425" s="57">
        <f ca="1">(K1435+K1442)*(1+$F1410)*$F1423</f>
        <v>0</v>
      </c>
      <c r="L1425" s="57">
        <f t="shared" ref="L1425:X1425" ca="1" si="764">(L1435+L1442)*(1+$F1410)*$F1423</f>
        <v>0</v>
      </c>
      <c r="M1425" s="57">
        <f t="shared" ca="1" si="764"/>
        <v>0</v>
      </c>
      <c r="N1425" s="57">
        <f t="shared" ca="1" si="764"/>
        <v>0</v>
      </c>
      <c r="O1425" s="57">
        <f t="shared" ca="1" si="764"/>
        <v>0</v>
      </c>
      <c r="P1425" s="57">
        <f t="shared" ca="1" si="764"/>
        <v>0</v>
      </c>
      <c r="Q1425" s="57">
        <f t="shared" ca="1" si="764"/>
        <v>0</v>
      </c>
      <c r="R1425" s="57">
        <f t="shared" ca="1" si="764"/>
        <v>0</v>
      </c>
      <c r="S1425" s="57">
        <f t="shared" ca="1" si="764"/>
        <v>0</v>
      </c>
      <c r="T1425" s="57">
        <f t="shared" ca="1" si="764"/>
        <v>0</v>
      </c>
      <c r="U1425" s="57">
        <f t="shared" ca="1" si="764"/>
        <v>0</v>
      </c>
      <c r="V1425" s="57">
        <f t="shared" ca="1" si="764"/>
        <v>0</v>
      </c>
      <c r="W1425" s="57">
        <f t="shared" ca="1" si="764"/>
        <v>0</v>
      </c>
      <c r="X1425" s="360">
        <f t="shared" ca="1" si="764"/>
        <v>0</v>
      </c>
      <c r="Z1425" s="15"/>
      <c r="AA1425" s="11"/>
      <c r="AB1425" s="11"/>
      <c r="AC1425" s="11"/>
      <c r="AD1425" s="11"/>
      <c r="AE1425" s="11"/>
      <c r="AF1425" s="11"/>
      <c r="AG1425" s="11"/>
      <c r="AH1425" s="11"/>
      <c r="AI1425" s="11"/>
      <c r="AJ1425" s="11"/>
      <c r="AK1425" s="11"/>
      <c r="AL1425" s="11"/>
      <c r="AM1425" s="11"/>
      <c r="AN1425" s="19"/>
      <c r="AO1425" s="12"/>
      <c r="AP1425" s="11"/>
      <c r="AQ1425" s="11"/>
      <c r="AR1425" s="11"/>
      <c r="AS1425" s="11"/>
      <c r="AT1425" s="11"/>
      <c r="AU1425" s="11"/>
      <c r="AV1425" s="11"/>
      <c r="AW1425" s="11"/>
      <c r="AX1425" s="11"/>
      <c r="AY1425" s="11"/>
      <c r="AZ1425" s="11"/>
      <c r="BA1425" s="11"/>
      <c r="BB1425" s="11"/>
      <c r="BC1425" s="11"/>
      <c r="BD1425" s="11"/>
    </row>
    <row r="1426" spans="1:56" x14ac:dyDescent="0.25">
      <c r="A1426" s="24">
        <v>23</v>
      </c>
      <c r="B1426" s="24">
        <f t="shared" si="759"/>
        <v>29</v>
      </c>
      <c r="C1426" s="39"/>
      <c r="D1426" s="9" t="str">
        <f>Data!B$29</f>
        <v>Justering for budgetoverskridelse</v>
      </c>
      <c r="E1426" s="27"/>
      <c r="F1426" s="4"/>
      <c r="G1426" s="243"/>
      <c r="H1426" s="454">
        <f t="shared" ca="1" si="760"/>
        <v>0</v>
      </c>
      <c r="I1426" s="72"/>
      <c r="J1426" s="153">
        <f t="shared" ref="J1426:X1426" ca="1" si="765">-AP1426*$F1423</f>
        <v>0</v>
      </c>
      <c r="K1426" s="58">
        <f t="shared" ca="1" si="765"/>
        <v>0</v>
      </c>
      <c r="L1426" s="58">
        <f t="shared" ca="1" si="765"/>
        <v>0</v>
      </c>
      <c r="M1426" s="58">
        <f t="shared" ca="1" si="765"/>
        <v>0</v>
      </c>
      <c r="N1426" s="58">
        <f t="shared" ca="1" si="765"/>
        <v>0</v>
      </c>
      <c r="O1426" s="41">
        <f t="shared" ca="1" si="765"/>
        <v>0</v>
      </c>
      <c r="P1426" s="41">
        <f t="shared" ca="1" si="765"/>
        <v>0</v>
      </c>
      <c r="Q1426" s="41">
        <f t="shared" ca="1" si="765"/>
        <v>0</v>
      </c>
      <c r="R1426" s="41">
        <f t="shared" ca="1" si="765"/>
        <v>0</v>
      </c>
      <c r="S1426" s="41">
        <f t="shared" ca="1" si="765"/>
        <v>0</v>
      </c>
      <c r="T1426" s="41">
        <f t="shared" ca="1" si="765"/>
        <v>0</v>
      </c>
      <c r="U1426" s="41">
        <f t="shared" ca="1" si="765"/>
        <v>0</v>
      </c>
      <c r="V1426" s="41">
        <f t="shared" ca="1" si="765"/>
        <v>0</v>
      </c>
      <c r="W1426" s="41">
        <f t="shared" ca="1" si="765"/>
        <v>0</v>
      </c>
      <c r="X1426" s="363">
        <f t="shared" ca="1" si="765"/>
        <v>0</v>
      </c>
      <c r="Z1426" s="15"/>
      <c r="AA1426" s="11"/>
      <c r="AB1426" s="11"/>
      <c r="AC1426" s="11"/>
      <c r="AD1426" s="11"/>
      <c r="AE1426" s="11"/>
      <c r="AF1426" s="11"/>
      <c r="AG1426" s="11"/>
      <c r="AH1426" s="11"/>
      <c r="AI1426" s="11"/>
      <c r="AJ1426" s="11"/>
      <c r="AK1426" s="11"/>
      <c r="AL1426" s="11"/>
      <c r="AM1426" s="11"/>
      <c r="AN1426" s="19"/>
      <c r="AO1426" s="12"/>
      <c r="AP1426" s="11">
        <f ca="1">SUM(AP1411:AP1419)</f>
        <v>0</v>
      </c>
      <c r="AQ1426" s="11">
        <f t="shared" ref="AQ1426:BD1426" ca="1" si="766">SUM(AQ1411:AQ1419)</f>
        <v>0</v>
      </c>
      <c r="AR1426" s="11">
        <f t="shared" ca="1" si="766"/>
        <v>0</v>
      </c>
      <c r="AS1426" s="11">
        <f t="shared" ca="1" si="766"/>
        <v>0</v>
      </c>
      <c r="AT1426" s="11">
        <f t="shared" ca="1" si="766"/>
        <v>0</v>
      </c>
      <c r="AU1426" s="11">
        <f t="shared" ca="1" si="766"/>
        <v>0</v>
      </c>
      <c r="AV1426" s="11">
        <f t="shared" ca="1" si="766"/>
        <v>0</v>
      </c>
      <c r="AW1426" s="11">
        <f t="shared" ca="1" si="766"/>
        <v>0</v>
      </c>
      <c r="AX1426" s="11">
        <f t="shared" ca="1" si="766"/>
        <v>0</v>
      </c>
      <c r="AY1426" s="11">
        <f t="shared" ca="1" si="766"/>
        <v>0</v>
      </c>
      <c r="AZ1426" s="11">
        <f t="shared" ca="1" si="766"/>
        <v>0</v>
      </c>
      <c r="BA1426" s="11">
        <f t="shared" ca="1" si="766"/>
        <v>0</v>
      </c>
      <c r="BB1426" s="11">
        <f t="shared" ca="1" si="766"/>
        <v>0</v>
      </c>
      <c r="BC1426" s="11">
        <f t="shared" ca="1" si="766"/>
        <v>0</v>
      </c>
      <c r="BD1426" s="11">
        <f t="shared" ca="1" si="766"/>
        <v>0</v>
      </c>
    </row>
    <row r="1427" spans="1:56" x14ac:dyDescent="0.25">
      <c r="A1427" s="24">
        <v>24</v>
      </c>
      <c r="B1427" s="24">
        <f t="shared" si="759"/>
        <v>29</v>
      </c>
      <c r="C1427" s="411"/>
      <c r="D1427" s="136" t="str">
        <f>Data!B$30</f>
        <v>Tilskud total / til faktura</v>
      </c>
      <c r="E1427" s="136"/>
      <c r="F1427" s="260"/>
      <c r="G1427" s="408">
        <f>HLOOKUP(B1423,'Budget &amp; Total'!$1:$45,43,FALSE)</f>
        <v>0</v>
      </c>
      <c r="H1427" s="458">
        <f t="shared" ca="1" si="760"/>
        <v>0</v>
      </c>
      <c r="I1427" s="79"/>
      <c r="J1427" s="258">
        <f ca="1">SUM(J1423:J1426)</f>
        <v>0</v>
      </c>
      <c r="K1427" s="259">
        <f ca="1">SUM(K1423:K1426)</f>
        <v>0</v>
      </c>
      <c r="L1427" s="259">
        <f t="shared" ref="L1427:X1427" ca="1" si="767">SUM(L1423:L1426)</f>
        <v>0</v>
      </c>
      <c r="M1427" s="259">
        <f t="shared" ca="1" si="767"/>
        <v>0</v>
      </c>
      <c r="N1427" s="259">
        <f t="shared" ca="1" si="767"/>
        <v>0</v>
      </c>
      <c r="O1427" s="136">
        <f t="shared" ca="1" si="767"/>
        <v>0</v>
      </c>
      <c r="P1427" s="136">
        <f t="shared" ca="1" si="767"/>
        <v>0</v>
      </c>
      <c r="Q1427" s="136">
        <f t="shared" ca="1" si="767"/>
        <v>0</v>
      </c>
      <c r="R1427" s="136">
        <f t="shared" ca="1" si="767"/>
        <v>0</v>
      </c>
      <c r="S1427" s="136">
        <f t="shared" ca="1" si="767"/>
        <v>0</v>
      </c>
      <c r="T1427" s="136">
        <f t="shared" ca="1" si="767"/>
        <v>0</v>
      </c>
      <c r="U1427" s="136">
        <f t="shared" ca="1" si="767"/>
        <v>0</v>
      </c>
      <c r="V1427" s="136">
        <f t="shared" ca="1" si="767"/>
        <v>0</v>
      </c>
      <c r="W1427" s="136">
        <f t="shared" ca="1" si="767"/>
        <v>0</v>
      </c>
      <c r="X1427" s="369">
        <f t="shared" ca="1" si="767"/>
        <v>0</v>
      </c>
      <c r="Z1427" s="15"/>
      <c r="AA1427" s="11"/>
      <c r="AB1427" s="11"/>
      <c r="AC1427" s="11"/>
      <c r="AD1427" s="11"/>
      <c r="AE1427" s="11"/>
      <c r="AF1427" s="11"/>
      <c r="AG1427" s="11"/>
      <c r="AH1427" s="11"/>
      <c r="AI1427" s="11"/>
      <c r="AJ1427" s="11"/>
      <c r="AK1427" s="11"/>
      <c r="AL1427" s="11"/>
      <c r="AM1427" s="11"/>
      <c r="AN1427" s="19"/>
      <c r="AO1427" s="12"/>
      <c r="AP1427" s="11"/>
      <c r="AQ1427" s="11"/>
      <c r="AR1427" s="11"/>
      <c r="AS1427" s="11"/>
      <c r="AT1427" s="11"/>
      <c r="AU1427" s="11"/>
      <c r="AV1427" s="11"/>
      <c r="AW1427" s="11"/>
      <c r="AX1427" s="11"/>
      <c r="AY1427" s="11"/>
      <c r="AZ1427" s="11"/>
      <c r="BA1427" s="11"/>
      <c r="BB1427" s="11"/>
      <c r="BC1427" s="11"/>
      <c r="BD1427" s="11"/>
    </row>
    <row r="1428" spans="1:56" x14ac:dyDescent="0.25">
      <c r="A1428" s="24">
        <v>24</v>
      </c>
      <c r="B1428" s="24">
        <f t="shared" si="759"/>
        <v>29</v>
      </c>
      <c r="C1428" s="74"/>
      <c r="D1428" s="33" t="str">
        <f>Data!B$31</f>
        <v>Anden finansiering</v>
      </c>
      <c r="E1428" s="33"/>
      <c r="F1428" s="264"/>
      <c r="G1428" s="409">
        <f>HLOOKUP(B1428,'Budget &amp; Total'!$1:$45,44,FALSE)</f>
        <v>0</v>
      </c>
      <c r="H1428" s="459">
        <f t="shared" ca="1" si="760"/>
        <v>0</v>
      </c>
      <c r="I1428" s="79"/>
      <c r="J1428" s="262">
        <f ca="1">HLOOKUP($B1427,INDIRECT(J$1&amp;"!$I$2:$AM$40"),('Partner-period(er)'!$A1428+14),FALSE)</f>
        <v>0</v>
      </c>
      <c r="K1428" s="263">
        <f ca="1">HLOOKUP($B1427,INDIRECT(K$1&amp;"!$I$2:$AM$40"),('Partner-period(er)'!$A1428+14),FALSE)</f>
        <v>0</v>
      </c>
      <c r="L1428" s="263">
        <f ca="1">HLOOKUP($B1427,INDIRECT(L$1&amp;"!$I$2:$AM$40"),('Partner-period(er)'!$A1428+14),FALSE)</f>
        <v>0</v>
      </c>
      <c r="M1428" s="263">
        <f ca="1">HLOOKUP($B1427,INDIRECT(M$1&amp;"!$I$2:$AM$40"),('Partner-period(er)'!$A1428+14),FALSE)</f>
        <v>0</v>
      </c>
      <c r="N1428" s="263">
        <f ca="1">HLOOKUP($B1427,INDIRECT(N$1&amp;"!$I$2:$AM$40"),('Partner-period(er)'!$A1428+14),FALSE)</f>
        <v>0</v>
      </c>
      <c r="O1428" s="33">
        <f ca="1">HLOOKUP($B1427,INDIRECT(O$1&amp;"!$I$2:$AM$40"),('Partner-period(er)'!$A1428+14),FALSE)</f>
        <v>0</v>
      </c>
      <c r="P1428" s="33">
        <f ca="1">HLOOKUP($B1427,INDIRECT(P$1&amp;"!$I$2:$AM$40"),('Partner-period(er)'!$A1428+14),FALSE)</f>
        <v>0</v>
      </c>
      <c r="Q1428" s="33">
        <f ca="1">HLOOKUP($B1427,INDIRECT(Q$1&amp;"!$I$2:$AM$40"),('Partner-period(er)'!$A1428+14),FALSE)</f>
        <v>0</v>
      </c>
      <c r="R1428" s="33">
        <f ca="1">HLOOKUP($B1427,INDIRECT(R$1&amp;"!$I$2:$AM$40"),('Partner-period(er)'!$A1428+14),FALSE)</f>
        <v>0</v>
      </c>
      <c r="S1428" s="33">
        <f ca="1">HLOOKUP($B1427,INDIRECT(S$1&amp;"!$I$2:$AM$40"),('Partner-period(er)'!$A1428+14),FALSE)</f>
        <v>0</v>
      </c>
      <c r="T1428" s="33">
        <f ca="1">HLOOKUP($B1427,INDIRECT(T$1&amp;"!$I$2:$AM$40"),('Partner-period(er)'!$A1428+14),FALSE)</f>
        <v>0</v>
      </c>
      <c r="U1428" s="33">
        <f ca="1">HLOOKUP($B1427,INDIRECT(U$1&amp;"!$I$2:$AM$40"),('Partner-period(er)'!$A1428+14),FALSE)</f>
        <v>0</v>
      </c>
      <c r="V1428" s="33">
        <f ca="1">HLOOKUP($B1427,INDIRECT(V$1&amp;"!$I$2:$AM$40"),('Partner-period(er)'!$A1428+14),FALSE)</f>
        <v>0</v>
      </c>
      <c r="W1428" s="33">
        <f ca="1">HLOOKUP($B1427,INDIRECT(W$1&amp;"!$I$2:$AM$40"),('Partner-period(er)'!$A1428+14),FALSE)</f>
        <v>0</v>
      </c>
      <c r="X1428" s="370">
        <f ca="1">HLOOKUP($B1427,INDIRECT(X$1&amp;"!$I$2:$AM$40"),('Partner-period(er)'!$A1428+14),FALSE)</f>
        <v>0</v>
      </c>
      <c r="Z1428" s="15"/>
      <c r="AA1428" s="11"/>
      <c r="AB1428" s="11"/>
      <c r="AC1428" s="11"/>
      <c r="AD1428" s="11"/>
      <c r="AE1428" s="11"/>
      <c r="AF1428" s="11"/>
      <c r="AG1428" s="11"/>
      <c r="AH1428" s="11"/>
      <c r="AI1428" s="11"/>
      <c r="AJ1428" s="11"/>
      <c r="AK1428" s="11"/>
      <c r="AL1428" s="11"/>
      <c r="AM1428" s="11"/>
      <c r="AN1428" s="19"/>
      <c r="AO1428" s="12"/>
      <c r="AP1428" s="11"/>
      <c r="AQ1428" s="11"/>
      <c r="AR1428" s="11"/>
      <c r="AS1428" s="11"/>
      <c r="AT1428" s="11"/>
      <c r="AU1428" s="11"/>
      <c r="AV1428" s="11"/>
      <c r="AW1428" s="11"/>
      <c r="AX1428" s="11"/>
      <c r="AY1428" s="11"/>
      <c r="AZ1428" s="11"/>
      <c r="BA1428" s="11"/>
      <c r="BB1428" s="11"/>
      <c r="BC1428" s="11"/>
      <c r="BD1428" s="11"/>
    </row>
    <row r="1429" spans="1:56" ht="13.8" thickBot="1" x14ac:dyDescent="0.3">
      <c r="A1429" s="24">
        <v>26</v>
      </c>
      <c r="B1429" s="24">
        <f t="shared" si="759"/>
        <v>29</v>
      </c>
      <c r="C1429" s="265"/>
      <c r="D1429" s="34" t="str">
        <f>Data!B$32</f>
        <v>Egenfinansiering</v>
      </c>
      <c r="E1429" s="34"/>
      <c r="F1429" s="65"/>
      <c r="G1429" s="410">
        <f>HLOOKUP(B1429,'Budget &amp; Total'!$1:$45,45,FALSE)</f>
        <v>0</v>
      </c>
      <c r="H1429" s="460">
        <f t="shared" ca="1" si="760"/>
        <v>0</v>
      </c>
      <c r="I1429" s="79"/>
      <c r="J1429" s="267">
        <f ca="1">J1421-J1427-J1428</f>
        <v>0</v>
      </c>
      <c r="K1429" s="63">
        <f ca="1">K1421-K1427-K1428</f>
        <v>0</v>
      </c>
      <c r="L1429" s="63">
        <f t="shared" ref="L1429:X1429" ca="1" si="768">L1421-L1427-L1428</f>
        <v>0</v>
      </c>
      <c r="M1429" s="63">
        <f t="shared" ca="1" si="768"/>
        <v>0</v>
      </c>
      <c r="N1429" s="63">
        <f t="shared" ca="1" si="768"/>
        <v>0</v>
      </c>
      <c r="O1429" s="34">
        <f t="shared" ca="1" si="768"/>
        <v>0</v>
      </c>
      <c r="P1429" s="34">
        <f t="shared" ca="1" si="768"/>
        <v>0</v>
      </c>
      <c r="Q1429" s="34">
        <f t="shared" ca="1" si="768"/>
        <v>0</v>
      </c>
      <c r="R1429" s="34">
        <f t="shared" ca="1" si="768"/>
        <v>0</v>
      </c>
      <c r="S1429" s="34">
        <f t="shared" ca="1" si="768"/>
        <v>0</v>
      </c>
      <c r="T1429" s="34">
        <f t="shared" ca="1" si="768"/>
        <v>0</v>
      </c>
      <c r="U1429" s="34">
        <f t="shared" ca="1" si="768"/>
        <v>0</v>
      </c>
      <c r="V1429" s="34">
        <f t="shared" ca="1" si="768"/>
        <v>0</v>
      </c>
      <c r="W1429" s="34">
        <f t="shared" ca="1" si="768"/>
        <v>0</v>
      </c>
      <c r="X1429" s="371">
        <f t="shared" ca="1" si="768"/>
        <v>0</v>
      </c>
      <c r="Z1429" s="16"/>
      <c r="AA1429" s="17"/>
      <c r="AB1429" s="17"/>
      <c r="AC1429" s="17"/>
      <c r="AD1429" s="17"/>
      <c r="AE1429" s="17"/>
      <c r="AF1429" s="17"/>
      <c r="AG1429" s="17"/>
      <c r="AH1429" s="17"/>
      <c r="AI1429" s="17"/>
      <c r="AJ1429" s="17"/>
      <c r="AK1429" s="17"/>
      <c r="AL1429" s="17"/>
      <c r="AM1429" s="17"/>
      <c r="AN1429" s="20"/>
      <c r="AO1429" s="12"/>
      <c r="AP1429" s="11"/>
      <c r="AQ1429" s="11"/>
      <c r="AR1429" s="11"/>
      <c r="AS1429" s="11"/>
      <c r="AT1429" s="11"/>
      <c r="AU1429" s="11"/>
      <c r="AV1429" s="11"/>
      <c r="AW1429" s="11"/>
      <c r="AX1429" s="11"/>
      <c r="AY1429" s="11"/>
      <c r="AZ1429" s="11"/>
      <c r="BA1429" s="11"/>
      <c r="BB1429" s="11"/>
      <c r="BC1429" s="11"/>
      <c r="BD1429" s="11"/>
    </row>
    <row r="1430" spans="1:56" x14ac:dyDescent="0.25">
      <c r="A1430" s="24">
        <v>29</v>
      </c>
      <c r="C1430" s="88" t="str">
        <f>Data!$B$95</f>
        <v>Kontrol for overskridelse af timepriser</v>
      </c>
      <c r="D1430" s="60"/>
      <c r="E1430" s="60"/>
      <c r="F1430" s="4"/>
      <c r="G1430" s="59"/>
      <c r="H1430" s="59"/>
      <c r="I1430" s="59"/>
      <c r="J1430" s="9"/>
      <c r="K1430" s="9"/>
      <c r="L1430" s="9"/>
      <c r="M1430" s="9"/>
      <c r="N1430" s="9"/>
      <c r="O1430" s="9"/>
      <c r="P1430" s="9"/>
      <c r="Q1430" s="9"/>
      <c r="R1430" s="9"/>
      <c r="S1430" s="9"/>
      <c r="T1430" s="9"/>
      <c r="U1430" s="9"/>
      <c r="V1430" s="9"/>
      <c r="W1430" s="9"/>
      <c r="X1430" s="109"/>
    </row>
    <row r="1431" spans="1:56" x14ac:dyDescent="0.25">
      <c r="A1431" s="24">
        <v>30</v>
      </c>
      <c r="C1431" s="178" t="s">
        <v>36</v>
      </c>
      <c r="D1431" s="82"/>
      <c r="E1431" s="179"/>
      <c r="F1431" s="201" t="s">
        <v>35</v>
      </c>
      <c r="G1431" s="82"/>
      <c r="H1431" s="180"/>
      <c r="I1431" s="180"/>
      <c r="J1431" s="181">
        <f ca="1">J1405</f>
        <v>0</v>
      </c>
      <c r="K1431" s="182">
        <f t="shared" ref="K1431:X1431" ca="1" si="769">K1405+J1431</f>
        <v>0</v>
      </c>
      <c r="L1431" s="182">
        <f t="shared" ca="1" si="769"/>
        <v>0</v>
      </c>
      <c r="M1431" s="182">
        <f t="shared" ca="1" si="769"/>
        <v>0</v>
      </c>
      <c r="N1431" s="182">
        <f t="shared" ca="1" si="769"/>
        <v>0</v>
      </c>
      <c r="O1431" s="182">
        <f t="shared" ca="1" si="769"/>
        <v>0</v>
      </c>
      <c r="P1431" s="182">
        <f t="shared" ca="1" si="769"/>
        <v>0</v>
      </c>
      <c r="Q1431" s="182">
        <f t="shared" ca="1" si="769"/>
        <v>0</v>
      </c>
      <c r="R1431" s="182">
        <f t="shared" ca="1" si="769"/>
        <v>0</v>
      </c>
      <c r="S1431" s="182">
        <f t="shared" ca="1" si="769"/>
        <v>0</v>
      </c>
      <c r="T1431" s="182">
        <f t="shared" ca="1" si="769"/>
        <v>0</v>
      </c>
      <c r="U1431" s="182">
        <f t="shared" ca="1" si="769"/>
        <v>0</v>
      </c>
      <c r="V1431" s="182">
        <f t="shared" ca="1" si="769"/>
        <v>0</v>
      </c>
      <c r="W1431" s="182">
        <f t="shared" ca="1" si="769"/>
        <v>0</v>
      </c>
      <c r="X1431" s="183">
        <f t="shared" ca="1" si="769"/>
        <v>0</v>
      </c>
    </row>
    <row r="1432" spans="1:56" x14ac:dyDescent="0.25">
      <c r="A1432" s="24">
        <v>31</v>
      </c>
      <c r="C1432" s="184"/>
      <c r="D1432" s="6"/>
      <c r="E1432" s="185"/>
      <c r="F1432" s="202" t="s">
        <v>37</v>
      </c>
      <c r="G1432" s="6"/>
      <c r="H1432" s="6"/>
      <c r="I1432" s="6"/>
      <c r="J1432" s="186">
        <f ca="1">J1408</f>
        <v>0</v>
      </c>
      <c r="K1432" s="187">
        <f t="shared" ref="K1432:X1432" ca="1" si="770">K1408+J1432</f>
        <v>0</v>
      </c>
      <c r="L1432" s="187">
        <f t="shared" ca="1" si="770"/>
        <v>0</v>
      </c>
      <c r="M1432" s="187">
        <f t="shared" ca="1" si="770"/>
        <v>0</v>
      </c>
      <c r="N1432" s="187">
        <f t="shared" ca="1" si="770"/>
        <v>0</v>
      </c>
      <c r="O1432" s="187">
        <f t="shared" ca="1" si="770"/>
        <v>0</v>
      </c>
      <c r="P1432" s="187">
        <f t="shared" ca="1" si="770"/>
        <v>0</v>
      </c>
      <c r="Q1432" s="187">
        <f t="shared" ca="1" si="770"/>
        <v>0</v>
      </c>
      <c r="R1432" s="187">
        <f t="shared" ca="1" si="770"/>
        <v>0</v>
      </c>
      <c r="S1432" s="187">
        <f t="shared" ca="1" si="770"/>
        <v>0</v>
      </c>
      <c r="T1432" s="187">
        <f t="shared" ca="1" si="770"/>
        <v>0</v>
      </c>
      <c r="U1432" s="187">
        <f t="shared" ca="1" si="770"/>
        <v>0</v>
      </c>
      <c r="V1432" s="187">
        <f t="shared" ca="1" si="770"/>
        <v>0</v>
      </c>
      <c r="W1432" s="187">
        <f t="shared" ca="1" si="770"/>
        <v>0</v>
      </c>
      <c r="X1432" s="188">
        <f t="shared" ca="1" si="770"/>
        <v>0</v>
      </c>
    </row>
    <row r="1433" spans="1:56" x14ac:dyDescent="0.25">
      <c r="A1433" s="24">
        <v>32</v>
      </c>
      <c r="C1433" s="189"/>
      <c r="D1433" s="6"/>
      <c r="E1433" s="6"/>
      <c r="F1433" s="203" t="s">
        <v>100</v>
      </c>
      <c r="G1433" s="6"/>
      <c r="H1433" s="190"/>
      <c r="I1433" s="190"/>
      <c r="J1433" s="191">
        <f ca="1">J1431*$F1408</f>
        <v>0</v>
      </c>
      <c r="K1433" s="192">
        <f t="shared" ref="K1433:X1433" ca="1" si="771">K1431*$F1408</f>
        <v>0</v>
      </c>
      <c r="L1433" s="192">
        <f t="shared" ca="1" si="771"/>
        <v>0</v>
      </c>
      <c r="M1433" s="192">
        <f t="shared" ca="1" si="771"/>
        <v>0</v>
      </c>
      <c r="N1433" s="192">
        <f t="shared" ca="1" si="771"/>
        <v>0</v>
      </c>
      <c r="O1433" s="192">
        <f t="shared" ca="1" si="771"/>
        <v>0</v>
      </c>
      <c r="P1433" s="192">
        <f t="shared" ca="1" si="771"/>
        <v>0</v>
      </c>
      <c r="Q1433" s="192">
        <f t="shared" ca="1" si="771"/>
        <v>0</v>
      </c>
      <c r="R1433" s="192">
        <f t="shared" ca="1" si="771"/>
        <v>0</v>
      </c>
      <c r="S1433" s="192">
        <f t="shared" ca="1" si="771"/>
        <v>0</v>
      </c>
      <c r="T1433" s="192">
        <f t="shared" ca="1" si="771"/>
        <v>0</v>
      </c>
      <c r="U1433" s="192">
        <f t="shared" ca="1" si="771"/>
        <v>0</v>
      </c>
      <c r="V1433" s="192">
        <f t="shared" ca="1" si="771"/>
        <v>0</v>
      </c>
      <c r="W1433" s="192">
        <f t="shared" ca="1" si="771"/>
        <v>0</v>
      </c>
      <c r="X1433" s="193">
        <f t="shared" ca="1" si="771"/>
        <v>0</v>
      </c>
    </row>
    <row r="1434" spans="1:56" x14ac:dyDescent="0.25">
      <c r="A1434" s="24">
        <v>33</v>
      </c>
      <c r="C1434" s="189"/>
      <c r="D1434" s="6"/>
      <c r="E1434" s="185"/>
      <c r="F1434" s="202" t="s">
        <v>99</v>
      </c>
      <c r="G1434" s="6"/>
      <c r="H1434" s="194"/>
      <c r="I1434" s="194"/>
      <c r="J1434" s="191">
        <f ca="1">MIN(J1432:J1433)</f>
        <v>0</v>
      </c>
      <c r="K1434" s="192">
        <f t="shared" ref="K1434:X1434" ca="1" si="772">MIN(K1432:K1433)-MIN(J1432:J1433)</f>
        <v>0</v>
      </c>
      <c r="L1434" s="192">
        <f t="shared" ca="1" si="772"/>
        <v>0</v>
      </c>
      <c r="M1434" s="192">
        <f t="shared" ca="1" si="772"/>
        <v>0</v>
      </c>
      <c r="N1434" s="192">
        <f t="shared" ca="1" si="772"/>
        <v>0</v>
      </c>
      <c r="O1434" s="192">
        <f t="shared" ca="1" si="772"/>
        <v>0</v>
      </c>
      <c r="P1434" s="192">
        <f t="shared" ca="1" si="772"/>
        <v>0</v>
      </c>
      <c r="Q1434" s="192">
        <f t="shared" ca="1" si="772"/>
        <v>0</v>
      </c>
      <c r="R1434" s="192">
        <f t="shared" ca="1" si="772"/>
        <v>0</v>
      </c>
      <c r="S1434" s="192">
        <f t="shared" ca="1" si="772"/>
        <v>0</v>
      </c>
      <c r="T1434" s="192">
        <f t="shared" ca="1" si="772"/>
        <v>0</v>
      </c>
      <c r="U1434" s="192">
        <f t="shared" ca="1" si="772"/>
        <v>0</v>
      </c>
      <c r="V1434" s="192">
        <f t="shared" ca="1" si="772"/>
        <v>0</v>
      </c>
      <c r="W1434" s="192">
        <f t="shared" ca="1" si="772"/>
        <v>0</v>
      </c>
      <c r="X1434" s="193">
        <f t="shared" ca="1" si="772"/>
        <v>0</v>
      </c>
      <c r="AO1434" s="12"/>
      <c r="AP1434" s="11"/>
      <c r="AQ1434" s="11"/>
      <c r="AR1434" s="11"/>
      <c r="AS1434" s="11"/>
      <c r="AT1434" s="11"/>
      <c r="AU1434" s="11"/>
      <c r="AV1434" s="11"/>
      <c r="AW1434" s="11"/>
      <c r="AX1434" s="11"/>
      <c r="AY1434" s="11"/>
      <c r="AZ1434" s="11"/>
      <c r="BA1434" s="11"/>
      <c r="BB1434" s="11"/>
      <c r="BC1434" s="11"/>
    </row>
    <row r="1435" spans="1:56" x14ac:dyDescent="0.25">
      <c r="A1435" s="24">
        <v>34</v>
      </c>
      <c r="C1435" s="189"/>
      <c r="D1435" s="6"/>
      <c r="E1435" s="185"/>
      <c r="F1435" s="202" t="s">
        <v>94</v>
      </c>
      <c r="G1435" s="6"/>
      <c r="H1435" s="190"/>
      <c r="I1435" s="190"/>
      <c r="J1435" s="191">
        <f ca="1">J1434-J1408</f>
        <v>0</v>
      </c>
      <c r="K1435" s="192">
        <f ca="1">K1434-K1408</f>
        <v>0</v>
      </c>
      <c r="L1435" s="192">
        <f t="shared" ref="L1435:X1435" ca="1" si="773">L1434-L1408</f>
        <v>0</v>
      </c>
      <c r="M1435" s="192">
        <f t="shared" ca="1" si="773"/>
        <v>0</v>
      </c>
      <c r="N1435" s="192">
        <f t="shared" ca="1" si="773"/>
        <v>0</v>
      </c>
      <c r="O1435" s="192">
        <f t="shared" ca="1" si="773"/>
        <v>0</v>
      </c>
      <c r="P1435" s="192">
        <f t="shared" ca="1" si="773"/>
        <v>0</v>
      </c>
      <c r="Q1435" s="192">
        <f t="shared" ca="1" si="773"/>
        <v>0</v>
      </c>
      <c r="R1435" s="192">
        <f t="shared" ca="1" si="773"/>
        <v>0</v>
      </c>
      <c r="S1435" s="192">
        <f t="shared" ca="1" si="773"/>
        <v>0</v>
      </c>
      <c r="T1435" s="192">
        <f t="shared" ca="1" si="773"/>
        <v>0</v>
      </c>
      <c r="U1435" s="192">
        <f t="shared" ca="1" si="773"/>
        <v>0</v>
      </c>
      <c r="V1435" s="192">
        <f t="shared" ca="1" si="773"/>
        <v>0</v>
      </c>
      <c r="W1435" s="192">
        <f t="shared" ca="1" si="773"/>
        <v>0</v>
      </c>
      <c r="X1435" s="193">
        <f t="shared" ca="1" si="773"/>
        <v>0</v>
      </c>
    </row>
    <row r="1436" spans="1:56" x14ac:dyDescent="0.25">
      <c r="A1436" s="24">
        <v>35</v>
      </c>
      <c r="C1436" s="189"/>
      <c r="D1436" s="6"/>
      <c r="E1436" s="185"/>
      <c r="F1436" s="202" t="s">
        <v>95</v>
      </c>
      <c r="G1436" s="6"/>
      <c r="H1436" s="190"/>
      <c r="I1436" s="190"/>
      <c r="J1436" s="191">
        <f ca="1">-J1435</f>
        <v>0</v>
      </c>
      <c r="K1436" s="192">
        <f ca="1">-SUM($J1435:K1435)</f>
        <v>0</v>
      </c>
      <c r="L1436" s="192">
        <f ca="1">-SUM($J1435:L1435)</f>
        <v>0</v>
      </c>
      <c r="M1436" s="192">
        <f ca="1">-SUM($J1435:M1435)</f>
        <v>0</v>
      </c>
      <c r="N1436" s="192">
        <f ca="1">-SUM($J1435:N1435)</f>
        <v>0</v>
      </c>
      <c r="O1436" s="192">
        <f ca="1">-SUM($J1435:O1435)</f>
        <v>0</v>
      </c>
      <c r="P1436" s="192">
        <f ca="1">-SUM($J1435:P1435)</f>
        <v>0</v>
      </c>
      <c r="Q1436" s="192">
        <f ca="1">-SUM($J1435:Q1435)</f>
        <v>0</v>
      </c>
      <c r="R1436" s="192">
        <f ca="1">-SUM($J1435:R1435)</f>
        <v>0</v>
      </c>
      <c r="S1436" s="192">
        <f ca="1">-SUM($J1435:S1435)</f>
        <v>0</v>
      </c>
      <c r="T1436" s="192">
        <f ca="1">-SUM($J1435:T1435)</f>
        <v>0</v>
      </c>
      <c r="U1436" s="192">
        <f ca="1">-SUM($J1435:U1435)</f>
        <v>0</v>
      </c>
      <c r="V1436" s="192">
        <f ca="1">-SUM($J1435:V1435)</f>
        <v>0</v>
      </c>
      <c r="W1436" s="192">
        <f ca="1">-SUM($J1435:W1435)</f>
        <v>0</v>
      </c>
      <c r="X1436" s="193">
        <f ca="1">-SUM($J1435:X1435)</f>
        <v>0</v>
      </c>
    </row>
    <row r="1437" spans="1:56" x14ac:dyDescent="0.25">
      <c r="C1437" s="195"/>
      <c r="D1437" s="196"/>
      <c r="E1437" s="196"/>
      <c r="F1437" s="204"/>
      <c r="G1437" s="196"/>
      <c r="H1437" s="196"/>
      <c r="I1437" s="196"/>
      <c r="J1437" s="186"/>
      <c r="K1437" s="187"/>
      <c r="L1437" s="187"/>
      <c r="M1437" s="187">
        <f ca="1">IF(M1405&gt;0,(M1433-SUM($J1434:L1434))/M1405,0)</f>
        <v>0</v>
      </c>
      <c r="N1437" s="187">
        <f ca="1">IF(N1405&gt;0,(N1433-SUM($J1434:M1434))/N1405,0)</f>
        <v>0</v>
      </c>
      <c r="O1437" s="187">
        <f ca="1">IF(O1405&gt;0,(O1433-SUM($J1434:N1434))/O1405,0)</f>
        <v>0</v>
      </c>
      <c r="P1437" s="187">
        <f ca="1">IF(P1405&gt;0,(P1433-SUM($J1434:O1434))/P1405,0)</f>
        <v>0</v>
      </c>
      <c r="Q1437" s="187">
        <f ca="1">IF(Q1405&gt;0,(Q1433-SUM($J1434:P1434))/Q1405,0)</f>
        <v>0</v>
      </c>
      <c r="R1437" s="187">
        <f ca="1">IF(R1405&gt;0,(R1433-SUM($J1434:Q1434))/R1405,0)</f>
        <v>0</v>
      </c>
      <c r="S1437" s="187">
        <f ca="1">IF(S1405&gt;0,(S1433-SUM($J1434:R1434))/S1405,0)</f>
        <v>0</v>
      </c>
      <c r="T1437" s="187">
        <f ca="1">IF(T1405&gt;0,(T1433-SUM($J1434:S1434))/T1405,0)</f>
        <v>0</v>
      </c>
      <c r="U1437" s="187">
        <f ca="1">IF(U1405&gt;0,(U1433-SUM($J1434:T1434))/U1405,0)</f>
        <v>0</v>
      </c>
      <c r="V1437" s="187">
        <f ca="1">IF(V1405&gt;0,(V1433-SUM($J1434:U1434))/V1405,0)</f>
        <v>0</v>
      </c>
      <c r="W1437" s="187">
        <f ca="1">IF(W1405&gt;0,(W1433-SUM($J1434:V1434))/W1405,0)</f>
        <v>0</v>
      </c>
      <c r="X1437" s="188">
        <f ca="1">IF(X1405&gt;0,(X1433-SUM($J1434:W1434))/X1405,0)</f>
        <v>0</v>
      </c>
    </row>
    <row r="1438" spans="1:56" x14ac:dyDescent="0.25">
      <c r="A1438" s="24">
        <v>36</v>
      </c>
      <c r="C1438" s="189" t="s">
        <v>40</v>
      </c>
      <c r="D1438" s="6"/>
      <c r="E1438" s="185"/>
      <c r="F1438" s="202" t="s">
        <v>35</v>
      </c>
      <c r="G1438" s="6"/>
      <c r="H1438" s="6"/>
      <c r="I1438" s="6"/>
      <c r="J1438" s="191">
        <f ca="1">J1406</f>
        <v>0</v>
      </c>
      <c r="K1438" s="192">
        <f t="shared" ref="K1438:X1438" ca="1" si="774">K1406+J1438</f>
        <v>0</v>
      </c>
      <c r="L1438" s="192">
        <f t="shared" ca="1" si="774"/>
        <v>0</v>
      </c>
      <c r="M1438" s="192">
        <f t="shared" ca="1" si="774"/>
        <v>0</v>
      </c>
      <c r="N1438" s="192">
        <f t="shared" ca="1" si="774"/>
        <v>0</v>
      </c>
      <c r="O1438" s="192">
        <f t="shared" ca="1" si="774"/>
        <v>0</v>
      </c>
      <c r="P1438" s="192">
        <f t="shared" ca="1" si="774"/>
        <v>0</v>
      </c>
      <c r="Q1438" s="192">
        <f t="shared" ca="1" si="774"/>
        <v>0</v>
      </c>
      <c r="R1438" s="192">
        <f t="shared" ca="1" si="774"/>
        <v>0</v>
      </c>
      <c r="S1438" s="192">
        <f t="shared" ca="1" si="774"/>
        <v>0</v>
      </c>
      <c r="T1438" s="192">
        <f t="shared" ca="1" si="774"/>
        <v>0</v>
      </c>
      <c r="U1438" s="192">
        <f t="shared" ca="1" si="774"/>
        <v>0</v>
      </c>
      <c r="V1438" s="192">
        <f t="shared" ca="1" si="774"/>
        <v>0</v>
      </c>
      <c r="W1438" s="192">
        <f t="shared" ca="1" si="774"/>
        <v>0</v>
      </c>
      <c r="X1438" s="193">
        <f t="shared" ca="1" si="774"/>
        <v>0</v>
      </c>
    </row>
    <row r="1439" spans="1:56" x14ac:dyDescent="0.25">
      <c r="A1439" s="24">
        <v>37</v>
      </c>
      <c r="C1439" s="189"/>
      <c r="D1439" s="6"/>
      <c r="E1439" s="185"/>
      <c r="F1439" s="202" t="s">
        <v>37</v>
      </c>
      <c r="G1439" s="6"/>
      <c r="H1439" s="6"/>
      <c r="I1439" s="6"/>
      <c r="J1439" s="191">
        <f ca="1">J1409</f>
        <v>0</v>
      </c>
      <c r="K1439" s="192">
        <f t="shared" ref="K1439:X1439" ca="1" si="775">K1409+J1439</f>
        <v>0</v>
      </c>
      <c r="L1439" s="192">
        <f t="shared" ca="1" si="775"/>
        <v>0</v>
      </c>
      <c r="M1439" s="192">
        <f t="shared" ca="1" si="775"/>
        <v>0</v>
      </c>
      <c r="N1439" s="192">
        <f t="shared" ca="1" si="775"/>
        <v>0</v>
      </c>
      <c r="O1439" s="192">
        <f t="shared" ca="1" si="775"/>
        <v>0</v>
      </c>
      <c r="P1439" s="192">
        <f t="shared" ca="1" si="775"/>
        <v>0</v>
      </c>
      <c r="Q1439" s="192">
        <f t="shared" ca="1" si="775"/>
        <v>0</v>
      </c>
      <c r="R1439" s="192">
        <f t="shared" ca="1" si="775"/>
        <v>0</v>
      </c>
      <c r="S1439" s="192">
        <f t="shared" ca="1" si="775"/>
        <v>0</v>
      </c>
      <c r="T1439" s="192">
        <f t="shared" ca="1" si="775"/>
        <v>0</v>
      </c>
      <c r="U1439" s="192">
        <f t="shared" ca="1" si="775"/>
        <v>0</v>
      </c>
      <c r="V1439" s="192">
        <f t="shared" ca="1" si="775"/>
        <v>0</v>
      </c>
      <c r="W1439" s="192">
        <f t="shared" ca="1" si="775"/>
        <v>0</v>
      </c>
      <c r="X1439" s="193">
        <f t="shared" ca="1" si="775"/>
        <v>0</v>
      </c>
    </row>
    <row r="1440" spans="1:56" x14ac:dyDescent="0.25">
      <c r="A1440" s="24">
        <v>38</v>
      </c>
      <c r="C1440" s="197"/>
      <c r="D1440" s="6"/>
      <c r="E1440" s="6"/>
      <c r="F1440" s="203" t="s">
        <v>100</v>
      </c>
      <c r="G1440" s="6"/>
      <c r="H1440" s="6"/>
      <c r="I1440" s="6"/>
      <c r="J1440" s="191">
        <f ca="1">J1438*$F1409</f>
        <v>0</v>
      </c>
      <c r="K1440" s="192">
        <f ca="1">K1438*$F1409</f>
        <v>0</v>
      </c>
      <c r="L1440" s="192">
        <f t="shared" ref="L1440:X1440" ca="1" si="776">L1438*$F1409</f>
        <v>0</v>
      </c>
      <c r="M1440" s="192">
        <f t="shared" ca="1" si="776"/>
        <v>0</v>
      </c>
      <c r="N1440" s="192">
        <f t="shared" ca="1" si="776"/>
        <v>0</v>
      </c>
      <c r="O1440" s="192">
        <f t="shared" ca="1" si="776"/>
        <v>0</v>
      </c>
      <c r="P1440" s="192">
        <f t="shared" ca="1" si="776"/>
        <v>0</v>
      </c>
      <c r="Q1440" s="192">
        <f t="shared" ca="1" si="776"/>
        <v>0</v>
      </c>
      <c r="R1440" s="192">
        <f t="shared" ca="1" si="776"/>
        <v>0</v>
      </c>
      <c r="S1440" s="192">
        <f t="shared" ca="1" si="776"/>
        <v>0</v>
      </c>
      <c r="T1440" s="192">
        <f t="shared" ca="1" si="776"/>
        <v>0</v>
      </c>
      <c r="U1440" s="192">
        <f t="shared" ca="1" si="776"/>
        <v>0</v>
      </c>
      <c r="V1440" s="192">
        <f t="shared" ca="1" si="776"/>
        <v>0</v>
      </c>
      <c r="W1440" s="192">
        <f t="shared" ca="1" si="776"/>
        <v>0</v>
      </c>
      <c r="X1440" s="193">
        <f t="shared" ca="1" si="776"/>
        <v>0</v>
      </c>
    </row>
    <row r="1441" spans="1:56" x14ac:dyDescent="0.25">
      <c r="A1441" s="24">
        <v>39</v>
      </c>
      <c r="C1441" s="189"/>
      <c r="D1441" s="6"/>
      <c r="E1441" s="185"/>
      <c r="F1441" s="202" t="s">
        <v>99</v>
      </c>
      <c r="G1441" s="6"/>
      <c r="H1441" s="6"/>
      <c r="I1441" s="6"/>
      <c r="J1441" s="191">
        <f ca="1">MIN(J1439:J1440)</f>
        <v>0</v>
      </c>
      <c r="K1441" s="192">
        <f t="shared" ref="K1441:X1441" ca="1" si="777">MIN(K1439:K1440)-MIN(J1439:J1440)</f>
        <v>0</v>
      </c>
      <c r="L1441" s="192">
        <f t="shared" ca="1" si="777"/>
        <v>0</v>
      </c>
      <c r="M1441" s="192">
        <f t="shared" ca="1" si="777"/>
        <v>0</v>
      </c>
      <c r="N1441" s="192">
        <f t="shared" ca="1" si="777"/>
        <v>0</v>
      </c>
      <c r="O1441" s="192">
        <f t="shared" ca="1" si="777"/>
        <v>0</v>
      </c>
      <c r="P1441" s="192">
        <f t="shared" ca="1" si="777"/>
        <v>0</v>
      </c>
      <c r="Q1441" s="192">
        <f t="shared" ca="1" si="777"/>
        <v>0</v>
      </c>
      <c r="R1441" s="192">
        <f t="shared" ca="1" si="777"/>
        <v>0</v>
      </c>
      <c r="S1441" s="192">
        <f t="shared" ca="1" si="777"/>
        <v>0</v>
      </c>
      <c r="T1441" s="192">
        <f t="shared" ca="1" si="777"/>
        <v>0</v>
      </c>
      <c r="U1441" s="192">
        <f t="shared" ca="1" si="777"/>
        <v>0</v>
      </c>
      <c r="V1441" s="192">
        <f t="shared" ca="1" si="777"/>
        <v>0</v>
      </c>
      <c r="W1441" s="192">
        <f t="shared" ca="1" si="777"/>
        <v>0</v>
      </c>
      <c r="X1441" s="193">
        <f t="shared" ca="1" si="777"/>
        <v>0</v>
      </c>
    </row>
    <row r="1442" spans="1:56" x14ac:dyDescent="0.25">
      <c r="A1442" s="24">
        <v>40</v>
      </c>
      <c r="C1442" s="189"/>
      <c r="D1442" s="6"/>
      <c r="E1442" s="185"/>
      <c r="F1442" s="202" t="s">
        <v>94</v>
      </c>
      <c r="G1442" s="6"/>
      <c r="H1442" s="6"/>
      <c r="I1442" s="6"/>
      <c r="J1442" s="191">
        <f t="shared" ref="J1442:X1442" ca="1" si="778">J1441-J1409</f>
        <v>0</v>
      </c>
      <c r="K1442" s="192">
        <f t="shared" ca="1" si="778"/>
        <v>0</v>
      </c>
      <c r="L1442" s="192">
        <f t="shared" ca="1" si="778"/>
        <v>0</v>
      </c>
      <c r="M1442" s="192">
        <f t="shared" ca="1" si="778"/>
        <v>0</v>
      </c>
      <c r="N1442" s="192">
        <f t="shared" ca="1" si="778"/>
        <v>0</v>
      </c>
      <c r="O1442" s="192">
        <f t="shared" ca="1" si="778"/>
        <v>0</v>
      </c>
      <c r="P1442" s="192">
        <f t="shared" ca="1" si="778"/>
        <v>0</v>
      </c>
      <c r="Q1442" s="192">
        <f t="shared" ca="1" si="778"/>
        <v>0</v>
      </c>
      <c r="R1442" s="192">
        <f t="shared" ca="1" si="778"/>
        <v>0</v>
      </c>
      <c r="S1442" s="192">
        <f t="shared" ca="1" si="778"/>
        <v>0</v>
      </c>
      <c r="T1442" s="192">
        <f t="shared" ca="1" si="778"/>
        <v>0</v>
      </c>
      <c r="U1442" s="192">
        <f t="shared" ca="1" si="778"/>
        <v>0</v>
      </c>
      <c r="V1442" s="192">
        <f t="shared" ca="1" si="778"/>
        <v>0</v>
      </c>
      <c r="W1442" s="192">
        <f t="shared" ca="1" si="778"/>
        <v>0</v>
      </c>
      <c r="X1442" s="193">
        <f t="shared" ca="1" si="778"/>
        <v>0</v>
      </c>
    </row>
    <row r="1443" spans="1:56" x14ac:dyDescent="0.25">
      <c r="A1443" s="24">
        <v>41</v>
      </c>
      <c r="C1443" s="189"/>
      <c r="D1443" s="6"/>
      <c r="E1443" s="185"/>
      <c r="F1443" s="202" t="s">
        <v>95</v>
      </c>
      <c r="G1443" s="6"/>
      <c r="H1443" s="6"/>
      <c r="I1443" s="6"/>
      <c r="J1443" s="191">
        <f ca="1">-J1442</f>
        <v>0</v>
      </c>
      <c r="K1443" s="192">
        <f ca="1">-SUM($J1442:K1442)</f>
        <v>0</v>
      </c>
      <c r="L1443" s="192">
        <f ca="1">-SUM($J1442:L1442)</f>
        <v>0</v>
      </c>
      <c r="M1443" s="192">
        <f ca="1">-SUM($J1442:M1442)</f>
        <v>0</v>
      </c>
      <c r="N1443" s="192">
        <f ca="1">-SUM($J1442:N1442)</f>
        <v>0</v>
      </c>
      <c r="O1443" s="192">
        <f ca="1">-SUM($J1442:O1442)</f>
        <v>0</v>
      </c>
      <c r="P1443" s="192">
        <f ca="1">-SUM($J1442:P1442)</f>
        <v>0</v>
      </c>
      <c r="Q1443" s="192">
        <f ca="1">-SUM($J1442:Q1442)</f>
        <v>0</v>
      </c>
      <c r="R1443" s="192">
        <f ca="1">-SUM($J1442:R1442)</f>
        <v>0</v>
      </c>
      <c r="S1443" s="192">
        <f ca="1">-SUM($J1442:S1442)</f>
        <v>0</v>
      </c>
      <c r="T1443" s="192">
        <f ca="1">-SUM($J1442:T1442)</f>
        <v>0</v>
      </c>
      <c r="U1443" s="192">
        <f ca="1">-SUM($J1442:U1442)</f>
        <v>0</v>
      </c>
      <c r="V1443" s="192">
        <f ca="1">-SUM($J1442:V1442)</f>
        <v>0</v>
      </c>
      <c r="W1443" s="192">
        <f ca="1">-SUM($J1442:W1442)</f>
        <v>0</v>
      </c>
      <c r="X1443" s="193">
        <f ca="1">-SUM($J1442:X1442)</f>
        <v>0</v>
      </c>
    </row>
    <row r="1444" spans="1:56" x14ac:dyDescent="0.25">
      <c r="A1444" s="24">
        <v>42</v>
      </c>
      <c r="B1444" s="154"/>
      <c r="C1444" s="178" t="s">
        <v>65</v>
      </c>
      <c r="D1444" s="82"/>
      <c r="E1444" s="82"/>
      <c r="F1444" s="205" t="s">
        <v>58</v>
      </c>
      <c r="G1444" s="82"/>
      <c r="H1444" s="82"/>
      <c r="I1444" s="82"/>
      <c r="J1444" s="198">
        <f t="shared" ref="J1444:X1444" ca="1" si="779">(J1442+J1435)*$F1410</f>
        <v>0</v>
      </c>
      <c r="K1444" s="199">
        <f t="shared" ca="1" si="779"/>
        <v>0</v>
      </c>
      <c r="L1444" s="199">
        <f t="shared" ca="1" si="779"/>
        <v>0</v>
      </c>
      <c r="M1444" s="199">
        <f t="shared" ca="1" si="779"/>
        <v>0</v>
      </c>
      <c r="N1444" s="199">
        <f t="shared" ca="1" si="779"/>
        <v>0</v>
      </c>
      <c r="O1444" s="199">
        <f t="shared" ca="1" si="779"/>
        <v>0</v>
      </c>
      <c r="P1444" s="199">
        <f t="shared" ca="1" si="779"/>
        <v>0</v>
      </c>
      <c r="Q1444" s="199">
        <f t="shared" ca="1" si="779"/>
        <v>0</v>
      </c>
      <c r="R1444" s="199">
        <f t="shared" ca="1" si="779"/>
        <v>0</v>
      </c>
      <c r="S1444" s="199">
        <f t="shared" ca="1" si="779"/>
        <v>0</v>
      </c>
      <c r="T1444" s="199">
        <f t="shared" ca="1" si="779"/>
        <v>0</v>
      </c>
      <c r="U1444" s="199">
        <f t="shared" ca="1" si="779"/>
        <v>0</v>
      </c>
      <c r="V1444" s="199">
        <f t="shared" ca="1" si="779"/>
        <v>0</v>
      </c>
      <c r="W1444" s="199">
        <f t="shared" ca="1" si="779"/>
        <v>0</v>
      </c>
      <c r="X1444" s="200">
        <f t="shared" ca="1" si="779"/>
        <v>0</v>
      </c>
    </row>
    <row r="1445" spans="1:56" x14ac:dyDescent="0.25">
      <c r="A1445" s="24">
        <v>43</v>
      </c>
      <c r="C1445" s="189"/>
      <c r="D1445" s="6"/>
      <c r="E1445" s="6"/>
      <c r="F1445" s="202" t="str">
        <f>Data!B$99</f>
        <v>Støttet overhead</v>
      </c>
      <c r="G1445" s="6"/>
      <c r="H1445" s="6"/>
      <c r="I1445" s="6"/>
      <c r="J1445" s="191">
        <f ca="1">(J1441+J1434)*$F1410</f>
        <v>0</v>
      </c>
      <c r="K1445" s="192">
        <f ca="1">(K1441+K1434)*$F1410</f>
        <v>0</v>
      </c>
      <c r="L1445" s="192">
        <f t="shared" ref="L1445:X1445" ca="1" si="780">(L1441+L1434)*$F1410</f>
        <v>0</v>
      </c>
      <c r="M1445" s="192">
        <f t="shared" ca="1" si="780"/>
        <v>0</v>
      </c>
      <c r="N1445" s="192">
        <f t="shared" ca="1" si="780"/>
        <v>0</v>
      </c>
      <c r="O1445" s="192">
        <f t="shared" ca="1" si="780"/>
        <v>0</v>
      </c>
      <c r="P1445" s="192">
        <f t="shared" ca="1" si="780"/>
        <v>0</v>
      </c>
      <c r="Q1445" s="192">
        <f t="shared" ca="1" si="780"/>
        <v>0</v>
      </c>
      <c r="R1445" s="192">
        <f t="shared" ca="1" si="780"/>
        <v>0</v>
      </c>
      <c r="S1445" s="192">
        <f t="shared" ca="1" si="780"/>
        <v>0</v>
      </c>
      <c r="T1445" s="192">
        <f t="shared" ca="1" si="780"/>
        <v>0</v>
      </c>
      <c r="U1445" s="192">
        <f t="shared" ca="1" si="780"/>
        <v>0</v>
      </c>
      <c r="V1445" s="192">
        <f t="shared" ca="1" si="780"/>
        <v>0</v>
      </c>
      <c r="W1445" s="192">
        <f t="shared" ca="1" si="780"/>
        <v>0</v>
      </c>
      <c r="X1445" s="193">
        <f t="shared" ca="1" si="780"/>
        <v>0</v>
      </c>
    </row>
    <row r="1446" spans="1:56" x14ac:dyDescent="0.25">
      <c r="C1446" s="178" t="s">
        <v>101</v>
      </c>
      <c r="D1446" s="82"/>
      <c r="E1446" s="82"/>
      <c r="F1446" s="201" t="str">
        <f>Data!B$33</f>
        <v>Udbetalingsloft</v>
      </c>
      <c r="G1446" s="82"/>
      <c r="H1446" s="82"/>
      <c r="I1446" s="82"/>
      <c r="J1446" s="198">
        <f ca="1">(J1433+J1440)*(1+$F1410)*$F1423</f>
        <v>0</v>
      </c>
      <c r="K1446" s="199">
        <f t="shared" ref="K1446:X1446" ca="1" si="781">(K1433+K1440)*(1+$F1410)*$F1423</f>
        <v>0</v>
      </c>
      <c r="L1446" s="199">
        <f t="shared" ca="1" si="781"/>
        <v>0</v>
      </c>
      <c r="M1446" s="199">
        <f t="shared" ca="1" si="781"/>
        <v>0</v>
      </c>
      <c r="N1446" s="199">
        <f t="shared" ca="1" si="781"/>
        <v>0</v>
      </c>
      <c r="O1446" s="199">
        <f t="shared" ca="1" si="781"/>
        <v>0</v>
      </c>
      <c r="P1446" s="199">
        <f t="shared" ca="1" si="781"/>
        <v>0</v>
      </c>
      <c r="Q1446" s="199">
        <f t="shared" ca="1" si="781"/>
        <v>0</v>
      </c>
      <c r="R1446" s="199">
        <f t="shared" ca="1" si="781"/>
        <v>0</v>
      </c>
      <c r="S1446" s="199">
        <f t="shared" ca="1" si="781"/>
        <v>0</v>
      </c>
      <c r="T1446" s="199">
        <f t="shared" ca="1" si="781"/>
        <v>0</v>
      </c>
      <c r="U1446" s="199">
        <f t="shared" ca="1" si="781"/>
        <v>0</v>
      </c>
      <c r="V1446" s="199">
        <f t="shared" ca="1" si="781"/>
        <v>0</v>
      </c>
      <c r="W1446" s="199">
        <f t="shared" ca="1" si="781"/>
        <v>0</v>
      </c>
      <c r="X1446" s="200">
        <f t="shared" ca="1" si="781"/>
        <v>0</v>
      </c>
    </row>
    <row r="1447" spans="1:56" x14ac:dyDescent="0.25">
      <c r="C1447" s="189"/>
      <c r="D1447" s="6"/>
      <c r="E1447" s="6"/>
      <c r="F1447" s="202" t="str">
        <f>Data!B$34</f>
        <v>Til/fra pulje</v>
      </c>
      <c r="G1447" s="6"/>
      <c r="H1447" s="6"/>
      <c r="I1447" s="6"/>
      <c r="J1447" s="191">
        <f ca="1">(J1435+J1442)*(1+$F1410)*$F1423</f>
        <v>0</v>
      </c>
      <c r="K1447" s="192">
        <f t="shared" ref="K1447:X1447" ca="1" si="782">(K1435+K1442)*(1+$F1410)*$F1423</f>
        <v>0</v>
      </c>
      <c r="L1447" s="192">
        <f t="shared" ca="1" si="782"/>
        <v>0</v>
      </c>
      <c r="M1447" s="192">
        <f t="shared" ca="1" si="782"/>
        <v>0</v>
      </c>
      <c r="N1447" s="192">
        <f t="shared" ca="1" si="782"/>
        <v>0</v>
      </c>
      <c r="O1447" s="192">
        <f t="shared" ca="1" si="782"/>
        <v>0</v>
      </c>
      <c r="P1447" s="192">
        <f t="shared" ca="1" si="782"/>
        <v>0</v>
      </c>
      <c r="Q1447" s="192">
        <f t="shared" ca="1" si="782"/>
        <v>0</v>
      </c>
      <c r="R1447" s="192">
        <f t="shared" ca="1" si="782"/>
        <v>0</v>
      </c>
      <c r="S1447" s="192">
        <f t="shared" ca="1" si="782"/>
        <v>0</v>
      </c>
      <c r="T1447" s="192">
        <f t="shared" ca="1" si="782"/>
        <v>0</v>
      </c>
      <c r="U1447" s="192">
        <f t="shared" ca="1" si="782"/>
        <v>0</v>
      </c>
      <c r="V1447" s="192">
        <f t="shared" ca="1" si="782"/>
        <v>0</v>
      </c>
      <c r="W1447" s="192">
        <f t="shared" ca="1" si="782"/>
        <v>0</v>
      </c>
      <c r="X1447" s="193">
        <f t="shared" ca="1" si="782"/>
        <v>0</v>
      </c>
    </row>
    <row r="1448" spans="1:56" x14ac:dyDescent="0.25">
      <c r="C1448" s="195"/>
      <c r="D1448" s="196"/>
      <c r="E1448" s="196"/>
      <c r="F1448" s="204" t="str">
        <f>Data!B$35</f>
        <v>Pulje for tilbageholdt tilskud</v>
      </c>
      <c r="G1448" s="196"/>
      <c r="H1448" s="196"/>
      <c r="I1448" s="196"/>
      <c r="J1448" s="186">
        <f ca="1">(J1436+J1443)*(1+$F1410)*$F1423</f>
        <v>0</v>
      </c>
      <c r="K1448" s="187">
        <f t="shared" ref="K1448:X1448" ca="1" si="783">(K1436+K1443)*(1+$F1410)*$F1423</f>
        <v>0</v>
      </c>
      <c r="L1448" s="187">
        <f t="shared" ca="1" si="783"/>
        <v>0</v>
      </c>
      <c r="M1448" s="187">
        <f t="shared" ca="1" si="783"/>
        <v>0</v>
      </c>
      <c r="N1448" s="187">
        <f t="shared" ca="1" si="783"/>
        <v>0</v>
      </c>
      <c r="O1448" s="187">
        <f t="shared" ca="1" si="783"/>
        <v>0</v>
      </c>
      <c r="P1448" s="187">
        <f t="shared" ca="1" si="783"/>
        <v>0</v>
      </c>
      <c r="Q1448" s="187">
        <f t="shared" ca="1" si="783"/>
        <v>0</v>
      </c>
      <c r="R1448" s="187">
        <f t="shared" ca="1" si="783"/>
        <v>0</v>
      </c>
      <c r="S1448" s="187">
        <f t="shared" ca="1" si="783"/>
        <v>0</v>
      </c>
      <c r="T1448" s="187">
        <f t="shared" ca="1" si="783"/>
        <v>0</v>
      </c>
      <c r="U1448" s="187">
        <f t="shared" ca="1" si="783"/>
        <v>0</v>
      </c>
      <c r="V1448" s="187">
        <f t="shared" ca="1" si="783"/>
        <v>0</v>
      </c>
      <c r="W1448" s="187">
        <f t="shared" ca="1" si="783"/>
        <v>0</v>
      </c>
      <c r="X1448" s="188">
        <f t="shared" ca="1" si="783"/>
        <v>0</v>
      </c>
    </row>
    <row r="1449" spans="1:56" x14ac:dyDescent="0.25">
      <c r="A1449" s="24" t="s">
        <v>230</v>
      </c>
      <c r="C1449" s="482" t="s">
        <v>229</v>
      </c>
      <c r="D1449" s="483"/>
      <c r="E1449" s="483"/>
      <c r="F1449" s="483"/>
      <c r="G1449" s="483"/>
      <c r="H1449" s="483"/>
      <c r="I1449" s="483"/>
      <c r="J1449" s="484">
        <f ca="1">J1424</f>
        <v>0</v>
      </c>
      <c r="K1449" s="485">
        <f ca="1">SUM($J1424:K1424)</f>
        <v>0</v>
      </c>
      <c r="L1449" s="485">
        <f ca="1">SUM($J1424:L1424)</f>
        <v>0</v>
      </c>
      <c r="M1449" s="485">
        <f ca="1">SUM($J1424:M1424)</f>
        <v>0</v>
      </c>
      <c r="N1449" s="485">
        <f ca="1">SUM($J1424:N1424)</f>
        <v>0</v>
      </c>
      <c r="O1449" s="485">
        <f ca="1">SUM($J1424:O1424)</f>
        <v>0</v>
      </c>
      <c r="P1449" s="485">
        <f ca="1">SUM($J1424:P1424)</f>
        <v>0</v>
      </c>
      <c r="Q1449" s="485">
        <f ca="1">SUM($J1424:Q1424)</f>
        <v>0</v>
      </c>
      <c r="R1449" s="485">
        <f ca="1">SUM($J1424:R1424)</f>
        <v>0</v>
      </c>
      <c r="S1449" s="485">
        <f ca="1">SUM($J1424:S1424)</f>
        <v>0</v>
      </c>
      <c r="T1449" s="485">
        <f ca="1">SUM($J1424:T1424)</f>
        <v>0</v>
      </c>
      <c r="U1449" s="485">
        <f ca="1">SUM($J1424:U1424)</f>
        <v>0</v>
      </c>
      <c r="V1449" s="485">
        <f ca="1">SUM($J1424:V1424)</f>
        <v>0</v>
      </c>
      <c r="W1449" s="485">
        <f ca="1">SUM($J1424:W1424)</f>
        <v>0</v>
      </c>
      <c r="X1449" s="486">
        <f ca="1">SUM($J1424:X1424)</f>
        <v>0</v>
      </c>
    </row>
    <row r="1452" spans="1:56" x14ac:dyDescent="0.25">
      <c r="B1452" s="10"/>
      <c r="C1452" s="268" t="str">
        <f>Data!B$53</f>
        <v>Virksomhed</v>
      </c>
      <c r="D1452" s="81"/>
      <c r="E1452" s="403">
        <f>HLOOKUP(B1453,'Budget &amp; Total'!A:CI,6,FALSE)</f>
        <v>0</v>
      </c>
      <c r="F1452" s="925">
        <f>HLOOKUP(B1453,'Budget &amp; Total'!A:CI,5,FALSE)</f>
        <v>0</v>
      </c>
      <c r="G1452" s="925"/>
      <c r="H1452" s="925"/>
      <c r="I1452" s="81"/>
      <c r="J1452" s="82" t="str">
        <f ca="1">J$1</f>
        <v>P1</v>
      </c>
      <c r="K1452" s="82" t="str">
        <f t="shared" ref="K1452:X1452" ca="1" si="784">K$1</f>
        <v>P2</v>
      </c>
      <c r="L1452" s="82" t="str">
        <f t="shared" ca="1" si="784"/>
        <v>P3</v>
      </c>
      <c r="M1452" s="82" t="str">
        <f t="shared" ca="1" si="784"/>
        <v>P4</v>
      </c>
      <c r="N1452" s="82" t="str">
        <f t="shared" ca="1" si="784"/>
        <v>P5</v>
      </c>
      <c r="O1452" s="82" t="str">
        <f t="shared" ca="1" si="784"/>
        <v>P6</v>
      </c>
      <c r="P1452" s="82" t="str">
        <f t="shared" ca="1" si="784"/>
        <v>P7</v>
      </c>
      <c r="Q1452" s="82" t="str">
        <f t="shared" ca="1" si="784"/>
        <v>P8</v>
      </c>
      <c r="R1452" s="82" t="str">
        <f t="shared" ca="1" si="784"/>
        <v>P9</v>
      </c>
      <c r="S1452" s="82" t="str">
        <f t="shared" ca="1" si="784"/>
        <v>P10</v>
      </c>
      <c r="T1452" s="82" t="str">
        <f t="shared" ca="1" si="784"/>
        <v>P11</v>
      </c>
      <c r="U1452" s="82" t="str">
        <f t="shared" ca="1" si="784"/>
        <v>P12</v>
      </c>
      <c r="V1452" s="82" t="str">
        <f t="shared" ca="1" si="784"/>
        <v>P13</v>
      </c>
      <c r="W1452" s="82" t="str">
        <f t="shared" ca="1" si="784"/>
        <v>P14</v>
      </c>
      <c r="X1452" s="83" t="str">
        <f t="shared" ca="1" si="784"/>
        <v>P15</v>
      </c>
      <c r="Z1452" s="1"/>
      <c r="AA1452" s="1"/>
      <c r="AB1452" s="1"/>
      <c r="AC1452" s="1"/>
      <c r="AD1452" s="1"/>
      <c r="AE1452" s="1"/>
      <c r="AF1452" s="1"/>
      <c r="AG1452" s="1"/>
      <c r="AH1452" s="1"/>
      <c r="AI1452" s="1"/>
      <c r="AJ1452" s="1"/>
      <c r="AK1452" s="1"/>
      <c r="AL1452" s="1"/>
      <c r="AM1452" s="1"/>
      <c r="AN1452" s="1"/>
      <c r="AO1452" s="1"/>
      <c r="AX1452" s="1"/>
      <c r="AY1452" s="1"/>
      <c r="AZ1452" s="1"/>
      <c r="BA1452" s="1"/>
      <c r="BB1452" s="1"/>
      <c r="BC1452" s="1"/>
      <c r="BD1452" s="1"/>
    </row>
    <row r="1453" spans="1:56" x14ac:dyDescent="0.25">
      <c r="B1453" s="293">
        <f>B1403+1</f>
        <v>30</v>
      </c>
      <c r="C1453" s="84" t="str">
        <f>Data!B$52</f>
        <v>Projekt</v>
      </c>
      <c r="D1453" s="26"/>
      <c r="E1453" s="296">
        <f>'Budget &amp; Total'!$C$5</f>
        <v>0</v>
      </c>
      <c r="F1453" s="924">
        <f>'Budget &amp; Total'!$C$8</f>
        <v>0</v>
      </c>
      <c r="G1453" s="924"/>
      <c r="H1453" s="924"/>
      <c r="I1453" s="85"/>
      <c r="J1453" s="86">
        <f ca="1">INDIRECT(J$1&amp;"!d$5")</f>
        <v>0</v>
      </c>
      <c r="K1453" s="86">
        <f ca="1">INDIRECT(K$1&amp;"!d$5")</f>
        <v>1</v>
      </c>
      <c r="L1453" s="6"/>
      <c r="M1453" s="6"/>
      <c r="N1453" s="6"/>
      <c r="O1453" s="6"/>
      <c r="P1453" s="6"/>
      <c r="Q1453" s="6"/>
      <c r="R1453" s="6"/>
      <c r="S1453" s="6"/>
      <c r="T1453" s="6"/>
      <c r="U1453" s="6"/>
      <c r="V1453" s="6"/>
      <c r="W1453" s="6"/>
      <c r="X1453" s="481"/>
      <c r="Z1453">
        <v>1</v>
      </c>
      <c r="AA1453">
        <v>2</v>
      </c>
      <c r="AB1453">
        <v>3</v>
      </c>
      <c r="AC1453">
        <v>4</v>
      </c>
      <c r="AD1453">
        <v>5</v>
      </c>
      <c r="AE1453">
        <v>6</v>
      </c>
      <c r="AF1453">
        <v>7</v>
      </c>
      <c r="AG1453">
        <v>8</v>
      </c>
      <c r="AH1453">
        <v>9</v>
      </c>
      <c r="AI1453">
        <v>10</v>
      </c>
      <c r="AJ1453">
        <v>11</v>
      </c>
      <c r="AK1453">
        <v>12</v>
      </c>
      <c r="AL1453">
        <v>13</v>
      </c>
      <c r="AM1453">
        <v>14</v>
      </c>
      <c r="AN1453">
        <v>15</v>
      </c>
    </row>
    <row r="1454" spans="1:56" ht="13.8" thickBot="1" x14ac:dyDescent="0.3">
      <c r="B1454" s="24">
        <f>B1453</f>
        <v>30</v>
      </c>
      <c r="C1454" s="87"/>
      <c r="D1454" s="26"/>
      <c r="E1454" s="26"/>
      <c r="F1454" s="26"/>
      <c r="G1454" s="448" t="s">
        <v>5</v>
      </c>
      <c r="H1454" s="449">
        <f>Data!B1453</f>
        <v>0</v>
      </c>
      <c r="I1454" s="6"/>
      <c r="J1454" s="86">
        <f ca="1">INDIRECT(J$1&amp;"!f$5")</f>
        <v>0</v>
      </c>
      <c r="K1454" s="86">
        <f ca="1">INDIRECT(K$1&amp;"!f$5")</f>
        <v>0</v>
      </c>
      <c r="L1454" s="6"/>
      <c r="M1454" s="6"/>
      <c r="N1454" s="6"/>
      <c r="O1454" s="6"/>
      <c r="P1454" s="6"/>
      <c r="Q1454" s="6"/>
      <c r="R1454" s="6"/>
      <c r="S1454" s="6"/>
      <c r="T1454" s="6"/>
      <c r="U1454" s="6"/>
      <c r="V1454" s="6"/>
      <c r="W1454" s="6"/>
      <c r="X1454" s="481"/>
      <c r="Z1454" s="1">
        <f t="shared" ref="Z1454:AN1454" ca="1" si="785">J1454+20</f>
        <v>20</v>
      </c>
      <c r="AA1454" s="1">
        <f t="shared" ca="1" si="785"/>
        <v>20</v>
      </c>
      <c r="AB1454" s="1">
        <f t="shared" si="785"/>
        <v>20</v>
      </c>
      <c r="AC1454" s="1">
        <f t="shared" si="785"/>
        <v>20</v>
      </c>
      <c r="AD1454" s="1">
        <f t="shared" si="785"/>
        <v>20</v>
      </c>
      <c r="AE1454" s="1">
        <f t="shared" si="785"/>
        <v>20</v>
      </c>
      <c r="AF1454" s="1">
        <f t="shared" si="785"/>
        <v>20</v>
      </c>
      <c r="AG1454" s="1">
        <f t="shared" si="785"/>
        <v>20</v>
      </c>
      <c r="AH1454" s="1">
        <f t="shared" si="785"/>
        <v>20</v>
      </c>
      <c r="AI1454" s="1">
        <f t="shared" si="785"/>
        <v>20</v>
      </c>
      <c r="AJ1454" s="1">
        <f t="shared" si="785"/>
        <v>20</v>
      </c>
      <c r="AK1454" s="1">
        <f t="shared" si="785"/>
        <v>20</v>
      </c>
      <c r="AL1454" s="1">
        <f t="shared" si="785"/>
        <v>20</v>
      </c>
      <c r="AM1454" s="1">
        <f t="shared" si="785"/>
        <v>20</v>
      </c>
      <c r="AN1454" s="1">
        <f t="shared" si="785"/>
        <v>20</v>
      </c>
    </row>
    <row r="1455" spans="1:56" x14ac:dyDescent="0.25">
      <c r="A1455" s="24">
        <v>1</v>
      </c>
      <c r="B1455" s="24">
        <f t="shared" ref="B1455:B1479" si="786">B1454</f>
        <v>30</v>
      </c>
      <c r="C1455" s="36" t="str">
        <f>Data!B$24</f>
        <v>Timer</v>
      </c>
      <c r="D1455" s="68" t="str">
        <f>Data!B$13</f>
        <v>Interne timer</v>
      </c>
      <c r="E1455" s="68"/>
      <c r="F1455" s="37"/>
      <c r="G1455" s="241">
        <f>HLOOKUP(B1455,'Budget &amp; Total'!$1:$45,(20),FALSE)</f>
        <v>0</v>
      </c>
      <c r="H1455" s="452">
        <f ca="1">SUM(J1455:X1455)</f>
        <v>0</v>
      </c>
      <c r="I1455" s="72"/>
      <c r="J1455" s="152">
        <f ca="1">HLOOKUP($B1455,INDIRECT(J$1&amp;"!$I$2:$AM$40"),('Partner-period(er)'!$A1455+14),FALSE)</f>
        <v>0</v>
      </c>
      <c r="K1455" s="69">
        <f ca="1">HLOOKUP($B1455,INDIRECT(K$1&amp;"!$I$2:$AM$40"),('Partner-period(er)'!$A1455+14),FALSE)</f>
        <v>0</v>
      </c>
      <c r="L1455" s="69">
        <f ca="1">HLOOKUP($B1455,INDIRECT(L$1&amp;"!$I$2:$AM$40"),('Partner-period(er)'!$A1455+14),FALSE)</f>
        <v>0</v>
      </c>
      <c r="M1455" s="69">
        <f ca="1">HLOOKUP($B1455,INDIRECT(M$1&amp;"!$I$2:$AM$40"),('Partner-period(er)'!$A1455+14),FALSE)</f>
        <v>0</v>
      </c>
      <c r="N1455" s="69">
        <f ca="1">HLOOKUP($B1455,INDIRECT(N$1&amp;"!$I$2:$AM$40"),('Partner-period(er)'!$A1455+14),FALSE)</f>
        <v>0</v>
      </c>
      <c r="O1455" s="68">
        <f ca="1">HLOOKUP($B1455,INDIRECT(O$1&amp;"!$I$2:$AM$40"),('Partner-period(er)'!$A1455+14),FALSE)</f>
        <v>0</v>
      </c>
      <c r="P1455" s="68">
        <f ca="1">HLOOKUP($B1455,INDIRECT(P$1&amp;"!$I$2:$AM$40"),('Partner-period(er)'!$A1455+14),FALSE)</f>
        <v>0</v>
      </c>
      <c r="Q1455" s="68">
        <f ca="1">HLOOKUP($B1455,INDIRECT(Q$1&amp;"!$I$2:$AM$40"),('Partner-period(er)'!$A1455+14),FALSE)</f>
        <v>0</v>
      </c>
      <c r="R1455" s="68">
        <f ca="1">HLOOKUP($B1455,INDIRECT(R$1&amp;"!$I$2:$AM$40"),('Partner-period(er)'!$A1455+14),FALSE)</f>
        <v>0</v>
      </c>
      <c r="S1455" s="68">
        <f ca="1">HLOOKUP($B1455,INDIRECT(S$1&amp;"!$I$2:$AM$40"),('Partner-period(er)'!$A1455+14),FALSE)</f>
        <v>0</v>
      </c>
      <c r="T1455" s="68">
        <f ca="1">HLOOKUP($B1455,INDIRECT(T$1&amp;"!$I$2:$AM$40"),('Partner-period(er)'!$A1455+14),FALSE)</f>
        <v>0</v>
      </c>
      <c r="U1455" s="68">
        <f ca="1">HLOOKUP($B1455,INDIRECT(U$1&amp;"!$I$2:$AM$40"),('Partner-period(er)'!$A1455+14),FALSE)</f>
        <v>0</v>
      </c>
      <c r="V1455" s="68">
        <f ca="1">HLOOKUP($B1455,INDIRECT(V$1&amp;"!$I$2:$AM$40"),('Partner-period(er)'!$A1455+14),FALSE)</f>
        <v>0</v>
      </c>
      <c r="W1455" s="68">
        <f ca="1">HLOOKUP($B1455,INDIRECT(W$1&amp;"!$I$2:$AM$40"),('Partner-period(er)'!$A1455+14),FALSE)</f>
        <v>0</v>
      </c>
      <c r="X1455" s="362">
        <f ca="1">HLOOKUP($B1455,INDIRECT(X$1&amp;"!$I$2:$AM$40"),('Partner-period(er)'!$A1455+14),FALSE)</f>
        <v>0</v>
      </c>
      <c r="Z1455" s="13">
        <f ca="1">J1455</f>
        <v>0</v>
      </c>
      <c r="AA1455" s="14">
        <f ca="1">SUM($J1455:K1455)</f>
        <v>0</v>
      </c>
      <c r="AB1455" s="14">
        <f ca="1">SUM($J1455:L1455)</f>
        <v>0</v>
      </c>
      <c r="AC1455" s="14">
        <f ca="1">SUM($J1455:M1455)</f>
        <v>0</v>
      </c>
      <c r="AD1455" s="14">
        <f ca="1">SUM($J1455:N1455)</f>
        <v>0</v>
      </c>
      <c r="AE1455" s="14">
        <f ca="1">SUM($J1455:O1455)</f>
        <v>0</v>
      </c>
      <c r="AF1455" s="14">
        <f ca="1">SUM($J1455:P1455)</f>
        <v>0</v>
      </c>
      <c r="AG1455" s="14">
        <f ca="1">SUM($J1455:Q1455)</f>
        <v>0</v>
      </c>
      <c r="AH1455" s="14">
        <f ca="1">SUM($J1455:R1455)</f>
        <v>0</v>
      </c>
      <c r="AI1455" s="14">
        <f ca="1">SUM($J1455:S1455)</f>
        <v>0</v>
      </c>
      <c r="AJ1455" s="14">
        <f ca="1">SUM($J1455:T1455)</f>
        <v>0</v>
      </c>
      <c r="AK1455" s="14">
        <f ca="1">SUM($J1455:U1455)</f>
        <v>0</v>
      </c>
      <c r="AL1455" s="14">
        <f ca="1">SUM($J1455:V1455)</f>
        <v>0</v>
      </c>
      <c r="AM1455" s="14">
        <f ca="1">SUM($J1455:W1455)</f>
        <v>0</v>
      </c>
      <c r="AN1455" s="18">
        <f ca="1">SUM($J1455:X1455)</f>
        <v>0</v>
      </c>
      <c r="AO1455" s="12"/>
      <c r="AP1455" s="11"/>
      <c r="AQ1455" s="11"/>
      <c r="AR1455" s="11"/>
      <c r="AS1455" s="11"/>
      <c r="AT1455" s="11"/>
    </row>
    <row r="1456" spans="1:56" x14ac:dyDescent="0.25">
      <c r="A1456" s="24">
        <v>2</v>
      </c>
      <c r="B1456" s="24">
        <f t="shared" si="786"/>
        <v>30</v>
      </c>
      <c r="C1456" s="443">
        <f>Data!L1452</f>
        <v>0</v>
      </c>
      <c r="D1456" s="9" t="str">
        <f>Data!B$14</f>
        <v>Teknisk/adm timer</v>
      </c>
      <c r="E1456" s="9"/>
      <c r="F1456" s="4"/>
      <c r="G1456" s="242">
        <f>HLOOKUP(B1456,'Budget &amp; Total'!$1:$45,(21),FALSE)</f>
        <v>0</v>
      </c>
      <c r="H1456" s="453">
        <f t="shared" ref="H1456:H1479" ca="1" si="787">SUM(J1456:X1456)</f>
        <v>0</v>
      </c>
      <c r="I1456" s="72"/>
      <c r="J1456" s="153">
        <f ca="1">HLOOKUP($B1456,INDIRECT(J$1&amp;"!$I$2:$AM$40"),('Partner-period(er)'!$A1456+14),FALSE)</f>
        <v>0</v>
      </c>
      <c r="K1456" s="58">
        <f ca="1">HLOOKUP($B1456,INDIRECT(K$1&amp;"!$I$2:$AM$40"),('Partner-period(er)'!$A1456+14),FALSE)</f>
        <v>0</v>
      </c>
      <c r="L1456" s="58">
        <f ca="1">HLOOKUP($B1456,INDIRECT(L$1&amp;"!$I$2:$AM$40"),('Partner-period(er)'!$A1456+14),FALSE)</f>
        <v>0</v>
      </c>
      <c r="M1456" s="58">
        <f ca="1">HLOOKUP($B1456,INDIRECT(M$1&amp;"!$I$2:$AM$40"),('Partner-period(er)'!$A1456+14),FALSE)</f>
        <v>0</v>
      </c>
      <c r="N1456" s="58">
        <f ca="1">HLOOKUP($B1456,INDIRECT(N$1&amp;"!$I$2:$AM$40"),('Partner-period(er)'!$A1456+14),FALSE)</f>
        <v>0</v>
      </c>
      <c r="O1456" s="41">
        <f ca="1">HLOOKUP($B1456,INDIRECT(O$1&amp;"!$I$2:$AM$40"),('Partner-period(er)'!$A1456+14),FALSE)</f>
        <v>0</v>
      </c>
      <c r="P1456" s="41">
        <f ca="1">HLOOKUP($B1456,INDIRECT(P$1&amp;"!$I$2:$AM$40"),('Partner-period(er)'!$A1456+14),FALSE)</f>
        <v>0</v>
      </c>
      <c r="Q1456" s="41">
        <f ca="1">HLOOKUP($B1456,INDIRECT(Q$1&amp;"!$I$2:$AM$40"),('Partner-period(er)'!$A1456+14),FALSE)</f>
        <v>0</v>
      </c>
      <c r="R1456" s="41">
        <f ca="1">HLOOKUP($B1456,INDIRECT(R$1&amp;"!$I$2:$AM$40"),('Partner-period(er)'!$A1456+14),FALSE)</f>
        <v>0</v>
      </c>
      <c r="S1456" s="41">
        <f ca="1">HLOOKUP($B1456,INDIRECT(S$1&amp;"!$I$2:$AM$40"),('Partner-period(er)'!$A1456+14),FALSE)</f>
        <v>0</v>
      </c>
      <c r="T1456" s="41">
        <f ca="1">HLOOKUP($B1456,INDIRECT(T$1&amp;"!$I$2:$AM$40"),('Partner-period(er)'!$A1456+14),FALSE)</f>
        <v>0</v>
      </c>
      <c r="U1456" s="41">
        <f ca="1">HLOOKUP($B1456,INDIRECT(U$1&amp;"!$I$2:$AM$40"),('Partner-period(er)'!$A1456+14),FALSE)</f>
        <v>0</v>
      </c>
      <c r="V1456" s="41">
        <f ca="1">HLOOKUP($B1456,INDIRECT(V$1&amp;"!$I$2:$AM$40"),('Partner-period(er)'!$A1456+14),FALSE)</f>
        <v>0</v>
      </c>
      <c r="W1456" s="41">
        <f ca="1">HLOOKUP($B1456,INDIRECT(W$1&amp;"!$I$2:$AM$40"),('Partner-period(er)'!$A1456+14),FALSE)</f>
        <v>0</v>
      </c>
      <c r="X1456" s="363">
        <f ca="1">HLOOKUP($B1456,INDIRECT(X$1&amp;"!$I$2:$AM$40"),('Partner-period(er)'!$A1456+14),FALSE)</f>
        <v>0</v>
      </c>
      <c r="Z1456" s="15">
        <f ca="1">J1456</f>
        <v>0</v>
      </c>
      <c r="AA1456" s="11">
        <f ca="1">SUM($J1456:K1456)</f>
        <v>0</v>
      </c>
      <c r="AB1456" s="11">
        <f ca="1">SUM($J1456:L1456)</f>
        <v>0</v>
      </c>
      <c r="AC1456" s="11">
        <f ca="1">SUM($J1456:M1456)</f>
        <v>0</v>
      </c>
      <c r="AD1456" s="11">
        <f ca="1">SUM($J1456:N1456)</f>
        <v>0</v>
      </c>
      <c r="AE1456" s="11">
        <f ca="1">SUM($J1456:O1456)</f>
        <v>0</v>
      </c>
      <c r="AF1456" s="11">
        <f ca="1">SUM($J1456:P1456)</f>
        <v>0</v>
      </c>
      <c r="AG1456" s="11">
        <f ca="1">SUM($J1456:Q1456)</f>
        <v>0</v>
      </c>
      <c r="AH1456" s="11">
        <f ca="1">SUM($J1456:R1456)</f>
        <v>0</v>
      </c>
      <c r="AI1456" s="11">
        <f ca="1">SUM($J1456:S1456)</f>
        <v>0</v>
      </c>
      <c r="AJ1456" s="11">
        <f ca="1">SUM($J1456:T1456)</f>
        <v>0</v>
      </c>
      <c r="AK1456" s="11">
        <f ca="1">SUM($J1456:U1456)</f>
        <v>0</v>
      </c>
      <c r="AL1456" s="11">
        <f ca="1">SUM($J1456:V1456)</f>
        <v>0</v>
      </c>
      <c r="AM1456" s="11">
        <f ca="1">SUM($J1456:W1456)</f>
        <v>0</v>
      </c>
      <c r="AN1456" s="19">
        <f ca="1">SUM($J1456:X1456)</f>
        <v>0</v>
      </c>
      <c r="AO1456" s="12"/>
      <c r="AP1456" s="11"/>
      <c r="AQ1456" s="11"/>
      <c r="AR1456" s="11"/>
      <c r="AS1456" s="11"/>
      <c r="AT1456" s="11"/>
    </row>
    <row r="1457" spans="1:56" x14ac:dyDescent="0.25">
      <c r="A1457" s="24">
        <v>3</v>
      </c>
      <c r="B1457" s="24">
        <f t="shared" si="786"/>
        <v>30</v>
      </c>
      <c r="C1457" s="36" t="str">
        <f>Data!B$5</f>
        <v>Personaleudgifter</v>
      </c>
      <c r="D1457" s="37"/>
      <c r="E1457" s="37"/>
      <c r="F1457" s="37"/>
      <c r="G1457" s="241"/>
      <c r="H1457" s="454">
        <f t="shared" ca="1" si="787"/>
        <v>0</v>
      </c>
      <c r="I1457" s="72"/>
      <c r="J1457" s="159">
        <f ca="1">HLOOKUP($B1457,INDIRECT(J$1&amp;"!$I$2:$AM$40"),('Partner-period(er)'!$A1457+14),FALSE)</f>
        <v>0</v>
      </c>
      <c r="K1457" s="57">
        <f ca="1">HLOOKUP($B1457,INDIRECT(K$1&amp;"!$I$2:$AM$40"),('Partner-period(er)'!$A1457+14),FALSE)</f>
        <v>0</v>
      </c>
      <c r="L1457" s="57">
        <f ca="1">HLOOKUP($B1457,INDIRECT(L$1&amp;"!$I$2:$AM$40"),('Partner-period(er)'!$A1457+14),FALSE)</f>
        <v>0</v>
      </c>
      <c r="M1457" s="57">
        <f ca="1">HLOOKUP($B1457,INDIRECT(M$1&amp;"!$I$2:$AM$40"),('Partner-period(er)'!$A1457+14),FALSE)</f>
        <v>0</v>
      </c>
      <c r="N1457" s="57">
        <f ca="1">HLOOKUP($B1457,INDIRECT(N$1&amp;"!$I$2:$AM$40"),('Partner-period(er)'!$A1457+14),FALSE)</f>
        <v>0</v>
      </c>
      <c r="O1457" s="9">
        <f ca="1">HLOOKUP($B1457,INDIRECT(O$1&amp;"!$I$2:$AM$40"),('Partner-period(er)'!$A1457+14),FALSE)</f>
        <v>0</v>
      </c>
      <c r="P1457" s="9">
        <f ca="1">HLOOKUP($B1457,INDIRECT(P$1&amp;"!$I$2:$AM$40"),('Partner-period(er)'!$A1457+14),FALSE)</f>
        <v>0</v>
      </c>
      <c r="Q1457" s="9">
        <f ca="1">HLOOKUP($B1457,INDIRECT(Q$1&amp;"!$I$2:$AM$40"),('Partner-period(er)'!$A1457+14),FALSE)</f>
        <v>0</v>
      </c>
      <c r="R1457" s="9">
        <f ca="1">HLOOKUP($B1457,INDIRECT(R$1&amp;"!$I$2:$AM$40"),('Partner-period(er)'!$A1457+14),FALSE)</f>
        <v>0</v>
      </c>
      <c r="S1457" s="9">
        <f ca="1">HLOOKUP($B1457,INDIRECT(S$1&amp;"!$I$2:$AM$40"),('Partner-period(er)'!$A1457+14),FALSE)</f>
        <v>0</v>
      </c>
      <c r="T1457" s="9">
        <f ca="1">HLOOKUP($B1457,INDIRECT(T$1&amp;"!$I$2:$AM$40"),('Partner-period(er)'!$A1457+14),FALSE)</f>
        <v>0</v>
      </c>
      <c r="U1457" s="9">
        <f ca="1">HLOOKUP($B1457,INDIRECT(U$1&amp;"!$I$2:$AM$40"),('Partner-period(er)'!$A1457+14),FALSE)</f>
        <v>0</v>
      </c>
      <c r="V1457" s="9">
        <f ca="1">HLOOKUP($B1457,INDIRECT(V$1&amp;"!$I$2:$AM$40"),('Partner-period(er)'!$A1457+14),FALSE)</f>
        <v>0</v>
      </c>
      <c r="W1457" s="9">
        <f ca="1">HLOOKUP($B1457,INDIRECT(W$1&amp;"!$I$2:$AM$40"),('Partner-period(er)'!$A1457+14),FALSE)</f>
        <v>0</v>
      </c>
      <c r="X1457" s="109">
        <f ca="1">HLOOKUP($B1457,INDIRECT(X$1&amp;"!$I$2:$AM$40"),('Partner-period(er)'!$A1457+14),FALSE)</f>
        <v>0</v>
      </c>
      <c r="Z1457" s="15">
        <f ca="1">J1457</f>
        <v>0</v>
      </c>
      <c r="AA1457" s="11">
        <f ca="1">SUM($J1457:K1457)</f>
        <v>0</v>
      </c>
      <c r="AB1457" s="11">
        <f ca="1">SUM($J1457:L1457)</f>
        <v>0</v>
      </c>
      <c r="AC1457" s="11">
        <f ca="1">SUM($J1457:M1457)</f>
        <v>0</v>
      </c>
      <c r="AD1457" s="11">
        <f ca="1">SUM($J1457:N1457)</f>
        <v>0</v>
      </c>
      <c r="AE1457" s="11">
        <f ca="1">SUM($J1457:O1457)</f>
        <v>0</v>
      </c>
      <c r="AF1457" s="11">
        <f ca="1">SUM($J1457:P1457)</f>
        <v>0</v>
      </c>
      <c r="AG1457" s="11">
        <f ca="1">SUM($J1457:Q1457)</f>
        <v>0</v>
      </c>
      <c r="AH1457" s="11">
        <f ca="1">SUM($J1457:R1457)</f>
        <v>0</v>
      </c>
      <c r="AI1457" s="11">
        <f ca="1">SUM($J1457:S1457)</f>
        <v>0</v>
      </c>
      <c r="AJ1457" s="11">
        <f ca="1">SUM($J1457:T1457)</f>
        <v>0</v>
      </c>
      <c r="AK1457" s="11">
        <f ca="1">SUM($J1457:U1457)</f>
        <v>0</v>
      </c>
      <c r="AL1457" s="11">
        <f ca="1">SUM($J1457:V1457)</f>
        <v>0</v>
      </c>
      <c r="AM1457" s="11">
        <f ca="1">SUM($J1457:W1457)</f>
        <v>0</v>
      </c>
      <c r="AN1457" s="19">
        <f ca="1">SUM($J1457:X1457)</f>
        <v>0</v>
      </c>
      <c r="AO1457" s="12"/>
      <c r="AP1457" s="11"/>
      <c r="AQ1457" s="11"/>
      <c r="AR1457" s="11"/>
      <c r="AS1457" s="11"/>
      <c r="AT1457" s="11"/>
    </row>
    <row r="1458" spans="1:56" x14ac:dyDescent="0.25">
      <c r="A1458" s="24">
        <v>4</v>
      </c>
      <c r="B1458" s="24">
        <f t="shared" si="786"/>
        <v>30</v>
      </c>
      <c r="C1458" s="43"/>
      <c r="D1458" s="9" t="str">
        <f>Data!B$15</f>
        <v>Interen løn</v>
      </c>
      <c r="E1458" s="9"/>
      <c r="F1458" s="66">
        <f>HLOOKUP(B1458,'Budget &amp; Total'!B:CI,50,FALSE)</f>
        <v>0</v>
      </c>
      <c r="G1458" s="242">
        <f>HLOOKUP(B1458,'Budget &amp; Total'!$1:$45,(24),FALSE)</f>
        <v>0</v>
      </c>
      <c r="H1458" s="454">
        <f t="shared" ca="1" si="787"/>
        <v>0</v>
      </c>
      <c r="I1458" s="72"/>
      <c r="J1458" s="159">
        <f ca="1">HLOOKUP($B1458,INDIRECT(J$1&amp;"!$I$2:$AM$40"),('Partner-period(er)'!$A1458+14),FALSE)</f>
        <v>0</v>
      </c>
      <c r="K1458" s="57">
        <f ca="1">HLOOKUP($B1458,INDIRECT(K$1&amp;"!$I$2:$AM$40"),('Partner-period(er)'!$A1458+14),FALSE)</f>
        <v>0</v>
      </c>
      <c r="L1458" s="57">
        <f ca="1">HLOOKUP($B1458,INDIRECT(L$1&amp;"!$I$2:$AM$40"),('Partner-period(er)'!$A1458+14),FALSE)</f>
        <v>0</v>
      </c>
      <c r="M1458" s="57">
        <f ca="1">HLOOKUP($B1458,INDIRECT(M$1&amp;"!$I$2:$AM$40"),('Partner-period(er)'!$A1458+14),FALSE)</f>
        <v>0</v>
      </c>
      <c r="N1458" s="57">
        <f ca="1">HLOOKUP($B1458,INDIRECT(N$1&amp;"!$I$2:$AM$40"),('Partner-period(er)'!$A1458+14),FALSE)</f>
        <v>0</v>
      </c>
      <c r="O1458" s="9">
        <f ca="1">HLOOKUP($B1458,INDIRECT(O$1&amp;"!$I$2:$AM$40"),('Partner-period(er)'!$A1458+14),FALSE)</f>
        <v>0</v>
      </c>
      <c r="P1458" s="9">
        <f ca="1">HLOOKUP($B1458,INDIRECT(P$1&amp;"!$I$2:$AM$40"),('Partner-period(er)'!$A1458+14),FALSE)</f>
        <v>0</v>
      </c>
      <c r="Q1458" s="9">
        <f ca="1">HLOOKUP($B1458,INDIRECT(Q$1&amp;"!$I$2:$AM$40"),('Partner-period(er)'!$A1458+14),FALSE)</f>
        <v>0</v>
      </c>
      <c r="R1458" s="9">
        <f ca="1">HLOOKUP($B1458,INDIRECT(R$1&amp;"!$I$2:$AM$40"),('Partner-period(er)'!$A1458+14),FALSE)</f>
        <v>0</v>
      </c>
      <c r="S1458" s="9">
        <f ca="1">HLOOKUP($B1458,INDIRECT(S$1&amp;"!$I$2:$AM$40"),('Partner-period(er)'!$A1458+14),FALSE)</f>
        <v>0</v>
      </c>
      <c r="T1458" s="9">
        <f ca="1">HLOOKUP($B1458,INDIRECT(T$1&amp;"!$I$2:$AM$40"),('Partner-period(er)'!$A1458+14),FALSE)</f>
        <v>0</v>
      </c>
      <c r="U1458" s="9">
        <f ca="1">HLOOKUP($B1458,INDIRECT(U$1&amp;"!$I$2:$AM$40"),('Partner-period(er)'!$A1458+14),FALSE)</f>
        <v>0</v>
      </c>
      <c r="V1458" s="9">
        <f ca="1">HLOOKUP($B1458,INDIRECT(V$1&amp;"!$I$2:$AM$40"),('Partner-period(er)'!$A1458+14),FALSE)</f>
        <v>0</v>
      </c>
      <c r="W1458" s="9">
        <f ca="1">HLOOKUP($B1458,INDIRECT(W$1&amp;"!$I$2:$AM$40"),('Partner-period(er)'!$A1458+14),FALSE)</f>
        <v>0</v>
      </c>
      <c r="X1458" s="109">
        <f ca="1">HLOOKUP($B1458,INDIRECT(X$1&amp;"!$I$2:$AM$40"),('Partner-period(er)'!$A1458+14),FALSE)</f>
        <v>0</v>
      </c>
      <c r="Z1458" s="21">
        <f ca="1">J1484</f>
        <v>0</v>
      </c>
      <c r="AA1458" s="22">
        <f ca="1">SUM($J1484:K1484)</f>
        <v>0</v>
      </c>
      <c r="AB1458" s="22">
        <f ca="1">SUM($J1484:L1484)</f>
        <v>0</v>
      </c>
      <c r="AC1458" s="22">
        <f ca="1">SUM($J1484:M1484)</f>
        <v>0</v>
      </c>
      <c r="AD1458" s="22">
        <f ca="1">SUM($J1484:N1484)</f>
        <v>0</v>
      </c>
      <c r="AE1458" s="22">
        <f ca="1">SUM($J1484:O1484)</f>
        <v>0</v>
      </c>
      <c r="AF1458" s="22">
        <f ca="1">SUM($J1484:P1484)</f>
        <v>0</v>
      </c>
      <c r="AG1458" s="22">
        <f ca="1">SUM($J1484:Q1484)</f>
        <v>0</v>
      </c>
      <c r="AH1458" s="22">
        <f ca="1">SUM($J1484:R1484)</f>
        <v>0</v>
      </c>
      <c r="AI1458" s="22">
        <f ca="1">SUM($J1484:S1484)</f>
        <v>0</v>
      </c>
      <c r="AJ1458" s="22">
        <f ca="1">SUM($J1484:T1484)</f>
        <v>0</v>
      </c>
      <c r="AK1458" s="22">
        <f ca="1">SUM($J1484:U1484)</f>
        <v>0</v>
      </c>
      <c r="AL1458" s="22">
        <f ca="1">SUM($J1484:V1484)</f>
        <v>0</v>
      </c>
      <c r="AM1458" s="22">
        <f ca="1">SUM($J1484:W1484)</f>
        <v>0</v>
      </c>
      <c r="AN1458" s="23">
        <f ca="1">SUM($J1484:X1484)</f>
        <v>0</v>
      </c>
      <c r="AO1458" s="12"/>
      <c r="AP1458" s="11">
        <f ca="1">IF(Data!$H$2="ja",IF(Z1458&gt;$G1458,Z1458-$G1458,0),0)</f>
        <v>0</v>
      </c>
      <c r="AQ1458" s="11">
        <f ca="1">IF(Data!$H$2="ja",IF(AA1458&gt;$G1458,AA1458-$G1458-SUM($AP1458:AP1458),0),0)</f>
        <v>0</v>
      </c>
      <c r="AR1458" s="11">
        <f ca="1">IF(Data!$H$2="ja",IF(AB1458&gt;$G1458,AB1458-$G1458-SUM($AP1458:AQ1458),0),0)</f>
        <v>0</v>
      </c>
      <c r="AS1458" s="11">
        <f ca="1">IF(Data!$H$2="ja",IF(AC1458&gt;$G1458,AC1458-$G1458-SUM($AP1458:AR1458),0),0)</f>
        <v>0</v>
      </c>
      <c r="AT1458" s="11">
        <f ca="1">IF(Data!$H$2="ja",IF(AD1458&gt;$G1458,AD1458-$G1458-SUM($AP1458:AS1458),0),0)</f>
        <v>0</v>
      </c>
      <c r="AU1458" s="11">
        <f ca="1">IF(Data!$H$2="ja",IF(AE1458&gt;$G1458,AE1458-$G1458-SUM($AP1458:AT1458),0),0)</f>
        <v>0</v>
      </c>
      <c r="AV1458" s="11">
        <f ca="1">IF(Data!$H$2="ja",IF(AF1458&gt;$G1458,AF1458-$G1458-SUM($AP1458:AU1458),0),0)</f>
        <v>0</v>
      </c>
      <c r="AW1458" s="11">
        <f ca="1">IF(Data!$H$2="ja",IF(AG1458&gt;$G1458,AG1458-$G1458-SUM($AP1458:AV1458),0),0)</f>
        <v>0</v>
      </c>
      <c r="AX1458" s="11">
        <f ca="1">IF(Data!$H$2="ja",IF(AH1458&gt;$G1458,AH1458-$G1458-SUM($AP1458:AW1458),0),0)</f>
        <v>0</v>
      </c>
      <c r="AY1458" s="11">
        <f ca="1">IF(Data!$H$2="ja",IF(AI1458&gt;$G1458,AI1458-$G1458-SUM($AP1458:AX1458),0),0)</f>
        <v>0</v>
      </c>
      <c r="AZ1458" s="11">
        <f ca="1">IF(Data!$H$2="ja",IF(AJ1458&gt;$G1458,AJ1458-$G1458-SUM($AP1458:AY1458),0),0)</f>
        <v>0</v>
      </c>
      <c r="BA1458" s="11">
        <f ca="1">IF(Data!$H$2="ja",IF(AK1458&gt;$G1458,AK1458-$G1458-SUM($AP1458:AZ1458),0),0)</f>
        <v>0</v>
      </c>
      <c r="BB1458" s="11">
        <f ca="1">IF(Data!$H$2="ja",IF(AL1458&gt;$G1458,AL1458-$G1458-SUM($AP1458:BA1458),0),0)</f>
        <v>0</v>
      </c>
      <c r="BC1458" s="11">
        <f ca="1">IF(Data!$H$2="ja",IF(AM1458&gt;$G1458,AM1458-$G1458-SUM($AP1458:BB1458),0),0)</f>
        <v>0</v>
      </c>
      <c r="BD1458" s="11">
        <f ca="1">IF(Data!$H$2="ja",IF(AN1458&gt;$G1458,AN1458-$G1458-SUM($AP1458:BC1458),0),0)</f>
        <v>0</v>
      </c>
    </row>
    <row r="1459" spans="1:56" x14ac:dyDescent="0.25">
      <c r="A1459" s="24">
        <v>5</v>
      </c>
      <c r="B1459" s="24">
        <f t="shared" si="786"/>
        <v>30</v>
      </c>
      <c r="C1459" s="39"/>
      <c r="D1459" s="9" t="str">
        <f>Data!B$16</f>
        <v>Teknisk/adm løn</v>
      </c>
      <c r="E1459" s="9"/>
      <c r="F1459" s="66">
        <f>HLOOKUP(B1458,'Budget &amp; Total'!B:CI,51,FALSE)</f>
        <v>0</v>
      </c>
      <c r="G1459" s="242">
        <f>HLOOKUP(B1459,'Budget &amp; Total'!$1:$45,(25),FALSE)</f>
        <v>0</v>
      </c>
      <c r="H1459" s="454">
        <f t="shared" ca="1" si="787"/>
        <v>0</v>
      </c>
      <c r="I1459" s="72"/>
      <c r="J1459" s="159">
        <f ca="1">HLOOKUP($B1459,INDIRECT(J$1&amp;"!$I$2:$AM$40"),('Partner-period(er)'!$A1459+14),FALSE)</f>
        <v>0</v>
      </c>
      <c r="K1459" s="57">
        <f ca="1">HLOOKUP($B1459,INDIRECT(K$1&amp;"!$I$2:$AM$40"),('Partner-period(er)'!$A1459+14),FALSE)</f>
        <v>0</v>
      </c>
      <c r="L1459" s="57">
        <f ca="1">HLOOKUP($B1459,INDIRECT(L$1&amp;"!$I$2:$AM$40"),('Partner-period(er)'!$A1459+14),FALSE)</f>
        <v>0</v>
      </c>
      <c r="M1459" s="57">
        <f ca="1">HLOOKUP($B1459,INDIRECT(M$1&amp;"!$I$2:$AM$40"),('Partner-period(er)'!$A1459+14),FALSE)</f>
        <v>0</v>
      </c>
      <c r="N1459" s="57">
        <f ca="1">HLOOKUP($B1459,INDIRECT(N$1&amp;"!$I$2:$AM$40"),('Partner-period(er)'!$A1459+14),FALSE)</f>
        <v>0</v>
      </c>
      <c r="O1459" s="9">
        <f ca="1">HLOOKUP($B1459,INDIRECT(O$1&amp;"!$I$2:$AM$40"),('Partner-period(er)'!$A1459+14),FALSE)</f>
        <v>0</v>
      </c>
      <c r="P1459" s="9">
        <f ca="1">HLOOKUP($B1459,INDIRECT(P$1&amp;"!$I$2:$AM$40"),('Partner-period(er)'!$A1459+14),FALSE)</f>
        <v>0</v>
      </c>
      <c r="Q1459" s="9">
        <f ca="1">HLOOKUP($B1459,INDIRECT(Q$1&amp;"!$I$2:$AM$40"),('Partner-period(er)'!$A1459+14),FALSE)</f>
        <v>0</v>
      </c>
      <c r="R1459" s="9">
        <f ca="1">HLOOKUP($B1459,INDIRECT(R$1&amp;"!$I$2:$AM$40"),('Partner-period(er)'!$A1459+14),FALSE)</f>
        <v>0</v>
      </c>
      <c r="S1459" s="9">
        <f ca="1">HLOOKUP($B1459,INDIRECT(S$1&amp;"!$I$2:$AM$40"),('Partner-period(er)'!$A1459+14),FALSE)</f>
        <v>0</v>
      </c>
      <c r="T1459" s="9">
        <f ca="1">HLOOKUP($B1459,INDIRECT(T$1&amp;"!$I$2:$AM$40"),('Partner-period(er)'!$A1459+14),FALSE)</f>
        <v>0</v>
      </c>
      <c r="U1459" s="9">
        <f ca="1">HLOOKUP($B1459,INDIRECT(U$1&amp;"!$I$2:$AM$40"),('Partner-period(er)'!$A1459+14),FALSE)</f>
        <v>0</v>
      </c>
      <c r="V1459" s="9">
        <f ca="1">HLOOKUP($B1459,INDIRECT(V$1&amp;"!$I$2:$AM$40"),('Partner-period(er)'!$A1459+14),FALSE)</f>
        <v>0</v>
      </c>
      <c r="W1459" s="9">
        <f ca="1">HLOOKUP($B1459,INDIRECT(W$1&amp;"!$I$2:$AM$40"),('Partner-period(er)'!$A1459+14),FALSE)</f>
        <v>0</v>
      </c>
      <c r="X1459" s="109">
        <f ca="1">HLOOKUP($B1459,INDIRECT(X$1&amp;"!$I$2:$AM$40"),('Partner-period(er)'!$A1459+14),FALSE)</f>
        <v>0</v>
      </c>
      <c r="Z1459" s="21">
        <f ca="1">J1491</f>
        <v>0</v>
      </c>
      <c r="AA1459" s="22">
        <f ca="1">SUM($J1491:K1491)</f>
        <v>0</v>
      </c>
      <c r="AB1459" s="22">
        <f ca="1">SUM($J1491:L1491)</f>
        <v>0</v>
      </c>
      <c r="AC1459" s="22">
        <f ca="1">SUM($J1491:M1491)</f>
        <v>0</v>
      </c>
      <c r="AD1459" s="22">
        <f ca="1">SUM($J1491:N1491)</f>
        <v>0</v>
      </c>
      <c r="AE1459" s="22">
        <f ca="1">SUM($J1491:O1491)</f>
        <v>0</v>
      </c>
      <c r="AF1459" s="22">
        <f ca="1">SUM($J1491:P1491)</f>
        <v>0</v>
      </c>
      <c r="AG1459" s="22">
        <f ca="1">SUM($J1491:Q1491)</f>
        <v>0</v>
      </c>
      <c r="AH1459" s="22">
        <f ca="1">SUM($J1491:R1491)</f>
        <v>0</v>
      </c>
      <c r="AI1459" s="22">
        <f ca="1">SUM($J1491:S1491)</f>
        <v>0</v>
      </c>
      <c r="AJ1459" s="22">
        <f ca="1">SUM($J1491:T1491)</f>
        <v>0</v>
      </c>
      <c r="AK1459" s="22">
        <f ca="1">SUM($J1491:U1491)</f>
        <v>0</v>
      </c>
      <c r="AL1459" s="22">
        <f ca="1">SUM($J1491:V1491)</f>
        <v>0</v>
      </c>
      <c r="AM1459" s="22">
        <f ca="1">SUM($J1491:W1491)</f>
        <v>0</v>
      </c>
      <c r="AN1459" s="22">
        <f ca="1">SUM($J1491:X1491)</f>
        <v>0</v>
      </c>
      <c r="AO1459" s="12"/>
      <c r="AP1459" s="11">
        <f ca="1">IF(Data!$H$2="ja",IF(Z1459&gt;$G1459,Z1459-$G1459,0),0)</f>
        <v>0</v>
      </c>
      <c r="AQ1459" s="11">
        <f ca="1">IF(Data!$H$2="ja",IF(AA1459&gt;$G1459,AA1459-$G1459-SUM($AP1459:AP1459),0),0)</f>
        <v>0</v>
      </c>
      <c r="AR1459" s="11">
        <f ca="1">IF(Data!$H$2="ja",IF(AB1459&gt;$G1459,AB1459-$G1459-SUM($AP1459:AQ1459),0),0)</f>
        <v>0</v>
      </c>
      <c r="AS1459" s="11">
        <f ca="1">IF(Data!$H$2="ja",IF(AC1459&gt;$G1459,AC1459-$G1459-SUM($AP1459:AR1459),0),0)</f>
        <v>0</v>
      </c>
      <c r="AT1459" s="11">
        <f ca="1">IF(Data!$H$2="ja",IF(AD1459&gt;$G1459,AD1459-$G1459-SUM($AP1459:AS1459),0),0)</f>
        <v>0</v>
      </c>
      <c r="AU1459" s="11">
        <f ca="1">IF(Data!$H$2="ja",IF(AE1459&gt;$G1459,AE1459-$G1459-SUM($AP1459:AT1459),0),0)</f>
        <v>0</v>
      </c>
      <c r="AV1459" s="11">
        <f ca="1">IF(Data!$H$2="ja",IF(AF1459&gt;$G1459,AF1459-$G1459-SUM($AP1459:AU1459),0),0)</f>
        <v>0</v>
      </c>
      <c r="AW1459" s="11">
        <f ca="1">IF(Data!$H$2="ja",IF(AG1459&gt;$G1459,AG1459-$G1459-SUM($AP1459:AV1459),0),0)</f>
        <v>0</v>
      </c>
      <c r="AX1459" s="11">
        <f ca="1">IF(Data!$H$2="ja",IF(AH1459&gt;$G1459,AH1459-$G1459-SUM($AP1459:AW1459),0),0)</f>
        <v>0</v>
      </c>
      <c r="AY1459" s="11">
        <f ca="1">IF(Data!$H$2="ja",IF(AI1459&gt;$G1459,AI1459-$G1459-SUM($AP1459:AX1459),0),0)</f>
        <v>0</v>
      </c>
      <c r="AZ1459" s="11">
        <f ca="1">IF(Data!$H$2="ja",IF(AJ1459&gt;$G1459,AJ1459-$G1459-SUM($AP1459:AY1459),0),0)</f>
        <v>0</v>
      </c>
      <c r="BA1459" s="11">
        <f ca="1">IF(Data!$H$2="ja",IF(AK1459&gt;$G1459,AK1459-$G1459-SUM($AP1459:AZ1459),0),0)</f>
        <v>0</v>
      </c>
      <c r="BB1459" s="11">
        <f ca="1">IF(Data!$H$2="ja",IF(AL1459&gt;$G1459,AL1459-$G1459-SUM($AP1459:BA1459),0),0)</f>
        <v>0</v>
      </c>
      <c r="BC1459" s="11">
        <f ca="1">IF(Data!$H$2="ja",IF(AM1459&gt;$G1459,AM1459-$G1459-SUM($AP1459:BB1459),0),0)</f>
        <v>0</v>
      </c>
      <c r="BD1459" s="11">
        <f ca="1">IF(Data!$H$2="ja",IF(AN1459&gt;$G1459,AN1459-$G1459-SUM($AP1459:BC1459),0),0)</f>
        <v>0</v>
      </c>
    </row>
    <row r="1460" spans="1:56" x14ac:dyDescent="0.25">
      <c r="A1460" s="24">
        <v>6</v>
      </c>
      <c r="B1460" s="24">
        <f t="shared" si="786"/>
        <v>30</v>
      </c>
      <c r="C1460" s="40"/>
      <c r="D1460" s="41" t="str">
        <f>Data!B$17</f>
        <v>Overhead løn</v>
      </c>
      <c r="E1460" s="41"/>
      <c r="F1460" s="70">
        <f>HLOOKUP(B1458,'Budget &amp; Total'!B:CI,26,FALSE)</f>
        <v>0</v>
      </c>
      <c r="G1460" s="243">
        <f>HLOOKUP(B1460,'Budget &amp; Total'!$1:$45,(27),FALSE)</f>
        <v>0</v>
      </c>
      <c r="H1460" s="453">
        <f t="shared" ca="1" si="787"/>
        <v>0</v>
      </c>
      <c r="I1460" s="72"/>
      <c r="J1460" s="159">
        <f ca="1">HLOOKUP($B1460,INDIRECT(J$1&amp;"!$I$2:$AM$40"),('Partner-period(er)'!$A1460+14),FALSE)</f>
        <v>0</v>
      </c>
      <c r="K1460" s="57">
        <f ca="1">HLOOKUP($B1460,INDIRECT(K$1&amp;"!$I$2:$AM$40"),('Partner-period(er)'!$A1460+14),FALSE)</f>
        <v>0</v>
      </c>
      <c r="L1460" s="57">
        <f ca="1">HLOOKUP($B1460,INDIRECT(L$1&amp;"!$I$2:$AM$40"),('Partner-period(er)'!$A1460+14),FALSE)</f>
        <v>0</v>
      </c>
      <c r="M1460" s="57">
        <f ca="1">HLOOKUP($B1460,INDIRECT(M$1&amp;"!$I$2:$AM$40"),('Partner-period(er)'!$A1460+14),FALSE)</f>
        <v>0</v>
      </c>
      <c r="N1460" s="57">
        <f ca="1">HLOOKUP($B1460,INDIRECT(N$1&amp;"!$I$2:$AM$40"),('Partner-period(er)'!$A1460+14),FALSE)</f>
        <v>0</v>
      </c>
      <c r="O1460" s="9">
        <f ca="1">HLOOKUP($B1460,INDIRECT(O$1&amp;"!$I$2:$AM$40"),('Partner-period(er)'!$A1460+14),FALSE)</f>
        <v>0</v>
      </c>
      <c r="P1460" s="9">
        <f ca="1">HLOOKUP($B1460,INDIRECT(P$1&amp;"!$I$2:$AM$40"),('Partner-period(er)'!$A1460+14),FALSE)</f>
        <v>0</v>
      </c>
      <c r="Q1460" s="9">
        <f ca="1">HLOOKUP($B1460,INDIRECT(Q$1&amp;"!$I$2:$AM$40"),('Partner-period(er)'!$A1460+14),FALSE)</f>
        <v>0</v>
      </c>
      <c r="R1460" s="9">
        <f ca="1">HLOOKUP($B1460,INDIRECT(R$1&amp;"!$I$2:$AM$40"),('Partner-period(er)'!$A1460+14),FALSE)</f>
        <v>0</v>
      </c>
      <c r="S1460" s="9">
        <f ca="1">HLOOKUP($B1460,INDIRECT(S$1&amp;"!$I$2:$AM$40"),('Partner-period(er)'!$A1460+14),FALSE)</f>
        <v>0</v>
      </c>
      <c r="T1460" s="9">
        <f ca="1">HLOOKUP($B1460,INDIRECT(T$1&amp;"!$I$2:$AM$40"),('Partner-period(er)'!$A1460+14),FALSE)</f>
        <v>0</v>
      </c>
      <c r="U1460" s="9">
        <f ca="1">HLOOKUP($B1460,INDIRECT(U$1&amp;"!$I$2:$AM$40"),('Partner-period(er)'!$A1460+14),FALSE)</f>
        <v>0</v>
      </c>
      <c r="V1460" s="9">
        <f ca="1">HLOOKUP($B1460,INDIRECT(V$1&amp;"!$I$2:$AM$40"),('Partner-period(er)'!$A1460+14),FALSE)</f>
        <v>0</v>
      </c>
      <c r="W1460" s="9">
        <f ca="1">HLOOKUP($B1460,INDIRECT(W$1&amp;"!$I$2:$AM$40"),('Partner-period(er)'!$A1460+14),FALSE)</f>
        <v>0</v>
      </c>
      <c r="X1460" s="109">
        <f ca="1">HLOOKUP($B1460,INDIRECT(X$1&amp;"!$I$2:$AM$40"),('Partner-period(er)'!$A1460+14),FALSE)</f>
        <v>0</v>
      </c>
      <c r="Z1460" s="21">
        <f ca="1">J1460+J1494</f>
        <v>0</v>
      </c>
      <c r="AA1460" s="22">
        <f ca="1">SUM($J1494:K1494)+SUM($J1460:K1460)</f>
        <v>0</v>
      </c>
      <c r="AB1460" s="22">
        <f ca="1">SUM($J1494:L1494)+SUM($J1460:L1460)</f>
        <v>0</v>
      </c>
      <c r="AC1460" s="22">
        <f ca="1">SUM($J1494:M1494)+SUM($J1460:M1460)</f>
        <v>0</v>
      </c>
      <c r="AD1460" s="22">
        <f ca="1">SUM($J1494:N1494)+SUM($J1460:N1460)</f>
        <v>0</v>
      </c>
      <c r="AE1460" s="22">
        <f ca="1">SUM($J1494:O1494)+SUM($J1460:O1460)</f>
        <v>0</v>
      </c>
      <c r="AF1460" s="22">
        <f ca="1">SUM($J1494:P1494)+SUM($J1460:P1460)</f>
        <v>0</v>
      </c>
      <c r="AG1460" s="22">
        <f ca="1">SUM($J1494:Q1494)+SUM($J1460:Q1460)</f>
        <v>0</v>
      </c>
      <c r="AH1460" s="22">
        <f ca="1">SUM($J1494:R1494)+SUM($J1460:R1460)</f>
        <v>0</v>
      </c>
      <c r="AI1460" s="22">
        <f ca="1">SUM($J1494:S1494)+SUM($J1460:S1460)</f>
        <v>0</v>
      </c>
      <c r="AJ1460" s="22">
        <f ca="1">SUM($J1494:T1494)+SUM($J1460:T1460)</f>
        <v>0</v>
      </c>
      <c r="AK1460" s="22">
        <f ca="1">SUM($J1494:U1494)+SUM($J1460:U1460)</f>
        <v>0</v>
      </c>
      <c r="AL1460" s="22">
        <f ca="1">SUM($J1494:V1494)+SUM($J1460:V1460)</f>
        <v>0</v>
      </c>
      <c r="AM1460" s="22">
        <f ca="1">SUM($J1494:W1494)+SUM($J1460:W1460)</f>
        <v>0</v>
      </c>
      <c r="AN1460" s="22">
        <f ca="1">SUM($J1494:X1494)+SUM($J1460:X1460)</f>
        <v>0</v>
      </c>
      <c r="AO1460" s="12"/>
      <c r="AP1460" s="11">
        <f ca="1">IF(Data!$H$2="ja",IF(Z1460&gt;$G1460,Z1460-$G1460,0),0)</f>
        <v>0</v>
      </c>
      <c r="AQ1460" s="11">
        <f ca="1">IF(Data!$H$2="ja",IF(AA1460&gt;$G1460,AA1460-$G1460-SUM($AP1460:AP1460),0),0)</f>
        <v>0</v>
      </c>
      <c r="AR1460" s="11">
        <f ca="1">IF(Data!$H$2="ja",IF(AB1460&gt;$G1460,AB1460-$G1460-SUM($AP1460:AQ1460),0),0)</f>
        <v>0</v>
      </c>
      <c r="AS1460" s="11">
        <f ca="1">IF(Data!$H$2="ja",IF(AC1460&gt;$G1460,AC1460-$G1460-SUM($AP1460:AR1460),0),0)</f>
        <v>0</v>
      </c>
      <c r="AT1460" s="11">
        <f ca="1">IF(Data!$H$2="ja",IF(AD1460&gt;$G1460,AD1460-$G1460-SUM($AP1460:AS1460),0),0)</f>
        <v>0</v>
      </c>
      <c r="AU1460" s="11">
        <f ca="1">IF(Data!$H$2="ja",IF(AE1460&gt;$G1460,AE1460-$G1460-SUM($AP1460:AT1460),0),0)</f>
        <v>0</v>
      </c>
      <c r="AV1460" s="11">
        <f ca="1">IF(Data!$H$2="ja",IF(AF1460&gt;$G1460,AF1460-$G1460-SUM($AP1460:AU1460),0),0)</f>
        <v>0</v>
      </c>
      <c r="AW1460" s="11">
        <f ca="1">IF(Data!$H$2="ja",IF(AG1460&gt;$G1460,AG1460-$G1460-SUM($AP1460:AV1460),0),0)</f>
        <v>0</v>
      </c>
      <c r="AX1460" s="11">
        <f ca="1">IF(Data!$H$2="ja",IF(AH1460&gt;$G1460,AH1460-$G1460-SUM($AP1460:AW1460),0),0)</f>
        <v>0</v>
      </c>
      <c r="AY1460" s="11">
        <f ca="1">IF(Data!$H$2="ja",IF(AI1460&gt;$G1460,AI1460-$G1460-SUM($AP1460:AX1460),0),0)</f>
        <v>0</v>
      </c>
      <c r="AZ1460" s="11">
        <f ca="1">IF(Data!$H$2="ja",IF(AJ1460&gt;$G1460,AJ1460-$G1460-SUM($AP1460:AY1460),0),0)</f>
        <v>0</v>
      </c>
      <c r="BA1460" s="11">
        <f ca="1">IF(Data!$H$2="ja",IF(AK1460&gt;$G1460,AK1460-$G1460-SUM($AP1460:AZ1460),0),0)</f>
        <v>0</v>
      </c>
      <c r="BB1460" s="11">
        <f ca="1">IF(Data!$H$2="ja",IF(AL1460&gt;$G1460,AL1460-$G1460-SUM($AP1460:BA1460),0),0)</f>
        <v>0</v>
      </c>
      <c r="BC1460" s="11">
        <f ca="1">IF(Data!$H$2="ja",IF(AM1460&gt;$G1460,AM1460-$G1460-SUM($AP1460:BB1460),0),0)</f>
        <v>0</v>
      </c>
      <c r="BD1460" s="11">
        <f ca="1">IF(Data!$H$2="ja",IF(AN1460&gt;$G1460,AN1460-$G1460-SUM($AP1460:BC1460),0),0)</f>
        <v>0</v>
      </c>
    </row>
    <row r="1461" spans="1:56" x14ac:dyDescent="0.25">
      <c r="A1461" s="24">
        <v>7</v>
      </c>
      <c r="B1461" s="24">
        <f t="shared" si="786"/>
        <v>30</v>
      </c>
      <c r="C1461" s="62"/>
      <c r="D1461" s="34" t="str">
        <f>Data!B$39</f>
        <v>Lønomkostninger total</v>
      </c>
      <c r="E1461" s="34"/>
      <c r="F1461" s="53"/>
      <c r="G1461" s="242">
        <f>HLOOKUP(B1461,'Budget &amp; Total'!$1:$45,(28),FALSE)</f>
        <v>0</v>
      </c>
      <c r="H1461" s="455">
        <f t="shared" ca="1" si="787"/>
        <v>0</v>
      </c>
      <c r="I1461" s="79"/>
      <c r="J1461" s="209">
        <f ca="1">HLOOKUP($B1461,INDIRECT(J$1&amp;"!$I$2:$AM$40"),('Partner-period(er)'!$A1461+14),FALSE)</f>
        <v>0</v>
      </c>
      <c r="K1461" s="61">
        <f ca="1">HLOOKUP($B1461,INDIRECT(K$1&amp;"!$I$2:$AM$40"),('Partner-period(er)'!$A1461+14),FALSE)</f>
        <v>0</v>
      </c>
      <c r="L1461" s="210">
        <f ca="1">HLOOKUP($B1461,INDIRECT(L$1&amp;"!$I$2:$AM$40"),('Partner-period(er)'!$A1461+14),FALSE)</f>
        <v>0</v>
      </c>
      <c r="M1461" s="210">
        <f ca="1">HLOOKUP($B1461,INDIRECT(M$1&amp;"!$I$2:$AM$40"),('Partner-period(er)'!$A1461+14),FALSE)</f>
        <v>0</v>
      </c>
      <c r="N1461" s="210">
        <f ca="1">HLOOKUP($B1461,INDIRECT(N$1&amp;"!$I$2:$AM$40"),('Partner-period(er)'!$A1461+14),FALSE)</f>
        <v>0</v>
      </c>
      <c r="O1461" s="364">
        <f ca="1">HLOOKUP($B1461,INDIRECT(O$1&amp;"!$I$2:$AM$40"),('Partner-period(er)'!$A1461+14),FALSE)</f>
        <v>0</v>
      </c>
      <c r="P1461" s="364">
        <f ca="1">HLOOKUP($B1461,INDIRECT(P$1&amp;"!$I$2:$AM$40"),('Partner-period(er)'!$A1461+14),FALSE)</f>
        <v>0</v>
      </c>
      <c r="Q1461" s="364">
        <f ca="1">HLOOKUP($B1461,INDIRECT(Q$1&amp;"!$I$2:$AM$40"),('Partner-period(er)'!$A1461+14),FALSE)</f>
        <v>0</v>
      </c>
      <c r="R1461" s="364">
        <f ca="1">HLOOKUP($B1461,INDIRECT(R$1&amp;"!$I$2:$AM$40"),('Partner-period(er)'!$A1461+14),FALSE)</f>
        <v>0</v>
      </c>
      <c r="S1461" s="364">
        <f ca="1">HLOOKUP($B1461,INDIRECT(S$1&amp;"!$I$2:$AM$40"),('Partner-period(er)'!$A1461+14),FALSE)</f>
        <v>0</v>
      </c>
      <c r="T1461" s="364">
        <f ca="1">HLOOKUP($B1461,INDIRECT(T$1&amp;"!$I$2:$AM$40"),('Partner-period(er)'!$A1461+14),FALSE)</f>
        <v>0</v>
      </c>
      <c r="U1461" s="364">
        <f ca="1">HLOOKUP($B1461,INDIRECT(U$1&amp;"!$I$2:$AM$40"),('Partner-period(er)'!$A1461+14),FALSE)</f>
        <v>0</v>
      </c>
      <c r="V1461" s="364">
        <f ca="1">HLOOKUP($B1461,INDIRECT(V$1&amp;"!$I$2:$AM$40"),('Partner-period(er)'!$A1461+14),FALSE)</f>
        <v>0</v>
      </c>
      <c r="W1461" s="364">
        <f ca="1">HLOOKUP($B1461,INDIRECT(W$1&amp;"!$I$2:$AM$40"),('Partner-period(er)'!$A1461+14),FALSE)</f>
        <v>0</v>
      </c>
      <c r="X1461" s="365">
        <f ca="1">HLOOKUP($B1461,INDIRECT(X$1&amp;"!$I$2:$AM$40"),('Partner-period(er)'!$A1461+14),FALSE)</f>
        <v>0</v>
      </c>
      <c r="Z1461" s="15">
        <f t="shared" ref="Z1461:AN1461" ca="1" si="788">SUM(Z1458:Z1460)</f>
        <v>0</v>
      </c>
      <c r="AA1461" s="11">
        <f t="shared" ca="1" si="788"/>
        <v>0</v>
      </c>
      <c r="AB1461" s="11">
        <f t="shared" ca="1" si="788"/>
        <v>0</v>
      </c>
      <c r="AC1461" s="11">
        <f t="shared" ca="1" si="788"/>
        <v>0</v>
      </c>
      <c r="AD1461" s="11">
        <f t="shared" ca="1" si="788"/>
        <v>0</v>
      </c>
      <c r="AE1461" s="11">
        <f t="shared" ca="1" si="788"/>
        <v>0</v>
      </c>
      <c r="AF1461" s="11">
        <f t="shared" ca="1" si="788"/>
        <v>0</v>
      </c>
      <c r="AG1461" s="11">
        <f t="shared" ca="1" si="788"/>
        <v>0</v>
      </c>
      <c r="AH1461" s="11">
        <f t="shared" ca="1" si="788"/>
        <v>0</v>
      </c>
      <c r="AI1461" s="11">
        <f t="shared" ca="1" si="788"/>
        <v>0</v>
      </c>
      <c r="AJ1461" s="11">
        <f t="shared" ca="1" si="788"/>
        <v>0</v>
      </c>
      <c r="AK1461" s="11">
        <f t="shared" ca="1" si="788"/>
        <v>0</v>
      </c>
      <c r="AL1461" s="11">
        <f t="shared" ca="1" si="788"/>
        <v>0</v>
      </c>
      <c r="AM1461" s="11">
        <f t="shared" ca="1" si="788"/>
        <v>0</v>
      </c>
      <c r="AN1461" s="19">
        <f t="shared" ca="1" si="788"/>
        <v>0</v>
      </c>
      <c r="AO1461" s="12"/>
      <c r="AP1461" s="11">
        <f t="shared" ref="AP1461:BD1461" ca="1" si="789">SUM(AP1458:AP1460)</f>
        <v>0</v>
      </c>
      <c r="AQ1461" s="11">
        <f t="shared" ca="1" si="789"/>
        <v>0</v>
      </c>
      <c r="AR1461" s="11">
        <f t="shared" ca="1" si="789"/>
        <v>0</v>
      </c>
      <c r="AS1461" s="11">
        <f t="shared" ca="1" si="789"/>
        <v>0</v>
      </c>
      <c r="AT1461" s="11">
        <f t="shared" ca="1" si="789"/>
        <v>0</v>
      </c>
      <c r="AU1461" s="11">
        <f t="shared" ca="1" si="789"/>
        <v>0</v>
      </c>
      <c r="AV1461" s="11">
        <f t="shared" ca="1" si="789"/>
        <v>0</v>
      </c>
      <c r="AW1461" s="11">
        <f t="shared" ca="1" si="789"/>
        <v>0</v>
      </c>
      <c r="AX1461" s="11">
        <f t="shared" ca="1" si="789"/>
        <v>0</v>
      </c>
      <c r="AY1461" s="11">
        <f t="shared" ca="1" si="789"/>
        <v>0</v>
      </c>
      <c r="AZ1461" s="11">
        <f t="shared" ca="1" si="789"/>
        <v>0</v>
      </c>
      <c r="BA1461" s="11">
        <f t="shared" ca="1" si="789"/>
        <v>0</v>
      </c>
      <c r="BB1461" s="11">
        <f t="shared" ca="1" si="789"/>
        <v>0</v>
      </c>
      <c r="BC1461" s="11">
        <f t="shared" ca="1" si="789"/>
        <v>0</v>
      </c>
      <c r="BD1461" s="11">
        <f t="shared" ca="1" si="789"/>
        <v>0</v>
      </c>
    </row>
    <row r="1462" spans="1:56" x14ac:dyDescent="0.25">
      <c r="B1462" s="24">
        <f t="shared" si="786"/>
        <v>30</v>
      </c>
      <c r="C1462" s="38" t="str">
        <f>Data!B$18</f>
        <v>Andre omkostninger</v>
      </c>
      <c r="D1462" s="9"/>
      <c r="E1462" s="9"/>
      <c r="F1462" s="4"/>
      <c r="G1462" s="241"/>
      <c r="H1462" s="454">
        <f t="shared" ca="1" si="787"/>
        <v>0</v>
      </c>
      <c r="I1462" s="72"/>
      <c r="J1462" s="159">
        <f ca="1">HLOOKUP($B1462,INDIRECT(J$1&amp;"!$I$2:$AM$40"),('Partner-period(er)'!$A1462+14),FALSE)</f>
        <v>0</v>
      </c>
      <c r="K1462" s="57">
        <f ca="1">HLOOKUP($B1462,INDIRECT(K$1&amp;"!$I$2:$AM$40"),('Partner-period(er)'!$A1462+14),FALSE)</f>
        <v>0</v>
      </c>
      <c r="L1462" s="57">
        <f ca="1">HLOOKUP($B1462,INDIRECT(L$1&amp;"!$I$2:$AM$40"),('Partner-period(er)'!$A1462+14),FALSE)</f>
        <v>0</v>
      </c>
      <c r="M1462" s="57">
        <f ca="1">HLOOKUP($B1462,INDIRECT(M$1&amp;"!$I$2:$AM$40"),('Partner-period(er)'!$A1462+14),FALSE)</f>
        <v>0</v>
      </c>
      <c r="N1462" s="57">
        <f ca="1">HLOOKUP($B1462,INDIRECT(N$1&amp;"!$I$2:$AM$40"),('Partner-period(er)'!$A1462+14),FALSE)</f>
        <v>0</v>
      </c>
      <c r="O1462" s="9">
        <f ca="1">HLOOKUP($B1462,INDIRECT(O$1&amp;"!$I$2:$AM$40"),('Partner-period(er)'!$A1462+14),FALSE)</f>
        <v>0</v>
      </c>
      <c r="P1462" s="9">
        <f ca="1">HLOOKUP($B1462,INDIRECT(P$1&amp;"!$I$2:$AM$40"),('Partner-period(er)'!$A1462+14),FALSE)</f>
        <v>0</v>
      </c>
      <c r="Q1462" s="9">
        <f ca="1">HLOOKUP($B1462,INDIRECT(Q$1&amp;"!$I$2:$AM$40"),('Partner-period(er)'!$A1462+14),FALSE)</f>
        <v>0</v>
      </c>
      <c r="R1462" s="9">
        <f ca="1">HLOOKUP($B1462,INDIRECT(R$1&amp;"!$I$2:$AM$40"),('Partner-period(er)'!$A1462+14),FALSE)</f>
        <v>0</v>
      </c>
      <c r="S1462" s="9">
        <f ca="1">HLOOKUP($B1462,INDIRECT(S$1&amp;"!$I$2:$AM$40"),('Partner-period(er)'!$A1462+14),FALSE)</f>
        <v>0</v>
      </c>
      <c r="T1462" s="9">
        <f ca="1">HLOOKUP($B1462,INDIRECT(T$1&amp;"!$I$2:$AM$40"),('Partner-period(er)'!$A1462+14),FALSE)</f>
        <v>0</v>
      </c>
      <c r="U1462" s="9">
        <f ca="1">HLOOKUP($B1462,INDIRECT(U$1&amp;"!$I$2:$AM$40"),('Partner-period(er)'!$A1462+14),FALSE)</f>
        <v>0</v>
      </c>
      <c r="V1462" s="9">
        <f ca="1">HLOOKUP($B1462,INDIRECT(V$1&amp;"!$I$2:$AM$40"),('Partner-period(er)'!$A1462+14),FALSE)</f>
        <v>0</v>
      </c>
      <c r="W1462" s="9">
        <f ca="1">HLOOKUP($B1462,INDIRECT(W$1&amp;"!$I$2:$AM$40"),('Partner-period(er)'!$A1462+14),FALSE)</f>
        <v>0</v>
      </c>
      <c r="X1462" s="109">
        <f ca="1">HLOOKUP($B1462,INDIRECT(X$1&amp;"!$I$2:$AM$40"),('Partner-period(er)'!$A1462+14),FALSE)</f>
        <v>0</v>
      </c>
      <c r="Z1462" s="15"/>
      <c r="AA1462" s="11"/>
      <c r="AB1462" s="11"/>
      <c r="AC1462" s="11"/>
      <c r="AD1462" s="11"/>
      <c r="AE1462" s="11"/>
      <c r="AF1462" s="11"/>
      <c r="AG1462" s="11"/>
      <c r="AH1462" s="11"/>
      <c r="AI1462" s="11"/>
      <c r="AJ1462" s="11"/>
      <c r="AK1462" s="11"/>
      <c r="AL1462" s="11"/>
      <c r="AM1462" s="11"/>
      <c r="AN1462" s="19"/>
      <c r="AO1462" s="12"/>
      <c r="AP1462" s="11"/>
      <c r="AQ1462" s="11"/>
      <c r="AR1462" s="11"/>
      <c r="AS1462" s="11"/>
      <c r="AT1462" s="11"/>
      <c r="AU1462" s="11"/>
      <c r="AV1462" s="11"/>
      <c r="AW1462" s="11"/>
      <c r="AX1462" s="11"/>
      <c r="AY1462" s="11"/>
      <c r="AZ1462" s="11"/>
      <c r="BA1462" s="11"/>
      <c r="BB1462" s="11"/>
      <c r="BC1462" s="11"/>
      <c r="BD1462" s="11"/>
    </row>
    <row r="1463" spans="1:56" x14ac:dyDescent="0.25">
      <c r="A1463" s="24">
        <v>9</v>
      </c>
      <c r="B1463" s="24">
        <f t="shared" si="786"/>
        <v>30</v>
      </c>
      <c r="C1463" s="39"/>
      <c r="D1463" s="9" t="str">
        <f>Data!B$6</f>
        <v>Instrumenter og udstyr</v>
      </c>
      <c r="E1463" s="9"/>
      <c r="F1463" s="4"/>
      <c r="G1463" s="242">
        <f>HLOOKUP(B1463,'Budget &amp; Total'!$1:$45,(30),FALSE)</f>
        <v>0</v>
      </c>
      <c r="H1463" s="454">
        <f t="shared" ca="1" si="787"/>
        <v>0</v>
      </c>
      <c r="I1463" s="72"/>
      <c r="J1463" s="159">
        <f ca="1">HLOOKUP($B1463,INDIRECT(J$1&amp;"!$I$2:$AM$40"),('Partner-period(er)'!$A1463+14),FALSE)</f>
        <v>0</v>
      </c>
      <c r="K1463" s="57">
        <f ca="1">HLOOKUP($B1463,INDIRECT(K$1&amp;"!$I$2:$AM$40"),('Partner-period(er)'!$A1463+14),FALSE)</f>
        <v>0</v>
      </c>
      <c r="L1463" s="57">
        <f ca="1">HLOOKUP($B1463,INDIRECT(L$1&amp;"!$I$2:$AM$40"),('Partner-period(er)'!$A1463+14),FALSE)</f>
        <v>0</v>
      </c>
      <c r="M1463" s="57">
        <f ca="1">HLOOKUP($B1463,INDIRECT(M$1&amp;"!$I$2:$AM$40"),('Partner-period(er)'!$A1463+14),FALSE)</f>
        <v>0</v>
      </c>
      <c r="N1463" s="57">
        <f ca="1">HLOOKUP($B1463,INDIRECT(N$1&amp;"!$I$2:$AM$40"),('Partner-period(er)'!$A1463+14),FALSE)</f>
        <v>0</v>
      </c>
      <c r="O1463" s="9">
        <f ca="1">HLOOKUP($B1463,INDIRECT(O$1&amp;"!$I$2:$AM$40"),('Partner-period(er)'!$A1463+14),FALSE)</f>
        <v>0</v>
      </c>
      <c r="P1463" s="9">
        <f ca="1">HLOOKUP($B1463,INDIRECT(P$1&amp;"!$I$2:$AM$40"),('Partner-period(er)'!$A1463+14),FALSE)</f>
        <v>0</v>
      </c>
      <c r="Q1463" s="9">
        <f ca="1">HLOOKUP($B1463,INDIRECT(Q$1&amp;"!$I$2:$AM$40"),('Partner-period(er)'!$A1463+14),FALSE)</f>
        <v>0</v>
      </c>
      <c r="R1463" s="9">
        <f ca="1">HLOOKUP($B1463,INDIRECT(R$1&amp;"!$I$2:$AM$40"),('Partner-period(er)'!$A1463+14),FALSE)</f>
        <v>0</v>
      </c>
      <c r="S1463" s="9">
        <f ca="1">HLOOKUP($B1463,INDIRECT(S$1&amp;"!$I$2:$AM$40"),('Partner-period(er)'!$A1463+14),FALSE)</f>
        <v>0</v>
      </c>
      <c r="T1463" s="9">
        <f ca="1">HLOOKUP($B1463,INDIRECT(T$1&amp;"!$I$2:$AM$40"),('Partner-period(er)'!$A1463+14),FALSE)</f>
        <v>0</v>
      </c>
      <c r="U1463" s="9">
        <f ca="1">HLOOKUP($B1463,INDIRECT(U$1&amp;"!$I$2:$AM$40"),('Partner-period(er)'!$A1463+14),FALSE)</f>
        <v>0</v>
      </c>
      <c r="V1463" s="9">
        <f ca="1">HLOOKUP($B1463,INDIRECT(V$1&amp;"!$I$2:$AM$40"),('Partner-period(er)'!$A1463+14),FALSE)</f>
        <v>0</v>
      </c>
      <c r="W1463" s="9">
        <f ca="1">HLOOKUP($B1463,INDIRECT(W$1&amp;"!$I$2:$AM$40"),('Partner-period(er)'!$A1463+14),FALSE)</f>
        <v>0</v>
      </c>
      <c r="X1463" s="109">
        <f ca="1">HLOOKUP($B1463,INDIRECT(X$1&amp;"!$I$2:$AM$40"),('Partner-period(er)'!$A1463+14),FALSE)</f>
        <v>0</v>
      </c>
      <c r="Z1463" s="15">
        <f t="shared" ref="Z1463:Z1471" ca="1" si="790">J1463</f>
        <v>0</v>
      </c>
      <c r="AA1463" s="11">
        <f ca="1">SUM($J1463:K1463)</f>
        <v>0</v>
      </c>
      <c r="AB1463" s="11">
        <f ca="1">SUM($J1463:L1463)</f>
        <v>0</v>
      </c>
      <c r="AC1463" s="11">
        <f ca="1">SUM($J1463:M1463)</f>
        <v>0</v>
      </c>
      <c r="AD1463" s="11">
        <f ca="1">SUM($J1463:N1463)</f>
        <v>0</v>
      </c>
      <c r="AE1463" s="11">
        <f ca="1">SUM($J1463:O1463)</f>
        <v>0</v>
      </c>
      <c r="AF1463" s="11">
        <f ca="1">SUM($J1463:P1463)</f>
        <v>0</v>
      </c>
      <c r="AG1463" s="11">
        <f ca="1">SUM($J1463:Q1463)</f>
        <v>0</v>
      </c>
      <c r="AH1463" s="11">
        <f ca="1">SUM($J1463:R1463)</f>
        <v>0</v>
      </c>
      <c r="AI1463" s="11">
        <f ca="1">SUM($J1463:S1463)</f>
        <v>0</v>
      </c>
      <c r="AJ1463" s="11">
        <f ca="1">SUM($J1463:T1463)</f>
        <v>0</v>
      </c>
      <c r="AK1463" s="11">
        <f ca="1">SUM($J1463:U1463)</f>
        <v>0</v>
      </c>
      <c r="AL1463" s="11">
        <f ca="1">SUM($J1463:V1463)</f>
        <v>0</v>
      </c>
      <c r="AM1463" s="11">
        <f ca="1">SUM($J1463:W1463)</f>
        <v>0</v>
      </c>
      <c r="AN1463" s="19">
        <f ca="1">SUM($J1463:X1463)</f>
        <v>0</v>
      </c>
      <c r="AO1463" s="12"/>
      <c r="AP1463" s="11">
        <f ca="1">IF(Data!$H$2="ja",IF(Z1463&gt;$G1463,Z1463-$G1463,0),0)</f>
        <v>0</v>
      </c>
      <c r="AQ1463" s="11">
        <f ca="1">IF(Data!$H$2="ja",IF(AA1463&gt;$G1463,AA1463-$G1463-SUM($AP1463:AP1463),0),0)</f>
        <v>0</v>
      </c>
      <c r="AR1463" s="11">
        <f ca="1">IF(Data!$H$2="ja",IF(AB1463&gt;$G1463,AB1463-$G1463-SUM($AP1463:AQ1463),0),0)</f>
        <v>0</v>
      </c>
      <c r="AS1463" s="11">
        <f ca="1">IF(Data!$H$2="ja",IF(AC1463&gt;$G1463,AC1463-$G1463-SUM($AP1463:AR1463),0),0)</f>
        <v>0</v>
      </c>
      <c r="AT1463" s="11">
        <f ca="1">IF(Data!$H$2="ja",IF(AD1463&gt;$G1463,AD1463-$G1463-SUM($AP1463:AS1463),0),0)</f>
        <v>0</v>
      </c>
      <c r="AU1463" s="11">
        <f ca="1">IF(Data!$H$2="ja",IF(AE1463&gt;$G1463,AE1463-$G1463-SUM($AP1463:AT1463),0),0)</f>
        <v>0</v>
      </c>
      <c r="AV1463" s="11">
        <f ca="1">IF(Data!$H$2="ja",IF(AF1463&gt;$G1463,AF1463-$G1463-SUM($AP1463:AU1463),0),0)</f>
        <v>0</v>
      </c>
      <c r="AW1463" s="11">
        <f ca="1">IF(Data!$H$2="ja",IF(AG1463&gt;$G1463,AG1463-$G1463-SUM($AP1463:AV1463),0),0)</f>
        <v>0</v>
      </c>
      <c r="AX1463" s="11">
        <f ca="1">IF(Data!$H$2="ja",IF(AH1463&gt;$G1463,AH1463-$G1463-SUM($AP1463:AW1463),0),0)</f>
        <v>0</v>
      </c>
      <c r="AY1463" s="11">
        <f ca="1">IF(Data!$H$2="ja",IF(AI1463&gt;$G1463,AI1463-$G1463-SUM($AP1463:AX1463),0),0)</f>
        <v>0</v>
      </c>
      <c r="AZ1463" s="11">
        <f ca="1">IF(Data!$H$2="ja",IF(AJ1463&gt;$G1463,AJ1463-$G1463-SUM($AP1463:AY1463),0),0)</f>
        <v>0</v>
      </c>
      <c r="BA1463" s="11">
        <f ca="1">IF(Data!$H$2="ja",IF(AK1463&gt;$G1463,AK1463-$G1463-SUM($AP1463:AZ1463),0),0)</f>
        <v>0</v>
      </c>
      <c r="BB1463" s="11">
        <f ca="1">IF(Data!$H$2="ja",IF(AL1463&gt;$G1463,AL1463-$G1463-SUM($AP1463:BA1463),0),0)</f>
        <v>0</v>
      </c>
      <c r="BC1463" s="11">
        <f ca="1">IF(Data!$H$2="ja",IF(AM1463&gt;$G1463,AM1463-$G1463-SUM($AP1463:BB1463),0),0)</f>
        <v>0</v>
      </c>
      <c r="BD1463" s="11">
        <f ca="1">IF(Data!$H$2="ja",IF(AN1463&gt;$G1463,AN1463-$G1463-SUM($AP1463:BC1463),0),0)</f>
        <v>0</v>
      </c>
    </row>
    <row r="1464" spans="1:56" x14ac:dyDescent="0.25">
      <c r="A1464" s="24">
        <v>10</v>
      </c>
      <c r="B1464" s="24">
        <f t="shared" si="786"/>
        <v>30</v>
      </c>
      <c r="C1464" s="39"/>
      <c r="D1464" s="9" t="str">
        <f>Data!B$7</f>
        <v>Bygninger og jord</v>
      </c>
      <c r="E1464" s="9"/>
      <c r="F1464" s="4"/>
      <c r="G1464" s="242">
        <f>HLOOKUP(B1464,'Budget &amp; Total'!$1:$45,(31),FALSE)</f>
        <v>0</v>
      </c>
      <c r="H1464" s="454">
        <f t="shared" ca="1" si="787"/>
        <v>0</v>
      </c>
      <c r="I1464" s="72"/>
      <c r="J1464" s="159">
        <f ca="1">HLOOKUP($B1464,INDIRECT(J$1&amp;"!$I$2:$AM$40"),('Partner-period(er)'!$A1464+14),FALSE)</f>
        <v>0</v>
      </c>
      <c r="K1464" s="57">
        <f ca="1">HLOOKUP($B1464,INDIRECT(K$1&amp;"!$I$2:$AM$40"),('Partner-period(er)'!$A1464+14),FALSE)</f>
        <v>0</v>
      </c>
      <c r="L1464" s="57">
        <f ca="1">HLOOKUP($B1464,INDIRECT(L$1&amp;"!$I$2:$AM$40"),('Partner-period(er)'!$A1464+14),FALSE)</f>
        <v>0</v>
      </c>
      <c r="M1464" s="57">
        <f ca="1">HLOOKUP($B1464,INDIRECT(M$1&amp;"!$I$2:$AM$40"),('Partner-period(er)'!$A1464+14),FALSE)</f>
        <v>0</v>
      </c>
      <c r="N1464" s="57">
        <f ca="1">HLOOKUP($B1464,INDIRECT(N$1&amp;"!$I$2:$AM$40"),('Partner-period(er)'!$A1464+14),FALSE)</f>
        <v>0</v>
      </c>
      <c r="O1464" s="9">
        <f ca="1">HLOOKUP($B1464,INDIRECT(O$1&amp;"!$I$2:$AM$40"),('Partner-period(er)'!$A1464+14),FALSE)</f>
        <v>0</v>
      </c>
      <c r="P1464" s="9">
        <f ca="1">HLOOKUP($B1464,INDIRECT(P$1&amp;"!$I$2:$AM$40"),('Partner-period(er)'!$A1464+14),FALSE)</f>
        <v>0</v>
      </c>
      <c r="Q1464" s="9">
        <f ca="1">HLOOKUP($B1464,INDIRECT(Q$1&amp;"!$I$2:$AM$40"),('Partner-period(er)'!$A1464+14),FALSE)</f>
        <v>0</v>
      </c>
      <c r="R1464" s="9">
        <f ca="1">HLOOKUP($B1464,INDIRECT(R$1&amp;"!$I$2:$AM$40"),('Partner-period(er)'!$A1464+14),FALSE)</f>
        <v>0</v>
      </c>
      <c r="S1464" s="9">
        <f ca="1">HLOOKUP($B1464,INDIRECT(S$1&amp;"!$I$2:$AM$40"),('Partner-period(er)'!$A1464+14),FALSE)</f>
        <v>0</v>
      </c>
      <c r="T1464" s="9">
        <f ca="1">HLOOKUP($B1464,INDIRECT(T$1&amp;"!$I$2:$AM$40"),('Partner-period(er)'!$A1464+14),FALSE)</f>
        <v>0</v>
      </c>
      <c r="U1464" s="9">
        <f ca="1">HLOOKUP($B1464,INDIRECT(U$1&amp;"!$I$2:$AM$40"),('Partner-period(er)'!$A1464+14),FALSE)</f>
        <v>0</v>
      </c>
      <c r="V1464" s="9">
        <f ca="1">HLOOKUP($B1464,INDIRECT(V$1&amp;"!$I$2:$AM$40"),('Partner-period(er)'!$A1464+14),FALSE)</f>
        <v>0</v>
      </c>
      <c r="W1464" s="9">
        <f ca="1">HLOOKUP($B1464,INDIRECT(W$1&amp;"!$I$2:$AM$40"),('Partner-period(er)'!$A1464+14),FALSE)</f>
        <v>0</v>
      </c>
      <c r="X1464" s="109">
        <f ca="1">HLOOKUP($B1464,INDIRECT(X$1&amp;"!$I$2:$AM$40"),('Partner-period(er)'!$A1464+14),FALSE)</f>
        <v>0</v>
      </c>
      <c r="Z1464" s="15">
        <f t="shared" ca="1" si="790"/>
        <v>0</v>
      </c>
      <c r="AA1464" s="11">
        <f ca="1">SUM($J1464:K1464)</f>
        <v>0</v>
      </c>
      <c r="AB1464" s="11">
        <f ca="1">SUM($J1464:L1464)</f>
        <v>0</v>
      </c>
      <c r="AC1464" s="11">
        <f ca="1">SUM($J1464:M1464)</f>
        <v>0</v>
      </c>
      <c r="AD1464" s="11">
        <f ca="1">SUM($J1464:N1464)</f>
        <v>0</v>
      </c>
      <c r="AE1464" s="11">
        <f ca="1">SUM($J1464:O1464)</f>
        <v>0</v>
      </c>
      <c r="AF1464" s="11">
        <f ca="1">SUM($J1464:P1464)</f>
        <v>0</v>
      </c>
      <c r="AG1464" s="11">
        <f ca="1">SUM($J1464:Q1464)</f>
        <v>0</v>
      </c>
      <c r="AH1464" s="11">
        <f ca="1">SUM($J1464:R1464)</f>
        <v>0</v>
      </c>
      <c r="AI1464" s="11">
        <f ca="1">SUM($J1464:S1464)</f>
        <v>0</v>
      </c>
      <c r="AJ1464" s="11">
        <f ca="1">SUM($J1464:T1464)</f>
        <v>0</v>
      </c>
      <c r="AK1464" s="11">
        <f ca="1">SUM($J1464:U1464)</f>
        <v>0</v>
      </c>
      <c r="AL1464" s="11">
        <f ca="1">SUM($J1464:V1464)</f>
        <v>0</v>
      </c>
      <c r="AM1464" s="11">
        <f ca="1">SUM($J1464:W1464)</f>
        <v>0</v>
      </c>
      <c r="AN1464" s="19">
        <f ca="1">SUM($J1464:X1464)</f>
        <v>0</v>
      </c>
      <c r="AO1464" s="12"/>
      <c r="AP1464" s="11">
        <f ca="1">IF(Data!$H$2="ja",IF(Z1464&gt;$G1464,Z1464-$G1464,0),0)</f>
        <v>0</v>
      </c>
      <c r="AQ1464" s="11">
        <f ca="1">IF(Data!$H$2="ja",IF(AA1464&gt;$G1464,AA1464-$G1464-SUM($AP1464:AP1464),0),0)</f>
        <v>0</v>
      </c>
      <c r="AR1464" s="11">
        <f ca="1">IF(Data!$H$2="ja",IF(AB1464&gt;$G1464,AB1464-$G1464-SUM($AP1464:AQ1464),0),0)</f>
        <v>0</v>
      </c>
      <c r="AS1464" s="11">
        <f ca="1">IF(Data!$H$2="ja",IF(AC1464&gt;$G1464,AC1464-$G1464-SUM($AP1464:AR1464),0),0)</f>
        <v>0</v>
      </c>
      <c r="AT1464" s="11">
        <f ca="1">IF(Data!$H$2="ja",IF(AD1464&gt;$G1464,AD1464-$G1464-SUM($AP1464:AS1464),0),0)</f>
        <v>0</v>
      </c>
      <c r="AU1464" s="11">
        <f ca="1">IF(Data!$H$2="ja",IF(AE1464&gt;$G1464,AE1464-$G1464-SUM($AP1464:AT1464),0),0)</f>
        <v>0</v>
      </c>
      <c r="AV1464" s="11">
        <f ca="1">IF(Data!$H$2="ja",IF(AF1464&gt;$G1464,AF1464-$G1464-SUM($AP1464:AU1464),0),0)</f>
        <v>0</v>
      </c>
      <c r="AW1464" s="11">
        <f ca="1">IF(Data!$H$2="ja",IF(AG1464&gt;$G1464,AG1464-$G1464-SUM($AP1464:AV1464),0),0)</f>
        <v>0</v>
      </c>
      <c r="AX1464" s="11">
        <f ca="1">IF(Data!$H$2="ja",IF(AH1464&gt;$G1464,AH1464-$G1464-SUM($AP1464:AW1464),0),0)</f>
        <v>0</v>
      </c>
      <c r="AY1464" s="11">
        <f ca="1">IF(Data!$H$2="ja",IF(AI1464&gt;$G1464,AI1464-$G1464-SUM($AP1464:AX1464),0),0)</f>
        <v>0</v>
      </c>
      <c r="AZ1464" s="11">
        <f ca="1">IF(Data!$H$2="ja",IF(AJ1464&gt;$G1464,AJ1464-$G1464-SUM($AP1464:AY1464),0),0)</f>
        <v>0</v>
      </c>
      <c r="BA1464" s="11">
        <f ca="1">IF(Data!$H$2="ja",IF(AK1464&gt;$G1464,AK1464-$G1464-SUM($AP1464:AZ1464),0),0)</f>
        <v>0</v>
      </c>
      <c r="BB1464" s="11">
        <f ca="1">IF(Data!$H$2="ja",IF(AL1464&gt;$G1464,AL1464-$G1464-SUM($AP1464:BA1464),0),0)</f>
        <v>0</v>
      </c>
      <c r="BC1464" s="11">
        <f ca="1">IF(Data!$H$2="ja",IF(AM1464&gt;$G1464,AM1464-$G1464-SUM($AP1464:BB1464),0),0)</f>
        <v>0</v>
      </c>
      <c r="BD1464" s="11">
        <f ca="1">IF(Data!$H$2="ja",IF(AN1464&gt;$G1464,AN1464-$G1464-SUM($AP1464:BC1464),0),0)</f>
        <v>0</v>
      </c>
    </row>
    <row r="1465" spans="1:56" x14ac:dyDescent="0.25">
      <c r="A1465" s="24">
        <v>11</v>
      </c>
      <c r="B1465" s="24">
        <f t="shared" si="786"/>
        <v>30</v>
      </c>
      <c r="C1465" s="39"/>
      <c r="D1465" s="9" t="str">
        <f>Data!B$8</f>
        <v>Andre driftsudgifter, herunder materialer</v>
      </c>
      <c r="E1465" s="9"/>
      <c r="F1465" s="4"/>
      <c r="G1465" s="242">
        <f>HLOOKUP(B1465,'Budget &amp; Total'!$1:$45,(32),FALSE)</f>
        <v>0</v>
      </c>
      <c r="H1465" s="454">
        <f t="shared" ca="1" si="787"/>
        <v>0</v>
      </c>
      <c r="I1465" s="72"/>
      <c r="J1465" s="159">
        <f ca="1">HLOOKUP($B1465,INDIRECT(J$1&amp;"!$I$2:$AM$40"),('Partner-period(er)'!$A1465+14),FALSE)</f>
        <v>0</v>
      </c>
      <c r="K1465" s="57">
        <f ca="1">HLOOKUP($B1465,INDIRECT(K$1&amp;"!$I$2:$AM$40"),('Partner-period(er)'!$A1465+14),FALSE)</f>
        <v>0</v>
      </c>
      <c r="L1465" s="57">
        <f ca="1">HLOOKUP($B1465,INDIRECT(L$1&amp;"!$I$2:$AM$40"),('Partner-period(er)'!$A1465+14),FALSE)</f>
        <v>0</v>
      </c>
      <c r="M1465" s="57">
        <f ca="1">HLOOKUP($B1465,INDIRECT(M$1&amp;"!$I$2:$AM$40"),('Partner-period(er)'!$A1465+14),FALSE)</f>
        <v>0</v>
      </c>
      <c r="N1465" s="57">
        <f ca="1">HLOOKUP($B1465,INDIRECT(N$1&amp;"!$I$2:$AM$40"),('Partner-period(er)'!$A1465+14),FALSE)</f>
        <v>0</v>
      </c>
      <c r="O1465" s="9">
        <f ca="1">HLOOKUP($B1465,INDIRECT(O$1&amp;"!$I$2:$AM$40"),('Partner-period(er)'!$A1465+14),FALSE)</f>
        <v>0</v>
      </c>
      <c r="P1465" s="9">
        <f ca="1">HLOOKUP($B1465,INDIRECT(P$1&amp;"!$I$2:$AM$40"),('Partner-period(er)'!$A1465+14),FALSE)</f>
        <v>0</v>
      </c>
      <c r="Q1465" s="9">
        <f ca="1">HLOOKUP($B1465,INDIRECT(Q$1&amp;"!$I$2:$AM$40"),('Partner-period(er)'!$A1465+14),FALSE)</f>
        <v>0</v>
      </c>
      <c r="R1465" s="9">
        <f ca="1">HLOOKUP($B1465,INDIRECT(R$1&amp;"!$I$2:$AM$40"),('Partner-period(er)'!$A1465+14),FALSE)</f>
        <v>0</v>
      </c>
      <c r="S1465" s="9">
        <f ca="1">HLOOKUP($B1465,INDIRECT(S$1&amp;"!$I$2:$AM$40"),('Partner-period(er)'!$A1465+14),FALSE)</f>
        <v>0</v>
      </c>
      <c r="T1465" s="9">
        <f ca="1">HLOOKUP($B1465,INDIRECT(T$1&amp;"!$I$2:$AM$40"),('Partner-period(er)'!$A1465+14),FALSE)</f>
        <v>0</v>
      </c>
      <c r="U1465" s="9">
        <f ca="1">HLOOKUP($B1465,INDIRECT(U$1&amp;"!$I$2:$AM$40"),('Partner-period(er)'!$A1465+14),FALSE)</f>
        <v>0</v>
      </c>
      <c r="V1465" s="9">
        <f ca="1">HLOOKUP($B1465,INDIRECT(V$1&amp;"!$I$2:$AM$40"),('Partner-period(er)'!$A1465+14),FALSE)</f>
        <v>0</v>
      </c>
      <c r="W1465" s="9">
        <f ca="1">HLOOKUP($B1465,INDIRECT(W$1&amp;"!$I$2:$AM$40"),('Partner-period(er)'!$A1465+14),FALSE)</f>
        <v>0</v>
      </c>
      <c r="X1465" s="109">
        <f ca="1">HLOOKUP($B1465,INDIRECT(X$1&amp;"!$I$2:$AM$40"),('Partner-period(er)'!$A1465+14),FALSE)</f>
        <v>0</v>
      </c>
      <c r="Z1465" s="15">
        <f t="shared" ca="1" si="790"/>
        <v>0</v>
      </c>
      <c r="AA1465" s="11">
        <f ca="1">SUM($J1465:K1465)</f>
        <v>0</v>
      </c>
      <c r="AB1465" s="11">
        <f ca="1">SUM($J1465:L1465)</f>
        <v>0</v>
      </c>
      <c r="AC1465" s="11">
        <f ca="1">SUM($J1465:M1465)</f>
        <v>0</v>
      </c>
      <c r="AD1465" s="11">
        <f ca="1">SUM($J1465:N1465)</f>
        <v>0</v>
      </c>
      <c r="AE1465" s="11">
        <f ca="1">SUM($J1465:O1465)</f>
        <v>0</v>
      </c>
      <c r="AF1465" s="11">
        <f ca="1">SUM($J1465:P1465)</f>
        <v>0</v>
      </c>
      <c r="AG1465" s="11">
        <f ca="1">SUM($J1465:Q1465)</f>
        <v>0</v>
      </c>
      <c r="AH1465" s="11">
        <f ca="1">SUM($J1465:R1465)</f>
        <v>0</v>
      </c>
      <c r="AI1465" s="11">
        <f ca="1">SUM($J1465:S1465)</f>
        <v>0</v>
      </c>
      <c r="AJ1465" s="11">
        <f ca="1">SUM($J1465:T1465)</f>
        <v>0</v>
      </c>
      <c r="AK1465" s="11">
        <f ca="1">SUM($J1465:U1465)</f>
        <v>0</v>
      </c>
      <c r="AL1465" s="11">
        <f ca="1">SUM($J1465:V1465)</f>
        <v>0</v>
      </c>
      <c r="AM1465" s="11">
        <f ca="1">SUM($J1465:W1465)</f>
        <v>0</v>
      </c>
      <c r="AN1465" s="19">
        <f ca="1">SUM($J1465:X1465)</f>
        <v>0</v>
      </c>
      <c r="AO1465" s="12"/>
      <c r="AP1465" s="11">
        <f ca="1">IF(Data!$H$2="ja",IF(Z1465&gt;$G1465,Z1465-$G1465,0),0)</f>
        <v>0</v>
      </c>
      <c r="AQ1465" s="11">
        <f ca="1">IF(Data!$H$2="ja",IF(AA1465&gt;$G1465,AA1465-$G1465-SUM($AP1465:AP1465),0),0)</f>
        <v>0</v>
      </c>
      <c r="AR1465" s="11">
        <f ca="1">IF(Data!$H$2="ja",IF(AB1465&gt;$G1465,AB1465-$G1465-SUM($AP1465:AQ1465),0),0)</f>
        <v>0</v>
      </c>
      <c r="AS1465" s="11">
        <f ca="1">IF(Data!$H$2="ja",IF(AC1465&gt;$G1465,AC1465-$G1465-SUM($AP1465:AR1465),0),0)</f>
        <v>0</v>
      </c>
      <c r="AT1465" s="11">
        <f ca="1">IF(Data!$H$2="ja",IF(AD1465&gt;$G1465,AD1465-$G1465-SUM($AP1465:AS1465),0),0)</f>
        <v>0</v>
      </c>
      <c r="AU1465" s="11">
        <f ca="1">IF(Data!$H$2="ja",IF(AE1465&gt;$G1465,AE1465-$G1465-SUM($AP1465:AT1465),0),0)</f>
        <v>0</v>
      </c>
      <c r="AV1465" s="11">
        <f ca="1">IF(Data!$H$2="ja",IF(AF1465&gt;$G1465,AF1465-$G1465-SUM($AP1465:AU1465),0),0)</f>
        <v>0</v>
      </c>
      <c r="AW1465" s="11">
        <f ca="1">IF(Data!$H$2="ja",IF(AG1465&gt;$G1465,AG1465-$G1465-SUM($AP1465:AV1465),0),0)</f>
        <v>0</v>
      </c>
      <c r="AX1465" s="11">
        <f ca="1">IF(Data!$H$2="ja",IF(AH1465&gt;$G1465,AH1465-$G1465-SUM($AP1465:AW1465),0),0)</f>
        <v>0</v>
      </c>
      <c r="AY1465" s="11">
        <f ca="1">IF(Data!$H$2="ja",IF(AI1465&gt;$G1465,AI1465-$G1465-SUM($AP1465:AX1465),0),0)</f>
        <v>0</v>
      </c>
      <c r="AZ1465" s="11">
        <f ca="1">IF(Data!$H$2="ja",IF(AJ1465&gt;$G1465,AJ1465-$G1465-SUM($AP1465:AY1465),0),0)</f>
        <v>0</v>
      </c>
      <c r="BA1465" s="11">
        <f ca="1">IF(Data!$H$2="ja",IF(AK1465&gt;$G1465,AK1465-$G1465-SUM($AP1465:AZ1465),0),0)</f>
        <v>0</v>
      </c>
      <c r="BB1465" s="11">
        <f ca="1">IF(Data!$H$2="ja",IF(AL1465&gt;$G1465,AL1465-$G1465-SUM($AP1465:BA1465),0),0)</f>
        <v>0</v>
      </c>
      <c r="BC1465" s="11">
        <f ca="1">IF(Data!$H$2="ja",IF(AM1465&gt;$G1465,AM1465-$G1465-SUM($AP1465:BB1465),0),0)</f>
        <v>0</v>
      </c>
      <c r="BD1465" s="11">
        <f ca="1">IF(Data!$H$2="ja",IF(AN1465&gt;$G1465,AN1465-$G1465-SUM($AP1465:BC1465),0),0)</f>
        <v>0</v>
      </c>
    </row>
    <row r="1466" spans="1:56" x14ac:dyDescent="0.25">
      <c r="A1466" s="24">
        <v>12</v>
      </c>
      <c r="B1466" s="24">
        <f t="shared" si="786"/>
        <v>30</v>
      </c>
      <c r="C1466" s="39"/>
      <c r="D1466" s="9" t="str">
        <f>Data!B$9</f>
        <v>Konsulentydelser ved køb fra ekstern leverandør</v>
      </c>
      <c r="E1466" s="9"/>
      <c r="F1466" s="4"/>
      <c r="G1466" s="242">
        <f>HLOOKUP(B1466,'Budget &amp; Total'!$1:$45,(33),FALSE)</f>
        <v>0</v>
      </c>
      <c r="H1466" s="454">
        <f t="shared" ca="1" si="787"/>
        <v>0</v>
      </c>
      <c r="I1466" s="72"/>
      <c r="J1466" s="159">
        <f ca="1">HLOOKUP($B1466,INDIRECT(J$1&amp;"!$I$2:$AM$40"),('Partner-period(er)'!$A1466+14),FALSE)</f>
        <v>0</v>
      </c>
      <c r="K1466" s="57">
        <f ca="1">HLOOKUP($B1466,INDIRECT(K$1&amp;"!$I$2:$AM$40"),('Partner-period(er)'!$A1466+14),FALSE)</f>
        <v>0</v>
      </c>
      <c r="L1466" s="57">
        <f ca="1">HLOOKUP($B1466,INDIRECT(L$1&amp;"!$I$2:$AM$40"),('Partner-period(er)'!$A1466+14),FALSE)</f>
        <v>0</v>
      </c>
      <c r="M1466" s="57">
        <f ca="1">HLOOKUP($B1466,INDIRECT(M$1&amp;"!$I$2:$AM$40"),('Partner-period(er)'!$A1466+14),FALSE)</f>
        <v>0</v>
      </c>
      <c r="N1466" s="57">
        <f ca="1">HLOOKUP($B1466,INDIRECT(N$1&amp;"!$I$2:$AM$40"),('Partner-period(er)'!$A1466+14),FALSE)</f>
        <v>0</v>
      </c>
      <c r="O1466" s="9">
        <f ca="1">HLOOKUP($B1466,INDIRECT(O$1&amp;"!$I$2:$AM$40"),('Partner-period(er)'!$A1466+14),FALSE)</f>
        <v>0</v>
      </c>
      <c r="P1466" s="9">
        <f ca="1">HLOOKUP($B1466,INDIRECT(P$1&amp;"!$I$2:$AM$40"),('Partner-period(er)'!$A1466+14),FALSE)</f>
        <v>0</v>
      </c>
      <c r="Q1466" s="9">
        <f ca="1">HLOOKUP($B1466,INDIRECT(Q$1&amp;"!$I$2:$AM$40"),('Partner-period(er)'!$A1466+14),FALSE)</f>
        <v>0</v>
      </c>
      <c r="R1466" s="9">
        <f ca="1">HLOOKUP($B1466,INDIRECT(R$1&amp;"!$I$2:$AM$40"),('Partner-period(er)'!$A1466+14),FALSE)</f>
        <v>0</v>
      </c>
      <c r="S1466" s="9">
        <f ca="1">HLOOKUP($B1466,INDIRECT(S$1&amp;"!$I$2:$AM$40"),('Partner-period(er)'!$A1466+14),FALSE)</f>
        <v>0</v>
      </c>
      <c r="T1466" s="9">
        <f ca="1">HLOOKUP($B1466,INDIRECT(T$1&amp;"!$I$2:$AM$40"),('Partner-period(er)'!$A1466+14),FALSE)</f>
        <v>0</v>
      </c>
      <c r="U1466" s="9">
        <f ca="1">HLOOKUP($B1466,INDIRECT(U$1&amp;"!$I$2:$AM$40"),('Partner-period(er)'!$A1466+14),FALSE)</f>
        <v>0</v>
      </c>
      <c r="V1466" s="9">
        <f ca="1">HLOOKUP($B1466,INDIRECT(V$1&amp;"!$I$2:$AM$40"),('Partner-period(er)'!$A1466+14),FALSE)</f>
        <v>0</v>
      </c>
      <c r="W1466" s="9">
        <f ca="1">HLOOKUP($B1466,INDIRECT(W$1&amp;"!$I$2:$AM$40"),('Partner-period(er)'!$A1466+14),FALSE)</f>
        <v>0</v>
      </c>
      <c r="X1466" s="109">
        <f ca="1">HLOOKUP($B1466,INDIRECT(X$1&amp;"!$I$2:$AM$40"),('Partner-period(er)'!$A1466+14),FALSE)</f>
        <v>0</v>
      </c>
      <c r="Z1466" s="15">
        <f t="shared" ca="1" si="790"/>
        <v>0</v>
      </c>
      <c r="AA1466" s="11">
        <f ca="1">SUM($J1466:K1466)</f>
        <v>0</v>
      </c>
      <c r="AB1466" s="11">
        <f ca="1">SUM($J1466:L1466)</f>
        <v>0</v>
      </c>
      <c r="AC1466" s="11">
        <f ca="1">SUM($J1466:M1466)</f>
        <v>0</v>
      </c>
      <c r="AD1466" s="11">
        <f ca="1">SUM($J1466:N1466)</f>
        <v>0</v>
      </c>
      <c r="AE1466" s="11">
        <f ca="1">SUM($J1466:O1466)</f>
        <v>0</v>
      </c>
      <c r="AF1466" s="11">
        <f ca="1">SUM($J1466:P1466)</f>
        <v>0</v>
      </c>
      <c r="AG1466" s="11">
        <f ca="1">SUM($J1466:Q1466)</f>
        <v>0</v>
      </c>
      <c r="AH1466" s="11">
        <f ca="1">SUM($J1466:R1466)</f>
        <v>0</v>
      </c>
      <c r="AI1466" s="11">
        <f ca="1">SUM($J1466:S1466)</f>
        <v>0</v>
      </c>
      <c r="AJ1466" s="11">
        <f ca="1">SUM($J1466:T1466)</f>
        <v>0</v>
      </c>
      <c r="AK1466" s="11">
        <f ca="1">SUM($J1466:U1466)</f>
        <v>0</v>
      </c>
      <c r="AL1466" s="11">
        <f ca="1">SUM($J1466:V1466)</f>
        <v>0</v>
      </c>
      <c r="AM1466" s="11">
        <f ca="1">SUM($J1466:W1466)</f>
        <v>0</v>
      </c>
      <c r="AN1466" s="19">
        <f ca="1">SUM($J1466:X1466)</f>
        <v>0</v>
      </c>
      <c r="AO1466" s="12"/>
      <c r="AP1466" s="11">
        <f ca="1">IF(Data!$H$2="ja",IF(Z1466&gt;$G1466,Z1466-$G1466,0),0)</f>
        <v>0</v>
      </c>
      <c r="AQ1466" s="11">
        <f ca="1">IF(Data!$H$2="ja",IF(AA1466&gt;$G1466,AA1466-$G1466-SUM($AP1466:AP1466),0),0)</f>
        <v>0</v>
      </c>
      <c r="AR1466" s="11">
        <f ca="1">IF(Data!$H$2="ja",IF(AB1466&gt;$G1466,AB1466-$G1466-SUM($AP1466:AQ1466),0),0)</f>
        <v>0</v>
      </c>
      <c r="AS1466" s="11">
        <f ca="1">IF(Data!$H$2="ja",IF(AC1466&gt;$G1466,AC1466-$G1466-SUM($AP1466:AR1466),0),0)</f>
        <v>0</v>
      </c>
      <c r="AT1466" s="11">
        <f ca="1">IF(Data!$H$2="ja",IF(AD1466&gt;$G1466,AD1466-$G1466-SUM($AP1466:AS1466),0),0)</f>
        <v>0</v>
      </c>
      <c r="AU1466" s="11">
        <f ca="1">IF(Data!$H$2="ja",IF(AE1466&gt;$G1466,AE1466-$G1466-SUM($AP1466:AT1466),0),0)</f>
        <v>0</v>
      </c>
      <c r="AV1466" s="11">
        <f ca="1">IF(Data!$H$2="ja",IF(AF1466&gt;$G1466,AF1466-$G1466-SUM($AP1466:AU1466),0),0)</f>
        <v>0</v>
      </c>
      <c r="AW1466" s="11">
        <f ca="1">IF(Data!$H$2="ja",IF(AG1466&gt;$G1466,AG1466-$G1466-SUM($AP1466:AV1466),0),0)</f>
        <v>0</v>
      </c>
      <c r="AX1466" s="11">
        <f ca="1">IF(Data!$H$2="ja",IF(AH1466&gt;$G1466,AH1466-$G1466-SUM($AP1466:AW1466),0),0)</f>
        <v>0</v>
      </c>
      <c r="AY1466" s="11">
        <f ca="1">IF(Data!$H$2="ja",IF(AI1466&gt;$G1466,AI1466-$G1466-SUM($AP1466:AX1466),0),0)</f>
        <v>0</v>
      </c>
      <c r="AZ1466" s="11">
        <f ca="1">IF(Data!$H$2="ja",IF(AJ1466&gt;$G1466,AJ1466-$G1466-SUM($AP1466:AY1466),0),0)</f>
        <v>0</v>
      </c>
      <c r="BA1466" s="11">
        <f ca="1">IF(Data!$H$2="ja",IF(AK1466&gt;$G1466,AK1466-$G1466-SUM($AP1466:AZ1466),0),0)</f>
        <v>0</v>
      </c>
      <c r="BB1466" s="11">
        <f ca="1">IF(Data!$H$2="ja",IF(AL1466&gt;$G1466,AL1466-$G1466-SUM($AP1466:BA1466),0),0)</f>
        <v>0</v>
      </c>
      <c r="BC1466" s="11">
        <f ca="1">IF(Data!$H$2="ja",IF(AM1466&gt;$G1466,AM1466-$G1466-SUM($AP1466:BB1466),0),0)</f>
        <v>0</v>
      </c>
      <c r="BD1466" s="11">
        <f ca="1">IF(Data!$H$2="ja",IF(AN1466&gt;$G1466,AN1466-$G1466-SUM($AP1466:BC1466),0),0)</f>
        <v>0</v>
      </c>
    </row>
    <row r="1467" spans="1:56" x14ac:dyDescent="0.25">
      <c r="A1467" s="24">
        <v>13</v>
      </c>
      <c r="B1467" s="24">
        <f t="shared" si="786"/>
        <v>30</v>
      </c>
      <c r="C1467" s="39"/>
      <c r="D1467" s="9" t="str">
        <f>Data!B$10</f>
        <v>Indtægter (negative tal)</v>
      </c>
      <c r="E1467" s="9"/>
      <c r="F1467" s="4"/>
      <c r="G1467" s="242">
        <f>HLOOKUP(B1467,'Budget &amp; Total'!$1:$45,(34),FALSE)</f>
        <v>0</v>
      </c>
      <c r="H1467" s="454">
        <f t="shared" ca="1" si="787"/>
        <v>0</v>
      </c>
      <c r="I1467" s="72"/>
      <c r="J1467" s="159">
        <f ca="1">HLOOKUP($B1467,INDIRECT(J$1&amp;"!$I$2:$AM$40"),('Partner-period(er)'!$A1467+14),FALSE)</f>
        <v>0</v>
      </c>
      <c r="K1467" s="57">
        <f ca="1">HLOOKUP($B1467,INDIRECT(K$1&amp;"!$I$2:$AM$40"),('Partner-period(er)'!$A1467+14),FALSE)</f>
        <v>0</v>
      </c>
      <c r="L1467" s="57">
        <f ca="1">HLOOKUP($B1467,INDIRECT(L$1&amp;"!$I$2:$AM$40"),('Partner-period(er)'!$A1467+14),FALSE)</f>
        <v>0</v>
      </c>
      <c r="M1467" s="57">
        <f ca="1">HLOOKUP($B1467,INDIRECT(M$1&amp;"!$I$2:$AM$40"),('Partner-period(er)'!$A1467+14),FALSE)</f>
        <v>0</v>
      </c>
      <c r="N1467" s="57">
        <f ca="1">HLOOKUP($B1467,INDIRECT(N$1&amp;"!$I$2:$AM$40"),('Partner-period(er)'!$A1467+14),FALSE)</f>
        <v>0</v>
      </c>
      <c r="O1467" s="9">
        <f ca="1">HLOOKUP($B1467,INDIRECT(O$1&amp;"!$I$2:$AM$40"),('Partner-period(er)'!$A1467+14),FALSE)</f>
        <v>0</v>
      </c>
      <c r="P1467" s="9">
        <f ca="1">HLOOKUP($B1467,INDIRECT(P$1&amp;"!$I$2:$AM$40"),('Partner-period(er)'!$A1467+14),FALSE)</f>
        <v>0</v>
      </c>
      <c r="Q1467" s="9">
        <f ca="1">HLOOKUP($B1467,INDIRECT(Q$1&amp;"!$I$2:$AM$40"),('Partner-period(er)'!$A1467+14),FALSE)</f>
        <v>0</v>
      </c>
      <c r="R1467" s="9">
        <f ca="1">HLOOKUP($B1467,INDIRECT(R$1&amp;"!$I$2:$AM$40"),('Partner-period(er)'!$A1467+14),FALSE)</f>
        <v>0</v>
      </c>
      <c r="S1467" s="9">
        <f ca="1">HLOOKUP($B1467,INDIRECT(S$1&amp;"!$I$2:$AM$40"),('Partner-period(er)'!$A1467+14),FALSE)</f>
        <v>0</v>
      </c>
      <c r="T1467" s="9">
        <f ca="1">HLOOKUP($B1467,INDIRECT(T$1&amp;"!$I$2:$AM$40"),('Partner-period(er)'!$A1467+14),FALSE)</f>
        <v>0</v>
      </c>
      <c r="U1467" s="9">
        <f ca="1">HLOOKUP($B1467,INDIRECT(U$1&amp;"!$I$2:$AM$40"),('Partner-period(er)'!$A1467+14),FALSE)</f>
        <v>0</v>
      </c>
      <c r="V1467" s="9">
        <f ca="1">HLOOKUP($B1467,INDIRECT(V$1&amp;"!$I$2:$AM$40"),('Partner-period(er)'!$A1467+14),FALSE)</f>
        <v>0</v>
      </c>
      <c r="W1467" s="9">
        <f ca="1">HLOOKUP($B1467,INDIRECT(W$1&amp;"!$I$2:$AM$40"),('Partner-period(er)'!$A1467+14),FALSE)</f>
        <v>0</v>
      </c>
      <c r="X1467" s="109">
        <f ca="1">HLOOKUP($B1467,INDIRECT(X$1&amp;"!$I$2:$AM$40"),('Partner-period(er)'!$A1467+14),FALSE)</f>
        <v>0</v>
      </c>
      <c r="Z1467" s="15">
        <f t="shared" ca="1" si="790"/>
        <v>0</v>
      </c>
      <c r="AA1467" s="11">
        <f ca="1">SUM($J1467:K1467)</f>
        <v>0</v>
      </c>
      <c r="AB1467" s="11">
        <f ca="1">SUM($J1467:L1467)</f>
        <v>0</v>
      </c>
      <c r="AC1467" s="11">
        <f ca="1">SUM($J1467:M1467)</f>
        <v>0</v>
      </c>
      <c r="AD1467" s="11">
        <f ca="1">SUM($J1467:N1467)</f>
        <v>0</v>
      </c>
      <c r="AE1467" s="11">
        <f ca="1">SUM($J1467:O1467)</f>
        <v>0</v>
      </c>
      <c r="AF1467" s="11">
        <f ca="1">SUM($J1467:P1467)</f>
        <v>0</v>
      </c>
      <c r="AG1467" s="11">
        <f ca="1">SUM($J1467:Q1467)</f>
        <v>0</v>
      </c>
      <c r="AH1467" s="11">
        <f ca="1">SUM($J1467:R1467)</f>
        <v>0</v>
      </c>
      <c r="AI1467" s="11">
        <f ca="1">SUM($J1467:S1467)</f>
        <v>0</v>
      </c>
      <c r="AJ1467" s="11">
        <f ca="1">SUM($J1467:T1467)</f>
        <v>0</v>
      </c>
      <c r="AK1467" s="11">
        <f ca="1">SUM($J1467:U1467)</f>
        <v>0</v>
      </c>
      <c r="AL1467" s="11">
        <f ca="1">SUM($J1467:V1467)</f>
        <v>0</v>
      </c>
      <c r="AM1467" s="11">
        <f ca="1">SUM($J1467:W1467)</f>
        <v>0</v>
      </c>
      <c r="AN1467" s="19">
        <f ca="1">SUM($J1467:X1467)</f>
        <v>0</v>
      </c>
      <c r="AO1467" s="12"/>
      <c r="AP1467" s="11"/>
      <c r="AQ1467" s="11"/>
      <c r="AR1467" s="11"/>
      <c r="AS1467" s="11"/>
      <c r="AT1467" s="11"/>
      <c r="AU1467" s="11"/>
      <c r="AV1467" s="11"/>
      <c r="AW1467" s="11"/>
      <c r="AX1467" s="11"/>
      <c r="AY1467" s="11"/>
      <c r="AZ1467" s="11"/>
      <c r="BA1467" s="11"/>
      <c r="BB1467" s="11"/>
      <c r="BC1467" s="11"/>
      <c r="BD1467" s="11"/>
    </row>
    <row r="1468" spans="1:56" x14ac:dyDescent="0.25">
      <c r="A1468" s="24">
        <v>14</v>
      </c>
      <c r="B1468" s="24">
        <f t="shared" si="786"/>
        <v>30</v>
      </c>
      <c r="C1468" s="39"/>
      <c r="D1468" s="9" t="str">
        <f>Data!B$11</f>
        <v>Andet, herunder rejser og formidling</v>
      </c>
      <c r="E1468" s="9"/>
      <c r="F1468" s="4"/>
      <c r="G1468" s="242">
        <f>HLOOKUP(B1468,'Budget &amp; Total'!$1:$45,(35),FALSE)</f>
        <v>0</v>
      </c>
      <c r="H1468" s="454">
        <f t="shared" ca="1" si="787"/>
        <v>0</v>
      </c>
      <c r="I1468" s="72"/>
      <c r="J1468" s="159">
        <f ca="1">HLOOKUP($B1468,INDIRECT(J$1&amp;"!$I$2:$AM$40"),('Partner-period(er)'!$A1468+14),FALSE)</f>
        <v>0</v>
      </c>
      <c r="K1468" s="57">
        <f ca="1">HLOOKUP($B1468,INDIRECT(K$1&amp;"!$I$2:$AM$40"),('Partner-period(er)'!$A1468+14),FALSE)</f>
        <v>0</v>
      </c>
      <c r="L1468" s="57">
        <f ca="1">HLOOKUP($B1468,INDIRECT(L$1&amp;"!$I$2:$AM$40"),('Partner-period(er)'!$A1468+14),FALSE)</f>
        <v>0</v>
      </c>
      <c r="M1468" s="57">
        <f ca="1">HLOOKUP($B1468,INDIRECT(M$1&amp;"!$I$2:$AM$40"),('Partner-period(er)'!$A1468+14),FALSE)</f>
        <v>0</v>
      </c>
      <c r="N1468" s="57">
        <f ca="1">HLOOKUP($B1468,INDIRECT(N$1&amp;"!$I$2:$AM$40"),('Partner-period(er)'!$A1468+14),FALSE)</f>
        <v>0</v>
      </c>
      <c r="O1468" s="9">
        <f ca="1">HLOOKUP($B1468,INDIRECT(O$1&amp;"!$I$2:$AM$40"),('Partner-period(er)'!$A1468+14),FALSE)</f>
        <v>0</v>
      </c>
      <c r="P1468" s="9">
        <f ca="1">HLOOKUP($B1468,INDIRECT(P$1&amp;"!$I$2:$AM$40"),('Partner-period(er)'!$A1468+14),FALSE)</f>
        <v>0</v>
      </c>
      <c r="Q1468" s="9">
        <f ca="1">HLOOKUP($B1468,INDIRECT(Q$1&amp;"!$I$2:$AM$40"),('Partner-period(er)'!$A1468+14),FALSE)</f>
        <v>0</v>
      </c>
      <c r="R1468" s="9">
        <f ca="1">HLOOKUP($B1468,INDIRECT(R$1&amp;"!$I$2:$AM$40"),('Partner-period(er)'!$A1468+14),FALSE)</f>
        <v>0</v>
      </c>
      <c r="S1468" s="9">
        <f ca="1">HLOOKUP($B1468,INDIRECT(S$1&amp;"!$I$2:$AM$40"),('Partner-period(er)'!$A1468+14),FALSE)</f>
        <v>0</v>
      </c>
      <c r="T1468" s="9">
        <f ca="1">HLOOKUP($B1468,INDIRECT(T$1&amp;"!$I$2:$AM$40"),('Partner-period(er)'!$A1468+14),FALSE)</f>
        <v>0</v>
      </c>
      <c r="U1468" s="9">
        <f ca="1">HLOOKUP($B1468,INDIRECT(U$1&amp;"!$I$2:$AM$40"),('Partner-period(er)'!$A1468+14),FALSE)</f>
        <v>0</v>
      </c>
      <c r="V1468" s="9">
        <f ca="1">HLOOKUP($B1468,INDIRECT(V$1&amp;"!$I$2:$AM$40"),('Partner-period(er)'!$A1468+14),FALSE)</f>
        <v>0</v>
      </c>
      <c r="W1468" s="9">
        <f ca="1">HLOOKUP($B1468,INDIRECT(W$1&amp;"!$I$2:$AM$40"),('Partner-period(er)'!$A1468+14),FALSE)</f>
        <v>0</v>
      </c>
      <c r="X1468" s="109">
        <f ca="1">HLOOKUP($B1468,INDIRECT(X$1&amp;"!$I$2:$AM$40"),('Partner-period(er)'!$A1468+14),FALSE)</f>
        <v>0</v>
      </c>
      <c r="Z1468" s="15">
        <f t="shared" ca="1" si="790"/>
        <v>0</v>
      </c>
      <c r="AA1468" s="11">
        <f ca="1">SUM($J1468:K1468)</f>
        <v>0</v>
      </c>
      <c r="AB1468" s="11">
        <f ca="1">SUM($J1468:L1468)</f>
        <v>0</v>
      </c>
      <c r="AC1468" s="11">
        <f ca="1">SUM($J1468:M1468)</f>
        <v>0</v>
      </c>
      <c r="AD1468" s="11">
        <f ca="1">SUM($J1468:N1468)</f>
        <v>0</v>
      </c>
      <c r="AE1468" s="11">
        <f ca="1">SUM($J1468:O1468)</f>
        <v>0</v>
      </c>
      <c r="AF1468" s="11">
        <f ca="1">SUM($J1468:P1468)</f>
        <v>0</v>
      </c>
      <c r="AG1468" s="11">
        <f ca="1">SUM($J1468:Q1468)</f>
        <v>0</v>
      </c>
      <c r="AH1468" s="11">
        <f ca="1">SUM($J1468:R1468)</f>
        <v>0</v>
      </c>
      <c r="AI1468" s="11">
        <f ca="1">SUM($J1468:S1468)</f>
        <v>0</v>
      </c>
      <c r="AJ1468" s="11">
        <f ca="1">SUM($J1468:T1468)</f>
        <v>0</v>
      </c>
      <c r="AK1468" s="11">
        <f ca="1">SUM($J1468:U1468)</f>
        <v>0</v>
      </c>
      <c r="AL1468" s="11">
        <f ca="1">SUM($J1468:V1468)</f>
        <v>0</v>
      </c>
      <c r="AM1468" s="11">
        <f ca="1">SUM($J1468:W1468)</f>
        <v>0</v>
      </c>
      <c r="AN1468" s="19">
        <f ca="1">SUM($J1468:X1468)</f>
        <v>0</v>
      </c>
      <c r="AO1468" s="12"/>
      <c r="AP1468" s="11">
        <f ca="1">IF(Data!$H$2="ja",IF(Z1468&gt;$G1468,Z1468-$G1468,0),0)</f>
        <v>0</v>
      </c>
      <c r="AQ1468" s="11">
        <f ca="1">IF(Data!$H$2="ja",IF(AA1468&gt;$G1468,AA1468-$G1468-SUM($AP1468:AP1468),0),0)</f>
        <v>0</v>
      </c>
      <c r="AR1468" s="11">
        <f ca="1">IF(Data!$H$2="ja",IF(AB1468&gt;$G1468,AB1468-$G1468-SUM($AP1468:AQ1468),0),0)</f>
        <v>0</v>
      </c>
      <c r="AS1468" s="11">
        <f ca="1">IF(Data!$H$2="ja",IF(AC1468&gt;$G1468,AC1468-$G1468-SUM($AP1468:AR1468),0),0)</f>
        <v>0</v>
      </c>
      <c r="AT1468" s="11">
        <f ca="1">IF(Data!$H$2="ja",IF(AD1468&gt;$G1468,AD1468-$G1468-SUM($AP1468:AS1468),0),0)</f>
        <v>0</v>
      </c>
      <c r="AU1468" s="11">
        <f ca="1">IF(Data!$H$2="ja",IF(AE1468&gt;$G1468,AE1468-$G1468-SUM($AP1468:AT1468),0),0)</f>
        <v>0</v>
      </c>
      <c r="AV1468" s="11">
        <f ca="1">IF(Data!$H$2="ja",IF(AF1468&gt;$G1468,AF1468-$G1468-SUM($AP1468:AU1468),0),0)</f>
        <v>0</v>
      </c>
      <c r="AW1468" s="11">
        <f ca="1">IF(Data!$H$2="ja",IF(AG1468&gt;$G1468,AG1468-$G1468-SUM($AP1468:AV1468),0),0)</f>
        <v>0</v>
      </c>
      <c r="AX1468" s="11">
        <f ca="1">IF(Data!$H$2="ja",IF(AH1468&gt;$G1468,AH1468-$G1468-SUM($AP1468:AW1468),0),0)</f>
        <v>0</v>
      </c>
      <c r="AY1468" s="11">
        <f ca="1">IF(Data!$H$2="ja",IF(AI1468&gt;$G1468,AI1468-$G1468-SUM($AP1468:AX1468),0),0)</f>
        <v>0</v>
      </c>
      <c r="AZ1468" s="11">
        <f ca="1">IF(Data!$H$2="ja",IF(AJ1468&gt;$G1468,AJ1468-$G1468-SUM($AP1468:AY1468),0),0)</f>
        <v>0</v>
      </c>
      <c r="BA1468" s="11">
        <f ca="1">IF(Data!$H$2="ja",IF(AK1468&gt;$G1468,AK1468-$G1468-SUM($AP1468:AZ1468),0),0)</f>
        <v>0</v>
      </c>
      <c r="BB1468" s="11">
        <f ca="1">IF(Data!$H$2="ja",IF(AL1468&gt;$G1468,AL1468-$G1468-SUM($AP1468:BA1468),0),0)</f>
        <v>0</v>
      </c>
      <c r="BC1468" s="11">
        <f ca="1">IF(Data!$H$2="ja",IF(AM1468&gt;$G1468,AM1468-$G1468-SUM($AP1468:BB1468),0),0)</f>
        <v>0</v>
      </c>
      <c r="BD1468" s="11">
        <f ca="1">IF(Data!$H$2="ja",IF(AN1468&gt;$G1468,AN1468-$G1468-SUM($AP1468:BC1468),0),0)</f>
        <v>0</v>
      </c>
    </row>
    <row r="1469" spans="1:56" x14ac:dyDescent="0.25">
      <c r="A1469" s="24">
        <v>15</v>
      </c>
      <c r="B1469" s="24">
        <f t="shared" si="786"/>
        <v>30</v>
      </c>
      <c r="C1469" s="39"/>
      <c r="D1469" s="9" t="str">
        <f>Data!B$12</f>
        <v>Overheadomkostninger</v>
      </c>
      <c r="E1469" s="9"/>
      <c r="F1469" s="4"/>
      <c r="G1469" s="243">
        <f>HLOOKUP(B1469,'Budget &amp; Total'!$1:$45,(37),FALSE)</f>
        <v>0</v>
      </c>
      <c r="H1469" s="454">
        <f t="shared" ca="1" si="787"/>
        <v>0</v>
      </c>
      <c r="I1469" s="72"/>
      <c r="J1469" s="159">
        <f ca="1">HLOOKUP($B1469,INDIRECT(J$1&amp;"!$I$2:$AM$40"),('Partner-period(er)'!$A1469+14),FALSE)</f>
        <v>0</v>
      </c>
      <c r="K1469" s="57">
        <f ca="1">HLOOKUP($B1469,INDIRECT(K$1&amp;"!$I$2:$AM$40"),('Partner-period(er)'!$A1469+14),FALSE)</f>
        <v>0</v>
      </c>
      <c r="L1469" s="57">
        <f ca="1">HLOOKUP($B1469,INDIRECT(L$1&amp;"!$I$2:$AM$40"),('Partner-period(er)'!$A1469+14),FALSE)</f>
        <v>0</v>
      </c>
      <c r="M1469" s="57">
        <f ca="1">HLOOKUP($B1469,INDIRECT(M$1&amp;"!$I$2:$AM$40"),('Partner-period(er)'!$A1469+14),FALSE)</f>
        <v>0</v>
      </c>
      <c r="N1469" s="57">
        <f ca="1">HLOOKUP($B1469,INDIRECT(N$1&amp;"!$I$2:$AM$40"),('Partner-period(er)'!$A1469+14),FALSE)</f>
        <v>0</v>
      </c>
      <c r="O1469" s="9">
        <f ca="1">HLOOKUP($B1469,INDIRECT(O$1&amp;"!$I$2:$AM$40"),('Partner-period(er)'!$A1469+14),FALSE)</f>
        <v>0</v>
      </c>
      <c r="P1469" s="9">
        <f ca="1">HLOOKUP($B1469,INDIRECT(P$1&amp;"!$I$2:$AM$40"),('Partner-period(er)'!$A1469+14),FALSE)</f>
        <v>0</v>
      </c>
      <c r="Q1469" s="9">
        <f ca="1">HLOOKUP($B1469,INDIRECT(Q$1&amp;"!$I$2:$AM$40"),('Partner-period(er)'!$A1469+14),FALSE)</f>
        <v>0</v>
      </c>
      <c r="R1469" s="9">
        <f ca="1">HLOOKUP($B1469,INDIRECT(R$1&amp;"!$I$2:$AM$40"),('Partner-period(er)'!$A1469+14),FALSE)</f>
        <v>0</v>
      </c>
      <c r="S1469" s="9">
        <f ca="1">HLOOKUP($B1469,INDIRECT(S$1&amp;"!$I$2:$AM$40"),('Partner-period(er)'!$A1469+14),FALSE)</f>
        <v>0</v>
      </c>
      <c r="T1469" s="9">
        <f ca="1">HLOOKUP($B1469,INDIRECT(T$1&amp;"!$I$2:$AM$40"),('Partner-period(er)'!$A1469+14),FALSE)</f>
        <v>0</v>
      </c>
      <c r="U1469" s="9">
        <f ca="1">HLOOKUP($B1469,INDIRECT(U$1&amp;"!$I$2:$AM$40"),('Partner-period(er)'!$A1469+14),FALSE)</f>
        <v>0</v>
      </c>
      <c r="V1469" s="9">
        <f ca="1">HLOOKUP($B1469,INDIRECT(V$1&amp;"!$I$2:$AM$40"),('Partner-period(er)'!$A1469+14),FALSE)</f>
        <v>0</v>
      </c>
      <c r="W1469" s="9">
        <f ca="1">HLOOKUP($B1469,INDIRECT(W$1&amp;"!$I$2:$AM$40"),('Partner-period(er)'!$A1469+14),FALSE)</f>
        <v>0</v>
      </c>
      <c r="X1469" s="109">
        <f ca="1">HLOOKUP($B1469,INDIRECT(X$1&amp;"!$I$2:$AM$40"),('Partner-period(er)'!$A1469+14),FALSE)</f>
        <v>0</v>
      </c>
      <c r="Z1469" s="15">
        <f t="shared" ca="1" si="790"/>
        <v>0</v>
      </c>
      <c r="AA1469" s="11">
        <f ca="1">SUM($J1469:K1469)</f>
        <v>0</v>
      </c>
      <c r="AB1469" s="11">
        <f ca="1">SUM($J1469:L1469)</f>
        <v>0</v>
      </c>
      <c r="AC1469" s="11">
        <f ca="1">SUM($J1469:M1469)</f>
        <v>0</v>
      </c>
      <c r="AD1469" s="11">
        <f ca="1">SUM($J1469:N1469)</f>
        <v>0</v>
      </c>
      <c r="AE1469" s="11">
        <f ca="1">SUM($J1469:O1469)</f>
        <v>0</v>
      </c>
      <c r="AF1469" s="11">
        <f ca="1">SUM($J1469:P1469)</f>
        <v>0</v>
      </c>
      <c r="AG1469" s="11">
        <f ca="1">SUM($J1469:Q1469)</f>
        <v>0</v>
      </c>
      <c r="AH1469" s="11">
        <f ca="1">SUM($J1469:R1469)</f>
        <v>0</v>
      </c>
      <c r="AI1469" s="11">
        <f ca="1">SUM($J1469:S1469)</f>
        <v>0</v>
      </c>
      <c r="AJ1469" s="11">
        <f ca="1">SUM($J1469:T1469)</f>
        <v>0</v>
      </c>
      <c r="AK1469" s="11">
        <f ca="1">SUM($J1469:U1469)</f>
        <v>0</v>
      </c>
      <c r="AL1469" s="11">
        <f ca="1">SUM($J1469:V1469)</f>
        <v>0</v>
      </c>
      <c r="AM1469" s="11">
        <f ca="1">SUM($J1469:W1469)</f>
        <v>0</v>
      </c>
      <c r="AN1469" s="19">
        <f ca="1">SUM($J1469:X1469)</f>
        <v>0</v>
      </c>
      <c r="AO1469" s="12"/>
      <c r="AP1469" s="11">
        <f ca="1">IF(Data!$H$2="ja",IF(Z1469&gt;$G1469,Z1469-$G1469,0),0)</f>
        <v>0</v>
      </c>
      <c r="AQ1469" s="11">
        <f ca="1">IF(Data!$H$2="ja",IF(AA1469&gt;$G1469,AA1469-$G1469-SUM($AP1469:AP1469),0),0)</f>
        <v>0</v>
      </c>
      <c r="AR1469" s="11">
        <f ca="1">IF(Data!$H$2="ja",IF(AB1469&gt;$G1469,AB1469-$G1469-SUM($AP1469:AQ1469),0),0)</f>
        <v>0</v>
      </c>
      <c r="AS1469" s="11">
        <f ca="1">IF(Data!$H$2="ja",IF(AC1469&gt;$G1469,AC1469-$G1469-SUM($AP1469:AR1469),0),0)</f>
        <v>0</v>
      </c>
      <c r="AT1469" s="11">
        <f ca="1">IF(Data!$H$2="ja",IF(AD1469&gt;$G1469,AD1469-$G1469-SUM($AP1469:AS1469),0),0)</f>
        <v>0</v>
      </c>
      <c r="AU1469" s="11">
        <f ca="1">IF(Data!$H$2="ja",IF(AE1469&gt;$G1469,AE1469-$G1469-SUM($AP1469:AT1469),0),0)</f>
        <v>0</v>
      </c>
      <c r="AV1469" s="11">
        <f ca="1">IF(Data!$H$2="ja",IF(AF1469&gt;$G1469,AF1469-$G1469-SUM($AP1469:AU1469),0),0)</f>
        <v>0</v>
      </c>
      <c r="AW1469" s="11">
        <f ca="1">IF(Data!$H$2="ja",IF(AG1469&gt;$G1469,AG1469-$G1469-SUM($AP1469:AV1469),0),0)</f>
        <v>0</v>
      </c>
      <c r="AX1469" s="11">
        <f ca="1">IF(Data!$H$2="ja",IF(AH1469&gt;$G1469,AH1469-$G1469-SUM($AP1469:AW1469),0),0)</f>
        <v>0</v>
      </c>
      <c r="AY1469" s="11">
        <f ca="1">IF(Data!$H$2="ja",IF(AI1469&gt;$G1469,AI1469-$G1469-SUM($AP1469:AX1469),0),0)</f>
        <v>0</v>
      </c>
      <c r="AZ1469" s="11">
        <f ca="1">IF(Data!$H$2="ja",IF(AJ1469&gt;$G1469,AJ1469-$G1469-SUM($AP1469:AY1469),0),0)</f>
        <v>0</v>
      </c>
      <c r="BA1469" s="11">
        <f ca="1">IF(Data!$H$2="ja",IF(AK1469&gt;$G1469,AK1469-$G1469-SUM($AP1469:AZ1469),0),0)</f>
        <v>0</v>
      </c>
      <c r="BB1469" s="11">
        <f ca="1">IF(Data!$H$2="ja",IF(AL1469&gt;$G1469,AL1469-$G1469-SUM($AP1469:BA1469),0),0)</f>
        <v>0</v>
      </c>
      <c r="BC1469" s="11">
        <f ca="1">IF(Data!$H$2="ja",IF(AM1469&gt;$G1469,AM1469-$G1469-SUM($AP1469:BB1469),0),0)</f>
        <v>0</v>
      </c>
      <c r="BD1469" s="11">
        <f ca="1">IF(Data!$H$2="ja",IF(AN1469&gt;$G1469,AN1469-$G1469-SUM($AP1469:BC1469),0),0)</f>
        <v>0</v>
      </c>
    </row>
    <row r="1470" spans="1:56" x14ac:dyDescent="0.25">
      <c r="A1470" s="24">
        <v>16</v>
      </c>
      <c r="B1470" s="24">
        <f t="shared" si="786"/>
        <v>30</v>
      </c>
      <c r="C1470" s="35"/>
      <c r="D1470" s="32" t="str">
        <f>Data!B$19</f>
        <v>Andre omkostninger total</v>
      </c>
      <c r="E1470" s="32"/>
      <c r="F1470" s="71"/>
      <c r="G1470" s="242">
        <f>HLOOKUP(B1470,'Budget &amp; Total'!$1:$45,(19+A1470),FALSE)</f>
        <v>0</v>
      </c>
      <c r="H1470" s="456">
        <f t="shared" ca="1" si="787"/>
        <v>0</v>
      </c>
      <c r="I1470" s="72"/>
      <c r="J1470" s="209">
        <f ca="1">HLOOKUP($B1470,INDIRECT(J$1&amp;"!$I$2:$AM$40"),('Partner-period(er)'!$A1470+14),FALSE)</f>
        <v>0</v>
      </c>
      <c r="K1470" s="61">
        <f ca="1">HLOOKUP($B1470,INDIRECT(K$1&amp;"!$I$2:$AM$40"),('Partner-period(er)'!$A1470+14),FALSE)</f>
        <v>0</v>
      </c>
      <c r="L1470" s="61">
        <f ca="1">HLOOKUP($B1470,INDIRECT(L$1&amp;"!$I$2:$AM$40"),('Partner-period(er)'!$A1470+14),FALSE)</f>
        <v>0</v>
      </c>
      <c r="M1470" s="61">
        <f ca="1">HLOOKUP($B1470,INDIRECT(M$1&amp;"!$I$2:$AM$40"),('Partner-period(er)'!$A1470+14),FALSE)</f>
        <v>0</v>
      </c>
      <c r="N1470" s="61">
        <f ca="1">HLOOKUP($B1470,INDIRECT(N$1&amp;"!$I$2:$AM$40"),('Partner-period(er)'!$A1470+14),FALSE)</f>
        <v>0</v>
      </c>
      <c r="O1470" s="32">
        <f ca="1">HLOOKUP($B1470,INDIRECT(O$1&amp;"!$I$2:$AM$40"),('Partner-period(er)'!$A1470+14),FALSE)</f>
        <v>0</v>
      </c>
      <c r="P1470" s="32">
        <f ca="1">HLOOKUP($B1470,INDIRECT(P$1&amp;"!$I$2:$AM$40"),('Partner-period(er)'!$A1470+14),FALSE)</f>
        <v>0</v>
      </c>
      <c r="Q1470" s="32">
        <f ca="1">HLOOKUP($B1470,INDIRECT(Q$1&amp;"!$I$2:$AM$40"),('Partner-period(er)'!$A1470+14),FALSE)</f>
        <v>0</v>
      </c>
      <c r="R1470" s="32">
        <f ca="1">HLOOKUP($B1470,INDIRECT(R$1&amp;"!$I$2:$AM$40"),('Partner-period(er)'!$A1470+14),FALSE)</f>
        <v>0</v>
      </c>
      <c r="S1470" s="32">
        <f ca="1">HLOOKUP($B1470,INDIRECT(S$1&amp;"!$I$2:$AM$40"),('Partner-period(er)'!$A1470+14),FALSE)</f>
        <v>0</v>
      </c>
      <c r="T1470" s="32">
        <f ca="1">HLOOKUP($B1470,INDIRECT(T$1&amp;"!$I$2:$AM$40"),('Partner-period(er)'!$A1470+14),FALSE)</f>
        <v>0</v>
      </c>
      <c r="U1470" s="32">
        <f ca="1">HLOOKUP($B1470,INDIRECT(U$1&amp;"!$I$2:$AM$40"),('Partner-period(er)'!$A1470+14),FALSE)</f>
        <v>0</v>
      </c>
      <c r="V1470" s="32">
        <f ca="1">HLOOKUP($B1470,INDIRECT(V$1&amp;"!$I$2:$AM$40"),('Partner-period(er)'!$A1470+14),FALSE)</f>
        <v>0</v>
      </c>
      <c r="W1470" s="32">
        <f ca="1">HLOOKUP($B1470,INDIRECT(W$1&amp;"!$I$2:$AM$40"),('Partner-period(er)'!$A1470+14),FALSE)</f>
        <v>0</v>
      </c>
      <c r="X1470" s="366">
        <f ca="1">HLOOKUP($B1470,INDIRECT(X$1&amp;"!$I$2:$AM$40"),('Partner-period(er)'!$A1470+14),FALSE)</f>
        <v>0</v>
      </c>
      <c r="Z1470" s="15">
        <f t="shared" ca="1" si="790"/>
        <v>0</v>
      </c>
      <c r="AA1470" s="11">
        <f ca="1">SUM($J1470:K1470)</f>
        <v>0</v>
      </c>
      <c r="AB1470" s="11">
        <f ca="1">SUM($J1470:L1470)</f>
        <v>0</v>
      </c>
      <c r="AC1470" s="11">
        <f ca="1">SUM($J1470:M1470)</f>
        <v>0</v>
      </c>
      <c r="AD1470" s="11">
        <f ca="1">SUM($J1470:N1470)</f>
        <v>0</v>
      </c>
      <c r="AE1470" s="11">
        <f ca="1">SUM($J1470:O1470)</f>
        <v>0</v>
      </c>
      <c r="AF1470" s="11">
        <f ca="1">SUM($J1470:P1470)</f>
        <v>0</v>
      </c>
      <c r="AG1470" s="11">
        <f ca="1">SUM($J1470:Q1470)</f>
        <v>0</v>
      </c>
      <c r="AH1470" s="11">
        <f ca="1">SUM($J1470:R1470)</f>
        <v>0</v>
      </c>
      <c r="AI1470" s="11">
        <f ca="1">SUM($J1470:S1470)</f>
        <v>0</v>
      </c>
      <c r="AJ1470" s="11">
        <f ca="1">SUM($J1470:T1470)</f>
        <v>0</v>
      </c>
      <c r="AK1470" s="11">
        <f ca="1">SUM($J1470:U1470)</f>
        <v>0</v>
      </c>
      <c r="AL1470" s="11">
        <f ca="1">SUM($J1470:V1470)</f>
        <v>0</v>
      </c>
      <c r="AM1470" s="11">
        <f ca="1">SUM($J1470:W1470)</f>
        <v>0</v>
      </c>
      <c r="AN1470" s="19">
        <f ca="1">SUM($J1470:X1470)</f>
        <v>0</v>
      </c>
      <c r="AO1470" s="12"/>
      <c r="AP1470" s="11"/>
      <c r="AQ1470" s="11"/>
      <c r="AR1470" s="11"/>
      <c r="AS1470" s="11"/>
      <c r="AT1470" s="11"/>
      <c r="AU1470" s="11"/>
      <c r="AV1470" s="11"/>
      <c r="AW1470" s="11"/>
      <c r="AX1470" s="11"/>
      <c r="AY1470" s="11"/>
      <c r="AZ1470" s="11"/>
      <c r="BA1470" s="11"/>
      <c r="BB1470" s="11"/>
      <c r="BC1470" s="11"/>
      <c r="BD1470" s="11"/>
    </row>
    <row r="1471" spans="1:56" ht="13.8" thickBot="1" x14ac:dyDescent="0.3">
      <c r="A1471" s="24">
        <v>17</v>
      </c>
      <c r="B1471" s="24">
        <f t="shared" si="786"/>
        <v>30</v>
      </c>
      <c r="C1471" s="250" t="str">
        <f>Data!B$55</f>
        <v>Totale omkostninger</v>
      </c>
      <c r="D1471" s="251"/>
      <c r="E1471" s="251"/>
      <c r="F1471" s="252"/>
      <c r="G1471" s="253">
        <f>HLOOKUP(B1471,'Budget &amp; Total'!$1:$45,(38),FALSE)</f>
        <v>0</v>
      </c>
      <c r="H1471" s="457">
        <f t="shared" ca="1" si="787"/>
        <v>0</v>
      </c>
      <c r="I1471" s="80"/>
      <c r="J1471" s="255">
        <f ca="1">HLOOKUP($B1471,INDIRECT(J$1&amp;"!$I$2:$AM$40"),('Partner-period(er)'!$A1471+14),FALSE)</f>
        <v>0</v>
      </c>
      <c r="K1471" s="256">
        <f ca="1">HLOOKUP($B1471,INDIRECT(K$1&amp;"!$I$2:$AM$40"),('Partner-period(er)'!$A1471+14),FALSE)</f>
        <v>0</v>
      </c>
      <c r="L1471" s="256">
        <f ca="1">HLOOKUP($B1471,INDIRECT(L$1&amp;"!$I$2:$AM$40"),('Partner-period(er)'!$A1471+14),FALSE)</f>
        <v>0</v>
      </c>
      <c r="M1471" s="256">
        <f ca="1">HLOOKUP($B1471,INDIRECT(M$1&amp;"!$I$2:$AM$40"),('Partner-period(er)'!$A1471+14),FALSE)</f>
        <v>0</v>
      </c>
      <c r="N1471" s="256">
        <f ca="1">HLOOKUP($B1471,INDIRECT(N$1&amp;"!$I$2:$AM$40"),('Partner-period(er)'!$A1471+14),FALSE)</f>
        <v>0</v>
      </c>
      <c r="O1471" s="367">
        <f ca="1">HLOOKUP($B1471,INDIRECT(O$1&amp;"!$I$2:$AM$40"),('Partner-period(er)'!$A1471+14),FALSE)</f>
        <v>0</v>
      </c>
      <c r="P1471" s="367">
        <f ca="1">HLOOKUP($B1471,INDIRECT(P$1&amp;"!$I$2:$AM$40"),('Partner-period(er)'!$A1471+14),FALSE)</f>
        <v>0</v>
      </c>
      <c r="Q1471" s="367">
        <f ca="1">HLOOKUP($B1471,INDIRECT(Q$1&amp;"!$I$2:$AM$40"),('Partner-period(er)'!$A1471+14),FALSE)</f>
        <v>0</v>
      </c>
      <c r="R1471" s="367">
        <f ca="1">HLOOKUP($B1471,INDIRECT(R$1&amp;"!$I$2:$AM$40"),('Partner-period(er)'!$A1471+14),FALSE)</f>
        <v>0</v>
      </c>
      <c r="S1471" s="367">
        <f ca="1">HLOOKUP($B1471,INDIRECT(S$1&amp;"!$I$2:$AM$40"),('Partner-period(er)'!$A1471+14),FALSE)</f>
        <v>0</v>
      </c>
      <c r="T1471" s="367">
        <f ca="1">HLOOKUP($B1471,INDIRECT(T$1&amp;"!$I$2:$AM$40"),('Partner-period(er)'!$A1471+14),FALSE)</f>
        <v>0</v>
      </c>
      <c r="U1471" s="367">
        <f ca="1">HLOOKUP($B1471,INDIRECT(U$1&amp;"!$I$2:$AM$40"),('Partner-period(er)'!$A1471+14),FALSE)</f>
        <v>0</v>
      </c>
      <c r="V1471" s="367">
        <f ca="1">HLOOKUP($B1471,INDIRECT(V$1&amp;"!$I$2:$AM$40"),('Partner-period(er)'!$A1471+14),FALSE)</f>
        <v>0</v>
      </c>
      <c r="W1471" s="367">
        <f ca="1">HLOOKUP($B1471,INDIRECT(W$1&amp;"!$I$2:$AM$40"),('Partner-period(er)'!$A1471+14),FALSE)</f>
        <v>0</v>
      </c>
      <c r="X1471" s="368">
        <f ca="1">HLOOKUP($B1471,INDIRECT(X$1&amp;"!$I$2:$AM$40"),('Partner-period(er)'!$A1471+14),FALSE)</f>
        <v>0</v>
      </c>
      <c r="Z1471" s="15">
        <f t="shared" ca="1" si="790"/>
        <v>0</v>
      </c>
      <c r="AA1471" s="11">
        <f ca="1">SUM($J1471:K1471)</f>
        <v>0</v>
      </c>
      <c r="AB1471" s="11">
        <f ca="1">SUM($J1471:L1471)</f>
        <v>0</v>
      </c>
      <c r="AC1471" s="11">
        <f ca="1">SUM($J1471:M1471)</f>
        <v>0</v>
      </c>
      <c r="AD1471" s="11">
        <f ca="1">SUM($J1471:N1471)</f>
        <v>0</v>
      </c>
      <c r="AE1471" s="11">
        <f ca="1">SUM($J1471:O1471)</f>
        <v>0</v>
      </c>
      <c r="AF1471" s="11">
        <f ca="1">SUM($J1471:P1471)</f>
        <v>0</v>
      </c>
      <c r="AG1471" s="11">
        <f ca="1">SUM($J1471:Q1471)</f>
        <v>0</v>
      </c>
      <c r="AH1471" s="11">
        <f ca="1">SUM($J1471:R1471)</f>
        <v>0</v>
      </c>
      <c r="AI1471" s="11">
        <f ca="1">SUM($J1471:S1471)</f>
        <v>0</v>
      </c>
      <c r="AJ1471" s="11">
        <f ca="1">SUM($J1471:T1471)</f>
        <v>0</v>
      </c>
      <c r="AK1471" s="11">
        <f ca="1">SUM($J1471:U1471)</f>
        <v>0</v>
      </c>
      <c r="AL1471" s="11">
        <f ca="1">SUM($J1471:V1471)</f>
        <v>0</v>
      </c>
      <c r="AM1471" s="11">
        <f ca="1">SUM($J1471:W1471)</f>
        <v>0</v>
      </c>
      <c r="AN1471" s="19">
        <f ca="1">SUM($J1471:X1471)</f>
        <v>0</v>
      </c>
      <c r="AO1471" s="12"/>
      <c r="AP1471" s="11"/>
      <c r="AQ1471" s="11"/>
      <c r="AR1471" s="11"/>
      <c r="AS1471" s="11"/>
      <c r="AT1471" s="11"/>
      <c r="AU1471" s="11"/>
      <c r="AV1471" s="11"/>
      <c r="AW1471" s="11"/>
      <c r="AX1471" s="11"/>
      <c r="AY1471" s="11"/>
      <c r="AZ1471" s="11"/>
      <c r="BA1471" s="11"/>
      <c r="BB1471" s="11"/>
      <c r="BC1471" s="11"/>
      <c r="BD1471" s="11"/>
    </row>
    <row r="1472" spans="1:56" ht="13.8" thickTop="1" x14ac:dyDescent="0.25">
      <c r="A1472" s="24">
        <v>18</v>
      </c>
      <c r="B1472" s="24">
        <f t="shared" si="786"/>
        <v>30</v>
      </c>
      <c r="C1472" s="38">
        <f>'Budget &amp; Total'!B$41</f>
        <v>0</v>
      </c>
      <c r="D1472" s="9"/>
      <c r="E1472" s="9"/>
      <c r="F1472" s="4"/>
      <c r="G1472" s="242"/>
      <c r="H1472" s="454">
        <f t="shared" ca="1" si="787"/>
        <v>0</v>
      </c>
      <c r="I1472" s="72"/>
      <c r="J1472" s="159">
        <f ca="1">HLOOKUP($B1472,INDIRECT(J$1&amp;"!$I$2:$AM$40"),('Partner-period(er)'!$A1472+14),FALSE)</f>
        <v>0</v>
      </c>
      <c r="K1472" s="57">
        <f ca="1">HLOOKUP($B1472,INDIRECT(K$1&amp;"!$I$2:$AM$40"),('Partner-period(er)'!$A1472+14),FALSE)</f>
        <v>0</v>
      </c>
      <c r="L1472" s="57">
        <f ca="1">HLOOKUP($B1472,INDIRECT(L$1&amp;"!$I$2:$AM$40"),('Partner-period(er)'!$A1472+14),FALSE)</f>
        <v>0</v>
      </c>
      <c r="M1472" s="57">
        <f ca="1">HLOOKUP($B1472,INDIRECT(M$1&amp;"!$I$2:$AM$40"),('Partner-period(er)'!$A1472+14),FALSE)</f>
        <v>0</v>
      </c>
      <c r="N1472" s="57">
        <f ca="1">HLOOKUP($B1472,INDIRECT(N$1&amp;"!$I$2:$AM$40"),('Partner-period(er)'!$A1472+14),FALSE)</f>
        <v>0</v>
      </c>
      <c r="O1472" s="9">
        <f ca="1">HLOOKUP($B1472,INDIRECT(O$1&amp;"!$I$2:$AM$40"),('Partner-period(er)'!$A1472+14),FALSE)</f>
        <v>0</v>
      </c>
      <c r="P1472" s="9">
        <f ca="1">HLOOKUP($B1472,INDIRECT(P$1&amp;"!$I$2:$AM$40"),('Partner-period(er)'!$A1472+14),FALSE)</f>
        <v>0</v>
      </c>
      <c r="Q1472" s="9">
        <f ca="1">HLOOKUP($B1472,INDIRECT(Q$1&amp;"!$I$2:$AM$40"),('Partner-period(er)'!$A1472+14),FALSE)</f>
        <v>0</v>
      </c>
      <c r="R1472" s="9">
        <f ca="1">HLOOKUP($B1472,INDIRECT(R$1&amp;"!$I$2:$AM$40"),('Partner-period(er)'!$A1472+14),FALSE)</f>
        <v>0</v>
      </c>
      <c r="S1472" s="9">
        <f ca="1">HLOOKUP($B1472,INDIRECT(S$1&amp;"!$I$2:$AM$40"),('Partner-period(er)'!$A1472+14),FALSE)</f>
        <v>0</v>
      </c>
      <c r="T1472" s="9">
        <f ca="1">HLOOKUP($B1472,INDIRECT(T$1&amp;"!$I$2:$AM$40"),('Partner-period(er)'!$A1472+14),FALSE)</f>
        <v>0</v>
      </c>
      <c r="U1472" s="9">
        <f ca="1">HLOOKUP($B1472,INDIRECT(U$1&amp;"!$I$2:$AM$40"),('Partner-period(er)'!$A1472+14),FALSE)</f>
        <v>0</v>
      </c>
      <c r="V1472" s="9">
        <f ca="1">HLOOKUP($B1472,INDIRECT(V$1&amp;"!$I$2:$AM$40"),('Partner-period(er)'!$A1472+14),FALSE)</f>
        <v>0</v>
      </c>
      <c r="W1472" s="9">
        <f ca="1">HLOOKUP($B1472,INDIRECT(W$1&amp;"!$I$2:$AM$40"),('Partner-period(er)'!$A1472+14),FALSE)</f>
        <v>0</v>
      </c>
      <c r="X1472" s="109">
        <f ca="1">HLOOKUP($B1472,INDIRECT(X$1&amp;"!$I$2:$AM$40"),('Partner-period(er)'!$A1472+14),FALSE)</f>
        <v>0</v>
      </c>
      <c r="Z1472" s="15"/>
      <c r="AA1472" s="11"/>
      <c r="AB1472" s="11"/>
      <c r="AC1472" s="11"/>
      <c r="AD1472" s="11"/>
      <c r="AE1472" s="11"/>
      <c r="AF1472" s="11"/>
      <c r="AG1472" s="11"/>
      <c r="AH1472" s="11"/>
      <c r="AI1472" s="11"/>
      <c r="AJ1472" s="11"/>
      <c r="AK1472" s="11"/>
      <c r="AL1472" s="11"/>
      <c r="AM1472" s="11"/>
      <c r="AN1472" s="19"/>
      <c r="AO1472" s="12"/>
      <c r="AP1472" s="11"/>
      <c r="AQ1472" s="11"/>
      <c r="AR1472" s="11"/>
      <c r="AS1472" s="11"/>
      <c r="AT1472" s="11"/>
      <c r="AU1472" s="11"/>
      <c r="AV1472" s="11"/>
      <c r="AW1472" s="11"/>
      <c r="AX1472" s="11"/>
      <c r="AY1472" s="11"/>
      <c r="AZ1472" s="11"/>
      <c r="BA1472" s="11"/>
      <c r="BB1472" s="11"/>
      <c r="BC1472" s="11"/>
      <c r="BD1472" s="11"/>
    </row>
    <row r="1473" spans="1:56" x14ac:dyDescent="0.25">
      <c r="A1473" s="24">
        <v>19</v>
      </c>
      <c r="B1473" s="24">
        <f t="shared" si="786"/>
        <v>30</v>
      </c>
      <c r="C1473" s="73"/>
      <c r="D1473" s="9" t="str">
        <f>Data!B$26</f>
        <v>Beregnet tilskud</v>
      </c>
      <c r="E1473" s="9"/>
      <c r="F1473" s="67">
        <f>HLOOKUP(B1472,'Budget &amp; Total'!B:CI,42,FALSE)</f>
        <v>0</v>
      </c>
      <c r="G1473" s="244"/>
      <c r="H1473" s="454">
        <f t="shared" ca="1" si="787"/>
        <v>0</v>
      </c>
      <c r="I1473" s="72"/>
      <c r="J1473" s="159">
        <f ca="1">HLOOKUP($B1473,INDIRECT(J$1&amp;"!$I$2:$AM$40"),('Partner-period(er)'!$A1473+14),FALSE)</f>
        <v>0</v>
      </c>
      <c r="K1473" s="57">
        <f ca="1">HLOOKUP($B1473,INDIRECT(K$1&amp;"!$I$2:$AM$40"),('Partner-period(er)'!$A1473+14),FALSE)</f>
        <v>0</v>
      </c>
      <c r="L1473" s="57">
        <f ca="1">HLOOKUP($B1473,INDIRECT(L$1&amp;"!$I$2:$AM$40"),('Partner-period(er)'!$A1473+14),FALSE)</f>
        <v>0</v>
      </c>
      <c r="M1473" s="57">
        <f ca="1">HLOOKUP($B1473,INDIRECT(M$1&amp;"!$I$2:$AM$40"),('Partner-period(er)'!$A1473+14),FALSE)</f>
        <v>0</v>
      </c>
      <c r="N1473" s="57">
        <f ca="1">HLOOKUP($B1473,INDIRECT(N$1&amp;"!$I$2:$AM$40"),('Partner-period(er)'!$A1473+14),FALSE)</f>
        <v>0</v>
      </c>
      <c r="O1473" s="9">
        <f ca="1">HLOOKUP($B1473,INDIRECT(O$1&amp;"!$I$2:$AM$40"),('Partner-period(er)'!$A1473+14),FALSE)</f>
        <v>0</v>
      </c>
      <c r="P1473" s="9">
        <f ca="1">HLOOKUP($B1473,INDIRECT(P$1&amp;"!$I$2:$AM$40"),('Partner-period(er)'!$A1473+14),FALSE)</f>
        <v>0</v>
      </c>
      <c r="Q1473" s="9">
        <f ca="1">HLOOKUP($B1473,INDIRECT(Q$1&amp;"!$I$2:$AM$40"),('Partner-period(er)'!$A1473+14),FALSE)</f>
        <v>0</v>
      </c>
      <c r="R1473" s="9">
        <f ca="1">HLOOKUP($B1473,INDIRECT(R$1&amp;"!$I$2:$AM$40"),('Partner-period(er)'!$A1473+14),FALSE)</f>
        <v>0</v>
      </c>
      <c r="S1473" s="9">
        <f ca="1">HLOOKUP($B1473,INDIRECT(S$1&amp;"!$I$2:$AM$40"),('Partner-period(er)'!$A1473+14),FALSE)</f>
        <v>0</v>
      </c>
      <c r="T1473" s="9">
        <f ca="1">HLOOKUP($B1473,INDIRECT(T$1&amp;"!$I$2:$AM$40"),('Partner-period(er)'!$A1473+14),FALSE)</f>
        <v>0</v>
      </c>
      <c r="U1473" s="9">
        <f ca="1">HLOOKUP($B1473,INDIRECT(U$1&amp;"!$I$2:$AM$40"),('Partner-period(er)'!$A1473+14),FALSE)</f>
        <v>0</v>
      </c>
      <c r="V1473" s="9">
        <f ca="1">HLOOKUP($B1473,INDIRECT(V$1&amp;"!$I$2:$AM$40"),('Partner-period(er)'!$A1473+14),FALSE)</f>
        <v>0</v>
      </c>
      <c r="W1473" s="9">
        <f ca="1">HLOOKUP($B1473,INDIRECT(W$1&amp;"!$I$2:$AM$40"),('Partner-period(er)'!$A1473+14),FALSE)</f>
        <v>0</v>
      </c>
      <c r="X1473" s="109">
        <f ca="1">HLOOKUP($B1473,INDIRECT(X$1&amp;"!$I$2:$AM$40"),('Partner-period(er)'!$A1473+14),FALSE)</f>
        <v>0</v>
      </c>
      <c r="Z1473" s="15"/>
      <c r="AA1473" s="11"/>
      <c r="AB1473" s="11"/>
      <c r="AC1473" s="11"/>
      <c r="AD1473" s="11"/>
      <c r="AE1473" s="11"/>
      <c r="AF1473" s="11"/>
      <c r="AG1473" s="11"/>
      <c r="AH1473" s="11"/>
      <c r="AI1473" s="11"/>
      <c r="AJ1473" s="11"/>
      <c r="AK1473" s="11"/>
      <c r="AL1473" s="11"/>
      <c r="AM1473" s="11"/>
      <c r="AN1473" s="19"/>
      <c r="AO1473" s="12"/>
      <c r="AP1473" s="11"/>
      <c r="AQ1473" s="11"/>
      <c r="AR1473" s="11"/>
      <c r="AS1473" s="11"/>
      <c r="AT1473" s="11"/>
      <c r="AU1473" s="11"/>
      <c r="AV1473" s="11"/>
      <c r="AW1473" s="11"/>
      <c r="AX1473" s="11"/>
      <c r="AY1473" s="11"/>
      <c r="AZ1473" s="11"/>
      <c r="BA1473" s="11"/>
      <c r="BB1473" s="11"/>
      <c r="BC1473" s="11"/>
      <c r="BD1473" s="11"/>
    </row>
    <row r="1474" spans="1:56" x14ac:dyDescent="0.25">
      <c r="A1474" s="24">
        <v>20</v>
      </c>
      <c r="B1474" s="24">
        <f t="shared" si="786"/>
        <v>30</v>
      </c>
      <c r="C1474" s="73"/>
      <c r="D1474" s="9" t="str">
        <f>Data!B$27</f>
        <v>Forudbetalt tilskud (efter aftale)</v>
      </c>
      <c r="E1474" s="27"/>
      <c r="F1474" s="4"/>
      <c r="G1474" s="242"/>
      <c r="H1474" s="454">
        <f t="shared" ca="1" si="787"/>
        <v>0</v>
      </c>
      <c r="I1474" s="72"/>
      <c r="J1474" s="159">
        <f ca="1">HLOOKUP($B1474,INDIRECT(J$1&amp;"!$I$2:$AM$40"),('Partner-period(er)'!$A1474+14),FALSE)</f>
        <v>0</v>
      </c>
      <c r="K1474" s="57">
        <f ca="1">HLOOKUP($B1474,INDIRECT(K$1&amp;"!$I$2:$AM$40"),('Partner-period(er)'!$A1474+14),FALSE)</f>
        <v>0</v>
      </c>
      <c r="L1474" s="57">
        <f ca="1">HLOOKUP($B1474,INDIRECT(L$1&amp;"!$I$2:$AM$40"),('Partner-period(er)'!$A1474+14),FALSE)</f>
        <v>0</v>
      </c>
      <c r="M1474" s="57">
        <f ca="1">HLOOKUP($B1474,INDIRECT(M$1&amp;"!$I$2:$AM$40"),('Partner-period(er)'!$A1474+14),FALSE)</f>
        <v>0</v>
      </c>
      <c r="N1474" s="57">
        <f ca="1">HLOOKUP($B1474,INDIRECT(N$1&amp;"!$I$2:$AM$40"),('Partner-period(er)'!$A1474+14),FALSE)</f>
        <v>0</v>
      </c>
      <c r="O1474" s="9">
        <f ca="1">HLOOKUP($B1474,INDIRECT(O$1&amp;"!$I$2:$AM$40"),('Partner-period(er)'!$A1474+14),FALSE)</f>
        <v>0</v>
      </c>
      <c r="P1474" s="9">
        <f ca="1">HLOOKUP($B1474,INDIRECT(P$1&amp;"!$I$2:$AM$40"),('Partner-period(er)'!$A1474+14),FALSE)</f>
        <v>0</v>
      </c>
      <c r="Q1474" s="9">
        <f ca="1">HLOOKUP($B1474,INDIRECT(Q$1&amp;"!$I$2:$AM$40"),('Partner-period(er)'!$A1474+14),FALSE)</f>
        <v>0</v>
      </c>
      <c r="R1474" s="9">
        <f ca="1">HLOOKUP($B1474,INDIRECT(R$1&amp;"!$I$2:$AM$40"),('Partner-period(er)'!$A1474+14),FALSE)</f>
        <v>0</v>
      </c>
      <c r="S1474" s="9">
        <f ca="1">HLOOKUP($B1474,INDIRECT(S$1&amp;"!$I$2:$AM$40"),('Partner-period(er)'!$A1474+14),FALSE)</f>
        <v>0</v>
      </c>
      <c r="T1474" s="9">
        <f ca="1">HLOOKUP($B1474,INDIRECT(T$1&amp;"!$I$2:$AM$40"),('Partner-period(er)'!$A1474+14),FALSE)</f>
        <v>0</v>
      </c>
      <c r="U1474" s="9">
        <f ca="1">HLOOKUP($B1474,INDIRECT(U$1&amp;"!$I$2:$AM$40"),('Partner-period(er)'!$A1474+14),FALSE)</f>
        <v>0</v>
      </c>
      <c r="V1474" s="9">
        <f ca="1">HLOOKUP($B1474,INDIRECT(V$1&amp;"!$I$2:$AM$40"),('Partner-period(er)'!$A1474+14),FALSE)</f>
        <v>0</v>
      </c>
      <c r="W1474" s="9">
        <f ca="1">HLOOKUP($B1474,INDIRECT(W$1&amp;"!$I$2:$AM$40"),('Partner-period(er)'!$A1474+14),FALSE)</f>
        <v>0</v>
      </c>
      <c r="X1474" s="109">
        <f ca="1">HLOOKUP($B1474,INDIRECT(X$1&amp;"!$I$2:$AM$40"),('Partner-period(er)'!$A1474+14),FALSE)</f>
        <v>0</v>
      </c>
      <c r="Z1474" s="15"/>
      <c r="AA1474" s="11"/>
      <c r="AB1474" s="11"/>
      <c r="AC1474" s="11"/>
      <c r="AD1474" s="11"/>
      <c r="AE1474" s="11"/>
      <c r="AF1474" s="11"/>
      <c r="AG1474" s="11"/>
      <c r="AH1474" s="11"/>
      <c r="AI1474" s="11"/>
      <c r="AJ1474" s="11"/>
      <c r="AK1474" s="11"/>
      <c r="AL1474" s="11"/>
      <c r="AM1474" s="11"/>
      <c r="AN1474" s="19"/>
      <c r="AO1474" s="12"/>
      <c r="AP1474" s="11"/>
      <c r="AQ1474" s="11"/>
      <c r="AR1474" s="11"/>
      <c r="AS1474" s="11"/>
      <c r="AT1474" s="11"/>
      <c r="AU1474" s="11"/>
      <c r="AV1474" s="11"/>
      <c r="AW1474" s="11"/>
      <c r="AX1474" s="11"/>
      <c r="AY1474" s="11"/>
      <c r="AZ1474" s="11"/>
      <c r="BA1474" s="11"/>
      <c r="BB1474" s="11"/>
      <c r="BC1474" s="11"/>
      <c r="BD1474" s="11"/>
    </row>
    <row r="1475" spans="1:56" x14ac:dyDescent="0.25">
      <c r="A1475" s="24">
        <v>21</v>
      </c>
      <c r="B1475" s="24">
        <f t="shared" si="786"/>
        <v>30</v>
      </c>
      <c r="C1475" s="39"/>
      <c r="D1475" s="9" t="str">
        <f>Data!B$28</f>
        <v>Justering for timepris inklusiv overhead</v>
      </c>
      <c r="E1475" s="27"/>
      <c r="F1475" s="4"/>
      <c r="G1475" s="242"/>
      <c r="H1475" s="454">
        <f t="shared" ca="1" si="787"/>
        <v>0</v>
      </c>
      <c r="I1475" s="72"/>
      <c r="J1475" s="159">
        <f ca="1">(J1485+J1492)*(1+$F1460)*$F1473</f>
        <v>0</v>
      </c>
      <c r="K1475" s="57">
        <f ca="1">(K1485+K1492)*(1+$F1460)*$F1473</f>
        <v>0</v>
      </c>
      <c r="L1475" s="57">
        <f t="shared" ref="L1475:X1475" ca="1" si="791">(L1485+L1492)*(1+$F1460)*$F1473</f>
        <v>0</v>
      </c>
      <c r="M1475" s="57">
        <f t="shared" ca="1" si="791"/>
        <v>0</v>
      </c>
      <c r="N1475" s="57">
        <f t="shared" ca="1" si="791"/>
        <v>0</v>
      </c>
      <c r="O1475" s="57">
        <f t="shared" ca="1" si="791"/>
        <v>0</v>
      </c>
      <c r="P1475" s="57">
        <f t="shared" ca="1" si="791"/>
        <v>0</v>
      </c>
      <c r="Q1475" s="57">
        <f t="shared" ca="1" si="791"/>
        <v>0</v>
      </c>
      <c r="R1475" s="57">
        <f t="shared" ca="1" si="791"/>
        <v>0</v>
      </c>
      <c r="S1475" s="57">
        <f t="shared" ca="1" si="791"/>
        <v>0</v>
      </c>
      <c r="T1475" s="57">
        <f t="shared" ca="1" si="791"/>
        <v>0</v>
      </c>
      <c r="U1475" s="57">
        <f t="shared" ca="1" si="791"/>
        <v>0</v>
      </c>
      <c r="V1475" s="57">
        <f t="shared" ca="1" si="791"/>
        <v>0</v>
      </c>
      <c r="W1475" s="57">
        <f t="shared" ca="1" si="791"/>
        <v>0</v>
      </c>
      <c r="X1475" s="360">
        <f t="shared" ca="1" si="791"/>
        <v>0</v>
      </c>
      <c r="Z1475" s="15"/>
      <c r="AA1475" s="11"/>
      <c r="AB1475" s="11"/>
      <c r="AC1475" s="11"/>
      <c r="AD1475" s="11"/>
      <c r="AE1475" s="11"/>
      <c r="AF1475" s="11"/>
      <c r="AG1475" s="11"/>
      <c r="AH1475" s="11"/>
      <c r="AI1475" s="11"/>
      <c r="AJ1475" s="11"/>
      <c r="AK1475" s="11"/>
      <c r="AL1475" s="11"/>
      <c r="AM1475" s="11"/>
      <c r="AN1475" s="19"/>
      <c r="AO1475" s="12"/>
      <c r="AP1475" s="11"/>
      <c r="AQ1475" s="11"/>
      <c r="AR1475" s="11"/>
      <c r="AS1475" s="11"/>
      <c r="AT1475" s="11"/>
      <c r="AU1475" s="11"/>
      <c r="AV1475" s="11"/>
      <c r="AW1475" s="11"/>
      <c r="AX1475" s="11"/>
      <c r="AY1475" s="11"/>
      <c r="AZ1475" s="11"/>
      <c r="BA1475" s="11"/>
      <c r="BB1475" s="11"/>
      <c r="BC1475" s="11"/>
      <c r="BD1475" s="11"/>
    </row>
    <row r="1476" spans="1:56" x14ac:dyDescent="0.25">
      <c r="A1476" s="24">
        <v>23</v>
      </c>
      <c r="B1476" s="24">
        <f t="shared" si="786"/>
        <v>30</v>
      </c>
      <c r="C1476" s="39"/>
      <c r="D1476" s="9" t="str">
        <f>Data!B$29</f>
        <v>Justering for budgetoverskridelse</v>
      </c>
      <c r="E1476" s="27"/>
      <c r="F1476" s="4"/>
      <c r="G1476" s="243"/>
      <c r="H1476" s="454">
        <f t="shared" ca="1" si="787"/>
        <v>0</v>
      </c>
      <c r="I1476" s="72"/>
      <c r="J1476" s="153">
        <f t="shared" ref="J1476:X1476" ca="1" si="792">-AP1476*$F1473</f>
        <v>0</v>
      </c>
      <c r="K1476" s="58">
        <f t="shared" ca="1" si="792"/>
        <v>0</v>
      </c>
      <c r="L1476" s="58">
        <f t="shared" ca="1" si="792"/>
        <v>0</v>
      </c>
      <c r="M1476" s="58">
        <f t="shared" ca="1" si="792"/>
        <v>0</v>
      </c>
      <c r="N1476" s="58">
        <f t="shared" ca="1" si="792"/>
        <v>0</v>
      </c>
      <c r="O1476" s="41">
        <f t="shared" ca="1" si="792"/>
        <v>0</v>
      </c>
      <c r="P1476" s="41">
        <f t="shared" ca="1" si="792"/>
        <v>0</v>
      </c>
      <c r="Q1476" s="41">
        <f t="shared" ca="1" si="792"/>
        <v>0</v>
      </c>
      <c r="R1476" s="41">
        <f t="shared" ca="1" si="792"/>
        <v>0</v>
      </c>
      <c r="S1476" s="41">
        <f t="shared" ca="1" si="792"/>
        <v>0</v>
      </c>
      <c r="T1476" s="41">
        <f t="shared" ca="1" si="792"/>
        <v>0</v>
      </c>
      <c r="U1476" s="41">
        <f t="shared" ca="1" si="792"/>
        <v>0</v>
      </c>
      <c r="V1476" s="41">
        <f t="shared" ca="1" si="792"/>
        <v>0</v>
      </c>
      <c r="W1476" s="41">
        <f t="shared" ca="1" si="792"/>
        <v>0</v>
      </c>
      <c r="X1476" s="363">
        <f t="shared" ca="1" si="792"/>
        <v>0</v>
      </c>
      <c r="Z1476" s="15"/>
      <c r="AA1476" s="11"/>
      <c r="AB1476" s="11"/>
      <c r="AC1476" s="11"/>
      <c r="AD1476" s="11"/>
      <c r="AE1476" s="11"/>
      <c r="AF1476" s="11"/>
      <c r="AG1476" s="11"/>
      <c r="AH1476" s="11"/>
      <c r="AI1476" s="11"/>
      <c r="AJ1476" s="11"/>
      <c r="AK1476" s="11"/>
      <c r="AL1476" s="11"/>
      <c r="AM1476" s="11"/>
      <c r="AN1476" s="19"/>
      <c r="AO1476" s="12"/>
      <c r="AP1476" s="11">
        <f ca="1">SUM(AP1461:AP1469)</f>
        <v>0</v>
      </c>
      <c r="AQ1476" s="11">
        <f t="shared" ref="AQ1476:BD1476" ca="1" si="793">SUM(AQ1461:AQ1469)</f>
        <v>0</v>
      </c>
      <c r="AR1476" s="11">
        <f t="shared" ca="1" si="793"/>
        <v>0</v>
      </c>
      <c r="AS1476" s="11">
        <f t="shared" ca="1" si="793"/>
        <v>0</v>
      </c>
      <c r="AT1476" s="11">
        <f t="shared" ca="1" si="793"/>
        <v>0</v>
      </c>
      <c r="AU1476" s="11">
        <f t="shared" ca="1" si="793"/>
        <v>0</v>
      </c>
      <c r="AV1476" s="11">
        <f t="shared" ca="1" si="793"/>
        <v>0</v>
      </c>
      <c r="AW1476" s="11">
        <f t="shared" ca="1" si="793"/>
        <v>0</v>
      </c>
      <c r="AX1476" s="11">
        <f t="shared" ca="1" si="793"/>
        <v>0</v>
      </c>
      <c r="AY1476" s="11">
        <f t="shared" ca="1" si="793"/>
        <v>0</v>
      </c>
      <c r="AZ1476" s="11">
        <f t="shared" ca="1" si="793"/>
        <v>0</v>
      </c>
      <c r="BA1476" s="11">
        <f t="shared" ca="1" si="793"/>
        <v>0</v>
      </c>
      <c r="BB1476" s="11">
        <f t="shared" ca="1" si="793"/>
        <v>0</v>
      </c>
      <c r="BC1476" s="11">
        <f t="shared" ca="1" si="793"/>
        <v>0</v>
      </c>
      <c r="BD1476" s="11">
        <f t="shared" ca="1" si="793"/>
        <v>0</v>
      </c>
    </row>
    <row r="1477" spans="1:56" x14ac:dyDescent="0.25">
      <c r="A1477" s="24">
        <v>24</v>
      </c>
      <c r="B1477" s="24">
        <f t="shared" si="786"/>
        <v>30</v>
      </c>
      <c r="C1477" s="411"/>
      <c r="D1477" s="136" t="str">
        <f>Data!B$30</f>
        <v>Tilskud total / til faktura</v>
      </c>
      <c r="E1477" s="136"/>
      <c r="F1477" s="260"/>
      <c r="G1477" s="408">
        <f>HLOOKUP(B1473,'Budget &amp; Total'!$1:$45,43,FALSE)</f>
        <v>0</v>
      </c>
      <c r="H1477" s="458">
        <f t="shared" ca="1" si="787"/>
        <v>0</v>
      </c>
      <c r="I1477" s="79"/>
      <c r="J1477" s="258">
        <f ca="1">SUM(J1473:J1476)</f>
        <v>0</v>
      </c>
      <c r="K1477" s="259">
        <f ca="1">SUM(K1473:K1476)</f>
        <v>0</v>
      </c>
      <c r="L1477" s="259">
        <f t="shared" ref="L1477:X1477" ca="1" si="794">SUM(L1473:L1476)</f>
        <v>0</v>
      </c>
      <c r="M1477" s="259">
        <f t="shared" ca="1" si="794"/>
        <v>0</v>
      </c>
      <c r="N1477" s="259">
        <f t="shared" ca="1" si="794"/>
        <v>0</v>
      </c>
      <c r="O1477" s="136">
        <f t="shared" ca="1" si="794"/>
        <v>0</v>
      </c>
      <c r="P1477" s="136">
        <f t="shared" ca="1" si="794"/>
        <v>0</v>
      </c>
      <c r="Q1477" s="136">
        <f t="shared" ca="1" si="794"/>
        <v>0</v>
      </c>
      <c r="R1477" s="136">
        <f t="shared" ca="1" si="794"/>
        <v>0</v>
      </c>
      <c r="S1477" s="136">
        <f t="shared" ca="1" si="794"/>
        <v>0</v>
      </c>
      <c r="T1477" s="136">
        <f t="shared" ca="1" si="794"/>
        <v>0</v>
      </c>
      <c r="U1477" s="136">
        <f t="shared" ca="1" si="794"/>
        <v>0</v>
      </c>
      <c r="V1477" s="136">
        <f t="shared" ca="1" si="794"/>
        <v>0</v>
      </c>
      <c r="W1477" s="136">
        <f t="shared" ca="1" si="794"/>
        <v>0</v>
      </c>
      <c r="X1477" s="369">
        <f t="shared" ca="1" si="794"/>
        <v>0</v>
      </c>
      <c r="Z1477" s="15"/>
      <c r="AA1477" s="11"/>
      <c r="AB1477" s="11"/>
      <c r="AC1477" s="11"/>
      <c r="AD1477" s="11"/>
      <c r="AE1477" s="11"/>
      <c r="AF1477" s="11"/>
      <c r="AG1477" s="11"/>
      <c r="AH1477" s="11"/>
      <c r="AI1477" s="11"/>
      <c r="AJ1477" s="11"/>
      <c r="AK1477" s="11"/>
      <c r="AL1477" s="11"/>
      <c r="AM1477" s="11"/>
      <c r="AN1477" s="19"/>
      <c r="AO1477" s="12"/>
      <c r="AP1477" s="11"/>
      <c r="AQ1477" s="11"/>
      <c r="AR1477" s="11"/>
      <c r="AS1477" s="11"/>
      <c r="AT1477" s="11"/>
      <c r="AU1477" s="11"/>
      <c r="AV1477" s="11"/>
      <c r="AW1477" s="11"/>
      <c r="AX1477" s="11"/>
      <c r="AY1477" s="11"/>
      <c r="AZ1477" s="11"/>
      <c r="BA1477" s="11"/>
      <c r="BB1477" s="11"/>
      <c r="BC1477" s="11"/>
      <c r="BD1477" s="11"/>
    </row>
    <row r="1478" spans="1:56" x14ac:dyDescent="0.25">
      <c r="A1478" s="24">
        <v>24</v>
      </c>
      <c r="B1478" s="24">
        <f t="shared" si="786"/>
        <v>30</v>
      </c>
      <c r="C1478" s="74"/>
      <c r="D1478" s="33" t="str">
        <f>Data!B$31</f>
        <v>Anden finansiering</v>
      </c>
      <c r="E1478" s="33"/>
      <c r="F1478" s="264"/>
      <c r="G1478" s="409">
        <f>HLOOKUP(B1478,'Budget &amp; Total'!$1:$45,44,FALSE)</f>
        <v>0</v>
      </c>
      <c r="H1478" s="459">
        <f t="shared" ca="1" si="787"/>
        <v>0</v>
      </c>
      <c r="I1478" s="79"/>
      <c r="J1478" s="262">
        <f ca="1">HLOOKUP($B1477,INDIRECT(J$1&amp;"!$I$2:$AM$40"),('Partner-period(er)'!$A1478+14),FALSE)</f>
        <v>0</v>
      </c>
      <c r="K1478" s="263">
        <f ca="1">HLOOKUP($B1477,INDIRECT(K$1&amp;"!$I$2:$AM$40"),('Partner-period(er)'!$A1478+14),FALSE)</f>
        <v>0</v>
      </c>
      <c r="L1478" s="263">
        <f ca="1">HLOOKUP($B1477,INDIRECT(L$1&amp;"!$I$2:$AM$40"),('Partner-period(er)'!$A1478+14),FALSE)</f>
        <v>0</v>
      </c>
      <c r="M1478" s="263">
        <f ca="1">HLOOKUP($B1477,INDIRECT(M$1&amp;"!$I$2:$AM$40"),('Partner-period(er)'!$A1478+14),FALSE)</f>
        <v>0</v>
      </c>
      <c r="N1478" s="263">
        <f ca="1">HLOOKUP($B1477,INDIRECT(N$1&amp;"!$I$2:$AM$40"),('Partner-period(er)'!$A1478+14),FALSE)</f>
        <v>0</v>
      </c>
      <c r="O1478" s="33">
        <f ca="1">HLOOKUP($B1477,INDIRECT(O$1&amp;"!$I$2:$AM$40"),('Partner-period(er)'!$A1478+14),FALSE)</f>
        <v>0</v>
      </c>
      <c r="P1478" s="33">
        <f ca="1">HLOOKUP($B1477,INDIRECT(P$1&amp;"!$I$2:$AM$40"),('Partner-period(er)'!$A1478+14),FALSE)</f>
        <v>0</v>
      </c>
      <c r="Q1478" s="33">
        <f ca="1">HLOOKUP($B1477,INDIRECT(Q$1&amp;"!$I$2:$AM$40"),('Partner-period(er)'!$A1478+14),FALSE)</f>
        <v>0</v>
      </c>
      <c r="R1478" s="33">
        <f ca="1">HLOOKUP($B1477,INDIRECT(R$1&amp;"!$I$2:$AM$40"),('Partner-period(er)'!$A1478+14),FALSE)</f>
        <v>0</v>
      </c>
      <c r="S1478" s="33">
        <f ca="1">HLOOKUP($B1477,INDIRECT(S$1&amp;"!$I$2:$AM$40"),('Partner-period(er)'!$A1478+14),FALSE)</f>
        <v>0</v>
      </c>
      <c r="T1478" s="33">
        <f ca="1">HLOOKUP($B1477,INDIRECT(T$1&amp;"!$I$2:$AM$40"),('Partner-period(er)'!$A1478+14),FALSE)</f>
        <v>0</v>
      </c>
      <c r="U1478" s="33">
        <f ca="1">HLOOKUP($B1477,INDIRECT(U$1&amp;"!$I$2:$AM$40"),('Partner-period(er)'!$A1478+14),FALSE)</f>
        <v>0</v>
      </c>
      <c r="V1478" s="33">
        <f ca="1">HLOOKUP($B1477,INDIRECT(V$1&amp;"!$I$2:$AM$40"),('Partner-period(er)'!$A1478+14),FALSE)</f>
        <v>0</v>
      </c>
      <c r="W1478" s="33">
        <f ca="1">HLOOKUP($B1477,INDIRECT(W$1&amp;"!$I$2:$AM$40"),('Partner-period(er)'!$A1478+14),FALSE)</f>
        <v>0</v>
      </c>
      <c r="X1478" s="370">
        <f ca="1">HLOOKUP($B1477,INDIRECT(X$1&amp;"!$I$2:$AM$40"),('Partner-period(er)'!$A1478+14),FALSE)</f>
        <v>0</v>
      </c>
      <c r="Z1478" s="15"/>
      <c r="AA1478" s="11"/>
      <c r="AB1478" s="11"/>
      <c r="AC1478" s="11"/>
      <c r="AD1478" s="11"/>
      <c r="AE1478" s="11"/>
      <c r="AF1478" s="11"/>
      <c r="AG1478" s="11"/>
      <c r="AH1478" s="11"/>
      <c r="AI1478" s="11"/>
      <c r="AJ1478" s="11"/>
      <c r="AK1478" s="11"/>
      <c r="AL1478" s="11"/>
      <c r="AM1478" s="11"/>
      <c r="AN1478" s="19"/>
      <c r="AO1478" s="12"/>
      <c r="AP1478" s="11"/>
      <c r="AQ1478" s="11"/>
      <c r="AR1478" s="11"/>
      <c r="AS1478" s="11"/>
      <c r="AT1478" s="11"/>
      <c r="AU1478" s="11"/>
      <c r="AV1478" s="11"/>
      <c r="AW1478" s="11"/>
      <c r="AX1478" s="11"/>
      <c r="AY1478" s="11"/>
      <c r="AZ1478" s="11"/>
      <c r="BA1478" s="11"/>
      <c r="BB1478" s="11"/>
      <c r="BC1478" s="11"/>
      <c r="BD1478" s="11"/>
    </row>
    <row r="1479" spans="1:56" ht="13.8" thickBot="1" x14ac:dyDescent="0.3">
      <c r="A1479" s="24">
        <v>26</v>
      </c>
      <c r="B1479" s="24">
        <f t="shared" si="786"/>
        <v>30</v>
      </c>
      <c r="C1479" s="265"/>
      <c r="D1479" s="34" t="str">
        <f>Data!B$32</f>
        <v>Egenfinansiering</v>
      </c>
      <c r="E1479" s="34"/>
      <c r="F1479" s="65"/>
      <c r="G1479" s="410">
        <f>HLOOKUP(B1479,'Budget &amp; Total'!$1:$45,45,FALSE)</f>
        <v>0</v>
      </c>
      <c r="H1479" s="460">
        <f t="shared" ca="1" si="787"/>
        <v>0</v>
      </c>
      <c r="I1479" s="79"/>
      <c r="J1479" s="267">
        <f ca="1">J1471-J1477-J1478</f>
        <v>0</v>
      </c>
      <c r="K1479" s="63">
        <f ca="1">K1471-K1477-K1478</f>
        <v>0</v>
      </c>
      <c r="L1479" s="63">
        <f t="shared" ref="L1479:X1479" ca="1" si="795">L1471-L1477-L1478</f>
        <v>0</v>
      </c>
      <c r="M1479" s="63">
        <f t="shared" ca="1" si="795"/>
        <v>0</v>
      </c>
      <c r="N1479" s="63">
        <f t="shared" ca="1" si="795"/>
        <v>0</v>
      </c>
      <c r="O1479" s="34">
        <f t="shared" ca="1" si="795"/>
        <v>0</v>
      </c>
      <c r="P1479" s="34">
        <f t="shared" ca="1" si="795"/>
        <v>0</v>
      </c>
      <c r="Q1479" s="34">
        <f t="shared" ca="1" si="795"/>
        <v>0</v>
      </c>
      <c r="R1479" s="34">
        <f t="shared" ca="1" si="795"/>
        <v>0</v>
      </c>
      <c r="S1479" s="34">
        <f t="shared" ca="1" si="795"/>
        <v>0</v>
      </c>
      <c r="T1479" s="34">
        <f t="shared" ca="1" si="795"/>
        <v>0</v>
      </c>
      <c r="U1479" s="34">
        <f t="shared" ca="1" si="795"/>
        <v>0</v>
      </c>
      <c r="V1479" s="34">
        <f t="shared" ca="1" si="795"/>
        <v>0</v>
      </c>
      <c r="W1479" s="34">
        <f t="shared" ca="1" si="795"/>
        <v>0</v>
      </c>
      <c r="X1479" s="371">
        <f t="shared" ca="1" si="795"/>
        <v>0</v>
      </c>
      <c r="Z1479" s="16"/>
      <c r="AA1479" s="17"/>
      <c r="AB1479" s="17"/>
      <c r="AC1479" s="17"/>
      <c r="AD1479" s="17"/>
      <c r="AE1479" s="17"/>
      <c r="AF1479" s="17"/>
      <c r="AG1479" s="17"/>
      <c r="AH1479" s="17"/>
      <c r="AI1479" s="17"/>
      <c r="AJ1479" s="17"/>
      <c r="AK1479" s="17"/>
      <c r="AL1479" s="17"/>
      <c r="AM1479" s="17"/>
      <c r="AN1479" s="20"/>
      <c r="AO1479" s="12"/>
      <c r="AP1479" s="11"/>
      <c r="AQ1479" s="11"/>
      <c r="AR1479" s="11"/>
      <c r="AS1479" s="11"/>
      <c r="AT1479" s="11"/>
      <c r="AU1479" s="11"/>
      <c r="AV1479" s="11"/>
      <c r="AW1479" s="11"/>
      <c r="AX1479" s="11"/>
      <c r="AY1479" s="11"/>
      <c r="AZ1479" s="11"/>
      <c r="BA1479" s="11"/>
      <c r="BB1479" s="11"/>
      <c r="BC1479" s="11"/>
      <c r="BD1479" s="11"/>
    </row>
    <row r="1480" spans="1:56" x14ac:dyDescent="0.25">
      <c r="A1480" s="24">
        <v>29</v>
      </c>
      <c r="C1480" s="88" t="str">
        <f>Data!$B$95</f>
        <v>Kontrol for overskridelse af timepriser</v>
      </c>
      <c r="D1480" s="60"/>
      <c r="E1480" s="60"/>
      <c r="F1480" s="4"/>
      <c r="G1480" s="59"/>
      <c r="H1480" s="59"/>
      <c r="I1480" s="59"/>
      <c r="J1480" s="9"/>
      <c r="K1480" s="9"/>
      <c r="L1480" s="9"/>
      <c r="M1480" s="9"/>
      <c r="N1480" s="9"/>
      <c r="O1480" s="9"/>
      <c r="P1480" s="9"/>
      <c r="Q1480" s="9"/>
      <c r="R1480" s="9"/>
      <c r="S1480" s="9"/>
      <c r="T1480" s="9"/>
      <c r="U1480" s="9"/>
      <c r="V1480" s="9"/>
      <c r="W1480" s="9"/>
      <c r="X1480" s="109"/>
    </row>
    <row r="1481" spans="1:56" x14ac:dyDescent="0.25">
      <c r="A1481" s="24">
        <v>30</v>
      </c>
      <c r="C1481" s="178" t="s">
        <v>36</v>
      </c>
      <c r="D1481" s="82"/>
      <c r="E1481" s="179"/>
      <c r="F1481" s="201" t="s">
        <v>35</v>
      </c>
      <c r="G1481" s="82"/>
      <c r="H1481" s="180"/>
      <c r="I1481" s="180"/>
      <c r="J1481" s="181">
        <f ca="1">J1455</f>
        <v>0</v>
      </c>
      <c r="K1481" s="182">
        <f t="shared" ref="K1481:X1481" ca="1" si="796">K1455+J1481</f>
        <v>0</v>
      </c>
      <c r="L1481" s="182">
        <f t="shared" ca="1" si="796"/>
        <v>0</v>
      </c>
      <c r="M1481" s="182">
        <f t="shared" ca="1" si="796"/>
        <v>0</v>
      </c>
      <c r="N1481" s="182">
        <f t="shared" ca="1" si="796"/>
        <v>0</v>
      </c>
      <c r="O1481" s="182">
        <f t="shared" ca="1" si="796"/>
        <v>0</v>
      </c>
      <c r="P1481" s="182">
        <f t="shared" ca="1" si="796"/>
        <v>0</v>
      </c>
      <c r="Q1481" s="182">
        <f t="shared" ca="1" si="796"/>
        <v>0</v>
      </c>
      <c r="R1481" s="182">
        <f t="shared" ca="1" si="796"/>
        <v>0</v>
      </c>
      <c r="S1481" s="182">
        <f t="shared" ca="1" si="796"/>
        <v>0</v>
      </c>
      <c r="T1481" s="182">
        <f t="shared" ca="1" si="796"/>
        <v>0</v>
      </c>
      <c r="U1481" s="182">
        <f t="shared" ca="1" si="796"/>
        <v>0</v>
      </c>
      <c r="V1481" s="182">
        <f t="shared" ca="1" si="796"/>
        <v>0</v>
      </c>
      <c r="W1481" s="182">
        <f t="shared" ca="1" si="796"/>
        <v>0</v>
      </c>
      <c r="X1481" s="183">
        <f t="shared" ca="1" si="796"/>
        <v>0</v>
      </c>
    </row>
    <row r="1482" spans="1:56" x14ac:dyDescent="0.25">
      <c r="A1482" s="24">
        <v>31</v>
      </c>
      <c r="C1482" s="184"/>
      <c r="D1482" s="6"/>
      <c r="E1482" s="185"/>
      <c r="F1482" s="202" t="s">
        <v>37</v>
      </c>
      <c r="G1482" s="6"/>
      <c r="H1482" s="6"/>
      <c r="I1482" s="6"/>
      <c r="J1482" s="186">
        <f ca="1">J1458</f>
        <v>0</v>
      </c>
      <c r="K1482" s="187">
        <f t="shared" ref="K1482:X1482" ca="1" si="797">K1458+J1482</f>
        <v>0</v>
      </c>
      <c r="L1482" s="187">
        <f t="shared" ca="1" si="797"/>
        <v>0</v>
      </c>
      <c r="M1482" s="187">
        <f t="shared" ca="1" si="797"/>
        <v>0</v>
      </c>
      <c r="N1482" s="187">
        <f t="shared" ca="1" si="797"/>
        <v>0</v>
      </c>
      <c r="O1482" s="187">
        <f t="shared" ca="1" si="797"/>
        <v>0</v>
      </c>
      <c r="P1482" s="187">
        <f t="shared" ca="1" si="797"/>
        <v>0</v>
      </c>
      <c r="Q1482" s="187">
        <f t="shared" ca="1" si="797"/>
        <v>0</v>
      </c>
      <c r="R1482" s="187">
        <f t="shared" ca="1" si="797"/>
        <v>0</v>
      </c>
      <c r="S1482" s="187">
        <f t="shared" ca="1" si="797"/>
        <v>0</v>
      </c>
      <c r="T1482" s="187">
        <f t="shared" ca="1" si="797"/>
        <v>0</v>
      </c>
      <c r="U1482" s="187">
        <f t="shared" ca="1" si="797"/>
        <v>0</v>
      </c>
      <c r="V1482" s="187">
        <f t="shared" ca="1" si="797"/>
        <v>0</v>
      </c>
      <c r="W1482" s="187">
        <f t="shared" ca="1" si="797"/>
        <v>0</v>
      </c>
      <c r="X1482" s="188">
        <f t="shared" ca="1" si="797"/>
        <v>0</v>
      </c>
    </row>
    <row r="1483" spans="1:56" x14ac:dyDescent="0.25">
      <c r="A1483" s="24">
        <v>32</v>
      </c>
      <c r="C1483" s="189"/>
      <c r="D1483" s="6"/>
      <c r="E1483" s="6"/>
      <c r="F1483" s="203" t="s">
        <v>100</v>
      </c>
      <c r="G1483" s="6"/>
      <c r="H1483" s="190"/>
      <c r="I1483" s="190"/>
      <c r="J1483" s="191">
        <f ca="1">J1481*$F1458</f>
        <v>0</v>
      </c>
      <c r="K1483" s="192">
        <f t="shared" ref="K1483:X1483" ca="1" si="798">K1481*$F1458</f>
        <v>0</v>
      </c>
      <c r="L1483" s="192">
        <f t="shared" ca="1" si="798"/>
        <v>0</v>
      </c>
      <c r="M1483" s="192">
        <f t="shared" ca="1" si="798"/>
        <v>0</v>
      </c>
      <c r="N1483" s="192">
        <f t="shared" ca="1" si="798"/>
        <v>0</v>
      </c>
      <c r="O1483" s="192">
        <f t="shared" ca="1" si="798"/>
        <v>0</v>
      </c>
      <c r="P1483" s="192">
        <f t="shared" ca="1" si="798"/>
        <v>0</v>
      </c>
      <c r="Q1483" s="192">
        <f t="shared" ca="1" si="798"/>
        <v>0</v>
      </c>
      <c r="R1483" s="192">
        <f t="shared" ca="1" si="798"/>
        <v>0</v>
      </c>
      <c r="S1483" s="192">
        <f t="shared" ca="1" si="798"/>
        <v>0</v>
      </c>
      <c r="T1483" s="192">
        <f t="shared" ca="1" si="798"/>
        <v>0</v>
      </c>
      <c r="U1483" s="192">
        <f t="shared" ca="1" si="798"/>
        <v>0</v>
      </c>
      <c r="V1483" s="192">
        <f t="shared" ca="1" si="798"/>
        <v>0</v>
      </c>
      <c r="W1483" s="192">
        <f t="shared" ca="1" si="798"/>
        <v>0</v>
      </c>
      <c r="X1483" s="193">
        <f t="shared" ca="1" si="798"/>
        <v>0</v>
      </c>
    </row>
    <row r="1484" spans="1:56" x14ac:dyDescent="0.25">
      <c r="A1484" s="24">
        <v>33</v>
      </c>
      <c r="C1484" s="189"/>
      <c r="D1484" s="6"/>
      <c r="E1484" s="185"/>
      <c r="F1484" s="202" t="s">
        <v>99</v>
      </c>
      <c r="G1484" s="6"/>
      <c r="H1484" s="194"/>
      <c r="I1484" s="194"/>
      <c r="J1484" s="191">
        <f ca="1">MIN(J1482:J1483)</f>
        <v>0</v>
      </c>
      <c r="K1484" s="192">
        <f t="shared" ref="K1484:X1484" ca="1" si="799">MIN(K1482:K1483)-MIN(J1482:J1483)</f>
        <v>0</v>
      </c>
      <c r="L1484" s="192">
        <f t="shared" ca="1" si="799"/>
        <v>0</v>
      </c>
      <c r="M1484" s="192">
        <f t="shared" ca="1" si="799"/>
        <v>0</v>
      </c>
      <c r="N1484" s="192">
        <f t="shared" ca="1" si="799"/>
        <v>0</v>
      </c>
      <c r="O1484" s="192">
        <f t="shared" ca="1" si="799"/>
        <v>0</v>
      </c>
      <c r="P1484" s="192">
        <f t="shared" ca="1" si="799"/>
        <v>0</v>
      </c>
      <c r="Q1484" s="192">
        <f t="shared" ca="1" si="799"/>
        <v>0</v>
      </c>
      <c r="R1484" s="192">
        <f t="shared" ca="1" si="799"/>
        <v>0</v>
      </c>
      <c r="S1484" s="192">
        <f t="shared" ca="1" si="799"/>
        <v>0</v>
      </c>
      <c r="T1484" s="192">
        <f t="shared" ca="1" si="799"/>
        <v>0</v>
      </c>
      <c r="U1484" s="192">
        <f t="shared" ca="1" si="799"/>
        <v>0</v>
      </c>
      <c r="V1484" s="192">
        <f t="shared" ca="1" si="799"/>
        <v>0</v>
      </c>
      <c r="W1484" s="192">
        <f t="shared" ca="1" si="799"/>
        <v>0</v>
      </c>
      <c r="X1484" s="193">
        <f t="shared" ca="1" si="799"/>
        <v>0</v>
      </c>
      <c r="AO1484" s="12"/>
      <c r="AP1484" s="11"/>
      <c r="AQ1484" s="11"/>
      <c r="AR1484" s="11"/>
      <c r="AS1484" s="11"/>
      <c r="AT1484" s="11"/>
      <c r="AU1484" s="11"/>
      <c r="AV1484" s="11"/>
      <c r="AW1484" s="11"/>
      <c r="AX1484" s="11"/>
      <c r="AY1484" s="11"/>
      <c r="AZ1484" s="11"/>
      <c r="BA1484" s="11"/>
      <c r="BB1484" s="11"/>
      <c r="BC1484" s="11"/>
    </row>
    <row r="1485" spans="1:56" x14ac:dyDescent="0.25">
      <c r="A1485" s="24">
        <v>34</v>
      </c>
      <c r="C1485" s="189"/>
      <c r="D1485" s="6"/>
      <c r="E1485" s="185"/>
      <c r="F1485" s="202" t="s">
        <v>94</v>
      </c>
      <c r="G1485" s="6"/>
      <c r="H1485" s="190"/>
      <c r="I1485" s="190"/>
      <c r="J1485" s="191">
        <f ca="1">J1484-J1458</f>
        <v>0</v>
      </c>
      <c r="K1485" s="192">
        <f ca="1">K1484-K1458</f>
        <v>0</v>
      </c>
      <c r="L1485" s="192">
        <f t="shared" ref="L1485:X1485" ca="1" si="800">L1484-L1458</f>
        <v>0</v>
      </c>
      <c r="M1485" s="192">
        <f t="shared" ca="1" si="800"/>
        <v>0</v>
      </c>
      <c r="N1485" s="192">
        <f t="shared" ca="1" si="800"/>
        <v>0</v>
      </c>
      <c r="O1485" s="192">
        <f t="shared" ca="1" si="800"/>
        <v>0</v>
      </c>
      <c r="P1485" s="192">
        <f t="shared" ca="1" si="800"/>
        <v>0</v>
      </c>
      <c r="Q1485" s="192">
        <f t="shared" ca="1" si="800"/>
        <v>0</v>
      </c>
      <c r="R1485" s="192">
        <f t="shared" ca="1" si="800"/>
        <v>0</v>
      </c>
      <c r="S1485" s="192">
        <f t="shared" ca="1" si="800"/>
        <v>0</v>
      </c>
      <c r="T1485" s="192">
        <f t="shared" ca="1" si="800"/>
        <v>0</v>
      </c>
      <c r="U1485" s="192">
        <f t="shared" ca="1" si="800"/>
        <v>0</v>
      </c>
      <c r="V1485" s="192">
        <f t="shared" ca="1" si="800"/>
        <v>0</v>
      </c>
      <c r="W1485" s="192">
        <f t="shared" ca="1" si="800"/>
        <v>0</v>
      </c>
      <c r="X1485" s="193">
        <f t="shared" ca="1" si="800"/>
        <v>0</v>
      </c>
    </row>
    <row r="1486" spans="1:56" x14ac:dyDescent="0.25">
      <c r="A1486" s="24">
        <v>35</v>
      </c>
      <c r="C1486" s="189"/>
      <c r="D1486" s="6"/>
      <c r="E1486" s="185"/>
      <c r="F1486" s="202" t="s">
        <v>95</v>
      </c>
      <c r="G1486" s="6"/>
      <c r="H1486" s="190"/>
      <c r="I1486" s="190"/>
      <c r="J1486" s="191">
        <f ca="1">-J1485</f>
        <v>0</v>
      </c>
      <c r="K1486" s="192">
        <f ca="1">-SUM($J1485:K1485)</f>
        <v>0</v>
      </c>
      <c r="L1486" s="192">
        <f ca="1">-SUM($J1485:L1485)</f>
        <v>0</v>
      </c>
      <c r="M1486" s="192">
        <f ca="1">-SUM($J1485:M1485)</f>
        <v>0</v>
      </c>
      <c r="N1486" s="192">
        <f ca="1">-SUM($J1485:N1485)</f>
        <v>0</v>
      </c>
      <c r="O1486" s="192">
        <f ca="1">-SUM($J1485:O1485)</f>
        <v>0</v>
      </c>
      <c r="P1486" s="192">
        <f ca="1">-SUM($J1485:P1485)</f>
        <v>0</v>
      </c>
      <c r="Q1486" s="192">
        <f ca="1">-SUM($J1485:Q1485)</f>
        <v>0</v>
      </c>
      <c r="R1486" s="192">
        <f ca="1">-SUM($J1485:R1485)</f>
        <v>0</v>
      </c>
      <c r="S1486" s="192">
        <f ca="1">-SUM($J1485:S1485)</f>
        <v>0</v>
      </c>
      <c r="T1486" s="192">
        <f ca="1">-SUM($J1485:T1485)</f>
        <v>0</v>
      </c>
      <c r="U1486" s="192">
        <f ca="1">-SUM($J1485:U1485)</f>
        <v>0</v>
      </c>
      <c r="V1486" s="192">
        <f ca="1">-SUM($J1485:V1485)</f>
        <v>0</v>
      </c>
      <c r="W1486" s="192">
        <f ca="1">-SUM($J1485:W1485)</f>
        <v>0</v>
      </c>
      <c r="X1486" s="193">
        <f ca="1">-SUM($J1485:X1485)</f>
        <v>0</v>
      </c>
    </row>
    <row r="1487" spans="1:56" x14ac:dyDescent="0.25">
      <c r="C1487" s="195"/>
      <c r="D1487" s="196"/>
      <c r="E1487" s="196"/>
      <c r="F1487" s="204"/>
      <c r="G1487" s="196"/>
      <c r="H1487" s="196"/>
      <c r="I1487" s="196"/>
      <c r="J1487" s="186"/>
      <c r="K1487" s="187"/>
      <c r="L1487" s="187"/>
      <c r="M1487" s="187">
        <f ca="1">IF(M1455&gt;0,(M1483-SUM($J1484:L1484))/M1455,0)</f>
        <v>0</v>
      </c>
      <c r="N1487" s="187">
        <f ca="1">IF(N1455&gt;0,(N1483-SUM($J1484:M1484))/N1455,0)</f>
        <v>0</v>
      </c>
      <c r="O1487" s="187">
        <f ca="1">IF(O1455&gt;0,(O1483-SUM($J1484:N1484))/O1455,0)</f>
        <v>0</v>
      </c>
      <c r="P1487" s="187">
        <f ca="1">IF(P1455&gt;0,(P1483-SUM($J1484:O1484))/P1455,0)</f>
        <v>0</v>
      </c>
      <c r="Q1487" s="187">
        <f ca="1">IF(Q1455&gt;0,(Q1483-SUM($J1484:P1484))/Q1455,0)</f>
        <v>0</v>
      </c>
      <c r="R1487" s="187">
        <f ca="1">IF(R1455&gt;0,(R1483-SUM($J1484:Q1484))/R1455,0)</f>
        <v>0</v>
      </c>
      <c r="S1487" s="187">
        <f ca="1">IF(S1455&gt;0,(S1483-SUM($J1484:R1484))/S1455,0)</f>
        <v>0</v>
      </c>
      <c r="T1487" s="187">
        <f ca="1">IF(T1455&gt;0,(T1483-SUM($J1484:S1484))/T1455,0)</f>
        <v>0</v>
      </c>
      <c r="U1487" s="187">
        <f ca="1">IF(U1455&gt;0,(U1483-SUM($J1484:T1484))/U1455,0)</f>
        <v>0</v>
      </c>
      <c r="V1487" s="187">
        <f ca="1">IF(V1455&gt;0,(V1483-SUM($J1484:U1484))/V1455,0)</f>
        <v>0</v>
      </c>
      <c r="W1487" s="187">
        <f ca="1">IF(W1455&gt;0,(W1483-SUM($J1484:V1484))/W1455,0)</f>
        <v>0</v>
      </c>
      <c r="X1487" s="188">
        <f ca="1">IF(X1455&gt;0,(X1483-SUM($J1484:W1484))/X1455,0)</f>
        <v>0</v>
      </c>
    </row>
    <row r="1488" spans="1:56" x14ac:dyDescent="0.25">
      <c r="A1488" s="24">
        <v>36</v>
      </c>
      <c r="C1488" s="189" t="s">
        <v>40</v>
      </c>
      <c r="D1488" s="6"/>
      <c r="E1488" s="185"/>
      <c r="F1488" s="202" t="s">
        <v>35</v>
      </c>
      <c r="G1488" s="6"/>
      <c r="H1488" s="6"/>
      <c r="I1488" s="6"/>
      <c r="J1488" s="191">
        <f ca="1">J1456</f>
        <v>0</v>
      </c>
      <c r="K1488" s="192">
        <f t="shared" ref="K1488:X1488" ca="1" si="801">K1456+J1488</f>
        <v>0</v>
      </c>
      <c r="L1488" s="192">
        <f t="shared" ca="1" si="801"/>
        <v>0</v>
      </c>
      <c r="M1488" s="192">
        <f t="shared" ca="1" si="801"/>
        <v>0</v>
      </c>
      <c r="N1488" s="192">
        <f t="shared" ca="1" si="801"/>
        <v>0</v>
      </c>
      <c r="O1488" s="192">
        <f t="shared" ca="1" si="801"/>
        <v>0</v>
      </c>
      <c r="P1488" s="192">
        <f t="shared" ca="1" si="801"/>
        <v>0</v>
      </c>
      <c r="Q1488" s="192">
        <f t="shared" ca="1" si="801"/>
        <v>0</v>
      </c>
      <c r="R1488" s="192">
        <f t="shared" ca="1" si="801"/>
        <v>0</v>
      </c>
      <c r="S1488" s="192">
        <f t="shared" ca="1" si="801"/>
        <v>0</v>
      </c>
      <c r="T1488" s="192">
        <f t="shared" ca="1" si="801"/>
        <v>0</v>
      </c>
      <c r="U1488" s="192">
        <f t="shared" ca="1" si="801"/>
        <v>0</v>
      </c>
      <c r="V1488" s="192">
        <f t="shared" ca="1" si="801"/>
        <v>0</v>
      </c>
      <c r="W1488" s="192">
        <f t="shared" ca="1" si="801"/>
        <v>0</v>
      </c>
      <c r="X1488" s="193">
        <f t="shared" ca="1" si="801"/>
        <v>0</v>
      </c>
    </row>
    <row r="1489" spans="1:24" x14ac:dyDescent="0.25">
      <c r="A1489" s="24">
        <v>37</v>
      </c>
      <c r="C1489" s="189"/>
      <c r="D1489" s="6"/>
      <c r="E1489" s="185"/>
      <c r="F1489" s="202" t="s">
        <v>37</v>
      </c>
      <c r="G1489" s="6"/>
      <c r="H1489" s="6"/>
      <c r="I1489" s="6"/>
      <c r="J1489" s="191">
        <f ca="1">J1459</f>
        <v>0</v>
      </c>
      <c r="K1489" s="192">
        <f t="shared" ref="K1489:X1489" ca="1" si="802">K1459+J1489</f>
        <v>0</v>
      </c>
      <c r="L1489" s="192">
        <f t="shared" ca="1" si="802"/>
        <v>0</v>
      </c>
      <c r="M1489" s="192">
        <f t="shared" ca="1" si="802"/>
        <v>0</v>
      </c>
      <c r="N1489" s="192">
        <f t="shared" ca="1" si="802"/>
        <v>0</v>
      </c>
      <c r="O1489" s="192">
        <f t="shared" ca="1" si="802"/>
        <v>0</v>
      </c>
      <c r="P1489" s="192">
        <f t="shared" ca="1" si="802"/>
        <v>0</v>
      </c>
      <c r="Q1489" s="192">
        <f t="shared" ca="1" si="802"/>
        <v>0</v>
      </c>
      <c r="R1489" s="192">
        <f t="shared" ca="1" si="802"/>
        <v>0</v>
      </c>
      <c r="S1489" s="192">
        <f t="shared" ca="1" si="802"/>
        <v>0</v>
      </c>
      <c r="T1489" s="192">
        <f t="shared" ca="1" si="802"/>
        <v>0</v>
      </c>
      <c r="U1489" s="192">
        <f t="shared" ca="1" si="802"/>
        <v>0</v>
      </c>
      <c r="V1489" s="192">
        <f t="shared" ca="1" si="802"/>
        <v>0</v>
      </c>
      <c r="W1489" s="192">
        <f t="shared" ca="1" si="802"/>
        <v>0</v>
      </c>
      <c r="X1489" s="193">
        <f t="shared" ca="1" si="802"/>
        <v>0</v>
      </c>
    </row>
    <row r="1490" spans="1:24" x14ac:dyDescent="0.25">
      <c r="A1490" s="24">
        <v>38</v>
      </c>
      <c r="C1490" s="197"/>
      <c r="D1490" s="6"/>
      <c r="E1490" s="6"/>
      <c r="F1490" s="203" t="s">
        <v>100</v>
      </c>
      <c r="G1490" s="6"/>
      <c r="H1490" s="6"/>
      <c r="I1490" s="6"/>
      <c r="J1490" s="191">
        <f ca="1">J1488*$F1459</f>
        <v>0</v>
      </c>
      <c r="K1490" s="192">
        <f ca="1">K1488*$F1459</f>
        <v>0</v>
      </c>
      <c r="L1490" s="192">
        <f t="shared" ref="L1490:X1490" ca="1" si="803">L1488*$F1459</f>
        <v>0</v>
      </c>
      <c r="M1490" s="192">
        <f t="shared" ca="1" si="803"/>
        <v>0</v>
      </c>
      <c r="N1490" s="192">
        <f t="shared" ca="1" si="803"/>
        <v>0</v>
      </c>
      <c r="O1490" s="192">
        <f t="shared" ca="1" si="803"/>
        <v>0</v>
      </c>
      <c r="P1490" s="192">
        <f t="shared" ca="1" si="803"/>
        <v>0</v>
      </c>
      <c r="Q1490" s="192">
        <f t="shared" ca="1" si="803"/>
        <v>0</v>
      </c>
      <c r="R1490" s="192">
        <f t="shared" ca="1" si="803"/>
        <v>0</v>
      </c>
      <c r="S1490" s="192">
        <f t="shared" ca="1" si="803"/>
        <v>0</v>
      </c>
      <c r="T1490" s="192">
        <f t="shared" ca="1" si="803"/>
        <v>0</v>
      </c>
      <c r="U1490" s="192">
        <f t="shared" ca="1" si="803"/>
        <v>0</v>
      </c>
      <c r="V1490" s="192">
        <f t="shared" ca="1" si="803"/>
        <v>0</v>
      </c>
      <c r="W1490" s="192">
        <f t="shared" ca="1" si="803"/>
        <v>0</v>
      </c>
      <c r="X1490" s="193">
        <f t="shared" ca="1" si="803"/>
        <v>0</v>
      </c>
    </row>
    <row r="1491" spans="1:24" x14ac:dyDescent="0.25">
      <c r="A1491" s="24">
        <v>39</v>
      </c>
      <c r="C1491" s="189"/>
      <c r="D1491" s="6"/>
      <c r="E1491" s="185"/>
      <c r="F1491" s="202" t="s">
        <v>99</v>
      </c>
      <c r="G1491" s="6"/>
      <c r="H1491" s="6"/>
      <c r="I1491" s="6"/>
      <c r="J1491" s="191">
        <f ca="1">MIN(J1489:J1490)</f>
        <v>0</v>
      </c>
      <c r="K1491" s="192">
        <f t="shared" ref="K1491:X1491" ca="1" si="804">MIN(K1489:K1490)-MIN(J1489:J1490)</f>
        <v>0</v>
      </c>
      <c r="L1491" s="192">
        <f t="shared" ca="1" si="804"/>
        <v>0</v>
      </c>
      <c r="M1491" s="192">
        <f t="shared" ca="1" si="804"/>
        <v>0</v>
      </c>
      <c r="N1491" s="192">
        <f t="shared" ca="1" si="804"/>
        <v>0</v>
      </c>
      <c r="O1491" s="192">
        <f t="shared" ca="1" si="804"/>
        <v>0</v>
      </c>
      <c r="P1491" s="192">
        <f t="shared" ca="1" si="804"/>
        <v>0</v>
      </c>
      <c r="Q1491" s="192">
        <f t="shared" ca="1" si="804"/>
        <v>0</v>
      </c>
      <c r="R1491" s="192">
        <f t="shared" ca="1" si="804"/>
        <v>0</v>
      </c>
      <c r="S1491" s="192">
        <f t="shared" ca="1" si="804"/>
        <v>0</v>
      </c>
      <c r="T1491" s="192">
        <f t="shared" ca="1" si="804"/>
        <v>0</v>
      </c>
      <c r="U1491" s="192">
        <f t="shared" ca="1" si="804"/>
        <v>0</v>
      </c>
      <c r="V1491" s="192">
        <f t="shared" ca="1" si="804"/>
        <v>0</v>
      </c>
      <c r="W1491" s="192">
        <f t="shared" ca="1" si="804"/>
        <v>0</v>
      </c>
      <c r="X1491" s="193">
        <f t="shared" ca="1" si="804"/>
        <v>0</v>
      </c>
    </row>
    <row r="1492" spans="1:24" x14ac:dyDescent="0.25">
      <c r="A1492" s="24">
        <v>40</v>
      </c>
      <c r="C1492" s="189"/>
      <c r="D1492" s="6"/>
      <c r="E1492" s="185"/>
      <c r="F1492" s="202" t="s">
        <v>94</v>
      </c>
      <c r="G1492" s="6"/>
      <c r="H1492" s="6"/>
      <c r="I1492" s="6"/>
      <c r="J1492" s="191">
        <f t="shared" ref="J1492:X1492" ca="1" si="805">J1491-J1459</f>
        <v>0</v>
      </c>
      <c r="K1492" s="192">
        <f t="shared" ca="1" si="805"/>
        <v>0</v>
      </c>
      <c r="L1492" s="192">
        <f t="shared" ca="1" si="805"/>
        <v>0</v>
      </c>
      <c r="M1492" s="192">
        <f t="shared" ca="1" si="805"/>
        <v>0</v>
      </c>
      <c r="N1492" s="192">
        <f t="shared" ca="1" si="805"/>
        <v>0</v>
      </c>
      <c r="O1492" s="192">
        <f t="shared" ca="1" si="805"/>
        <v>0</v>
      </c>
      <c r="P1492" s="192">
        <f t="shared" ca="1" si="805"/>
        <v>0</v>
      </c>
      <c r="Q1492" s="192">
        <f t="shared" ca="1" si="805"/>
        <v>0</v>
      </c>
      <c r="R1492" s="192">
        <f t="shared" ca="1" si="805"/>
        <v>0</v>
      </c>
      <c r="S1492" s="192">
        <f t="shared" ca="1" si="805"/>
        <v>0</v>
      </c>
      <c r="T1492" s="192">
        <f t="shared" ca="1" si="805"/>
        <v>0</v>
      </c>
      <c r="U1492" s="192">
        <f t="shared" ca="1" si="805"/>
        <v>0</v>
      </c>
      <c r="V1492" s="192">
        <f t="shared" ca="1" si="805"/>
        <v>0</v>
      </c>
      <c r="W1492" s="192">
        <f t="shared" ca="1" si="805"/>
        <v>0</v>
      </c>
      <c r="X1492" s="193">
        <f t="shared" ca="1" si="805"/>
        <v>0</v>
      </c>
    </row>
    <row r="1493" spans="1:24" x14ac:dyDescent="0.25">
      <c r="A1493" s="24">
        <v>41</v>
      </c>
      <c r="C1493" s="189"/>
      <c r="D1493" s="6"/>
      <c r="E1493" s="185"/>
      <c r="F1493" s="202" t="s">
        <v>95</v>
      </c>
      <c r="G1493" s="6"/>
      <c r="H1493" s="6"/>
      <c r="I1493" s="6"/>
      <c r="J1493" s="191">
        <f ca="1">-J1492</f>
        <v>0</v>
      </c>
      <c r="K1493" s="192">
        <f ca="1">-SUM($J1492:K1492)</f>
        <v>0</v>
      </c>
      <c r="L1493" s="192">
        <f ca="1">-SUM($J1492:L1492)</f>
        <v>0</v>
      </c>
      <c r="M1493" s="192">
        <f ca="1">-SUM($J1492:M1492)</f>
        <v>0</v>
      </c>
      <c r="N1493" s="192">
        <f ca="1">-SUM($J1492:N1492)</f>
        <v>0</v>
      </c>
      <c r="O1493" s="192">
        <f ca="1">-SUM($J1492:O1492)</f>
        <v>0</v>
      </c>
      <c r="P1493" s="192">
        <f ca="1">-SUM($J1492:P1492)</f>
        <v>0</v>
      </c>
      <c r="Q1493" s="192">
        <f ca="1">-SUM($J1492:Q1492)</f>
        <v>0</v>
      </c>
      <c r="R1493" s="192">
        <f ca="1">-SUM($J1492:R1492)</f>
        <v>0</v>
      </c>
      <c r="S1493" s="192">
        <f ca="1">-SUM($J1492:S1492)</f>
        <v>0</v>
      </c>
      <c r="T1493" s="192">
        <f ca="1">-SUM($J1492:T1492)</f>
        <v>0</v>
      </c>
      <c r="U1493" s="192">
        <f ca="1">-SUM($J1492:U1492)</f>
        <v>0</v>
      </c>
      <c r="V1493" s="192">
        <f ca="1">-SUM($J1492:V1492)</f>
        <v>0</v>
      </c>
      <c r="W1493" s="192">
        <f ca="1">-SUM($J1492:W1492)</f>
        <v>0</v>
      </c>
      <c r="X1493" s="193">
        <f ca="1">-SUM($J1492:X1492)</f>
        <v>0</v>
      </c>
    </row>
    <row r="1494" spans="1:24" x14ac:dyDescent="0.25">
      <c r="A1494" s="24">
        <v>42</v>
      </c>
      <c r="B1494" s="154"/>
      <c r="C1494" s="178" t="s">
        <v>65</v>
      </c>
      <c r="D1494" s="82"/>
      <c r="E1494" s="82"/>
      <c r="F1494" s="205" t="s">
        <v>58</v>
      </c>
      <c r="G1494" s="82"/>
      <c r="H1494" s="82"/>
      <c r="I1494" s="82"/>
      <c r="J1494" s="198">
        <f t="shared" ref="J1494:X1494" ca="1" si="806">(J1492+J1485)*$F1460</f>
        <v>0</v>
      </c>
      <c r="K1494" s="199">
        <f t="shared" ca="1" si="806"/>
        <v>0</v>
      </c>
      <c r="L1494" s="199">
        <f t="shared" ca="1" si="806"/>
        <v>0</v>
      </c>
      <c r="M1494" s="199">
        <f t="shared" ca="1" si="806"/>
        <v>0</v>
      </c>
      <c r="N1494" s="199">
        <f t="shared" ca="1" si="806"/>
        <v>0</v>
      </c>
      <c r="O1494" s="199">
        <f t="shared" ca="1" si="806"/>
        <v>0</v>
      </c>
      <c r="P1494" s="199">
        <f t="shared" ca="1" si="806"/>
        <v>0</v>
      </c>
      <c r="Q1494" s="199">
        <f t="shared" ca="1" si="806"/>
        <v>0</v>
      </c>
      <c r="R1494" s="199">
        <f t="shared" ca="1" si="806"/>
        <v>0</v>
      </c>
      <c r="S1494" s="199">
        <f t="shared" ca="1" si="806"/>
        <v>0</v>
      </c>
      <c r="T1494" s="199">
        <f t="shared" ca="1" si="806"/>
        <v>0</v>
      </c>
      <c r="U1494" s="199">
        <f t="shared" ca="1" si="806"/>
        <v>0</v>
      </c>
      <c r="V1494" s="199">
        <f t="shared" ca="1" si="806"/>
        <v>0</v>
      </c>
      <c r="W1494" s="199">
        <f t="shared" ca="1" si="806"/>
        <v>0</v>
      </c>
      <c r="X1494" s="200">
        <f t="shared" ca="1" si="806"/>
        <v>0</v>
      </c>
    </row>
    <row r="1495" spans="1:24" x14ac:dyDescent="0.25">
      <c r="A1495" s="24">
        <v>43</v>
      </c>
      <c r="C1495" s="189"/>
      <c r="D1495" s="6"/>
      <c r="E1495" s="6"/>
      <c r="F1495" s="202" t="str">
        <f>Data!B$99</f>
        <v>Støttet overhead</v>
      </c>
      <c r="G1495" s="6"/>
      <c r="H1495" s="6"/>
      <c r="I1495" s="6"/>
      <c r="J1495" s="191">
        <f ca="1">(J1491+J1484)*$F1460</f>
        <v>0</v>
      </c>
      <c r="K1495" s="192">
        <f ca="1">(K1491+K1484)*$F1460</f>
        <v>0</v>
      </c>
      <c r="L1495" s="192">
        <f t="shared" ref="L1495:X1495" ca="1" si="807">(L1491+L1484)*$F1460</f>
        <v>0</v>
      </c>
      <c r="M1495" s="192">
        <f t="shared" ca="1" si="807"/>
        <v>0</v>
      </c>
      <c r="N1495" s="192">
        <f t="shared" ca="1" si="807"/>
        <v>0</v>
      </c>
      <c r="O1495" s="192">
        <f t="shared" ca="1" si="807"/>
        <v>0</v>
      </c>
      <c r="P1495" s="192">
        <f t="shared" ca="1" si="807"/>
        <v>0</v>
      </c>
      <c r="Q1495" s="192">
        <f t="shared" ca="1" si="807"/>
        <v>0</v>
      </c>
      <c r="R1495" s="192">
        <f t="shared" ca="1" si="807"/>
        <v>0</v>
      </c>
      <c r="S1495" s="192">
        <f t="shared" ca="1" si="807"/>
        <v>0</v>
      </c>
      <c r="T1495" s="192">
        <f t="shared" ca="1" si="807"/>
        <v>0</v>
      </c>
      <c r="U1495" s="192">
        <f t="shared" ca="1" si="807"/>
        <v>0</v>
      </c>
      <c r="V1495" s="192">
        <f t="shared" ca="1" si="807"/>
        <v>0</v>
      </c>
      <c r="W1495" s="192">
        <f t="shared" ca="1" si="807"/>
        <v>0</v>
      </c>
      <c r="X1495" s="193">
        <f t="shared" ca="1" si="807"/>
        <v>0</v>
      </c>
    </row>
    <row r="1496" spans="1:24" x14ac:dyDescent="0.25">
      <c r="C1496" s="178" t="s">
        <v>101</v>
      </c>
      <c r="D1496" s="82"/>
      <c r="E1496" s="82"/>
      <c r="F1496" s="201" t="str">
        <f>Data!B$33</f>
        <v>Udbetalingsloft</v>
      </c>
      <c r="G1496" s="82"/>
      <c r="H1496" s="82"/>
      <c r="I1496" s="82"/>
      <c r="J1496" s="198">
        <f ca="1">(J1483+J1490)*(1+$F1460)*$F1473</f>
        <v>0</v>
      </c>
      <c r="K1496" s="199">
        <f t="shared" ref="K1496:X1496" ca="1" si="808">(K1483+K1490)*(1+$F1460)*$F1473</f>
        <v>0</v>
      </c>
      <c r="L1496" s="199">
        <f t="shared" ca="1" si="808"/>
        <v>0</v>
      </c>
      <c r="M1496" s="199">
        <f t="shared" ca="1" si="808"/>
        <v>0</v>
      </c>
      <c r="N1496" s="199">
        <f t="shared" ca="1" si="808"/>
        <v>0</v>
      </c>
      <c r="O1496" s="199">
        <f t="shared" ca="1" si="808"/>
        <v>0</v>
      </c>
      <c r="P1496" s="199">
        <f t="shared" ca="1" si="808"/>
        <v>0</v>
      </c>
      <c r="Q1496" s="199">
        <f t="shared" ca="1" si="808"/>
        <v>0</v>
      </c>
      <c r="R1496" s="199">
        <f t="shared" ca="1" si="808"/>
        <v>0</v>
      </c>
      <c r="S1496" s="199">
        <f t="shared" ca="1" si="808"/>
        <v>0</v>
      </c>
      <c r="T1496" s="199">
        <f t="shared" ca="1" si="808"/>
        <v>0</v>
      </c>
      <c r="U1496" s="199">
        <f t="shared" ca="1" si="808"/>
        <v>0</v>
      </c>
      <c r="V1496" s="199">
        <f t="shared" ca="1" si="808"/>
        <v>0</v>
      </c>
      <c r="W1496" s="199">
        <f t="shared" ca="1" si="808"/>
        <v>0</v>
      </c>
      <c r="X1496" s="200">
        <f t="shared" ca="1" si="808"/>
        <v>0</v>
      </c>
    </row>
    <row r="1497" spans="1:24" x14ac:dyDescent="0.25">
      <c r="C1497" s="189"/>
      <c r="D1497" s="6"/>
      <c r="E1497" s="6"/>
      <c r="F1497" s="202" t="str">
        <f>Data!B$34</f>
        <v>Til/fra pulje</v>
      </c>
      <c r="G1497" s="6"/>
      <c r="H1497" s="6"/>
      <c r="I1497" s="6"/>
      <c r="J1497" s="191">
        <f ca="1">(J1485+J1492)*(1+$F1460)*$F1473</f>
        <v>0</v>
      </c>
      <c r="K1497" s="192">
        <f t="shared" ref="K1497:X1497" ca="1" si="809">(K1485+K1492)*(1+$F1460)*$F1473</f>
        <v>0</v>
      </c>
      <c r="L1497" s="192">
        <f t="shared" ca="1" si="809"/>
        <v>0</v>
      </c>
      <c r="M1497" s="192">
        <f t="shared" ca="1" si="809"/>
        <v>0</v>
      </c>
      <c r="N1497" s="192">
        <f t="shared" ca="1" si="809"/>
        <v>0</v>
      </c>
      <c r="O1497" s="192">
        <f t="shared" ca="1" si="809"/>
        <v>0</v>
      </c>
      <c r="P1497" s="192">
        <f t="shared" ca="1" si="809"/>
        <v>0</v>
      </c>
      <c r="Q1497" s="192">
        <f t="shared" ca="1" si="809"/>
        <v>0</v>
      </c>
      <c r="R1497" s="192">
        <f t="shared" ca="1" si="809"/>
        <v>0</v>
      </c>
      <c r="S1497" s="192">
        <f t="shared" ca="1" si="809"/>
        <v>0</v>
      </c>
      <c r="T1497" s="192">
        <f t="shared" ca="1" si="809"/>
        <v>0</v>
      </c>
      <c r="U1497" s="192">
        <f t="shared" ca="1" si="809"/>
        <v>0</v>
      </c>
      <c r="V1497" s="192">
        <f t="shared" ca="1" si="809"/>
        <v>0</v>
      </c>
      <c r="W1497" s="192">
        <f t="shared" ca="1" si="809"/>
        <v>0</v>
      </c>
      <c r="X1497" s="193">
        <f t="shared" ca="1" si="809"/>
        <v>0</v>
      </c>
    </row>
    <row r="1498" spans="1:24" x14ac:dyDescent="0.25">
      <c r="C1498" s="195"/>
      <c r="D1498" s="196"/>
      <c r="E1498" s="196"/>
      <c r="F1498" s="204" t="str">
        <f>Data!B$35</f>
        <v>Pulje for tilbageholdt tilskud</v>
      </c>
      <c r="G1498" s="196"/>
      <c r="H1498" s="196"/>
      <c r="I1498" s="196"/>
      <c r="J1498" s="186">
        <f ca="1">(J1486+J1493)*(1+$F1460)*$F1473</f>
        <v>0</v>
      </c>
      <c r="K1498" s="187">
        <f t="shared" ref="K1498:X1498" ca="1" si="810">(K1486+K1493)*(1+$F1460)*$F1473</f>
        <v>0</v>
      </c>
      <c r="L1498" s="187">
        <f t="shared" ca="1" si="810"/>
        <v>0</v>
      </c>
      <c r="M1498" s="187">
        <f t="shared" ca="1" si="810"/>
        <v>0</v>
      </c>
      <c r="N1498" s="187">
        <f t="shared" ca="1" si="810"/>
        <v>0</v>
      </c>
      <c r="O1498" s="187">
        <f t="shared" ca="1" si="810"/>
        <v>0</v>
      </c>
      <c r="P1498" s="187">
        <f t="shared" ca="1" si="810"/>
        <v>0</v>
      </c>
      <c r="Q1498" s="187">
        <f t="shared" ca="1" si="810"/>
        <v>0</v>
      </c>
      <c r="R1498" s="187">
        <f t="shared" ca="1" si="810"/>
        <v>0</v>
      </c>
      <c r="S1498" s="187">
        <f t="shared" ca="1" si="810"/>
        <v>0</v>
      </c>
      <c r="T1498" s="187">
        <f t="shared" ca="1" si="810"/>
        <v>0</v>
      </c>
      <c r="U1498" s="187">
        <f t="shared" ca="1" si="810"/>
        <v>0</v>
      </c>
      <c r="V1498" s="187">
        <f t="shared" ca="1" si="810"/>
        <v>0</v>
      </c>
      <c r="W1498" s="187">
        <f t="shared" ca="1" si="810"/>
        <v>0</v>
      </c>
      <c r="X1498" s="188">
        <f t="shared" ca="1" si="810"/>
        <v>0</v>
      </c>
    </row>
    <row r="1499" spans="1:24" x14ac:dyDescent="0.25">
      <c r="A1499" s="24" t="s">
        <v>230</v>
      </c>
      <c r="C1499" s="482" t="s">
        <v>229</v>
      </c>
      <c r="D1499" s="483"/>
      <c r="E1499" s="483"/>
      <c r="F1499" s="483"/>
      <c r="G1499" s="483"/>
      <c r="H1499" s="483"/>
      <c r="I1499" s="483"/>
      <c r="J1499" s="484">
        <f ca="1">J1474</f>
        <v>0</v>
      </c>
      <c r="K1499" s="485">
        <f ca="1">SUM($J1474:K1474)</f>
        <v>0</v>
      </c>
      <c r="L1499" s="485">
        <f ca="1">SUM($J1474:L1474)</f>
        <v>0</v>
      </c>
      <c r="M1499" s="485">
        <f ca="1">SUM($J1474:M1474)</f>
        <v>0</v>
      </c>
      <c r="N1499" s="485">
        <f ca="1">SUM($J1474:N1474)</f>
        <v>0</v>
      </c>
      <c r="O1499" s="485">
        <f ca="1">SUM($J1474:O1474)</f>
        <v>0</v>
      </c>
      <c r="P1499" s="485">
        <f ca="1">SUM($J1474:P1474)</f>
        <v>0</v>
      </c>
      <c r="Q1499" s="485">
        <f ca="1">SUM($J1474:Q1474)</f>
        <v>0</v>
      </c>
      <c r="R1499" s="485">
        <f ca="1">SUM($J1474:R1474)</f>
        <v>0</v>
      </c>
      <c r="S1499" s="485">
        <f ca="1">SUM($J1474:S1474)</f>
        <v>0</v>
      </c>
      <c r="T1499" s="485">
        <f ca="1">SUM($J1474:T1474)</f>
        <v>0</v>
      </c>
      <c r="U1499" s="485">
        <f ca="1">SUM($J1474:U1474)</f>
        <v>0</v>
      </c>
      <c r="V1499" s="485">
        <f ca="1">SUM($J1474:V1474)</f>
        <v>0</v>
      </c>
      <c r="W1499" s="485">
        <f ca="1">SUM($J1474:W1474)</f>
        <v>0</v>
      </c>
      <c r="X1499" s="486">
        <f ca="1">SUM($J1474:X1474)</f>
        <v>0</v>
      </c>
    </row>
  </sheetData>
  <sheetProtection algorithmName="SHA-512" hashValue="tw8gQ49wv8yrkO57f2Nswvvxgy9Zz+mzDkJdSkAoMhh8XZgJ+tcGcKrnSXlG8WnMU+zBf2UOl9f+afN7nR3fkA==" saltValue="LxDhzkVFHNtWw1Oql1Jb8g==" spinCount="100000" sheet="1" objects="1" scenarios="1"/>
  <mergeCells count="60">
    <mergeCell ref="F2:H2"/>
    <mergeCell ref="F52:H52"/>
    <mergeCell ref="F53:H53"/>
    <mergeCell ref="F102:H102"/>
    <mergeCell ref="F103:H103"/>
    <mergeCell ref="F152:H152"/>
    <mergeCell ref="F153:H153"/>
    <mergeCell ref="F202:H202"/>
    <mergeCell ref="F203:H203"/>
    <mergeCell ref="F3:H3"/>
    <mergeCell ref="F353:H353"/>
    <mergeCell ref="F402:H402"/>
    <mergeCell ref="F403:H403"/>
    <mergeCell ref="F452:H452"/>
    <mergeCell ref="F453:H453"/>
    <mergeCell ref="F252:H252"/>
    <mergeCell ref="F253:H253"/>
    <mergeCell ref="F302:H302"/>
    <mergeCell ref="F303:H303"/>
    <mergeCell ref="F352:H352"/>
    <mergeCell ref="F603:H603"/>
    <mergeCell ref="F652:H652"/>
    <mergeCell ref="F653:H653"/>
    <mergeCell ref="F702:H702"/>
    <mergeCell ref="F703:H703"/>
    <mergeCell ref="F502:H502"/>
    <mergeCell ref="F503:H503"/>
    <mergeCell ref="F552:H552"/>
    <mergeCell ref="F553:H553"/>
    <mergeCell ref="F602:H602"/>
    <mergeCell ref="F752:H752"/>
    <mergeCell ref="F753:H753"/>
    <mergeCell ref="F802:H802"/>
    <mergeCell ref="F803:H803"/>
    <mergeCell ref="F852:H852"/>
    <mergeCell ref="F853:H853"/>
    <mergeCell ref="F902:H902"/>
    <mergeCell ref="F903:H903"/>
    <mergeCell ref="F952:H952"/>
    <mergeCell ref="F953:H953"/>
    <mergeCell ref="F1002:H1002"/>
    <mergeCell ref="F1003:H1003"/>
    <mergeCell ref="F1052:H1052"/>
    <mergeCell ref="F1053:H1053"/>
    <mergeCell ref="F1102:H1102"/>
    <mergeCell ref="F1103:H1103"/>
    <mergeCell ref="F1152:H1152"/>
    <mergeCell ref="F1153:H1153"/>
    <mergeCell ref="F1202:H1202"/>
    <mergeCell ref="F1203:H1203"/>
    <mergeCell ref="F1252:H1252"/>
    <mergeCell ref="F1253:H1253"/>
    <mergeCell ref="F1302:H1302"/>
    <mergeCell ref="F1303:H1303"/>
    <mergeCell ref="F1352:H1352"/>
    <mergeCell ref="F1353:H1353"/>
    <mergeCell ref="F1402:H1402"/>
    <mergeCell ref="F1403:H1403"/>
    <mergeCell ref="F1452:H1452"/>
    <mergeCell ref="F1453:H1453"/>
  </mergeCells>
  <conditionalFormatting sqref="H4">
    <cfRule type="expression" dxfId="30" priority="35">
      <formula>$C$6=2</formula>
    </cfRule>
  </conditionalFormatting>
  <conditionalFormatting sqref="H54">
    <cfRule type="expression" dxfId="29" priority="30">
      <formula>$C$6=2</formula>
    </cfRule>
  </conditionalFormatting>
  <conditionalFormatting sqref="H104">
    <cfRule type="expression" dxfId="28" priority="29">
      <formula>$C$6=2</formula>
    </cfRule>
  </conditionalFormatting>
  <conditionalFormatting sqref="H154">
    <cfRule type="expression" dxfId="27" priority="28">
      <formula>$C$6=2</formula>
    </cfRule>
  </conditionalFormatting>
  <conditionalFormatting sqref="H204">
    <cfRule type="expression" dxfId="26" priority="27">
      <formula>$C$6=2</formula>
    </cfRule>
  </conditionalFormatting>
  <conditionalFormatting sqref="H254">
    <cfRule type="expression" dxfId="25" priority="26">
      <formula>$C$6=2</formula>
    </cfRule>
  </conditionalFormatting>
  <conditionalFormatting sqref="H304">
    <cfRule type="expression" dxfId="24" priority="25">
      <formula>$C$6=2</formula>
    </cfRule>
  </conditionalFormatting>
  <conditionalFormatting sqref="H354">
    <cfRule type="expression" dxfId="23" priority="24">
      <formula>$C$6=2</formula>
    </cfRule>
  </conditionalFormatting>
  <conditionalFormatting sqref="H404">
    <cfRule type="expression" dxfId="22" priority="23">
      <formula>$C$6=2</formula>
    </cfRule>
  </conditionalFormatting>
  <conditionalFormatting sqref="H454">
    <cfRule type="expression" dxfId="21" priority="22">
      <formula>$C$6=2</formula>
    </cfRule>
  </conditionalFormatting>
  <conditionalFormatting sqref="H504">
    <cfRule type="expression" dxfId="20" priority="21">
      <formula>$C$6=2</formula>
    </cfRule>
  </conditionalFormatting>
  <conditionalFormatting sqref="H554">
    <cfRule type="expression" dxfId="19" priority="20">
      <formula>$C$6=2</formula>
    </cfRule>
  </conditionalFormatting>
  <conditionalFormatting sqref="H604">
    <cfRule type="expression" dxfId="18" priority="19">
      <formula>$C$6=2</formula>
    </cfRule>
  </conditionalFormatting>
  <conditionalFormatting sqref="H654">
    <cfRule type="expression" dxfId="17" priority="18">
      <formula>$C$6=2</formula>
    </cfRule>
  </conditionalFormatting>
  <conditionalFormatting sqref="H704">
    <cfRule type="expression" dxfId="16" priority="17">
      <formula>$C$6=2</formula>
    </cfRule>
  </conditionalFormatting>
  <conditionalFormatting sqref="H754">
    <cfRule type="expression" dxfId="15" priority="15">
      <formula>$C$6=2</formula>
    </cfRule>
  </conditionalFormatting>
  <conditionalFormatting sqref="H804">
    <cfRule type="expression" dxfId="14" priority="14">
      <formula>$C$6=2</formula>
    </cfRule>
  </conditionalFormatting>
  <conditionalFormatting sqref="H854">
    <cfRule type="expression" dxfId="13" priority="13">
      <formula>$C$6=2</formula>
    </cfRule>
  </conditionalFormatting>
  <conditionalFormatting sqref="H904">
    <cfRule type="expression" dxfId="12" priority="12">
      <formula>$C$6=2</formula>
    </cfRule>
  </conditionalFormatting>
  <conditionalFormatting sqref="H954">
    <cfRule type="expression" dxfId="11" priority="11">
      <formula>$C$6=2</formula>
    </cfRule>
  </conditionalFormatting>
  <conditionalFormatting sqref="H1004">
    <cfRule type="expression" dxfId="10" priority="10">
      <formula>$C$6=2</formula>
    </cfRule>
  </conditionalFormatting>
  <conditionalFormatting sqref="H1054">
    <cfRule type="expression" dxfId="9" priority="9">
      <formula>$C$6=2</formula>
    </cfRule>
  </conditionalFormatting>
  <conditionalFormatting sqref="H1104">
    <cfRule type="expression" dxfId="8" priority="8">
      <formula>$C$6=2</formula>
    </cfRule>
  </conditionalFormatting>
  <conditionalFormatting sqref="H1154">
    <cfRule type="expression" dxfId="7" priority="7">
      <formula>$C$6=2</formula>
    </cfRule>
  </conditionalFormatting>
  <conditionalFormatting sqref="H1204">
    <cfRule type="expression" dxfId="6" priority="6">
      <formula>$C$6=2</formula>
    </cfRule>
  </conditionalFormatting>
  <conditionalFormatting sqref="H1254">
    <cfRule type="expression" dxfId="5" priority="5">
      <formula>$C$6=2</formula>
    </cfRule>
  </conditionalFormatting>
  <conditionalFormatting sqref="H1304">
    <cfRule type="expression" dxfId="4" priority="4">
      <formula>$C$6=2</formula>
    </cfRule>
  </conditionalFormatting>
  <conditionalFormatting sqref="H1354">
    <cfRule type="expression" dxfId="3" priority="3">
      <formula>$C$6=2</formula>
    </cfRule>
  </conditionalFormatting>
  <conditionalFormatting sqref="H1404">
    <cfRule type="expression" dxfId="2" priority="2">
      <formula>$C$6=2</formula>
    </cfRule>
  </conditionalFormatting>
  <conditionalFormatting sqref="H1454">
    <cfRule type="expression" dxfId="1" priority="1">
      <formula>$C$6=2</formula>
    </cfRule>
  </conditionalFormatting>
  <pageMargins left="0.23622047244094491" right="0.23622047244094491" top="0.74803149606299213" bottom="0.74803149606299213" header="0.31496062992125984" footer="0.31496062992125984"/>
  <pageSetup paperSize="9" scale="67" fitToHeight="0" orientation="landscape" r:id="rId1"/>
  <headerFooter>
    <oddFooter>&amp;L&amp;G</oddFooter>
  </headerFooter>
  <rowBreaks count="14" manualBreakCount="14">
    <brk id="50" max="16383" man="1"/>
    <brk id="101" max="16383" man="1"/>
    <brk id="151" max="16383" man="1"/>
    <brk id="201" max="16383" man="1"/>
    <brk id="251" max="16383" man="1"/>
    <brk id="301" max="16383" man="1"/>
    <brk id="351" max="16383" man="1"/>
    <brk id="401" max="16383" man="1"/>
    <brk id="451" max="16383" man="1"/>
    <brk id="501" max="16383" man="1"/>
    <brk id="551" max="16383" man="1"/>
    <brk id="601" max="16383" man="1"/>
    <brk id="651" max="16383" man="1"/>
    <brk id="701" max="16383" man="1"/>
  </rowBreak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19">
    <pageSetUpPr fitToPage="1"/>
  </sheetPr>
  <dimension ref="A1:AL30"/>
  <sheetViews>
    <sheetView workbookViewId="0">
      <selection activeCell="D1" sqref="D1"/>
    </sheetView>
  </sheetViews>
  <sheetFormatPr defaultRowHeight="13.2" x14ac:dyDescent="0.25"/>
  <cols>
    <col min="1" max="1" width="5.6640625" customWidth="1"/>
    <col min="2" max="2" width="5.5546875" customWidth="1"/>
    <col min="3" max="3" width="11.5546875" customWidth="1"/>
    <col min="4" max="4" width="14.109375" customWidth="1"/>
    <col min="5" max="6" width="11.88671875" customWidth="1"/>
    <col min="7" max="7" width="2.109375" customWidth="1"/>
    <col min="8" max="21" width="9.44140625" customWidth="1"/>
    <col min="22" max="22" width="10.33203125" customWidth="1"/>
    <col min="24" max="26" width="10.109375" hidden="1" customWidth="1"/>
    <col min="27" max="38" width="10.33203125" hidden="1" customWidth="1"/>
  </cols>
  <sheetData>
    <row r="1" spans="1:38" x14ac:dyDescent="0.25">
      <c r="A1" s="268" t="str">
        <f>Data!B52</f>
        <v>Projekt</v>
      </c>
      <c r="B1" s="81"/>
      <c r="C1" s="269" t="s">
        <v>26</v>
      </c>
      <c r="D1" s="270" t="s">
        <v>25</v>
      </c>
      <c r="E1" s="81"/>
      <c r="F1" s="81"/>
      <c r="G1" s="81"/>
      <c r="H1" s="434" t="s">
        <v>155</v>
      </c>
      <c r="I1" s="435" t="s">
        <v>156</v>
      </c>
      <c r="J1" s="435" t="s">
        <v>157</v>
      </c>
      <c r="K1" s="435" t="s">
        <v>158</v>
      </c>
      <c r="L1" s="435" t="s">
        <v>159</v>
      </c>
      <c r="M1" s="435" t="s">
        <v>160</v>
      </c>
      <c r="N1" s="435" t="s">
        <v>161</v>
      </c>
      <c r="O1" s="435" t="s">
        <v>162</v>
      </c>
      <c r="P1" s="435" t="s">
        <v>163</v>
      </c>
      <c r="Q1" s="435" t="s">
        <v>164</v>
      </c>
      <c r="R1" s="435" t="s">
        <v>165</v>
      </c>
      <c r="S1" s="435" t="s">
        <v>166</v>
      </c>
      <c r="T1" s="435" t="s">
        <v>167</v>
      </c>
      <c r="U1" s="435" t="s">
        <v>168</v>
      </c>
      <c r="V1" s="436" t="s">
        <v>169</v>
      </c>
      <c r="X1" s="372" t="s">
        <v>155</v>
      </c>
      <c r="Y1" s="372" t="s">
        <v>156</v>
      </c>
      <c r="Z1" s="372" t="s">
        <v>157</v>
      </c>
      <c r="AA1" s="372" t="s">
        <v>158</v>
      </c>
      <c r="AB1" s="372" t="s">
        <v>159</v>
      </c>
      <c r="AC1" s="372" t="s">
        <v>160</v>
      </c>
      <c r="AD1" s="372" t="s">
        <v>161</v>
      </c>
      <c r="AE1" s="372" t="s">
        <v>162</v>
      </c>
      <c r="AF1" s="372" t="s">
        <v>163</v>
      </c>
      <c r="AG1" s="372" t="s">
        <v>164</v>
      </c>
      <c r="AH1" s="372" t="s">
        <v>165</v>
      </c>
      <c r="AI1" s="372" t="s">
        <v>166</v>
      </c>
      <c r="AJ1" s="372" t="s">
        <v>167</v>
      </c>
      <c r="AK1" s="372" t="s">
        <v>168</v>
      </c>
      <c r="AL1" s="372" t="s">
        <v>169</v>
      </c>
    </row>
    <row r="2" spans="1:38" x14ac:dyDescent="0.25">
      <c r="A2" s="84"/>
      <c r="B2" s="26"/>
      <c r="C2" s="296"/>
      <c r="D2" s="272"/>
      <c r="E2" s="26"/>
      <c r="F2" s="26"/>
      <c r="G2" s="26"/>
      <c r="H2" s="178"/>
      <c r="I2" s="82"/>
      <c r="J2" s="82"/>
      <c r="K2" s="82"/>
      <c r="L2" s="82"/>
      <c r="M2" s="82"/>
      <c r="N2" s="82"/>
      <c r="O2" s="82"/>
      <c r="P2" s="82"/>
      <c r="Q2" s="82"/>
      <c r="R2" s="82"/>
      <c r="S2" s="82"/>
      <c r="T2" s="82"/>
      <c r="U2" s="82"/>
      <c r="V2" s="83"/>
      <c r="X2" s="199" t="s">
        <v>156</v>
      </c>
      <c r="Y2" s="199" t="s">
        <v>157</v>
      </c>
      <c r="Z2" s="199" t="s">
        <v>158</v>
      </c>
      <c r="AA2" s="199" t="s">
        <v>159</v>
      </c>
      <c r="AB2" s="199" t="s">
        <v>160</v>
      </c>
      <c r="AC2" s="199" t="s">
        <v>161</v>
      </c>
      <c r="AD2" s="199" t="s">
        <v>162</v>
      </c>
      <c r="AE2" s="199" t="s">
        <v>163</v>
      </c>
      <c r="AF2" s="199" t="s">
        <v>164</v>
      </c>
      <c r="AG2" s="199" t="s">
        <v>165</v>
      </c>
      <c r="AH2" s="199" t="s">
        <v>166</v>
      </c>
      <c r="AI2" s="199" t="s">
        <v>167</v>
      </c>
      <c r="AJ2" s="199" t="s">
        <v>168</v>
      </c>
      <c r="AK2" s="199" t="s">
        <v>169</v>
      </c>
      <c r="AL2" s="200"/>
    </row>
    <row r="3" spans="1:38" x14ac:dyDescent="0.25">
      <c r="A3" s="84"/>
      <c r="B3" s="26"/>
      <c r="C3" s="271"/>
      <c r="D3" s="272"/>
      <c r="E3" s="26"/>
      <c r="F3" s="85" t="str">
        <f>Data!B54</f>
        <v>Fra-til</v>
      </c>
      <c r="G3" s="85"/>
      <c r="H3" s="437">
        <f ca="1">INDIRECT(H$1&amp;"!$d5")</f>
        <v>0</v>
      </c>
      <c r="I3" s="86">
        <f t="shared" ref="I3:V3" ca="1" si="0">INDIRECT(I$1&amp;"!$d5")</f>
        <v>1</v>
      </c>
      <c r="J3" s="86">
        <f t="shared" ca="1" si="0"/>
        <v>1</v>
      </c>
      <c r="K3" s="86">
        <f t="shared" ca="1" si="0"/>
        <v>1</v>
      </c>
      <c r="L3" s="86">
        <f t="shared" ca="1" si="0"/>
        <v>1</v>
      </c>
      <c r="M3" s="86">
        <f t="shared" ca="1" si="0"/>
        <v>1</v>
      </c>
      <c r="N3" s="86">
        <f t="shared" ca="1" si="0"/>
        <v>1</v>
      </c>
      <c r="O3" s="86">
        <f t="shared" ca="1" si="0"/>
        <v>1</v>
      </c>
      <c r="P3" s="86">
        <f t="shared" ca="1" si="0"/>
        <v>1</v>
      </c>
      <c r="Q3" s="86">
        <f t="shared" ca="1" si="0"/>
        <v>1</v>
      </c>
      <c r="R3" s="86">
        <f t="shared" ca="1" si="0"/>
        <v>1</v>
      </c>
      <c r="S3" s="86">
        <f t="shared" ca="1" si="0"/>
        <v>1</v>
      </c>
      <c r="T3" s="86">
        <f t="shared" ca="1" si="0"/>
        <v>1</v>
      </c>
      <c r="U3" s="86">
        <f t="shared" ca="1" si="0"/>
        <v>1</v>
      </c>
      <c r="V3" s="438">
        <f t="shared" ca="1" si="0"/>
        <v>1</v>
      </c>
      <c r="X3" s="400">
        <f ca="1">INDIRECT(X$1&amp;"!$d5")</f>
        <v>0</v>
      </c>
      <c r="Y3" s="400">
        <f t="shared" ref="Y3:AL3" ca="1" si="1">INDIRECT(Y$1&amp;"!$d5")</f>
        <v>1</v>
      </c>
      <c r="Z3" s="400">
        <f t="shared" ca="1" si="1"/>
        <v>1</v>
      </c>
      <c r="AA3" s="400">
        <f t="shared" ca="1" si="1"/>
        <v>1</v>
      </c>
      <c r="AB3" s="400">
        <f t="shared" ca="1" si="1"/>
        <v>1</v>
      </c>
      <c r="AC3" s="400">
        <f t="shared" ca="1" si="1"/>
        <v>1</v>
      </c>
      <c r="AD3" s="400">
        <f t="shared" ca="1" si="1"/>
        <v>1</v>
      </c>
      <c r="AE3" s="400">
        <f t="shared" ca="1" si="1"/>
        <v>1</v>
      </c>
      <c r="AF3" s="400">
        <f t="shared" ca="1" si="1"/>
        <v>1</v>
      </c>
      <c r="AG3" s="400">
        <f t="shared" ca="1" si="1"/>
        <v>1</v>
      </c>
      <c r="AH3" s="400">
        <f t="shared" ca="1" si="1"/>
        <v>1</v>
      </c>
      <c r="AI3" s="400">
        <f t="shared" ca="1" si="1"/>
        <v>1</v>
      </c>
      <c r="AJ3" s="400">
        <f t="shared" ca="1" si="1"/>
        <v>1</v>
      </c>
      <c r="AK3" s="400">
        <f t="shared" ca="1" si="1"/>
        <v>1</v>
      </c>
      <c r="AL3" s="401">
        <f t="shared" ca="1" si="1"/>
        <v>1</v>
      </c>
    </row>
    <row r="4" spans="1:38" x14ac:dyDescent="0.25">
      <c r="A4" s="87"/>
      <c r="B4" s="26"/>
      <c r="C4" s="26"/>
      <c r="D4" s="26"/>
      <c r="E4" s="78" t="s">
        <v>5</v>
      </c>
      <c r="F4" s="75" t="str">
        <f>Data!B3</f>
        <v>Regnskab</v>
      </c>
      <c r="G4" s="6"/>
      <c r="H4" s="439">
        <f ca="1">INDIRECT(H$1&amp;"!$f5")</f>
        <v>0</v>
      </c>
      <c r="I4" s="440">
        <f t="shared" ref="I4:V4" ca="1" si="2">INDIRECT(I$1&amp;"!$f5")</f>
        <v>0</v>
      </c>
      <c r="J4" s="440">
        <f t="shared" ca="1" si="2"/>
        <v>0</v>
      </c>
      <c r="K4" s="440">
        <f t="shared" ca="1" si="2"/>
        <v>0</v>
      </c>
      <c r="L4" s="440">
        <f t="shared" ca="1" si="2"/>
        <v>0</v>
      </c>
      <c r="M4" s="440">
        <f t="shared" ca="1" si="2"/>
        <v>0</v>
      </c>
      <c r="N4" s="440">
        <f t="shared" ca="1" si="2"/>
        <v>0</v>
      </c>
      <c r="O4" s="440">
        <f t="shared" ca="1" si="2"/>
        <v>0</v>
      </c>
      <c r="P4" s="440">
        <f t="shared" ca="1" si="2"/>
        <v>0</v>
      </c>
      <c r="Q4" s="440">
        <f t="shared" ca="1" si="2"/>
        <v>0</v>
      </c>
      <c r="R4" s="440">
        <f t="shared" ca="1" si="2"/>
        <v>0</v>
      </c>
      <c r="S4" s="440">
        <f t="shared" ca="1" si="2"/>
        <v>0</v>
      </c>
      <c r="T4" s="440">
        <f t="shared" ca="1" si="2"/>
        <v>0</v>
      </c>
      <c r="U4" s="440">
        <f t="shared" ca="1" si="2"/>
        <v>0</v>
      </c>
      <c r="V4" s="441">
        <f t="shared" ca="1" si="2"/>
        <v>0</v>
      </c>
      <c r="X4" s="400">
        <f ca="1">INDIRECT(X$1&amp;"!$f5")</f>
        <v>0</v>
      </c>
      <c r="Y4" s="400">
        <f t="shared" ref="Y4:AL4" ca="1" si="3">INDIRECT(Y$1&amp;"!$f5")</f>
        <v>0</v>
      </c>
      <c r="Z4" s="400">
        <f t="shared" ca="1" si="3"/>
        <v>0</v>
      </c>
      <c r="AA4" s="400">
        <f t="shared" ca="1" si="3"/>
        <v>0</v>
      </c>
      <c r="AB4" s="400">
        <f t="shared" ca="1" si="3"/>
        <v>0</v>
      </c>
      <c r="AC4" s="400">
        <f t="shared" ca="1" si="3"/>
        <v>0</v>
      </c>
      <c r="AD4" s="400">
        <f t="shared" ca="1" si="3"/>
        <v>0</v>
      </c>
      <c r="AE4" s="400">
        <f t="shared" ca="1" si="3"/>
        <v>0</v>
      </c>
      <c r="AF4" s="400">
        <f t="shared" ca="1" si="3"/>
        <v>0</v>
      </c>
      <c r="AG4" s="400">
        <f t="shared" ca="1" si="3"/>
        <v>0</v>
      </c>
      <c r="AH4" s="400">
        <f t="shared" ca="1" si="3"/>
        <v>0</v>
      </c>
      <c r="AI4" s="400">
        <f t="shared" ca="1" si="3"/>
        <v>0</v>
      </c>
      <c r="AJ4" s="400">
        <f t="shared" ca="1" si="3"/>
        <v>0</v>
      </c>
      <c r="AK4" s="400">
        <f t="shared" ca="1" si="3"/>
        <v>0</v>
      </c>
      <c r="AL4" s="401">
        <f t="shared" ca="1" si="3"/>
        <v>0</v>
      </c>
    </row>
    <row r="5" spans="1:38" x14ac:dyDescent="0.25">
      <c r="A5" s="36" t="str">
        <f>Data!B24</f>
        <v>Timer</v>
      </c>
      <c r="B5" s="68" t="str">
        <f>Data!B13</f>
        <v>Interne timer</v>
      </c>
      <c r="C5" s="68"/>
      <c r="D5" s="37"/>
      <c r="E5" s="241">
        <f>'Partner-period(er)'!G5+'Partner-period(er)'!G55+'Partner-period(er)'!G105+'Partner-period(er)'!G155+'Partner-period(er)'!G205+'Partner-period(er)'!G255+'Partner-period(er)'!G305+'Partner-period(er)'!G355+'Partner-period(er)'!G405+'Partner-period(er)'!G455+'Partner-period(er)'!G505+'Partner-period(er)'!G555+'Partner-period(er)'!G605+'Partner-period(er)'!G655+'Partner-period(er)'!G705</f>
        <v>0</v>
      </c>
      <c r="F5" s="5">
        <f ca="1">'Partner-period(er)'!H5+'Partner-period(er)'!H55+'Partner-period(er)'!H105+'Partner-period(er)'!H155+'Partner-period(er)'!H205+'Partner-period(er)'!H255+'Partner-period(er)'!H305+'Partner-period(er)'!H355+'Partner-period(er)'!H405+'Partner-period(er)'!H455+'Partner-period(er)'!H505+'Partner-period(er)'!H555+'Partner-period(er)'!H605+'Partner-period(er)'!H655+'Partner-period(er)'!H705</f>
        <v>0</v>
      </c>
      <c r="G5" s="72"/>
      <c r="H5" s="152">
        <f ca="1">INDIRECT(H$1&amp;"!$I16")</f>
        <v>0</v>
      </c>
      <c r="I5" s="69">
        <f ca="1">INDIRECT(I$1&amp;"!$I16")</f>
        <v>0</v>
      </c>
      <c r="J5" s="69">
        <f t="shared" ref="J5:V5" ca="1" si="4">INDIRECT(J$1&amp;"!$I16")</f>
        <v>0</v>
      </c>
      <c r="K5" s="69">
        <f t="shared" ca="1" si="4"/>
        <v>0</v>
      </c>
      <c r="L5" s="69">
        <f t="shared" ca="1" si="4"/>
        <v>0</v>
      </c>
      <c r="M5" s="68">
        <f t="shared" ca="1" si="4"/>
        <v>0</v>
      </c>
      <c r="N5" s="68">
        <f t="shared" ca="1" si="4"/>
        <v>0</v>
      </c>
      <c r="O5" s="68">
        <f t="shared" ca="1" si="4"/>
        <v>0</v>
      </c>
      <c r="P5" s="68">
        <f t="shared" ca="1" si="4"/>
        <v>0</v>
      </c>
      <c r="Q5" s="68">
        <f t="shared" ca="1" si="4"/>
        <v>0</v>
      </c>
      <c r="R5" s="68">
        <f t="shared" ca="1" si="4"/>
        <v>0</v>
      </c>
      <c r="S5" s="68">
        <f t="shared" ca="1" si="4"/>
        <v>0</v>
      </c>
      <c r="T5" s="68">
        <f t="shared" ca="1" si="4"/>
        <v>0</v>
      </c>
      <c r="U5" s="68">
        <f t="shared" ca="1" si="4"/>
        <v>0</v>
      </c>
      <c r="V5" s="362">
        <f t="shared" ca="1" si="4"/>
        <v>0</v>
      </c>
      <c r="X5" s="373">
        <f ca="1">INDIRECT(X$1&amp;"!$I16")</f>
        <v>0</v>
      </c>
      <c r="Y5" s="374">
        <f ca="1">SUM($H5:I5)</f>
        <v>0</v>
      </c>
      <c r="Z5" s="374">
        <f ca="1">SUM($H5:J5)</f>
        <v>0</v>
      </c>
      <c r="AA5" s="374">
        <f ca="1">SUM($H5:K5)</f>
        <v>0</v>
      </c>
      <c r="AB5" s="374">
        <f ca="1">SUM($H5:L5)</f>
        <v>0</v>
      </c>
      <c r="AC5" s="374">
        <f ca="1">SUM($H5:M5)</f>
        <v>0</v>
      </c>
      <c r="AD5" s="374">
        <f ca="1">SUM($H5:N5)</f>
        <v>0</v>
      </c>
      <c r="AE5" s="374">
        <f ca="1">SUM($H5:O5)</f>
        <v>0</v>
      </c>
      <c r="AF5" s="374">
        <f ca="1">SUM($H5:P5)</f>
        <v>0</v>
      </c>
      <c r="AG5" s="374">
        <f ca="1">SUM($H5:Q5)</f>
        <v>0</v>
      </c>
      <c r="AH5" s="374">
        <f ca="1">SUM($H5:R5)</f>
        <v>0</v>
      </c>
      <c r="AI5" s="374">
        <f ca="1">SUM($H5:S5)</f>
        <v>0</v>
      </c>
      <c r="AJ5" s="374">
        <f ca="1">SUM($H5:T5)</f>
        <v>0</v>
      </c>
      <c r="AK5" s="374">
        <f ca="1">SUM($H5:U5)</f>
        <v>0</v>
      </c>
      <c r="AL5" s="375">
        <f ca="1">SUM($H5:V5)</f>
        <v>0</v>
      </c>
    </row>
    <row r="6" spans="1:38" x14ac:dyDescent="0.25">
      <c r="A6" s="38">
        <f>Data!L2</f>
        <v>4</v>
      </c>
      <c r="B6" s="9" t="str">
        <f>Data!B14</f>
        <v>Teknisk/adm timer</v>
      </c>
      <c r="C6" s="9"/>
      <c r="D6" s="4"/>
      <c r="E6" s="242">
        <f>'Partner-period(er)'!G6+'Partner-period(er)'!G56+'Partner-period(er)'!G106+'Partner-period(er)'!G156+'Partner-period(er)'!G206+'Partner-period(er)'!G256+'Partner-period(er)'!G306+'Partner-period(er)'!G356+'Partner-period(er)'!G406+'Partner-period(er)'!G456+'Partner-period(er)'!G506+'Partner-period(er)'!G556+'Partner-period(er)'!G606+'Partner-period(er)'!G656+'Partner-period(er)'!G706</f>
        <v>0</v>
      </c>
      <c r="F6" s="236">
        <f ca="1">'Partner-period(er)'!H6+'Partner-period(er)'!H56+'Partner-period(er)'!H106+'Partner-period(er)'!H156+'Partner-period(er)'!H206+'Partner-period(er)'!H256+'Partner-period(er)'!H306+'Partner-period(er)'!H356+'Partner-period(er)'!H406+'Partner-period(er)'!H456+'Partner-period(er)'!H506+'Partner-period(er)'!H556+'Partner-period(er)'!H606+'Partner-period(er)'!H656+'Partner-period(er)'!H706</f>
        <v>0</v>
      </c>
      <c r="G6" s="72"/>
      <c r="H6" s="153">
        <f ca="1">INDIRECT(H$1&amp;"!$I17")</f>
        <v>0</v>
      </c>
      <c r="I6" s="58">
        <f ca="1">INDIRECT(I$1&amp;"!$I17")</f>
        <v>0</v>
      </c>
      <c r="J6" s="58">
        <f t="shared" ref="J6:V6" ca="1" si="5">INDIRECT(J$1&amp;"!$I17")</f>
        <v>0</v>
      </c>
      <c r="K6" s="58">
        <f t="shared" ca="1" si="5"/>
        <v>0</v>
      </c>
      <c r="L6" s="58">
        <f t="shared" ca="1" si="5"/>
        <v>0</v>
      </c>
      <c r="M6" s="41">
        <f t="shared" ca="1" si="5"/>
        <v>0</v>
      </c>
      <c r="N6" s="41">
        <f t="shared" ca="1" si="5"/>
        <v>0</v>
      </c>
      <c r="O6" s="41">
        <f t="shared" ca="1" si="5"/>
        <v>0</v>
      </c>
      <c r="P6" s="41">
        <f t="shared" ca="1" si="5"/>
        <v>0</v>
      </c>
      <c r="Q6" s="41">
        <f t="shared" ca="1" si="5"/>
        <v>0</v>
      </c>
      <c r="R6" s="41">
        <f t="shared" ca="1" si="5"/>
        <v>0</v>
      </c>
      <c r="S6" s="41">
        <f t="shared" ca="1" si="5"/>
        <v>0</v>
      </c>
      <c r="T6" s="41">
        <f t="shared" ca="1" si="5"/>
        <v>0</v>
      </c>
      <c r="U6" s="41">
        <f t="shared" ca="1" si="5"/>
        <v>0</v>
      </c>
      <c r="V6" s="363">
        <f t="shared" ca="1" si="5"/>
        <v>0</v>
      </c>
      <c r="X6" s="376">
        <f ca="1">INDIRECT(X$1&amp;"!$I17")</f>
        <v>0</v>
      </c>
      <c r="Y6" s="377">
        <f ca="1">SUM($H6:I6)</f>
        <v>0</v>
      </c>
      <c r="Z6" s="377">
        <f ca="1">SUM($H6:J6)</f>
        <v>0</v>
      </c>
      <c r="AA6" s="377">
        <f ca="1">SUM($H6:K6)</f>
        <v>0</v>
      </c>
      <c r="AB6" s="377">
        <f ca="1">SUM($H6:L6)</f>
        <v>0</v>
      </c>
      <c r="AC6" s="377">
        <f ca="1">SUM($H6:M6)</f>
        <v>0</v>
      </c>
      <c r="AD6" s="377">
        <f ca="1">SUM($H6:N6)</f>
        <v>0</v>
      </c>
      <c r="AE6" s="377">
        <f ca="1">SUM($H6:O6)</f>
        <v>0</v>
      </c>
      <c r="AF6" s="377">
        <f ca="1">SUM($H6:P6)</f>
        <v>0</v>
      </c>
      <c r="AG6" s="377">
        <f ca="1">SUM($H6:Q6)</f>
        <v>0</v>
      </c>
      <c r="AH6" s="377">
        <f ca="1">SUM($H6:R6)</f>
        <v>0</v>
      </c>
      <c r="AI6" s="377">
        <f ca="1">SUM($H6:S6)</f>
        <v>0</v>
      </c>
      <c r="AJ6" s="377">
        <f ca="1">SUM($H6:T6)</f>
        <v>0</v>
      </c>
      <c r="AK6" s="377">
        <f ca="1">SUM($H6:U6)</f>
        <v>0</v>
      </c>
      <c r="AL6" s="378">
        <f ca="1">SUM($H6:V6)</f>
        <v>0</v>
      </c>
    </row>
    <row r="7" spans="1:38" x14ac:dyDescent="0.25">
      <c r="A7" s="36" t="str">
        <f>Data!B5</f>
        <v>Personaleudgifter</v>
      </c>
      <c r="B7" s="37"/>
      <c r="C7" s="37"/>
      <c r="D7" s="37"/>
      <c r="E7" s="241">
        <f>'Partner-period(er)'!G7+'Partner-period(er)'!G57+'Partner-period(er)'!G107+'Partner-period(er)'!G157+'Partner-period(er)'!G207+'Partner-period(er)'!G257+'Partner-period(er)'!G307+'Partner-period(er)'!G357+'Partner-period(er)'!G407+'Partner-period(er)'!G457+'Partner-period(er)'!G507+'Partner-period(er)'!G557+'Partner-period(er)'!G607+'Partner-period(er)'!G657+'Partner-period(er)'!G707</f>
        <v>0</v>
      </c>
      <c r="F7" s="237">
        <f ca="1">'Partner-period(er)'!H7+'Partner-period(er)'!H57+'Partner-period(er)'!H107+'Partner-period(er)'!H157+'Partner-period(er)'!H207+'Partner-period(er)'!H257+'Partner-period(er)'!H307+'Partner-period(er)'!H357+'Partner-period(er)'!H407+'Partner-period(er)'!H457+'Partner-period(er)'!H507+'Partner-period(er)'!H557+'Partner-period(er)'!H607+'Partner-period(er)'!H657+'Partner-period(er)'!H707</f>
        <v>0</v>
      </c>
      <c r="G7" s="72"/>
      <c r="H7" s="159">
        <f ca="1">INDIRECT(H$1&amp;"!$I18")</f>
        <v>0</v>
      </c>
      <c r="I7" s="57">
        <f ca="1">INDIRECT(I$1&amp;"!$I18")</f>
        <v>0</v>
      </c>
      <c r="J7" s="57">
        <f t="shared" ref="J7:V7" ca="1" si="6">INDIRECT(J$1&amp;"!$I18")</f>
        <v>0</v>
      </c>
      <c r="K7" s="57">
        <f t="shared" ca="1" si="6"/>
        <v>0</v>
      </c>
      <c r="L7" s="57">
        <f t="shared" ca="1" si="6"/>
        <v>0</v>
      </c>
      <c r="M7" s="9">
        <f t="shared" ca="1" si="6"/>
        <v>0</v>
      </c>
      <c r="N7" s="9">
        <f t="shared" ca="1" si="6"/>
        <v>0</v>
      </c>
      <c r="O7" s="9">
        <f t="shared" ca="1" si="6"/>
        <v>0</v>
      </c>
      <c r="P7" s="9">
        <f t="shared" ca="1" si="6"/>
        <v>0</v>
      </c>
      <c r="Q7" s="9">
        <f t="shared" ca="1" si="6"/>
        <v>0</v>
      </c>
      <c r="R7" s="9">
        <f t="shared" ca="1" si="6"/>
        <v>0</v>
      </c>
      <c r="S7" s="9">
        <f t="shared" ca="1" si="6"/>
        <v>0</v>
      </c>
      <c r="T7" s="9">
        <f t="shared" ca="1" si="6"/>
        <v>0</v>
      </c>
      <c r="U7" s="9">
        <f t="shared" ca="1" si="6"/>
        <v>0</v>
      </c>
      <c r="V7" s="109">
        <f t="shared" ca="1" si="6"/>
        <v>0</v>
      </c>
      <c r="X7" s="379">
        <f ca="1">INDIRECT(X$1&amp;"!$I18")</f>
        <v>0</v>
      </c>
      <c r="Y7" s="380">
        <f ca="1">SUM($H7:I7)</f>
        <v>0</v>
      </c>
      <c r="Z7" s="380">
        <f ca="1">SUM($H7:J7)</f>
        <v>0</v>
      </c>
      <c r="AA7" s="380">
        <f ca="1">SUM($H7:K7)</f>
        <v>0</v>
      </c>
      <c r="AB7" s="380">
        <f ca="1">SUM($H7:L7)</f>
        <v>0</v>
      </c>
      <c r="AC7" s="380">
        <f ca="1">SUM($H7:M7)</f>
        <v>0</v>
      </c>
      <c r="AD7" s="380">
        <f ca="1">SUM($H7:N7)</f>
        <v>0</v>
      </c>
      <c r="AE7" s="380">
        <f ca="1">SUM($H7:O7)</f>
        <v>0</v>
      </c>
      <c r="AF7" s="380">
        <f ca="1">SUM($H7:P7)</f>
        <v>0</v>
      </c>
      <c r="AG7" s="380">
        <f ca="1">SUM($H7:Q7)</f>
        <v>0</v>
      </c>
      <c r="AH7" s="380">
        <f ca="1">SUM($H7:R7)</f>
        <v>0</v>
      </c>
      <c r="AI7" s="380">
        <f ca="1">SUM($H7:S7)</f>
        <v>0</v>
      </c>
      <c r="AJ7" s="380">
        <f ca="1">SUM($H7:T7)</f>
        <v>0</v>
      </c>
      <c r="AK7" s="380">
        <f ca="1">SUM($H7:U7)</f>
        <v>0</v>
      </c>
      <c r="AL7" s="381">
        <f ca="1">SUM($H7:V7)</f>
        <v>0</v>
      </c>
    </row>
    <row r="8" spans="1:38" x14ac:dyDescent="0.25">
      <c r="A8" s="43"/>
      <c r="B8" s="9" t="str">
        <f>Data!B15</f>
        <v>Interen løn</v>
      </c>
      <c r="C8" s="9"/>
      <c r="D8" s="66">
        <v>5467.7</v>
      </c>
      <c r="E8" s="242">
        <f>'Partner-period(er)'!G8+'Partner-period(er)'!G58+'Partner-period(er)'!G108+'Partner-period(er)'!G158+'Partner-period(er)'!G208+'Partner-period(er)'!G258+'Partner-period(er)'!G308+'Partner-period(er)'!G358+'Partner-period(er)'!G408+'Partner-period(er)'!G458+'Partner-period(er)'!G508+'Partner-period(er)'!G558+'Partner-period(er)'!G608+'Partner-period(er)'!G658+'Partner-period(er)'!G708</f>
        <v>0</v>
      </c>
      <c r="F8" s="237">
        <f ca="1">'Partner-period(er)'!H8+'Partner-period(er)'!H58+'Partner-period(er)'!H108+'Partner-period(er)'!H158+'Partner-period(er)'!H208+'Partner-period(er)'!H258+'Partner-period(er)'!H308+'Partner-period(er)'!H358+'Partner-period(er)'!H408+'Partner-period(er)'!H458+'Partner-period(er)'!H508+'Partner-period(er)'!H558+'Partner-period(er)'!H608+'Partner-period(er)'!H658+'Partner-period(er)'!H708</f>
        <v>0</v>
      </c>
      <c r="G8" s="72"/>
      <c r="H8" s="159">
        <f ca="1">INDIRECT(H$1&amp;"!$I19")</f>
        <v>0</v>
      </c>
      <c r="I8" s="57">
        <f ca="1">INDIRECT(I$1&amp;"!$I19")</f>
        <v>0</v>
      </c>
      <c r="J8" s="57">
        <f t="shared" ref="J8:V8" ca="1" si="7">INDIRECT(J$1&amp;"!$I19")</f>
        <v>0</v>
      </c>
      <c r="K8" s="57">
        <f t="shared" ca="1" si="7"/>
        <v>0</v>
      </c>
      <c r="L8" s="57">
        <f t="shared" ca="1" si="7"/>
        <v>0</v>
      </c>
      <c r="M8" s="9">
        <f t="shared" ca="1" si="7"/>
        <v>0</v>
      </c>
      <c r="N8" s="9">
        <f t="shared" ca="1" si="7"/>
        <v>0</v>
      </c>
      <c r="O8" s="9">
        <f t="shared" ca="1" si="7"/>
        <v>0</v>
      </c>
      <c r="P8" s="9">
        <f t="shared" ca="1" si="7"/>
        <v>0</v>
      </c>
      <c r="Q8" s="9">
        <f t="shared" ca="1" si="7"/>
        <v>0</v>
      </c>
      <c r="R8" s="9">
        <f t="shared" ca="1" si="7"/>
        <v>0</v>
      </c>
      <c r="S8" s="9">
        <f t="shared" ca="1" si="7"/>
        <v>0</v>
      </c>
      <c r="T8" s="9">
        <f t="shared" ca="1" si="7"/>
        <v>0</v>
      </c>
      <c r="U8" s="9">
        <f t="shared" ca="1" si="7"/>
        <v>0</v>
      </c>
      <c r="V8" s="109">
        <f t="shared" ca="1" si="7"/>
        <v>0</v>
      </c>
      <c r="X8" s="379">
        <f ca="1">INDIRECT(X$1&amp;"!$I19")</f>
        <v>0</v>
      </c>
      <c r="Y8" s="380">
        <f ca="1">SUM($H8:I8)</f>
        <v>0</v>
      </c>
      <c r="Z8" s="380">
        <f ca="1">SUM($H8:J8)</f>
        <v>0</v>
      </c>
      <c r="AA8" s="380">
        <f ca="1">SUM($H8:K8)</f>
        <v>0</v>
      </c>
      <c r="AB8" s="380">
        <f ca="1">SUM($H8:L8)</f>
        <v>0</v>
      </c>
      <c r="AC8" s="380">
        <f ca="1">SUM($H8:M8)</f>
        <v>0</v>
      </c>
      <c r="AD8" s="380">
        <f ca="1">SUM($H8:N8)</f>
        <v>0</v>
      </c>
      <c r="AE8" s="380">
        <f ca="1">SUM($H8:O8)</f>
        <v>0</v>
      </c>
      <c r="AF8" s="380">
        <f ca="1">SUM($H8:P8)</f>
        <v>0</v>
      </c>
      <c r="AG8" s="380">
        <f ca="1">SUM($H8:Q8)</f>
        <v>0</v>
      </c>
      <c r="AH8" s="380">
        <f ca="1">SUM($H8:R8)</f>
        <v>0</v>
      </c>
      <c r="AI8" s="380">
        <f ca="1">SUM($H8:S8)</f>
        <v>0</v>
      </c>
      <c r="AJ8" s="380">
        <f ca="1">SUM($H8:T8)</f>
        <v>0</v>
      </c>
      <c r="AK8" s="380">
        <f ca="1">SUM($H8:U8)</f>
        <v>0</v>
      </c>
      <c r="AL8" s="381">
        <f ca="1">SUM($H8:V8)</f>
        <v>0</v>
      </c>
    </row>
    <row r="9" spans="1:38" x14ac:dyDescent="0.25">
      <c r="A9" s="39"/>
      <c r="B9" s="9" t="str">
        <f>Data!B16</f>
        <v>Teknisk/adm løn</v>
      </c>
      <c r="C9" s="9"/>
      <c r="D9" s="66">
        <v>285.71428571428572</v>
      </c>
      <c r="E9" s="242">
        <f>'Partner-period(er)'!G9+'Partner-period(er)'!G59+'Partner-period(er)'!G109+'Partner-period(er)'!G159+'Partner-period(er)'!G209+'Partner-period(er)'!G259+'Partner-period(er)'!G309+'Partner-period(er)'!G359+'Partner-period(er)'!G409+'Partner-period(er)'!G459+'Partner-period(er)'!G509+'Partner-period(er)'!G559+'Partner-period(er)'!G609+'Partner-period(er)'!G659+'Partner-period(er)'!G709</f>
        <v>0</v>
      </c>
      <c r="F9" s="237">
        <f ca="1">'Partner-period(er)'!H9+'Partner-period(er)'!H59+'Partner-period(er)'!H109+'Partner-period(er)'!H159+'Partner-period(er)'!H209+'Partner-period(er)'!H259+'Partner-period(er)'!H309+'Partner-period(er)'!H359+'Partner-period(er)'!H409+'Partner-period(er)'!H459+'Partner-period(er)'!H509+'Partner-period(er)'!H559+'Partner-period(er)'!H609+'Partner-period(er)'!H659+'Partner-period(er)'!H709</f>
        <v>0</v>
      </c>
      <c r="G9" s="72"/>
      <c r="H9" s="159">
        <f ca="1">INDIRECT(H$1&amp;"!$I20")</f>
        <v>0</v>
      </c>
      <c r="I9" s="57">
        <f ca="1">INDIRECT(I$1&amp;"!$I20")</f>
        <v>0</v>
      </c>
      <c r="J9" s="57">
        <f t="shared" ref="J9:V9" ca="1" si="8">INDIRECT(J$1&amp;"!$I20")</f>
        <v>0</v>
      </c>
      <c r="K9" s="57">
        <f t="shared" ca="1" si="8"/>
        <v>0</v>
      </c>
      <c r="L9" s="57">
        <f t="shared" ca="1" si="8"/>
        <v>0</v>
      </c>
      <c r="M9" s="9">
        <f t="shared" ca="1" si="8"/>
        <v>0</v>
      </c>
      <c r="N9" s="9">
        <f t="shared" ca="1" si="8"/>
        <v>0</v>
      </c>
      <c r="O9" s="9">
        <f t="shared" ca="1" si="8"/>
        <v>0</v>
      </c>
      <c r="P9" s="9">
        <f t="shared" ca="1" si="8"/>
        <v>0</v>
      </c>
      <c r="Q9" s="9">
        <f t="shared" ca="1" si="8"/>
        <v>0</v>
      </c>
      <c r="R9" s="9">
        <f t="shared" ca="1" si="8"/>
        <v>0</v>
      </c>
      <c r="S9" s="9">
        <f t="shared" ca="1" si="8"/>
        <v>0</v>
      </c>
      <c r="T9" s="9">
        <f t="shared" ca="1" si="8"/>
        <v>0</v>
      </c>
      <c r="U9" s="9">
        <f t="shared" ca="1" si="8"/>
        <v>0</v>
      </c>
      <c r="V9" s="109">
        <f t="shared" ca="1" si="8"/>
        <v>0</v>
      </c>
      <c r="X9" s="379">
        <f ca="1">INDIRECT(X$1&amp;"!$I20")</f>
        <v>0</v>
      </c>
      <c r="Y9" s="380">
        <f ca="1">SUM($H9:I9)</f>
        <v>0</v>
      </c>
      <c r="Z9" s="380">
        <f ca="1">SUM($H9:J9)</f>
        <v>0</v>
      </c>
      <c r="AA9" s="380">
        <f ca="1">SUM($H9:K9)</f>
        <v>0</v>
      </c>
      <c r="AB9" s="380">
        <f ca="1">SUM($H9:L9)</f>
        <v>0</v>
      </c>
      <c r="AC9" s="380">
        <f ca="1">SUM($H9:M9)</f>
        <v>0</v>
      </c>
      <c r="AD9" s="380">
        <f ca="1">SUM($H9:N9)</f>
        <v>0</v>
      </c>
      <c r="AE9" s="380">
        <f ca="1">SUM($H9:O9)</f>
        <v>0</v>
      </c>
      <c r="AF9" s="380">
        <f ca="1">SUM($H9:P9)</f>
        <v>0</v>
      </c>
      <c r="AG9" s="380">
        <f ca="1">SUM($H9:Q9)</f>
        <v>0</v>
      </c>
      <c r="AH9" s="380">
        <f ca="1">SUM($H9:R9)</f>
        <v>0</v>
      </c>
      <c r="AI9" s="380">
        <f ca="1">SUM($H9:S9)</f>
        <v>0</v>
      </c>
      <c r="AJ9" s="380">
        <f ca="1">SUM($H9:T9)</f>
        <v>0</v>
      </c>
      <c r="AK9" s="380">
        <f ca="1">SUM($H9:U9)</f>
        <v>0</v>
      </c>
      <c r="AL9" s="381">
        <f ca="1">SUM($H9:V9)</f>
        <v>0</v>
      </c>
    </row>
    <row r="10" spans="1:38" x14ac:dyDescent="0.25">
      <c r="A10" s="40"/>
      <c r="B10" s="41" t="str">
        <f>Data!B17</f>
        <v>Overhead løn</v>
      </c>
      <c r="C10" s="41"/>
      <c r="D10" s="70">
        <v>0.34</v>
      </c>
      <c r="E10" s="243">
        <f>'Partner-period(er)'!G10+'Partner-period(er)'!G60+'Partner-period(er)'!G110+'Partner-period(er)'!G160+'Partner-period(er)'!G210+'Partner-period(er)'!G260+'Partner-period(er)'!G310+'Partner-period(er)'!G360+'Partner-period(er)'!G410+'Partner-period(er)'!G460+'Partner-period(er)'!G510+'Partner-period(er)'!G560+'Partner-period(er)'!G610+'Partner-period(er)'!G660+'Partner-period(er)'!G710</f>
        <v>0</v>
      </c>
      <c r="F10" s="236">
        <f ca="1">'Partner-period(er)'!H10+'Partner-period(er)'!H60+'Partner-period(er)'!H110+'Partner-period(er)'!H160+'Partner-period(er)'!H210+'Partner-period(er)'!H260+'Partner-period(er)'!H310+'Partner-period(er)'!H360+'Partner-period(er)'!H410+'Partner-period(er)'!H460+'Partner-period(er)'!H510+'Partner-period(er)'!H560+'Partner-period(er)'!H610+'Partner-period(er)'!H660+'Partner-period(er)'!H710</f>
        <v>0</v>
      </c>
      <c r="G10" s="72"/>
      <c r="H10" s="159">
        <f ca="1">INDIRECT(H$1&amp;"!$I21")</f>
        <v>0</v>
      </c>
      <c r="I10" s="57">
        <f ca="1">INDIRECT(I$1&amp;"!$I21")</f>
        <v>0</v>
      </c>
      <c r="J10" s="57">
        <f t="shared" ref="J10:V10" ca="1" si="9">INDIRECT(J$1&amp;"!$I21")</f>
        <v>0</v>
      </c>
      <c r="K10" s="57">
        <f t="shared" ca="1" si="9"/>
        <v>0</v>
      </c>
      <c r="L10" s="57">
        <f t="shared" ca="1" si="9"/>
        <v>0</v>
      </c>
      <c r="M10" s="9">
        <f t="shared" ca="1" si="9"/>
        <v>0</v>
      </c>
      <c r="N10" s="9">
        <f t="shared" ca="1" si="9"/>
        <v>0</v>
      </c>
      <c r="O10" s="9">
        <f t="shared" ca="1" si="9"/>
        <v>0</v>
      </c>
      <c r="P10" s="9">
        <f t="shared" ca="1" si="9"/>
        <v>0</v>
      </c>
      <c r="Q10" s="9">
        <f t="shared" ca="1" si="9"/>
        <v>0</v>
      </c>
      <c r="R10" s="9">
        <f t="shared" ca="1" si="9"/>
        <v>0</v>
      </c>
      <c r="S10" s="9">
        <f t="shared" ca="1" si="9"/>
        <v>0</v>
      </c>
      <c r="T10" s="9">
        <f t="shared" ca="1" si="9"/>
        <v>0</v>
      </c>
      <c r="U10" s="9">
        <f t="shared" ca="1" si="9"/>
        <v>0</v>
      </c>
      <c r="V10" s="109">
        <f t="shared" ca="1" si="9"/>
        <v>0</v>
      </c>
      <c r="X10" s="379">
        <f ca="1">INDIRECT(X$1&amp;"!$I21")</f>
        <v>0</v>
      </c>
      <c r="Y10" s="380">
        <f ca="1">SUM($H10:I10)</f>
        <v>0</v>
      </c>
      <c r="Z10" s="380">
        <f ca="1">SUM($H10:J10)</f>
        <v>0</v>
      </c>
      <c r="AA10" s="380">
        <f ca="1">SUM($H10:K10)</f>
        <v>0</v>
      </c>
      <c r="AB10" s="380">
        <f ca="1">SUM($H10:L10)</f>
        <v>0</v>
      </c>
      <c r="AC10" s="380">
        <f ca="1">SUM($H10:M10)</f>
        <v>0</v>
      </c>
      <c r="AD10" s="380">
        <f ca="1">SUM($H10:N10)</f>
        <v>0</v>
      </c>
      <c r="AE10" s="380">
        <f ca="1">SUM($H10:O10)</f>
        <v>0</v>
      </c>
      <c r="AF10" s="380">
        <f ca="1">SUM($H10:P10)</f>
        <v>0</v>
      </c>
      <c r="AG10" s="380">
        <f ca="1">SUM($H10:Q10)</f>
        <v>0</v>
      </c>
      <c r="AH10" s="380">
        <f ca="1">SUM($H10:R10)</f>
        <v>0</v>
      </c>
      <c r="AI10" s="380">
        <f ca="1">SUM($H10:S10)</f>
        <v>0</v>
      </c>
      <c r="AJ10" s="380">
        <f ca="1">SUM($H10:T10)</f>
        <v>0</v>
      </c>
      <c r="AK10" s="380">
        <f ca="1">SUM($H10:U10)</f>
        <v>0</v>
      </c>
      <c r="AL10" s="381">
        <f ca="1">SUM($H10:V10)</f>
        <v>0</v>
      </c>
    </row>
    <row r="11" spans="1:38" x14ac:dyDescent="0.25">
      <c r="A11" s="62"/>
      <c r="B11" s="34" t="str">
        <f>Data!B39</f>
        <v>Lønomkostninger total</v>
      </c>
      <c r="C11" s="34"/>
      <c r="D11" s="53"/>
      <c r="E11" s="242">
        <f>'Partner-period(er)'!G11+'Partner-period(er)'!G61+'Partner-period(er)'!G111+'Partner-period(er)'!G161+'Partner-period(er)'!G211+'Partner-period(er)'!G261+'Partner-period(er)'!G311+'Partner-period(er)'!G361+'Partner-period(er)'!G411+'Partner-period(er)'!G461+'Partner-period(er)'!G511+'Partner-period(er)'!G561+'Partner-period(er)'!G611+'Partner-period(er)'!G661+'Partner-period(er)'!G711</f>
        <v>0</v>
      </c>
      <c r="F11" s="76">
        <f ca="1">'Partner-period(er)'!H11+'Partner-period(er)'!H61+'Partner-period(er)'!H111+'Partner-period(er)'!H161+'Partner-period(er)'!H211+'Partner-period(er)'!H261+'Partner-period(er)'!H311+'Partner-period(er)'!H361+'Partner-period(er)'!H411+'Partner-period(er)'!H461+'Partner-period(er)'!H511+'Partner-period(er)'!H561+'Partner-period(er)'!H611+'Partner-period(er)'!H661+'Partner-period(er)'!H711</f>
        <v>0</v>
      </c>
      <c r="G11" s="79"/>
      <c r="H11" s="209">
        <f ca="1">INDIRECT(H$1&amp;"!$I22")</f>
        <v>0</v>
      </c>
      <c r="I11" s="61">
        <f ca="1">INDIRECT(I$1&amp;"!$I22")</f>
        <v>0</v>
      </c>
      <c r="J11" s="210">
        <f t="shared" ref="J11:V11" ca="1" si="10">INDIRECT(J$1&amp;"!$I22")</f>
        <v>0</v>
      </c>
      <c r="K11" s="210">
        <f t="shared" ca="1" si="10"/>
        <v>0</v>
      </c>
      <c r="L11" s="210">
        <f t="shared" ca="1" si="10"/>
        <v>0</v>
      </c>
      <c r="M11" s="364">
        <f t="shared" ca="1" si="10"/>
        <v>0</v>
      </c>
      <c r="N11" s="364">
        <f t="shared" ca="1" si="10"/>
        <v>0</v>
      </c>
      <c r="O11" s="364">
        <f t="shared" ca="1" si="10"/>
        <v>0</v>
      </c>
      <c r="P11" s="364">
        <f t="shared" ca="1" si="10"/>
        <v>0</v>
      </c>
      <c r="Q11" s="364">
        <f t="shared" ca="1" si="10"/>
        <v>0</v>
      </c>
      <c r="R11" s="364">
        <f t="shared" ca="1" si="10"/>
        <v>0</v>
      </c>
      <c r="S11" s="364">
        <f t="shared" ca="1" si="10"/>
        <v>0</v>
      </c>
      <c r="T11" s="364">
        <f t="shared" ca="1" si="10"/>
        <v>0</v>
      </c>
      <c r="U11" s="364">
        <f t="shared" ca="1" si="10"/>
        <v>0</v>
      </c>
      <c r="V11" s="365">
        <f t="shared" ca="1" si="10"/>
        <v>0</v>
      </c>
      <c r="X11" s="382">
        <f ca="1">INDIRECT(X$1&amp;"!$I22")</f>
        <v>0</v>
      </c>
      <c r="Y11" s="383">
        <f ca="1">SUM($H11:I11)</f>
        <v>0</v>
      </c>
      <c r="Z11" s="384">
        <f ca="1">SUM($H11:J11)</f>
        <v>0</v>
      </c>
      <c r="AA11" s="384">
        <f ca="1">SUM($H11:K11)</f>
        <v>0</v>
      </c>
      <c r="AB11" s="384">
        <f ca="1">SUM($H11:L11)</f>
        <v>0</v>
      </c>
      <c r="AC11" s="384">
        <f ca="1">SUM($H11:M11)</f>
        <v>0</v>
      </c>
      <c r="AD11" s="384">
        <f ca="1">SUM($H11:N11)</f>
        <v>0</v>
      </c>
      <c r="AE11" s="384">
        <f ca="1">SUM($H11:O11)</f>
        <v>0</v>
      </c>
      <c r="AF11" s="384">
        <f ca="1">SUM($H11:P11)</f>
        <v>0</v>
      </c>
      <c r="AG11" s="384">
        <f ca="1">SUM($H11:Q11)</f>
        <v>0</v>
      </c>
      <c r="AH11" s="384">
        <f ca="1">SUM($H11:R11)</f>
        <v>0</v>
      </c>
      <c r="AI11" s="384">
        <f ca="1">SUM($H11:S11)</f>
        <v>0</v>
      </c>
      <c r="AJ11" s="384">
        <f ca="1">SUM($H11:T11)</f>
        <v>0</v>
      </c>
      <c r="AK11" s="384">
        <f ca="1">SUM($H11:U11)</f>
        <v>0</v>
      </c>
      <c r="AL11" s="385">
        <f ca="1">SUM($H11:V11)</f>
        <v>0</v>
      </c>
    </row>
    <row r="12" spans="1:38" x14ac:dyDescent="0.25">
      <c r="A12" s="38" t="str">
        <f>Data!B18</f>
        <v>Andre omkostninger</v>
      </c>
      <c r="B12" s="9"/>
      <c r="C12" s="9"/>
      <c r="D12" s="4"/>
      <c r="E12" s="241">
        <f>'Partner-period(er)'!G12+'Partner-period(er)'!G62+'Partner-period(er)'!G112+'Partner-period(er)'!G162+'Partner-period(er)'!G212+'Partner-period(er)'!G262+'Partner-period(er)'!G312+'Partner-period(er)'!G362+'Partner-period(er)'!G412+'Partner-period(er)'!G462+'Partner-period(er)'!G512+'Partner-period(er)'!G562+'Partner-period(er)'!G612+'Partner-period(er)'!G662+'Partner-period(er)'!G712</f>
        <v>0</v>
      </c>
      <c r="F12" s="237">
        <f ca="1">'Partner-period(er)'!H12+'Partner-period(er)'!H62+'Partner-period(er)'!H112+'Partner-period(er)'!H162+'Partner-period(er)'!H212+'Partner-period(er)'!H262+'Partner-period(er)'!H312+'Partner-period(er)'!H362+'Partner-period(er)'!H412+'Partner-period(er)'!H462+'Partner-period(er)'!H512+'Partner-period(er)'!H562+'Partner-period(er)'!H612+'Partner-period(er)'!H662+'Partner-period(er)'!H712</f>
        <v>0</v>
      </c>
      <c r="G12" s="72"/>
      <c r="H12" s="159">
        <f ca="1">INDIRECT(H$1&amp;"!$I23")</f>
        <v>0</v>
      </c>
      <c r="I12" s="57">
        <f ca="1">INDIRECT(I$1&amp;"!$I23")</f>
        <v>0</v>
      </c>
      <c r="J12" s="57">
        <f t="shared" ref="J12:V12" ca="1" si="11">INDIRECT(J$1&amp;"!$I23")</f>
        <v>0</v>
      </c>
      <c r="K12" s="57">
        <f t="shared" ca="1" si="11"/>
        <v>0</v>
      </c>
      <c r="L12" s="57">
        <f t="shared" ca="1" si="11"/>
        <v>0</v>
      </c>
      <c r="M12" s="9">
        <f t="shared" ca="1" si="11"/>
        <v>0</v>
      </c>
      <c r="N12" s="9">
        <f t="shared" ca="1" si="11"/>
        <v>0</v>
      </c>
      <c r="O12" s="9">
        <f t="shared" ca="1" si="11"/>
        <v>0</v>
      </c>
      <c r="P12" s="9">
        <f t="shared" ca="1" si="11"/>
        <v>0</v>
      </c>
      <c r="Q12" s="9">
        <f t="shared" ca="1" si="11"/>
        <v>0</v>
      </c>
      <c r="R12" s="9">
        <f t="shared" ca="1" si="11"/>
        <v>0</v>
      </c>
      <c r="S12" s="9">
        <f t="shared" ca="1" si="11"/>
        <v>0</v>
      </c>
      <c r="T12" s="9">
        <f t="shared" ca="1" si="11"/>
        <v>0</v>
      </c>
      <c r="U12" s="9">
        <f t="shared" ca="1" si="11"/>
        <v>0</v>
      </c>
      <c r="V12" s="109">
        <f t="shared" ca="1" si="11"/>
        <v>0</v>
      </c>
      <c r="X12" s="379">
        <f ca="1">INDIRECT(X$1&amp;"!$I23")</f>
        <v>0</v>
      </c>
      <c r="Y12" s="380">
        <f ca="1">SUM($H12:I12)</f>
        <v>0</v>
      </c>
      <c r="Z12" s="380">
        <f ca="1">SUM($H12:J12)</f>
        <v>0</v>
      </c>
      <c r="AA12" s="380">
        <f ca="1">SUM($H12:K12)</f>
        <v>0</v>
      </c>
      <c r="AB12" s="380">
        <f ca="1">SUM($H12:L12)</f>
        <v>0</v>
      </c>
      <c r="AC12" s="380">
        <f ca="1">SUM($H12:M12)</f>
        <v>0</v>
      </c>
      <c r="AD12" s="380">
        <f ca="1">SUM($H12:N12)</f>
        <v>0</v>
      </c>
      <c r="AE12" s="380">
        <f ca="1">SUM($H12:O12)</f>
        <v>0</v>
      </c>
      <c r="AF12" s="380">
        <f ca="1">SUM($H12:P12)</f>
        <v>0</v>
      </c>
      <c r="AG12" s="380">
        <f ca="1">SUM($H12:Q12)</f>
        <v>0</v>
      </c>
      <c r="AH12" s="380">
        <f ca="1">SUM($H12:R12)</f>
        <v>0</v>
      </c>
      <c r="AI12" s="380">
        <f ca="1">SUM($H12:S12)</f>
        <v>0</v>
      </c>
      <c r="AJ12" s="380">
        <f ca="1">SUM($H12:T12)</f>
        <v>0</v>
      </c>
      <c r="AK12" s="380">
        <f ca="1">SUM($H12:U12)</f>
        <v>0</v>
      </c>
      <c r="AL12" s="381">
        <f ca="1">SUM($H12:V12)</f>
        <v>0</v>
      </c>
    </row>
    <row r="13" spans="1:38" x14ac:dyDescent="0.25">
      <c r="A13" s="39"/>
      <c r="B13" s="9" t="str">
        <f>Data!B6</f>
        <v>Instrumenter og udstyr</v>
      </c>
      <c r="C13" s="9"/>
      <c r="D13" s="4"/>
      <c r="E13" s="242">
        <f>'Partner-period(er)'!G13+'Partner-period(er)'!G63+'Partner-period(er)'!G113+'Partner-period(er)'!G163+'Partner-period(er)'!G213+'Partner-period(er)'!G263+'Partner-period(er)'!G313+'Partner-period(er)'!G363+'Partner-period(er)'!G413+'Partner-period(er)'!G463+'Partner-period(er)'!G513+'Partner-period(er)'!G563+'Partner-period(er)'!G613+'Partner-period(er)'!G663+'Partner-period(er)'!G713</f>
        <v>0</v>
      </c>
      <c r="F13" s="237">
        <f ca="1">'Partner-period(er)'!H13+'Partner-period(er)'!H63+'Partner-period(er)'!H113+'Partner-period(er)'!H163+'Partner-period(er)'!H213+'Partner-period(er)'!H263+'Partner-period(er)'!H313+'Partner-period(er)'!H363+'Partner-period(er)'!H413+'Partner-period(er)'!H463+'Partner-period(er)'!H513+'Partner-period(er)'!H563+'Partner-period(er)'!H613+'Partner-period(er)'!H663+'Partner-period(er)'!H713</f>
        <v>0</v>
      </c>
      <c r="G13" s="72"/>
      <c r="H13" s="159">
        <f ca="1">INDIRECT(H$1&amp;"!$I24")</f>
        <v>0</v>
      </c>
      <c r="I13" s="57">
        <f ca="1">INDIRECT(I$1&amp;"!$I24")</f>
        <v>0</v>
      </c>
      <c r="J13" s="57">
        <f t="shared" ref="J13:V13" ca="1" si="12">INDIRECT(J$1&amp;"!$I24")</f>
        <v>0</v>
      </c>
      <c r="K13" s="57">
        <f t="shared" ca="1" si="12"/>
        <v>0</v>
      </c>
      <c r="L13" s="57">
        <f t="shared" ca="1" si="12"/>
        <v>0</v>
      </c>
      <c r="M13" s="9">
        <f t="shared" ca="1" si="12"/>
        <v>0</v>
      </c>
      <c r="N13" s="9">
        <f t="shared" ca="1" si="12"/>
        <v>0</v>
      </c>
      <c r="O13" s="9">
        <f t="shared" ca="1" si="12"/>
        <v>0</v>
      </c>
      <c r="P13" s="9">
        <f t="shared" ca="1" si="12"/>
        <v>0</v>
      </c>
      <c r="Q13" s="9">
        <f t="shared" ca="1" si="12"/>
        <v>0</v>
      </c>
      <c r="R13" s="9">
        <f t="shared" ca="1" si="12"/>
        <v>0</v>
      </c>
      <c r="S13" s="9">
        <f t="shared" ca="1" si="12"/>
        <v>0</v>
      </c>
      <c r="T13" s="9">
        <f t="shared" ca="1" si="12"/>
        <v>0</v>
      </c>
      <c r="U13" s="9">
        <f t="shared" ca="1" si="12"/>
        <v>0</v>
      </c>
      <c r="V13" s="109">
        <f t="shared" ca="1" si="12"/>
        <v>0</v>
      </c>
      <c r="X13" s="379">
        <f ca="1">INDIRECT(X$1&amp;"!$I24")</f>
        <v>0</v>
      </c>
      <c r="Y13" s="380">
        <f ca="1">SUM($H13:I13)</f>
        <v>0</v>
      </c>
      <c r="Z13" s="380">
        <f ca="1">SUM($H13:J13)</f>
        <v>0</v>
      </c>
      <c r="AA13" s="380">
        <f ca="1">SUM($H13:K13)</f>
        <v>0</v>
      </c>
      <c r="AB13" s="380">
        <f ca="1">SUM($H13:L13)</f>
        <v>0</v>
      </c>
      <c r="AC13" s="380">
        <f ca="1">SUM($H13:M13)</f>
        <v>0</v>
      </c>
      <c r="AD13" s="380">
        <f ca="1">SUM($H13:N13)</f>
        <v>0</v>
      </c>
      <c r="AE13" s="380">
        <f ca="1">SUM($H13:O13)</f>
        <v>0</v>
      </c>
      <c r="AF13" s="380">
        <f ca="1">SUM($H13:P13)</f>
        <v>0</v>
      </c>
      <c r="AG13" s="380">
        <f ca="1">SUM($H13:Q13)</f>
        <v>0</v>
      </c>
      <c r="AH13" s="380">
        <f ca="1">SUM($H13:R13)</f>
        <v>0</v>
      </c>
      <c r="AI13" s="380">
        <f ca="1">SUM($H13:S13)</f>
        <v>0</v>
      </c>
      <c r="AJ13" s="380">
        <f ca="1">SUM($H13:T13)</f>
        <v>0</v>
      </c>
      <c r="AK13" s="380">
        <f ca="1">SUM($H13:U13)</f>
        <v>0</v>
      </c>
      <c r="AL13" s="381">
        <f ca="1">SUM($H13:V13)</f>
        <v>0</v>
      </c>
    </row>
    <row r="14" spans="1:38" x14ac:dyDescent="0.25">
      <c r="A14" s="39"/>
      <c r="B14" s="9" t="str">
        <f>Data!B7</f>
        <v>Bygninger og jord</v>
      </c>
      <c r="C14" s="9"/>
      <c r="D14" s="4"/>
      <c r="E14" s="242">
        <f>'Partner-period(er)'!G14+'Partner-period(er)'!G64+'Partner-period(er)'!G114+'Partner-period(er)'!G164+'Partner-period(er)'!G214+'Partner-period(er)'!G264+'Partner-period(er)'!G314+'Partner-period(er)'!G364+'Partner-period(er)'!G414+'Partner-period(er)'!G464+'Partner-period(er)'!G514+'Partner-period(er)'!G564+'Partner-period(er)'!G614+'Partner-period(er)'!G664+'Partner-period(er)'!G714</f>
        <v>0</v>
      </c>
      <c r="F14" s="237">
        <f ca="1">'Partner-period(er)'!H14+'Partner-period(er)'!H64+'Partner-period(er)'!H114+'Partner-period(er)'!H164+'Partner-period(er)'!H214+'Partner-period(er)'!H264+'Partner-period(er)'!H314+'Partner-period(er)'!H364+'Partner-period(er)'!H414+'Partner-period(er)'!H464+'Partner-period(er)'!H514+'Partner-period(er)'!H564+'Partner-period(er)'!H614+'Partner-period(er)'!H664+'Partner-period(er)'!H714</f>
        <v>0</v>
      </c>
      <c r="G14" s="72"/>
      <c r="H14" s="159">
        <f ca="1">INDIRECT(H$1&amp;"!$I25")</f>
        <v>0</v>
      </c>
      <c r="I14" s="57">
        <f ca="1">INDIRECT(I$1&amp;"!$I25")</f>
        <v>0</v>
      </c>
      <c r="J14" s="57">
        <f t="shared" ref="J14:V14" ca="1" si="13">INDIRECT(J$1&amp;"!$I25")</f>
        <v>0</v>
      </c>
      <c r="K14" s="57">
        <f t="shared" ca="1" si="13"/>
        <v>0</v>
      </c>
      <c r="L14" s="57">
        <f t="shared" ca="1" si="13"/>
        <v>0</v>
      </c>
      <c r="M14" s="9">
        <f t="shared" ca="1" si="13"/>
        <v>0</v>
      </c>
      <c r="N14" s="9">
        <f t="shared" ca="1" si="13"/>
        <v>0</v>
      </c>
      <c r="O14" s="9">
        <f t="shared" ca="1" si="13"/>
        <v>0</v>
      </c>
      <c r="P14" s="9">
        <f t="shared" ca="1" si="13"/>
        <v>0</v>
      </c>
      <c r="Q14" s="9">
        <f t="shared" ca="1" si="13"/>
        <v>0</v>
      </c>
      <c r="R14" s="9">
        <f t="shared" ca="1" si="13"/>
        <v>0</v>
      </c>
      <c r="S14" s="9">
        <f t="shared" ca="1" si="13"/>
        <v>0</v>
      </c>
      <c r="T14" s="9">
        <f t="shared" ca="1" si="13"/>
        <v>0</v>
      </c>
      <c r="U14" s="9">
        <f t="shared" ca="1" si="13"/>
        <v>0</v>
      </c>
      <c r="V14" s="109">
        <f t="shared" ca="1" si="13"/>
        <v>0</v>
      </c>
      <c r="X14" s="379">
        <f ca="1">INDIRECT(X$1&amp;"!$I25")</f>
        <v>0</v>
      </c>
      <c r="Y14" s="380">
        <f ca="1">SUM($H14:I14)</f>
        <v>0</v>
      </c>
      <c r="Z14" s="380">
        <f ca="1">SUM($H14:J14)</f>
        <v>0</v>
      </c>
      <c r="AA14" s="380">
        <f ca="1">SUM($H14:K14)</f>
        <v>0</v>
      </c>
      <c r="AB14" s="380">
        <f ca="1">SUM($H14:L14)</f>
        <v>0</v>
      </c>
      <c r="AC14" s="380">
        <f ca="1">SUM($H14:M14)</f>
        <v>0</v>
      </c>
      <c r="AD14" s="380">
        <f ca="1">SUM($H14:N14)</f>
        <v>0</v>
      </c>
      <c r="AE14" s="380">
        <f ca="1">SUM($H14:O14)</f>
        <v>0</v>
      </c>
      <c r="AF14" s="380">
        <f ca="1">SUM($H14:P14)</f>
        <v>0</v>
      </c>
      <c r="AG14" s="380">
        <f ca="1">SUM($H14:Q14)</f>
        <v>0</v>
      </c>
      <c r="AH14" s="380">
        <f ca="1">SUM($H14:R14)</f>
        <v>0</v>
      </c>
      <c r="AI14" s="380">
        <f ca="1">SUM($H14:S14)</f>
        <v>0</v>
      </c>
      <c r="AJ14" s="380">
        <f ca="1">SUM($H14:T14)</f>
        <v>0</v>
      </c>
      <c r="AK14" s="380">
        <f ca="1">SUM($H14:U14)</f>
        <v>0</v>
      </c>
      <c r="AL14" s="381">
        <f ca="1">SUM($H14:V14)</f>
        <v>0</v>
      </c>
    </row>
    <row r="15" spans="1:38" x14ac:dyDescent="0.25">
      <c r="A15" s="39"/>
      <c r="B15" s="9" t="str">
        <f>Data!B8</f>
        <v>Andre driftsudgifter, herunder materialer</v>
      </c>
      <c r="C15" s="9"/>
      <c r="D15" s="4"/>
      <c r="E15" s="242">
        <f>'Partner-period(er)'!G15+'Partner-period(er)'!G65+'Partner-period(er)'!G115+'Partner-period(er)'!G165+'Partner-period(er)'!G215+'Partner-period(er)'!G265+'Partner-period(er)'!G315+'Partner-period(er)'!G365+'Partner-period(er)'!G415+'Partner-period(er)'!G465+'Partner-period(er)'!G515+'Partner-period(er)'!G565+'Partner-period(er)'!G615+'Partner-period(er)'!G665+'Partner-period(er)'!G715</f>
        <v>0</v>
      </c>
      <c r="F15" s="237">
        <f ca="1">'Partner-period(er)'!H15+'Partner-period(er)'!H65+'Partner-period(er)'!H115+'Partner-period(er)'!H165+'Partner-period(er)'!H215+'Partner-period(er)'!H265+'Partner-period(er)'!H315+'Partner-period(er)'!H365+'Partner-period(er)'!H415+'Partner-period(er)'!H465+'Partner-period(er)'!H515+'Partner-period(er)'!H565+'Partner-period(er)'!H615+'Partner-period(er)'!H665+'Partner-period(er)'!H715</f>
        <v>0</v>
      </c>
      <c r="G15" s="72"/>
      <c r="H15" s="159">
        <f ca="1">INDIRECT(H$1&amp;"!$I26")</f>
        <v>0</v>
      </c>
      <c r="I15" s="57">
        <f ca="1">INDIRECT(I$1&amp;"!$I26")</f>
        <v>0</v>
      </c>
      <c r="J15" s="57">
        <f t="shared" ref="J15:V15" ca="1" si="14">INDIRECT(J$1&amp;"!$I26")</f>
        <v>0</v>
      </c>
      <c r="K15" s="57">
        <f t="shared" ca="1" si="14"/>
        <v>0</v>
      </c>
      <c r="L15" s="57">
        <f t="shared" ca="1" si="14"/>
        <v>0</v>
      </c>
      <c r="M15" s="9">
        <f t="shared" ca="1" si="14"/>
        <v>0</v>
      </c>
      <c r="N15" s="9">
        <f t="shared" ca="1" si="14"/>
        <v>0</v>
      </c>
      <c r="O15" s="9">
        <f t="shared" ca="1" si="14"/>
        <v>0</v>
      </c>
      <c r="P15" s="9">
        <f t="shared" ca="1" si="14"/>
        <v>0</v>
      </c>
      <c r="Q15" s="9">
        <f t="shared" ca="1" si="14"/>
        <v>0</v>
      </c>
      <c r="R15" s="9">
        <f t="shared" ca="1" si="14"/>
        <v>0</v>
      </c>
      <c r="S15" s="9">
        <f t="shared" ca="1" si="14"/>
        <v>0</v>
      </c>
      <c r="T15" s="9">
        <f t="shared" ca="1" si="14"/>
        <v>0</v>
      </c>
      <c r="U15" s="9">
        <f t="shared" ca="1" si="14"/>
        <v>0</v>
      </c>
      <c r="V15" s="109">
        <f t="shared" ca="1" si="14"/>
        <v>0</v>
      </c>
      <c r="X15" s="379">
        <f ca="1">INDIRECT(X$1&amp;"!$I26")</f>
        <v>0</v>
      </c>
      <c r="Y15" s="380">
        <f ca="1">SUM($H15:I15)</f>
        <v>0</v>
      </c>
      <c r="Z15" s="380">
        <f ca="1">SUM($H15:J15)</f>
        <v>0</v>
      </c>
      <c r="AA15" s="380">
        <f ca="1">SUM($H15:K15)</f>
        <v>0</v>
      </c>
      <c r="AB15" s="380">
        <f ca="1">SUM($H15:L15)</f>
        <v>0</v>
      </c>
      <c r="AC15" s="380">
        <f ca="1">SUM($H15:M15)</f>
        <v>0</v>
      </c>
      <c r="AD15" s="380">
        <f ca="1">SUM($H15:N15)</f>
        <v>0</v>
      </c>
      <c r="AE15" s="380">
        <f ca="1">SUM($H15:O15)</f>
        <v>0</v>
      </c>
      <c r="AF15" s="380">
        <f ca="1">SUM($H15:P15)</f>
        <v>0</v>
      </c>
      <c r="AG15" s="380">
        <f ca="1">SUM($H15:Q15)</f>
        <v>0</v>
      </c>
      <c r="AH15" s="380">
        <f ca="1">SUM($H15:R15)</f>
        <v>0</v>
      </c>
      <c r="AI15" s="380">
        <f ca="1">SUM($H15:S15)</f>
        <v>0</v>
      </c>
      <c r="AJ15" s="380">
        <f ca="1">SUM($H15:T15)</f>
        <v>0</v>
      </c>
      <c r="AK15" s="380">
        <f ca="1">SUM($H15:U15)</f>
        <v>0</v>
      </c>
      <c r="AL15" s="381">
        <f ca="1">SUM($H15:V15)</f>
        <v>0</v>
      </c>
    </row>
    <row r="16" spans="1:38" x14ac:dyDescent="0.25">
      <c r="A16" s="39"/>
      <c r="B16" s="9" t="str">
        <f>Data!B9</f>
        <v>Konsulentydelser ved køb fra ekstern leverandør</v>
      </c>
      <c r="C16" s="9"/>
      <c r="D16" s="4"/>
      <c r="E16" s="242">
        <f>'Partner-period(er)'!G16+'Partner-period(er)'!G66+'Partner-period(er)'!G116+'Partner-period(er)'!G166+'Partner-period(er)'!G216+'Partner-period(er)'!G266+'Partner-period(er)'!G316+'Partner-period(er)'!G366+'Partner-period(er)'!G416+'Partner-period(er)'!G466+'Partner-period(er)'!G516+'Partner-period(er)'!G566+'Partner-period(er)'!G616+'Partner-period(er)'!G666+'Partner-period(er)'!G716</f>
        <v>0</v>
      </c>
      <c r="F16" s="237">
        <f ca="1">'Partner-period(er)'!H16+'Partner-period(er)'!H66+'Partner-period(er)'!H116+'Partner-period(er)'!H166+'Partner-period(er)'!H216+'Partner-period(er)'!H266+'Partner-period(er)'!H316+'Partner-period(er)'!H366+'Partner-period(er)'!H416+'Partner-period(er)'!H466+'Partner-period(er)'!H516+'Partner-period(er)'!H566+'Partner-period(er)'!H616+'Partner-period(er)'!H666+'Partner-period(er)'!H716</f>
        <v>0</v>
      </c>
      <c r="G16" s="72"/>
      <c r="H16" s="159">
        <f ca="1">INDIRECT(H$1&amp;"!$I27")</f>
        <v>0</v>
      </c>
      <c r="I16" s="57">
        <f ca="1">INDIRECT(I$1&amp;"!$I27")</f>
        <v>0</v>
      </c>
      <c r="J16" s="57">
        <f t="shared" ref="J16:V16" ca="1" si="15">INDIRECT(J$1&amp;"!$I27")</f>
        <v>0</v>
      </c>
      <c r="K16" s="57">
        <f t="shared" ca="1" si="15"/>
        <v>0</v>
      </c>
      <c r="L16" s="57">
        <f t="shared" ca="1" si="15"/>
        <v>0</v>
      </c>
      <c r="M16" s="9">
        <f t="shared" ca="1" si="15"/>
        <v>0</v>
      </c>
      <c r="N16" s="9">
        <f t="shared" ca="1" si="15"/>
        <v>0</v>
      </c>
      <c r="O16" s="9">
        <f t="shared" ca="1" si="15"/>
        <v>0</v>
      </c>
      <c r="P16" s="9">
        <f t="shared" ca="1" si="15"/>
        <v>0</v>
      </c>
      <c r="Q16" s="9">
        <f t="shared" ca="1" si="15"/>
        <v>0</v>
      </c>
      <c r="R16" s="9">
        <f t="shared" ca="1" si="15"/>
        <v>0</v>
      </c>
      <c r="S16" s="9">
        <f t="shared" ca="1" si="15"/>
        <v>0</v>
      </c>
      <c r="T16" s="9">
        <f t="shared" ca="1" si="15"/>
        <v>0</v>
      </c>
      <c r="U16" s="9">
        <f t="shared" ca="1" si="15"/>
        <v>0</v>
      </c>
      <c r="V16" s="109">
        <f t="shared" ca="1" si="15"/>
        <v>0</v>
      </c>
      <c r="X16" s="379">
        <f ca="1">INDIRECT(X$1&amp;"!$I27")</f>
        <v>0</v>
      </c>
      <c r="Y16" s="380">
        <f ca="1">SUM($H16:I16)</f>
        <v>0</v>
      </c>
      <c r="Z16" s="380">
        <f ca="1">SUM($H16:J16)</f>
        <v>0</v>
      </c>
      <c r="AA16" s="380">
        <f ca="1">SUM($H16:K16)</f>
        <v>0</v>
      </c>
      <c r="AB16" s="380">
        <f ca="1">SUM($H16:L16)</f>
        <v>0</v>
      </c>
      <c r="AC16" s="380">
        <f ca="1">SUM($H16:M16)</f>
        <v>0</v>
      </c>
      <c r="AD16" s="380">
        <f ca="1">SUM($H16:N16)</f>
        <v>0</v>
      </c>
      <c r="AE16" s="380">
        <f ca="1">SUM($H16:O16)</f>
        <v>0</v>
      </c>
      <c r="AF16" s="380">
        <f ca="1">SUM($H16:P16)</f>
        <v>0</v>
      </c>
      <c r="AG16" s="380">
        <f ca="1">SUM($H16:Q16)</f>
        <v>0</v>
      </c>
      <c r="AH16" s="380">
        <f ca="1">SUM($H16:R16)</f>
        <v>0</v>
      </c>
      <c r="AI16" s="380">
        <f ca="1">SUM($H16:S16)</f>
        <v>0</v>
      </c>
      <c r="AJ16" s="380">
        <f ca="1">SUM($H16:T16)</f>
        <v>0</v>
      </c>
      <c r="AK16" s="380">
        <f ca="1">SUM($H16:U16)</f>
        <v>0</v>
      </c>
      <c r="AL16" s="381">
        <f ca="1">SUM($H16:V16)</f>
        <v>0</v>
      </c>
    </row>
    <row r="17" spans="1:38" x14ac:dyDescent="0.25">
      <c r="A17" s="39"/>
      <c r="B17" s="9" t="str">
        <f>Data!B10</f>
        <v>Indtægter (negative tal)</v>
      </c>
      <c r="C17" s="9"/>
      <c r="D17" s="4"/>
      <c r="E17" s="242">
        <f>'Partner-period(er)'!G17+'Partner-period(er)'!G67+'Partner-period(er)'!G117+'Partner-period(er)'!G167+'Partner-period(er)'!G217+'Partner-period(er)'!G267+'Partner-period(er)'!G317+'Partner-period(er)'!G367+'Partner-period(er)'!G417+'Partner-period(er)'!G467+'Partner-period(er)'!G517+'Partner-period(er)'!G567+'Partner-period(er)'!G617+'Partner-period(er)'!G667+'Partner-period(er)'!G717</f>
        <v>0</v>
      </c>
      <c r="F17" s="237">
        <f ca="1">'Partner-period(er)'!H17+'Partner-period(er)'!H67+'Partner-period(er)'!H117+'Partner-period(er)'!H167+'Partner-period(er)'!H217+'Partner-period(er)'!H267+'Partner-period(er)'!H317+'Partner-period(er)'!H367+'Partner-period(er)'!H417+'Partner-period(er)'!H467+'Partner-period(er)'!H517+'Partner-period(er)'!H567+'Partner-period(er)'!H617+'Partner-period(er)'!H667+'Partner-period(er)'!H717</f>
        <v>0</v>
      </c>
      <c r="G17" s="72"/>
      <c r="H17" s="159">
        <f ca="1">INDIRECT(H$1&amp;"!$I28")</f>
        <v>0</v>
      </c>
      <c r="I17" s="57">
        <f ca="1">INDIRECT(I$1&amp;"!$I28")</f>
        <v>0</v>
      </c>
      <c r="J17" s="57">
        <f t="shared" ref="J17:V17" ca="1" si="16">INDIRECT(J$1&amp;"!$I28")</f>
        <v>0</v>
      </c>
      <c r="K17" s="57">
        <f t="shared" ca="1" si="16"/>
        <v>0</v>
      </c>
      <c r="L17" s="57">
        <f t="shared" ca="1" si="16"/>
        <v>0</v>
      </c>
      <c r="M17" s="9">
        <f t="shared" ca="1" si="16"/>
        <v>0</v>
      </c>
      <c r="N17" s="9">
        <f t="shared" ca="1" si="16"/>
        <v>0</v>
      </c>
      <c r="O17" s="9">
        <f t="shared" ca="1" si="16"/>
        <v>0</v>
      </c>
      <c r="P17" s="9">
        <f t="shared" ca="1" si="16"/>
        <v>0</v>
      </c>
      <c r="Q17" s="9">
        <f t="shared" ca="1" si="16"/>
        <v>0</v>
      </c>
      <c r="R17" s="9">
        <f t="shared" ca="1" si="16"/>
        <v>0</v>
      </c>
      <c r="S17" s="9">
        <f t="shared" ca="1" si="16"/>
        <v>0</v>
      </c>
      <c r="T17" s="9">
        <f t="shared" ca="1" si="16"/>
        <v>0</v>
      </c>
      <c r="U17" s="9">
        <f t="shared" ca="1" si="16"/>
        <v>0</v>
      </c>
      <c r="V17" s="109">
        <f t="shared" ca="1" si="16"/>
        <v>0</v>
      </c>
      <c r="X17" s="379">
        <f ca="1">INDIRECT(X$1&amp;"!$I28")</f>
        <v>0</v>
      </c>
      <c r="Y17" s="380">
        <f ca="1">SUM($H17:I17)</f>
        <v>0</v>
      </c>
      <c r="Z17" s="380">
        <f ca="1">SUM($H17:J17)</f>
        <v>0</v>
      </c>
      <c r="AA17" s="380">
        <f ca="1">SUM($H17:K17)</f>
        <v>0</v>
      </c>
      <c r="AB17" s="380">
        <f ca="1">SUM($H17:L17)</f>
        <v>0</v>
      </c>
      <c r="AC17" s="380">
        <f ca="1">SUM($H17:M17)</f>
        <v>0</v>
      </c>
      <c r="AD17" s="380">
        <f ca="1">SUM($H17:N17)</f>
        <v>0</v>
      </c>
      <c r="AE17" s="380">
        <f ca="1">SUM($H17:O17)</f>
        <v>0</v>
      </c>
      <c r="AF17" s="380">
        <f ca="1">SUM($H17:P17)</f>
        <v>0</v>
      </c>
      <c r="AG17" s="380">
        <f ca="1">SUM($H17:Q17)</f>
        <v>0</v>
      </c>
      <c r="AH17" s="380">
        <f ca="1">SUM($H17:R17)</f>
        <v>0</v>
      </c>
      <c r="AI17" s="380">
        <f ca="1">SUM($H17:S17)</f>
        <v>0</v>
      </c>
      <c r="AJ17" s="380">
        <f ca="1">SUM($H17:T17)</f>
        <v>0</v>
      </c>
      <c r="AK17" s="380">
        <f ca="1">SUM($H17:U17)</f>
        <v>0</v>
      </c>
      <c r="AL17" s="381">
        <f ca="1">SUM($H17:V17)</f>
        <v>0</v>
      </c>
    </row>
    <row r="18" spans="1:38" x14ac:dyDescent="0.25">
      <c r="A18" s="39"/>
      <c r="B18" s="9" t="str">
        <f>Data!B11</f>
        <v>Andet, herunder rejser og formidling</v>
      </c>
      <c r="C18" s="9"/>
      <c r="D18" s="4"/>
      <c r="E18" s="242">
        <f>'Partner-period(er)'!G18+'Partner-period(er)'!G68+'Partner-period(er)'!G118+'Partner-period(er)'!G168+'Partner-period(er)'!G218+'Partner-period(er)'!G268+'Partner-period(er)'!G318+'Partner-period(er)'!G368+'Partner-period(er)'!G418+'Partner-period(er)'!G468+'Partner-period(er)'!G518+'Partner-period(er)'!G568+'Partner-period(er)'!G618+'Partner-period(er)'!G668+'Partner-period(er)'!G718</f>
        <v>0</v>
      </c>
      <c r="F18" s="237">
        <f ca="1">'Partner-period(er)'!H18+'Partner-period(er)'!H68+'Partner-period(er)'!H118+'Partner-period(er)'!H168+'Partner-period(er)'!H218+'Partner-period(er)'!H268+'Partner-period(er)'!H318+'Partner-period(er)'!H368+'Partner-period(er)'!H418+'Partner-period(er)'!H468+'Partner-period(er)'!H518+'Partner-period(er)'!H568+'Partner-period(er)'!H618+'Partner-period(er)'!H668+'Partner-period(er)'!H718</f>
        <v>0</v>
      </c>
      <c r="G18" s="72"/>
      <c r="H18" s="159">
        <f ca="1">INDIRECT(H$1&amp;"!$I29")</f>
        <v>0</v>
      </c>
      <c r="I18" s="57">
        <f ca="1">INDIRECT(I$1&amp;"!$I29")</f>
        <v>0</v>
      </c>
      <c r="J18" s="57">
        <f t="shared" ref="J18:V18" ca="1" si="17">INDIRECT(J$1&amp;"!$I29")</f>
        <v>0</v>
      </c>
      <c r="K18" s="57">
        <f t="shared" ca="1" si="17"/>
        <v>0</v>
      </c>
      <c r="L18" s="57">
        <f t="shared" ca="1" si="17"/>
        <v>0</v>
      </c>
      <c r="M18" s="9">
        <f t="shared" ca="1" si="17"/>
        <v>0</v>
      </c>
      <c r="N18" s="9">
        <f t="shared" ca="1" si="17"/>
        <v>0</v>
      </c>
      <c r="O18" s="9">
        <f t="shared" ca="1" si="17"/>
        <v>0</v>
      </c>
      <c r="P18" s="9">
        <f t="shared" ca="1" si="17"/>
        <v>0</v>
      </c>
      <c r="Q18" s="9">
        <f t="shared" ca="1" si="17"/>
        <v>0</v>
      </c>
      <c r="R18" s="9">
        <f t="shared" ca="1" si="17"/>
        <v>0</v>
      </c>
      <c r="S18" s="9">
        <f t="shared" ca="1" si="17"/>
        <v>0</v>
      </c>
      <c r="T18" s="9">
        <f t="shared" ca="1" si="17"/>
        <v>0</v>
      </c>
      <c r="U18" s="9">
        <f t="shared" ca="1" si="17"/>
        <v>0</v>
      </c>
      <c r="V18" s="109">
        <f t="shared" ca="1" si="17"/>
        <v>0</v>
      </c>
      <c r="X18" s="379">
        <f ca="1">INDIRECT(X$1&amp;"!$I29")</f>
        <v>0</v>
      </c>
      <c r="Y18" s="380">
        <f ca="1">SUM($H18:I18)</f>
        <v>0</v>
      </c>
      <c r="Z18" s="380">
        <f ca="1">SUM($H18:J18)</f>
        <v>0</v>
      </c>
      <c r="AA18" s="380">
        <f ca="1">SUM($H18:K18)</f>
        <v>0</v>
      </c>
      <c r="AB18" s="380">
        <f ca="1">SUM($H18:L18)</f>
        <v>0</v>
      </c>
      <c r="AC18" s="380">
        <f ca="1">SUM($H18:M18)</f>
        <v>0</v>
      </c>
      <c r="AD18" s="380">
        <f ca="1">SUM($H18:N18)</f>
        <v>0</v>
      </c>
      <c r="AE18" s="380">
        <f ca="1">SUM($H18:O18)</f>
        <v>0</v>
      </c>
      <c r="AF18" s="380">
        <f ca="1">SUM($H18:P18)</f>
        <v>0</v>
      </c>
      <c r="AG18" s="380">
        <f ca="1">SUM($H18:Q18)</f>
        <v>0</v>
      </c>
      <c r="AH18" s="380">
        <f ca="1">SUM($H18:R18)</f>
        <v>0</v>
      </c>
      <c r="AI18" s="380">
        <f ca="1">SUM($H18:S18)</f>
        <v>0</v>
      </c>
      <c r="AJ18" s="380">
        <f ca="1">SUM($H18:T18)</f>
        <v>0</v>
      </c>
      <c r="AK18" s="380">
        <f ca="1">SUM($H18:U18)</f>
        <v>0</v>
      </c>
      <c r="AL18" s="381">
        <f ca="1">SUM($H18:V18)</f>
        <v>0</v>
      </c>
    </row>
    <row r="19" spans="1:38" x14ac:dyDescent="0.25">
      <c r="A19" s="39"/>
      <c r="B19" s="9" t="str">
        <f>Data!B12</f>
        <v>Overheadomkostninger</v>
      </c>
      <c r="C19" s="9"/>
      <c r="D19" s="4"/>
      <c r="E19" s="243">
        <f>'Partner-period(er)'!G19+'Partner-period(er)'!G69+'Partner-period(er)'!G119+'Partner-period(er)'!G169+'Partner-period(er)'!G219+'Partner-period(er)'!G269+'Partner-period(er)'!G319+'Partner-period(er)'!G369+'Partner-period(er)'!G419+'Partner-period(er)'!G469+'Partner-period(er)'!G519+'Partner-period(er)'!G569+'Partner-period(er)'!G619+'Partner-period(er)'!G669+'Partner-period(er)'!G719</f>
        <v>0</v>
      </c>
      <c r="F19" s="237">
        <f ca="1">'Partner-period(er)'!H19+'Partner-period(er)'!H69+'Partner-period(er)'!H119+'Partner-period(er)'!H169+'Partner-period(er)'!H219+'Partner-period(er)'!H269+'Partner-period(er)'!H319+'Partner-period(er)'!H369+'Partner-period(er)'!H419+'Partner-period(er)'!H469+'Partner-period(er)'!H519+'Partner-period(er)'!H569+'Partner-period(er)'!H619+'Partner-period(er)'!H669+'Partner-period(er)'!H719</f>
        <v>0</v>
      </c>
      <c r="G19" s="72"/>
      <c r="H19" s="159">
        <f ca="1">INDIRECT(H$1&amp;"!$I30")</f>
        <v>0</v>
      </c>
      <c r="I19" s="57">
        <f ca="1">INDIRECT(I$1&amp;"!$I30")</f>
        <v>0</v>
      </c>
      <c r="J19" s="57">
        <f t="shared" ref="J19:V19" ca="1" si="18">INDIRECT(J$1&amp;"!$I30")</f>
        <v>0</v>
      </c>
      <c r="K19" s="57">
        <f t="shared" ca="1" si="18"/>
        <v>0</v>
      </c>
      <c r="L19" s="57">
        <f t="shared" ca="1" si="18"/>
        <v>0</v>
      </c>
      <c r="M19" s="9">
        <f t="shared" ca="1" si="18"/>
        <v>0</v>
      </c>
      <c r="N19" s="9">
        <f t="shared" ca="1" si="18"/>
        <v>0</v>
      </c>
      <c r="O19" s="9">
        <f t="shared" ca="1" si="18"/>
        <v>0</v>
      </c>
      <c r="P19" s="9">
        <f t="shared" ca="1" si="18"/>
        <v>0</v>
      </c>
      <c r="Q19" s="9">
        <f t="shared" ca="1" si="18"/>
        <v>0</v>
      </c>
      <c r="R19" s="9">
        <f t="shared" ca="1" si="18"/>
        <v>0</v>
      </c>
      <c r="S19" s="9">
        <f t="shared" ca="1" si="18"/>
        <v>0</v>
      </c>
      <c r="T19" s="9">
        <f t="shared" ca="1" si="18"/>
        <v>0</v>
      </c>
      <c r="U19" s="9">
        <f t="shared" ca="1" si="18"/>
        <v>0</v>
      </c>
      <c r="V19" s="109">
        <f t="shared" ca="1" si="18"/>
        <v>0</v>
      </c>
      <c r="X19" s="379">
        <f ca="1">INDIRECT(X$1&amp;"!$I30")</f>
        <v>0</v>
      </c>
      <c r="Y19" s="380">
        <f ca="1">SUM($H19:I19)</f>
        <v>0</v>
      </c>
      <c r="Z19" s="380">
        <f ca="1">SUM($H19:J19)</f>
        <v>0</v>
      </c>
      <c r="AA19" s="380">
        <f ca="1">SUM($H19:K19)</f>
        <v>0</v>
      </c>
      <c r="AB19" s="380">
        <f ca="1">SUM($H19:L19)</f>
        <v>0</v>
      </c>
      <c r="AC19" s="380">
        <f ca="1">SUM($H19:M19)</f>
        <v>0</v>
      </c>
      <c r="AD19" s="380">
        <f ca="1">SUM($H19:N19)</f>
        <v>0</v>
      </c>
      <c r="AE19" s="380">
        <f ca="1">SUM($H19:O19)</f>
        <v>0</v>
      </c>
      <c r="AF19" s="380">
        <f ca="1">SUM($H19:P19)</f>
        <v>0</v>
      </c>
      <c r="AG19" s="380">
        <f ca="1">SUM($H19:Q19)</f>
        <v>0</v>
      </c>
      <c r="AH19" s="380">
        <f ca="1">SUM($H19:R19)</f>
        <v>0</v>
      </c>
      <c r="AI19" s="380">
        <f ca="1">SUM($H19:S19)</f>
        <v>0</v>
      </c>
      <c r="AJ19" s="380">
        <f ca="1">SUM($H19:T19)</f>
        <v>0</v>
      </c>
      <c r="AK19" s="380">
        <f ca="1">SUM($H19:U19)</f>
        <v>0</v>
      </c>
      <c r="AL19" s="381">
        <f ca="1">SUM($H19:V19)</f>
        <v>0</v>
      </c>
    </row>
    <row r="20" spans="1:38" x14ac:dyDescent="0.25">
      <c r="A20" s="35"/>
      <c r="B20" s="32" t="str">
        <f>Data!B19</f>
        <v>Andre omkostninger total</v>
      </c>
      <c r="C20" s="32"/>
      <c r="D20" s="71"/>
      <c r="E20" s="242">
        <f>'Partner-period(er)'!G20+'Partner-period(er)'!G70+'Partner-period(er)'!G120+'Partner-period(er)'!G170+'Partner-period(er)'!G220+'Partner-period(er)'!G270+'Partner-period(er)'!G320+'Partner-period(er)'!G370+'Partner-period(er)'!G420+'Partner-period(er)'!G470+'Partner-period(er)'!G520+'Partner-period(er)'!G570+'Partner-period(er)'!G620+'Partner-period(er)'!G670+'Partner-period(er)'!G720</f>
        <v>0</v>
      </c>
      <c r="F20" s="77">
        <f ca="1">'Partner-period(er)'!H20+'Partner-period(er)'!H70+'Partner-period(er)'!H120+'Partner-period(er)'!H170+'Partner-period(er)'!H220+'Partner-period(er)'!H270+'Partner-period(er)'!H320+'Partner-period(er)'!H370+'Partner-period(er)'!H420+'Partner-period(er)'!H470+'Partner-period(er)'!H520+'Partner-period(er)'!H570+'Partner-period(er)'!H620+'Partner-period(er)'!H670+'Partner-period(er)'!H720</f>
        <v>0</v>
      </c>
      <c r="G20" s="72"/>
      <c r="H20" s="209">
        <f ca="1">INDIRECT(H$1&amp;"!$I31")</f>
        <v>0</v>
      </c>
      <c r="I20" s="61">
        <f ca="1">INDIRECT(I$1&amp;"!$I31")</f>
        <v>0</v>
      </c>
      <c r="J20" s="61">
        <f t="shared" ref="J20:V20" ca="1" si="19">INDIRECT(J$1&amp;"!$I31")</f>
        <v>0</v>
      </c>
      <c r="K20" s="61">
        <f t="shared" ca="1" si="19"/>
        <v>0</v>
      </c>
      <c r="L20" s="61">
        <f t="shared" ca="1" si="19"/>
        <v>0</v>
      </c>
      <c r="M20" s="32">
        <f t="shared" ca="1" si="19"/>
        <v>0</v>
      </c>
      <c r="N20" s="32">
        <f t="shared" ca="1" si="19"/>
        <v>0</v>
      </c>
      <c r="O20" s="32">
        <f t="shared" ca="1" si="19"/>
        <v>0</v>
      </c>
      <c r="P20" s="32">
        <f t="shared" ca="1" si="19"/>
        <v>0</v>
      </c>
      <c r="Q20" s="32">
        <f t="shared" ca="1" si="19"/>
        <v>0</v>
      </c>
      <c r="R20" s="32">
        <f t="shared" ca="1" si="19"/>
        <v>0</v>
      </c>
      <c r="S20" s="32">
        <f t="shared" ca="1" si="19"/>
        <v>0</v>
      </c>
      <c r="T20" s="32">
        <f t="shared" ca="1" si="19"/>
        <v>0</v>
      </c>
      <c r="U20" s="32">
        <f t="shared" ca="1" si="19"/>
        <v>0</v>
      </c>
      <c r="V20" s="366">
        <f t="shared" ca="1" si="19"/>
        <v>0</v>
      </c>
      <c r="X20" s="382">
        <f ca="1">INDIRECT(X$1&amp;"!$I31")</f>
        <v>0</v>
      </c>
      <c r="Y20" s="383">
        <f ca="1">SUM($H20:I20)</f>
        <v>0</v>
      </c>
      <c r="Z20" s="383">
        <f ca="1">SUM($H20:J20)</f>
        <v>0</v>
      </c>
      <c r="AA20" s="383">
        <f ca="1">SUM($H20:K20)</f>
        <v>0</v>
      </c>
      <c r="AB20" s="383">
        <f ca="1">SUM($H20:L20)</f>
        <v>0</v>
      </c>
      <c r="AC20" s="383">
        <f ca="1">SUM($H20:M20)</f>
        <v>0</v>
      </c>
      <c r="AD20" s="383">
        <f ca="1">SUM($H20:N20)</f>
        <v>0</v>
      </c>
      <c r="AE20" s="383">
        <f ca="1">SUM($H20:O20)</f>
        <v>0</v>
      </c>
      <c r="AF20" s="383">
        <f ca="1">SUM($H20:P20)</f>
        <v>0</v>
      </c>
      <c r="AG20" s="383">
        <f ca="1">SUM($H20:Q20)</f>
        <v>0</v>
      </c>
      <c r="AH20" s="383">
        <f ca="1">SUM($H20:R20)</f>
        <v>0</v>
      </c>
      <c r="AI20" s="383">
        <f ca="1">SUM($H20:S20)</f>
        <v>0</v>
      </c>
      <c r="AJ20" s="383">
        <f ca="1">SUM($H20:T20)</f>
        <v>0</v>
      </c>
      <c r="AK20" s="383">
        <f ca="1">SUM($H20:U20)</f>
        <v>0</v>
      </c>
      <c r="AL20" s="386">
        <f ca="1">SUM($H20:V20)</f>
        <v>0</v>
      </c>
    </row>
    <row r="21" spans="1:38" ht="13.8" thickBot="1" x14ac:dyDescent="0.3">
      <c r="A21" s="250" t="str">
        <f>Data!B55</f>
        <v>Totale omkostninger</v>
      </c>
      <c r="B21" s="251"/>
      <c r="C21" s="251"/>
      <c r="D21" s="252"/>
      <c r="E21" s="253">
        <f>'Partner-period(er)'!G21+'Partner-period(er)'!G71+'Partner-period(er)'!G121+'Partner-period(er)'!G171+'Partner-period(er)'!G221+'Partner-period(er)'!G271+'Partner-period(er)'!G321+'Partner-period(er)'!G371+'Partner-period(er)'!G421+'Partner-period(er)'!G471+'Partner-period(er)'!G521+'Partner-period(er)'!G571+'Partner-period(er)'!G621+'Partner-period(er)'!G671+'Partner-period(er)'!G721</f>
        <v>0</v>
      </c>
      <c r="F21" s="254">
        <f ca="1">'Partner-period(er)'!H21+'Partner-period(er)'!H71+'Partner-period(er)'!H121+'Partner-period(er)'!H171+'Partner-period(er)'!H221+'Partner-period(er)'!H271+'Partner-period(er)'!H321+'Partner-period(er)'!H371+'Partner-period(er)'!H421+'Partner-period(er)'!H471+'Partner-period(er)'!H521+'Partner-period(er)'!H571+'Partner-period(er)'!H621+'Partner-period(er)'!H671+'Partner-period(er)'!H721</f>
        <v>0</v>
      </c>
      <c r="G21" s="80"/>
      <c r="H21" s="255">
        <f ca="1">INDIRECT(H$1&amp;"!$I32")</f>
        <v>0</v>
      </c>
      <c r="I21" s="256">
        <f ca="1">INDIRECT(I$1&amp;"!$I32")</f>
        <v>0</v>
      </c>
      <c r="J21" s="256">
        <f t="shared" ref="J21:V21" ca="1" si="20">INDIRECT(J$1&amp;"!$I32")</f>
        <v>0</v>
      </c>
      <c r="K21" s="256">
        <f t="shared" ca="1" si="20"/>
        <v>0</v>
      </c>
      <c r="L21" s="256">
        <f t="shared" ca="1" si="20"/>
        <v>0</v>
      </c>
      <c r="M21" s="367">
        <f t="shared" ca="1" si="20"/>
        <v>0</v>
      </c>
      <c r="N21" s="367">
        <f t="shared" ca="1" si="20"/>
        <v>0</v>
      </c>
      <c r="O21" s="367">
        <f t="shared" ca="1" si="20"/>
        <v>0</v>
      </c>
      <c r="P21" s="367">
        <f t="shared" ca="1" si="20"/>
        <v>0</v>
      </c>
      <c r="Q21" s="367">
        <f t="shared" ca="1" si="20"/>
        <v>0</v>
      </c>
      <c r="R21" s="367">
        <f t="shared" ca="1" si="20"/>
        <v>0</v>
      </c>
      <c r="S21" s="367">
        <f t="shared" ca="1" si="20"/>
        <v>0</v>
      </c>
      <c r="T21" s="367">
        <f t="shared" ca="1" si="20"/>
        <v>0</v>
      </c>
      <c r="U21" s="367">
        <f t="shared" ca="1" si="20"/>
        <v>0</v>
      </c>
      <c r="V21" s="368">
        <f t="shared" ca="1" si="20"/>
        <v>0</v>
      </c>
      <c r="X21" s="387">
        <f ca="1">INDIRECT(X$1&amp;"!$I32")</f>
        <v>0</v>
      </c>
      <c r="Y21" s="388">
        <f ca="1">SUM($H21:I21)</f>
        <v>0</v>
      </c>
      <c r="Z21" s="389">
        <f ca="1">SUM($H21:J21)</f>
        <v>0</v>
      </c>
      <c r="AA21" s="389">
        <f ca="1">SUM($H21:K21)</f>
        <v>0</v>
      </c>
      <c r="AB21" s="389">
        <f ca="1">SUM($H21:L21)</f>
        <v>0</v>
      </c>
      <c r="AC21" s="389">
        <f ca="1">SUM($H21:M21)</f>
        <v>0</v>
      </c>
      <c r="AD21" s="389">
        <f ca="1">SUM($H21:N21)</f>
        <v>0</v>
      </c>
      <c r="AE21" s="389">
        <f ca="1">SUM($H21:O21)</f>
        <v>0</v>
      </c>
      <c r="AF21" s="389">
        <f ca="1">SUM($H21:P21)</f>
        <v>0</v>
      </c>
      <c r="AG21" s="389">
        <f ca="1">SUM($H21:Q21)</f>
        <v>0</v>
      </c>
      <c r="AH21" s="389">
        <f ca="1">SUM($H21:R21)</f>
        <v>0</v>
      </c>
      <c r="AI21" s="389">
        <f ca="1">SUM($H21:S21)</f>
        <v>0</v>
      </c>
      <c r="AJ21" s="389">
        <f ca="1">SUM($H21:T21)</f>
        <v>0</v>
      </c>
      <c r="AK21" s="389">
        <f ca="1">SUM($H21:U21)</f>
        <v>0</v>
      </c>
      <c r="AL21" s="390">
        <f ca="1">SUM($H21:V21)</f>
        <v>0</v>
      </c>
    </row>
    <row r="22" spans="1:38" ht="13.8" thickTop="1" x14ac:dyDescent="0.25">
      <c r="A22" s="38">
        <f>'Budget &amp; Total'!B41</f>
        <v>0</v>
      </c>
      <c r="B22" s="9"/>
      <c r="C22" s="9"/>
      <c r="D22" s="4"/>
      <c r="E22" s="242">
        <f>'Partner-period(er)'!G22+'Partner-period(er)'!G72+'Partner-period(er)'!G122+'Partner-period(er)'!G172+'Partner-period(er)'!G222+'Partner-period(er)'!G272+'Partner-period(er)'!G322+'Partner-period(er)'!G372+'Partner-period(er)'!G422+'Partner-period(er)'!G472+'Partner-period(er)'!G522+'Partner-period(er)'!G572+'Partner-period(er)'!G622+'Partner-period(er)'!G672+'Partner-period(er)'!G722</f>
        <v>0</v>
      </c>
      <c r="F22" s="237">
        <f ca="1">'Partner-period(er)'!H22+'Partner-period(er)'!H72+'Partner-period(er)'!H122+'Partner-period(er)'!H172+'Partner-period(er)'!H222+'Partner-period(er)'!H272+'Partner-period(er)'!H322+'Partner-period(er)'!H372+'Partner-period(er)'!H422+'Partner-period(er)'!H472+'Partner-period(er)'!H522+'Partner-period(er)'!H572+'Partner-period(er)'!H622+'Partner-period(er)'!H672+'Partner-period(er)'!H722</f>
        <v>0</v>
      </c>
      <c r="G22" s="72"/>
      <c r="H22" s="159">
        <f ca="1">INDIRECT(H$1&amp;"!$I33")</f>
        <v>0</v>
      </c>
      <c r="I22" s="57">
        <f ca="1">INDIRECT(I$1&amp;"!$I33")</f>
        <v>0</v>
      </c>
      <c r="J22" s="57">
        <f t="shared" ref="J22:V22" ca="1" si="21">INDIRECT(J$1&amp;"!$I33")</f>
        <v>0</v>
      </c>
      <c r="K22" s="57">
        <f t="shared" ca="1" si="21"/>
        <v>0</v>
      </c>
      <c r="L22" s="57">
        <f t="shared" ca="1" si="21"/>
        <v>0</v>
      </c>
      <c r="M22" s="9">
        <f t="shared" ca="1" si="21"/>
        <v>0</v>
      </c>
      <c r="N22" s="9">
        <f t="shared" ca="1" si="21"/>
        <v>0</v>
      </c>
      <c r="O22" s="9">
        <f t="shared" ca="1" si="21"/>
        <v>0</v>
      </c>
      <c r="P22" s="9">
        <f t="shared" ca="1" si="21"/>
        <v>0</v>
      </c>
      <c r="Q22" s="9">
        <f t="shared" ca="1" si="21"/>
        <v>0</v>
      </c>
      <c r="R22" s="9">
        <f t="shared" ca="1" si="21"/>
        <v>0</v>
      </c>
      <c r="S22" s="9">
        <f t="shared" ca="1" si="21"/>
        <v>0</v>
      </c>
      <c r="T22" s="9">
        <f t="shared" ca="1" si="21"/>
        <v>0</v>
      </c>
      <c r="U22" s="9">
        <f t="shared" ca="1" si="21"/>
        <v>0</v>
      </c>
      <c r="V22" s="109">
        <f t="shared" ca="1" si="21"/>
        <v>0</v>
      </c>
      <c r="X22" s="379">
        <f ca="1">INDIRECT(X$1&amp;"!$I33")</f>
        <v>0</v>
      </c>
      <c r="Y22" s="380">
        <f ca="1">SUM($H22:I22)</f>
        <v>0</v>
      </c>
      <c r="Z22" s="380">
        <f ca="1">SUM($H22:J22)</f>
        <v>0</v>
      </c>
      <c r="AA22" s="380">
        <f ca="1">SUM($H22:K22)</f>
        <v>0</v>
      </c>
      <c r="AB22" s="380">
        <f ca="1">SUM($H22:L22)</f>
        <v>0</v>
      </c>
      <c r="AC22" s="380">
        <f ca="1">SUM($H22:M22)</f>
        <v>0</v>
      </c>
      <c r="AD22" s="380">
        <f ca="1">SUM($H22:N22)</f>
        <v>0</v>
      </c>
      <c r="AE22" s="380">
        <f ca="1">SUM($H22:O22)</f>
        <v>0</v>
      </c>
      <c r="AF22" s="380">
        <f ca="1">SUM($H22:P22)</f>
        <v>0</v>
      </c>
      <c r="AG22" s="380">
        <f ca="1">SUM($H22:Q22)</f>
        <v>0</v>
      </c>
      <c r="AH22" s="380">
        <f ca="1">SUM($H22:R22)</f>
        <v>0</v>
      </c>
      <c r="AI22" s="380">
        <f ca="1">SUM($H22:S22)</f>
        <v>0</v>
      </c>
      <c r="AJ22" s="380">
        <f ca="1">SUM($H22:T22)</f>
        <v>0</v>
      </c>
      <c r="AK22" s="380">
        <f ca="1">SUM($H22:U22)</f>
        <v>0</v>
      </c>
      <c r="AL22" s="381">
        <f ca="1">SUM($H22:V22)</f>
        <v>0</v>
      </c>
    </row>
    <row r="23" spans="1:38" x14ac:dyDescent="0.25">
      <c r="A23" s="73"/>
      <c r="B23" s="9" t="str">
        <f>Data!B26</f>
        <v>Beregnet tilskud</v>
      </c>
      <c r="C23" s="9"/>
      <c r="D23" s="67">
        <v>0.8</v>
      </c>
      <c r="E23" s="244">
        <f>'Partner-period(er)'!G23+'Partner-period(er)'!G73+'Partner-period(er)'!G123+'Partner-period(er)'!G173+'Partner-period(er)'!G223+'Partner-period(er)'!G273+'Partner-period(er)'!G323+'Partner-period(er)'!G373+'Partner-period(er)'!G423+'Partner-period(er)'!G473+'Partner-period(er)'!G523+'Partner-period(er)'!G573+'Partner-period(er)'!G623+'Partner-period(er)'!G673+'Partner-period(er)'!G723</f>
        <v>0</v>
      </c>
      <c r="F23" s="237">
        <f ca="1">'Partner-period(er)'!H23+'Partner-period(er)'!H73+'Partner-period(er)'!H123+'Partner-period(er)'!H173+'Partner-period(er)'!H223+'Partner-period(er)'!H273+'Partner-period(er)'!H323+'Partner-period(er)'!H373+'Partner-period(er)'!H423+'Partner-period(er)'!H473+'Partner-period(er)'!H523+'Partner-period(er)'!H573+'Partner-period(er)'!H623+'Partner-period(er)'!H673+'Partner-period(er)'!H723</f>
        <v>0</v>
      </c>
      <c r="G23" s="72"/>
      <c r="H23" s="159">
        <f ca="1">INDIRECT(H$1&amp;"!$I34")</f>
        <v>0</v>
      </c>
      <c r="I23" s="57">
        <f ca="1">INDIRECT(I$1&amp;"!$I34")</f>
        <v>0</v>
      </c>
      <c r="J23" s="57">
        <f t="shared" ref="J23:V23" ca="1" si="22">INDIRECT(J$1&amp;"!$I34")</f>
        <v>0</v>
      </c>
      <c r="K23" s="57">
        <f t="shared" ca="1" si="22"/>
        <v>0</v>
      </c>
      <c r="L23" s="57">
        <f t="shared" ca="1" si="22"/>
        <v>0</v>
      </c>
      <c r="M23" s="9">
        <f t="shared" ca="1" si="22"/>
        <v>0</v>
      </c>
      <c r="N23" s="9">
        <f t="shared" ca="1" si="22"/>
        <v>0</v>
      </c>
      <c r="O23" s="9">
        <f t="shared" ca="1" si="22"/>
        <v>0</v>
      </c>
      <c r="P23" s="9">
        <f t="shared" ca="1" si="22"/>
        <v>0</v>
      </c>
      <c r="Q23" s="9">
        <f t="shared" ca="1" si="22"/>
        <v>0</v>
      </c>
      <c r="R23" s="9">
        <f t="shared" ca="1" si="22"/>
        <v>0</v>
      </c>
      <c r="S23" s="9">
        <f t="shared" ca="1" si="22"/>
        <v>0</v>
      </c>
      <c r="T23" s="9">
        <f t="shared" ca="1" si="22"/>
        <v>0</v>
      </c>
      <c r="U23" s="9">
        <f t="shared" ca="1" si="22"/>
        <v>0</v>
      </c>
      <c r="V23" s="109">
        <f t="shared" ca="1" si="22"/>
        <v>0</v>
      </c>
      <c r="X23" s="379">
        <f ca="1">INDIRECT(X$1&amp;"!$I34")</f>
        <v>0</v>
      </c>
      <c r="Y23" s="380">
        <f ca="1">SUM($H23:I23)</f>
        <v>0</v>
      </c>
      <c r="Z23" s="380">
        <f ca="1">SUM($H23:J23)</f>
        <v>0</v>
      </c>
      <c r="AA23" s="380">
        <f ca="1">SUM($H23:K23)</f>
        <v>0</v>
      </c>
      <c r="AB23" s="380">
        <f ca="1">SUM($H23:L23)</f>
        <v>0</v>
      </c>
      <c r="AC23" s="380">
        <f ca="1">SUM($H23:M23)</f>
        <v>0</v>
      </c>
      <c r="AD23" s="380">
        <f ca="1">SUM($H23:N23)</f>
        <v>0</v>
      </c>
      <c r="AE23" s="380">
        <f ca="1">SUM($H23:O23)</f>
        <v>0</v>
      </c>
      <c r="AF23" s="380">
        <f ca="1">SUM($H23:P23)</f>
        <v>0</v>
      </c>
      <c r="AG23" s="380">
        <f ca="1">SUM($H23:Q23)</f>
        <v>0</v>
      </c>
      <c r="AH23" s="380">
        <f ca="1">SUM($H23:R23)</f>
        <v>0</v>
      </c>
      <c r="AI23" s="380">
        <f ca="1">SUM($H23:S23)</f>
        <v>0</v>
      </c>
      <c r="AJ23" s="380">
        <f ca="1">SUM($H23:T23)</f>
        <v>0</v>
      </c>
      <c r="AK23" s="380">
        <f ca="1">SUM($H23:U23)</f>
        <v>0</v>
      </c>
      <c r="AL23" s="381">
        <f ca="1">SUM($H23:V23)</f>
        <v>0</v>
      </c>
    </row>
    <row r="24" spans="1:38" x14ac:dyDescent="0.25">
      <c r="A24" s="73"/>
      <c r="B24" s="9" t="str">
        <f>Data!B27</f>
        <v>Forudbetalt tilskud (efter aftale)</v>
      </c>
      <c r="C24" s="27"/>
      <c r="D24" s="4"/>
      <c r="E24" s="242">
        <f>'Partner-period(er)'!G24+'Partner-period(er)'!G74+'Partner-period(er)'!G124+'Partner-period(er)'!G174+'Partner-period(er)'!G224+'Partner-period(er)'!G274+'Partner-period(er)'!G324+'Partner-period(er)'!G374+'Partner-period(er)'!G424+'Partner-period(er)'!G474+'Partner-period(er)'!G524+'Partner-period(er)'!G574+'Partner-period(er)'!G624+'Partner-period(er)'!G674+'Partner-period(er)'!G724</f>
        <v>0</v>
      </c>
      <c r="F24" s="237">
        <f ca="1">'Partner-period(er)'!H24+'Partner-period(er)'!H74+'Partner-period(er)'!H124+'Partner-period(er)'!H174+'Partner-period(er)'!H224+'Partner-period(er)'!H274+'Partner-period(er)'!H324+'Partner-period(er)'!H374+'Partner-period(er)'!H424+'Partner-period(er)'!H474+'Partner-period(er)'!H524+'Partner-period(er)'!H574+'Partner-period(er)'!H624+'Partner-period(er)'!H674+'Partner-period(er)'!H724</f>
        <v>0</v>
      </c>
      <c r="G24" s="72"/>
      <c r="H24" s="159">
        <f ca="1">INDIRECT(H$1&amp;"!$I35")</f>
        <v>0</v>
      </c>
      <c r="I24" s="57">
        <f ca="1">INDIRECT(I$1&amp;"!$I35")</f>
        <v>0</v>
      </c>
      <c r="J24" s="57">
        <f t="shared" ref="J24:V24" ca="1" si="23">INDIRECT(J$1&amp;"!$I35")</f>
        <v>0</v>
      </c>
      <c r="K24" s="57">
        <f t="shared" ca="1" si="23"/>
        <v>0</v>
      </c>
      <c r="L24" s="57">
        <f t="shared" ca="1" si="23"/>
        <v>0</v>
      </c>
      <c r="M24" s="9">
        <f t="shared" ca="1" si="23"/>
        <v>0</v>
      </c>
      <c r="N24" s="9">
        <f t="shared" ca="1" si="23"/>
        <v>0</v>
      </c>
      <c r="O24" s="9">
        <f t="shared" ca="1" si="23"/>
        <v>0</v>
      </c>
      <c r="P24" s="9">
        <f t="shared" ca="1" si="23"/>
        <v>0</v>
      </c>
      <c r="Q24" s="9">
        <f t="shared" ca="1" si="23"/>
        <v>0</v>
      </c>
      <c r="R24" s="9">
        <f t="shared" ca="1" si="23"/>
        <v>0</v>
      </c>
      <c r="S24" s="9">
        <f t="shared" ca="1" si="23"/>
        <v>0</v>
      </c>
      <c r="T24" s="9">
        <f t="shared" ca="1" si="23"/>
        <v>0</v>
      </c>
      <c r="U24" s="9">
        <f t="shared" ca="1" si="23"/>
        <v>0</v>
      </c>
      <c r="V24" s="109">
        <f t="shared" ca="1" si="23"/>
        <v>0</v>
      </c>
      <c r="X24" s="379">
        <f ca="1">INDIRECT(X$1&amp;"!$I35")</f>
        <v>0</v>
      </c>
      <c r="Y24" s="380">
        <f ca="1">SUM($H24:I24)</f>
        <v>0</v>
      </c>
      <c r="Z24" s="380">
        <f ca="1">SUM($H24:J24)</f>
        <v>0</v>
      </c>
      <c r="AA24" s="380">
        <f ca="1">SUM($H24:K24)</f>
        <v>0</v>
      </c>
      <c r="AB24" s="380">
        <f ca="1">SUM($H24:L24)</f>
        <v>0</v>
      </c>
      <c r="AC24" s="380">
        <f ca="1">SUM($H24:M24)</f>
        <v>0</v>
      </c>
      <c r="AD24" s="380">
        <f ca="1">SUM($H24:N24)</f>
        <v>0</v>
      </c>
      <c r="AE24" s="380">
        <f ca="1">SUM($H24:O24)</f>
        <v>0</v>
      </c>
      <c r="AF24" s="380">
        <f ca="1">SUM($H24:P24)</f>
        <v>0</v>
      </c>
      <c r="AG24" s="380">
        <f ca="1">SUM($H24:Q24)</f>
        <v>0</v>
      </c>
      <c r="AH24" s="380">
        <f ca="1">SUM($H24:R24)</f>
        <v>0</v>
      </c>
      <c r="AI24" s="380">
        <f ca="1">SUM($H24:S24)</f>
        <v>0</v>
      </c>
      <c r="AJ24" s="380">
        <f ca="1">SUM($H24:T24)</f>
        <v>0</v>
      </c>
      <c r="AK24" s="380">
        <f ca="1">SUM($H24:U24)</f>
        <v>0</v>
      </c>
      <c r="AL24" s="381">
        <f ca="1">SUM($H24:V24)</f>
        <v>0</v>
      </c>
    </row>
    <row r="25" spans="1:38" x14ac:dyDescent="0.25">
      <c r="A25" s="39"/>
      <c r="B25" s="9" t="str">
        <f>Data!B28</f>
        <v>Justering for timepris inklusiv overhead</v>
      </c>
      <c r="C25" s="27"/>
      <c r="D25" s="4"/>
      <c r="E25" s="242">
        <f>'Partner-period(er)'!G25+'Partner-period(er)'!G75+'Partner-period(er)'!G125+'Partner-period(er)'!G175+'Partner-period(er)'!G225+'Partner-period(er)'!G275+'Partner-period(er)'!G325+'Partner-period(er)'!G375+'Partner-period(er)'!G425+'Partner-period(er)'!G475+'Partner-period(er)'!G525+'Partner-period(er)'!G575+'Partner-period(er)'!G625+'Partner-period(er)'!G675+'Partner-period(er)'!G725</f>
        <v>0</v>
      </c>
      <c r="F25" s="237">
        <f ca="1">'Partner-period(er)'!H25+'Partner-period(er)'!H75+'Partner-period(er)'!H125+'Partner-period(er)'!H175+'Partner-period(er)'!H225+'Partner-period(er)'!H275+'Partner-period(er)'!H325+'Partner-period(er)'!H375+'Partner-period(er)'!H425+'Partner-period(er)'!H475+'Partner-period(er)'!H525+'Partner-period(er)'!H575+'Partner-period(er)'!H625+'Partner-period(er)'!H675+'Partner-period(er)'!H725</f>
        <v>0</v>
      </c>
      <c r="G25" s="72"/>
      <c r="H25" s="159">
        <f ca="1">INDIRECT(H$1&amp;"!$I36")</f>
        <v>0</v>
      </c>
      <c r="I25" s="57">
        <f ca="1">INDIRECT(I$1&amp;"!$I36")</f>
        <v>0</v>
      </c>
      <c r="J25" s="57">
        <f t="shared" ref="J25:V25" ca="1" si="24">INDIRECT(J$1&amp;"!$I36")</f>
        <v>0</v>
      </c>
      <c r="K25" s="57">
        <f t="shared" ca="1" si="24"/>
        <v>0</v>
      </c>
      <c r="L25" s="57">
        <f t="shared" ca="1" si="24"/>
        <v>0</v>
      </c>
      <c r="M25" s="9">
        <f t="shared" ca="1" si="24"/>
        <v>0</v>
      </c>
      <c r="N25" s="9">
        <f t="shared" ca="1" si="24"/>
        <v>0</v>
      </c>
      <c r="O25" s="9">
        <f t="shared" ca="1" si="24"/>
        <v>0</v>
      </c>
      <c r="P25" s="9">
        <f t="shared" ca="1" si="24"/>
        <v>0</v>
      </c>
      <c r="Q25" s="9">
        <f t="shared" ca="1" si="24"/>
        <v>0</v>
      </c>
      <c r="R25" s="9">
        <f t="shared" ca="1" si="24"/>
        <v>0</v>
      </c>
      <c r="S25" s="9">
        <f t="shared" ca="1" si="24"/>
        <v>0</v>
      </c>
      <c r="T25" s="9">
        <f t="shared" ca="1" si="24"/>
        <v>0</v>
      </c>
      <c r="U25" s="9">
        <f t="shared" ca="1" si="24"/>
        <v>0</v>
      </c>
      <c r="V25" s="109">
        <f t="shared" ca="1" si="24"/>
        <v>0</v>
      </c>
      <c r="X25" s="379">
        <f ca="1">INDIRECT(X$1&amp;"!$I36")</f>
        <v>0</v>
      </c>
      <c r="Y25" s="380">
        <f ca="1">SUM($H25:I25)</f>
        <v>0</v>
      </c>
      <c r="Z25" s="380">
        <f ca="1">SUM($H25:J25)</f>
        <v>0</v>
      </c>
      <c r="AA25" s="380">
        <f ca="1">SUM($H25:K25)</f>
        <v>0</v>
      </c>
      <c r="AB25" s="380">
        <f ca="1">SUM($H25:L25)</f>
        <v>0</v>
      </c>
      <c r="AC25" s="380">
        <f ca="1">SUM($H25:M25)</f>
        <v>0</v>
      </c>
      <c r="AD25" s="380">
        <f ca="1">SUM($H25:N25)</f>
        <v>0</v>
      </c>
      <c r="AE25" s="380">
        <f ca="1">SUM($H25:O25)</f>
        <v>0</v>
      </c>
      <c r="AF25" s="380">
        <f ca="1">SUM($H25:P25)</f>
        <v>0</v>
      </c>
      <c r="AG25" s="380">
        <f ca="1">SUM($H25:Q25)</f>
        <v>0</v>
      </c>
      <c r="AH25" s="380">
        <f ca="1">SUM($H25:R25)</f>
        <v>0</v>
      </c>
      <c r="AI25" s="380">
        <f ca="1">SUM($H25:S25)</f>
        <v>0</v>
      </c>
      <c r="AJ25" s="380">
        <f ca="1">SUM($H25:T25)</f>
        <v>0</v>
      </c>
      <c r="AK25" s="380">
        <f ca="1">SUM($H25:U25)</f>
        <v>0</v>
      </c>
      <c r="AL25" s="381">
        <f ca="1">SUM($H25:V25)</f>
        <v>0</v>
      </c>
    </row>
    <row r="26" spans="1:38" x14ac:dyDescent="0.25">
      <c r="A26" s="39"/>
      <c r="B26" s="9" t="str">
        <f>Data!B29</f>
        <v>Justering for budgetoverskridelse</v>
      </c>
      <c r="C26" s="27"/>
      <c r="D26" s="53"/>
      <c r="E26" s="243">
        <f>'Partner-period(er)'!G26+'Partner-period(er)'!G76+'Partner-period(er)'!G126+'Partner-period(er)'!G176+'Partner-period(er)'!G226+'Partner-period(er)'!G276+'Partner-period(er)'!G326+'Partner-period(er)'!G376+'Partner-period(er)'!G426+'Partner-period(er)'!G476+'Partner-period(er)'!G526+'Partner-period(er)'!G576+'Partner-period(er)'!G626+'Partner-period(er)'!G676+'Partner-period(er)'!G726</f>
        <v>0</v>
      </c>
      <c r="F26" s="237">
        <f ca="1">'Partner-period(er)'!H26+'Partner-period(er)'!H76+'Partner-period(er)'!H126+'Partner-period(er)'!H176+'Partner-period(er)'!H226+'Partner-period(er)'!H276+'Partner-period(er)'!H326+'Partner-period(er)'!H376+'Partner-period(er)'!H426+'Partner-period(er)'!H476+'Partner-period(er)'!H526+'Partner-period(er)'!H576+'Partner-period(er)'!H626+'Partner-period(er)'!H676+'Partner-period(er)'!H726</f>
        <v>0</v>
      </c>
      <c r="G26" s="72"/>
      <c r="H26" s="159">
        <f ca="1">INDIRECT(H$1&amp;"!$I37")</f>
        <v>0</v>
      </c>
      <c r="I26" s="57">
        <f ca="1">INDIRECT(I$1&amp;"!$I37")</f>
        <v>0</v>
      </c>
      <c r="J26" s="57">
        <f t="shared" ref="J26:V26" ca="1" si="25">INDIRECT(J$1&amp;"!$I37")</f>
        <v>0</v>
      </c>
      <c r="K26" s="57">
        <f t="shared" ca="1" si="25"/>
        <v>0</v>
      </c>
      <c r="L26" s="57">
        <f t="shared" ca="1" si="25"/>
        <v>0</v>
      </c>
      <c r="M26" s="9">
        <f t="shared" ca="1" si="25"/>
        <v>0</v>
      </c>
      <c r="N26" s="9">
        <f t="shared" ca="1" si="25"/>
        <v>0</v>
      </c>
      <c r="O26" s="9">
        <f t="shared" ca="1" si="25"/>
        <v>0</v>
      </c>
      <c r="P26" s="9">
        <f t="shared" ca="1" si="25"/>
        <v>0</v>
      </c>
      <c r="Q26" s="9">
        <f t="shared" ca="1" si="25"/>
        <v>0</v>
      </c>
      <c r="R26" s="9">
        <f t="shared" ca="1" si="25"/>
        <v>0</v>
      </c>
      <c r="S26" s="9">
        <f t="shared" ca="1" si="25"/>
        <v>0</v>
      </c>
      <c r="T26" s="9">
        <f t="shared" ca="1" si="25"/>
        <v>0</v>
      </c>
      <c r="U26" s="9">
        <f t="shared" ca="1" si="25"/>
        <v>0</v>
      </c>
      <c r="V26" s="109">
        <f t="shared" ca="1" si="25"/>
        <v>0</v>
      </c>
      <c r="X26" s="379">
        <f ca="1">INDIRECT(X$1&amp;"!$I37")</f>
        <v>0</v>
      </c>
      <c r="Y26" s="380">
        <f ca="1">SUM($H26:I26)</f>
        <v>0</v>
      </c>
      <c r="Z26" s="380">
        <f ca="1">SUM($H26:J26)</f>
        <v>0</v>
      </c>
      <c r="AA26" s="380">
        <f ca="1">SUM($H26:K26)</f>
        <v>0</v>
      </c>
      <c r="AB26" s="380">
        <f ca="1">SUM($H26:L26)</f>
        <v>0</v>
      </c>
      <c r="AC26" s="380">
        <f ca="1">SUM($H26:M26)</f>
        <v>0</v>
      </c>
      <c r="AD26" s="380">
        <f ca="1">SUM($H26:N26)</f>
        <v>0</v>
      </c>
      <c r="AE26" s="380">
        <f ca="1">SUM($H26:O26)</f>
        <v>0</v>
      </c>
      <c r="AF26" s="380">
        <f ca="1">SUM($H26:P26)</f>
        <v>0</v>
      </c>
      <c r="AG26" s="380">
        <f ca="1">SUM($H26:Q26)</f>
        <v>0</v>
      </c>
      <c r="AH26" s="380">
        <f ca="1">SUM($H26:R26)</f>
        <v>0</v>
      </c>
      <c r="AI26" s="380">
        <f ca="1">SUM($H26:S26)</f>
        <v>0</v>
      </c>
      <c r="AJ26" s="380">
        <f ca="1">SUM($H26:T26)</f>
        <v>0</v>
      </c>
      <c r="AK26" s="380">
        <f ca="1">SUM($H26:U26)</f>
        <v>0</v>
      </c>
      <c r="AL26" s="381">
        <f ca="1">SUM($H26:V26)</f>
        <v>0</v>
      </c>
    </row>
    <row r="27" spans="1:38" x14ac:dyDescent="0.25">
      <c r="A27" s="411"/>
      <c r="B27" s="136" t="str">
        <f>Data!B30</f>
        <v>Tilskud total / til faktura</v>
      </c>
      <c r="C27" s="136"/>
      <c r="D27" s="60"/>
      <c r="E27" s="257">
        <f>'Partner-period(er)'!G27+'Partner-period(er)'!G77+'Partner-period(er)'!G127+'Partner-period(er)'!G177+'Partner-period(er)'!G227+'Partner-period(er)'!G277+'Partner-period(er)'!G327+'Partner-period(er)'!G377+'Partner-period(er)'!G427+'Partner-period(er)'!G477+'Partner-period(er)'!G527+'Partner-period(er)'!G577+'Partner-period(er)'!G627+'Partner-period(er)'!G677+'Partner-period(er)'!G727</f>
        <v>0</v>
      </c>
      <c r="F27" s="238">
        <f ca="1">'Partner-period(er)'!H27+'Partner-period(er)'!H77+'Partner-period(er)'!H127+'Partner-period(er)'!H177+'Partner-period(er)'!H227+'Partner-period(er)'!H277+'Partner-period(er)'!H327+'Partner-period(er)'!H377+'Partner-period(er)'!H427+'Partner-period(er)'!H477+'Partner-period(er)'!H527+'Partner-period(er)'!H577+'Partner-period(er)'!H627+'Partner-period(er)'!H677+'Partner-period(er)'!H727</f>
        <v>0</v>
      </c>
      <c r="G27" s="79"/>
      <c r="H27" s="258">
        <f ca="1">INDIRECT(H$1&amp;"!$I38")</f>
        <v>0</v>
      </c>
      <c r="I27" s="259">
        <f ca="1">INDIRECT(I$1&amp;"!$I38")</f>
        <v>0</v>
      </c>
      <c r="J27" s="259">
        <f t="shared" ref="J27:V27" ca="1" si="26">INDIRECT(J$1&amp;"!$I38")</f>
        <v>0</v>
      </c>
      <c r="K27" s="259">
        <f t="shared" ca="1" si="26"/>
        <v>0</v>
      </c>
      <c r="L27" s="259">
        <f t="shared" ca="1" si="26"/>
        <v>0</v>
      </c>
      <c r="M27" s="136">
        <f t="shared" ca="1" si="26"/>
        <v>0</v>
      </c>
      <c r="N27" s="136">
        <f t="shared" ca="1" si="26"/>
        <v>0</v>
      </c>
      <c r="O27" s="136">
        <f t="shared" ca="1" si="26"/>
        <v>0</v>
      </c>
      <c r="P27" s="136">
        <f t="shared" ca="1" si="26"/>
        <v>0</v>
      </c>
      <c r="Q27" s="136">
        <f t="shared" ca="1" si="26"/>
        <v>0</v>
      </c>
      <c r="R27" s="136">
        <f t="shared" ca="1" si="26"/>
        <v>0</v>
      </c>
      <c r="S27" s="136">
        <f t="shared" ca="1" si="26"/>
        <v>0</v>
      </c>
      <c r="T27" s="136">
        <f t="shared" ca="1" si="26"/>
        <v>0</v>
      </c>
      <c r="U27" s="136">
        <f t="shared" ca="1" si="26"/>
        <v>0</v>
      </c>
      <c r="V27" s="369">
        <f t="shared" ca="1" si="26"/>
        <v>0</v>
      </c>
      <c r="X27" s="391">
        <f ca="1">INDIRECT(X$1&amp;"!$I38")</f>
        <v>0</v>
      </c>
      <c r="Y27" s="392">
        <f ca="1">SUM($H27:I27)</f>
        <v>0</v>
      </c>
      <c r="Z27" s="392">
        <f ca="1">SUM($H27:J27)</f>
        <v>0</v>
      </c>
      <c r="AA27" s="392">
        <f ca="1">SUM($H27:K27)</f>
        <v>0</v>
      </c>
      <c r="AB27" s="392">
        <f ca="1">SUM($H27:L27)</f>
        <v>0</v>
      </c>
      <c r="AC27" s="392">
        <f ca="1">SUM($H27:M27)</f>
        <v>0</v>
      </c>
      <c r="AD27" s="392">
        <f ca="1">SUM($H27:N27)</f>
        <v>0</v>
      </c>
      <c r="AE27" s="392">
        <f ca="1">SUM($H27:O27)</f>
        <v>0</v>
      </c>
      <c r="AF27" s="392">
        <f ca="1">SUM($H27:P27)</f>
        <v>0</v>
      </c>
      <c r="AG27" s="392">
        <f ca="1">SUM($H27:Q27)</f>
        <v>0</v>
      </c>
      <c r="AH27" s="392">
        <f ca="1">SUM($H27:R27)</f>
        <v>0</v>
      </c>
      <c r="AI27" s="392">
        <f ca="1">SUM($H27:S27)</f>
        <v>0</v>
      </c>
      <c r="AJ27" s="392">
        <f ca="1">SUM($H27:T27)</f>
        <v>0</v>
      </c>
      <c r="AK27" s="392">
        <f ca="1">SUM($H27:U27)</f>
        <v>0</v>
      </c>
      <c r="AL27" s="393">
        <f ca="1">SUM($H27:V27)</f>
        <v>0</v>
      </c>
    </row>
    <row r="28" spans="1:38" x14ac:dyDescent="0.25">
      <c r="A28" s="74"/>
      <c r="B28" s="33" t="str">
        <f>Data!B31</f>
        <v>Anden finansiering</v>
      </c>
      <c r="C28" s="33"/>
      <c r="D28" s="60"/>
      <c r="E28" s="261">
        <f>'Partner-period(er)'!G28+'Partner-period(er)'!G78+'Partner-period(er)'!G128+'Partner-period(er)'!G178+'Partner-period(er)'!G228+'Partner-period(er)'!G278+'Partner-period(er)'!G328+'Partner-period(er)'!G378+'Partner-period(er)'!G428+'Partner-period(er)'!G478+'Partner-period(er)'!G528+'Partner-period(er)'!G578+'Partner-period(er)'!G628+'Partner-period(er)'!G678+'Partner-period(er)'!G728</f>
        <v>0</v>
      </c>
      <c r="F28" s="239">
        <f ca="1">'Partner-period(er)'!H28+'Partner-period(er)'!H78+'Partner-period(er)'!H128+'Partner-period(er)'!H178+'Partner-period(er)'!H228+'Partner-period(er)'!H278+'Partner-period(er)'!H328+'Partner-period(er)'!H378+'Partner-period(er)'!H428+'Partner-period(er)'!H478+'Partner-period(er)'!H528+'Partner-period(er)'!H578+'Partner-period(er)'!H628+'Partner-period(er)'!H678+'Partner-period(er)'!H728</f>
        <v>0</v>
      </c>
      <c r="G28" s="79"/>
      <c r="H28" s="262">
        <f ca="1">INDIRECT(H$1&amp;"!$I39")</f>
        <v>0</v>
      </c>
      <c r="I28" s="263">
        <f ca="1">INDIRECT(I$1&amp;"!$I39")</f>
        <v>0</v>
      </c>
      <c r="J28" s="263">
        <f t="shared" ref="J28:V28" ca="1" si="27">INDIRECT(J$1&amp;"!$I39")</f>
        <v>0</v>
      </c>
      <c r="K28" s="263">
        <f t="shared" ca="1" si="27"/>
        <v>0</v>
      </c>
      <c r="L28" s="263">
        <f t="shared" ca="1" si="27"/>
        <v>0</v>
      </c>
      <c r="M28" s="33">
        <f t="shared" ca="1" si="27"/>
        <v>0</v>
      </c>
      <c r="N28" s="33">
        <f t="shared" ca="1" si="27"/>
        <v>0</v>
      </c>
      <c r="O28" s="33">
        <f t="shared" ca="1" si="27"/>
        <v>0</v>
      </c>
      <c r="P28" s="33">
        <f t="shared" ca="1" si="27"/>
        <v>0</v>
      </c>
      <c r="Q28" s="33">
        <f t="shared" ca="1" si="27"/>
        <v>0</v>
      </c>
      <c r="R28" s="33">
        <f t="shared" ca="1" si="27"/>
        <v>0</v>
      </c>
      <c r="S28" s="33">
        <f t="shared" ca="1" si="27"/>
        <v>0</v>
      </c>
      <c r="T28" s="33">
        <f t="shared" ca="1" si="27"/>
        <v>0</v>
      </c>
      <c r="U28" s="33">
        <f t="shared" ca="1" si="27"/>
        <v>0</v>
      </c>
      <c r="V28" s="370">
        <f t="shared" ca="1" si="27"/>
        <v>0</v>
      </c>
      <c r="X28" s="394">
        <f ca="1">INDIRECT(X$1&amp;"!$I39")</f>
        <v>0</v>
      </c>
      <c r="Y28" s="395">
        <f ca="1">SUM($H28:I28)</f>
        <v>0</v>
      </c>
      <c r="Z28" s="395">
        <f ca="1">SUM($H28:J28)</f>
        <v>0</v>
      </c>
      <c r="AA28" s="395">
        <f ca="1">SUM($H28:K28)</f>
        <v>0</v>
      </c>
      <c r="AB28" s="395">
        <f ca="1">SUM($H28:L28)</f>
        <v>0</v>
      </c>
      <c r="AC28" s="395">
        <f ca="1">SUM($H28:M28)</f>
        <v>0</v>
      </c>
      <c r="AD28" s="395">
        <f ca="1">SUM($H28:N28)</f>
        <v>0</v>
      </c>
      <c r="AE28" s="395">
        <f ca="1">SUM($H28:O28)</f>
        <v>0</v>
      </c>
      <c r="AF28" s="395">
        <f ca="1">SUM($H28:P28)</f>
        <v>0</v>
      </c>
      <c r="AG28" s="395">
        <f ca="1">SUM($H28:Q28)</f>
        <v>0</v>
      </c>
      <c r="AH28" s="395">
        <f ca="1">SUM($H28:R28)</f>
        <v>0</v>
      </c>
      <c r="AI28" s="395">
        <f ca="1">SUM($H28:S28)</f>
        <v>0</v>
      </c>
      <c r="AJ28" s="395">
        <f ca="1">SUM($H28:T28)</f>
        <v>0</v>
      </c>
      <c r="AK28" s="395">
        <f ca="1">SUM($H28:U28)</f>
        <v>0</v>
      </c>
      <c r="AL28" s="396">
        <f ca="1">SUM($H28:V28)</f>
        <v>0</v>
      </c>
    </row>
    <row r="29" spans="1:38" x14ac:dyDescent="0.25">
      <c r="A29" s="265"/>
      <c r="B29" s="34" t="str">
        <f>Data!B32</f>
        <v>Egenfinansiering</v>
      </c>
      <c r="C29" s="34"/>
      <c r="D29" s="64"/>
      <c r="E29" s="266">
        <f>'Partner-period(er)'!G29+'Partner-period(er)'!G79+'Partner-period(er)'!G129+'Partner-period(er)'!G179+'Partner-period(er)'!G229+'Partner-period(er)'!G279+'Partner-period(er)'!G329+'Partner-period(er)'!G379+'Partner-period(er)'!G429+'Partner-period(er)'!G479+'Partner-period(er)'!G529+'Partner-period(er)'!G579+'Partner-period(er)'!G629+'Partner-period(er)'!G679+'Partner-period(er)'!G729</f>
        <v>0</v>
      </c>
      <c r="F29" s="240">
        <f ca="1">'Partner-period(er)'!H29+'Partner-period(er)'!H79+'Partner-period(er)'!H129+'Partner-period(er)'!H179+'Partner-period(er)'!H229+'Partner-period(er)'!H279+'Partner-period(er)'!H329+'Partner-period(er)'!H379+'Partner-period(er)'!H429+'Partner-period(er)'!H479+'Partner-period(er)'!H529+'Partner-period(er)'!H579+'Partner-period(er)'!H629+'Partner-period(er)'!H679+'Partner-period(er)'!H729</f>
        <v>0</v>
      </c>
      <c r="G29" s="79"/>
      <c r="H29" s="267">
        <f ca="1">INDIRECT(H$1&amp;"!$I40")</f>
        <v>0</v>
      </c>
      <c r="I29" s="63">
        <f ca="1">INDIRECT(I$1&amp;"!$I40")</f>
        <v>0</v>
      </c>
      <c r="J29" s="63">
        <f t="shared" ref="J29:V29" ca="1" si="28">INDIRECT(J$1&amp;"!$I40")</f>
        <v>0</v>
      </c>
      <c r="K29" s="63">
        <f t="shared" ca="1" si="28"/>
        <v>0</v>
      </c>
      <c r="L29" s="63">
        <f t="shared" ca="1" si="28"/>
        <v>0</v>
      </c>
      <c r="M29" s="34">
        <f t="shared" ca="1" si="28"/>
        <v>0</v>
      </c>
      <c r="N29" s="34">
        <f t="shared" ca="1" si="28"/>
        <v>0</v>
      </c>
      <c r="O29" s="34">
        <f t="shared" ca="1" si="28"/>
        <v>0</v>
      </c>
      <c r="P29" s="34">
        <f t="shared" ca="1" si="28"/>
        <v>0</v>
      </c>
      <c r="Q29" s="34">
        <f t="shared" ca="1" si="28"/>
        <v>0</v>
      </c>
      <c r="R29" s="34">
        <f t="shared" ca="1" si="28"/>
        <v>0</v>
      </c>
      <c r="S29" s="34">
        <f t="shared" ca="1" si="28"/>
        <v>0</v>
      </c>
      <c r="T29" s="34">
        <f t="shared" ca="1" si="28"/>
        <v>0</v>
      </c>
      <c r="U29" s="34">
        <f t="shared" ca="1" si="28"/>
        <v>0</v>
      </c>
      <c r="V29" s="371">
        <f t="shared" ca="1" si="28"/>
        <v>0</v>
      </c>
      <c r="X29" s="397">
        <f ca="1">INDIRECT(X$1&amp;"!$I40")</f>
        <v>0</v>
      </c>
      <c r="Y29" s="398">
        <f ca="1">SUM($H29:I29)</f>
        <v>0</v>
      </c>
      <c r="Z29" s="398">
        <f ca="1">SUM($H29:J29)</f>
        <v>0</v>
      </c>
      <c r="AA29" s="398">
        <f ca="1">SUM($H29:K29)</f>
        <v>0</v>
      </c>
      <c r="AB29" s="398">
        <f ca="1">SUM($H29:L29)</f>
        <v>0</v>
      </c>
      <c r="AC29" s="398">
        <f ca="1">SUM($H29:M29)</f>
        <v>0</v>
      </c>
      <c r="AD29" s="398">
        <f ca="1">SUM($H29:N29)</f>
        <v>0</v>
      </c>
      <c r="AE29" s="398">
        <f ca="1">SUM($H29:O29)</f>
        <v>0</v>
      </c>
      <c r="AF29" s="398">
        <f ca="1">SUM($H29:P29)</f>
        <v>0</v>
      </c>
      <c r="AG29" s="398">
        <f ca="1">SUM($H29:Q29)</f>
        <v>0</v>
      </c>
      <c r="AH29" s="398">
        <f ca="1">SUM($H29:R29)</f>
        <v>0</v>
      </c>
      <c r="AI29" s="398">
        <f ca="1">SUM($H29:S29)</f>
        <v>0</v>
      </c>
      <c r="AJ29" s="398">
        <f ca="1">SUM($H29:T29)</f>
        <v>0</v>
      </c>
      <c r="AK29" s="398">
        <f ca="1">SUM($H29:U29)</f>
        <v>0</v>
      </c>
      <c r="AL29" s="399">
        <f ca="1">SUM($H29:V29)</f>
        <v>0</v>
      </c>
    </row>
    <row r="30" spans="1:38" x14ac:dyDescent="0.25">
      <c r="X30" s="231" t="str">
        <f>X1</f>
        <v>P1</v>
      </c>
      <c r="Y30" s="231" t="str">
        <f t="shared" ref="Y30:AL30" si="29">Y1</f>
        <v>P2</v>
      </c>
      <c r="Z30" s="231" t="str">
        <f t="shared" si="29"/>
        <v>P3</v>
      </c>
      <c r="AA30" s="231" t="str">
        <f t="shared" si="29"/>
        <v>P4</v>
      </c>
      <c r="AB30" s="231" t="str">
        <f t="shared" si="29"/>
        <v>P5</v>
      </c>
      <c r="AC30" s="231" t="str">
        <f t="shared" si="29"/>
        <v>P6</v>
      </c>
      <c r="AD30" s="231" t="str">
        <f t="shared" si="29"/>
        <v>P7</v>
      </c>
      <c r="AE30" s="231" t="str">
        <f t="shared" si="29"/>
        <v>P8</v>
      </c>
      <c r="AF30" s="231" t="str">
        <f t="shared" si="29"/>
        <v>P9</v>
      </c>
      <c r="AG30" s="231" t="str">
        <f t="shared" si="29"/>
        <v>P10</v>
      </c>
      <c r="AH30" s="231" t="str">
        <f t="shared" si="29"/>
        <v>P11</v>
      </c>
      <c r="AI30" s="231" t="str">
        <f t="shared" si="29"/>
        <v>P12</v>
      </c>
      <c r="AJ30" s="231" t="str">
        <f t="shared" si="29"/>
        <v>P13</v>
      </c>
      <c r="AK30" s="231" t="str">
        <f t="shared" si="29"/>
        <v>P14</v>
      </c>
      <c r="AL30" s="231" t="str">
        <f t="shared" si="29"/>
        <v>P15</v>
      </c>
    </row>
  </sheetData>
  <sheetProtection algorithmName="SHA-512" hashValue="IDbtIUCBvMN+v/VBYeUcm+ouvs+8FE8A4aZAlQEW0X4X9JZtjW1T3xzFwrWPsmQxsY1Rsc3jUy1BT7qvrlYDHQ==" saltValue="ffzRiwl2iVZvYzbCg/Es1A==" spinCount="100000" sheet="1" objects="1" scenarios="1"/>
  <conditionalFormatting sqref="F4">
    <cfRule type="expression" dxfId="0" priority="1">
      <formula>$A$6=2</formula>
    </cfRule>
  </conditionalFormatting>
  <pageMargins left="0.23622047244094491" right="0.23622047244094491" top="0.74803149606299213" bottom="0.74803149606299213" header="0.31496062992125984" footer="0.31496062992125984"/>
  <pageSetup paperSize="9" scale="70" orientation="landscape" r:id="rId1"/>
  <headerFooter>
    <oddFooter>&amp;L&amp;G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3">
    <tabColor indexed="48"/>
  </sheetPr>
  <dimension ref="A1:CK104"/>
  <sheetViews>
    <sheetView showGridLines="0" tabSelected="1" showRuler="0" showWhiteSpace="0" view="pageLayout" topLeftCell="B3" zoomScaleNormal="90" zoomScaleSheetLayoutView="80" workbookViewId="0">
      <selection activeCell="K12" sqref="K12"/>
    </sheetView>
  </sheetViews>
  <sheetFormatPr defaultRowHeight="13.2" x14ac:dyDescent="0.25"/>
  <cols>
    <col min="1" max="1" width="4" style="1" hidden="1" customWidth="1"/>
    <col min="2" max="2" width="1.109375" style="1" customWidth="1"/>
    <col min="3" max="3" width="8.6640625" style="1" customWidth="1"/>
    <col min="4" max="4" width="5.33203125" style="1" customWidth="1"/>
    <col min="5" max="5" width="9.6640625" style="1" customWidth="1"/>
    <col min="6" max="6" width="4.6640625" style="1" customWidth="1"/>
    <col min="7" max="7" width="10.5546875" style="1" customWidth="1"/>
    <col min="8" max="8" width="14.33203125" style="1" customWidth="1"/>
    <col min="9" max="9" width="0.6640625" style="9" customWidth="1"/>
    <col min="10" max="10" width="11.5546875" style="1" customWidth="1"/>
    <col min="11" max="11" width="10" style="1" customWidth="1"/>
    <col min="12" max="12" width="11.5546875" style="1" customWidth="1"/>
    <col min="13" max="23" width="8.6640625" style="1" customWidth="1"/>
    <col min="24" max="24" width="1.33203125" customWidth="1"/>
    <col min="25" max="25" width="1.44140625" customWidth="1"/>
    <col min="26" max="26" width="11.6640625" customWidth="1"/>
    <col min="27" max="27" width="5.33203125" customWidth="1"/>
    <col min="28" max="28" width="10.88671875" customWidth="1"/>
    <col min="29" max="29" width="4.6640625" customWidth="1"/>
    <col min="30" max="45" width="8.6640625" style="1" customWidth="1"/>
    <col min="46" max="46" width="1.33203125" customWidth="1"/>
    <col min="47" max="47" width="1.88671875" customWidth="1"/>
    <col min="68" max="68" width="1.44140625" customWidth="1"/>
    <col min="69" max="69" width="1.88671875" customWidth="1"/>
  </cols>
  <sheetData>
    <row r="1" spans="1:88" ht="11.25" hidden="1" customHeight="1" x14ac:dyDescent="0.25">
      <c r="G1" s="1" t="s">
        <v>146</v>
      </c>
      <c r="J1" s="1">
        <v>1</v>
      </c>
      <c r="L1" s="1">
        <v>2</v>
      </c>
      <c r="N1" s="1">
        <v>3</v>
      </c>
      <c r="P1" s="1">
        <v>4</v>
      </c>
      <c r="R1" s="1">
        <v>5</v>
      </c>
      <c r="T1" s="1">
        <v>6</v>
      </c>
      <c r="V1" s="1">
        <v>7</v>
      </c>
      <c r="AD1" s="1">
        <v>8</v>
      </c>
      <c r="AF1" s="1">
        <v>9</v>
      </c>
      <c r="AH1" s="1">
        <v>10</v>
      </c>
      <c r="AJ1" s="1">
        <v>11</v>
      </c>
      <c r="AL1" s="1">
        <v>12</v>
      </c>
      <c r="AN1" s="1">
        <v>13</v>
      </c>
      <c r="AP1" s="1">
        <v>14</v>
      </c>
      <c r="AR1" s="1">
        <v>15</v>
      </c>
      <c r="AZ1" s="1">
        <v>16</v>
      </c>
      <c r="BA1" s="1"/>
      <c r="BB1" s="1">
        <v>17</v>
      </c>
      <c r="BC1" s="1"/>
      <c r="BD1" s="1">
        <v>18</v>
      </c>
      <c r="BE1" s="1"/>
      <c r="BF1" s="1">
        <v>19</v>
      </c>
      <c r="BG1" s="1"/>
      <c r="BH1" s="1">
        <v>20</v>
      </c>
      <c r="BI1" s="1"/>
      <c r="BJ1" s="1">
        <v>21</v>
      </c>
      <c r="BK1" s="1"/>
      <c r="BL1" s="1">
        <v>22</v>
      </c>
      <c r="BM1" s="1"/>
      <c r="BN1" s="1">
        <v>23</v>
      </c>
      <c r="BO1" s="1"/>
      <c r="BP1" s="1"/>
      <c r="BQ1" s="1"/>
      <c r="BR1" s="1"/>
      <c r="BS1" s="1"/>
      <c r="BT1" s="1"/>
      <c r="BU1" s="1"/>
      <c r="BV1" s="1">
        <v>24</v>
      </c>
      <c r="BW1" s="1"/>
      <c r="BX1" s="1">
        <v>25</v>
      </c>
      <c r="BY1" s="1"/>
      <c r="BZ1" s="1">
        <v>26</v>
      </c>
      <c r="CA1" s="1"/>
      <c r="CB1" s="1">
        <v>27</v>
      </c>
      <c r="CC1" s="1"/>
      <c r="CD1" s="1">
        <v>28</v>
      </c>
      <c r="CE1" s="1"/>
      <c r="CF1" s="1">
        <v>29</v>
      </c>
      <c r="CG1" s="1"/>
      <c r="CH1" s="1">
        <v>30</v>
      </c>
      <c r="CI1" s="1"/>
    </row>
    <row r="2" spans="1:88" ht="7.5" hidden="1" customHeight="1" x14ac:dyDescent="0.25">
      <c r="I2" s="1"/>
      <c r="W2" s="220">
        <f>IF(H3="1 - 7",1,"")</f>
        <v>1</v>
      </c>
      <c r="AS2" s="220" t="str">
        <f>IF($H$3="1 - 15",1,"")</f>
        <v/>
      </c>
      <c r="AU2" s="297"/>
      <c r="AV2" s="297"/>
      <c r="AW2" s="297"/>
      <c r="AX2" s="297"/>
      <c r="AY2" s="297"/>
      <c r="AZ2" s="297"/>
      <c r="BA2" s="297"/>
      <c r="BB2" s="297"/>
      <c r="BC2" s="297"/>
      <c r="BD2" s="297"/>
      <c r="BE2" s="297"/>
      <c r="BF2" s="297"/>
      <c r="BG2" s="297"/>
      <c r="BH2" s="297"/>
      <c r="BI2" s="297"/>
      <c r="BJ2" s="297"/>
      <c r="BK2" s="297"/>
      <c r="BL2" s="297"/>
      <c r="BM2" s="297"/>
      <c r="BN2" s="297"/>
      <c r="BO2" s="220" t="str">
        <f>IF($H$3="1 - 23",1,"")</f>
        <v/>
      </c>
      <c r="BP2" s="297"/>
      <c r="BQ2" s="297"/>
      <c r="BR2" s="297"/>
      <c r="BS2" s="297"/>
      <c r="BT2" s="297"/>
      <c r="BU2" s="297"/>
      <c r="BV2" s="297"/>
      <c r="BW2" s="297"/>
      <c r="BX2" s="297"/>
      <c r="BY2" s="297"/>
      <c r="BZ2" s="297"/>
      <c r="CA2" s="297"/>
      <c r="CB2" s="297"/>
      <c r="CC2" s="297"/>
      <c r="CD2" s="297"/>
      <c r="CE2" s="297"/>
      <c r="CF2" s="297"/>
      <c r="CG2" s="297"/>
      <c r="CI2" s="297"/>
      <c r="CJ2" s="220" t="str">
        <f>IF($H$3="1 - 30",1,"")</f>
        <v/>
      </c>
    </row>
    <row r="3" spans="1:88" ht="10.5" customHeight="1" x14ac:dyDescent="0.25">
      <c r="A3" s="1">
        <v>1</v>
      </c>
      <c r="B3" s="1" t="s">
        <v>178</v>
      </c>
      <c r="D3" s="1" t="str">
        <f>CONCATENATE(Data!$G$2," ",Data!$H$27)</f>
        <v>Energistyrelsen 2.5.2</v>
      </c>
      <c r="F3" s="1" t="str">
        <f>Data!B110</f>
        <v>Antal partnere</v>
      </c>
      <c r="H3" s="646" t="s">
        <v>363</v>
      </c>
      <c r="I3" s="1"/>
      <c r="J3" s="219"/>
      <c r="K3"/>
      <c r="L3"/>
      <c r="M3"/>
      <c r="N3"/>
      <c r="O3" s="220"/>
      <c r="P3" s="404">
        <f>Data!L2</f>
        <v>4</v>
      </c>
      <c r="Q3" s="220"/>
      <c r="R3" s="355" t="str">
        <f>Data!B85</f>
        <v>Vælg version</v>
      </c>
      <c r="S3" s="886" t="s">
        <v>337</v>
      </c>
      <c r="T3" s="886"/>
      <c r="U3" s="842" t="str">
        <f>Data!B2</f>
        <v>Select language</v>
      </c>
      <c r="V3" s="842"/>
      <c r="W3" s="361" t="s">
        <v>42</v>
      </c>
      <c r="AD3" s="442" t="s">
        <v>314</v>
      </c>
      <c r="AE3" s="220"/>
      <c r="AF3" s="219"/>
      <c r="AG3" s="220"/>
      <c r="AH3" s="219"/>
      <c r="AI3" s="220"/>
      <c r="AJ3" s="219"/>
      <c r="AK3" s="220"/>
      <c r="AL3" s="219"/>
      <c r="AM3" s="220"/>
      <c r="AN3" s="219"/>
      <c r="AO3"/>
      <c r="AP3" s="219"/>
      <c r="AQ3" s="220"/>
      <c r="AR3" s="442" t="s">
        <v>304</v>
      </c>
      <c r="AS3" s="732" t="s">
        <v>305</v>
      </c>
      <c r="AU3" s="297"/>
      <c r="AV3" s="297"/>
      <c r="AX3" s="297"/>
      <c r="AY3" s="297"/>
      <c r="AZ3" s="442" t="s">
        <v>314</v>
      </c>
      <c r="BA3" s="505"/>
      <c r="BB3" s="442"/>
      <c r="BC3" s="505"/>
      <c r="BD3" s="442"/>
      <c r="BE3" s="505"/>
      <c r="BF3" s="442"/>
      <c r="BG3" s="505"/>
      <c r="BH3" s="442"/>
      <c r="BI3" s="505"/>
      <c r="BJ3" s="442"/>
      <c r="BK3" s="297"/>
      <c r="BL3" s="442"/>
      <c r="BM3" s="505"/>
      <c r="BN3" s="442" t="s">
        <v>304</v>
      </c>
      <c r="BO3" s="732" t="s">
        <v>305</v>
      </c>
      <c r="BP3" s="297"/>
      <c r="BQ3" s="297"/>
      <c r="BR3" s="297"/>
      <c r="BT3" s="297"/>
      <c r="BU3" s="297"/>
      <c r="BV3" s="442" t="s">
        <v>314</v>
      </c>
      <c r="BW3" s="505"/>
      <c r="BX3" s="442"/>
      <c r="BY3" s="505"/>
      <c r="BZ3" s="442"/>
      <c r="CA3" s="505"/>
      <c r="CB3" s="442"/>
      <c r="CC3" s="505"/>
      <c r="CD3" s="442"/>
      <c r="CE3" s="505"/>
      <c r="CF3" s="442"/>
      <c r="CG3" s="297"/>
      <c r="CH3" s="442"/>
      <c r="CI3" s="505"/>
    </row>
    <row r="4" spans="1:88" ht="16.5" customHeight="1" x14ac:dyDescent="0.25">
      <c r="A4" s="1">
        <v>2</v>
      </c>
      <c r="B4" s="274" t="str">
        <f>Data!B75</f>
        <v>Projektnummer</v>
      </c>
      <c r="F4" s="220"/>
      <c r="J4" s="147" t="str">
        <f>Data!B46</f>
        <v>Projektansvarlig</v>
      </c>
      <c r="L4" s="1" t="s">
        <v>129</v>
      </c>
      <c r="N4" s="1" t="s">
        <v>130</v>
      </c>
      <c r="P4" s="1" t="s">
        <v>131</v>
      </c>
      <c r="R4" s="1" t="s">
        <v>132</v>
      </c>
      <c r="T4" s="1" t="s">
        <v>133</v>
      </c>
      <c r="V4" s="1" t="s">
        <v>142</v>
      </c>
      <c r="Z4" s="297"/>
      <c r="AA4" s="442"/>
      <c r="AB4" s="297"/>
      <c r="AC4" s="297"/>
      <c r="AD4" s="442" t="s">
        <v>147</v>
      </c>
      <c r="AE4" s="442"/>
      <c r="AF4" s="442" t="s">
        <v>148</v>
      </c>
      <c r="AG4" s="442"/>
      <c r="AH4" s="442" t="s">
        <v>149</v>
      </c>
      <c r="AI4" s="442"/>
      <c r="AJ4" s="442" t="s">
        <v>150</v>
      </c>
      <c r="AK4" s="442"/>
      <c r="AL4" s="442" t="s">
        <v>151</v>
      </c>
      <c r="AM4" s="442"/>
      <c r="AN4" s="442" t="s">
        <v>152</v>
      </c>
      <c r="AO4" s="442"/>
      <c r="AP4" s="442" t="s">
        <v>153</v>
      </c>
      <c r="AQ4" s="442"/>
      <c r="AR4" s="442" t="s">
        <v>154</v>
      </c>
      <c r="AS4" s="442"/>
      <c r="AU4" s="297"/>
      <c r="AV4" s="297"/>
      <c r="AW4" s="442"/>
      <c r="AX4" s="297"/>
      <c r="AY4" s="297"/>
      <c r="AZ4" s="442" t="s">
        <v>346</v>
      </c>
      <c r="BA4" s="442"/>
      <c r="BB4" s="442" t="s">
        <v>347</v>
      </c>
      <c r="BC4" s="442"/>
      <c r="BD4" s="442" t="s">
        <v>348</v>
      </c>
      <c r="BE4" s="442"/>
      <c r="BF4" s="442" t="s">
        <v>349</v>
      </c>
      <c r="BG4" s="442"/>
      <c r="BH4" s="442" t="s">
        <v>350</v>
      </c>
      <c r="BI4" s="442"/>
      <c r="BJ4" s="442" t="s">
        <v>351</v>
      </c>
      <c r="BK4" s="442"/>
      <c r="BL4" s="442" t="s">
        <v>352</v>
      </c>
      <c r="BM4" s="442"/>
      <c r="BN4" s="442" t="s">
        <v>353</v>
      </c>
      <c r="BO4" s="442"/>
      <c r="BP4" s="297"/>
      <c r="BQ4" s="297"/>
      <c r="BR4" s="297"/>
      <c r="BS4" s="442"/>
      <c r="BT4" s="297"/>
      <c r="BU4" s="297"/>
      <c r="BV4" s="442" t="s">
        <v>354</v>
      </c>
      <c r="BW4" s="442"/>
      <c r="BX4" s="442" t="s">
        <v>355</v>
      </c>
      <c r="BY4" s="442"/>
      <c r="BZ4" s="442" t="s">
        <v>356</v>
      </c>
      <c r="CA4" s="442"/>
      <c r="CB4" s="442" t="s">
        <v>357</v>
      </c>
      <c r="CC4" s="442"/>
      <c r="CD4" s="442" t="s">
        <v>358</v>
      </c>
      <c r="CE4" s="442"/>
      <c r="CF4" s="442" t="s">
        <v>359</v>
      </c>
      <c r="CG4" s="442"/>
      <c r="CH4" s="442" t="s">
        <v>360</v>
      </c>
      <c r="CI4" s="442"/>
    </row>
    <row r="5" spans="1:88" s="217" customFormat="1" ht="21.75" customHeight="1" x14ac:dyDescent="0.25">
      <c r="A5" s="301">
        <v>5</v>
      </c>
      <c r="B5" s="301"/>
      <c r="C5" s="883"/>
      <c r="D5" s="884"/>
      <c r="E5" s="884"/>
      <c r="F5" s="885"/>
      <c r="G5" s="829" t="str">
        <f>Data!B64</f>
        <v>Organisation</v>
      </c>
      <c r="H5" s="824"/>
      <c r="I5" s="303"/>
      <c r="J5" s="825"/>
      <c r="K5" s="826"/>
      <c r="L5" s="825"/>
      <c r="M5" s="826"/>
      <c r="N5" s="825"/>
      <c r="O5" s="826"/>
      <c r="P5" s="825"/>
      <c r="Q5" s="826"/>
      <c r="R5" s="825"/>
      <c r="S5" s="826"/>
      <c r="T5" s="825"/>
      <c r="U5" s="826"/>
      <c r="V5" s="825"/>
      <c r="W5" s="826"/>
      <c r="Y5" s="728"/>
      <c r="Z5" s="678" t="str">
        <f>$G$5</f>
        <v>Organisation</v>
      </c>
      <c r="AA5" s="679"/>
      <c r="AB5" s="679"/>
      <c r="AC5" s="716"/>
      <c r="AD5" s="878"/>
      <c r="AE5" s="878"/>
      <c r="AF5" s="878"/>
      <c r="AG5" s="878"/>
      <c r="AH5" s="878"/>
      <c r="AI5" s="878"/>
      <c r="AJ5" s="878"/>
      <c r="AK5" s="878"/>
      <c r="AL5" s="878"/>
      <c r="AM5" s="878"/>
      <c r="AN5" s="878"/>
      <c r="AO5" s="878"/>
      <c r="AP5" s="878"/>
      <c r="AQ5" s="878"/>
      <c r="AR5" s="878"/>
      <c r="AS5" s="878"/>
      <c r="AU5" s="740"/>
      <c r="AV5" s="442" t="str">
        <f>$G$5</f>
        <v>Organisation</v>
      </c>
      <c r="AW5" s="740"/>
      <c r="AX5" s="740"/>
      <c r="AY5" s="740"/>
      <c r="AZ5" s="854"/>
      <c r="BA5" s="854"/>
      <c r="BB5" s="854"/>
      <c r="BC5" s="854"/>
      <c r="BD5" s="854"/>
      <c r="BE5" s="854"/>
      <c r="BF5" s="854"/>
      <c r="BG5" s="854"/>
      <c r="BH5" s="854"/>
      <c r="BI5" s="854"/>
      <c r="BJ5" s="854"/>
      <c r="BK5" s="854"/>
      <c r="BL5" s="854"/>
      <c r="BM5" s="854"/>
      <c r="BN5" s="854"/>
      <c r="BO5" s="854"/>
      <c r="BP5" s="740"/>
      <c r="BQ5" s="740"/>
      <c r="BR5" s="442" t="str">
        <f>$G$5</f>
        <v>Organisation</v>
      </c>
      <c r="BS5" s="740"/>
      <c r="BT5" s="740"/>
      <c r="BU5" s="740"/>
      <c r="BV5" s="854"/>
      <c r="BW5" s="854"/>
      <c r="BX5" s="854"/>
      <c r="BY5" s="854"/>
      <c r="BZ5" s="854"/>
      <c r="CA5" s="854"/>
      <c r="CB5" s="854"/>
      <c r="CC5" s="854"/>
      <c r="CD5" s="854"/>
      <c r="CE5" s="854"/>
      <c r="CF5" s="854"/>
      <c r="CG5" s="854"/>
      <c r="CH5" s="854"/>
      <c r="CI5" s="854"/>
    </row>
    <row r="6" spans="1:88" ht="11.25" customHeight="1" x14ac:dyDescent="0.25">
      <c r="A6" s="1">
        <v>6</v>
      </c>
      <c r="B6" s="274"/>
      <c r="G6" s="824" t="str">
        <f>Data!B65</f>
        <v>SE-/CVR-nummer</v>
      </c>
      <c r="H6" s="824"/>
      <c r="J6" s="827"/>
      <c r="K6" s="828"/>
      <c r="L6" s="827"/>
      <c r="M6" s="828"/>
      <c r="N6" s="827"/>
      <c r="O6" s="828"/>
      <c r="P6" s="827"/>
      <c r="Q6" s="828"/>
      <c r="R6" s="827"/>
      <c r="S6" s="828"/>
      <c r="T6" s="827"/>
      <c r="U6" s="828"/>
      <c r="V6" s="827"/>
      <c r="W6" s="828"/>
      <c r="Y6" s="712"/>
      <c r="Z6" s="678" t="str">
        <f>$G$6</f>
        <v>SE-/CVR-nummer</v>
      </c>
      <c r="AA6" s="680"/>
      <c r="AB6" s="680"/>
      <c r="AC6" s="677"/>
      <c r="AD6" s="879"/>
      <c r="AE6" s="879"/>
      <c r="AF6" s="879"/>
      <c r="AG6" s="879"/>
      <c r="AH6" s="879"/>
      <c r="AI6" s="879"/>
      <c r="AJ6" s="879"/>
      <c r="AK6" s="879"/>
      <c r="AL6" s="879"/>
      <c r="AM6" s="879"/>
      <c r="AN6" s="879"/>
      <c r="AO6" s="879"/>
      <c r="AP6" s="879"/>
      <c r="AQ6" s="879"/>
      <c r="AR6" s="879"/>
      <c r="AS6" s="879"/>
      <c r="AU6" s="297"/>
      <c r="AV6" s="442" t="str">
        <f>$G$6</f>
        <v>SE-/CVR-nummer</v>
      </c>
      <c r="AW6" s="297"/>
      <c r="AX6" s="297"/>
      <c r="AY6" s="297"/>
      <c r="AZ6" s="855"/>
      <c r="BA6" s="855"/>
      <c r="BB6" s="855"/>
      <c r="BC6" s="855"/>
      <c r="BD6" s="855"/>
      <c r="BE6" s="855"/>
      <c r="BF6" s="855"/>
      <c r="BG6" s="855"/>
      <c r="BH6" s="855"/>
      <c r="BI6" s="855"/>
      <c r="BJ6" s="855"/>
      <c r="BK6" s="855"/>
      <c r="BL6" s="855"/>
      <c r="BM6" s="855"/>
      <c r="BN6" s="855"/>
      <c r="BO6" s="855"/>
      <c r="BP6" s="297"/>
      <c r="BQ6" s="297"/>
      <c r="BR6" s="442" t="str">
        <f>$G$6</f>
        <v>SE-/CVR-nummer</v>
      </c>
      <c r="BS6" s="297"/>
      <c r="BT6" s="297"/>
      <c r="BU6" s="297"/>
      <c r="BV6" s="855"/>
      <c r="BW6" s="855"/>
      <c r="BX6" s="855"/>
      <c r="BY6" s="855"/>
      <c r="BZ6" s="855"/>
      <c r="CA6" s="855"/>
      <c r="CB6" s="855"/>
      <c r="CC6" s="855"/>
      <c r="CD6" s="855"/>
      <c r="CE6" s="855"/>
      <c r="CF6" s="855"/>
      <c r="CG6" s="855"/>
      <c r="CH6" s="855"/>
      <c r="CI6" s="855"/>
    </row>
    <row r="7" spans="1:88" s="217" customFormat="1" ht="11.25" customHeight="1" x14ac:dyDescent="0.25">
      <c r="A7" s="301">
        <v>7</v>
      </c>
      <c r="B7" s="274" t="str">
        <f>Data!B76</f>
        <v>Projekt titel</v>
      </c>
      <c r="E7" s="302"/>
      <c r="F7" s="302"/>
      <c r="G7"/>
      <c r="H7"/>
      <c r="I7"/>
      <c r="J7"/>
      <c r="K7"/>
      <c r="L7"/>
      <c r="M7"/>
      <c r="N7"/>
      <c r="O7"/>
      <c r="P7"/>
      <c r="Q7"/>
      <c r="R7"/>
      <c r="S7"/>
      <c r="T7"/>
      <c r="U7"/>
      <c r="V7"/>
      <c r="W7"/>
      <c r="Y7" s="728"/>
      <c r="Z7" s="678">
        <f>$G$7</f>
        <v>0</v>
      </c>
      <c r="AA7" s="679"/>
      <c r="AB7" s="679"/>
      <c r="AC7" s="716"/>
      <c r="AD7" s="880" t="s">
        <v>71</v>
      </c>
      <c r="AE7" s="880"/>
      <c r="AF7" s="880" t="s">
        <v>71</v>
      </c>
      <c r="AG7" s="880"/>
      <c r="AH7" s="880" t="s">
        <v>71</v>
      </c>
      <c r="AI7" s="880"/>
      <c r="AJ7" s="880" t="s">
        <v>71</v>
      </c>
      <c r="AK7" s="880"/>
      <c r="AL7" s="880" t="s">
        <v>71</v>
      </c>
      <c r="AM7" s="880"/>
      <c r="AN7" s="880" t="s">
        <v>71</v>
      </c>
      <c r="AO7" s="880"/>
      <c r="AP7" s="880" t="s">
        <v>71</v>
      </c>
      <c r="AQ7" s="880"/>
      <c r="AR7" s="880" t="s">
        <v>71</v>
      </c>
      <c r="AS7" s="880"/>
      <c r="AU7" s="740"/>
      <c r="AV7" s="442">
        <f>$G$7</f>
        <v>0</v>
      </c>
      <c r="AW7" s="740"/>
      <c r="AX7" s="740"/>
      <c r="AY7" s="740"/>
      <c r="AZ7" s="853" t="s">
        <v>71</v>
      </c>
      <c r="BA7" s="853"/>
      <c r="BB7" s="853" t="s">
        <v>71</v>
      </c>
      <c r="BC7" s="853"/>
      <c r="BD7" s="853" t="s">
        <v>71</v>
      </c>
      <c r="BE7" s="853"/>
      <c r="BF7" s="853" t="s">
        <v>71</v>
      </c>
      <c r="BG7" s="853"/>
      <c r="BH7" s="853" t="s">
        <v>71</v>
      </c>
      <c r="BI7" s="853"/>
      <c r="BJ7" s="853" t="s">
        <v>71</v>
      </c>
      <c r="BK7" s="853"/>
      <c r="BL7" s="853" t="s">
        <v>71</v>
      </c>
      <c r="BM7" s="853"/>
      <c r="BN7" s="853" t="s">
        <v>71</v>
      </c>
      <c r="BO7" s="853"/>
      <c r="BP7" s="740"/>
      <c r="BQ7" s="740"/>
      <c r="BR7" s="442">
        <f>$G$7</f>
        <v>0</v>
      </c>
      <c r="BS7" s="740"/>
      <c r="BT7" s="740"/>
      <c r="BU7" s="740"/>
      <c r="BV7" s="853" t="s">
        <v>71</v>
      </c>
      <c r="BW7" s="853"/>
      <c r="BX7" s="853" t="s">
        <v>71</v>
      </c>
      <c r="BY7" s="853"/>
      <c r="BZ7" s="853" t="s">
        <v>71</v>
      </c>
      <c r="CA7" s="853"/>
      <c r="CB7" s="853" t="s">
        <v>71</v>
      </c>
      <c r="CC7" s="853"/>
      <c r="CD7" s="853" t="s">
        <v>71</v>
      </c>
      <c r="CE7" s="853"/>
      <c r="CF7" s="853" t="s">
        <v>71</v>
      </c>
      <c r="CG7" s="853"/>
      <c r="CH7" s="853" t="s">
        <v>71</v>
      </c>
      <c r="CI7" s="853"/>
    </row>
    <row r="8" spans="1:88" s="217" customFormat="1" ht="24.15" customHeight="1" x14ac:dyDescent="0.25">
      <c r="A8" s="301">
        <v>8</v>
      </c>
      <c r="C8" s="887"/>
      <c r="D8" s="888"/>
      <c r="E8" s="888"/>
      <c r="F8" s="889"/>
      <c r="G8" s="824" t="str">
        <f>Data!B73</f>
        <v>Vejlende maks. tilskudsprocent</v>
      </c>
      <c r="H8" s="356"/>
      <c r="I8" s="9"/>
      <c r="J8" s="822">
        <v>0.5</v>
      </c>
      <c r="K8" s="823"/>
      <c r="L8" s="822">
        <v>0.5</v>
      </c>
      <c r="M8" s="823"/>
      <c r="N8" s="822">
        <v>0.5</v>
      </c>
      <c r="O8" s="823"/>
      <c r="P8" s="822">
        <v>0.5</v>
      </c>
      <c r="Q8" s="823"/>
      <c r="R8" s="822">
        <v>0.5</v>
      </c>
      <c r="S8" s="823"/>
      <c r="T8" s="822">
        <v>0.5</v>
      </c>
      <c r="U8" s="823"/>
      <c r="V8" s="822">
        <v>0.5</v>
      </c>
      <c r="W8" s="823"/>
      <c r="Y8" s="728"/>
      <c r="Z8" s="678" t="e">
        <f>#REF!</f>
        <v>#REF!</v>
      </c>
      <c r="AA8" s="679"/>
      <c r="AB8" s="679"/>
      <c r="AC8" s="716"/>
      <c r="AD8" s="874" t="s">
        <v>335</v>
      </c>
      <c r="AE8" s="874"/>
      <c r="AF8" s="874" t="s">
        <v>335</v>
      </c>
      <c r="AG8" s="874"/>
      <c r="AH8" s="874" t="s">
        <v>335</v>
      </c>
      <c r="AI8" s="874"/>
      <c r="AJ8" s="874" t="s">
        <v>335</v>
      </c>
      <c r="AK8" s="874"/>
      <c r="AL8" s="874" t="s">
        <v>335</v>
      </c>
      <c r="AM8" s="874"/>
      <c r="AN8" s="874" t="s">
        <v>335</v>
      </c>
      <c r="AO8" s="874"/>
      <c r="AP8" s="874" t="s">
        <v>335</v>
      </c>
      <c r="AQ8" s="874"/>
      <c r="AR8" s="874" t="s">
        <v>335</v>
      </c>
      <c r="AS8" s="874"/>
      <c r="AU8" s="740"/>
      <c r="AV8" s="442" t="e">
        <f>#REF!</f>
        <v>#REF!</v>
      </c>
      <c r="AW8" s="740"/>
      <c r="AX8" s="740"/>
      <c r="AY8" s="740"/>
      <c r="AZ8" s="847" t="s">
        <v>335</v>
      </c>
      <c r="BA8" s="847"/>
      <c r="BB8" s="847" t="s">
        <v>335</v>
      </c>
      <c r="BC8" s="847"/>
      <c r="BD8" s="847" t="s">
        <v>335</v>
      </c>
      <c r="BE8" s="847"/>
      <c r="BF8" s="847" t="s">
        <v>335</v>
      </c>
      <c r="BG8" s="847"/>
      <c r="BH8" s="847" t="s">
        <v>335</v>
      </c>
      <c r="BI8" s="847"/>
      <c r="BJ8" s="847" t="s">
        <v>335</v>
      </c>
      <c r="BK8" s="847"/>
      <c r="BL8" s="847" t="s">
        <v>335</v>
      </c>
      <c r="BM8" s="847"/>
      <c r="BN8" s="847" t="s">
        <v>335</v>
      </c>
      <c r="BO8" s="847"/>
      <c r="BP8" s="740"/>
      <c r="BQ8" s="740"/>
      <c r="BR8" s="442" t="e">
        <f>#REF!</f>
        <v>#REF!</v>
      </c>
      <c r="BS8" s="740"/>
      <c r="BT8" s="740"/>
      <c r="BU8" s="740"/>
      <c r="BV8" s="847" t="s">
        <v>335</v>
      </c>
      <c r="BW8" s="847"/>
      <c r="BX8" s="847" t="s">
        <v>335</v>
      </c>
      <c r="BY8" s="847"/>
      <c r="BZ8" s="847" t="s">
        <v>335</v>
      </c>
      <c r="CA8" s="847"/>
      <c r="CB8" s="847" t="s">
        <v>335</v>
      </c>
      <c r="CC8" s="847"/>
      <c r="CD8" s="847" t="s">
        <v>335</v>
      </c>
      <c r="CE8" s="847"/>
      <c r="CF8" s="847" t="s">
        <v>335</v>
      </c>
      <c r="CG8" s="847"/>
      <c r="CH8" s="847" t="s">
        <v>335</v>
      </c>
      <c r="CI8" s="847"/>
    </row>
    <row r="9" spans="1:88" ht="6.75" customHeight="1" x14ac:dyDescent="0.25">
      <c r="A9" s="1">
        <v>9</v>
      </c>
      <c r="X9" s="297"/>
      <c r="Y9" s="680"/>
      <c r="Z9" s="678"/>
      <c r="AA9" s="680"/>
      <c r="AB9" s="680"/>
      <c r="AC9" s="677"/>
      <c r="AD9" s="505">
        <f>IF(AND(AD5&lt;&gt;"",AD6&lt;&gt;"",AD10&gt;0,AD11&gt;=0,AD12&gt;=0,AD15&lt;&gt;""),1,0)</f>
        <v>0</v>
      </c>
      <c r="AE9" s="678"/>
      <c r="AF9" s="505">
        <f>IF(AND(AF5&lt;&gt;"",AF6&lt;&gt;"",AF10&gt;0,AF11&gt;=0,AF12&gt;=0,AF15&lt;&gt;""),1,0)</f>
        <v>0</v>
      </c>
      <c r="AG9" s="678"/>
      <c r="AH9" s="505">
        <f>IF(AND(AH5&lt;&gt;"",AH6&lt;&gt;"",AH10&gt;0,AH11&gt;=0,AH12&gt;=0,AH15&lt;&gt;""),1,0)</f>
        <v>0</v>
      </c>
      <c r="AI9" s="678"/>
      <c r="AJ9" s="505">
        <f>IF(AND(AJ5&lt;&gt;"",AJ6&lt;&gt;"",AJ10&gt;0,AJ11&gt;=0,AJ12&gt;=0,AJ15&lt;&gt;""),1,0)</f>
        <v>0</v>
      </c>
      <c r="AK9" s="678"/>
      <c r="AL9" s="505">
        <f>IF(AND(AL5&lt;&gt;"",AL6&lt;&gt;"",AL10&gt;0,AL11&gt;=0,AL12&gt;=0,AL15&lt;&gt;""),1,0)</f>
        <v>0</v>
      </c>
      <c r="AM9" s="678"/>
      <c r="AN9" s="505">
        <f>IF(AND(AN5&lt;&gt;"",AN6&lt;&gt;"",AN10&gt;0,AN11&gt;=0,AN12&gt;=0,AN15&lt;&gt;""),1,0)</f>
        <v>0</v>
      </c>
      <c r="AO9" s="678"/>
      <c r="AP9" s="505">
        <f>IF(AND(AP5&lt;&gt;"",AP6&lt;&gt;"",AP10&gt;0,AP11&gt;=0,AP12&gt;=0,AP15&lt;&gt;""),1,0)</f>
        <v>0</v>
      </c>
      <c r="AQ9" s="678"/>
      <c r="AR9" s="505">
        <f>IF(AND(AR5&lt;&gt;"",AR6&lt;&gt;"",AR10&gt;0,AR11&gt;=0,AR12&gt;=0,AR15&lt;&gt;""),1,0)</f>
        <v>0</v>
      </c>
      <c r="AS9" s="678"/>
      <c r="AT9" s="676"/>
      <c r="AU9" s="297"/>
      <c r="AV9" s="442"/>
      <c r="AW9" s="297"/>
      <c r="AX9" s="297"/>
      <c r="AY9" s="297"/>
      <c r="AZ9" s="505">
        <f>IF(AND(AZ5&lt;&gt;"",AZ6&lt;&gt;"",AZ10&gt;0,AZ11&gt;=0,AZ12&gt;=0,AZ15&lt;&gt;""),1,0)</f>
        <v>0</v>
      </c>
      <c r="BA9" s="442"/>
      <c r="BB9" s="505">
        <f>IF(AND(BB5&lt;&gt;"",BB6&lt;&gt;"",BB10&gt;0,BB11&gt;=0,BB12&gt;=0,BB15&lt;&gt;""),1,0)</f>
        <v>0</v>
      </c>
      <c r="BC9" s="442"/>
      <c r="BD9" s="505">
        <f>IF(AND(BD5&lt;&gt;"",BD6&lt;&gt;"",BD10&gt;0,BD11&gt;=0,BD12&gt;=0,BD15&lt;&gt;""),1,0)</f>
        <v>0</v>
      </c>
      <c r="BE9" s="442"/>
      <c r="BF9" s="505">
        <f>IF(AND(BF5&lt;&gt;"",BF6&lt;&gt;"",BF10&gt;0,BF11&gt;=0,BF12&gt;=0,BF15&lt;&gt;""),1,0)</f>
        <v>0</v>
      </c>
      <c r="BG9" s="442"/>
      <c r="BH9" s="505">
        <f>IF(AND(BH5&lt;&gt;"",BH6&lt;&gt;"",BH10&gt;0,BH11&gt;=0,BH12&gt;=0,BH15&lt;&gt;""),1,0)</f>
        <v>0</v>
      </c>
      <c r="BI9" s="442"/>
      <c r="BJ9" s="505">
        <f>IF(AND(BJ5&lt;&gt;"",BJ6&lt;&gt;"",BJ10&gt;0,BJ11&gt;=0,BJ12&gt;=0,BJ15&lt;&gt;""),1,0)</f>
        <v>0</v>
      </c>
      <c r="BK9" s="442"/>
      <c r="BL9" s="505">
        <f>IF(AND(BL5&lt;&gt;"",BL6&lt;&gt;"",BL10&gt;0,BL11&gt;=0,BL12&gt;=0,BL15&lt;&gt;""),1,0)</f>
        <v>0</v>
      </c>
      <c r="BM9" s="442"/>
      <c r="BN9" s="505">
        <f>IF(AND(BN5&lt;&gt;"",BN6&lt;&gt;"",BN10&gt;0,BN11&gt;=0,BN12&gt;=0,BN15&lt;&gt;""),1,0)</f>
        <v>0</v>
      </c>
      <c r="BO9" s="442"/>
      <c r="BP9" s="297"/>
      <c r="BQ9" s="297"/>
      <c r="BR9" s="442"/>
      <c r="BS9" s="297"/>
      <c r="BT9" s="297"/>
      <c r="BU9" s="297"/>
      <c r="BV9" s="505">
        <f>IF(AND(BV5&lt;&gt;"",BV6&lt;&gt;"",BV10&gt;0,BV11&gt;=0,BV12&gt;=0,BV15&lt;&gt;""),1,0)</f>
        <v>0</v>
      </c>
      <c r="BW9" s="442"/>
      <c r="BX9" s="505">
        <f>IF(AND(BX5&lt;&gt;"",BX6&lt;&gt;"",BX10&gt;0,BX11&gt;=0,BX12&gt;=0,BX15&lt;&gt;""),1,0)</f>
        <v>0</v>
      </c>
      <c r="BY9" s="442"/>
      <c r="BZ9" s="505">
        <f>IF(AND(BZ5&lt;&gt;"",BZ6&lt;&gt;"",BZ10&gt;0,BZ11&gt;=0,BZ12&gt;=0,BZ15&lt;&gt;""),1,0)</f>
        <v>0</v>
      </c>
      <c r="CA9" s="442"/>
      <c r="CB9" s="505">
        <f>IF(AND(CB5&lt;&gt;"",CB6&lt;&gt;"",CB10&gt;0,CB11&gt;=0,CB12&gt;=0,CB15&lt;&gt;""),1,0)</f>
        <v>0</v>
      </c>
      <c r="CC9" s="442"/>
      <c r="CD9" s="505">
        <f>IF(AND(CD5&lt;&gt;"",CD6&lt;&gt;"",CD10&gt;0,CD11&gt;=0,CD12&gt;=0,CD15&lt;&gt;""),1,0)</f>
        <v>0</v>
      </c>
      <c r="CE9" s="442"/>
      <c r="CF9" s="505">
        <f>IF(AND(CF5&lt;&gt;"",CF6&lt;&gt;"",CF10&gt;0,CF11&gt;=0,CF12&gt;=0,CF15&lt;&gt;""),1,0)</f>
        <v>0</v>
      </c>
      <c r="CG9" s="442"/>
      <c r="CH9" s="505">
        <f>IF(AND(CH5&lt;&gt;"",CH6&lt;&gt;"",CH10&gt;0,CH11&gt;=0,CH12&gt;=0,CH15&lt;&gt;""),1,0)</f>
        <v>0</v>
      </c>
      <c r="CI9" s="442"/>
    </row>
    <row r="10" spans="1:88" ht="12.9" customHeight="1" x14ac:dyDescent="0.25">
      <c r="A10" s="1">
        <v>10</v>
      </c>
      <c r="B10" s="304"/>
      <c r="D10" s="305"/>
      <c r="F10" s="221"/>
      <c r="Y10" s="712"/>
      <c r="Z10" s="678" t="e">
        <f>#REF!</f>
        <v>#REF!</v>
      </c>
      <c r="AA10" s="680"/>
      <c r="AB10" s="680"/>
      <c r="AC10" s="677"/>
      <c r="AD10" s="877"/>
      <c r="AE10" s="877"/>
      <c r="AF10" s="877"/>
      <c r="AG10" s="877"/>
      <c r="AH10" s="877"/>
      <c r="AI10" s="877"/>
      <c r="AJ10" s="877"/>
      <c r="AK10" s="877"/>
      <c r="AL10" s="877"/>
      <c r="AM10" s="877"/>
      <c r="AN10" s="877"/>
      <c r="AO10" s="877"/>
      <c r="AP10" s="877"/>
      <c r="AQ10" s="877"/>
      <c r="AR10" s="877"/>
      <c r="AS10" s="877"/>
      <c r="AU10" s="297"/>
      <c r="AV10" s="442" t="e">
        <f>#REF!</f>
        <v>#REF!</v>
      </c>
      <c r="AW10" s="297"/>
      <c r="AX10" s="297"/>
      <c r="AY10" s="297"/>
      <c r="AZ10" s="851"/>
      <c r="BA10" s="851"/>
      <c r="BB10" s="851"/>
      <c r="BC10" s="851"/>
      <c r="BD10" s="851"/>
      <c r="BE10" s="851"/>
      <c r="BF10" s="851"/>
      <c r="BG10" s="851"/>
      <c r="BH10" s="851"/>
      <c r="BI10" s="851"/>
      <c r="BJ10" s="851"/>
      <c r="BK10" s="851"/>
      <c r="BL10" s="851"/>
      <c r="BM10" s="851"/>
      <c r="BN10" s="851"/>
      <c r="BO10" s="851"/>
      <c r="BP10" s="297"/>
      <c r="BQ10" s="297"/>
      <c r="BR10" s="442" t="e">
        <f>#REF!</f>
        <v>#REF!</v>
      </c>
      <c r="BS10" s="297"/>
      <c r="BT10" s="297"/>
      <c r="BU10" s="297"/>
      <c r="BV10" s="851"/>
      <c r="BW10" s="851"/>
      <c r="BX10" s="851"/>
      <c r="BY10" s="851"/>
      <c r="BZ10" s="851"/>
      <c r="CA10" s="851"/>
      <c r="CB10" s="851"/>
      <c r="CC10" s="851"/>
      <c r="CD10" s="851"/>
      <c r="CE10" s="851"/>
      <c r="CF10" s="851"/>
      <c r="CG10" s="851"/>
      <c r="CH10" s="851"/>
      <c r="CI10" s="851"/>
    </row>
    <row r="11" spans="1:88" ht="12.9" customHeight="1" x14ac:dyDescent="0.25">
      <c r="A11" s="1">
        <v>11</v>
      </c>
      <c r="B11" s="147" t="str">
        <f>Data!B44</f>
        <v>Projektleder:</v>
      </c>
      <c r="D11" s="891"/>
      <c r="E11" s="891"/>
      <c r="F11" s="891"/>
      <c r="Y11" s="712"/>
      <c r="Z11" s="678" t="e">
        <f>#REF!</f>
        <v>#REF!</v>
      </c>
      <c r="AA11" s="680"/>
      <c r="AB11" s="680"/>
      <c r="AC11" s="677"/>
      <c r="AD11" s="881"/>
      <c r="AE11" s="881"/>
      <c r="AF11" s="881"/>
      <c r="AG11" s="881"/>
      <c r="AH11" s="881"/>
      <c r="AI11" s="881"/>
      <c r="AJ11" s="881"/>
      <c r="AK11" s="881"/>
      <c r="AL11" s="881"/>
      <c r="AM11" s="881"/>
      <c r="AN11" s="881"/>
      <c r="AO11" s="881"/>
      <c r="AP11" s="881"/>
      <c r="AQ11" s="881"/>
      <c r="AR11" s="881"/>
      <c r="AS11" s="881"/>
      <c r="AU11" s="297"/>
      <c r="AV11" s="442" t="e">
        <f>#REF!</f>
        <v>#REF!</v>
      </c>
      <c r="AW11" s="297"/>
      <c r="AX11" s="297"/>
      <c r="AY11" s="297"/>
      <c r="AZ11" s="852"/>
      <c r="BA11" s="852"/>
      <c r="BB11" s="852"/>
      <c r="BC11" s="852"/>
      <c r="BD11" s="852"/>
      <c r="BE11" s="852"/>
      <c r="BF11" s="852"/>
      <c r="BG11" s="852"/>
      <c r="BH11" s="852"/>
      <c r="BI11" s="852"/>
      <c r="BJ11" s="852"/>
      <c r="BK11" s="852"/>
      <c r="BL11" s="852"/>
      <c r="BM11" s="852"/>
      <c r="BN11" s="852"/>
      <c r="BO11" s="852"/>
      <c r="BP11" s="297"/>
      <c r="BQ11" s="297"/>
      <c r="BR11" s="442" t="e">
        <f>#REF!</f>
        <v>#REF!</v>
      </c>
      <c r="BS11" s="297"/>
      <c r="BT11" s="297"/>
      <c r="BU11" s="297"/>
      <c r="BV11" s="852"/>
      <c r="BW11" s="852"/>
      <c r="BX11" s="852"/>
      <c r="BY11" s="852"/>
      <c r="BZ11" s="852"/>
      <c r="CA11" s="852"/>
      <c r="CB11" s="852"/>
      <c r="CC11" s="852"/>
      <c r="CD11" s="852"/>
      <c r="CE11" s="852"/>
      <c r="CF11" s="852"/>
      <c r="CG11" s="852"/>
      <c r="CH11" s="852"/>
      <c r="CI11" s="852"/>
    </row>
    <row r="12" spans="1:88" ht="12.9" customHeight="1" x14ac:dyDescent="0.25">
      <c r="A12" s="1">
        <v>12</v>
      </c>
      <c r="B12" s="147" t="s">
        <v>52</v>
      </c>
      <c r="D12" s="890"/>
      <c r="E12" s="891"/>
      <c r="F12" s="891"/>
      <c r="Y12" s="712"/>
      <c r="Z12" s="678" t="e">
        <f>#REF!</f>
        <v>#REF!</v>
      </c>
      <c r="AA12" s="680"/>
      <c r="AB12" s="680"/>
      <c r="AC12" s="677"/>
      <c r="AD12" s="882"/>
      <c r="AE12" s="882"/>
      <c r="AF12" s="882"/>
      <c r="AG12" s="882"/>
      <c r="AH12" s="882"/>
      <c r="AI12" s="882"/>
      <c r="AJ12" s="882"/>
      <c r="AK12" s="882"/>
      <c r="AL12" s="882"/>
      <c r="AM12" s="882"/>
      <c r="AN12" s="882"/>
      <c r="AO12" s="882"/>
      <c r="AP12" s="882"/>
      <c r="AQ12" s="882"/>
      <c r="AR12" s="882"/>
      <c r="AS12" s="882"/>
      <c r="AU12" s="297"/>
      <c r="AV12" s="442" t="e">
        <f>#REF!</f>
        <v>#REF!</v>
      </c>
      <c r="AW12" s="297"/>
      <c r="AX12" s="297"/>
      <c r="AY12" s="297"/>
      <c r="AZ12" s="849"/>
      <c r="BA12" s="849"/>
      <c r="BB12" s="849"/>
      <c r="BC12" s="849"/>
      <c r="BD12" s="849"/>
      <c r="BE12" s="849"/>
      <c r="BF12" s="849"/>
      <c r="BG12" s="849"/>
      <c r="BH12" s="849"/>
      <c r="BI12" s="849"/>
      <c r="BJ12" s="849"/>
      <c r="BK12" s="849"/>
      <c r="BL12" s="849"/>
      <c r="BM12" s="849"/>
      <c r="BN12" s="849"/>
      <c r="BO12" s="849"/>
      <c r="BP12" s="297"/>
      <c r="BQ12" s="297"/>
      <c r="BR12" s="442" t="e">
        <f>#REF!</f>
        <v>#REF!</v>
      </c>
      <c r="BS12" s="297"/>
      <c r="BT12" s="297"/>
      <c r="BU12" s="297"/>
      <c r="BV12" s="849"/>
      <c r="BW12" s="849"/>
      <c r="BX12" s="849"/>
      <c r="BY12" s="849"/>
      <c r="BZ12" s="849"/>
      <c r="CA12" s="849"/>
      <c r="CB12" s="849"/>
      <c r="CC12" s="849"/>
      <c r="CD12" s="849"/>
      <c r="CE12" s="849"/>
      <c r="CF12" s="849"/>
      <c r="CG12" s="849"/>
      <c r="CH12" s="849"/>
      <c r="CI12" s="849"/>
    </row>
    <row r="13" spans="1:88" ht="16.5" customHeight="1" x14ac:dyDescent="0.25">
      <c r="A13" s="1">
        <v>13</v>
      </c>
      <c r="B13" s="147" t="str">
        <f>Data!B50</f>
        <v>Telefon:</v>
      </c>
      <c r="D13" s="891"/>
      <c r="E13" s="891"/>
      <c r="F13" s="891"/>
      <c r="Y13" s="712"/>
      <c r="Z13" s="678" t="e">
        <f>#REF!</f>
        <v>#REF!</v>
      </c>
      <c r="AA13" s="680"/>
      <c r="AB13" s="680"/>
      <c r="AC13" s="677"/>
      <c r="AD13" s="876" t="str">
        <f>VLOOKUP(AD64,$G$82:$I$87,2,FALSE)</f>
        <v>Småvirksomhed</v>
      </c>
      <c r="AE13" s="876"/>
      <c r="AF13" s="876" t="str">
        <f>VLOOKUP(AF64,$G$82:$I$87,2,FALSE)</f>
        <v>Småvirksomhed</v>
      </c>
      <c r="AG13" s="876"/>
      <c r="AH13" s="876" t="str">
        <f>VLOOKUP(AH64,$G$82:$I$87,2,FALSE)</f>
        <v>Småvirksomhed</v>
      </c>
      <c r="AI13" s="876"/>
      <c r="AJ13" s="876" t="str">
        <f>VLOOKUP(AJ64,$G$82:$I$87,2,FALSE)</f>
        <v>Småvirksomhed</v>
      </c>
      <c r="AK13" s="876"/>
      <c r="AL13" s="876" t="str">
        <f>VLOOKUP(AL64,$G$82:$I$87,2,FALSE)</f>
        <v>Småvirksomhed</v>
      </c>
      <c r="AM13" s="876"/>
      <c r="AN13" s="876" t="str">
        <f>VLOOKUP(AN64,$G$82:$I$87,2,FALSE)</f>
        <v>Småvirksomhed</v>
      </c>
      <c r="AO13" s="876"/>
      <c r="AP13" s="876" t="str">
        <f>VLOOKUP(AP64,$G$82:$I$87,2,FALSE)</f>
        <v>Småvirksomhed</v>
      </c>
      <c r="AQ13" s="876"/>
      <c r="AR13" s="876" t="str">
        <f>VLOOKUP(AR64,$G$82:$I$87,2,FALSE)</f>
        <v>Småvirksomhed</v>
      </c>
      <c r="AS13" s="876"/>
      <c r="AU13" s="297"/>
      <c r="AV13" s="442" t="e">
        <f>#REF!</f>
        <v>#REF!</v>
      </c>
      <c r="AW13" s="297"/>
      <c r="AX13" s="297"/>
      <c r="AY13" s="297"/>
      <c r="AZ13" s="850" t="str">
        <f>VLOOKUP(AZ64,$G$82:$I$87,2,FALSE)</f>
        <v>Småvirksomhed</v>
      </c>
      <c r="BA13" s="850"/>
      <c r="BB13" s="850" t="str">
        <f>VLOOKUP(BB64,$G$82:$I$87,2,FALSE)</f>
        <v>Småvirksomhed</v>
      </c>
      <c r="BC13" s="850"/>
      <c r="BD13" s="850" t="str">
        <f>VLOOKUP(BD64,$G$82:$I$87,2,FALSE)</f>
        <v>Småvirksomhed</v>
      </c>
      <c r="BE13" s="850"/>
      <c r="BF13" s="850" t="str">
        <f>VLOOKUP(BF64,$G$82:$I$87,2,FALSE)</f>
        <v>Småvirksomhed</v>
      </c>
      <c r="BG13" s="850"/>
      <c r="BH13" s="850" t="str">
        <f>VLOOKUP(BH64,$G$82:$I$87,2,FALSE)</f>
        <v>Småvirksomhed</v>
      </c>
      <c r="BI13" s="850"/>
      <c r="BJ13" s="850" t="str">
        <f>VLOOKUP(BJ64,$G$82:$I$87,2,FALSE)</f>
        <v>Småvirksomhed</v>
      </c>
      <c r="BK13" s="850"/>
      <c r="BL13" s="850" t="str">
        <f>VLOOKUP(BL64,$G$82:$I$87,2,FALSE)</f>
        <v>Småvirksomhed</v>
      </c>
      <c r="BM13" s="850"/>
      <c r="BN13" s="850" t="str">
        <f>VLOOKUP(BN64,$G$82:$I$87,2,FALSE)</f>
        <v>Småvirksomhed</v>
      </c>
      <c r="BO13" s="850"/>
      <c r="BP13" s="297"/>
      <c r="BQ13" s="297"/>
      <c r="BR13" s="442" t="e">
        <f>#REF!</f>
        <v>#REF!</v>
      </c>
      <c r="BS13" s="297"/>
      <c r="BT13" s="297"/>
      <c r="BU13" s="297"/>
      <c r="BV13" s="850" t="str">
        <f>VLOOKUP(BV64,$G$82:$I$87,2,FALSE)</f>
        <v>Småvirksomhed</v>
      </c>
      <c r="BW13" s="850"/>
      <c r="BX13" s="850" t="str">
        <f>VLOOKUP(BX64,$G$82:$I$87,2,FALSE)</f>
        <v>Småvirksomhed</v>
      </c>
      <c r="BY13" s="850"/>
      <c r="BZ13" s="850" t="str">
        <f>VLOOKUP(BZ64,$G$82:$I$87,2,FALSE)</f>
        <v>Småvirksomhed</v>
      </c>
      <c r="CA13" s="850"/>
      <c r="CB13" s="850" t="str">
        <f>VLOOKUP(CB64,$G$82:$I$87,2,FALSE)</f>
        <v>Småvirksomhed</v>
      </c>
      <c r="CC13" s="850"/>
      <c r="CD13" s="850" t="str">
        <f>VLOOKUP(CD64,$G$82:$I$87,2,FALSE)</f>
        <v>Småvirksomhed</v>
      </c>
      <c r="CE13" s="850"/>
      <c r="CF13" s="850" t="str">
        <f>VLOOKUP(CF64,$G$82:$I$87,2,FALSE)</f>
        <v>Småvirksomhed</v>
      </c>
      <c r="CG13" s="850"/>
      <c r="CH13" s="850" t="str">
        <f>VLOOKUP(CH64,$G$82:$I$87,2,FALSE)</f>
        <v>Småvirksomhed</v>
      </c>
      <c r="CI13" s="850"/>
    </row>
    <row r="14" spans="1:88" ht="1.5" customHeight="1" x14ac:dyDescent="0.25">
      <c r="A14" s="1">
        <v>14</v>
      </c>
      <c r="Y14" s="712"/>
      <c r="Z14" s="680"/>
      <c r="AA14" s="680"/>
      <c r="AB14" s="680"/>
      <c r="AC14" s="677"/>
      <c r="AD14" s="874" t="s">
        <v>309</v>
      </c>
      <c r="AE14" s="874"/>
      <c r="AF14" s="874" t="s">
        <v>309</v>
      </c>
      <c r="AG14" s="874"/>
      <c r="AH14" s="874" t="s">
        <v>309</v>
      </c>
      <c r="AI14" s="874"/>
      <c r="AJ14" s="874" t="s">
        <v>309</v>
      </c>
      <c r="AK14" s="874"/>
      <c r="AL14" s="874" t="s">
        <v>309</v>
      </c>
      <c r="AM14" s="874"/>
      <c r="AN14" s="874" t="s">
        <v>309</v>
      </c>
      <c r="AO14" s="874"/>
      <c r="AP14" s="874" t="s">
        <v>309</v>
      </c>
      <c r="AQ14" s="874"/>
      <c r="AR14" s="874" t="s">
        <v>309</v>
      </c>
      <c r="AS14" s="874"/>
      <c r="AU14" s="297"/>
      <c r="AV14" s="297"/>
      <c r="AW14" s="297"/>
      <c r="AX14" s="297"/>
      <c r="AY14" s="297"/>
      <c r="AZ14" s="847" t="s">
        <v>309</v>
      </c>
      <c r="BA14" s="847"/>
      <c r="BB14" s="847" t="s">
        <v>309</v>
      </c>
      <c r="BC14" s="847"/>
      <c r="BD14" s="847" t="s">
        <v>309</v>
      </c>
      <c r="BE14" s="847"/>
      <c r="BF14" s="847" t="s">
        <v>309</v>
      </c>
      <c r="BG14" s="847"/>
      <c r="BH14" s="847" t="s">
        <v>309</v>
      </c>
      <c r="BI14" s="847"/>
      <c r="BJ14" s="847" t="s">
        <v>309</v>
      </c>
      <c r="BK14" s="847"/>
      <c r="BL14" s="847" t="s">
        <v>309</v>
      </c>
      <c r="BM14" s="847"/>
      <c r="BN14" s="847" t="s">
        <v>309</v>
      </c>
      <c r="BO14" s="847"/>
      <c r="BP14" s="297"/>
      <c r="BQ14" s="297"/>
      <c r="BR14" s="297"/>
      <c r="BS14" s="297"/>
      <c r="BT14" s="297"/>
      <c r="BU14" s="297"/>
      <c r="BV14" s="847" t="s">
        <v>309</v>
      </c>
      <c r="BW14" s="847"/>
      <c r="BX14" s="847" t="s">
        <v>309</v>
      </c>
      <c r="BY14" s="847"/>
      <c r="BZ14" s="847" t="s">
        <v>309</v>
      </c>
      <c r="CA14" s="847"/>
      <c r="CB14" s="847" t="s">
        <v>309</v>
      </c>
      <c r="CC14" s="847"/>
      <c r="CD14" s="847" t="s">
        <v>309</v>
      </c>
      <c r="CE14" s="847"/>
      <c r="CF14" s="847" t="s">
        <v>309</v>
      </c>
      <c r="CG14" s="847"/>
      <c r="CH14" s="847" t="s">
        <v>309</v>
      </c>
      <c r="CI14" s="847"/>
    </row>
    <row r="15" spans="1:88" ht="12.9" hidden="1" customHeight="1" x14ac:dyDescent="0.25">
      <c r="G15" s="894" t="str">
        <f>Data!B72</f>
        <v>Forskningsandel (%) af total budget</v>
      </c>
      <c r="H15" s="894"/>
      <c r="J15" s="892">
        <v>0</v>
      </c>
      <c r="K15" s="893"/>
      <c r="L15" s="892">
        <v>0</v>
      </c>
      <c r="M15" s="893"/>
      <c r="N15" s="892">
        <v>0</v>
      </c>
      <c r="O15" s="893"/>
      <c r="P15" s="892">
        <v>0</v>
      </c>
      <c r="Q15" s="893"/>
      <c r="R15" s="892">
        <v>0</v>
      </c>
      <c r="S15" s="893"/>
      <c r="T15" s="892">
        <v>0</v>
      </c>
      <c r="U15" s="893"/>
      <c r="V15" s="892">
        <v>0</v>
      </c>
      <c r="W15" s="893"/>
      <c r="Y15" s="712"/>
      <c r="Z15" s="678" t="str">
        <f>$G$15</f>
        <v>Forskningsandel (%) af total budget</v>
      </c>
      <c r="AA15" s="680"/>
      <c r="AB15" s="680"/>
      <c r="AC15" s="677"/>
      <c r="AD15" s="875">
        <v>0</v>
      </c>
      <c r="AE15" s="875"/>
      <c r="AF15" s="875">
        <v>0</v>
      </c>
      <c r="AG15" s="875"/>
      <c r="AH15" s="875">
        <v>0</v>
      </c>
      <c r="AI15" s="875"/>
      <c r="AJ15" s="875">
        <v>0</v>
      </c>
      <c r="AK15" s="875"/>
      <c r="AL15" s="875">
        <v>0</v>
      </c>
      <c r="AM15" s="875"/>
      <c r="AN15" s="875">
        <v>0</v>
      </c>
      <c r="AO15" s="875"/>
      <c r="AP15" s="875">
        <v>0</v>
      </c>
      <c r="AQ15" s="875"/>
      <c r="AR15" s="875">
        <v>0</v>
      </c>
      <c r="AS15" s="875"/>
      <c r="AU15" s="297"/>
      <c r="AV15" s="442" t="str">
        <f>$G$15</f>
        <v>Forskningsandel (%) af total budget</v>
      </c>
      <c r="AW15" s="297"/>
      <c r="AX15" s="297"/>
      <c r="AY15" s="297"/>
      <c r="AZ15" s="848">
        <v>0</v>
      </c>
      <c r="BA15" s="848"/>
      <c r="BB15" s="848">
        <v>0</v>
      </c>
      <c r="BC15" s="848"/>
      <c r="BD15" s="848">
        <v>0</v>
      </c>
      <c r="BE15" s="848"/>
      <c r="BF15" s="848">
        <v>0</v>
      </c>
      <c r="BG15" s="848"/>
      <c r="BH15" s="848">
        <v>0</v>
      </c>
      <c r="BI15" s="848"/>
      <c r="BJ15" s="848">
        <v>0</v>
      </c>
      <c r="BK15" s="848"/>
      <c r="BL15" s="848">
        <v>0</v>
      </c>
      <c r="BM15" s="848"/>
      <c r="BN15" s="848">
        <v>0</v>
      </c>
      <c r="BO15" s="848"/>
      <c r="BP15" s="297"/>
      <c r="BQ15" s="297"/>
      <c r="BR15" s="442" t="str">
        <f>$G$15</f>
        <v>Forskningsandel (%) af total budget</v>
      </c>
      <c r="BS15" s="297"/>
      <c r="BT15" s="297"/>
      <c r="BU15" s="297"/>
      <c r="BV15" s="848">
        <v>0</v>
      </c>
      <c r="BW15" s="848"/>
      <c r="BX15" s="848">
        <v>0</v>
      </c>
      <c r="BY15" s="848"/>
      <c r="BZ15" s="848">
        <v>0</v>
      </c>
      <c r="CA15" s="848"/>
      <c r="CB15" s="848">
        <v>0</v>
      </c>
      <c r="CC15" s="848"/>
      <c r="CD15" s="848">
        <v>0</v>
      </c>
      <c r="CE15" s="848"/>
      <c r="CF15" s="848">
        <v>0</v>
      </c>
      <c r="CG15" s="848"/>
      <c r="CH15" s="848">
        <v>0</v>
      </c>
      <c r="CI15" s="848"/>
    </row>
    <row r="16" spans="1:88" ht="3.75" customHeight="1" x14ac:dyDescent="0.25">
      <c r="A16" s="1">
        <v>16</v>
      </c>
      <c r="B16"/>
      <c r="C16"/>
      <c r="D16"/>
      <c r="E16"/>
      <c r="F16"/>
      <c r="G16"/>
      <c r="H16"/>
      <c r="I16"/>
      <c r="J16"/>
      <c r="K16"/>
      <c r="L16"/>
      <c r="M16"/>
      <c r="N16"/>
      <c r="O16"/>
      <c r="P16"/>
      <c r="Q16"/>
      <c r="R16"/>
      <c r="S16"/>
      <c r="T16"/>
      <c r="U16"/>
      <c r="V16"/>
      <c r="W16"/>
      <c r="Y16" s="712"/>
      <c r="Z16" s="678" t="str">
        <f>$G$8</f>
        <v>Vejlende maks. tilskudsprocent</v>
      </c>
      <c r="AA16" s="680"/>
      <c r="AB16" s="680"/>
      <c r="AC16" s="677"/>
      <c r="AD16" s="873">
        <f>IF(AD9=0,0,IF(AD7=$C$90,VLOOKUP(AD8,$J$70:$O$79,(AD64),FALSE),VLOOKUP(AD8,$C$70:$G$79,(1+AD64),FALSE)))</f>
        <v>0</v>
      </c>
      <c r="AE16" s="873"/>
      <c r="AF16" s="873">
        <f>IF(AF9=0,0,IF(AF7=$C$90,VLOOKUP(AF8,$J$70:$O$79,(AF64),FALSE),VLOOKUP(AF8,$C$70:$G$79,(1+AF64),FALSE)))</f>
        <v>0</v>
      </c>
      <c r="AG16" s="873"/>
      <c r="AH16" s="873">
        <f>IF(AH9=0,0,IF(AH7=$C$90,VLOOKUP(AH8,$J$70:$O$79,(AH64),FALSE),VLOOKUP(AH8,$C$70:$G$79,(1+AH64),FALSE)))</f>
        <v>0</v>
      </c>
      <c r="AI16" s="873"/>
      <c r="AJ16" s="873">
        <f>IF(AJ9=0,0,IF(AJ7=$C$90,VLOOKUP(AJ8,$J$70:$O$79,(AJ64),FALSE),VLOOKUP(AJ8,$C$70:$G$79,(1+AJ64),FALSE)))</f>
        <v>0</v>
      </c>
      <c r="AK16" s="873"/>
      <c r="AL16" s="873">
        <f>IF(AL9=0,0,IF(AL7=$C$90,VLOOKUP(AL8,$J$70:$O$79,(AL64),FALSE),VLOOKUP(AL8,$C$70:$G$79,(1+AL64),FALSE)))</f>
        <v>0</v>
      </c>
      <c r="AM16" s="873"/>
      <c r="AN16" s="873">
        <f>IF(AN9=0,0,IF(AN7=$C$90,VLOOKUP(AN8,$J$70:$O$79,(AN64),FALSE),VLOOKUP(AN8,$C$70:$G$79,(1+AN64),FALSE)))</f>
        <v>0</v>
      </c>
      <c r="AO16" s="873"/>
      <c r="AP16" s="873">
        <f>IF(AP9=0,0,IF(AP7=$C$90,VLOOKUP(AP8,$J$70:$O$79,(AP64),FALSE),VLOOKUP(AP8,$C$70:$G$79,(1+AP64),FALSE)))</f>
        <v>0</v>
      </c>
      <c r="AQ16" s="873"/>
      <c r="AR16" s="873">
        <f>IF(AR9=0,0,IF(AR7=$C$90,VLOOKUP(AR8,$J$70:$O$79,(AR64),FALSE),VLOOKUP(AR8,$C$70:$G$79,(1+AR64),FALSE)))</f>
        <v>0</v>
      </c>
      <c r="AS16" s="873"/>
      <c r="AU16" s="297"/>
      <c r="AV16" s="442" t="str">
        <f>$G$8</f>
        <v>Vejlende maks. tilskudsprocent</v>
      </c>
      <c r="AW16" s="297"/>
      <c r="AX16" s="297"/>
      <c r="AY16" s="297"/>
      <c r="AZ16" s="845">
        <f>IF(AZ9=0,0,IF(AZ7=$C$90,VLOOKUP(AZ8,$J$70:$O$79,(AZ64),FALSE),VLOOKUP(AZ8,$C$70:$G$79,(1+AZ64),FALSE)))</f>
        <v>0</v>
      </c>
      <c r="BA16" s="845"/>
      <c r="BB16" s="845">
        <f>IF(BB9=0,0,IF(BB7=$C$90,VLOOKUP(BB8,$J$70:$O$79,(BB64),FALSE),VLOOKUP(BB8,$C$70:$G$79,(1+BB64),FALSE)))</f>
        <v>0</v>
      </c>
      <c r="BC16" s="845"/>
      <c r="BD16" s="845">
        <f>IF(BD9=0,0,IF(BD7=$C$90,VLOOKUP(BD8,$J$70:$O$79,(BD64),FALSE),VLOOKUP(BD8,$C$70:$G$79,(1+BD64),FALSE)))</f>
        <v>0</v>
      </c>
      <c r="BE16" s="845"/>
      <c r="BF16" s="845">
        <f>IF(BF9=0,0,IF(BF7=$C$90,VLOOKUP(BF8,$J$70:$O$79,(BF64),FALSE),VLOOKUP(BF8,$C$70:$G$79,(1+BF64),FALSE)))</f>
        <v>0</v>
      </c>
      <c r="BG16" s="845"/>
      <c r="BH16" s="845">
        <f>IF(BH9=0,0,IF(BH7=$C$90,VLOOKUP(BH8,$J$70:$O$79,(BH64),FALSE),VLOOKUP(BH8,$C$70:$G$79,(1+BH64),FALSE)))</f>
        <v>0</v>
      </c>
      <c r="BI16" s="845"/>
      <c r="BJ16" s="845">
        <f>IF(BJ9=0,0,IF(BJ7=$C$90,VLOOKUP(BJ8,$J$70:$O$79,(BJ64),FALSE),VLOOKUP(BJ8,$C$70:$G$79,(1+BJ64),FALSE)))</f>
        <v>0</v>
      </c>
      <c r="BK16" s="845"/>
      <c r="BL16" s="845">
        <f>IF(BL9=0,0,IF(BL7=$C$90,VLOOKUP(BL8,$J$70:$O$79,(BL64),FALSE),VLOOKUP(BL8,$C$70:$G$79,(1+BL64),FALSE)))</f>
        <v>0</v>
      </c>
      <c r="BM16" s="845"/>
      <c r="BN16" s="845">
        <f>IF(BN9=0,0,IF(BN7=$C$90,VLOOKUP(BN8,$J$70:$O$79,(BN64),FALSE),VLOOKUP(BN8,$C$70:$G$79,(1+BN64),FALSE)))</f>
        <v>0</v>
      </c>
      <c r="BO16" s="845"/>
      <c r="BP16" s="297"/>
      <c r="BQ16" s="297"/>
      <c r="BR16" s="442" t="str">
        <f>$G$8</f>
        <v>Vejlende maks. tilskudsprocent</v>
      </c>
      <c r="BS16" s="297"/>
      <c r="BT16" s="297"/>
      <c r="BU16" s="297"/>
      <c r="BV16" s="845">
        <f>IF(BV9=0,0,IF(BV7=$C$90,VLOOKUP(BV8,$J$70:$O$79,(BV64),FALSE),VLOOKUP(BV8,$C$70:$G$79,(1+BV64),FALSE)))</f>
        <v>0</v>
      </c>
      <c r="BW16" s="845"/>
      <c r="BX16" s="845">
        <f>IF(BX9=0,0,IF(BX7=$C$90,VLOOKUP(BX8,$J$70:$O$79,(BX64),FALSE),VLOOKUP(BX8,$C$70:$G$79,(1+BX64),FALSE)))</f>
        <v>0</v>
      </c>
      <c r="BY16" s="845"/>
      <c r="BZ16" s="845">
        <f>IF(BZ9=0,0,IF(BZ7=$C$90,VLOOKUP(BZ8,$J$70:$O$79,(BZ64),FALSE),VLOOKUP(BZ8,$C$70:$G$79,(1+BZ64),FALSE)))</f>
        <v>0</v>
      </c>
      <c r="CA16" s="845"/>
      <c r="CB16" s="845">
        <f>IF(CB9=0,0,IF(CB7=$C$90,VLOOKUP(CB8,$J$70:$O$79,(CB64),FALSE),VLOOKUP(CB8,$C$70:$G$79,(1+CB64),FALSE)))</f>
        <v>0</v>
      </c>
      <c r="CC16" s="845"/>
      <c r="CD16" s="845">
        <f>IF(CD9=0,0,IF(CD7=$C$90,VLOOKUP(CD8,$J$70:$O$79,(CD64),FALSE),VLOOKUP(CD8,$C$70:$G$79,(1+CD64),FALSE)))</f>
        <v>0</v>
      </c>
      <c r="CE16" s="845"/>
      <c r="CF16" s="845">
        <f>IF(CF9=0,0,IF(CF7=$C$90,VLOOKUP(CF8,$J$70:$O$79,(CF64),FALSE),VLOOKUP(CF8,$C$70:$G$79,(1+CF64),FALSE)))</f>
        <v>0</v>
      </c>
      <c r="CG16" s="845"/>
      <c r="CH16" s="845">
        <f>IF(CH9=0,0,IF(CH7=$C$90,VLOOKUP(CH8,$J$70:$O$79,(CH64),FALSE),VLOOKUP(CH8,$C$70:$G$79,(1+CH64),FALSE)))</f>
        <v>0</v>
      </c>
      <c r="CI16" s="845"/>
    </row>
    <row r="17" spans="1:87" ht="12.6" customHeight="1" x14ac:dyDescent="0.25">
      <c r="A17" s="1">
        <v>17</v>
      </c>
      <c r="B17" s="274" t="str">
        <f>Data!B74</f>
        <v>Samlet økonomi</v>
      </c>
      <c r="G17"/>
      <c r="H17"/>
      <c r="J17" s="495"/>
      <c r="L17" s="495"/>
      <c r="N17" s="495"/>
      <c r="P17" s="495"/>
      <c r="R17" s="495"/>
      <c r="T17" s="495"/>
      <c r="V17" s="495"/>
      <c r="Y17" s="681" t="str">
        <f>$B$17</f>
        <v>Samlet økonomi</v>
      </c>
      <c r="Z17" s="680"/>
      <c r="AA17" s="680"/>
      <c r="AB17" s="680"/>
      <c r="AC17" s="677"/>
      <c r="AD17" s="495" t="str">
        <f>IF(AND(AD5&lt;&gt;"",AD9=0),Data!$B87,Data!$B96)</f>
        <v xml:space="preserve"> </v>
      </c>
      <c r="AE17" s="815"/>
      <c r="AF17" s="495" t="str">
        <f>IF(AND(AF5&lt;&gt;"",AF9=0),Data!$B87,Data!$B96)</f>
        <v xml:space="preserve"> </v>
      </c>
      <c r="AG17" s="678"/>
      <c r="AH17" s="495" t="str">
        <f>IF(AND(AH5&lt;&gt;"",AH9=0),Data!$B87,Data!$B96)</f>
        <v xml:space="preserve"> </v>
      </c>
      <c r="AI17" s="678"/>
      <c r="AJ17" s="495" t="str">
        <f>IF(AND(AJ5&lt;&gt;"",AJ9=0),Data!$B87,Data!$B96)</f>
        <v xml:space="preserve"> </v>
      </c>
      <c r="AK17" s="678"/>
      <c r="AL17" s="495" t="str">
        <f>IF(AND(AL5&lt;&gt;"",AL9=0),Data!$B87,Data!$B96)</f>
        <v xml:space="preserve"> </v>
      </c>
      <c r="AM17" s="678"/>
      <c r="AN17" s="495" t="str">
        <f>IF(AND(AN5&lt;&gt;"",AN9=0),Data!$B87,Data!$B96)</f>
        <v xml:space="preserve"> </v>
      </c>
      <c r="AO17" s="678"/>
      <c r="AP17" s="495" t="str">
        <f>IF(AND(AP5&lt;&gt;"",AP9=0),Data!$B87,Data!$B96)</f>
        <v xml:space="preserve"> </v>
      </c>
      <c r="AQ17" s="678"/>
      <c r="AR17" s="495" t="str">
        <f>IF(AND(AR5&lt;&gt;"",AR9=0),Data!$B87,Data!$B96)</f>
        <v xml:space="preserve"> </v>
      </c>
      <c r="AS17" s="678"/>
      <c r="AU17" s="505" t="str">
        <f>$B$17</f>
        <v>Samlet økonomi</v>
      </c>
      <c r="AV17" s="297"/>
      <c r="AW17" s="297"/>
      <c r="AX17" s="297"/>
      <c r="AY17" s="297"/>
      <c r="AZ17" s="495" t="str">
        <f>IF(AND(AZ5&lt;&gt;"",AZ9=0),Data!$B87,Data!$B96)</f>
        <v xml:space="preserve"> </v>
      </c>
      <c r="BA17" s="442"/>
      <c r="BB17" s="495" t="str">
        <f>IF(AND(BB5&lt;&gt;"",BB9=0),Data!$B87,Data!$B96)</f>
        <v xml:space="preserve"> </v>
      </c>
      <c r="BC17" s="442"/>
      <c r="BD17" s="495" t="str">
        <f>IF(AND(BD5&lt;&gt;"",BD9=0),Data!$B87,Data!$B96)</f>
        <v xml:space="preserve"> </v>
      </c>
      <c r="BE17" s="442"/>
      <c r="BF17" s="495" t="str">
        <f>IF(AND(BF5&lt;&gt;"",BF9=0),Data!$B87,Data!$B96)</f>
        <v xml:space="preserve"> </v>
      </c>
      <c r="BG17" s="442"/>
      <c r="BH17" s="495" t="str">
        <f>IF(AND(BH5&lt;&gt;"",BH9=0),Data!$B87,Data!$B96)</f>
        <v xml:space="preserve"> </v>
      </c>
      <c r="BI17" s="442"/>
      <c r="BJ17" s="495" t="str">
        <f>IF(AND(BJ5&lt;&gt;"",BJ9=0),Data!$B87,Data!$B96)</f>
        <v xml:space="preserve"> </v>
      </c>
      <c r="BK17" s="442"/>
      <c r="BL17" s="495" t="str">
        <f>IF(AND(BL5&lt;&gt;"",BL9=0),Data!$B87,Data!$B96)</f>
        <v xml:space="preserve"> </v>
      </c>
      <c r="BM17" s="442"/>
      <c r="BN17" s="495" t="str">
        <f>IF(AND(BN5&lt;&gt;"",BN9=0),Data!$B87,Data!$B96)</f>
        <v xml:space="preserve"> </v>
      </c>
      <c r="BO17" s="442"/>
      <c r="BP17" s="297"/>
      <c r="BQ17" s="505" t="str">
        <f>$B$17</f>
        <v>Samlet økonomi</v>
      </c>
      <c r="BR17" s="297"/>
      <c r="BS17" s="297"/>
      <c r="BT17" s="297"/>
      <c r="BU17" s="297"/>
      <c r="BV17" s="495" t="str">
        <f>IF(AND(BV5&lt;&gt;"",BV9=0),Data!$B87,Data!$B96)</f>
        <v xml:space="preserve"> </v>
      </c>
      <c r="BW17" s="442"/>
      <c r="BX17" s="495" t="str">
        <f>IF(AND(BX5&lt;&gt;"",BX9=0),Data!$B87,Data!$B96)</f>
        <v xml:space="preserve"> </v>
      </c>
      <c r="BY17" s="442"/>
      <c r="BZ17" s="495" t="str">
        <f>IF(AND(BZ5&lt;&gt;"",BZ9=0),Data!$B87,Data!$B96)</f>
        <v xml:space="preserve"> </v>
      </c>
      <c r="CA17" s="442"/>
      <c r="CB17" s="495" t="str">
        <f>IF(AND(CB5&lt;&gt;"",CB9=0),Data!$B87,Data!$B96)</f>
        <v xml:space="preserve"> </v>
      </c>
      <c r="CC17" s="442"/>
      <c r="CD17" s="495" t="str">
        <f>IF(AND(CD5&lt;&gt;"",CD9=0),Data!$B87,Data!$B96)</f>
        <v xml:space="preserve"> </v>
      </c>
      <c r="CE17" s="442"/>
      <c r="CF17" s="495" t="str">
        <f>IF(AND(CF5&lt;&gt;"",CF9=0),Data!$B87,Data!$B96)</f>
        <v xml:space="preserve"> </v>
      </c>
      <c r="CG17" s="442"/>
      <c r="CH17" s="495" t="str">
        <f>IF(AND(CH5&lt;&gt;"",CH9=0),Data!$B87,Data!$B96)</f>
        <v xml:space="preserve"> </v>
      </c>
      <c r="CI17" s="442"/>
    </row>
    <row r="18" spans="1:87" ht="10.5" customHeight="1" x14ac:dyDescent="0.25">
      <c r="B18" s="274"/>
      <c r="G18"/>
      <c r="H18"/>
      <c r="J18" s="871"/>
      <c r="K18" s="871"/>
      <c r="L18" s="871"/>
      <c r="M18" s="871"/>
      <c r="N18" s="871"/>
      <c r="O18" s="871"/>
      <c r="P18" s="871"/>
      <c r="Q18" s="871"/>
      <c r="R18" s="871"/>
      <c r="S18" s="871"/>
      <c r="T18" s="871"/>
      <c r="U18" s="871"/>
      <c r="V18" s="871"/>
      <c r="W18" s="871"/>
      <c r="Y18" s="681"/>
      <c r="Z18" s="680"/>
      <c r="AA18" s="680"/>
      <c r="AB18" s="680"/>
      <c r="AC18" s="677"/>
      <c r="AD18" s="868" t="str">
        <f>IF(OR(AD8=$C$78,AD8=$J$78),"Bemærk, maks. støtteprocenten skal accepteres af EUDP","")</f>
        <v/>
      </c>
      <c r="AE18" s="868"/>
      <c r="AF18" s="868" t="str">
        <f>IF(OR(AF8=$C$78,AF8=$J$78),"Bemærk, maks. støtteprocenten skal accepteres af EUDP","")</f>
        <v/>
      </c>
      <c r="AG18" s="868"/>
      <c r="AH18" s="868" t="str">
        <f>IF(OR(AH8=$C$78,AH8=$J$78),"Bemærk, maks. støtteprocenten skal accepteres af EUDP","")</f>
        <v/>
      </c>
      <c r="AI18" s="868"/>
      <c r="AJ18" s="868" t="str">
        <f>IF(OR(AJ8=$C$78,AJ8=$J$78),"Bemærk, maks. støtteprocenten skal accepteres af EUDP","")</f>
        <v/>
      </c>
      <c r="AK18" s="868"/>
      <c r="AL18" s="868" t="str">
        <f>IF(OR(AL8=$C$78,AL8=$J$78),"Bemærk, maks. støtteprocenten skal accepteres af EUDP","")</f>
        <v/>
      </c>
      <c r="AM18" s="868"/>
      <c r="AN18" s="868" t="str">
        <f>IF(OR(AN8=$C$78,AN8=$J$78),"Bemærk, maks. støtteprocenten skal accepteres af EUDP","")</f>
        <v/>
      </c>
      <c r="AO18" s="868"/>
      <c r="AP18" s="868" t="str">
        <f>IF(OR(AP8=$C$78,AP8=$J$78),"Bemærk, maks. støtteprocenten skal accepteres af EUDP","")</f>
        <v/>
      </c>
      <c r="AQ18" s="868"/>
      <c r="AR18" s="868" t="str">
        <f>IF(OR(AR8=$C$78,AR8=$J$78),"Bemærk, maks. støtteprocenten skal accepteres af EUDP","")</f>
        <v/>
      </c>
      <c r="AS18" s="868"/>
      <c r="AU18" s="505"/>
      <c r="AV18" s="297"/>
      <c r="AW18" s="297"/>
      <c r="AX18" s="297"/>
      <c r="AY18" s="297"/>
      <c r="AZ18" s="846" t="str">
        <f>IF(OR(AZ8=$C$78,AZ8=$J$78),"Bemærk, maks. støtteprocenten skal accepteres af EUDP","")</f>
        <v/>
      </c>
      <c r="BA18" s="846"/>
      <c r="BB18" s="846" t="str">
        <f>IF(OR(BB8=$C$78,BB8=$J$78),"Bemærk, maks. støtteprocenten skal accepteres af EUDP","")</f>
        <v/>
      </c>
      <c r="BC18" s="846"/>
      <c r="BD18" s="846" t="str">
        <f>IF(OR(BD8=$C$78,BD8=$J$78),"Bemærk, maks. støtteprocenten skal accepteres af EUDP","")</f>
        <v/>
      </c>
      <c r="BE18" s="846"/>
      <c r="BF18" s="846" t="str">
        <f>IF(OR(BF8=$C$78,BF8=$J$78),"Bemærk, maks. støtteprocenten skal accepteres af EUDP","")</f>
        <v/>
      </c>
      <c r="BG18" s="846"/>
      <c r="BH18" s="846" t="str">
        <f>IF(OR(BH8=$C$78,BH8=$J$78),"Bemærk, maks. støtteprocenten skal accepteres af EUDP","")</f>
        <v/>
      </c>
      <c r="BI18" s="846"/>
      <c r="BJ18" s="846" t="str">
        <f>IF(OR(BJ8=$C$78,BJ8=$J$78),"Bemærk, maks. støtteprocenten skal accepteres af EUDP","")</f>
        <v/>
      </c>
      <c r="BK18" s="846"/>
      <c r="BL18" s="846" t="str">
        <f>IF(OR(BL8=$C$78,BL8=$J$78),"Bemærk, maks. støtteprocenten skal accepteres af EUDP","")</f>
        <v/>
      </c>
      <c r="BM18" s="846"/>
      <c r="BN18" s="846" t="str">
        <f>IF(OR(BN8=$C$78,BN8=$J$78),"Bemærk, maks. støtteprocenten skal accepteres af EUDP","")</f>
        <v/>
      </c>
      <c r="BO18" s="846"/>
      <c r="BP18" s="297"/>
      <c r="BQ18" s="505"/>
      <c r="BR18" s="297"/>
      <c r="BS18" s="297"/>
      <c r="BT18" s="297"/>
      <c r="BU18" s="297"/>
      <c r="BV18" s="846" t="str">
        <f>IF(OR(BV8=$C$78,BV8=$J$78),"Bemærk, maks. støtteprocenten skal accepteres af EUDP","")</f>
        <v/>
      </c>
      <c r="BW18" s="846"/>
      <c r="BX18" s="846" t="str">
        <f>IF(OR(BX8=$C$78,BX8=$J$78),"Bemærk, maks. støtteprocenten skal accepteres af EUDP","")</f>
        <v/>
      </c>
      <c r="BY18" s="846"/>
      <c r="BZ18" s="846" t="str">
        <f>IF(OR(BZ8=$C$78,BZ8=$J$78),"Bemærk, maks. støtteprocenten skal accepteres af EUDP","")</f>
        <v/>
      </c>
      <c r="CA18" s="846"/>
      <c r="CB18" s="846" t="str">
        <f>IF(OR(CB8=$C$78,CB8=$J$78),"Bemærk, maks. støtteprocenten skal accepteres af EUDP","")</f>
        <v/>
      </c>
      <c r="CC18" s="846"/>
      <c r="CD18" s="846" t="str">
        <f>IF(OR(CD8=$C$78,CD8=$J$78),"Bemærk, maks. støtteprocenten skal accepteres af EUDP","")</f>
        <v/>
      </c>
      <c r="CE18" s="846"/>
      <c r="CF18" s="846" t="str">
        <f>IF(OR(CF8=$C$78,CF8=$J$78),"Bemærk, maks. støtteprocenten skal accepteres af EUDP","")</f>
        <v/>
      </c>
      <c r="CG18" s="846"/>
      <c r="CH18" s="846" t="str">
        <f>IF(OR(CH8=$C$78,CH8=$J$78),"Bemærk, maks. støtteprocenten skal accepteres af EUDP","")</f>
        <v/>
      </c>
      <c r="CI18" s="846"/>
    </row>
    <row r="19" spans="1:87" ht="9.75" customHeight="1" x14ac:dyDescent="0.25">
      <c r="A19" s="1">
        <v>18</v>
      </c>
      <c r="B19" s="292"/>
      <c r="C19" s="161"/>
      <c r="D19" s="161"/>
      <c r="E19" s="161"/>
      <c r="F19" s="162"/>
      <c r="G19" s="595" t="str">
        <f>Data!$B$4</f>
        <v>Budget</v>
      </c>
      <c r="H19" s="596" t="str">
        <f>Data!$B$3</f>
        <v>Regnskab</v>
      </c>
      <c r="J19" s="595" t="str">
        <f>Data!$B$4</f>
        <v>Budget</v>
      </c>
      <c r="K19" s="596" t="str">
        <f>Data!$B$3</f>
        <v>Regnskab</v>
      </c>
      <c r="L19" s="595" t="str">
        <f>Data!$B$4</f>
        <v>Budget</v>
      </c>
      <c r="M19" s="596" t="str">
        <f>Data!$B$3</f>
        <v>Regnskab</v>
      </c>
      <c r="N19" s="595" t="str">
        <f>Data!$B$4</f>
        <v>Budget</v>
      </c>
      <c r="O19" s="596" t="str">
        <f>Data!$B$3</f>
        <v>Regnskab</v>
      </c>
      <c r="P19" s="595" t="str">
        <f>Data!$B$4</f>
        <v>Budget</v>
      </c>
      <c r="Q19" s="596" t="str">
        <f>Data!$B$3</f>
        <v>Regnskab</v>
      </c>
      <c r="R19" s="595" t="str">
        <f>Data!$B$4</f>
        <v>Budget</v>
      </c>
      <c r="S19" s="596" t="str">
        <f>Data!$B$3</f>
        <v>Regnskab</v>
      </c>
      <c r="T19" s="595" t="str">
        <f>Data!$B$4</f>
        <v>Budget</v>
      </c>
      <c r="U19" s="596" t="str">
        <f>Data!$B$3</f>
        <v>Regnskab</v>
      </c>
      <c r="V19" s="595" t="str">
        <f>Data!$B$4</f>
        <v>Budget</v>
      </c>
      <c r="W19" s="596" t="str">
        <f>Data!$B$3</f>
        <v>Regnskab</v>
      </c>
      <c r="Y19" s="681">
        <f>B19</f>
        <v>0</v>
      </c>
      <c r="Z19" s="678"/>
      <c r="AA19" s="678"/>
      <c r="AB19" s="678"/>
      <c r="AC19" s="675"/>
      <c r="AD19" s="678" t="str">
        <f>Data!$B$4</f>
        <v>Budget</v>
      </c>
      <c r="AE19" s="678" t="str">
        <f>Data!$B$3</f>
        <v>Regnskab</v>
      </c>
      <c r="AF19" s="678" t="str">
        <f>Data!$B$4</f>
        <v>Budget</v>
      </c>
      <c r="AG19" s="678" t="str">
        <f>Data!$B$3</f>
        <v>Regnskab</v>
      </c>
      <c r="AH19" s="678" t="str">
        <f>Data!$B$4</f>
        <v>Budget</v>
      </c>
      <c r="AI19" s="678" t="str">
        <f>Data!$B$3</f>
        <v>Regnskab</v>
      </c>
      <c r="AJ19" s="678" t="str">
        <f>Data!$B$4</f>
        <v>Budget</v>
      </c>
      <c r="AK19" s="678" t="str">
        <f>Data!$B$3</f>
        <v>Regnskab</v>
      </c>
      <c r="AL19" s="678" t="str">
        <f>Data!$B$4</f>
        <v>Budget</v>
      </c>
      <c r="AM19" s="678" t="str">
        <f>Data!$B$3</f>
        <v>Regnskab</v>
      </c>
      <c r="AN19" s="678" t="str">
        <f>Data!$B$4</f>
        <v>Budget</v>
      </c>
      <c r="AO19" s="678" t="str">
        <f>Data!$B$3</f>
        <v>Regnskab</v>
      </c>
      <c r="AP19" s="678" t="str">
        <f>Data!$B$4</f>
        <v>Budget</v>
      </c>
      <c r="AQ19" s="678" t="str">
        <f>Data!$B$3</f>
        <v>Regnskab</v>
      </c>
      <c r="AR19" s="678" t="str">
        <f>Data!$B$4</f>
        <v>Budget</v>
      </c>
      <c r="AS19" s="678" t="str">
        <f>Data!$B$3</f>
        <v>Regnskab</v>
      </c>
      <c r="AU19" s="505">
        <f>X19</f>
        <v>0</v>
      </c>
      <c r="AV19" s="442"/>
      <c r="AW19" s="442"/>
      <c r="AX19" s="442"/>
      <c r="AY19" s="442"/>
      <c r="AZ19" s="442" t="str">
        <f>Data!$B$4</f>
        <v>Budget</v>
      </c>
      <c r="BA19" s="442" t="str">
        <f>Data!$B$3</f>
        <v>Regnskab</v>
      </c>
      <c r="BB19" s="442" t="str">
        <f>Data!$B$4</f>
        <v>Budget</v>
      </c>
      <c r="BC19" s="442" t="str">
        <f>Data!$B$3</f>
        <v>Regnskab</v>
      </c>
      <c r="BD19" s="442" t="str">
        <f>Data!$B$4</f>
        <v>Budget</v>
      </c>
      <c r="BE19" s="442" t="str">
        <f>Data!$B$3</f>
        <v>Regnskab</v>
      </c>
      <c r="BF19" s="442" t="str">
        <f>Data!$B$4</f>
        <v>Budget</v>
      </c>
      <c r="BG19" s="442" t="str">
        <f>Data!$B$3</f>
        <v>Regnskab</v>
      </c>
      <c r="BH19" s="442" t="str">
        <f>Data!$B$4</f>
        <v>Budget</v>
      </c>
      <c r="BI19" s="442" t="str">
        <f>Data!$B$3</f>
        <v>Regnskab</v>
      </c>
      <c r="BJ19" s="442" t="str">
        <f>Data!$B$4</f>
        <v>Budget</v>
      </c>
      <c r="BK19" s="442" t="str">
        <f>Data!$B$3</f>
        <v>Regnskab</v>
      </c>
      <c r="BL19" s="442" t="str">
        <f>Data!$B$4</f>
        <v>Budget</v>
      </c>
      <c r="BM19" s="442" t="str">
        <f>Data!$B$3</f>
        <v>Regnskab</v>
      </c>
      <c r="BN19" s="442" t="str">
        <f>Data!$B$4</f>
        <v>Budget</v>
      </c>
      <c r="BO19" s="442" t="str">
        <f>Data!$B$3</f>
        <v>Regnskab</v>
      </c>
      <c r="BP19" s="297"/>
      <c r="BQ19" s="505">
        <f>AT19</f>
        <v>0</v>
      </c>
      <c r="BR19" s="442"/>
      <c r="BS19" s="442"/>
      <c r="BT19" s="442"/>
      <c r="BU19" s="442"/>
      <c r="BV19" s="442" t="str">
        <f>Data!$B$4</f>
        <v>Budget</v>
      </c>
      <c r="BW19" s="442" t="str">
        <f>Data!$B$3</f>
        <v>Regnskab</v>
      </c>
      <c r="BX19" s="442" t="str">
        <f>Data!$B$4</f>
        <v>Budget</v>
      </c>
      <c r="BY19" s="442" t="str">
        <f>Data!$B$3</f>
        <v>Regnskab</v>
      </c>
      <c r="BZ19" s="442" t="str">
        <f>Data!$B$4</f>
        <v>Budget</v>
      </c>
      <c r="CA19" s="442" t="str">
        <f>Data!$B$3</f>
        <v>Regnskab</v>
      </c>
      <c r="CB19" s="442" t="str">
        <f>Data!$B$4</f>
        <v>Budget</v>
      </c>
      <c r="CC19" s="442" t="str">
        <f>Data!$B$3</f>
        <v>Regnskab</v>
      </c>
      <c r="CD19" s="442" t="str">
        <f>Data!$B$4</f>
        <v>Budget</v>
      </c>
      <c r="CE19" s="442" t="str">
        <f>Data!$B$3</f>
        <v>Regnskab</v>
      </c>
      <c r="CF19" s="442" t="str">
        <f>Data!$B$4</f>
        <v>Budget</v>
      </c>
      <c r="CG19" s="442" t="str">
        <f>Data!$B$3</f>
        <v>Regnskab</v>
      </c>
      <c r="CH19" s="442" t="str">
        <f>Data!$B$4</f>
        <v>Budget</v>
      </c>
      <c r="CI19" s="442" t="str">
        <f>Data!$B$3</f>
        <v>Regnskab</v>
      </c>
    </row>
    <row r="20" spans="1:87" ht="12" customHeight="1" x14ac:dyDescent="0.25">
      <c r="A20" s="1">
        <v>19</v>
      </c>
      <c r="B20" s="111"/>
      <c r="C20" s="867" t="str">
        <f>Data!B13</f>
        <v>Interne timer</v>
      </c>
      <c r="D20" s="867"/>
      <c r="E20" s="867"/>
      <c r="F20" s="461"/>
      <c r="G20" s="227">
        <f>J20+L20+N20+P20+R20+T20+V20+AD20+AF20+AH20+AJ20+AL20+AN20+AP20+AR20+AZ20+BB20+BD20+BF20+BH20+BJ20+BL20+BN20+BV20+BX20+BZ20+CB20+CD20+CF20+CH20</f>
        <v>0</v>
      </c>
      <c r="H20" s="222">
        <f ca="1">K20+M20+O20+Q20+S20+U20+W20+AE20+AG20+AI20+AK20+AM20+AO20+AQ20+AS20+BA20+BC20+BE20+BG20+BI20+BK20+BM20+BO20+BW20+BY20+CA20+CC20+CE20+CG20+CI20</f>
        <v>0</v>
      </c>
      <c r="J20" s="597"/>
      <c r="K20" s="291">
        <f ca="1">HLOOKUP("fane",'Partner-period(er)'!$C:$H,$A20-14+((J$1-1)*50),FALSE)</f>
        <v>0</v>
      </c>
      <c r="L20" s="597"/>
      <c r="M20" s="291">
        <f ca="1">HLOOKUP("fane",'Partner-period(er)'!$C:$H,$A20-14+((L$1-1)*50),FALSE)</f>
        <v>0</v>
      </c>
      <c r="N20" s="597"/>
      <c r="O20" s="279">
        <f ca="1">HLOOKUP("fane",'Partner-period(er)'!$C:$H,$A20-14+((N$1-1)*50),FALSE)</f>
        <v>0</v>
      </c>
      <c r="P20" s="597"/>
      <c r="Q20" s="279">
        <f ca="1">HLOOKUP("fane",'Partner-period(er)'!$C:$H,$A20-14+((P$1-1)*50),FALSE)</f>
        <v>0</v>
      </c>
      <c r="R20" s="597"/>
      <c r="S20" s="279">
        <f ca="1">HLOOKUP("fane",'Partner-period(er)'!$C:$H,$A20-14+((R$1-1)*50),FALSE)</f>
        <v>0</v>
      </c>
      <c r="T20" s="597"/>
      <c r="U20" s="279">
        <f ca="1">HLOOKUP("fane",'Partner-period(er)'!$C:$H,$A20-14+((T$1-1)*50),FALSE)</f>
        <v>0</v>
      </c>
      <c r="V20" s="597"/>
      <c r="W20" s="279">
        <f ca="1">HLOOKUP("fane",'Partner-period(er)'!$C:$H,$A20-14+((V$1-1)*50),FALSE)</f>
        <v>0</v>
      </c>
      <c r="Y20" s="678"/>
      <c r="Z20" s="857" t="str">
        <f>$C$20</f>
        <v>Interne timer</v>
      </c>
      <c r="AA20" s="857"/>
      <c r="AB20" s="857"/>
      <c r="AC20" s="717"/>
      <c r="AD20" s="682"/>
      <c r="AE20" s="683">
        <f ca="1">HLOOKUP("fane",'Partner-period(er)'!$C:$H,$A20-14+((AD$1-1)*50),FALSE)</f>
        <v>0</v>
      </c>
      <c r="AF20" s="682"/>
      <c r="AG20" s="683">
        <f ca="1">HLOOKUP("fane",'Partner-period(er)'!$C:$H,$A20-14+((AF$1-1)*50),FALSE)</f>
        <v>0</v>
      </c>
      <c r="AH20" s="682"/>
      <c r="AI20" s="683">
        <f ca="1">HLOOKUP("fane",'Partner-period(er)'!$C:$H,$A20-14+((AH$1-1)*50),FALSE)</f>
        <v>0</v>
      </c>
      <c r="AJ20" s="682"/>
      <c r="AK20" s="683">
        <f ca="1">HLOOKUP("fane",'Partner-period(er)'!$C:$H,$A20-14+((AJ$1-1)*50),FALSE)</f>
        <v>0</v>
      </c>
      <c r="AL20" s="682"/>
      <c r="AM20" s="683">
        <f ca="1">HLOOKUP("fane",'Partner-period(er)'!$C:$H,$A20-14+((AL$1-1)*50),FALSE)</f>
        <v>0</v>
      </c>
      <c r="AN20" s="682"/>
      <c r="AO20" s="683">
        <f ca="1">HLOOKUP("fane",'Partner-period(er)'!$C:$H,$A20-14+((AN$1-1)*50),FALSE)</f>
        <v>0</v>
      </c>
      <c r="AP20" s="682"/>
      <c r="AQ20" s="683">
        <f ca="1">HLOOKUP("fane",'Partner-period(er)'!$C:$H,$A20-14+((AP$1-1)*50),FALSE)</f>
        <v>0</v>
      </c>
      <c r="AR20" s="682"/>
      <c r="AS20" s="683">
        <f ca="1">HLOOKUP("fane",'Partner-period(er)'!$C:$H,$A20-14+((AR$1-1)*50),FALSE)</f>
        <v>0</v>
      </c>
      <c r="AU20" s="442"/>
      <c r="AV20" s="843" t="str">
        <f>$C$20</f>
        <v>Interne timer</v>
      </c>
      <c r="AW20" s="843"/>
      <c r="AX20" s="843"/>
      <c r="AY20" s="663"/>
      <c r="AZ20" s="673"/>
      <c r="BA20" s="672">
        <f ca="1">HLOOKUP("fane",'Partner-period(er)'!$C:$H,$A20-14+((AZ$1-1)*50),FALSE)</f>
        <v>0</v>
      </c>
      <c r="BB20" s="673"/>
      <c r="BC20" s="672">
        <f ca="1">HLOOKUP("fane",'Partner-period(er)'!$C:$H,$A20-14+((BB$1-1)*50),FALSE)</f>
        <v>0</v>
      </c>
      <c r="BD20" s="673"/>
      <c r="BE20" s="672">
        <f ca="1">HLOOKUP("fane",'Partner-period(er)'!$C:$H,$A20-14+((BD$1-1)*50),FALSE)</f>
        <v>0</v>
      </c>
      <c r="BF20" s="673"/>
      <c r="BG20" s="672">
        <f ca="1">HLOOKUP("fane",'Partner-period(er)'!$C:$H,$A20-14+((BF$1-1)*50),FALSE)</f>
        <v>0</v>
      </c>
      <c r="BH20" s="673"/>
      <c r="BI20" s="672">
        <f ca="1">HLOOKUP("fane",'Partner-period(er)'!$C:$H,$A20-14+((BH$1-1)*50),FALSE)</f>
        <v>0</v>
      </c>
      <c r="BJ20" s="673"/>
      <c r="BK20" s="672">
        <f ca="1">HLOOKUP("fane",'Partner-period(er)'!$C:$H,$A20-14+((BJ$1-1)*50),FALSE)</f>
        <v>0</v>
      </c>
      <c r="BL20" s="673"/>
      <c r="BM20" s="672">
        <f ca="1">HLOOKUP("fane",'Partner-period(er)'!$C:$H,$A20-14+((BL$1-1)*50),FALSE)</f>
        <v>0</v>
      </c>
      <c r="BN20" s="673"/>
      <c r="BO20" s="672">
        <f ca="1">HLOOKUP("fane",'Partner-period(er)'!$C:$H,$A20-14+((BN$1-1)*50),FALSE)</f>
        <v>0</v>
      </c>
      <c r="BP20" s="297"/>
      <c r="BQ20" s="442"/>
      <c r="BR20" s="843" t="str">
        <f>$C$20</f>
        <v>Interne timer</v>
      </c>
      <c r="BS20" s="843"/>
      <c r="BT20" s="843"/>
      <c r="BU20" s="663"/>
      <c r="BV20" s="673"/>
      <c r="BW20" s="672">
        <f ca="1">HLOOKUP("fane",'Partner-period(er)'!$C:$H,$A20-14+((BV$1-1)*50),FALSE)</f>
        <v>0</v>
      </c>
      <c r="BX20" s="673"/>
      <c r="BY20" s="672">
        <f ca="1">HLOOKUP("fane",'Partner-period(er)'!$C:$H,$A20-14+((BX$1-1)*50),FALSE)</f>
        <v>0</v>
      </c>
      <c r="BZ20" s="673"/>
      <c r="CA20" s="672">
        <f ca="1">HLOOKUP("fane",'Partner-period(er)'!$C:$H,$A20-14+((BZ$1-1)*50),FALSE)</f>
        <v>0</v>
      </c>
      <c r="CB20" s="673"/>
      <c r="CC20" s="672">
        <f ca="1">HLOOKUP("fane",'Partner-period(er)'!$C:$H,$A20-14+((CB$1-1)*50),FALSE)</f>
        <v>0</v>
      </c>
      <c r="CD20" s="673"/>
      <c r="CE20" s="672">
        <f ca="1">HLOOKUP("fane",'Partner-period(er)'!$C:$H,$A20-14+((CD$1-1)*50),FALSE)</f>
        <v>0</v>
      </c>
      <c r="CF20" s="673"/>
      <c r="CG20" s="672">
        <f ca="1">HLOOKUP("fane",'Partner-period(er)'!$C:$H,$A20-14+((CF$1-1)*50),FALSE)</f>
        <v>0</v>
      </c>
      <c r="CH20" s="673"/>
      <c r="CI20" s="672">
        <f ca="1">HLOOKUP("fane",'Partner-period(er)'!$C:$H,$A20-14+((CH$1-1)*50),FALSE)</f>
        <v>0</v>
      </c>
    </row>
    <row r="21" spans="1:87" ht="12" hidden="1" customHeight="1" x14ac:dyDescent="0.25">
      <c r="A21" s="1">
        <v>20</v>
      </c>
      <c r="B21" s="111"/>
      <c r="C21" s="867" t="str">
        <f>Data!B14</f>
        <v>Teknisk/adm timer</v>
      </c>
      <c r="D21" s="867"/>
      <c r="E21" s="867"/>
      <c r="F21" s="462"/>
      <c r="G21" s="227">
        <f>J21+L21+N21+P21+R21+T21+V21+AD21+AF21+AH21+AJ21+AL21+AN21+AP21+AR21+AZ21+BB21+BD21+BF21+BH21+BJ21+BL21+BN21+BV21+BX21+BZ21+CB21+CD21+CF21+CH21</f>
        <v>0</v>
      </c>
      <c r="H21" s="222">
        <f ca="1">K21+M21+O21+Q21+S21+U21+W21+AE21+AG21+AI21+AK21+AM21+AO21+AQ21+AS21+BA21+BC21+BE21+BG21+BI21+BK21+BM21+BO21+BW21+BY21+CA21+CC21+CE21+CG21+CI21</f>
        <v>0</v>
      </c>
      <c r="J21" s="597"/>
      <c r="K21" s="291">
        <f ca="1">HLOOKUP("fane",'Partner-period(er)'!$C:$H,$A21-14+((J$1-1)*50),FALSE)</f>
        <v>0</v>
      </c>
      <c r="L21" s="597"/>
      <c r="M21" s="291">
        <f ca="1">HLOOKUP("fane",'Partner-period(er)'!$C:$H,$A21-14+((L$1-1)*50),FALSE)</f>
        <v>0</v>
      </c>
      <c r="N21" s="597"/>
      <c r="O21" s="279">
        <f ca="1">HLOOKUP("fane",'Partner-period(er)'!$C:$H,$A21-14+((N$1-1)*50),FALSE)</f>
        <v>0</v>
      </c>
      <c r="P21" s="597"/>
      <c r="Q21" s="279">
        <f ca="1">HLOOKUP("fane",'Partner-period(er)'!$C:$H,$A21-14+((P$1-1)*50),FALSE)</f>
        <v>0</v>
      </c>
      <c r="R21" s="597"/>
      <c r="S21" s="279">
        <f ca="1">HLOOKUP("fane",'Partner-period(er)'!$C:$H,$A21-14+((R$1-1)*50),FALSE)</f>
        <v>0</v>
      </c>
      <c r="T21" s="597"/>
      <c r="U21" s="279">
        <f ca="1">HLOOKUP("fane",'Partner-period(er)'!$C:$H,$A21-14+((T$1-1)*50),FALSE)</f>
        <v>0</v>
      </c>
      <c r="V21" s="597"/>
      <c r="W21" s="279">
        <f ca="1">HLOOKUP("fane",'Partner-period(er)'!$C:$H,$A21-14+((V$1-1)*50),FALSE)</f>
        <v>0</v>
      </c>
      <c r="Y21" s="678"/>
      <c r="Z21" s="857" t="str">
        <f>$C$21</f>
        <v>Teknisk/adm timer</v>
      </c>
      <c r="AA21" s="857"/>
      <c r="AB21" s="857"/>
      <c r="AC21" s="718"/>
      <c r="AD21" s="682"/>
      <c r="AE21" s="683">
        <f ca="1">HLOOKUP("fane",'Partner-period(er)'!$C:$H,$A21-14+((AD$1-1)*50),FALSE)</f>
        <v>0</v>
      </c>
      <c r="AF21" s="682"/>
      <c r="AG21" s="683">
        <f ca="1">HLOOKUP("fane",'Partner-period(er)'!$C:$H,$A21-14+((AF$1-1)*50),FALSE)</f>
        <v>0</v>
      </c>
      <c r="AH21" s="682"/>
      <c r="AI21" s="683">
        <f ca="1">HLOOKUP("fane",'Partner-period(er)'!$C:$H,$A21-14+((AH$1-1)*50),FALSE)</f>
        <v>0</v>
      </c>
      <c r="AJ21" s="682"/>
      <c r="AK21" s="683">
        <f ca="1">HLOOKUP("fane",'Partner-period(er)'!$C:$H,$A21-14+((AJ$1-1)*50),FALSE)</f>
        <v>0</v>
      </c>
      <c r="AL21" s="682"/>
      <c r="AM21" s="683">
        <f ca="1">HLOOKUP("fane",'Partner-period(er)'!$C:$H,$A21-14+((AL$1-1)*50),FALSE)</f>
        <v>0</v>
      </c>
      <c r="AN21" s="682"/>
      <c r="AO21" s="683">
        <f ca="1">HLOOKUP("fane",'Partner-period(er)'!$C:$H,$A21-14+((AN$1-1)*50),FALSE)</f>
        <v>0</v>
      </c>
      <c r="AP21" s="682"/>
      <c r="AQ21" s="683">
        <f ca="1">HLOOKUP("fane",'Partner-period(er)'!$C:$H,$A21-14+((AP$1-1)*50),FALSE)</f>
        <v>0</v>
      </c>
      <c r="AR21" s="682"/>
      <c r="AS21" s="683">
        <f ca="1">HLOOKUP("fane",'Partner-period(er)'!$C:$H,$A21-14+((AR$1-1)*50),FALSE)</f>
        <v>0</v>
      </c>
      <c r="AU21" s="442"/>
      <c r="AV21" s="843" t="str">
        <f>$C$21</f>
        <v>Teknisk/adm timer</v>
      </c>
      <c r="AW21" s="843"/>
      <c r="AX21" s="843"/>
      <c r="AY21" s="664"/>
      <c r="AZ21" s="673"/>
      <c r="BA21" s="672">
        <f ca="1">HLOOKUP("fane",'Partner-period(er)'!$C:$H,$A21-14+((AZ$1-1)*50),FALSE)</f>
        <v>0</v>
      </c>
      <c r="BB21" s="673"/>
      <c r="BC21" s="672">
        <f ca="1">HLOOKUP("fane",'Partner-period(er)'!$C:$H,$A21-14+((BB$1-1)*50),FALSE)</f>
        <v>0</v>
      </c>
      <c r="BD21" s="673"/>
      <c r="BE21" s="672">
        <f ca="1">HLOOKUP("fane",'Partner-period(er)'!$C:$H,$A21-14+((BD$1-1)*50),FALSE)</f>
        <v>0</v>
      </c>
      <c r="BF21" s="673"/>
      <c r="BG21" s="672">
        <f ca="1">HLOOKUP("fane",'Partner-period(er)'!$C:$H,$A21-14+((BF$1-1)*50),FALSE)</f>
        <v>0</v>
      </c>
      <c r="BH21" s="673"/>
      <c r="BI21" s="672">
        <f ca="1">HLOOKUP("fane",'Partner-period(er)'!$C:$H,$A21-14+((BH$1-1)*50),FALSE)</f>
        <v>0</v>
      </c>
      <c r="BJ21" s="673"/>
      <c r="BK21" s="672">
        <f ca="1">HLOOKUP("fane",'Partner-period(er)'!$C:$H,$A21-14+((BJ$1-1)*50),FALSE)</f>
        <v>0</v>
      </c>
      <c r="BL21" s="673"/>
      <c r="BM21" s="672">
        <f ca="1">HLOOKUP("fane",'Partner-period(er)'!$C:$H,$A21-14+((BL$1-1)*50),FALSE)</f>
        <v>0</v>
      </c>
      <c r="BN21" s="673"/>
      <c r="BO21" s="672">
        <f ca="1">HLOOKUP("fane",'Partner-period(er)'!$C:$H,$A21-14+((BN$1-1)*50),FALSE)</f>
        <v>0</v>
      </c>
      <c r="BP21" s="297"/>
      <c r="BQ21" s="442"/>
      <c r="BR21" s="843" t="str">
        <f>$C$21</f>
        <v>Teknisk/adm timer</v>
      </c>
      <c r="BS21" s="843"/>
      <c r="BT21" s="843"/>
      <c r="BU21" s="664"/>
      <c r="BV21" s="673"/>
      <c r="BW21" s="672">
        <f ca="1">HLOOKUP("fane",'Partner-period(er)'!$C:$H,$A21-14+((BV$1-1)*50),FALSE)</f>
        <v>0</v>
      </c>
      <c r="BX21" s="673"/>
      <c r="BY21" s="672">
        <f ca="1">HLOOKUP("fane",'Partner-period(er)'!$C:$H,$A21-14+((BX$1-1)*50),FALSE)</f>
        <v>0</v>
      </c>
      <c r="BZ21" s="673"/>
      <c r="CA21" s="672">
        <f ca="1">HLOOKUP("fane",'Partner-period(er)'!$C:$H,$A21-14+((BZ$1-1)*50),FALSE)</f>
        <v>0</v>
      </c>
      <c r="CB21" s="673"/>
      <c r="CC21" s="672">
        <f ca="1">HLOOKUP("fane",'Partner-period(er)'!$C:$H,$A21-14+((CB$1-1)*50),FALSE)</f>
        <v>0</v>
      </c>
      <c r="CD21" s="673"/>
      <c r="CE21" s="672">
        <f ca="1">HLOOKUP("fane",'Partner-period(er)'!$C:$H,$A21-14+((CD$1-1)*50),FALSE)</f>
        <v>0</v>
      </c>
      <c r="CF21" s="673"/>
      <c r="CG21" s="672">
        <f ca="1">HLOOKUP("fane",'Partner-period(er)'!$C:$H,$A21-14+((CF$1-1)*50),FALSE)</f>
        <v>0</v>
      </c>
      <c r="CH21" s="673"/>
      <c r="CI21" s="672">
        <f ca="1">HLOOKUP("fane",'Partner-period(er)'!$C:$H,$A21-14+((CH$1-1)*50),FALSE)</f>
        <v>0</v>
      </c>
    </row>
    <row r="22" spans="1:87" ht="3" customHeight="1" x14ac:dyDescent="0.25">
      <c r="A22" s="1">
        <v>21</v>
      </c>
      <c r="B22" s="111"/>
      <c r="C22" s="307"/>
      <c r="D22" s="307"/>
      <c r="E22" s="307"/>
      <c r="F22" s="462"/>
      <c r="G22" s="230"/>
      <c r="H22" s="306"/>
      <c r="J22" s="111"/>
      <c r="K22" s="291">
        <f ca="1">HLOOKUP("fane",'Partner-period(er)'!C:H,A22-14+((J$1-1)*50),FALSE)</f>
        <v>0</v>
      </c>
      <c r="L22" s="230"/>
      <c r="M22" s="291"/>
      <c r="N22" s="230"/>
      <c r="O22" s="279"/>
      <c r="P22" s="230"/>
      <c r="Q22" s="279"/>
      <c r="R22" s="230"/>
      <c r="S22" s="279"/>
      <c r="T22" s="230"/>
      <c r="U22" s="279"/>
      <c r="V22" s="230"/>
      <c r="W22" s="279"/>
      <c r="Y22" s="678"/>
      <c r="Z22" s="684"/>
      <c r="AA22" s="684"/>
      <c r="AB22" s="684"/>
      <c r="AC22" s="718"/>
      <c r="AD22" s="678"/>
      <c r="AE22" s="683"/>
      <c r="AF22" s="685"/>
      <c r="AG22" s="683"/>
      <c r="AH22" s="685"/>
      <c r="AI22" s="683"/>
      <c r="AJ22" s="685"/>
      <c r="AK22" s="683"/>
      <c r="AL22" s="685"/>
      <c r="AM22" s="683"/>
      <c r="AN22" s="685"/>
      <c r="AO22" s="683"/>
      <c r="AP22" s="685"/>
      <c r="AQ22" s="683"/>
      <c r="AR22" s="685"/>
      <c r="AS22" s="683"/>
      <c r="AU22" s="442"/>
      <c r="AV22" s="734"/>
      <c r="AW22" s="734"/>
      <c r="AX22" s="734"/>
      <c r="AY22" s="664"/>
      <c r="AZ22" s="442"/>
      <c r="BA22" s="672"/>
      <c r="BB22" s="665"/>
      <c r="BC22" s="672"/>
      <c r="BD22" s="665"/>
      <c r="BE22" s="672"/>
      <c r="BF22" s="665"/>
      <c r="BG22" s="672"/>
      <c r="BH22" s="665"/>
      <c r="BI22" s="672"/>
      <c r="BJ22" s="665"/>
      <c r="BK22" s="672"/>
      <c r="BL22" s="665"/>
      <c r="BM22" s="672"/>
      <c r="BN22" s="665"/>
      <c r="BO22" s="672"/>
      <c r="BP22" s="297"/>
      <c r="BQ22" s="442"/>
      <c r="BR22" s="734"/>
      <c r="BS22" s="734"/>
      <c r="BT22" s="734"/>
      <c r="BU22" s="664"/>
      <c r="BV22" s="442"/>
      <c r="BW22" s="672"/>
      <c r="BX22" s="665"/>
      <c r="BY22" s="672"/>
      <c r="BZ22" s="665"/>
      <c r="CA22" s="672"/>
      <c r="CB22" s="665"/>
      <c r="CC22" s="672"/>
      <c r="CD22" s="665"/>
      <c r="CE22" s="672"/>
      <c r="CF22" s="665"/>
      <c r="CG22" s="672"/>
      <c r="CH22" s="665"/>
      <c r="CI22" s="672"/>
    </row>
    <row r="23" spans="1:87" ht="12" customHeight="1" x14ac:dyDescent="0.25">
      <c r="A23" s="1">
        <v>22</v>
      </c>
      <c r="B23" s="308" t="str">
        <f>Data!B5</f>
        <v>Personaleudgifter</v>
      </c>
      <c r="F23" s="463"/>
      <c r="G23" s="226"/>
      <c r="H23" s="466"/>
      <c r="J23" s="226"/>
      <c r="K23" s="600"/>
      <c r="L23" s="226"/>
      <c r="M23" s="309"/>
      <c r="N23" s="226"/>
      <c r="O23" s="231"/>
      <c r="P23" s="226"/>
      <c r="Q23" s="231"/>
      <c r="R23" s="226"/>
      <c r="S23" s="231"/>
      <c r="T23" s="226"/>
      <c r="U23" s="231"/>
      <c r="V23" s="226"/>
      <c r="W23" s="42"/>
      <c r="Y23" s="684" t="str">
        <f>$B$23</f>
        <v>Personaleudgifter</v>
      </c>
      <c r="Z23" s="678"/>
      <c r="AA23" s="678"/>
      <c r="AB23" s="678"/>
      <c r="AC23" s="719"/>
      <c r="AD23" s="686"/>
      <c r="AE23" s="687"/>
      <c r="AF23" s="686"/>
      <c r="AG23" s="687"/>
      <c r="AH23" s="686"/>
      <c r="AI23" s="687"/>
      <c r="AJ23" s="686"/>
      <c r="AK23" s="687"/>
      <c r="AL23" s="686"/>
      <c r="AM23" s="687"/>
      <c r="AN23" s="686"/>
      <c r="AO23" s="687"/>
      <c r="AP23" s="686"/>
      <c r="AQ23" s="687"/>
      <c r="AR23" s="686"/>
      <c r="AS23" s="688"/>
      <c r="AU23" s="734" t="str">
        <f>$B$23</f>
        <v>Personaleudgifter</v>
      </c>
      <c r="AV23" s="442"/>
      <c r="AW23" s="442"/>
      <c r="AX23" s="442"/>
      <c r="AY23" s="665"/>
      <c r="AZ23" s="674"/>
      <c r="BA23" s="669"/>
      <c r="BB23" s="674"/>
      <c r="BC23" s="669"/>
      <c r="BD23" s="674"/>
      <c r="BE23" s="669"/>
      <c r="BF23" s="674"/>
      <c r="BG23" s="669"/>
      <c r="BH23" s="674"/>
      <c r="BI23" s="669"/>
      <c r="BJ23" s="674"/>
      <c r="BK23" s="669"/>
      <c r="BL23" s="674"/>
      <c r="BM23" s="669"/>
      <c r="BN23" s="674"/>
      <c r="BO23" s="669"/>
      <c r="BP23" s="297"/>
      <c r="BQ23" s="734" t="str">
        <f>$B$23</f>
        <v>Personaleudgifter</v>
      </c>
      <c r="BR23" s="442"/>
      <c r="BS23" s="442"/>
      <c r="BT23" s="442"/>
      <c r="BU23" s="665"/>
      <c r="BV23" s="674"/>
      <c r="BW23" s="669"/>
      <c r="BX23" s="674"/>
      <c r="BY23" s="669"/>
      <c r="BZ23" s="674"/>
      <c r="CA23" s="669"/>
      <c r="CB23" s="674"/>
      <c r="CC23" s="669"/>
      <c r="CD23" s="674"/>
      <c r="CE23" s="669"/>
      <c r="CF23" s="674"/>
      <c r="CG23" s="669"/>
      <c r="CH23" s="674"/>
      <c r="CI23" s="669"/>
    </row>
    <row r="24" spans="1:87" ht="12" customHeight="1" x14ac:dyDescent="0.25">
      <c r="A24" s="1">
        <v>23</v>
      </c>
      <c r="B24" s="111"/>
      <c r="C24" s="212" t="str">
        <f>Data!B15</f>
        <v>Interen løn</v>
      </c>
      <c r="D24" s="212"/>
      <c r="E24" s="212"/>
      <c r="F24" s="3"/>
      <c r="G24" s="227">
        <f>J24+L24+N24+P24+R24+T24+V24+AD24+AF24+AH24+AJ24+AL24+AN24+AP24+AR24+AZ24+BB24+BD24+BF24+BH24+BJ24+BL24+BN24+BV24+BX24+BZ24+CB24+CD24+CF24+CH24</f>
        <v>0</v>
      </c>
      <c r="H24" s="222">
        <f ca="1">K24+M24+O24+Q24+S24+U24+W24+AE24+AG24+AI24+AK24+AM24+AO24+AQ24+AS24+BA24+BC24+BE24+BG24+BI24+BK24+BM24+BO24+BW24+BY24+CA24+CC24+CE24+CG24+CI24</f>
        <v>0</v>
      </c>
      <c r="J24" s="598"/>
      <c r="K24" s="291">
        <f ca="1">HLOOKUP("fane",'Partner-period(er)'!$C:$H,$A23-14+((J$1-1)*50),FALSE)</f>
        <v>0</v>
      </c>
      <c r="L24" s="598"/>
      <c r="M24" s="291">
        <f ca="1">HLOOKUP("fane",'Partner-period(er)'!$C:$H,$A23-14+((L$1-1)*50),FALSE)</f>
        <v>0</v>
      </c>
      <c r="N24" s="598"/>
      <c r="O24" s="279">
        <f ca="1">HLOOKUP("fane",'Partner-period(er)'!$C:$H,$A23-14+((N$1-1)*50),FALSE)</f>
        <v>0</v>
      </c>
      <c r="P24" s="598"/>
      <c r="Q24" s="279">
        <f ca="1">HLOOKUP("fane",'Partner-period(er)'!$C:$H,$A23-14+((P$1-1)*50),FALSE)</f>
        <v>0</v>
      </c>
      <c r="R24" s="598"/>
      <c r="S24" s="279">
        <f ca="1">HLOOKUP("fane",'Partner-period(er)'!$C:$H,$A23-14+((R$1-1)*50),FALSE)</f>
        <v>0</v>
      </c>
      <c r="T24" s="598"/>
      <c r="U24" s="279">
        <f ca="1">HLOOKUP("fane",'Partner-period(er)'!$C:$H,$A23-14+((T$1-1)*50),FALSE)</f>
        <v>0</v>
      </c>
      <c r="V24" s="598"/>
      <c r="W24" s="279">
        <f ca="1">HLOOKUP("fane",'Partner-period(er)'!$C:$H,$A23-14+((V$1-1)*50),FALSE)</f>
        <v>0</v>
      </c>
      <c r="Y24" s="678"/>
      <c r="Z24" s="689" t="str">
        <f>$C$24</f>
        <v>Interen løn</v>
      </c>
      <c r="AA24" s="689"/>
      <c r="AB24" s="689"/>
      <c r="AC24" s="720"/>
      <c r="AD24" s="682"/>
      <c r="AE24" s="683">
        <f ca="1">HLOOKUP("fane",'Partner-period(er)'!$C:$H,$A23-14+((AD$1-1)*50),FALSE)</f>
        <v>0</v>
      </c>
      <c r="AF24" s="682"/>
      <c r="AG24" s="683">
        <f ca="1">HLOOKUP("fane",'Partner-period(er)'!$C:$H,$A23-14+((AF$1-1)*50),FALSE)</f>
        <v>0</v>
      </c>
      <c r="AH24" s="682"/>
      <c r="AI24" s="683">
        <f ca="1">HLOOKUP("fane",'Partner-period(er)'!$C:$H,$A23-14+((AH$1-1)*50),FALSE)</f>
        <v>0</v>
      </c>
      <c r="AJ24" s="682"/>
      <c r="AK24" s="683">
        <f ca="1">HLOOKUP("fane",'Partner-period(er)'!$C:$H,$A23-14+((AJ$1-1)*50),FALSE)</f>
        <v>0</v>
      </c>
      <c r="AL24" s="682"/>
      <c r="AM24" s="683">
        <f ca="1">HLOOKUP("fane",'Partner-period(er)'!$C:$H,$A23-14+((AL$1-1)*50),FALSE)</f>
        <v>0</v>
      </c>
      <c r="AN24" s="682"/>
      <c r="AO24" s="683">
        <f ca="1">HLOOKUP("fane",'Partner-period(er)'!$C:$H,$A23-14+((AN$1-1)*50),FALSE)</f>
        <v>0</v>
      </c>
      <c r="AP24" s="682"/>
      <c r="AQ24" s="683">
        <f ca="1">HLOOKUP("fane",'Partner-period(er)'!$C:$H,$A23-14+((AP$1-1)*50),FALSE)</f>
        <v>0</v>
      </c>
      <c r="AR24" s="682"/>
      <c r="AS24" s="683">
        <f ca="1">HLOOKUP("fane",'Partner-period(er)'!$C:$H,$A23-14+((AR$1-1)*50),FALSE)</f>
        <v>0</v>
      </c>
      <c r="AU24" s="442"/>
      <c r="AV24" s="649" t="str">
        <f>$C$24</f>
        <v>Interen løn</v>
      </c>
      <c r="AW24" s="649"/>
      <c r="AX24" s="649"/>
      <c r="AY24" s="666"/>
      <c r="AZ24" s="673"/>
      <c r="BA24" s="672">
        <f ca="1">HLOOKUP("fane",'Partner-period(er)'!$C:$H,$A23-14+((AZ$1-1)*50),FALSE)</f>
        <v>0</v>
      </c>
      <c r="BB24" s="673"/>
      <c r="BC24" s="672">
        <f ca="1">HLOOKUP("fane",'Partner-period(er)'!$C:$H,$A23-14+((BB$1-1)*50),FALSE)</f>
        <v>0</v>
      </c>
      <c r="BD24" s="673"/>
      <c r="BE24" s="672">
        <f ca="1">HLOOKUP("fane",'Partner-period(er)'!$C:$H,$A23-14+((BD$1-1)*50),FALSE)</f>
        <v>0</v>
      </c>
      <c r="BF24" s="673"/>
      <c r="BG24" s="672">
        <f ca="1">HLOOKUP("fane",'Partner-period(er)'!$C:$H,$A23-14+((BF$1-1)*50),FALSE)</f>
        <v>0</v>
      </c>
      <c r="BH24" s="673"/>
      <c r="BI24" s="672">
        <f ca="1">HLOOKUP("fane",'Partner-period(er)'!$C:$H,$A23-14+((BH$1-1)*50),FALSE)</f>
        <v>0</v>
      </c>
      <c r="BJ24" s="673"/>
      <c r="BK24" s="672">
        <f ca="1">HLOOKUP("fane",'Partner-period(er)'!$C:$H,$A23-14+((BJ$1-1)*50),FALSE)</f>
        <v>0</v>
      </c>
      <c r="BL24" s="673"/>
      <c r="BM24" s="672">
        <f ca="1">HLOOKUP("fane",'Partner-period(er)'!$C:$H,$A23-14+((BL$1-1)*50),FALSE)</f>
        <v>0</v>
      </c>
      <c r="BN24" s="673"/>
      <c r="BO24" s="672">
        <f ca="1">HLOOKUP("fane",'Partner-period(er)'!$C:$H,$A23-14+((BN$1-1)*50),FALSE)</f>
        <v>0</v>
      </c>
      <c r="BP24" s="297"/>
      <c r="BQ24" s="442"/>
      <c r="BR24" s="649" t="str">
        <f>$C$24</f>
        <v>Interen løn</v>
      </c>
      <c r="BS24" s="649"/>
      <c r="BT24" s="649"/>
      <c r="BU24" s="666"/>
      <c r="BV24" s="673"/>
      <c r="BW24" s="672">
        <f ca="1">HLOOKUP("fane",'Partner-period(er)'!$C:$H,$A23-14+((BV$1-1)*50),FALSE)</f>
        <v>0</v>
      </c>
      <c r="BX24" s="673"/>
      <c r="BY24" s="672">
        <f ca="1">HLOOKUP("fane",'Partner-period(er)'!$C:$H,$A23-14+((BX$1-1)*50),FALSE)</f>
        <v>0</v>
      </c>
      <c r="BZ24" s="673"/>
      <c r="CA24" s="672">
        <f ca="1">HLOOKUP("fane",'Partner-period(er)'!$C:$H,$A23-14+((BZ$1-1)*50),FALSE)</f>
        <v>0</v>
      </c>
      <c r="CB24" s="673"/>
      <c r="CC24" s="672">
        <f ca="1">HLOOKUP("fane",'Partner-period(er)'!$C:$H,$A23-14+((CB$1-1)*50),FALSE)</f>
        <v>0</v>
      </c>
      <c r="CD24" s="673"/>
      <c r="CE24" s="672">
        <f ca="1">HLOOKUP("fane",'Partner-period(er)'!$C:$H,$A23-14+((CD$1-1)*50),FALSE)</f>
        <v>0</v>
      </c>
      <c r="CF24" s="673"/>
      <c r="CG24" s="672">
        <f ca="1">HLOOKUP("fane",'Partner-period(er)'!$C:$H,$A23-14+((CF$1-1)*50),FALSE)</f>
        <v>0</v>
      </c>
      <c r="CH24" s="673"/>
      <c r="CI24" s="672">
        <f ca="1">HLOOKUP("fane",'Partner-period(er)'!$C:$H,$A23-14+((CH$1-1)*50),FALSE)</f>
        <v>0</v>
      </c>
    </row>
    <row r="25" spans="1:87" ht="12" hidden="1" customHeight="1" x14ac:dyDescent="0.25">
      <c r="A25" s="1">
        <v>24</v>
      </c>
      <c r="B25" s="111"/>
      <c r="C25" s="212" t="str">
        <f>Data!B16</f>
        <v>Teknisk/adm løn</v>
      </c>
      <c r="D25" s="212"/>
      <c r="E25" s="212"/>
      <c r="F25" s="3"/>
      <c r="G25" s="227">
        <f>J25+L25+N25+P25+R25+T25+V25+AD25+AF25+AH25+AJ25+AL25+AN25+AP25+AR25+AZ25+BB25+BD25+BF25+BH25+BJ25+BL25+BN25+BV25+BX25+BZ25+CB25+CD25+CF25+CH25</f>
        <v>0</v>
      </c>
      <c r="H25" s="222">
        <f ca="1">K25+M25+O25+Q25+S25+U25+W25+AE25+AG25+AI25+AK25+AM25+AO25+AQ25+AS25+BA25+BC25+BE25+BG25+BI25+BK25+BM25+BO25+BW25+BY25+CA25+CC25+CE25+CG25+CI25</f>
        <v>0</v>
      </c>
      <c r="J25" s="598"/>
      <c r="K25" s="291">
        <f ca="1">HLOOKUP("fane",'Partner-period(er)'!$C:$H,$A24-14+((J$1-1)*50),FALSE)</f>
        <v>0</v>
      </c>
      <c r="L25" s="598"/>
      <c r="M25" s="291">
        <f ca="1">HLOOKUP("fane",'Partner-period(er)'!$C:$H,$A24-14+((L$1-1)*50),FALSE)</f>
        <v>0</v>
      </c>
      <c r="N25" s="598"/>
      <c r="O25" s="279">
        <f ca="1">HLOOKUP("fane",'Partner-period(er)'!$C:$H,$A24-14+((N$1-1)*50),FALSE)</f>
        <v>0</v>
      </c>
      <c r="P25" s="598"/>
      <c r="Q25" s="279">
        <f ca="1">HLOOKUP("fane",'Partner-period(er)'!$C:$H,$A24-14+((P$1-1)*50),FALSE)</f>
        <v>0</v>
      </c>
      <c r="R25" s="598"/>
      <c r="S25" s="279">
        <f ca="1">HLOOKUP("fane",'Partner-period(er)'!$C:$H,$A24-14+((R$1-1)*50),FALSE)</f>
        <v>0</v>
      </c>
      <c r="T25" s="598"/>
      <c r="U25" s="279">
        <f ca="1">HLOOKUP("fane",'Partner-period(er)'!$C:$H,$A24-14+((T$1-1)*50),FALSE)</f>
        <v>0</v>
      </c>
      <c r="V25" s="598"/>
      <c r="W25" s="279">
        <f ca="1">HLOOKUP("fane",'Partner-period(er)'!$C:$H,$A24-14+((V$1-1)*50),FALSE)</f>
        <v>0</v>
      </c>
      <c r="Y25" s="678"/>
      <c r="Z25" s="689" t="str">
        <f>$C$25</f>
        <v>Teknisk/adm løn</v>
      </c>
      <c r="AA25" s="689"/>
      <c r="AB25" s="689"/>
      <c r="AC25" s="720"/>
      <c r="AD25" s="682"/>
      <c r="AE25" s="683">
        <f ca="1">HLOOKUP("fane",'Partner-period(er)'!$C:$H,$A24-14+((AD$1-1)*50),FALSE)</f>
        <v>0</v>
      </c>
      <c r="AF25" s="682"/>
      <c r="AG25" s="683">
        <f ca="1">HLOOKUP("fane",'Partner-period(er)'!$C:$H,$A24-14+((AF$1-1)*50),FALSE)</f>
        <v>0</v>
      </c>
      <c r="AH25" s="682"/>
      <c r="AI25" s="683">
        <f ca="1">HLOOKUP("fane",'Partner-period(er)'!$C:$H,$A24-14+((AH$1-1)*50),FALSE)</f>
        <v>0</v>
      </c>
      <c r="AJ25" s="682"/>
      <c r="AK25" s="683">
        <f ca="1">HLOOKUP("fane",'Partner-period(er)'!$C:$H,$A24-14+((AJ$1-1)*50),FALSE)</f>
        <v>0</v>
      </c>
      <c r="AL25" s="682"/>
      <c r="AM25" s="683">
        <f ca="1">HLOOKUP("fane",'Partner-period(er)'!$C:$H,$A24-14+((AL$1-1)*50),FALSE)</f>
        <v>0</v>
      </c>
      <c r="AN25" s="682"/>
      <c r="AO25" s="683">
        <f ca="1">HLOOKUP("fane",'Partner-period(er)'!$C:$H,$A24-14+((AN$1-1)*50),FALSE)</f>
        <v>0</v>
      </c>
      <c r="AP25" s="682"/>
      <c r="AQ25" s="683">
        <f ca="1">HLOOKUP("fane",'Partner-period(er)'!$C:$H,$A24-14+((AP$1-1)*50),FALSE)</f>
        <v>0</v>
      </c>
      <c r="AR25" s="682"/>
      <c r="AS25" s="683">
        <f ca="1">HLOOKUP("fane",'Partner-period(er)'!$C:$H,$A24-14+((AR$1-1)*50),FALSE)</f>
        <v>0</v>
      </c>
      <c r="AU25" s="442"/>
      <c r="AV25" s="649" t="str">
        <f>$C$25</f>
        <v>Teknisk/adm løn</v>
      </c>
      <c r="AW25" s="649"/>
      <c r="AX25" s="649"/>
      <c r="AY25" s="666"/>
      <c r="AZ25" s="673"/>
      <c r="BA25" s="672">
        <f ca="1">HLOOKUP("fane",'Partner-period(er)'!$C:$H,$A24-14+((AZ$1-1)*50),FALSE)</f>
        <v>0</v>
      </c>
      <c r="BB25" s="673"/>
      <c r="BC25" s="672">
        <f ca="1">HLOOKUP("fane",'Partner-period(er)'!$C:$H,$A24-14+((BB$1-1)*50),FALSE)</f>
        <v>0</v>
      </c>
      <c r="BD25" s="673"/>
      <c r="BE25" s="672">
        <f ca="1">HLOOKUP("fane",'Partner-period(er)'!$C:$H,$A24-14+((BD$1-1)*50),FALSE)</f>
        <v>0</v>
      </c>
      <c r="BF25" s="673"/>
      <c r="BG25" s="672">
        <f ca="1">HLOOKUP("fane",'Partner-period(er)'!$C:$H,$A24-14+((BF$1-1)*50),FALSE)</f>
        <v>0</v>
      </c>
      <c r="BH25" s="673"/>
      <c r="BI25" s="672">
        <f ca="1">HLOOKUP("fane",'Partner-period(er)'!$C:$H,$A24-14+((BH$1-1)*50),FALSE)</f>
        <v>0</v>
      </c>
      <c r="BJ25" s="673"/>
      <c r="BK25" s="672">
        <f ca="1">HLOOKUP("fane",'Partner-period(er)'!$C:$H,$A24-14+((BJ$1-1)*50),FALSE)</f>
        <v>0</v>
      </c>
      <c r="BL25" s="673"/>
      <c r="BM25" s="672">
        <f ca="1">HLOOKUP("fane",'Partner-period(er)'!$C:$H,$A24-14+((BL$1-1)*50),FALSE)</f>
        <v>0</v>
      </c>
      <c r="BN25" s="673"/>
      <c r="BO25" s="672">
        <f ca="1">HLOOKUP("fane",'Partner-period(er)'!$C:$H,$A24-14+((BN$1-1)*50),FALSE)</f>
        <v>0</v>
      </c>
      <c r="BP25" s="297"/>
      <c r="BQ25" s="442"/>
      <c r="BR25" s="649" t="str">
        <f>$C$25</f>
        <v>Teknisk/adm løn</v>
      </c>
      <c r="BS25" s="649"/>
      <c r="BT25" s="649"/>
      <c r="BU25" s="666"/>
      <c r="BV25" s="673"/>
      <c r="BW25" s="672">
        <f ca="1">HLOOKUP("fane",'Partner-period(er)'!$C:$H,$A24-14+((BV$1-1)*50),FALSE)</f>
        <v>0</v>
      </c>
      <c r="BX25" s="673"/>
      <c r="BY25" s="672">
        <f ca="1">HLOOKUP("fane",'Partner-period(er)'!$C:$H,$A24-14+((BX$1-1)*50),FALSE)</f>
        <v>0</v>
      </c>
      <c r="BZ25" s="673"/>
      <c r="CA25" s="672">
        <f ca="1">HLOOKUP("fane",'Partner-period(er)'!$C:$H,$A24-14+((BZ$1-1)*50),FALSE)</f>
        <v>0</v>
      </c>
      <c r="CB25" s="673"/>
      <c r="CC25" s="672">
        <f ca="1">HLOOKUP("fane",'Partner-period(er)'!$C:$H,$A24-14+((CB$1-1)*50),FALSE)</f>
        <v>0</v>
      </c>
      <c r="CD25" s="673"/>
      <c r="CE25" s="672">
        <f ca="1">HLOOKUP("fane",'Partner-period(er)'!$C:$H,$A24-14+((CD$1-1)*50),FALSE)</f>
        <v>0</v>
      </c>
      <c r="CF25" s="673"/>
      <c r="CG25" s="672">
        <f ca="1">HLOOKUP("fane",'Partner-period(er)'!$C:$H,$A24-14+((CF$1-1)*50),FALSE)</f>
        <v>0</v>
      </c>
      <c r="CH25" s="673"/>
      <c r="CI25" s="672">
        <f ca="1">HLOOKUP("fane",'Partner-period(er)'!$C:$H,$A24-14+((CH$1-1)*50),FALSE)</f>
        <v>0</v>
      </c>
    </row>
    <row r="26" spans="1:87" s="2" customFormat="1" ht="12" hidden="1" customHeight="1" x14ac:dyDescent="0.25">
      <c r="A26" s="310"/>
      <c r="B26" s="311"/>
      <c r="C26" s="312" t="str">
        <f>Data!B60</f>
        <v>Overhead procent</v>
      </c>
      <c r="D26" s="312"/>
      <c r="E26" s="312"/>
      <c r="F26" s="464"/>
      <c r="G26" s="820">
        <f>IF((G25+G24)&gt;0,G27/(G25+G24),)</f>
        <v>0</v>
      </c>
      <c r="H26" s="819">
        <f ca="1">IF((H25+H24)&gt;0,H27/(H25+H24),)</f>
        <v>0</v>
      </c>
      <c r="I26" s="313"/>
      <c r="J26" s="816"/>
      <c r="K26" s="314"/>
      <c r="L26" s="816"/>
      <c r="M26" s="314"/>
      <c r="N26" s="816"/>
      <c r="O26" s="280"/>
      <c r="P26" s="816"/>
      <c r="Q26" s="280"/>
      <c r="R26" s="816"/>
      <c r="S26" s="280"/>
      <c r="T26" s="816"/>
      <c r="U26" s="280"/>
      <c r="V26" s="816"/>
      <c r="W26" s="287"/>
      <c r="Y26" s="753"/>
      <c r="Z26" s="690" t="str">
        <f>$C$26</f>
        <v>Overhead procent</v>
      </c>
      <c r="AA26" s="690"/>
      <c r="AB26" s="690"/>
      <c r="AC26" s="721"/>
      <c r="AD26" s="817"/>
      <c r="AE26" s="691"/>
      <c r="AF26" s="817"/>
      <c r="AG26" s="691"/>
      <c r="AH26" s="817"/>
      <c r="AI26" s="691"/>
      <c r="AJ26" s="817"/>
      <c r="AK26" s="691"/>
      <c r="AL26" s="817"/>
      <c r="AM26" s="691"/>
      <c r="AN26" s="817"/>
      <c r="AO26" s="691"/>
      <c r="AP26" s="817"/>
      <c r="AQ26" s="691"/>
      <c r="AR26" s="817"/>
      <c r="AS26" s="692"/>
      <c r="AU26" s="741"/>
      <c r="AV26" s="650" t="str">
        <f>$C$26</f>
        <v>Overhead procent</v>
      </c>
      <c r="AW26" s="650"/>
      <c r="AX26" s="650"/>
      <c r="AY26" s="667"/>
      <c r="AZ26" s="818"/>
      <c r="BA26" s="670"/>
      <c r="BB26" s="818"/>
      <c r="BC26" s="670"/>
      <c r="BD26" s="818"/>
      <c r="BE26" s="670"/>
      <c r="BF26" s="818"/>
      <c r="BG26" s="670"/>
      <c r="BH26" s="818"/>
      <c r="BI26" s="670"/>
      <c r="BJ26" s="818"/>
      <c r="BK26" s="670"/>
      <c r="BL26" s="818"/>
      <c r="BM26" s="670"/>
      <c r="BN26" s="818"/>
      <c r="BO26" s="670"/>
      <c r="BP26" s="671"/>
      <c r="BQ26" s="741"/>
      <c r="BR26" s="650" t="str">
        <f>$C$26</f>
        <v>Overhead procent</v>
      </c>
      <c r="BS26" s="650"/>
      <c r="BT26" s="650"/>
      <c r="BU26" s="667"/>
      <c r="BV26" s="818"/>
      <c r="BW26" s="670"/>
      <c r="BX26" s="818"/>
      <c r="BY26" s="670"/>
      <c r="BZ26" s="818"/>
      <c r="CA26" s="670"/>
      <c r="CB26" s="818"/>
      <c r="CC26" s="670"/>
      <c r="CD26" s="818"/>
      <c r="CE26" s="670"/>
      <c r="CF26" s="818"/>
      <c r="CG26" s="670"/>
      <c r="CH26" s="818"/>
      <c r="CI26" s="670"/>
    </row>
    <row r="27" spans="1:87" ht="12" hidden="1" customHeight="1" x14ac:dyDescent="0.25">
      <c r="A27" s="1">
        <v>25</v>
      </c>
      <c r="B27" s="111"/>
      <c r="C27" s="212" t="str">
        <f>Data!B12</f>
        <v>Overheadomkostninger</v>
      </c>
      <c r="D27" s="212"/>
      <c r="E27" s="212"/>
      <c r="G27" s="290">
        <f>J27+L27+N27+P27+R27+T27+V27+AD27+AF27+AH27+AJ27+AL27+AN27+AP27+AR27+AZ27+BB27+BD27+BF27+BH27+BJ27+BL27+BN27+BV27+BX27+BZ27+CB27+CD27+CF27+CH27</f>
        <v>0</v>
      </c>
      <c r="H27" s="465">
        <f ca="1">K27+M27+O27+Q27+S27+U27+W27+AE27+AG27+AI27+AK27+AM27+AO27+AQ27+AS27+BA27+BC27+BE27+BG27+BI27+BK27+BM27+BO27+BW27+BY27+CA27+CC27+CE27+CG27+CI27</f>
        <v>0</v>
      </c>
      <c r="J27" s="227">
        <f>IF(J26&gt;J65,J65,J26)*(J25+J24)</f>
        <v>0</v>
      </c>
      <c r="K27" s="291">
        <f ca="1">HLOOKUP("fane",'Partner-period(er)'!$C:$H,$A25-14+((J$1-1)*50),FALSE)</f>
        <v>0</v>
      </c>
      <c r="L27" s="227">
        <f>L26*(L25+L24)</f>
        <v>0</v>
      </c>
      <c r="M27" s="291">
        <f ca="1">HLOOKUP("fane",'Partner-period(er)'!$C:$H,$A25-14+((L$1-1)*50),FALSE)</f>
        <v>0</v>
      </c>
      <c r="N27" s="227">
        <f>N26*(N25+N24)</f>
        <v>0</v>
      </c>
      <c r="O27" s="279">
        <f ca="1">HLOOKUP("fane",'Partner-period(er)'!$C:$H,$A25-14+((N$1-1)*50),FALSE)</f>
        <v>0</v>
      </c>
      <c r="P27" s="227">
        <f>P26*(P25+P24)</f>
        <v>0</v>
      </c>
      <c r="Q27" s="279">
        <f ca="1">HLOOKUP("fane",'Partner-period(er)'!$C:$H,$A25-14+((P$1-1)*50),FALSE)</f>
        <v>0</v>
      </c>
      <c r="R27" s="227">
        <f>R26*(R25+R24)</f>
        <v>0</v>
      </c>
      <c r="S27" s="279">
        <f ca="1">HLOOKUP("fane",'Partner-period(er)'!$C:$H,$A25-14+((R$1-1)*50),FALSE)</f>
        <v>0</v>
      </c>
      <c r="T27" s="227">
        <f>T26*(T25+T24)</f>
        <v>0</v>
      </c>
      <c r="U27" s="279">
        <f ca="1">HLOOKUP("fane",'Partner-period(er)'!$C:$H,$A25-14+((T$1-1)*50),FALSE)</f>
        <v>0</v>
      </c>
      <c r="V27" s="227">
        <f>V26*(V25+V24)</f>
        <v>0</v>
      </c>
      <c r="W27" s="279">
        <f ca="1">HLOOKUP("fane",'Partner-period(er)'!$C:$H,$A25-14+((V$1-1)*50),FALSE)</f>
        <v>0</v>
      </c>
      <c r="Y27" s="678"/>
      <c r="Z27" s="689" t="str">
        <f>$C$27</f>
        <v>Overheadomkostninger</v>
      </c>
      <c r="AA27" s="689"/>
      <c r="AB27" s="689"/>
      <c r="AC27" s="675"/>
      <c r="AD27" s="693">
        <f>IF(AD26&gt;AD65,AD65,AD26)*(AD25+AD24)</f>
        <v>0</v>
      </c>
      <c r="AE27" s="683">
        <f ca="1">HLOOKUP("fane",'Partner-period(er)'!$C:$H,$A25-14+((AD$1-1)*50),FALSE)</f>
        <v>0</v>
      </c>
      <c r="AF27" s="693">
        <f>AF26*(AF25+AF24)</f>
        <v>0</v>
      </c>
      <c r="AG27" s="683">
        <f ca="1">HLOOKUP("fane",'Partner-period(er)'!$C:$H,$A25-14+((AF$1-1)*50),FALSE)</f>
        <v>0</v>
      </c>
      <c r="AH27" s="693">
        <f>AH26*(AH25+AH24)</f>
        <v>0</v>
      </c>
      <c r="AI27" s="683">
        <f ca="1">HLOOKUP("fane",'Partner-period(er)'!$C:$H,$A25-14+((AH$1-1)*50),FALSE)</f>
        <v>0</v>
      </c>
      <c r="AJ27" s="693">
        <f>AJ26*(AJ25+AJ24)</f>
        <v>0</v>
      </c>
      <c r="AK27" s="683">
        <f ca="1">HLOOKUP("fane",'Partner-period(er)'!$C:$H,$A25-14+((AJ$1-1)*50),FALSE)</f>
        <v>0</v>
      </c>
      <c r="AL27" s="693">
        <f>AL26*(AL25+AL24)</f>
        <v>0</v>
      </c>
      <c r="AM27" s="683">
        <f ca="1">HLOOKUP("fane",'Partner-period(er)'!$C:$H,$A25-14+((AL$1-1)*50),FALSE)</f>
        <v>0</v>
      </c>
      <c r="AN27" s="693">
        <f>AN26*(AN25+AN24)</f>
        <v>0</v>
      </c>
      <c r="AO27" s="683">
        <f ca="1">HLOOKUP("fane",'Partner-period(er)'!$C:$H,$A25-14+((AN$1-1)*50),FALSE)</f>
        <v>0</v>
      </c>
      <c r="AP27" s="693">
        <f>AP26*(AP25+AP24)</f>
        <v>0</v>
      </c>
      <c r="AQ27" s="683">
        <f ca="1">HLOOKUP("fane",'Partner-period(er)'!$C:$H,$A25-14+((AP$1-1)*50),FALSE)</f>
        <v>0</v>
      </c>
      <c r="AR27" s="693">
        <f>AR26*(AR25+AR24)</f>
        <v>0</v>
      </c>
      <c r="AS27" s="683">
        <f ca="1">HLOOKUP("fane",'Partner-period(er)'!$C:$H,$A25-14+((AR$1-1)*50),FALSE)</f>
        <v>0</v>
      </c>
      <c r="AU27" s="442"/>
      <c r="AV27" s="649" t="str">
        <f>$C$27</f>
        <v>Overheadomkostninger</v>
      </c>
      <c r="AW27" s="649"/>
      <c r="AX27" s="649"/>
      <c r="AY27" s="442"/>
      <c r="AZ27" s="656">
        <f>IF(AZ26&gt;AZ65,AZ65,AZ26)*(AZ25+AZ24)</f>
        <v>0</v>
      </c>
      <c r="BA27" s="672">
        <f ca="1">HLOOKUP("fane",'Partner-period(er)'!$C:$H,$A25-14+((AZ$1-1)*50),FALSE)</f>
        <v>0</v>
      </c>
      <c r="BB27" s="656">
        <f>BB26*(BB25+BB24)</f>
        <v>0</v>
      </c>
      <c r="BC27" s="672">
        <f ca="1">HLOOKUP("fane",'Partner-period(er)'!$C:$H,$A25-14+((BB$1-1)*50),FALSE)</f>
        <v>0</v>
      </c>
      <c r="BD27" s="656">
        <f>BD26*(BD25+BD24)</f>
        <v>0</v>
      </c>
      <c r="BE27" s="672">
        <f ca="1">HLOOKUP("fane",'Partner-period(er)'!$C:$H,$A25-14+((BD$1-1)*50),FALSE)</f>
        <v>0</v>
      </c>
      <c r="BF27" s="656">
        <f>BF26*(BF25+BF24)</f>
        <v>0</v>
      </c>
      <c r="BG27" s="672">
        <f ca="1">HLOOKUP("fane",'Partner-period(er)'!$C:$H,$A25-14+((BF$1-1)*50),FALSE)</f>
        <v>0</v>
      </c>
      <c r="BH27" s="656">
        <f>BH26*(BH25+BH24)</f>
        <v>0</v>
      </c>
      <c r="BI27" s="672">
        <f ca="1">HLOOKUP("fane",'Partner-period(er)'!$C:$H,$A25-14+((BH$1-1)*50),FALSE)</f>
        <v>0</v>
      </c>
      <c r="BJ27" s="656">
        <f>BJ26*(BJ25+BJ24)</f>
        <v>0</v>
      </c>
      <c r="BK27" s="672">
        <f ca="1">HLOOKUP("fane",'Partner-period(er)'!$C:$H,$A25-14+((BJ$1-1)*50),FALSE)</f>
        <v>0</v>
      </c>
      <c r="BL27" s="656">
        <f>BL26*(BL25+BL24)</f>
        <v>0</v>
      </c>
      <c r="BM27" s="672">
        <f ca="1">HLOOKUP("fane",'Partner-period(er)'!$C:$H,$A25-14+((BL$1-1)*50),FALSE)</f>
        <v>0</v>
      </c>
      <c r="BN27" s="656">
        <f>BN26*(BN25+BN24)</f>
        <v>0</v>
      </c>
      <c r="BO27" s="672">
        <f ca="1">HLOOKUP("fane",'Partner-period(er)'!$C:$H,$A25-14+((BN$1-1)*50),FALSE)</f>
        <v>0</v>
      </c>
      <c r="BP27" s="297"/>
      <c r="BQ27" s="442"/>
      <c r="BR27" s="649" t="str">
        <f>$C$27</f>
        <v>Overheadomkostninger</v>
      </c>
      <c r="BS27" s="649"/>
      <c r="BT27" s="649"/>
      <c r="BU27" s="442"/>
      <c r="BV27" s="656">
        <f>IF(BV26&gt;BV65,BV65,BV26)*(BV25+BV24)</f>
        <v>0</v>
      </c>
      <c r="BW27" s="672">
        <f ca="1">HLOOKUP("fane",'Partner-period(er)'!$C:$H,$A25-14+((BV$1-1)*50),FALSE)</f>
        <v>0</v>
      </c>
      <c r="BX27" s="656">
        <f>BX26*(BX25+BX24)</f>
        <v>0</v>
      </c>
      <c r="BY27" s="672">
        <f ca="1">HLOOKUP("fane",'Partner-period(er)'!$C:$H,$A25-14+((BX$1-1)*50),FALSE)</f>
        <v>0</v>
      </c>
      <c r="BZ27" s="656">
        <f>BZ26*(BZ25+BZ24)</f>
        <v>0</v>
      </c>
      <c r="CA27" s="672">
        <f ca="1">HLOOKUP("fane",'Partner-period(er)'!$C:$H,$A25-14+((BZ$1-1)*50),FALSE)</f>
        <v>0</v>
      </c>
      <c r="CB27" s="656">
        <f>CB26*(CB25+CB24)</f>
        <v>0</v>
      </c>
      <c r="CC27" s="672">
        <f ca="1">HLOOKUP("fane",'Partner-period(er)'!$C:$H,$A25-14+((CB$1-1)*50),FALSE)</f>
        <v>0</v>
      </c>
      <c r="CD27" s="656">
        <f>CD26*(CD25+CD24)</f>
        <v>0</v>
      </c>
      <c r="CE27" s="672">
        <f ca="1">HLOOKUP("fane",'Partner-period(er)'!$C:$H,$A25-14+((CD$1-1)*50),FALSE)</f>
        <v>0</v>
      </c>
      <c r="CF27" s="656">
        <f>CF26*(CF25+CF24)</f>
        <v>0</v>
      </c>
      <c r="CG27" s="672">
        <f ca="1">HLOOKUP("fane",'Partner-period(er)'!$C:$H,$A25-14+((CF$1-1)*50),FALSE)</f>
        <v>0</v>
      </c>
      <c r="CH27" s="656">
        <f>CH26*(CH25+CH24)</f>
        <v>0</v>
      </c>
      <c r="CI27" s="672">
        <f ca="1">HLOOKUP("fane",'Partner-period(er)'!$C:$H,$A25-14+((CH$1-1)*50),FALSE)</f>
        <v>0</v>
      </c>
    </row>
    <row r="28" spans="1:87" ht="12" customHeight="1" x14ac:dyDescent="0.25">
      <c r="A28" s="1">
        <v>26</v>
      </c>
      <c r="B28" s="111"/>
      <c r="C28" s="315" t="str">
        <f>Data!B39</f>
        <v>Lønomkostninger total</v>
      </c>
      <c r="D28" s="315"/>
      <c r="E28" s="315"/>
      <c r="F28" s="316"/>
      <c r="G28" s="830">
        <f>G27+G25+G24</f>
        <v>0</v>
      </c>
      <c r="H28" s="831">
        <f ca="1">SUM(H24:H27)</f>
        <v>0</v>
      </c>
      <c r="J28" s="317">
        <f>J27+J25+J24</f>
        <v>0</v>
      </c>
      <c r="K28" s="318">
        <f t="shared" ref="K28:W28" ca="1" si="0">SUM(K24:K27)</f>
        <v>0</v>
      </c>
      <c r="L28" s="317">
        <f>L27+L25+L24</f>
        <v>0</v>
      </c>
      <c r="M28" s="318">
        <f t="shared" ca="1" si="0"/>
        <v>0</v>
      </c>
      <c r="N28" s="317">
        <f>N27+N25+N24</f>
        <v>0</v>
      </c>
      <c r="O28" s="318">
        <f t="shared" ca="1" si="0"/>
        <v>0</v>
      </c>
      <c r="P28" s="317">
        <f>P27+P25+P24</f>
        <v>0</v>
      </c>
      <c r="Q28" s="318">
        <f t="shared" ca="1" si="0"/>
        <v>0</v>
      </c>
      <c r="R28" s="317">
        <f>R27+R25+R24</f>
        <v>0</v>
      </c>
      <c r="S28" s="318">
        <f t="shared" ca="1" si="0"/>
        <v>0</v>
      </c>
      <c r="T28" s="317">
        <f>T27+T25+T24</f>
        <v>0</v>
      </c>
      <c r="U28" s="318">
        <f t="shared" ca="1" si="0"/>
        <v>0</v>
      </c>
      <c r="V28" s="317">
        <f>V27+V25+V24</f>
        <v>0</v>
      </c>
      <c r="W28" s="318">
        <f t="shared" ca="1" si="0"/>
        <v>0</v>
      </c>
      <c r="Y28" s="678"/>
      <c r="Z28" s="689" t="str">
        <f>$C$28</f>
        <v>Lønomkostninger total</v>
      </c>
      <c r="AA28" s="689"/>
      <c r="AB28" s="689"/>
      <c r="AC28" s="720"/>
      <c r="AD28" s="693">
        <f>AD27+AD25+AD24</f>
        <v>0</v>
      </c>
      <c r="AE28" s="693">
        <f t="shared" ref="AE28:AS28" ca="1" si="1">SUM(AE24:AE27)</f>
        <v>0</v>
      </c>
      <c r="AF28" s="693">
        <f>AF27+AF25+AF24</f>
        <v>0</v>
      </c>
      <c r="AG28" s="693">
        <f t="shared" ca="1" si="1"/>
        <v>0</v>
      </c>
      <c r="AH28" s="693">
        <f>AH27+AH25+AH24</f>
        <v>0</v>
      </c>
      <c r="AI28" s="693">
        <f t="shared" ca="1" si="1"/>
        <v>0</v>
      </c>
      <c r="AJ28" s="693">
        <f>AJ27+AJ25+AJ24</f>
        <v>0</v>
      </c>
      <c r="AK28" s="693">
        <f t="shared" ca="1" si="1"/>
        <v>0</v>
      </c>
      <c r="AL28" s="693">
        <f>AL27+AL25+AL24</f>
        <v>0</v>
      </c>
      <c r="AM28" s="693">
        <f t="shared" ca="1" si="1"/>
        <v>0</v>
      </c>
      <c r="AN28" s="693">
        <f>AN27+AN25+AN24</f>
        <v>0</v>
      </c>
      <c r="AO28" s="693">
        <f t="shared" ca="1" si="1"/>
        <v>0</v>
      </c>
      <c r="AP28" s="693">
        <f>AP27+AP25+AP24</f>
        <v>0</v>
      </c>
      <c r="AQ28" s="693">
        <f t="shared" ca="1" si="1"/>
        <v>0</v>
      </c>
      <c r="AR28" s="693">
        <f>AR27+AR25+AR24</f>
        <v>0</v>
      </c>
      <c r="AS28" s="693">
        <f t="shared" ca="1" si="1"/>
        <v>0</v>
      </c>
      <c r="AU28" s="442"/>
      <c r="AV28" s="649" t="str">
        <f>$C$28</f>
        <v>Lønomkostninger total</v>
      </c>
      <c r="AW28" s="649"/>
      <c r="AX28" s="649"/>
      <c r="AY28" s="666"/>
      <c r="AZ28" s="656">
        <f>AZ27+AZ25+AZ24</f>
        <v>0</v>
      </c>
      <c r="BA28" s="656">
        <f ca="1">SUM(BA24:BA27)</f>
        <v>0</v>
      </c>
      <c r="BB28" s="656">
        <f>BB27+BB25+BB24</f>
        <v>0</v>
      </c>
      <c r="BC28" s="656">
        <f ca="1">SUM(BC24:BC27)</f>
        <v>0</v>
      </c>
      <c r="BD28" s="656">
        <f>BD27+BD25+BD24</f>
        <v>0</v>
      </c>
      <c r="BE28" s="656">
        <f ca="1">SUM(BE24:BE27)</f>
        <v>0</v>
      </c>
      <c r="BF28" s="656">
        <f>BF27+BF25+BF24</f>
        <v>0</v>
      </c>
      <c r="BG28" s="656">
        <f ca="1">SUM(BG24:BG27)</f>
        <v>0</v>
      </c>
      <c r="BH28" s="656">
        <f>BH27+BH25+BH24</f>
        <v>0</v>
      </c>
      <c r="BI28" s="656">
        <f ca="1">SUM(BI24:BI27)</f>
        <v>0</v>
      </c>
      <c r="BJ28" s="656">
        <f>BJ27+BJ25+BJ24</f>
        <v>0</v>
      </c>
      <c r="BK28" s="656">
        <f ca="1">SUM(BK24:BK27)</f>
        <v>0</v>
      </c>
      <c r="BL28" s="656">
        <f>BL27+BL25+BL24</f>
        <v>0</v>
      </c>
      <c r="BM28" s="656">
        <f ca="1">SUM(BM24:BM27)</f>
        <v>0</v>
      </c>
      <c r="BN28" s="656">
        <f>BN27+BN25+BN24</f>
        <v>0</v>
      </c>
      <c r="BO28" s="656">
        <f ca="1">SUM(BO24:BO27)</f>
        <v>0</v>
      </c>
      <c r="BP28" s="297"/>
      <c r="BQ28" s="442"/>
      <c r="BR28" s="649" t="str">
        <f>$C$28</f>
        <v>Lønomkostninger total</v>
      </c>
      <c r="BS28" s="649"/>
      <c r="BT28" s="649"/>
      <c r="BU28" s="666"/>
      <c r="BV28" s="656">
        <f>BV27+BV25+BV24</f>
        <v>0</v>
      </c>
      <c r="BW28" s="656">
        <f ca="1">SUM(BW24:BW27)</f>
        <v>0</v>
      </c>
      <c r="BX28" s="656">
        <f>BX27+BX25+BX24</f>
        <v>0</v>
      </c>
      <c r="BY28" s="656">
        <f ca="1">SUM(BY24:BY27)</f>
        <v>0</v>
      </c>
      <c r="BZ28" s="656">
        <f>BZ27+BZ25+BZ24</f>
        <v>0</v>
      </c>
      <c r="CA28" s="656">
        <f ca="1">SUM(CA24:CA27)</f>
        <v>0</v>
      </c>
      <c r="CB28" s="656">
        <f>CB27+CB25+CB24</f>
        <v>0</v>
      </c>
      <c r="CC28" s="656">
        <f ca="1">SUM(CC24:CC27)</f>
        <v>0</v>
      </c>
      <c r="CD28" s="656">
        <f>CD27+CD25+CD24</f>
        <v>0</v>
      </c>
      <c r="CE28" s="656">
        <f ca="1">SUM(CE24:CE27)</f>
        <v>0</v>
      </c>
      <c r="CF28" s="656">
        <f>CF27+CF25+CF24</f>
        <v>0</v>
      </c>
      <c r="CG28" s="656">
        <f ca="1">SUM(CG24:CG27)</f>
        <v>0</v>
      </c>
      <c r="CH28" s="656">
        <f>CH27+CH25+CH24</f>
        <v>0</v>
      </c>
      <c r="CI28" s="656">
        <f ca="1">SUM(CI24:CI27)</f>
        <v>0</v>
      </c>
    </row>
    <row r="29" spans="1:87" ht="12" customHeight="1" x14ac:dyDescent="0.25">
      <c r="A29" s="1">
        <v>27</v>
      </c>
      <c r="B29" s="273" t="str">
        <f>Data!B18</f>
        <v>Andre omkostninger</v>
      </c>
      <c r="F29" s="467"/>
      <c r="G29" s="321"/>
      <c r="H29" s="162"/>
      <c r="J29" s="321"/>
      <c r="K29" s="162"/>
      <c r="L29" s="227"/>
      <c r="M29" s="163"/>
      <c r="N29" s="227"/>
      <c r="O29" s="163"/>
      <c r="P29" s="227"/>
      <c r="Q29" s="163"/>
      <c r="R29" s="227"/>
      <c r="S29" s="163"/>
      <c r="T29" s="227"/>
      <c r="U29" s="163"/>
      <c r="V29" s="227"/>
      <c r="W29" s="163"/>
      <c r="Y29" s="681" t="str">
        <f>$B$29</f>
        <v>Andre omkostninger</v>
      </c>
      <c r="Z29" s="678"/>
      <c r="AA29" s="678"/>
      <c r="AB29" s="678"/>
      <c r="AC29" s="722"/>
      <c r="AD29" s="693"/>
      <c r="AE29" s="678"/>
      <c r="AF29" s="693"/>
      <c r="AG29" s="678"/>
      <c r="AH29" s="693"/>
      <c r="AI29" s="678"/>
      <c r="AJ29" s="693"/>
      <c r="AK29" s="678"/>
      <c r="AL29" s="693"/>
      <c r="AM29" s="678"/>
      <c r="AN29" s="693"/>
      <c r="AO29" s="678"/>
      <c r="AP29" s="693"/>
      <c r="AQ29" s="678"/>
      <c r="AR29" s="693"/>
      <c r="AS29" s="678"/>
      <c r="AU29" s="505" t="str">
        <f>$B$29</f>
        <v>Andre omkostninger</v>
      </c>
      <c r="AV29" s="442"/>
      <c r="AW29" s="442"/>
      <c r="AX29" s="442"/>
      <c r="AY29" s="668"/>
      <c r="AZ29" s="656"/>
      <c r="BA29" s="442"/>
      <c r="BB29" s="656"/>
      <c r="BC29" s="442"/>
      <c r="BD29" s="656"/>
      <c r="BE29" s="442"/>
      <c r="BF29" s="656"/>
      <c r="BG29" s="442"/>
      <c r="BH29" s="656"/>
      <c r="BI29" s="442"/>
      <c r="BJ29" s="656"/>
      <c r="BK29" s="442"/>
      <c r="BL29" s="656"/>
      <c r="BM29" s="442"/>
      <c r="BN29" s="656"/>
      <c r="BO29" s="442"/>
      <c r="BP29" s="297"/>
      <c r="BQ29" s="505" t="str">
        <f>$B$29</f>
        <v>Andre omkostninger</v>
      </c>
      <c r="BR29" s="442"/>
      <c r="BS29" s="442"/>
      <c r="BT29" s="442"/>
      <c r="BU29" s="668"/>
      <c r="BV29" s="656"/>
      <c r="BW29" s="442"/>
      <c r="BX29" s="656"/>
      <c r="BY29" s="442"/>
      <c r="BZ29" s="656"/>
      <c r="CA29" s="442"/>
      <c r="CB29" s="656"/>
      <c r="CC29" s="442"/>
      <c r="CD29" s="656"/>
      <c r="CE29" s="442"/>
      <c r="CF29" s="656"/>
      <c r="CG29" s="442"/>
      <c r="CH29" s="656"/>
      <c r="CI29" s="442"/>
    </row>
    <row r="30" spans="1:87" ht="12" hidden="1" customHeight="1" x14ac:dyDescent="0.25">
      <c r="A30" s="1">
        <v>28</v>
      </c>
      <c r="B30" s="111"/>
      <c r="C30" s="212" t="str">
        <f>Data!B6</f>
        <v>Instrumenter og udstyr</v>
      </c>
      <c r="D30" s="212"/>
      <c r="E30" s="212"/>
      <c r="F30" s="3"/>
      <c r="G30" s="227">
        <f t="shared" ref="G30:H35" si="2">J30+L30+N30+P30+R30+T30+V30+AD30+AF30+AH30+AJ30+AL30+AN30+AP30+AR30+AZ30+BB30+BD30+BF30+BH30+BJ30+BL30+BN30+BV30+BX30+BZ30+CB30+CD30+CF30+CH30</f>
        <v>0</v>
      </c>
      <c r="H30" s="222">
        <f t="shared" ca="1" si="2"/>
        <v>0</v>
      </c>
      <c r="J30" s="598"/>
      <c r="K30" s="291">
        <f ca="1">HLOOKUP("fane",'Partner-period(er)'!$C:$H,$A29-14+((J$1-1)*50),FALSE)</f>
        <v>0</v>
      </c>
      <c r="L30" s="598"/>
      <c r="M30" s="291">
        <f ca="1">HLOOKUP("fane",'Partner-period(er)'!$C:$H,$A29-14+((L$1-1)*50),FALSE)</f>
        <v>0</v>
      </c>
      <c r="N30" s="598"/>
      <c r="O30" s="279">
        <f ca="1">HLOOKUP("fane",'Partner-period(er)'!$C:$H,$A29-14+((N$1-1)*50),FALSE)</f>
        <v>0</v>
      </c>
      <c r="P30" s="598"/>
      <c r="Q30" s="279">
        <f ca="1">HLOOKUP("fane",'Partner-period(er)'!$C:$H,$A29-14+((P$1-1)*50),FALSE)</f>
        <v>0</v>
      </c>
      <c r="R30" s="598"/>
      <c r="S30" s="279">
        <f ca="1">HLOOKUP("fane",'Partner-period(er)'!$C:$H,$A29-14+((R$1-1)*50),FALSE)</f>
        <v>0</v>
      </c>
      <c r="T30" s="598"/>
      <c r="U30" s="279">
        <f ca="1">HLOOKUP("fane",'Partner-period(er)'!$C:$H,$A29-14+((T$1-1)*50),FALSE)</f>
        <v>0</v>
      </c>
      <c r="V30" s="598"/>
      <c r="W30" s="279">
        <f ca="1">HLOOKUP("fane",'Partner-period(er)'!$C:$H,$A29-14+((V$1-1)*50),FALSE)</f>
        <v>0</v>
      </c>
      <c r="Y30" s="678"/>
      <c r="Z30" s="689" t="str">
        <f>$C$30</f>
        <v>Instrumenter og udstyr</v>
      </c>
      <c r="AA30" s="689"/>
      <c r="AB30" s="689"/>
      <c r="AC30" s="720"/>
      <c r="AD30" s="682"/>
      <c r="AE30" s="683"/>
      <c r="AF30" s="682"/>
      <c r="AG30" s="683">
        <f ca="1">HLOOKUP("fane",'Partner-period(er)'!$C:$H,$A29-14+((AF$1-1)*50),FALSE)</f>
        <v>0</v>
      </c>
      <c r="AH30" s="682"/>
      <c r="AI30" s="683">
        <f ca="1">HLOOKUP("fane",'Partner-period(er)'!$C:$H,$A29-14+((AH$1-1)*50),FALSE)</f>
        <v>0</v>
      </c>
      <c r="AJ30" s="682"/>
      <c r="AK30" s="683">
        <f ca="1">HLOOKUP("fane",'Partner-period(er)'!$C:$H,$A29-14+((AJ$1-1)*50),FALSE)</f>
        <v>0</v>
      </c>
      <c r="AL30" s="682"/>
      <c r="AM30" s="683">
        <f ca="1">HLOOKUP("fane",'Partner-period(er)'!$C:$H,$A29-14+((AL$1-1)*50),FALSE)</f>
        <v>0</v>
      </c>
      <c r="AN30" s="682"/>
      <c r="AO30" s="683">
        <f ca="1">HLOOKUP("fane",'Partner-period(er)'!$C:$H,$A29-14+((AN$1-1)*50),FALSE)</f>
        <v>0</v>
      </c>
      <c r="AP30" s="682"/>
      <c r="AQ30" s="683">
        <f ca="1">HLOOKUP("fane",'Partner-period(er)'!$C:$H,$A29-14+((AP$1-1)*50),FALSE)</f>
        <v>0</v>
      </c>
      <c r="AR30" s="682"/>
      <c r="AS30" s="683">
        <f ca="1">HLOOKUP("fane",'Partner-period(er)'!$C:$H,$A29-14+((AR$1-1)*50),FALSE)</f>
        <v>0</v>
      </c>
      <c r="AU30" s="442"/>
      <c r="AV30" s="649" t="str">
        <f>$C$30</f>
        <v>Instrumenter og udstyr</v>
      </c>
      <c r="AW30" s="649"/>
      <c r="AX30" s="649"/>
      <c r="AY30" s="666"/>
      <c r="AZ30" s="673"/>
      <c r="BA30" s="672">
        <f ca="1">HLOOKUP("fane",'Partner-period(er)'!$C:$H,$A29-14+((AZ$1-1)*50),FALSE)</f>
        <v>0</v>
      </c>
      <c r="BB30" s="673"/>
      <c r="BC30" s="672">
        <f ca="1">HLOOKUP("fane",'Partner-period(er)'!$C:$H,$A29-14+((BB$1-1)*50),FALSE)</f>
        <v>0</v>
      </c>
      <c r="BD30" s="673"/>
      <c r="BE30" s="672">
        <f ca="1">HLOOKUP("fane",'Partner-period(er)'!$C:$H,$A29-14+((BD$1-1)*50),FALSE)</f>
        <v>0</v>
      </c>
      <c r="BF30" s="673"/>
      <c r="BG30" s="672">
        <f ca="1">HLOOKUP("fane",'Partner-period(er)'!$C:$H,$A29-14+((BF$1-1)*50),FALSE)</f>
        <v>0</v>
      </c>
      <c r="BH30" s="673"/>
      <c r="BI30" s="672">
        <f ca="1">HLOOKUP("fane",'Partner-period(er)'!$C:$H,$A29-14+((BH$1-1)*50),FALSE)</f>
        <v>0</v>
      </c>
      <c r="BJ30" s="673"/>
      <c r="BK30" s="672">
        <f ca="1">HLOOKUP("fane",'Partner-period(er)'!$C:$H,$A29-14+((BJ$1-1)*50),FALSE)</f>
        <v>0</v>
      </c>
      <c r="BL30" s="673"/>
      <c r="BM30" s="672">
        <f ca="1">HLOOKUP("fane",'Partner-period(er)'!$C:$H,$A29-14+((BL$1-1)*50),FALSE)</f>
        <v>0</v>
      </c>
      <c r="BN30" s="673"/>
      <c r="BO30" s="672">
        <f ca="1">HLOOKUP("fane",'Partner-period(er)'!$C:$H,$A29-14+((BN$1-1)*50),FALSE)</f>
        <v>0</v>
      </c>
      <c r="BP30" s="297"/>
      <c r="BQ30" s="442"/>
      <c r="BR30" s="649" t="str">
        <f>$C$30</f>
        <v>Instrumenter og udstyr</v>
      </c>
      <c r="BS30" s="649"/>
      <c r="BT30" s="649"/>
      <c r="BU30" s="666"/>
      <c r="BV30" s="673"/>
      <c r="BW30" s="672">
        <f ca="1">HLOOKUP("fane",'Partner-period(er)'!$C:$H,$A29-14+((BV$1-1)*50),FALSE)</f>
        <v>0</v>
      </c>
      <c r="BX30" s="673"/>
      <c r="BY30" s="672">
        <f ca="1">HLOOKUP("fane",'Partner-period(er)'!$C:$H,$A29-14+((BX$1-1)*50),FALSE)</f>
        <v>0</v>
      </c>
      <c r="BZ30" s="673"/>
      <c r="CA30" s="672">
        <f ca="1">HLOOKUP("fane",'Partner-period(er)'!$C:$H,$A29-14+((BZ$1-1)*50),FALSE)</f>
        <v>0</v>
      </c>
      <c r="CB30" s="673"/>
      <c r="CC30" s="672">
        <f ca="1">HLOOKUP("fane",'Partner-period(er)'!$C:$H,$A29-14+((CB$1-1)*50),FALSE)</f>
        <v>0</v>
      </c>
      <c r="CD30" s="673"/>
      <c r="CE30" s="672">
        <f ca="1">HLOOKUP("fane",'Partner-period(er)'!$C:$H,$A29-14+((CD$1-1)*50),FALSE)</f>
        <v>0</v>
      </c>
      <c r="CF30" s="673"/>
      <c r="CG30" s="672">
        <f ca="1">HLOOKUP("fane",'Partner-period(er)'!$C:$H,$A29-14+((CF$1-1)*50),FALSE)</f>
        <v>0</v>
      </c>
      <c r="CH30" s="673"/>
      <c r="CI30" s="672">
        <f ca="1">HLOOKUP("fane",'Partner-period(er)'!$C:$H,$A29-14+((CH$1-1)*50),FALSE)</f>
        <v>0</v>
      </c>
    </row>
    <row r="31" spans="1:87" ht="12" hidden="1" customHeight="1" x14ac:dyDescent="0.25">
      <c r="A31" s="1">
        <v>29</v>
      </c>
      <c r="B31" s="111"/>
      <c r="C31" s="212" t="str">
        <f>Data!B7</f>
        <v>Bygninger og jord</v>
      </c>
      <c r="D31" s="212"/>
      <c r="E31" s="212"/>
      <c r="F31" s="3"/>
      <c r="G31" s="227">
        <f t="shared" si="2"/>
        <v>0</v>
      </c>
      <c r="H31" s="222">
        <f t="shared" ca="1" si="2"/>
        <v>0</v>
      </c>
      <c r="J31" s="598"/>
      <c r="K31" s="291">
        <f ca="1">HLOOKUP("fane",'Partner-period(er)'!$C:$H,$A30-14+((J$1-1)*50),FALSE)</f>
        <v>0</v>
      </c>
      <c r="L31" s="598"/>
      <c r="M31" s="291">
        <f ca="1">HLOOKUP("fane",'Partner-period(er)'!$C:$H,$A30-14+((L$1-1)*50),FALSE)</f>
        <v>0</v>
      </c>
      <c r="N31" s="598"/>
      <c r="O31" s="279">
        <f ca="1">HLOOKUP("fane",'Partner-period(er)'!$C:$H,$A30-14+((N$1-1)*50),FALSE)</f>
        <v>0</v>
      </c>
      <c r="P31" s="598"/>
      <c r="Q31" s="279">
        <f ca="1">HLOOKUP("fane",'Partner-period(er)'!$C:$H,$A30-14+((P$1-1)*50),FALSE)</f>
        <v>0</v>
      </c>
      <c r="R31" s="598"/>
      <c r="S31" s="279">
        <f ca="1">HLOOKUP("fane",'Partner-period(er)'!$C:$H,$A30-14+((R$1-1)*50),FALSE)</f>
        <v>0</v>
      </c>
      <c r="T31" s="598"/>
      <c r="U31" s="279">
        <f ca="1">HLOOKUP("fane",'Partner-period(er)'!$C:$H,$A30-14+((T$1-1)*50),FALSE)</f>
        <v>0</v>
      </c>
      <c r="V31" s="598"/>
      <c r="W31" s="279">
        <f ca="1">HLOOKUP("fane",'Partner-period(er)'!$C:$H,$A30-14+((V$1-1)*50),FALSE)</f>
        <v>0</v>
      </c>
      <c r="Y31" s="678"/>
      <c r="Z31" s="689" t="str">
        <f>$C$31</f>
        <v>Bygninger og jord</v>
      </c>
      <c r="AA31" s="689"/>
      <c r="AB31" s="689"/>
      <c r="AC31" s="720"/>
      <c r="AD31" s="682"/>
      <c r="AE31" s="683">
        <f ca="1">HLOOKUP("fane",'Partner-period(er)'!$C:$H,$A30-14+((AD$1-1)*50),FALSE)</f>
        <v>0</v>
      </c>
      <c r="AF31" s="682"/>
      <c r="AG31" s="683">
        <f ca="1">HLOOKUP("fane",'Partner-period(er)'!$C:$H,$A30-14+((AF$1-1)*50),FALSE)</f>
        <v>0</v>
      </c>
      <c r="AH31" s="682"/>
      <c r="AI31" s="683">
        <f ca="1">HLOOKUP("fane",'Partner-period(er)'!$C:$H,$A30-14+((AH$1-1)*50),FALSE)</f>
        <v>0</v>
      </c>
      <c r="AJ31" s="682"/>
      <c r="AK31" s="683">
        <f ca="1">HLOOKUP("fane",'Partner-period(er)'!$C:$H,$A30-14+((AJ$1-1)*50),FALSE)</f>
        <v>0</v>
      </c>
      <c r="AL31" s="682"/>
      <c r="AM31" s="683">
        <f ca="1">HLOOKUP("fane",'Partner-period(er)'!$C:$H,$A30-14+((AL$1-1)*50),FALSE)</f>
        <v>0</v>
      </c>
      <c r="AN31" s="682"/>
      <c r="AO31" s="683">
        <f ca="1">HLOOKUP("fane",'Partner-period(er)'!$C:$H,$A30-14+((AN$1-1)*50),FALSE)</f>
        <v>0</v>
      </c>
      <c r="AP31" s="682"/>
      <c r="AQ31" s="683">
        <f ca="1">HLOOKUP("fane",'Partner-period(er)'!$C:$H,$A30-14+((AP$1-1)*50),FALSE)</f>
        <v>0</v>
      </c>
      <c r="AR31" s="682"/>
      <c r="AS31" s="683">
        <f ca="1">HLOOKUP("fane",'Partner-period(er)'!$C:$H,$A30-14+((AR$1-1)*50),FALSE)</f>
        <v>0</v>
      </c>
      <c r="AU31" s="442"/>
      <c r="AV31" s="649" t="str">
        <f>$C$31</f>
        <v>Bygninger og jord</v>
      </c>
      <c r="AW31" s="649"/>
      <c r="AX31" s="649"/>
      <c r="AY31" s="666"/>
      <c r="AZ31" s="673"/>
      <c r="BA31" s="672">
        <f ca="1">HLOOKUP("fane",'Partner-period(er)'!$C:$H,$A30-14+((AZ$1-1)*50),FALSE)</f>
        <v>0</v>
      </c>
      <c r="BB31" s="673"/>
      <c r="BC31" s="672">
        <f ca="1">HLOOKUP("fane",'Partner-period(er)'!$C:$H,$A30-14+((BB$1-1)*50),FALSE)</f>
        <v>0</v>
      </c>
      <c r="BD31" s="673"/>
      <c r="BE31" s="672">
        <f ca="1">HLOOKUP("fane",'Partner-period(er)'!$C:$H,$A30-14+((BD$1-1)*50),FALSE)</f>
        <v>0</v>
      </c>
      <c r="BF31" s="673"/>
      <c r="BG31" s="672">
        <f ca="1">HLOOKUP("fane",'Partner-period(er)'!$C:$H,$A30-14+((BF$1-1)*50),FALSE)</f>
        <v>0</v>
      </c>
      <c r="BH31" s="673"/>
      <c r="BI31" s="672">
        <f ca="1">HLOOKUP("fane",'Partner-period(er)'!$C:$H,$A30-14+((BH$1-1)*50),FALSE)</f>
        <v>0</v>
      </c>
      <c r="BJ31" s="673"/>
      <c r="BK31" s="672">
        <f ca="1">HLOOKUP("fane",'Partner-period(er)'!$C:$H,$A30-14+((BJ$1-1)*50),FALSE)</f>
        <v>0</v>
      </c>
      <c r="BL31" s="673"/>
      <c r="BM31" s="672">
        <f ca="1">HLOOKUP("fane",'Partner-period(er)'!$C:$H,$A30-14+((BL$1-1)*50),FALSE)</f>
        <v>0</v>
      </c>
      <c r="BN31" s="673"/>
      <c r="BO31" s="672">
        <f ca="1">HLOOKUP("fane",'Partner-period(er)'!$C:$H,$A30-14+((BN$1-1)*50),FALSE)</f>
        <v>0</v>
      </c>
      <c r="BP31" s="297"/>
      <c r="BQ31" s="442"/>
      <c r="BR31" s="649" t="str">
        <f>$C$31</f>
        <v>Bygninger og jord</v>
      </c>
      <c r="BS31" s="649"/>
      <c r="BT31" s="649"/>
      <c r="BU31" s="666"/>
      <c r="BV31" s="673"/>
      <c r="BW31" s="672">
        <f ca="1">HLOOKUP("fane",'Partner-period(er)'!$C:$H,$A30-14+((BV$1-1)*50),FALSE)</f>
        <v>0</v>
      </c>
      <c r="BX31" s="673"/>
      <c r="BY31" s="672">
        <f ca="1">HLOOKUP("fane",'Partner-period(er)'!$C:$H,$A30-14+((BX$1-1)*50),FALSE)</f>
        <v>0</v>
      </c>
      <c r="BZ31" s="673"/>
      <c r="CA31" s="672">
        <f ca="1">HLOOKUP("fane",'Partner-period(er)'!$C:$H,$A30-14+((BZ$1-1)*50),FALSE)</f>
        <v>0</v>
      </c>
      <c r="CB31" s="673"/>
      <c r="CC31" s="672">
        <f ca="1">HLOOKUP("fane",'Partner-period(er)'!$C:$H,$A30-14+((CB$1-1)*50),FALSE)</f>
        <v>0</v>
      </c>
      <c r="CD31" s="673"/>
      <c r="CE31" s="672">
        <f ca="1">HLOOKUP("fane",'Partner-period(er)'!$C:$H,$A30-14+((CD$1-1)*50),FALSE)</f>
        <v>0</v>
      </c>
      <c r="CF31" s="673"/>
      <c r="CG31" s="672">
        <f ca="1">HLOOKUP("fane",'Partner-period(er)'!$C:$H,$A30-14+((CF$1-1)*50),FALSE)</f>
        <v>0</v>
      </c>
      <c r="CH31" s="673"/>
      <c r="CI31" s="672">
        <f ca="1">HLOOKUP("fane",'Partner-period(er)'!$C:$H,$A30-14+((CH$1-1)*50),FALSE)</f>
        <v>0</v>
      </c>
    </row>
    <row r="32" spans="1:87" ht="12" hidden="1" customHeight="1" x14ac:dyDescent="0.25">
      <c r="A32" s="1">
        <v>30</v>
      </c>
      <c r="B32" s="111"/>
      <c r="C32" s="212" t="str">
        <f>Data!B8</f>
        <v>Andre driftsudgifter, herunder materialer</v>
      </c>
      <c r="D32" s="212"/>
      <c r="E32" s="212"/>
      <c r="F32" s="3"/>
      <c r="G32" s="227">
        <f t="shared" si="2"/>
        <v>0</v>
      </c>
      <c r="H32" s="222">
        <f t="shared" ca="1" si="2"/>
        <v>0</v>
      </c>
      <c r="J32" s="598"/>
      <c r="K32" s="291">
        <f ca="1">HLOOKUP("fane",'Partner-period(er)'!$C:$H,$A31-14+((J$1-1)*50),FALSE)</f>
        <v>0</v>
      </c>
      <c r="L32" s="598"/>
      <c r="M32" s="291">
        <f ca="1">HLOOKUP("fane",'Partner-period(er)'!$C:$H,$A31-14+((L$1-1)*50),FALSE)</f>
        <v>0</v>
      </c>
      <c r="N32" s="598"/>
      <c r="O32" s="279">
        <f ca="1">HLOOKUP("fane",'Partner-period(er)'!$C:$H,$A31-14+((N$1-1)*50),FALSE)</f>
        <v>0</v>
      </c>
      <c r="P32" s="598"/>
      <c r="Q32" s="279">
        <f ca="1">HLOOKUP("fane",'Partner-period(er)'!$C:$H,$A31-14+((P$1-1)*50),FALSE)</f>
        <v>0</v>
      </c>
      <c r="R32" s="598"/>
      <c r="S32" s="279">
        <f ca="1">HLOOKUP("fane",'Partner-period(er)'!$C:$H,$A31-14+((R$1-1)*50),FALSE)</f>
        <v>0</v>
      </c>
      <c r="T32" s="598"/>
      <c r="U32" s="279">
        <f ca="1">HLOOKUP("fane",'Partner-period(er)'!$C:$H,$A31-14+((T$1-1)*50),FALSE)</f>
        <v>0</v>
      </c>
      <c r="V32" s="598"/>
      <c r="W32" s="279">
        <f ca="1">HLOOKUP("fane",'Partner-period(er)'!$C:$H,$A31-14+((V$1-1)*50),FALSE)</f>
        <v>0</v>
      </c>
      <c r="Y32" s="678"/>
      <c r="Z32" s="689" t="str">
        <f>$C$32</f>
        <v>Andre driftsudgifter, herunder materialer</v>
      </c>
      <c r="AA32" s="689"/>
      <c r="AB32" s="689"/>
      <c r="AC32" s="720"/>
      <c r="AD32" s="682"/>
      <c r="AE32" s="683">
        <f ca="1">HLOOKUP("fane",'Partner-period(er)'!$C:$H,$A31-14+((AD$1-1)*50),FALSE)</f>
        <v>0</v>
      </c>
      <c r="AF32" s="682"/>
      <c r="AG32" s="683">
        <f ca="1">HLOOKUP("fane",'Partner-period(er)'!$C:$H,$A31-14+((AF$1-1)*50),FALSE)</f>
        <v>0</v>
      </c>
      <c r="AH32" s="682"/>
      <c r="AI32" s="683">
        <f ca="1">HLOOKUP("fane",'Partner-period(er)'!$C:$H,$A31-14+((AH$1-1)*50),FALSE)</f>
        <v>0</v>
      </c>
      <c r="AJ32" s="682"/>
      <c r="AK32" s="683">
        <f ca="1">HLOOKUP("fane",'Partner-period(er)'!$C:$H,$A31-14+((AJ$1-1)*50),FALSE)</f>
        <v>0</v>
      </c>
      <c r="AL32" s="682"/>
      <c r="AM32" s="683">
        <f ca="1">HLOOKUP("fane",'Partner-period(er)'!$C:$H,$A31-14+((AL$1-1)*50),FALSE)</f>
        <v>0</v>
      </c>
      <c r="AN32" s="682"/>
      <c r="AO32" s="683">
        <f ca="1">HLOOKUP("fane",'Partner-period(er)'!$C:$H,$A31-14+((AN$1-1)*50),FALSE)</f>
        <v>0</v>
      </c>
      <c r="AP32" s="682"/>
      <c r="AQ32" s="683">
        <f ca="1">HLOOKUP("fane",'Partner-period(er)'!$C:$H,$A31-14+((AP$1-1)*50),FALSE)</f>
        <v>0</v>
      </c>
      <c r="AR32" s="682"/>
      <c r="AS32" s="683">
        <f ca="1">HLOOKUP("fane",'Partner-period(er)'!$C:$H,$A31-14+((AR$1-1)*50),FALSE)</f>
        <v>0</v>
      </c>
      <c r="AU32" s="442"/>
      <c r="AV32" s="649" t="str">
        <f>$C$32</f>
        <v>Andre driftsudgifter, herunder materialer</v>
      </c>
      <c r="AW32" s="649"/>
      <c r="AX32" s="649"/>
      <c r="AY32" s="666"/>
      <c r="AZ32" s="673"/>
      <c r="BA32" s="672">
        <f ca="1">HLOOKUP("fane",'Partner-period(er)'!$C:$H,$A31-14+((AZ$1-1)*50),FALSE)</f>
        <v>0</v>
      </c>
      <c r="BB32" s="673"/>
      <c r="BC32" s="672">
        <f ca="1">HLOOKUP("fane",'Partner-period(er)'!$C:$H,$A31-14+((BB$1-1)*50),FALSE)</f>
        <v>0</v>
      </c>
      <c r="BD32" s="673"/>
      <c r="BE32" s="672">
        <f ca="1">HLOOKUP("fane",'Partner-period(er)'!$C:$H,$A31-14+((BD$1-1)*50),FALSE)</f>
        <v>0</v>
      </c>
      <c r="BF32" s="673"/>
      <c r="BG32" s="672">
        <f ca="1">HLOOKUP("fane",'Partner-period(er)'!$C:$H,$A31-14+((BF$1-1)*50),FALSE)</f>
        <v>0</v>
      </c>
      <c r="BH32" s="673"/>
      <c r="BI32" s="672">
        <f ca="1">HLOOKUP("fane",'Partner-period(er)'!$C:$H,$A31-14+((BH$1-1)*50),FALSE)</f>
        <v>0</v>
      </c>
      <c r="BJ32" s="673"/>
      <c r="BK32" s="672">
        <f ca="1">HLOOKUP("fane",'Partner-period(er)'!$C:$H,$A31-14+((BJ$1-1)*50),FALSE)</f>
        <v>0</v>
      </c>
      <c r="BL32" s="673"/>
      <c r="BM32" s="672">
        <f ca="1">HLOOKUP("fane",'Partner-period(er)'!$C:$H,$A31-14+((BL$1-1)*50),FALSE)</f>
        <v>0</v>
      </c>
      <c r="BN32" s="673"/>
      <c r="BO32" s="672">
        <f ca="1">HLOOKUP("fane",'Partner-period(er)'!$C:$H,$A31-14+((BN$1-1)*50),FALSE)</f>
        <v>0</v>
      </c>
      <c r="BP32" s="297"/>
      <c r="BQ32" s="442"/>
      <c r="BR32" s="649" t="str">
        <f>$C$32</f>
        <v>Andre driftsudgifter, herunder materialer</v>
      </c>
      <c r="BS32" s="649"/>
      <c r="BT32" s="649"/>
      <c r="BU32" s="666"/>
      <c r="BV32" s="673"/>
      <c r="BW32" s="672">
        <f ca="1">HLOOKUP("fane",'Partner-period(er)'!$C:$H,$A31-14+((BV$1-1)*50),FALSE)</f>
        <v>0</v>
      </c>
      <c r="BX32" s="673"/>
      <c r="BY32" s="672">
        <f ca="1">HLOOKUP("fane",'Partner-period(er)'!$C:$H,$A31-14+((BX$1-1)*50),FALSE)</f>
        <v>0</v>
      </c>
      <c r="BZ32" s="673"/>
      <c r="CA32" s="672">
        <f ca="1">HLOOKUP("fane",'Partner-period(er)'!$C:$H,$A31-14+((BZ$1-1)*50),FALSE)</f>
        <v>0</v>
      </c>
      <c r="CB32" s="673"/>
      <c r="CC32" s="672">
        <f ca="1">HLOOKUP("fane",'Partner-period(er)'!$C:$H,$A31-14+((CB$1-1)*50),FALSE)</f>
        <v>0</v>
      </c>
      <c r="CD32" s="673"/>
      <c r="CE32" s="672">
        <f ca="1">HLOOKUP("fane",'Partner-period(er)'!$C:$H,$A31-14+((CD$1-1)*50),FALSE)</f>
        <v>0</v>
      </c>
      <c r="CF32" s="673"/>
      <c r="CG32" s="672">
        <f ca="1">HLOOKUP("fane",'Partner-period(er)'!$C:$H,$A31-14+((CF$1-1)*50),FALSE)</f>
        <v>0</v>
      </c>
      <c r="CH32" s="673"/>
      <c r="CI32" s="672">
        <f ca="1">HLOOKUP("fane",'Partner-period(er)'!$C:$H,$A31-14+((CH$1-1)*50),FALSE)</f>
        <v>0</v>
      </c>
    </row>
    <row r="33" spans="1:87" ht="12" customHeight="1" x14ac:dyDescent="0.25">
      <c r="A33" s="1">
        <v>31</v>
      </c>
      <c r="B33" s="111"/>
      <c r="C33" s="212" t="str">
        <f>Data!B9</f>
        <v>Konsulentydelser ved køb fra ekstern leverandør</v>
      </c>
      <c r="D33" s="212"/>
      <c r="E33" s="212"/>
      <c r="F33" s="3"/>
      <c r="G33" s="227">
        <f t="shared" si="2"/>
        <v>0</v>
      </c>
      <c r="H33" s="222">
        <f t="shared" ca="1" si="2"/>
        <v>0</v>
      </c>
      <c r="J33" s="598"/>
      <c r="K33" s="291">
        <f ca="1">HLOOKUP("fane",'Partner-period(er)'!$C:$H,$A32-14+((J$1-1)*50),FALSE)</f>
        <v>0</v>
      </c>
      <c r="L33" s="598"/>
      <c r="M33" s="291">
        <f ca="1">HLOOKUP("fane",'Partner-period(er)'!$C:$H,$A32-14+((L$1-1)*50),FALSE)</f>
        <v>0</v>
      </c>
      <c r="N33" s="598"/>
      <c r="O33" s="279">
        <f ca="1">HLOOKUP("fane",'Partner-period(er)'!$C:$H,$A32-14+((N$1-1)*50),FALSE)</f>
        <v>0</v>
      </c>
      <c r="P33" s="598"/>
      <c r="Q33" s="279">
        <f ca="1">HLOOKUP("fane",'Partner-period(er)'!$C:$H,$A32-14+((P$1-1)*50),FALSE)</f>
        <v>0</v>
      </c>
      <c r="R33" s="598"/>
      <c r="S33" s="279">
        <f ca="1">HLOOKUP("fane",'Partner-period(er)'!$C:$H,$A32-14+((R$1-1)*50),FALSE)</f>
        <v>0</v>
      </c>
      <c r="T33" s="598"/>
      <c r="U33" s="279">
        <f ca="1">HLOOKUP("fane",'Partner-period(er)'!$C:$H,$A32-14+((T$1-1)*50),FALSE)</f>
        <v>0</v>
      </c>
      <c r="V33" s="598"/>
      <c r="W33" s="279">
        <f ca="1">HLOOKUP("fane",'Partner-period(er)'!$C:$H,$A32-14+((V$1-1)*50),FALSE)</f>
        <v>0</v>
      </c>
      <c r="Y33" s="678"/>
      <c r="Z33" s="689" t="str">
        <f>$C$33</f>
        <v>Konsulentydelser ved køb fra ekstern leverandør</v>
      </c>
      <c r="AA33" s="689"/>
      <c r="AB33" s="689"/>
      <c r="AC33" s="720"/>
      <c r="AD33" s="682"/>
      <c r="AE33" s="683">
        <f ca="1">HLOOKUP("fane",'Partner-period(er)'!$C:$H,$A32-14+((AD$1-1)*50),FALSE)</f>
        <v>0</v>
      </c>
      <c r="AF33" s="682"/>
      <c r="AG33" s="683">
        <f ca="1">HLOOKUP("fane",'Partner-period(er)'!$C:$H,$A32-14+((AF$1-1)*50),FALSE)</f>
        <v>0</v>
      </c>
      <c r="AH33" s="682"/>
      <c r="AI33" s="683">
        <f ca="1">HLOOKUP("fane",'Partner-period(er)'!$C:$H,$A32-14+((AH$1-1)*50),FALSE)</f>
        <v>0</v>
      </c>
      <c r="AJ33" s="682"/>
      <c r="AK33" s="683">
        <f ca="1">HLOOKUP("fane",'Partner-period(er)'!$C:$H,$A32-14+((AJ$1-1)*50),FALSE)</f>
        <v>0</v>
      </c>
      <c r="AL33" s="682"/>
      <c r="AM33" s="683">
        <f ca="1">HLOOKUP("fane",'Partner-period(er)'!$C:$H,$A32-14+((AL$1-1)*50),FALSE)</f>
        <v>0</v>
      </c>
      <c r="AN33" s="682"/>
      <c r="AO33" s="683">
        <f ca="1">HLOOKUP("fane",'Partner-period(er)'!$C:$H,$A32-14+((AN$1-1)*50),FALSE)</f>
        <v>0</v>
      </c>
      <c r="AP33" s="682"/>
      <c r="AQ33" s="683">
        <f ca="1">HLOOKUP("fane",'Partner-period(er)'!$C:$H,$A32-14+((AP$1-1)*50),FALSE)</f>
        <v>0</v>
      </c>
      <c r="AR33" s="682"/>
      <c r="AS33" s="683">
        <f ca="1">HLOOKUP("fane",'Partner-period(er)'!$C:$H,$A32-14+((AR$1-1)*50),FALSE)</f>
        <v>0</v>
      </c>
      <c r="AU33" s="442"/>
      <c r="AV33" s="649" t="str">
        <f>$C$33</f>
        <v>Konsulentydelser ved køb fra ekstern leverandør</v>
      </c>
      <c r="AW33" s="649"/>
      <c r="AX33" s="649"/>
      <c r="AY33" s="666"/>
      <c r="AZ33" s="673"/>
      <c r="BA33" s="672">
        <f ca="1">HLOOKUP("fane",'Partner-period(er)'!$C:$H,$A32-14+((AZ$1-1)*50),FALSE)</f>
        <v>0</v>
      </c>
      <c r="BB33" s="673"/>
      <c r="BC33" s="672">
        <f ca="1">HLOOKUP("fane",'Partner-period(er)'!$C:$H,$A32-14+((BB$1-1)*50),FALSE)</f>
        <v>0</v>
      </c>
      <c r="BD33" s="673"/>
      <c r="BE33" s="672">
        <f ca="1">HLOOKUP("fane",'Partner-period(er)'!$C:$H,$A32-14+((BD$1-1)*50),FALSE)</f>
        <v>0</v>
      </c>
      <c r="BF33" s="673"/>
      <c r="BG33" s="672">
        <f ca="1">HLOOKUP("fane",'Partner-period(er)'!$C:$H,$A32-14+((BF$1-1)*50),FALSE)</f>
        <v>0</v>
      </c>
      <c r="BH33" s="673"/>
      <c r="BI33" s="672">
        <f ca="1">HLOOKUP("fane",'Partner-period(er)'!$C:$H,$A32-14+((BH$1-1)*50),FALSE)</f>
        <v>0</v>
      </c>
      <c r="BJ33" s="673"/>
      <c r="BK33" s="672">
        <f ca="1">HLOOKUP("fane",'Partner-period(er)'!$C:$H,$A32-14+((BJ$1-1)*50),FALSE)</f>
        <v>0</v>
      </c>
      <c r="BL33" s="673"/>
      <c r="BM33" s="672">
        <f ca="1">HLOOKUP("fane",'Partner-period(er)'!$C:$H,$A32-14+((BL$1-1)*50),FALSE)</f>
        <v>0</v>
      </c>
      <c r="BN33" s="673"/>
      <c r="BO33" s="672">
        <f ca="1">HLOOKUP("fane",'Partner-period(er)'!$C:$H,$A32-14+((BN$1-1)*50),FALSE)</f>
        <v>0</v>
      </c>
      <c r="BP33" s="297"/>
      <c r="BQ33" s="442"/>
      <c r="BR33" s="649" t="str">
        <f>$C$33</f>
        <v>Konsulentydelser ved køb fra ekstern leverandør</v>
      </c>
      <c r="BS33" s="649"/>
      <c r="BT33" s="649"/>
      <c r="BU33" s="666"/>
      <c r="BV33" s="673"/>
      <c r="BW33" s="672">
        <f ca="1">HLOOKUP("fane",'Partner-period(er)'!$C:$H,$A32-14+((BV$1-1)*50),FALSE)</f>
        <v>0</v>
      </c>
      <c r="BX33" s="673"/>
      <c r="BY33" s="672">
        <f ca="1">HLOOKUP("fane",'Partner-period(er)'!$C:$H,$A32-14+((BX$1-1)*50),FALSE)</f>
        <v>0</v>
      </c>
      <c r="BZ33" s="673"/>
      <c r="CA33" s="672">
        <f ca="1">HLOOKUP("fane",'Partner-period(er)'!$C:$H,$A32-14+((BZ$1-1)*50),FALSE)</f>
        <v>0</v>
      </c>
      <c r="CB33" s="673"/>
      <c r="CC33" s="672">
        <f ca="1">HLOOKUP("fane",'Partner-period(er)'!$C:$H,$A32-14+((CB$1-1)*50),FALSE)</f>
        <v>0</v>
      </c>
      <c r="CD33" s="673"/>
      <c r="CE33" s="672">
        <f ca="1">HLOOKUP("fane",'Partner-period(er)'!$C:$H,$A32-14+((CD$1-1)*50),FALSE)</f>
        <v>0</v>
      </c>
      <c r="CF33" s="673"/>
      <c r="CG33" s="672">
        <f ca="1">HLOOKUP("fane",'Partner-period(er)'!$C:$H,$A32-14+((CF$1-1)*50),FALSE)</f>
        <v>0</v>
      </c>
      <c r="CH33" s="673"/>
      <c r="CI33" s="672">
        <f ca="1">HLOOKUP("fane",'Partner-period(er)'!$C:$H,$A32-14+((CH$1-1)*50),FALSE)</f>
        <v>0</v>
      </c>
    </row>
    <row r="34" spans="1:87" ht="12" hidden="1" customHeight="1" x14ac:dyDescent="0.25">
      <c r="A34" s="1">
        <v>32</v>
      </c>
      <c r="B34" s="111"/>
      <c r="C34" s="212" t="str">
        <f>Data!B10</f>
        <v>Indtægter (negative tal)</v>
      </c>
      <c r="D34" s="212"/>
      <c r="E34" s="212"/>
      <c r="F34" s="3"/>
      <c r="G34" s="227">
        <f t="shared" si="2"/>
        <v>0</v>
      </c>
      <c r="H34" s="222">
        <f t="shared" ca="1" si="2"/>
        <v>0</v>
      </c>
      <c r="J34" s="598"/>
      <c r="K34" s="291">
        <f ca="1">HLOOKUP("fane",'Partner-period(er)'!$C:$H,$A33-14+((J$1-1)*50),FALSE)</f>
        <v>0</v>
      </c>
      <c r="L34" s="598"/>
      <c r="M34" s="291">
        <f ca="1">HLOOKUP("fane",'Partner-period(er)'!$C:$H,$A33-14+((L$1-1)*50),FALSE)</f>
        <v>0</v>
      </c>
      <c r="N34" s="598"/>
      <c r="O34" s="279">
        <f ca="1">HLOOKUP("fane",'Partner-period(er)'!$C:$H,$A33-14+((N$1-1)*50),FALSE)</f>
        <v>0</v>
      </c>
      <c r="P34" s="598"/>
      <c r="Q34" s="279">
        <f ca="1">HLOOKUP("fane",'Partner-period(er)'!$C:$H,$A33-14+((P$1-1)*50),FALSE)</f>
        <v>0</v>
      </c>
      <c r="R34" s="598"/>
      <c r="S34" s="279">
        <f ca="1">HLOOKUP("fane",'Partner-period(er)'!$C:$H,$A33-14+((R$1-1)*50),FALSE)</f>
        <v>0</v>
      </c>
      <c r="T34" s="598"/>
      <c r="U34" s="279">
        <f ca="1">HLOOKUP("fane",'Partner-period(er)'!$C:$H,$A33-14+((T$1-1)*50),FALSE)</f>
        <v>0</v>
      </c>
      <c r="V34" s="598"/>
      <c r="W34" s="279">
        <f ca="1">HLOOKUP("fane",'Partner-period(er)'!$C:$H,$A33-14+((V$1-1)*50),FALSE)</f>
        <v>0</v>
      </c>
      <c r="Y34" s="678"/>
      <c r="Z34" s="689" t="str">
        <f>$C$34</f>
        <v>Indtægter (negative tal)</v>
      </c>
      <c r="AA34" s="689"/>
      <c r="AB34" s="689"/>
      <c r="AC34" s="720"/>
      <c r="AD34" s="682"/>
      <c r="AE34" s="683">
        <f ca="1">HLOOKUP("fane",'Partner-period(er)'!$C:$H,$A33-14+((AD$1-1)*50),FALSE)</f>
        <v>0</v>
      </c>
      <c r="AF34" s="682"/>
      <c r="AG34" s="683">
        <f ca="1">HLOOKUP("fane",'Partner-period(er)'!$C:$H,$A33-14+((AF$1-1)*50),FALSE)</f>
        <v>0</v>
      </c>
      <c r="AH34" s="682"/>
      <c r="AI34" s="683">
        <f ca="1">HLOOKUP("fane",'Partner-period(er)'!$C:$H,$A33-14+((AH$1-1)*50),FALSE)</f>
        <v>0</v>
      </c>
      <c r="AJ34" s="682"/>
      <c r="AK34" s="683">
        <f ca="1">HLOOKUP("fane",'Partner-period(er)'!$C:$H,$A33-14+((AJ$1-1)*50),FALSE)</f>
        <v>0</v>
      </c>
      <c r="AL34" s="682"/>
      <c r="AM34" s="683">
        <f ca="1">HLOOKUP("fane",'Partner-period(er)'!$C:$H,$A33-14+((AL$1-1)*50),FALSE)</f>
        <v>0</v>
      </c>
      <c r="AN34" s="682"/>
      <c r="AO34" s="683">
        <f ca="1">HLOOKUP("fane",'Partner-period(er)'!$C:$H,$A33-14+((AN$1-1)*50),FALSE)</f>
        <v>0</v>
      </c>
      <c r="AP34" s="682"/>
      <c r="AQ34" s="683">
        <f ca="1">HLOOKUP("fane",'Partner-period(er)'!$C:$H,$A33-14+((AP$1-1)*50),FALSE)</f>
        <v>0</v>
      </c>
      <c r="AR34" s="682"/>
      <c r="AS34" s="683">
        <f ca="1">HLOOKUP("fane",'Partner-period(er)'!$C:$H,$A33-14+((AR$1-1)*50),FALSE)</f>
        <v>0</v>
      </c>
      <c r="AU34" s="442"/>
      <c r="AV34" s="649" t="str">
        <f>$C$34</f>
        <v>Indtægter (negative tal)</v>
      </c>
      <c r="AW34" s="649"/>
      <c r="AX34" s="649"/>
      <c r="AY34" s="666"/>
      <c r="AZ34" s="673"/>
      <c r="BA34" s="672">
        <f ca="1">HLOOKUP("fane",'Partner-period(er)'!$C:$H,$A33-14+((AZ$1-1)*50),FALSE)</f>
        <v>0</v>
      </c>
      <c r="BB34" s="673"/>
      <c r="BC34" s="672">
        <f ca="1">HLOOKUP("fane",'Partner-period(er)'!$C:$H,$A33-14+((BB$1-1)*50),FALSE)</f>
        <v>0</v>
      </c>
      <c r="BD34" s="673"/>
      <c r="BE34" s="672">
        <f ca="1">HLOOKUP("fane",'Partner-period(er)'!$C:$H,$A33-14+((BD$1-1)*50),FALSE)</f>
        <v>0</v>
      </c>
      <c r="BF34" s="673"/>
      <c r="BG34" s="672">
        <f ca="1">HLOOKUP("fane",'Partner-period(er)'!$C:$H,$A33-14+((BF$1-1)*50),FALSE)</f>
        <v>0</v>
      </c>
      <c r="BH34" s="673"/>
      <c r="BI34" s="672">
        <f ca="1">HLOOKUP("fane",'Partner-period(er)'!$C:$H,$A33-14+((BH$1-1)*50),FALSE)</f>
        <v>0</v>
      </c>
      <c r="BJ34" s="673"/>
      <c r="BK34" s="672">
        <f ca="1">HLOOKUP("fane",'Partner-period(er)'!$C:$H,$A33-14+((BJ$1-1)*50),FALSE)</f>
        <v>0</v>
      </c>
      <c r="BL34" s="673"/>
      <c r="BM34" s="672">
        <f ca="1">HLOOKUP("fane",'Partner-period(er)'!$C:$H,$A33-14+((BL$1-1)*50),FALSE)</f>
        <v>0</v>
      </c>
      <c r="BN34" s="673"/>
      <c r="BO34" s="672">
        <f ca="1">HLOOKUP("fane",'Partner-period(er)'!$C:$H,$A33-14+((BN$1-1)*50),FALSE)</f>
        <v>0</v>
      </c>
      <c r="BP34" s="297"/>
      <c r="BQ34" s="442"/>
      <c r="BR34" s="649" t="str">
        <f>$C$34</f>
        <v>Indtægter (negative tal)</v>
      </c>
      <c r="BS34" s="649"/>
      <c r="BT34" s="649"/>
      <c r="BU34" s="666"/>
      <c r="BV34" s="673"/>
      <c r="BW34" s="672">
        <f ca="1">HLOOKUP("fane",'Partner-period(er)'!$C:$H,$A33-14+((BV$1-1)*50),FALSE)</f>
        <v>0</v>
      </c>
      <c r="BX34" s="673"/>
      <c r="BY34" s="672">
        <f ca="1">HLOOKUP("fane",'Partner-period(er)'!$C:$H,$A33-14+((BX$1-1)*50),FALSE)</f>
        <v>0</v>
      </c>
      <c r="BZ34" s="673"/>
      <c r="CA34" s="672">
        <f ca="1">HLOOKUP("fane",'Partner-period(er)'!$C:$H,$A33-14+((BZ$1-1)*50),FALSE)</f>
        <v>0</v>
      </c>
      <c r="CB34" s="673"/>
      <c r="CC34" s="672">
        <f ca="1">HLOOKUP("fane",'Partner-period(er)'!$C:$H,$A33-14+((CB$1-1)*50),FALSE)</f>
        <v>0</v>
      </c>
      <c r="CD34" s="673"/>
      <c r="CE34" s="672">
        <f ca="1">HLOOKUP("fane",'Partner-period(er)'!$C:$H,$A33-14+((CD$1-1)*50),FALSE)</f>
        <v>0</v>
      </c>
      <c r="CF34" s="673"/>
      <c r="CG34" s="672">
        <f ca="1">HLOOKUP("fane",'Partner-period(er)'!$C:$H,$A33-14+((CF$1-1)*50),FALSE)</f>
        <v>0</v>
      </c>
      <c r="CH34" s="673"/>
      <c r="CI34" s="672">
        <f ca="1">HLOOKUP("fane",'Partner-period(er)'!$C:$H,$A33-14+((CH$1-1)*50),FALSE)</f>
        <v>0</v>
      </c>
    </row>
    <row r="35" spans="1:87" ht="12" hidden="1" customHeight="1" x14ac:dyDescent="0.25">
      <c r="A35" s="1">
        <v>33</v>
      </c>
      <c r="B35" s="111"/>
      <c r="C35" s="212" t="str">
        <f>Data!B11</f>
        <v>Andet, herunder rejser og formidling</v>
      </c>
      <c r="D35" s="212"/>
      <c r="E35" s="212"/>
      <c r="F35" s="3"/>
      <c r="G35" s="227">
        <f t="shared" si="2"/>
        <v>0</v>
      </c>
      <c r="H35" s="222">
        <f t="shared" ca="1" si="2"/>
        <v>0</v>
      </c>
      <c r="I35" s="289"/>
      <c r="J35" s="598"/>
      <c r="K35" s="291">
        <f ca="1">HLOOKUP("fane",'Partner-period(er)'!$C:$H,$A34-14+((J$1-1)*50),FALSE)</f>
        <v>0</v>
      </c>
      <c r="L35" s="598"/>
      <c r="M35" s="291">
        <f ca="1">HLOOKUP("fane",'Partner-period(er)'!$C:$H,$A34-14+((L$1-1)*50),FALSE)</f>
        <v>0</v>
      </c>
      <c r="N35" s="598"/>
      <c r="O35" s="279">
        <f ca="1">HLOOKUP("fane",'Partner-period(er)'!$C:$H,$A34-14+((N$1-1)*50),FALSE)</f>
        <v>0</v>
      </c>
      <c r="P35" s="598"/>
      <c r="Q35" s="279">
        <f ca="1">HLOOKUP("fane",'Partner-period(er)'!$C:$H,$A34-14+((P$1-1)*50),FALSE)</f>
        <v>0</v>
      </c>
      <c r="R35" s="598"/>
      <c r="S35" s="279">
        <f ca="1">HLOOKUP("fane",'Partner-period(er)'!$C:$H,$A34-14+((R$1-1)*50),FALSE)</f>
        <v>0</v>
      </c>
      <c r="T35" s="598"/>
      <c r="U35" s="279">
        <f ca="1">HLOOKUP("fane",'Partner-period(er)'!$C:$H,$A34-14+((T$1-1)*50),FALSE)</f>
        <v>0</v>
      </c>
      <c r="V35" s="598"/>
      <c r="W35" s="279">
        <f ca="1">HLOOKUP("fane",'Partner-period(er)'!$C:$H,$A34-14+((V$1-1)*50),FALSE)</f>
        <v>0</v>
      </c>
      <c r="Y35" s="678"/>
      <c r="Z35" s="689" t="str">
        <f>$C$35</f>
        <v>Andet, herunder rejser og formidling</v>
      </c>
      <c r="AA35" s="689"/>
      <c r="AB35" s="689"/>
      <c r="AC35" s="720"/>
      <c r="AD35" s="682"/>
      <c r="AE35" s="683">
        <f ca="1">HLOOKUP("fane",'Partner-period(er)'!$C:$H,$A34-14+((AD$1-1)*50),FALSE)</f>
        <v>0</v>
      </c>
      <c r="AF35" s="682"/>
      <c r="AG35" s="683">
        <f ca="1">HLOOKUP("fane",'Partner-period(er)'!$C:$H,$A34-14+((AF$1-1)*50),FALSE)</f>
        <v>0</v>
      </c>
      <c r="AH35" s="682"/>
      <c r="AI35" s="683">
        <f ca="1">HLOOKUP("fane",'Partner-period(er)'!$C:$H,$A34-14+((AH$1-1)*50),FALSE)</f>
        <v>0</v>
      </c>
      <c r="AJ35" s="682"/>
      <c r="AK35" s="683">
        <f ca="1">HLOOKUP("fane",'Partner-period(er)'!$C:$H,$A34-14+((AJ$1-1)*50),FALSE)</f>
        <v>0</v>
      </c>
      <c r="AL35" s="682"/>
      <c r="AM35" s="683">
        <f ca="1">HLOOKUP("fane",'Partner-period(er)'!$C:$H,$A34-14+((AL$1-1)*50),FALSE)</f>
        <v>0</v>
      </c>
      <c r="AN35" s="682"/>
      <c r="AO35" s="683">
        <f ca="1">HLOOKUP("fane",'Partner-period(er)'!$C:$H,$A34-14+((AN$1-1)*50),FALSE)</f>
        <v>0</v>
      </c>
      <c r="AP35" s="682"/>
      <c r="AQ35" s="683">
        <f ca="1">HLOOKUP("fane",'Partner-period(er)'!$C:$H,$A34-14+((AP$1-1)*50),FALSE)</f>
        <v>0</v>
      </c>
      <c r="AR35" s="682"/>
      <c r="AS35" s="683">
        <f ca="1">HLOOKUP("fane",'Partner-period(er)'!$C:$H,$A34-14+((AR$1-1)*50),FALSE)</f>
        <v>0</v>
      </c>
      <c r="AU35" s="442"/>
      <c r="AV35" s="649" t="str">
        <f>$C$35</f>
        <v>Andet, herunder rejser og formidling</v>
      </c>
      <c r="AW35" s="649"/>
      <c r="AX35" s="649"/>
      <c r="AY35" s="666"/>
      <c r="AZ35" s="673"/>
      <c r="BA35" s="672">
        <f ca="1">HLOOKUP("fane",'Partner-period(er)'!$C:$H,$A34-14+((AZ$1-1)*50),FALSE)</f>
        <v>0</v>
      </c>
      <c r="BB35" s="673"/>
      <c r="BC35" s="672">
        <f ca="1">HLOOKUP("fane",'Partner-period(er)'!$C:$H,$A34-14+((BB$1-1)*50),FALSE)</f>
        <v>0</v>
      </c>
      <c r="BD35" s="673"/>
      <c r="BE35" s="672">
        <f ca="1">HLOOKUP("fane",'Partner-period(er)'!$C:$H,$A34-14+((BD$1-1)*50),FALSE)</f>
        <v>0</v>
      </c>
      <c r="BF35" s="673"/>
      <c r="BG35" s="672">
        <f ca="1">HLOOKUP("fane",'Partner-period(er)'!$C:$H,$A34-14+((BF$1-1)*50),FALSE)</f>
        <v>0</v>
      </c>
      <c r="BH35" s="673"/>
      <c r="BI35" s="672">
        <f ca="1">HLOOKUP("fane",'Partner-period(er)'!$C:$H,$A34-14+((BH$1-1)*50),FALSE)</f>
        <v>0</v>
      </c>
      <c r="BJ35" s="673"/>
      <c r="BK35" s="672">
        <f ca="1">HLOOKUP("fane",'Partner-period(er)'!$C:$H,$A34-14+((BJ$1-1)*50),FALSE)</f>
        <v>0</v>
      </c>
      <c r="BL35" s="673"/>
      <c r="BM35" s="672">
        <f ca="1">HLOOKUP("fane",'Partner-period(er)'!$C:$H,$A34-14+((BL$1-1)*50),FALSE)</f>
        <v>0</v>
      </c>
      <c r="BN35" s="673"/>
      <c r="BO35" s="672">
        <f ca="1">HLOOKUP("fane",'Partner-period(er)'!$C:$H,$A34-14+((BN$1-1)*50),FALSE)</f>
        <v>0</v>
      </c>
      <c r="BP35" s="297"/>
      <c r="BQ35" s="442"/>
      <c r="BR35" s="649" t="str">
        <f>$C$35</f>
        <v>Andet, herunder rejser og formidling</v>
      </c>
      <c r="BS35" s="649"/>
      <c r="BT35" s="649"/>
      <c r="BU35" s="666"/>
      <c r="BV35" s="673"/>
      <c r="BW35" s="672">
        <f ca="1">HLOOKUP("fane",'Partner-period(er)'!$C:$H,$A34-14+((BV$1-1)*50),FALSE)</f>
        <v>0</v>
      </c>
      <c r="BX35" s="673"/>
      <c r="BY35" s="672">
        <f ca="1">HLOOKUP("fane",'Partner-period(er)'!$C:$H,$A34-14+((BX$1-1)*50),FALSE)</f>
        <v>0</v>
      </c>
      <c r="BZ35" s="673"/>
      <c r="CA35" s="672">
        <f ca="1">HLOOKUP("fane",'Partner-period(er)'!$C:$H,$A34-14+((BZ$1-1)*50),FALSE)</f>
        <v>0</v>
      </c>
      <c r="CB35" s="673"/>
      <c r="CC35" s="672">
        <f ca="1">HLOOKUP("fane",'Partner-period(er)'!$C:$H,$A34-14+((CB$1-1)*50),FALSE)</f>
        <v>0</v>
      </c>
      <c r="CD35" s="673"/>
      <c r="CE35" s="672">
        <f ca="1">HLOOKUP("fane",'Partner-period(er)'!$C:$H,$A34-14+((CD$1-1)*50),FALSE)</f>
        <v>0</v>
      </c>
      <c r="CF35" s="673"/>
      <c r="CG35" s="672">
        <f ca="1">HLOOKUP("fane",'Partner-period(er)'!$C:$H,$A34-14+((CF$1-1)*50),FALSE)</f>
        <v>0</v>
      </c>
      <c r="CH35" s="673"/>
      <c r="CI35" s="672">
        <f ca="1">HLOOKUP("fane",'Partner-period(er)'!$C:$H,$A34-14+((CH$1-1)*50),FALSE)</f>
        <v>0</v>
      </c>
    </row>
    <row r="36" spans="1:87" s="2" customFormat="1" ht="12" hidden="1" customHeight="1" x14ac:dyDescent="0.25">
      <c r="A36" s="310"/>
      <c r="B36" s="311"/>
      <c r="C36" s="312" t="str">
        <f>Data!B60</f>
        <v>Overhead procent</v>
      </c>
      <c r="D36" s="312"/>
      <c r="E36" s="312"/>
      <c r="F36" s="464"/>
      <c r="G36" s="820">
        <f>IF(SUM(G30:G35)&gt;0,G37/SUM(G30:G35),)</f>
        <v>0</v>
      </c>
      <c r="H36" s="819">
        <f ca="1">IF(SUM(H30:H35)&gt;0,H37/SUM(H30:H35),)</f>
        <v>0</v>
      </c>
      <c r="I36" s="319"/>
      <c r="J36" s="816"/>
      <c r="K36" s="288"/>
      <c r="L36" s="816"/>
      <c r="N36" s="816"/>
      <c r="P36" s="816"/>
      <c r="R36" s="816"/>
      <c r="T36" s="816"/>
      <c r="V36" s="816"/>
      <c r="W36" s="288"/>
      <c r="Y36" s="753"/>
      <c r="Z36" s="690" t="str">
        <f>$C$36</f>
        <v>Overhead procent</v>
      </c>
      <c r="AA36" s="690"/>
      <c r="AB36" s="690"/>
      <c r="AC36" s="721"/>
      <c r="AD36" s="817"/>
      <c r="AE36" s="694"/>
      <c r="AF36" s="817"/>
      <c r="AG36" s="694"/>
      <c r="AH36" s="817"/>
      <c r="AI36" s="694"/>
      <c r="AJ36" s="817"/>
      <c r="AK36" s="694"/>
      <c r="AL36" s="817"/>
      <c r="AM36" s="694"/>
      <c r="AN36" s="817"/>
      <c r="AO36" s="694"/>
      <c r="AP36" s="817"/>
      <c r="AQ36" s="694"/>
      <c r="AR36" s="817"/>
      <c r="AS36" s="694"/>
      <c r="AU36" s="741"/>
      <c r="AV36" s="650" t="str">
        <f>$C$36</f>
        <v>Overhead procent</v>
      </c>
      <c r="AW36" s="650"/>
      <c r="AX36" s="650"/>
      <c r="AY36" s="667"/>
      <c r="AZ36" s="818"/>
      <c r="BA36" s="671"/>
      <c r="BB36" s="818"/>
      <c r="BC36" s="671"/>
      <c r="BD36" s="818"/>
      <c r="BE36" s="671"/>
      <c r="BF36" s="818"/>
      <c r="BG36" s="671"/>
      <c r="BH36" s="818"/>
      <c r="BI36" s="671"/>
      <c r="BJ36" s="818"/>
      <c r="BK36" s="671"/>
      <c r="BL36" s="818"/>
      <c r="BM36" s="671"/>
      <c r="BN36" s="818"/>
      <c r="BO36" s="671"/>
      <c r="BP36" s="671"/>
      <c r="BQ36" s="741"/>
      <c r="BR36" s="650" t="str">
        <f>$C$36</f>
        <v>Overhead procent</v>
      </c>
      <c r="BS36" s="650"/>
      <c r="BT36" s="650"/>
      <c r="BU36" s="667"/>
      <c r="BV36" s="818"/>
      <c r="BW36" s="671"/>
      <c r="BX36" s="818"/>
      <c r="BY36" s="671"/>
      <c r="BZ36" s="818"/>
      <c r="CA36" s="671"/>
      <c r="CB36" s="818"/>
      <c r="CC36" s="671"/>
      <c r="CD36" s="818"/>
      <c r="CE36" s="671"/>
      <c r="CF36" s="818"/>
      <c r="CG36" s="671"/>
      <c r="CH36" s="818"/>
      <c r="CI36" s="671"/>
    </row>
    <row r="37" spans="1:87" ht="12" hidden="1" customHeight="1" x14ac:dyDescent="0.25">
      <c r="A37" s="1">
        <v>34</v>
      </c>
      <c r="B37" s="111"/>
      <c r="C37" s="212" t="str">
        <f>Data!B12</f>
        <v>Overheadomkostninger</v>
      </c>
      <c r="D37" s="212"/>
      <c r="E37" s="212"/>
      <c r="G37" s="227">
        <f>J37+L37+N37+P37+R37+T37+V37+AD37+AF37+AH37+AJ37+AL37+AN37+AP37+AR37+AZ37+BB37+BD37+BF37+BH37+BJ37+BL37+BN37+BV37+BX37+BZ37+CB37+CD37+CF37+CH37</f>
        <v>0</v>
      </c>
      <c r="H37" s="222">
        <f ca="1">K37+M37+O37+Q37+S37+U37+W37+AE37+AG37+AI37+AK37+AM37+AO37+AQ37+AS37+BA37+BC37+BE37+BG37+BI37+BK37+BM37+BO37+BW37+BY37+CA37+CC37+CE37+CG37+CI37</f>
        <v>0</v>
      </c>
      <c r="I37" s="289"/>
      <c r="J37" s="290">
        <f>J36*SUM(J30:J35)</f>
        <v>0</v>
      </c>
      <c r="K37" s="291">
        <f ca="1">HLOOKUP("fane",'Partner-period(er)'!$C:$H,$A35-14+((J$1-1)*50),FALSE)</f>
        <v>0</v>
      </c>
      <c r="L37" s="227">
        <f>L36*SUM(L30:L35)</f>
        <v>0</v>
      </c>
      <c r="M37" s="291">
        <f ca="1">HLOOKUP("fane",'Partner-period(er)'!$C:$H,$A35-14+((L$1-1)*50),FALSE)</f>
        <v>0</v>
      </c>
      <c r="N37" s="227">
        <f>N36*SUM(N30:N35)</f>
        <v>0</v>
      </c>
      <c r="O37" s="291">
        <f ca="1">HLOOKUP("fane",'Partner-period(er)'!$C:$H,$A35-14+((N$1-1)*50),FALSE)</f>
        <v>0</v>
      </c>
      <c r="P37" s="227">
        <f>P36*SUM(P30:P35)</f>
        <v>0</v>
      </c>
      <c r="Q37" s="291">
        <f ca="1">HLOOKUP("fane",'Partner-period(er)'!$C:$H,$A35-14+((P$1-1)*50),FALSE)</f>
        <v>0</v>
      </c>
      <c r="R37" s="227">
        <f>R36*SUM(R30:R35)</f>
        <v>0</v>
      </c>
      <c r="S37" s="291">
        <f ca="1">HLOOKUP("fane",'Partner-period(er)'!$C:$H,$A35-14+((R$1-1)*50),FALSE)</f>
        <v>0</v>
      </c>
      <c r="T37" s="227">
        <f>T36*SUM(T30:T35)</f>
        <v>0</v>
      </c>
      <c r="U37" s="291">
        <f ca="1">HLOOKUP("fane",'Partner-period(er)'!$C:$H,$A35-14+((T$1-1)*50),FALSE)</f>
        <v>0</v>
      </c>
      <c r="V37" s="227">
        <f>V36*SUM(V30:V35)</f>
        <v>0</v>
      </c>
      <c r="W37" s="291">
        <f ca="1">HLOOKUP("fane",'Partner-period(er)'!$C:$H,$A35-14+((V$1-1)*50),FALSE)</f>
        <v>0</v>
      </c>
      <c r="Y37" s="678"/>
      <c r="Z37" s="689" t="str">
        <f>$C$37</f>
        <v>Overheadomkostninger</v>
      </c>
      <c r="AA37" s="689"/>
      <c r="AB37" s="689"/>
      <c r="AC37" s="675"/>
      <c r="AD37" s="693">
        <f>AD36*SUM(AD30:AD35)</f>
        <v>0</v>
      </c>
      <c r="AE37" s="695">
        <f ca="1">HLOOKUP("fane",'Partner-period(er)'!$C:$H,$A35-14+((AD$1-1)*50),FALSE)</f>
        <v>0</v>
      </c>
      <c r="AF37" s="693">
        <f>AF36*SUM(AF30:AF35)</f>
        <v>0</v>
      </c>
      <c r="AG37" s="695">
        <f ca="1">HLOOKUP("fane",'Partner-period(er)'!$C:$H,$A35-14+((AF$1-1)*50),FALSE)</f>
        <v>0</v>
      </c>
      <c r="AH37" s="693">
        <f>AH36*SUM(AH30:AH35)</f>
        <v>0</v>
      </c>
      <c r="AI37" s="695">
        <f ca="1">HLOOKUP("fane",'Partner-period(er)'!$C:$H,$A35-14+((AH$1-1)*50),FALSE)</f>
        <v>0</v>
      </c>
      <c r="AJ37" s="693">
        <f>AJ36*SUM(AJ30:AJ35)</f>
        <v>0</v>
      </c>
      <c r="AK37" s="695">
        <f ca="1">HLOOKUP("fane",'Partner-period(er)'!$C:$H,$A35-14+((AJ$1-1)*50),FALSE)</f>
        <v>0</v>
      </c>
      <c r="AL37" s="693">
        <f>AL36*SUM(AL30:AL35)</f>
        <v>0</v>
      </c>
      <c r="AM37" s="695">
        <f ca="1">HLOOKUP("fane",'Partner-period(er)'!$C:$H,$A35-14+((AL$1-1)*50),FALSE)</f>
        <v>0</v>
      </c>
      <c r="AN37" s="693">
        <f>AN36*SUM(AN30:AN35)</f>
        <v>0</v>
      </c>
      <c r="AO37" s="695">
        <f ca="1">HLOOKUP("fane",'Partner-period(er)'!$C:$H,$A35-14+((AN$1-1)*50),FALSE)</f>
        <v>0</v>
      </c>
      <c r="AP37" s="693">
        <f>AP36*SUM(AP30:AP35)</f>
        <v>0</v>
      </c>
      <c r="AQ37" s="695">
        <f ca="1">HLOOKUP("fane",'Partner-period(er)'!$C:$H,$A35-14+((AP$1-1)*50),FALSE)</f>
        <v>0</v>
      </c>
      <c r="AR37" s="693">
        <f>AR36*SUM(AR30:AR35)</f>
        <v>0</v>
      </c>
      <c r="AS37" s="695">
        <f ca="1">HLOOKUP("fane",'Partner-period(er)'!$C:$H,$A35-14+((AR$1-1)*50),FALSE)</f>
        <v>0</v>
      </c>
      <c r="AU37" s="442"/>
      <c r="AV37" s="649" t="str">
        <f>$C$37</f>
        <v>Overheadomkostninger</v>
      </c>
      <c r="AW37" s="649"/>
      <c r="AX37" s="649"/>
      <c r="AY37" s="442"/>
      <c r="AZ37" s="656">
        <f>AZ36*SUM(AZ30:AZ35)</f>
        <v>0</v>
      </c>
      <c r="BA37" s="742">
        <f ca="1">HLOOKUP("fane",'Partner-period(er)'!$C:$H,$A35-14+((AZ$1-1)*50),FALSE)</f>
        <v>0</v>
      </c>
      <c r="BB37" s="656">
        <f>BB36*SUM(BB30:BB35)</f>
        <v>0</v>
      </c>
      <c r="BC37" s="742">
        <f ca="1">HLOOKUP("fane",'Partner-period(er)'!$C:$H,$A35-14+((BB$1-1)*50),FALSE)</f>
        <v>0</v>
      </c>
      <c r="BD37" s="656">
        <f>BD36*SUM(BD30:BD35)</f>
        <v>0</v>
      </c>
      <c r="BE37" s="742">
        <f ca="1">HLOOKUP("fane",'Partner-period(er)'!$C:$H,$A35-14+((BD$1-1)*50),FALSE)</f>
        <v>0</v>
      </c>
      <c r="BF37" s="656">
        <f>BF36*SUM(BF30:BF35)</f>
        <v>0</v>
      </c>
      <c r="BG37" s="742">
        <f ca="1">HLOOKUP("fane",'Partner-period(er)'!$C:$H,$A35-14+((BF$1-1)*50),FALSE)</f>
        <v>0</v>
      </c>
      <c r="BH37" s="656">
        <f>BH36*SUM(BH30:BH35)</f>
        <v>0</v>
      </c>
      <c r="BI37" s="742">
        <f ca="1">HLOOKUP("fane",'Partner-period(er)'!$C:$H,$A35-14+((BH$1-1)*50),FALSE)</f>
        <v>0</v>
      </c>
      <c r="BJ37" s="656">
        <f>BJ36*SUM(BJ30:BJ35)</f>
        <v>0</v>
      </c>
      <c r="BK37" s="742">
        <f ca="1">HLOOKUP("fane",'Partner-period(er)'!$C:$H,$A35-14+((BJ$1-1)*50),FALSE)</f>
        <v>0</v>
      </c>
      <c r="BL37" s="656">
        <f>BL36*SUM(BL30:BL35)</f>
        <v>0</v>
      </c>
      <c r="BM37" s="742">
        <f ca="1">HLOOKUP("fane",'Partner-period(er)'!$C:$H,$A35-14+((BL$1-1)*50),FALSE)</f>
        <v>0</v>
      </c>
      <c r="BN37" s="656">
        <f>BN36*SUM(BN30:BN35)</f>
        <v>0</v>
      </c>
      <c r="BO37" s="742">
        <f ca="1">HLOOKUP("fane",'Partner-period(er)'!$C:$H,$A35-14+((BN$1-1)*50),FALSE)</f>
        <v>0</v>
      </c>
      <c r="BP37" s="297"/>
      <c r="BQ37" s="442"/>
      <c r="BR37" s="649" t="str">
        <f>$C$37</f>
        <v>Overheadomkostninger</v>
      </c>
      <c r="BS37" s="649"/>
      <c r="BT37" s="649"/>
      <c r="BU37" s="442"/>
      <c r="BV37" s="656">
        <f>BV36*SUM(BV30:BV35)</f>
        <v>0</v>
      </c>
      <c r="BW37" s="742">
        <f ca="1">HLOOKUP("fane",'Partner-period(er)'!$C:$H,$A35-14+((BV$1-1)*50),FALSE)</f>
        <v>0</v>
      </c>
      <c r="BX37" s="656">
        <f>BX36*SUM(BX30:BX35)</f>
        <v>0</v>
      </c>
      <c r="BY37" s="742">
        <f ca="1">HLOOKUP("fane",'Partner-period(er)'!$C:$H,$A35-14+((BX$1-1)*50),FALSE)</f>
        <v>0</v>
      </c>
      <c r="BZ37" s="656">
        <f>BZ36*SUM(BZ30:BZ35)</f>
        <v>0</v>
      </c>
      <c r="CA37" s="742">
        <f ca="1">HLOOKUP("fane",'Partner-period(er)'!$C:$H,$A35-14+((BZ$1-1)*50),FALSE)</f>
        <v>0</v>
      </c>
      <c r="CB37" s="656">
        <f>CB36*SUM(CB30:CB35)</f>
        <v>0</v>
      </c>
      <c r="CC37" s="742">
        <f ca="1">HLOOKUP("fane",'Partner-period(er)'!$C:$H,$A35-14+((CB$1-1)*50),FALSE)</f>
        <v>0</v>
      </c>
      <c r="CD37" s="656">
        <f>CD36*SUM(CD30:CD35)</f>
        <v>0</v>
      </c>
      <c r="CE37" s="742">
        <f ca="1">HLOOKUP("fane",'Partner-period(er)'!$C:$H,$A35-14+((CD$1-1)*50),FALSE)</f>
        <v>0</v>
      </c>
      <c r="CF37" s="656">
        <f>CF36*SUM(CF30:CF35)</f>
        <v>0</v>
      </c>
      <c r="CG37" s="742">
        <f ca="1">HLOOKUP("fane",'Partner-period(er)'!$C:$H,$A35-14+((CF$1-1)*50),FALSE)</f>
        <v>0</v>
      </c>
      <c r="CH37" s="656">
        <f>CH36*SUM(CH30:CH35)</f>
        <v>0</v>
      </c>
      <c r="CI37" s="742">
        <f ca="1">HLOOKUP("fane",'Partner-period(er)'!$C:$H,$A35-14+((CH$1-1)*50),FALSE)</f>
        <v>0</v>
      </c>
    </row>
    <row r="38" spans="1:87" ht="12" customHeight="1" x14ac:dyDescent="0.25">
      <c r="A38" s="1">
        <v>35</v>
      </c>
      <c r="B38" s="111"/>
      <c r="C38" s="320" t="str">
        <f>Data!B19</f>
        <v>Andre omkostninger total</v>
      </c>
      <c r="D38" s="320"/>
      <c r="E38" s="320"/>
      <c r="F38" s="468"/>
      <c r="G38" s="321">
        <f>G30+G31+G32+G33+G35+G37</f>
        <v>0</v>
      </c>
      <c r="H38" s="223">
        <f ca="1">SUM(H30:H37)</f>
        <v>0</v>
      </c>
      <c r="I38" s="289"/>
      <c r="J38" s="321">
        <f>J30+J31+J32+J33+J35+J37</f>
        <v>0</v>
      </c>
      <c r="K38" s="223">
        <f ca="1">SUM(K30:K37)</f>
        <v>0</v>
      </c>
      <c r="L38" s="321">
        <f>L30+L31+L32+L33+L35+L37</f>
        <v>0</v>
      </c>
      <c r="M38" s="223">
        <f t="shared" ref="M38:W38" ca="1" si="3">SUM(M30:M37)</f>
        <v>0</v>
      </c>
      <c r="N38" s="321">
        <f>N30+N31+N32+N33+N35+N37</f>
        <v>0</v>
      </c>
      <c r="O38" s="223">
        <f t="shared" ca="1" si="3"/>
        <v>0</v>
      </c>
      <c r="P38" s="321">
        <f>P30+P31+P32+P33+P35+P37</f>
        <v>0</v>
      </c>
      <c r="Q38" s="223">
        <f t="shared" ca="1" si="3"/>
        <v>0</v>
      </c>
      <c r="R38" s="321">
        <f>R30+R31+R32+R33+R35+R37</f>
        <v>0</v>
      </c>
      <c r="S38" s="223">
        <f t="shared" ca="1" si="3"/>
        <v>0</v>
      </c>
      <c r="T38" s="321">
        <f>T30+T31+T32+T33+T35+T37</f>
        <v>0</v>
      </c>
      <c r="U38" s="223">
        <f t="shared" ca="1" si="3"/>
        <v>0</v>
      </c>
      <c r="V38" s="321">
        <f>V30+V31+V32+V33+V35+V37</f>
        <v>0</v>
      </c>
      <c r="W38" s="223">
        <f t="shared" ca="1" si="3"/>
        <v>0</v>
      </c>
      <c r="Y38" s="678"/>
      <c r="Z38" s="689" t="str">
        <f>$C$38</f>
        <v>Andre omkostninger total</v>
      </c>
      <c r="AA38" s="689"/>
      <c r="AB38" s="689"/>
      <c r="AC38" s="720"/>
      <c r="AD38" s="693">
        <f>AD30+AD31+AD32+AD33+AD35+AD37</f>
        <v>0</v>
      </c>
      <c r="AE38" s="693">
        <f t="shared" ref="AE38:AS38" ca="1" si="4">SUM(AE30:AE37)</f>
        <v>0</v>
      </c>
      <c r="AF38" s="693">
        <f>AF30+AF31+AF32+AF33+AF35+AF37</f>
        <v>0</v>
      </c>
      <c r="AG38" s="693">
        <f t="shared" ca="1" si="4"/>
        <v>0</v>
      </c>
      <c r="AH38" s="693">
        <f>AH30+AH31+AH32+AH33+AH35+AH37</f>
        <v>0</v>
      </c>
      <c r="AI38" s="693">
        <f t="shared" ca="1" si="4"/>
        <v>0</v>
      </c>
      <c r="AJ38" s="693">
        <f>AJ30+AJ31+AJ32+AJ33+AJ35+AJ37</f>
        <v>0</v>
      </c>
      <c r="AK38" s="693">
        <f t="shared" ca="1" si="4"/>
        <v>0</v>
      </c>
      <c r="AL38" s="693">
        <f>AL30+AL31+AL32+AL33+AL35+AL37</f>
        <v>0</v>
      </c>
      <c r="AM38" s="693">
        <f t="shared" ca="1" si="4"/>
        <v>0</v>
      </c>
      <c r="AN38" s="693">
        <f>AN30+AN31+AN32+AN33+AN35+AN37</f>
        <v>0</v>
      </c>
      <c r="AO38" s="693">
        <f t="shared" ca="1" si="4"/>
        <v>0</v>
      </c>
      <c r="AP38" s="693">
        <f>AP30+AP31+AP32+AP33+AP35+AP37</f>
        <v>0</v>
      </c>
      <c r="AQ38" s="693">
        <f t="shared" ca="1" si="4"/>
        <v>0</v>
      </c>
      <c r="AR38" s="693">
        <f>AR30+AR31+AR32+AR33+AR35+AR37</f>
        <v>0</v>
      </c>
      <c r="AS38" s="693">
        <f t="shared" ca="1" si="4"/>
        <v>0</v>
      </c>
      <c r="AU38" s="442"/>
      <c r="AV38" s="649" t="str">
        <f>$C$38</f>
        <v>Andre omkostninger total</v>
      </c>
      <c r="AW38" s="649"/>
      <c r="AX38" s="649"/>
      <c r="AY38" s="666"/>
      <c r="AZ38" s="656">
        <f>AZ30+AZ31+AZ32+AZ33+AZ35+AZ37</f>
        <v>0</v>
      </c>
      <c r="BA38" s="656">
        <f ca="1">SUM(BA30:BA37)</f>
        <v>0</v>
      </c>
      <c r="BB38" s="656">
        <f>BB30+BB31+BB32+BB33+BB35+BB37</f>
        <v>0</v>
      </c>
      <c r="BC38" s="656">
        <f ca="1">SUM(BC30:BC37)</f>
        <v>0</v>
      </c>
      <c r="BD38" s="656">
        <f>BD30+BD31+BD32+BD33+BD35+BD37</f>
        <v>0</v>
      </c>
      <c r="BE38" s="656">
        <f ca="1">SUM(BE30:BE37)</f>
        <v>0</v>
      </c>
      <c r="BF38" s="656">
        <f>BF30+BF31+BF32+BF33+BF35+BF37</f>
        <v>0</v>
      </c>
      <c r="BG38" s="656">
        <f ca="1">SUM(BG30:BG37)</f>
        <v>0</v>
      </c>
      <c r="BH38" s="656">
        <f>BH30+BH31+BH32+BH33+BH35+BH37</f>
        <v>0</v>
      </c>
      <c r="BI38" s="656">
        <f ca="1">SUM(BI30:BI37)</f>
        <v>0</v>
      </c>
      <c r="BJ38" s="656">
        <f>BJ30+BJ31+BJ32+BJ33+BJ35+BJ37</f>
        <v>0</v>
      </c>
      <c r="BK38" s="656">
        <f ca="1">SUM(BK30:BK37)</f>
        <v>0</v>
      </c>
      <c r="BL38" s="656">
        <f>BL30+BL31+BL32+BL33+BL35+BL37</f>
        <v>0</v>
      </c>
      <c r="BM38" s="656">
        <f ca="1">SUM(BM30:BM37)</f>
        <v>0</v>
      </c>
      <c r="BN38" s="656">
        <f>BN30+BN31+BN32+BN33+BN35+BN37</f>
        <v>0</v>
      </c>
      <c r="BO38" s="656">
        <f ca="1">SUM(BO30:BO37)</f>
        <v>0</v>
      </c>
      <c r="BP38" s="297"/>
      <c r="BQ38" s="442"/>
      <c r="BR38" s="649" t="str">
        <f>$C$38</f>
        <v>Andre omkostninger total</v>
      </c>
      <c r="BS38" s="649"/>
      <c r="BT38" s="649"/>
      <c r="BU38" s="666"/>
      <c r="BV38" s="656">
        <f>BV30+BV31+BV32+BV33+BV35+BV37</f>
        <v>0</v>
      </c>
      <c r="BW38" s="656">
        <f ca="1">SUM(BW30:BW37)</f>
        <v>0</v>
      </c>
      <c r="BX38" s="656">
        <f>BX30+BX31+BX32+BX33+BX35+BX37</f>
        <v>0</v>
      </c>
      <c r="BY38" s="656">
        <f ca="1">SUM(BY30:BY37)</f>
        <v>0</v>
      </c>
      <c r="BZ38" s="656">
        <f>BZ30+BZ31+BZ32+BZ33+BZ35+BZ37</f>
        <v>0</v>
      </c>
      <c r="CA38" s="656">
        <f ca="1">SUM(CA30:CA37)</f>
        <v>0</v>
      </c>
      <c r="CB38" s="656">
        <f>CB30+CB31+CB32+CB33+CB35+CB37</f>
        <v>0</v>
      </c>
      <c r="CC38" s="656">
        <f ca="1">SUM(CC30:CC37)</f>
        <v>0</v>
      </c>
      <c r="CD38" s="656">
        <f>CD30+CD31+CD32+CD33+CD35+CD37</f>
        <v>0</v>
      </c>
      <c r="CE38" s="656">
        <f ca="1">SUM(CE30:CE37)</f>
        <v>0</v>
      </c>
      <c r="CF38" s="656">
        <f>CF30+CF31+CF32+CF33+CF35+CF37</f>
        <v>0</v>
      </c>
      <c r="CG38" s="656">
        <f ca="1">SUM(CG30:CG37)</f>
        <v>0</v>
      </c>
      <c r="CH38" s="656">
        <f>CH30+CH31+CH32+CH33+CH35+CH37</f>
        <v>0</v>
      </c>
      <c r="CI38" s="656">
        <f ca="1">SUM(CI30:CI37)</f>
        <v>0</v>
      </c>
    </row>
    <row r="39" spans="1:87" ht="14.25" customHeight="1" thickBot="1" x14ac:dyDescent="0.3">
      <c r="A39" s="1">
        <v>36</v>
      </c>
      <c r="B39" s="322" t="s">
        <v>143</v>
      </c>
      <c r="C39" s="323"/>
      <c r="D39" s="323"/>
      <c r="E39" s="323"/>
      <c r="F39" s="324"/>
      <c r="G39" s="502">
        <f>G38+G28</f>
        <v>0</v>
      </c>
      <c r="H39" s="325">
        <f ca="1">H38+H28</f>
        <v>0</v>
      </c>
      <c r="I39" s="289"/>
      <c r="J39" s="807">
        <f>J38+J28</f>
        <v>0</v>
      </c>
      <c r="K39" s="808">
        <f t="shared" ref="K39:W39" ca="1" si="5">K38+K28</f>
        <v>0</v>
      </c>
      <c r="L39" s="807">
        <f t="shared" si="5"/>
        <v>0</v>
      </c>
      <c r="M39" s="808">
        <f t="shared" ca="1" si="5"/>
        <v>0</v>
      </c>
      <c r="N39" s="807">
        <f t="shared" si="5"/>
        <v>0</v>
      </c>
      <c r="O39" s="808">
        <f t="shared" ca="1" si="5"/>
        <v>0</v>
      </c>
      <c r="P39" s="807">
        <f t="shared" si="5"/>
        <v>0</v>
      </c>
      <c r="Q39" s="808">
        <f t="shared" ca="1" si="5"/>
        <v>0</v>
      </c>
      <c r="R39" s="807">
        <f t="shared" si="5"/>
        <v>0</v>
      </c>
      <c r="S39" s="808">
        <f t="shared" ca="1" si="5"/>
        <v>0</v>
      </c>
      <c r="T39" s="807">
        <f t="shared" si="5"/>
        <v>0</v>
      </c>
      <c r="U39" s="808">
        <f t="shared" ca="1" si="5"/>
        <v>0</v>
      </c>
      <c r="V39" s="807">
        <f t="shared" si="5"/>
        <v>0</v>
      </c>
      <c r="W39" s="808">
        <f t="shared" ca="1" si="5"/>
        <v>0</v>
      </c>
      <c r="Y39" s="681" t="s">
        <v>143</v>
      </c>
      <c r="Z39" s="681"/>
      <c r="AA39" s="681"/>
      <c r="AB39" s="681"/>
      <c r="AC39" s="723"/>
      <c r="AD39" s="731">
        <f t="shared" ref="AD39:AS39" si="6">AD38+AD28</f>
        <v>0</v>
      </c>
      <c r="AE39" s="731">
        <f t="shared" ca="1" si="6"/>
        <v>0</v>
      </c>
      <c r="AF39" s="731">
        <f t="shared" si="6"/>
        <v>0</v>
      </c>
      <c r="AG39" s="731">
        <f t="shared" ca="1" si="6"/>
        <v>0</v>
      </c>
      <c r="AH39" s="731">
        <f t="shared" si="6"/>
        <v>0</v>
      </c>
      <c r="AI39" s="731">
        <f t="shared" ca="1" si="6"/>
        <v>0</v>
      </c>
      <c r="AJ39" s="731">
        <f t="shared" si="6"/>
        <v>0</v>
      </c>
      <c r="AK39" s="731">
        <f t="shared" ca="1" si="6"/>
        <v>0</v>
      </c>
      <c r="AL39" s="731">
        <f t="shared" si="6"/>
        <v>0</v>
      </c>
      <c r="AM39" s="731">
        <f t="shared" ca="1" si="6"/>
        <v>0</v>
      </c>
      <c r="AN39" s="731">
        <f t="shared" si="6"/>
        <v>0</v>
      </c>
      <c r="AO39" s="731">
        <f t="shared" ca="1" si="6"/>
        <v>0</v>
      </c>
      <c r="AP39" s="731">
        <f t="shared" si="6"/>
        <v>0</v>
      </c>
      <c r="AQ39" s="731">
        <f t="shared" ca="1" si="6"/>
        <v>0</v>
      </c>
      <c r="AR39" s="731">
        <f t="shared" si="6"/>
        <v>0</v>
      </c>
      <c r="AS39" s="731">
        <f t="shared" ca="1" si="6"/>
        <v>0</v>
      </c>
      <c r="AU39" s="505" t="s">
        <v>143</v>
      </c>
      <c r="AV39" s="505"/>
      <c r="AW39" s="505"/>
      <c r="AX39" s="505"/>
      <c r="AY39" s="652"/>
      <c r="AZ39" s="653">
        <f t="shared" ref="AZ39:BO39" si="7">AZ38+AZ28</f>
        <v>0</v>
      </c>
      <c r="BA39" s="653">
        <f t="shared" ca="1" si="7"/>
        <v>0</v>
      </c>
      <c r="BB39" s="653">
        <f t="shared" si="7"/>
        <v>0</v>
      </c>
      <c r="BC39" s="653">
        <f t="shared" ca="1" si="7"/>
        <v>0</v>
      </c>
      <c r="BD39" s="653">
        <f t="shared" si="7"/>
        <v>0</v>
      </c>
      <c r="BE39" s="653">
        <f t="shared" ca="1" si="7"/>
        <v>0</v>
      </c>
      <c r="BF39" s="653">
        <f t="shared" si="7"/>
        <v>0</v>
      </c>
      <c r="BG39" s="653">
        <f t="shared" ca="1" si="7"/>
        <v>0</v>
      </c>
      <c r="BH39" s="653">
        <f t="shared" si="7"/>
        <v>0</v>
      </c>
      <c r="BI39" s="653">
        <f t="shared" ca="1" si="7"/>
        <v>0</v>
      </c>
      <c r="BJ39" s="653">
        <f t="shared" si="7"/>
        <v>0</v>
      </c>
      <c r="BK39" s="653">
        <f t="shared" ca="1" si="7"/>
        <v>0</v>
      </c>
      <c r="BL39" s="653">
        <f t="shared" si="7"/>
        <v>0</v>
      </c>
      <c r="BM39" s="653">
        <f t="shared" ca="1" si="7"/>
        <v>0</v>
      </c>
      <c r="BN39" s="653">
        <f t="shared" si="7"/>
        <v>0</v>
      </c>
      <c r="BO39" s="653">
        <f t="shared" ca="1" si="7"/>
        <v>0</v>
      </c>
      <c r="BP39" s="297"/>
      <c r="BQ39" s="505" t="s">
        <v>143</v>
      </c>
      <c r="BR39" s="505"/>
      <c r="BS39" s="505"/>
      <c r="BT39" s="505"/>
      <c r="BU39" s="652"/>
      <c r="BV39" s="653">
        <f t="shared" ref="BV39:CI39" si="8">BV38+BV28</f>
        <v>0</v>
      </c>
      <c r="BW39" s="653">
        <f t="shared" ca="1" si="8"/>
        <v>0</v>
      </c>
      <c r="BX39" s="653">
        <f t="shared" si="8"/>
        <v>0</v>
      </c>
      <c r="BY39" s="653">
        <f t="shared" ca="1" si="8"/>
        <v>0</v>
      </c>
      <c r="BZ39" s="653">
        <f t="shared" si="8"/>
        <v>0</v>
      </c>
      <c r="CA39" s="653">
        <f t="shared" ca="1" si="8"/>
        <v>0</v>
      </c>
      <c r="CB39" s="653">
        <f t="shared" si="8"/>
        <v>0</v>
      </c>
      <c r="CC39" s="653">
        <f t="shared" ca="1" si="8"/>
        <v>0</v>
      </c>
      <c r="CD39" s="653">
        <f t="shared" si="8"/>
        <v>0</v>
      </c>
      <c r="CE39" s="653">
        <f t="shared" ca="1" si="8"/>
        <v>0</v>
      </c>
      <c r="CF39" s="653">
        <f t="shared" si="8"/>
        <v>0</v>
      </c>
      <c r="CG39" s="653">
        <f t="shared" ca="1" si="8"/>
        <v>0</v>
      </c>
      <c r="CH39" s="653">
        <f t="shared" si="8"/>
        <v>0</v>
      </c>
      <c r="CI39" s="653">
        <f t="shared" ca="1" si="8"/>
        <v>0</v>
      </c>
    </row>
    <row r="40" spans="1:87" ht="16.5" customHeight="1" thickTop="1" x14ac:dyDescent="0.25">
      <c r="A40" s="1">
        <v>37</v>
      </c>
      <c r="B40" s="274" t="str">
        <f>Data!B20</f>
        <v>Finansiering</v>
      </c>
      <c r="I40" s="289"/>
      <c r="Y40" s="678"/>
      <c r="Z40" s="678"/>
      <c r="AA40" s="678"/>
      <c r="AB40" s="678"/>
      <c r="AC40" s="675"/>
      <c r="AD40" s="730"/>
      <c r="AE40" s="730"/>
      <c r="AF40" s="730"/>
      <c r="AG40" s="730"/>
      <c r="AH40" s="730"/>
      <c r="AI40" s="730"/>
      <c r="AJ40" s="730"/>
      <c r="AK40" s="730"/>
      <c r="AL40" s="730"/>
      <c r="AM40" s="730"/>
      <c r="AN40" s="730"/>
      <c r="AO40" s="730"/>
      <c r="AP40" s="730"/>
      <c r="AQ40" s="730"/>
      <c r="AR40" s="730"/>
      <c r="AS40" s="730"/>
      <c r="AU40" s="442"/>
      <c r="AV40" s="442"/>
      <c r="AW40" s="442"/>
      <c r="AX40" s="442"/>
      <c r="AY40" s="442"/>
      <c r="AZ40" s="442"/>
      <c r="BA40" s="442"/>
      <c r="BB40" s="442"/>
      <c r="BC40" s="442"/>
      <c r="BD40" s="442"/>
      <c r="BE40" s="442"/>
      <c r="BF40" s="442"/>
      <c r="BG40" s="442"/>
      <c r="BH40" s="442"/>
      <c r="BI40" s="442"/>
      <c r="BJ40" s="442"/>
      <c r="BK40" s="442"/>
      <c r="BL40" s="442"/>
      <c r="BM40" s="442"/>
      <c r="BN40" s="442"/>
      <c r="BO40" s="442"/>
      <c r="BP40" s="297"/>
      <c r="BQ40" s="442"/>
      <c r="BR40" s="442"/>
      <c r="BS40" s="442"/>
      <c r="BT40" s="442"/>
      <c r="BU40" s="442"/>
      <c r="BV40" s="442"/>
      <c r="BW40" s="442"/>
      <c r="BX40" s="442"/>
      <c r="BY40" s="442"/>
      <c r="BZ40" s="442"/>
      <c r="CA40" s="442"/>
      <c r="CB40" s="442"/>
      <c r="CC40" s="442"/>
      <c r="CD40" s="442"/>
      <c r="CE40" s="442"/>
      <c r="CF40" s="442"/>
      <c r="CG40" s="442"/>
      <c r="CH40" s="442"/>
      <c r="CI40" s="442"/>
    </row>
    <row r="41" spans="1:87" ht="11.4" customHeight="1" x14ac:dyDescent="0.25">
      <c r="A41" s="1">
        <v>38</v>
      </c>
      <c r="B41" s="492"/>
      <c r="C41" s="320"/>
      <c r="D41" s="320"/>
      <c r="E41" s="320"/>
      <c r="F41" s="162"/>
      <c r="G41" s="292"/>
      <c r="H41" s="493"/>
      <c r="I41" s="289"/>
      <c r="J41" s="494" t="str">
        <f>IF(J39&gt;0,IF(J43/J39&gt;J8,Data!$B$98," ")," ")</f>
        <v xml:space="preserve"> </v>
      </c>
      <c r="K41" s="223"/>
      <c r="L41" s="494" t="str">
        <f>IF(L39&gt;0,IF(L43/L39&gt;L8,Data!$B$98," ")," ")</f>
        <v xml:space="preserve"> </v>
      </c>
      <c r="M41" s="223"/>
      <c r="N41" s="494" t="str">
        <f>IF(N39&gt;0,IF(N43/N39&gt;N8,Data!$B$98," ")," ")</f>
        <v xml:space="preserve"> </v>
      </c>
      <c r="O41" s="223"/>
      <c r="P41" s="494" t="str">
        <f>IF(P39&gt;0,IF(P43/P39&gt;P8,Data!$B$98," ")," ")</f>
        <v xml:space="preserve"> </v>
      </c>
      <c r="Q41" s="223"/>
      <c r="R41" s="494" t="str">
        <f>IF(R39&gt;0,IF(R43/R39&gt;R8,Data!$B$98," ")," ")</f>
        <v xml:space="preserve"> </v>
      </c>
      <c r="S41" s="223"/>
      <c r="T41" s="494" t="str">
        <f>IF(T39&gt;0,IF(T43/T39&gt;T8,Data!$B$98," ")," ")</f>
        <v xml:space="preserve"> </v>
      </c>
      <c r="U41" s="223"/>
      <c r="V41" s="494" t="str">
        <f>IF(V39&gt;0,IF(V43/V39&gt;V8,Data!$B$98," ")," ")</f>
        <v xml:space="preserve"> </v>
      </c>
      <c r="W41" s="223"/>
      <c r="Y41" s="754">
        <f>B41</f>
        <v>0</v>
      </c>
      <c r="Z41" s="733"/>
      <c r="AA41" s="689"/>
      <c r="AB41" s="689"/>
      <c r="AC41" s="675"/>
      <c r="AD41" s="678" t="str">
        <f>IF(AD39&gt;0,IF(AD43/AD39&gt;AD16,Data!$B$98," ")," ")</f>
        <v xml:space="preserve"> </v>
      </c>
      <c r="AE41" s="693"/>
      <c r="AF41" s="678" t="str">
        <f>IF(AF39&gt;0,IF(AF43/AF39&gt;AF16,Data!$B$98," ")," ")</f>
        <v xml:space="preserve"> </v>
      </c>
      <c r="AG41" s="693"/>
      <c r="AH41" s="678" t="str">
        <f>IF(AH39&gt;0,IF(AH43/AH39&gt;AH16,Data!$B$98," ")," ")</f>
        <v xml:space="preserve"> </v>
      </c>
      <c r="AI41" s="693"/>
      <c r="AJ41" s="678" t="str">
        <f>IF(AJ39&gt;0,IF(AJ43/AJ39&gt;AJ16,Data!$B$98," ")," ")</f>
        <v xml:space="preserve"> </v>
      </c>
      <c r="AK41" s="693"/>
      <c r="AL41" s="678" t="str">
        <f>IF(AL39&gt;0,IF(AL43/AL39&gt;AL16,Data!$B$98," ")," ")</f>
        <v xml:space="preserve"> </v>
      </c>
      <c r="AM41" s="693"/>
      <c r="AN41" s="678" t="str">
        <f>IF(AN39&gt;0,IF(AN43/AN39&gt;AN16,Data!$B$98," ")," ")</f>
        <v xml:space="preserve"> </v>
      </c>
      <c r="AO41" s="693"/>
      <c r="AP41" s="678" t="str">
        <f>IF(AP39&gt;0,IF(AP43/AP39&gt;AP16,Data!$B$98," ")," ")</f>
        <v xml:space="preserve"> </v>
      </c>
      <c r="AQ41" s="693"/>
      <c r="AR41" s="678" t="str">
        <f>IF(AR39&gt;0,IF(AR43/AR39&gt;AR16,Data!$B$98," ")," ")</f>
        <v xml:space="preserve"> </v>
      </c>
      <c r="AS41" s="693"/>
      <c r="AU41" s="743">
        <f>X41</f>
        <v>0</v>
      </c>
      <c r="AV41" s="649"/>
      <c r="AW41" s="649"/>
      <c r="AX41" s="649"/>
      <c r="AY41" s="442"/>
      <c r="AZ41" s="442" t="str">
        <f>IF(AZ39&gt;0,IF(AZ43/AZ39&gt;AZ16,Data!$B$98," ")," ")</f>
        <v xml:space="preserve"> </v>
      </c>
      <c r="BA41" s="656"/>
      <c r="BB41" s="442" t="str">
        <f>IF(BB39&gt;0,IF(BB43/BB39&gt;BB16,Data!$B$98," ")," ")</f>
        <v xml:space="preserve"> </v>
      </c>
      <c r="BC41" s="656"/>
      <c r="BD41" s="442" t="str">
        <f>IF(BD39&gt;0,IF(BD43/BD39&gt;BD16,Data!$B$98," ")," ")</f>
        <v xml:space="preserve"> </v>
      </c>
      <c r="BE41" s="656"/>
      <c r="BF41" s="442" t="str">
        <f>IF(BF39&gt;0,IF(BF43/BF39&gt;BF16,Data!$B$98," ")," ")</f>
        <v xml:space="preserve"> </v>
      </c>
      <c r="BG41" s="656"/>
      <c r="BH41" s="442" t="str">
        <f>IF(BH39&gt;0,IF(BH43/BH39&gt;BH16,Data!$B$98," ")," ")</f>
        <v xml:space="preserve"> </v>
      </c>
      <c r="BI41" s="656"/>
      <c r="BJ41" s="442" t="str">
        <f>IF(BJ39&gt;0,IF(BJ43/BJ39&gt;BJ16,Data!$B$98," ")," ")</f>
        <v xml:space="preserve"> </v>
      </c>
      <c r="BK41" s="656"/>
      <c r="BL41" s="442" t="str">
        <f>IF(BL39&gt;0,IF(BL43/BL39&gt;BL16,Data!$B$98," ")," ")</f>
        <v xml:space="preserve"> </v>
      </c>
      <c r="BM41" s="656"/>
      <c r="BN41" s="442" t="str">
        <f>IF(BN39&gt;0,IF(BN43/BN39&gt;BN16,Data!$B$98," ")," ")</f>
        <v xml:space="preserve"> </v>
      </c>
      <c r="BO41" s="656"/>
      <c r="BP41" s="297"/>
      <c r="BQ41" s="743">
        <f>AT41</f>
        <v>0</v>
      </c>
      <c r="BR41" s="649"/>
      <c r="BS41" s="649"/>
      <c r="BT41" s="649"/>
      <c r="BU41" s="442"/>
      <c r="BV41" s="442" t="str">
        <f>IF(BV39&gt;0,IF(BV43/BV39&gt;BV16,Data!$B$98," ")," ")</f>
        <v xml:space="preserve"> </v>
      </c>
      <c r="BW41" s="656"/>
      <c r="BX41" s="442" t="str">
        <f>IF(BX39&gt;0,IF(BX43/BX39&gt;BX16,Data!$B$98," ")," ")</f>
        <v xml:space="preserve"> </v>
      </c>
      <c r="BY41" s="656"/>
      <c r="BZ41" s="442" t="str">
        <f>IF(BZ39&gt;0,IF(BZ43/BZ39&gt;BZ16,Data!$B$98," ")," ")</f>
        <v xml:space="preserve"> </v>
      </c>
      <c r="CA41" s="656"/>
      <c r="CB41" s="442" t="str">
        <f>IF(CB39&gt;0,IF(CB43/CB39&gt;CB16,Data!$B$98," ")," ")</f>
        <v xml:space="preserve"> </v>
      </c>
      <c r="CC41" s="656"/>
      <c r="CD41" s="442" t="str">
        <f>IF(CD39&gt;0,IF(CD43/CD39&gt;CD16,Data!$B$98," ")," ")</f>
        <v xml:space="preserve"> </v>
      </c>
      <c r="CE41" s="656"/>
      <c r="CF41" s="442" t="str">
        <f>IF(CF39&gt;0,IF(CF43/CF39&gt;CF16,Data!$B$98," ")," ")</f>
        <v xml:space="preserve"> </v>
      </c>
      <c r="CG41" s="656"/>
      <c r="CH41" s="442" t="str">
        <f>IF(CH39&gt;0,IF(CH43/CH39&gt;CH16,Data!$B$98," ")," ")</f>
        <v xml:space="preserve"> </v>
      </c>
      <c r="CI41" s="656"/>
    </row>
    <row r="42" spans="1:87" ht="12" customHeight="1" x14ac:dyDescent="0.25">
      <c r="A42" s="1">
        <v>39</v>
      </c>
      <c r="B42" s="111"/>
      <c r="C42" s="326" t="str">
        <f>Data!B109</f>
        <v>Tilskudsprocent</v>
      </c>
      <c r="D42" s="212"/>
      <c r="E42" s="212"/>
      <c r="F42" s="163"/>
      <c r="G42" s="832">
        <f>IF(SUM(G43:G45)&gt;0,G43/SUM(G43:G45),)</f>
        <v>0</v>
      </c>
      <c r="H42" s="821">
        <f ca="1">IF(SUM(H43:H45)&gt;0,H43/SUM(H43:H45),)</f>
        <v>0</v>
      </c>
      <c r="I42" s="289"/>
      <c r="J42" s="833"/>
      <c r="K42" s="327">
        <f ca="1">IF(K39&gt;0,K43/K39,)</f>
        <v>0</v>
      </c>
      <c r="L42" s="833"/>
      <c r="M42" s="834">
        <f ca="1">IF(M39&gt;0,M43/M39,)</f>
        <v>0</v>
      </c>
      <c r="N42" s="833"/>
      <c r="O42" s="835">
        <f ca="1">IF(O39&gt;0,O43/O39,)</f>
        <v>0</v>
      </c>
      <c r="P42" s="833"/>
      <c r="Q42" s="835">
        <f ca="1">IF(Q39&gt;0,Q43/Q39,)</f>
        <v>0</v>
      </c>
      <c r="R42" s="833"/>
      <c r="S42" s="835">
        <f ca="1">IF(S39&gt;0,S43/S39,)</f>
        <v>0</v>
      </c>
      <c r="T42" s="833"/>
      <c r="U42" s="835">
        <f ca="1">IF(U39&gt;0,U43/U39,)</f>
        <v>0</v>
      </c>
      <c r="V42" s="833"/>
      <c r="W42" s="835">
        <f ca="1">IF(W39&gt;0,W43/W39,)</f>
        <v>0</v>
      </c>
      <c r="Y42" s="678"/>
      <c r="Z42" s="697" t="str">
        <f>$C$42</f>
        <v>Tilskudsprocent</v>
      </c>
      <c r="AA42" s="689"/>
      <c r="AB42" s="689"/>
      <c r="AC42" s="675"/>
      <c r="AD42" s="698"/>
      <c r="AE42" s="699">
        <f ca="1">IF(AE39&gt;0,AE43/AE39,)</f>
        <v>0</v>
      </c>
      <c r="AF42" s="698"/>
      <c r="AG42" s="699">
        <f ca="1">IF(AG39&gt;0,AG43/AG39,)</f>
        <v>0</v>
      </c>
      <c r="AH42" s="698"/>
      <c r="AI42" s="699">
        <f ca="1">IF(AI39&gt;0,AI43/AI39,)</f>
        <v>0</v>
      </c>
      <c r="AJ42" s="698"/>
      <c r="AK42" s="699">
        <f ca="1">IF(AK39&gt;0,AK43/AK39,)</f>
        <v>0</v>
      </c>
      <c r="AL42" s="698"/>
      <c r="AM42" s="699">
        <f ca="1">IF(AM39&gt;0,AM43/AM39,)</f>
        <v>0</v>
      </c>
      <c r="AN42" s="698"/>
      <c r="AO42" s="699">
        <f ca="1">IF(AO39&gt;0,AO43/AO39,)</f>
        <v>0</v>
      </c>
      <c r="AP42" s="698"/>
      <c r="AQ42" s="699">
        <f ca="1">IF(AQ39&gt;0,AQ43/AQ39,)</f>
        <v>0</v>
      </c>
      <c r="AR42" s="698"/>
      <c r="AS42" s="699">
        <f ca="1">IF(AS39&gt;0,AS43/AS39,)</f>
        <v>0</v>
      </c>
      <c r="AU42" s="442"/>
      <c r="AV42" s="651" t="str">
        <f>$C$42</f>
        <v>Tilskudsprocent</v>
      </c>
      <c r="AW42" s="649"/>
      <c r="AX42" s="649"/>
      <c r="AY42" s="442"/>
      <c r="AZ42" s="658"/>
      <c r="BA42" s="744">
        <f ca="1">IF(BA39&gt;0,BA43/BA39,)</f>
        <v>0</v>
      </c>
      <c r="BB42" s="658"/>
      <c r="BC42" s="744">
        <f ca="1">IF(BC39&gt;0,BC43/BC39,)</f>
        <v>0</v>
      </c>
      <c r="BD42" s="658"/>
      <c r="BE42" s="744">
        <f ca="1">IF(BE39&gt;0,BE43/BE39,)</f>
        <v>0</v>
      </c>
      <c r="BF42" s="658"/>
      <c r="BG42" s="744">
        <f ca="1">IF(BG39&gt;0,BG43/BG39,)</f>
        <v>0</v>
      </c>
      <c r="BH42" s="658"/>
      <c r="BI42" s="744">
        <f ca="1">IF(BI39&gt;0,BI43/BI39,)</f>
        <v>0</v>
      </c>
      <c r="BJ42" s="658"/>
      <c r="BK42" s="744">
        <f ca="1">IF(BK39&gt;0,BK43/BK39,)</f>
        <v>0</v>
      </c>
      <c r="BL42" s="658"/>
      <c r="BM42" s="744">
        <f ca="1">IF(BM39&gt;0,BM43/BM39,)</f>
        <v>0</v>
      </c>
      <c r="BN42" s="658"/>
      <c r="BO42" s="744">
        <f ca="1">IF(BO39&gt;0,BO43/BO39,)</f>
        <v>0</v>
      </c>
      <c r="BP42" s="297"/>
      <c r="BQ42" s="442"/>
      <c r="BR42" s="651" t="str">
        <f>$C$42</f>
        <v>Tilskudsprocent</v>
      </c>
      <c r="BS42" s="649"/>
      <c r="BT42" s="649"/>
      <c r="BU42" s="442"/>
      <c r="BV42" s="658"/>
      <c r="BW42" s="744">
        <f ca="1">IF(BW39&gt;0,BW43/BW39,)</f>
        <v>0</v>
      </c>
      <c r="BX42" s="658"/>
      <c r="BY42" s="744">
        <f ca="1">IF(BY39&gt;0,BY43/BY39,)</f>
        <v>0</v>
      </c>
      <c r="BZ42" s="658"/>
      <c r="CA42" s="744">
        <f ca="1">IF(CA39&gt;0,CA43/CA39,)</f>
        <v>0</v>
      </c>
      <c r="CB42" s="658"/>
      <c r="CC42" s="744">
        <f ca="1">IF(CC39&gt;0,CC43/CC39,)</f>
        <v>0</v>
      </c>
      <c r="CD42" s="658"/>
      <c r="CE42" s="744">
        <f ca="1">IF(CE39&gt;0,CE43/CE39,)</f>
        <v>0</v>
      </c>
      <c r="CF42" s="658"/>
      <c r="CG42" s="744">
        <f ca="1">IF(CG39&gt;0,CG43/CG39,)</f>
        <v>0</v>
      </c>
      <c r="CH42" s="658"/>
      <c r="CI42" s="744">
        <f ca="1">IF(CI39&gt;0,CI43/CI39,)</f>
        <v>0</v>
      </c>
    </row>
    <row r="43" spans="1:87" ht="12" customHeight="1" x14ac:dyDescent="0.25">
      <c r="A43" s="1">
        <v>40</v>
      </c>
      <c r="B43" s="111"/>
      <c r="C43" s="1" t="str">
        <f>Data!B21</f>
        <v>Tilskud total</v>
      </c>
      <c r="D43" s="274"/>
      <c r="F43" s="503">
        <f>IF(G$39&gt;0,G43/G$39,)</f>
        <v>0</v>
      </c>
      <c r="G43" s="450">
        <f>J43+L43+N43+P43+R43+T43+V43+AD43+AF43+AH43+AJ43+AL43+AN43+AP43+AR43+AZ43+BB43+BD43+BF43+BH43+BJ43+BL43+BN43+BV43+BX43+BZ43+CB43+CD43+CF43+CH43</f>
        <v>0</v>
      </c>
      <c r="H43" s="451">
        <f t="shared" ref="G43:H45" ca="1" si="9">K43+M43+O43+Q43+S43+U43+W43+AE43+AG43+AI43+AK43+AM43+AO43+AQ43+AS43+BA43+BC43+BE43+BG43+BI43+BK43+BM43+BO43+BW43+BY43+CA43+CC43+CE43+CG43+CI43</f>
        <v>0</v>
      </c>
      <c r="I43" s="328"/>
      <c r="J43" s="235">
        <f>J42*J39</f>
        <v>0</v>
      </c>
      <c r="K43" s="329">
        <f ca="1">HLOOKUP("fane",'Partner-period(er)'!$C:$H,$A43-13+((J$1-1)*50),FALSE)</f>
        <v>0</v>
      </c>
      <c r="L43" s="235">
        <f>L42*L39</f>
        <v>0</v>
      </c>
      <c r="M43" s="329">
        <f ca="1">HLOOKUP("fane",'Partner-period(er)'!$C:$H,$A43-13+((L$1-1)*50),FALSE)</f>
        <v>0</v>
      </c>
      <c r="N43" s="235">
        <f>N42*N39</f>
        <v>0</v>
      </c>
      <c r="O43" s="281">
        <f ca="1">HLOOKUP("fane",'Partner-period(er)'!$C:$H,$A43-13+((N$1-1)*50),FALSE)</f>
        <v>0</v>
      </c>
      <c r="P43" s="235">
        <f>P42*P39</f>
        <v>0</v>
      </c>
      <c r="Q43" s="281">
        <f ca="1">HLOOKUP("fane",'Partner-period(er)'!$C:$H,$A43-13+((P$1-1)*50),FALSE)</f>
        <v>0</v>
      </c>
      <c r="R43" s="235">
        <f>R42*R39</f>
        <v>0</v>
      </c>
      <c r="S43" s="281">
        <f ca="1">HLOOKUP("fane",'Partner-period(er)'!$C:$H,$A43-13+((R$1-1)*50),FALSE)</f>
        <v>0</v>
      </c>
      <c r="T43" s="235">
        <f>T42*T39</f>
        <v>0</v>
      </c>
      <c r="U43" s="281">
        <f ca="1">HLOOKUP("fane",'Partner-period(er)'!$C:$H,$A43-13+((T$1-1)*50),FALSE)</f>
        <v>0</v>
      </c>
      <c r="V43" s="235">
        <f>V42*V39</f>
        <v>0</v>
      </c>
      <c r="W43" s="281">
        <f ca="1">HLOOKUP("fane",'Partner-period(er)'!$C:$H,$A43-13+((V$1-1)*50),FALSE)</f>
        <v>0</v>
      </c>
      <c r="Y43" s="678"/>
      <c r="Z43" s="678" t="str">
        <f>$C$43</f>
        <v>Tilskud total</v>
      </c>
      <c r="AA43" s="681"/>
      <c r="AB43" s="678"/>
      <c r="AC43" s="724"/>
      <c r="AD43" s="700">
        <f>AD42*AD39</f>
        <v>0</v>
      </c>
      <c r="AE43" s="701">
        <f ca="1">HLOOKUP("fane",'Partner-period(er)'!$C:$H,$A43-13+((AD$1-1)*50),FALSE)</f>
        <v>0</v>
      </c>
      <c r="AF43" s="700">
        <f>AF42*AF39</f>
        <v>0</v>
      </c>
      <c r="AG43" s="701">
        <f ca="1">HLOOKUP("fane",'Partner-period(er)'!$C:$H,$A43-13+((AF$1-1)*50),FALSE)</f>
        <v>0</v>
      </c>
      <c r="AH43" s="700">
        <f>AH42*AH39</f>
        <v>0</v>
      </c>
      <c r="AI43" s="701">
        <f ca="1">HLOOKUP("fane",'Partner-period(er)'!$C:$H,$A43-13+((AH$1-1)*50),FALSE)</f>
        <v>0</v>
      </c>
      <c r="AJ43" s="700">
        <f>AJ42*AJ39</f>
        <v>0</v>
      </c>
      <c r="AK43" s="701">
        <f ca="1">HLOOKUP("fane",'Partner-period(er)'!$C:$H,$A43-13+((AJ$1-1)*50),FALSE)</f>
        <v>0</v>
      </c>
      <c r="AL43" s="700">
        <f>AL42*AL39</f>
        <v>0</v>
      </c>
      <c r="AM43" s="701">
        <f ca="1">HLOOKUP("fane",'Partner-period(er)'!$C:$H,$A43-13+((AL$1-1)*50),FALSE)</f>
        <v>0</v>
      </c>
      <c r="AN43" s="700">
        <f>AN42*AN39</f>
        <v>0</v>
      </c>
      <c r="AO43" s="701">
        <f ca="1">HLOOKUP("fane",'Partner-period(er)'!$C:$H,$A43-13+((AN$1-1)*50),FALSE)</f>
        <v>0</v>
      </c>
      <c r="AP43" s="700">
        <f>AP42*AP39</f>
        <v>0</v>
      </c>
      <c r="AQ43" s="701">
        <f ca="1">HLOOKUP("fane",'Partner-period(er)'!$C:$H,$A43-13+((AP$1-1)*50),FALSE)</f>
        <v>0</v>
      </c>
      <c r="AR43" s="700">
        <f>AR42*AR39</f>
        <v>0</v>
      </c>
      <c r="AS43" s="701">
        <f ca="1">HLOOKUP("fane",'Partner-period(er)'!$C:$H,$A43-13+((AR$1-1)*50),FALSE)</f>
        <v>0</v>
      </c>
      <c r="AU43" s="442"/>
      <c r="AV43" s="442" t="str">
        <f>$C$43</f>
        <v>Tilskud total</v>
      </c>
      <c r="AW43" s="505"/>
      <c r="AX43" s="442"/>
      <c r="AY43" s="745"/>
      <c r="AZ43" s="659">
        <f>AZ42*AZ39</f>
        <v>0</v>
      </c>
      <c r="BA43" s="746">
        <f ca="1">HLOOKUP("fane",'Partner-period(er)'!$C:$H,$A43-13+((AZ$1-1)*50),FALSE)</f>
        <v>0</v>
      </c>
      <c r="BB43" s="659">
        <f>BB42*BB39</f>
        <v>0</v>
      </c>
      <c r="BC43" s="746">
        <f ca="1">HLOOKUP("fane",'Partner-period(er)'!$C:$H,$A43-13+((BB$1-1)*50),FALSE)</f>
        <v>0</v>
      </c>
      <c r="BD43" s="659">
        <f>BD42*BD39</f>
        <v>0</v>
      </c>
      <c r="BE43" s="746">
        <f ca="1">HLOOKUP("fane",'Partner-period(er)'!$C:$H,$A43-13+((BD$1-1)*50),FALSE)</f>
        <v>0</v>
      </c>
      <c r="BF43" s="659">
        <f>BF42*BF39</f>
        <v>0</v>
      </c>
      <c r="BG43" s="746">
        <f ca="1">HLOOKUP("fane",'Partner-period(er)'!$C:$H,$A43-13+((BF$1-1)*50),FALSE)</f>
        <v>0</v>
      </c>
      <c r="BH43" s="659">
        <f>BH42*BH39</f>
        <v>0</v>
      </c>
      <c r="BI43" s="746">
        <f ca="1">HLOOKUP("fane",'Partner-period(er)'!$C:$H,$A43-13+((BH$1-1)*50),FALSE)</f>
        <v>0</v>
      </c>
      <c r="BJ43" s="659">
        <f>BJ42*BJ39</f>
        <v>0</v>
      </c>
      <c r="BK43" s="746">
        <f ca="1">HLOOKUP("fane",'Partner-period(er)'!$C:$H,$A43-13+((BJ$1-1)*50),FALSE)</f>
        <v>0</v>
      </c>
      <c r="BL43" s="659">
        <f>BL42*BL39</f>
        <v>0</v>
      </c>
      <c r="BM43" s="746">
        <f ca="1">HLOOKUP("fane",'Partner-period(er)'!$C:$H,$A43-13+((BL$1-1)*50),FALSE)</f>
        <v>0</v>
      </c>
      <c r="BN43" s="659">
        <f>BN42*BN39</f>
        <v>0</v>
      </c>
      <c r="BO43" s="746">
        <f ca="1">HLOOKUP("fane",'Partner-period(er)'!$C:$H,$A43-13+((BN$1-1)*50),FALSE)</f>
        <v>0</v>
      </c>
      <c r="BP43" s="297"/>
      <c r="BQ43" s="442"/>
      <c r="BR43" s="442" t="str">
        <f>$C$43</f>
        <v>Tilskud total</v>
      </c>
      <c r="BS43" s="505"/>
      <c r="BT43" s="442"/>
      <c r="BU43" s="745"/>
      <c r="BV43" s="659">
        <f>BV42*BV39</f>
        <v>0</v>
      </c>
      <c r="BW43" s="746">
        <f ca="1">HLOOKUP("fane",'Partner-period(er)'!$C:$H,$A43-13+((BV$1-1)*50),FALSE)</f>
        <v>0</v>
      </c>
      <c r="BX43" s="659">
        <f>BX42*BX39</f>
        <v>0</v>
      </c>
      <c r="BY43" s="746">
        <f ca="1">HLOOKUP("fane",'Partner-period(er)'!$C:$H,$A43-13+((BX$1-1)*50),FALSE)</f>
        <v>0</v>
      </c>
      <c r="BZ43" s="659">
        <f>BZ42*BZ39</f>
        <v>0</v>
      </c>
      <c r="CA43" s="746">
        <f ca="1">HLOOKUP("fane",'Partner-period(er)'!$C:$H,$A43-13+((BZ$1-1)*50),FALSE)</f>
        <v>0</v>
      </c>
      <c r="CB43" s="659">
        <f>CB42*CB39</f>
        <v>0</v>
      </c>
      <c r="CC43" s="746">
        <f ca="1">HLOOKUP("fane",'Partner-period(er)'!$C:$H,$A43-13+((CB$1-1)*50),FALSE)</f>
        <v>0</v>
      </c>
      <c r="CD43" s="659">
        <f>CD42*CD39</f>
        <v>0</v>
      </c>
      <c r="CE43" s="746">
        <f ca="1">HLOOKUP("fane",'Partner-period(er)'!$C:$H,$A43-13+((CD$1-1)*50),FALSE)</f>
        <v>0</v>
      </c>
      <c r="CF43" s="659">
        <f>CF42*CF39</f>
        <v>0</v>
      </c>
      <c r="CG43" s="746">
        <f ca="1">HLOOKUP("fane",'Partner-period(er)'!$C:$H,$A43-13+((CF$1-1)*50),FALSE)</f>
        <v>0</v>
      </c>
      <c r="CH43" s="659">
        <f>CH42*CH39</f>
        <v>0</v>
      </c>
      <c r="CI43" s="746">
        <f ca="1">HLOOKUP("fane",'Partner-period(er)'!$C:$H,$A43-13+((CH$1-1)*50),FALSE)</f>
        <v>0</v>
      </c>
    </row>
    <row r="44" spans="1:87" ht="12" hidden="1" customHeight="1" x14ac:dyDescent="0.25">
      <c r="A44" s="1">
        <v>41</v>
      </c>
      <c r="B44" s="111"/>
      <c r="C44" s="1" t="str">
        <f>Data!B22</f>
        <v>Anden finansiering</v>
      </c>
      <c r="D44" s="274"/>
      <c r="F44" s="503">
        <f>IF(G$39&gt;0,G44/G$39,)</f>
        <v>0</v>
      </c>
      <c r="G44" s="450">
        <f t="shared" si="9"/>
        <v>0</v>
      </c>
      <c r="H44" s="451">
        <f t="shared" ca="1" si="9"/>
        <v>0</v>
      </c>
      <c r="J44" s="599"/>
      <c r="K44" s="329">
        <f ca="1">HLOOKUP("fane",'Partner-period(er)'!$C:$H,$A44-13+((J$1-1)*50),FALSE)</f>
        <v>0</v>
      </c>
      <c r="L44" s="599"/>
      <c r="M44" s="329">
        <f ca="1">HLOOKUP("fane",'Partner-period(er)'!$C:$H,$A44-13+((L$1-1)*50),FALSE)</f>
        <v>0</v>
      </c>
      <c r="N44" s="599"/>
      <c r="O44" s="281">
        <f ca="1">HLOOKUP("fane",'Partner-period(er)'!$C:$H,$A44-13+((N$1-1)*50),FALSE)</f>
        <v>0</v>
      </c>
      <c r="P44" s="599"/>
      <c r="Q44" s="281">
        <f ca="1">HLOOKUP("fane",'Partner-period(er)'!$C:$H,$A44-13+((P$1-1)*50),FALSE)</f>
        <v>0</v>
      </c>
      <c r="R44" s="599"/>
      <c r="S44" s="281">
        <f ca="1">HLOOKUP("fane",'Partner-period(er)'!$C:$H,$A44-13+((R$1-1)*50),FALSE)</f>
        <v>0</v>
      </c>
      <c r="T44" s="599"/>
      <c r="U44" s="281">
        <f ca="1">HLOOKUP("fane",'Partner-period(er)'!$C:$H,$A44-13+((T$1-1)*50),FALSE)</f>
        <v>0</v>
      </c>
      <c r="V44" s="599"/>
      <c r="W44" s="281">
        <f ca="1">HLOOKUP("fane",'Partner-period(er)'!$C:$H,$A44-13+((V$1-1)*50),FALSE)</f>
        <v>0</v>
      </c>
      <c r="Y44" s="678"/>
      <c r="Z44" s="678" t="str">
        <f>$C$44</f>
        <v>Anden finansiering</v>
      </c>
      <c r="AA44" s="681"/>
      <c r="AB44" s="678"/>
      <c r="AC44" s="724"/>
      <c r="AD44" s="702"/>
      <c r="AE44" s="701">
        <f ca="1">HLOOKUP("fane",'Partner-period(er)'!$C:$H,$A44-13+((AD$1-1)*50),FALSE)</f>
        <v>0</v>
      </c>
      <c r="AF44" s="702"/>
      <c r="AG44" s="701">
        <f ca="1">HLOOKUP("fane",'Partner-period(er)'!$C:$H,$A44-13+((AF$1-1)*50),FALSE)</f>
        <v>0</v>
      </c>
      <c r="AH44" s="702"/>
      <c r="AI44" s="701">
        <f ca="1">HLOOKUP("fane",'Partner-period(er)'!$C:$H,$A44-13+((AH$1-1)*50),FALSE)</f>
        <v>0</v>
      </c>
      <c r="AJ44" s="702"/>
      <c r="AK44" s="701">
        <f ca="1">HLOOKUP("fane",'Partner-period(er)'!$C:$H,$A44-13+((AJ$1-1)*50),FALSE)</f>
        <v>0</v>
      </c>
      <c r="AL44" s="702"/>
      <c r="AM44" s="701">
        <f ca="1">HLOOKUP("fane",'Partner-period(er)'!$C:$H,$A44-13+((AL$1-1)*50),FALSE)</f>
        <v>0</v>
      </c>
      <c r="AN44" s="702"/>
      <c r="AO44" s="701">
        <f ca="1">HLOOKUP("fane",'Partner-period(er)'!$C:$H,$A44-13+((AN$1-1)*50),FALSE)</f>
        <v>0</v>
      </c>
      <c r="AP44" s="702"/>
      <c r="AQ44" s="701">
        <f ca="1">HLOOKUP("fane",'Partner-period(er)'!$C:$H,$A44-13+((AP$1-1)*50),FALSE)</f>
        <v>0</v>
      </c>
      <c r="AR44" s="702"/>
      <c r="AS44" s="701">
        <f ca="1">HLOOKUP("fane",'Partner-period(er)'!$C:$H,$A44-13+((AR$1-1)*50),FALSE)</f>
        <v>0</v>
      </c>
      <c r="AU44" s="442"/>
      <c r="AV44" s="442" t="str">
        <f>$C$44</f>
        <v>Anden finansiering</v>
      </c>
      <c r="AW44" s="505"/>
      <c r="AX44" s="442"/>
      <c r="AY44" s="745"/>
      <c r="AZ44" s="660"/>
      <c r="BA44" s="746">
        <f ca="1">HLOOKUP("fane",'Partner-period(er)'!$C:$H,$A44-13+((AZ$1-1)*50),FALSE)</f>
        <v>0</v>
      </c>
      <c r="BB44" s="660"/>
      <c r="BC44" s="746">
        <f ca="1">HLOOKUP("fane",'Partner-period(er)'!$C:$H,$A44-13+((BB$1-1)*50),FALSE)</f>
        <v>0</v>
      </c>
      <c r="BD44" s="660"/>
      <c r="BE44" s="746">
        <f ca="1">HLOOKUP("fane",'Partner-period(er)'!$C:$H,$A44-13+((BD$1-1)*50),FALSE)</f>
        <v>0</v>
      </c>
      <c r="BF44" s="660"/>
      <c r="BG44" s="746">
        <f ca="1">HLOOKUP("fane",'Partner-period(er)'!$C:$H,$A44-13+((BF$1-1)*50),FALSE)</f>
        <v>0</v>
      </c>
      <c r="BH44" s="660"/>
      <c r="BI44" s="746">
        <f ca="1">HLOOKUP("fane",'Partner-period(er)'!$C:$H,$A44-13+((BH$1-1)*50),FALSE)</f>
        <v>0</v>
      </c>
      <c r="BJ44" s="660"/>
      <c r="BK44" s="746">
        <f ca="1">HLOOKUP("fane",'Partner-period(er)'!$C:$H,$A44-13+((BJ$1-1)*50),FALSE)</f>
        <v>0</v>
      </c>
      <c r="BL44" s="660"/>
      <c r="BM44" s="746">
        <f ca="1">HLOOKUP("fane",'Partner-period(er)'!$C:$H,$A44-13+((BL$1-1)*50),FALSE)</f>
        <v>0</v>
      </c>
      <c r="BN44" s="660"/>
      <c r="BO44" s="746">
        <f ca="1">HLOOKUP("fane",'Partner-period(er)'!$C:$H,$A44-13+((BN$1-1)*50),FALSE)</f>
        <v>0</v>
      </c>
      <c r="BP44" s="297"/>
      <c r="BQ44" s="442"/>
      <c r="BR44" s="442" t="str">
        <f>$C$44</f>
        <v>Anden finansiering</v>
      </c>
      <c r="BS44" s="505"/>
      <c r="BT44" s="442"/>
      <c r="BU44" s="745"/>
      <c r="BV44" s="660"/>
      <c r="BW44" s="746">
        <f ca="1">HLOOKUP("fane",'Partner-period(er)'!$C:$H,$A44-13+((BV$1-1)*50),FALSE)</f>
        <v>0</v>
      </c>
      <c r="BX44" s="660"/>
      <c r="BY44" s="746">
        <f ca="1">HLOOKUP("fane",'Partner-period(er)'!$C:$H,$A44-13+((BX$1-1)*50),FALSE)</f>
        <v>0</v>
      </c>
      <c r="BZ44" s="660"/>
      <c r="CA44" s="746">
        <f ca="1">HLOOKUP("fane",'Partner-period(er)'!$C:$H,$A44-13+((BZ$1-1)*50),FALSE)</f>
        <v>0</v>
      </c>
      <c r="CB44" s="660"/>
      <c r="CC44" s="746">
        <f ca="1">HLOOKUP("fane",'Partner-period(er)'!$C:$H,$A44-13+((CB$1-1)*50),FALSE)</f>
        <v>0</v>
      </c>
      <c r="CD44" s="660"/>
      <c r="CE44" s="746">
        <f ca="1">HLOOKUP("fane",'Partner-period(er)'!$C:$H,$A44-13+((CD$1-1)*50),FALSE)</f>
        <v>0</v>
      </c>
      <c r="CF44" s="660"/>
      <c r="CG44" s="746">
        <f ca="1">HLOOKUP("fane",'Partner-period(er)'!$C:$H,$A44-13+((CF$1-1)*50),FALSE)</f>
        <v>0</v>
      </c>
      <c r="CH44" s="660"/>
      <c r="CI44" s="746">
        <f ca="1">HLOOKUP("fane",'Partner-period(er)'!$C:$H,$A44-13+((CH$1-1)*50),FALSE)</f>
        <v>0</v>
      </c>
    </row>
    <row r="45" spans="1:87" ht="12" customHeight="1" x14ac:dyDescent="0.25">
      <c r="A45" s="1">
        <v>42</v>
      </c>
      <c r="B45" s="330"/>
      <c r="C45" s="158" t="str">
        <f>Data!B23</f>
        <v>Egenfinansiering</v>
      </c>
      <c r="D45" s="331"/>
      <c r="E45" s="158"/>
      <c r="F45" s="504">
        <f>IF(G$39&gt;0,G45/G$39,)</f>
        <v>0</v>
      </c>
      <c r="G45" s="332">
        <f t="shared" si="9"/>
        <v>0</v>
      </c>
      <c r="H45" s="645">
        <f t="shared" ca="1" si="9"/>
        <v>0</v>
      </c>
      <c r="J45" s="332">
        <f>J39-J43-J44</f>
        <v>0</v>
      </c>
      <c r="K45" s="333">
        <f ca="1">HLOOKUP("fane",'Partner-period(er)'!$C:$H,$A45-13+((J$1-1)*50),FALSE)</f>
        <v>0</v>
      </c>
      <c r="L45" s="332">
        <f>L39-L43-L44</f>
        <v>0</v>
      </c>
      <c r="M45" s="333">
        <f ca="1">HLOOKUP("fane",'Partner-period(er)'!$C:$H,$A45-13+((L$1-1)*50),FALSE)</f>
        <v>0</v>
      </c>
      <c r="N45" s="228">
        <f>N39-N43-N44</f>
        <v>0</v>
      </c>
      <c r="O45" s="282">
        <f ca="1">HLOOKUP("fane",'Partner-period(er)'!$C:$H,$A45-13+((N$1-1)*50),FALSE)</f>
        <v>0</v>
      </c>
      <c r="P45" s="228">
        <f>P39-P43-P44</f>
        <v>0</v>
      </c>
      <c r="Q45" s="282">
        <f ca="1">HLOOKUP("fane",'Partner-period(er)'!$C:$H,$A45-13+((P$1-1)*50),FALSE)</f>
        <v>0</v>
      </c>
      <c r="R45" s="228">
        <f>R39-R43-R44</f>
        <v>0</v>
      </c>
      <c r="S45" s="282">
        <f ca="1">HLOOKUP("fane",'Partner-period(er)'!$C:$H,$A45-13+((R$1-1)*50),FALSE)</f>
        <v>0</v>
      </c>
      <c r="T45" s="228">
        <f>T39-T43-T44</f>
        <v>0</v>
      </c>
      <c r="U45" s="282">
        <f ca="1">HLOOKUP("fane",'Partner-period(er)'!$C:$H,$A45-13+((T$1-1)*50),FALSE)</f>
        <v>0</v>
      </c>
      <c r="V45" s="228">
        <f>V39-V43-V44</f>
        <v>0</v>
      </c>
      <c r="W45" s="282">
        <f ca="1">HLOOKUP("fane",'Partner-period(er)'!$C:$H,$A45-13+((V$1-1)*50),FALSE)</f>
        <v>0</v>
      </c>
      <c r="Y45" s="678"/>
      <c r="Z45" s="678" t="str">
        <f>$C$45</f>
        <v>Egenfinansiering</v>
      </c>
      <c r="AA45" s="681"/>
      <c r="AB45" s="678"/>
      <c r="AC45" s="724"/>
      <c r="AD45" s="702">
        <f>AD39-AD43-AD44</f>
        <v>0</v>
      </c>
      <c r="AE45" s="701">
        <f ca="1">HLOOKUP("fane",'Partner-period(er)'!$C:$H,$A45-13+((AD$1-1)*50),FALSE)</f>
        <v>0</v>
      </c>
      <c r="AF45" s="702">
        <f>AF39-AF43-AF44</f>
        <v>0</v>
      </c>
      <c r="AG45" s="701">
        <f ca="1">HLOOKUP("fane",'Partner-period(er)'!$C:$H,$A45-13+((AF$1-1)*50),FALSE)</f>
        <v>0</v>
      </c>
      <c r="AH45" s="702">
        <f>AH39-AH43-AH44</f>
        <v>0</v>
      </c>
      <c r="AI45" s="701">
        <f ca="1">HLOOKUP("fane",'Partner-period(er)'!$C:$H,$A45-13+((AH$1-1)*50),FALSE)</f>
        <v>0</v>
      </c>
      <c r="AJ45" s="702">
        <f>AJ39-AJ43-AJ44</f>
        <v>0</v>
      </c>
      <c r="AK45" s="701">
        <f ca="1">HLOOKUP("fane",'Partner-period(er)'!$C:$H,$A45-13+((AJ$1-1)*50),FALSE)</f>
        <v>0</v>
      </c>
      <c r="AL45" s="702">
        <f>AL39-AL43-AL44</f>
        <v>0</v>
      </c>
      <c r="AM45" s="701">
        <f ca="1">HLOOKUP("fane",'Partner-period(er)'!$C:$H,$A45-13+((AL$1-1)*50),FALSE)</f>
        <v>0</v>
      </c>
      <c r="AN45" s="702">
        <f>AN39-AN43-AN44</f>
        <v>0</v>
      </c>
      <c r="AO45" s="701">
        <f ca="1">HLOOKUP("fane",'Partner-period(er)'!$C:$H,$A45-13+((AN$1-1)*50),FALSE)</f>
        <v>0</v>
      </c>
      <c r="AP45" s="702">
        <f>AP39-AP43-AP44</f>
        <v>0</v>
      </c>
      <c r="AQ45" s="701">
        <f ca="1">HLOOKUP("fane",'Partner-period(er)'!$C:$H,$A45-13+((AP$1-1)*50),FALSE)</f>
        <v>0</v>
      </c>
      <c r="AR45" s="702">
        <f>AR39-AR43-AR44</f>
        <v>0</v>
      </c>
      <c r="AS45" s="701">
        <f ca="1">HLOOKUP("fane",'Partner-period(er)'!$C:$H,$A45-13+((AR$1-1)*50),FALSE)</f>
        <v>0</v>
      </c>
      <c r="AU45" s="442"/>
      <c r="AV45" s="442" t="str">
        <f>$C$45</f>
        <v>Egenfinansiering</v>
      </c>
      <c r="AW45" s="505"/>
      <c r="AX45" s="442"/>
      <c r="AY45" s="745"/>
      <c r="AZ45" s="660">
        <f>AZ39-AZ43-AZ44</f>
        <v>0</v>
      </c>
      <c r="BA45" s="746">
        <f ca="1">HLOOKUP("fane",'Partner-period(er)'!$C:$H,$A45-13+((AZ$1-1)*50),FALSE)</f>
        <v>0</v>
      </c>
      <c r="BB45" s="660">
        <f>BB39-BB43-BB44</f>
        <v>0</v>
      </c>
      <c r="BC45" s="746">
        <f ca="1">HLOOKUP("fane",'Partner-period(er)'!$C:$H,$A45-13+((BB$1-1)*50),FALSE)</f>
        <v>0</v>
      </c>
      <c r="BD45" s="660">
        <f>BD39-BD43-BD44</f>
        <v>0</v>
      </c>
      <c r="BE45" s="746">
        <f ca="1">HLOOKUP("fane",'Partner-period(er)'!$C:$H,$A45-13+((BD$1-1)*50),FALSE)</f>
        <v>0</v>
      </c>
      <c r="BF45" s="660">
        <f>BF39-BF43-BF44</f>
        <v>0</v>
      </c>
      <c r="BG45" s="746">
        <f ca="1">HLOOKUP("fane",'Partner-period(er)'!$C:$H,$A45-13+((BF$1-1)*50),FALSE)</f>
        <v>0</v>
      </c>
      <c r="BH45" s="660">
        <f>BH39-BH43-BH44</f>
        <v>0</v>
      </c>
      <c r="BI45" s="746">
        <f ca="1">HLOOKUP("fane",'Partner-period(er)'!$C:$H,$A45-13+((BH$1-1)*50),FALSE)</f>
        <v>0</v>
      </c>
      <c r="BJ45" s="660">
        <f>BJ39-BJ43-BJ44</f>
        <v>0</v>
      </c>
      <c r="BK45" s="746">
        <f ca="1">HLOOKUP("fane",'Partner-period(er)'!$C:$H,$A45-13+((BJ$1-1)*50),FALSE)</f>
        <v>0</v>
      </c>
      <c r="BL45" s="660">
        <f>BL39-BL43-BL44</f>
        <v>0</v>
      </c>
      <c r="BM45" s="746">
        <f ca="1">HLOOKUP("fane",'Partner-period(er)'!$C:$H,$A45-13+((BL$1-1)*50),FALSE)</f>
        <v>0</v>
      </c>
      <c r="BN45" s="660">
        <f>BN39-BN43-BN44</f>
        <v>0</v>
      </c>
      <c r="BO45" s="746">
        <f ca="1">HLOOKUP("fane",'Partner-period(er)'!$C:$H,$A45-13+((BN$1-1)*50),FALSE)</f>
        <v>0</v>
      </c>
      <c r="BP45" s="297"/>
      <c r="BQ45" s="442"/>
      <c r="BR45" s="442" t="str">
        <f>$C$45</f>
        <v>Egenfinansiering</v>
      </c>
      <c r="BS45" s="505"/>
      <c r="BT45" s="442"/>
      <c r="BU45" s="745"/>
      <c r="BV45" s="660">
        <f>BV39-BV43-BV44</f>
        <v>0</v>
      </c>
      <c r="BW45" s="746">
        <f ca="1">HLOOKUP("fane",'Partner-period(er)'!$C:$H,$A45-13+((BV$1-1)*50),FALSE)</f>
        <v>0</v>
      </c>
      <c r="BX45" s="660">
        <f>BX39-BX43-BX44</f>
        <v>0</v>
      </c>
      <c r="BY45" s="746">
        <f ca="1">HLOOKUP("fane",'Partner-period(er)'!$C:$H,$A45-13+((BX$1-1)*50),FALSE)</f>
        <v>0</v>
      </c>
      <c r="BZ45" s="660">
        <f>BZ39-BZ43-BZ44</f>
        <v>0</v>
      </c>
      <c r="CA45" s="746">
        <f ca="1">HLOOKUP("fane",'Partner-period(er)'!$C:$H,$A45-13+((BZ$1-1)*50),FALSE)</f>
        <v>0</v>
      </c>
      <c r="CB45" s="660">
        <f>CB39-CB43-CB44</f>
        <v>0</v>
      </c>
      <c r="CC45" s="746">
        <f ca="1">HLOOKUP("fane",'Partner-period(er)'!$C:$H,$A45-13+((CB$1-1)*50),FALSE)</f>
        <v>0</v>
      </c>
      <c r="CD45" s="660">
        <f>CD39-CD43-CD44</f>
        <v>0</v>
      </c>
      <c r="CE45" s="746">
        <f ca="1">HLOOKUP("fane",'Partner-period(er)'!$C:$H,$A45-13+((CD$1-1)*50),FALSE)</f>
        <v>0</v>
      </c>
      <c r="CF45" s="660">
        <f>CF39-CF43-CF44</f>
        <v>0</v>
      </c>
      <c r="CG45" s="746">
        <f ca="1">HLOOKUP("fane",'Partner-period(er)'!$C:$H,$A45-13+((CF$1-1)*50),FALSE)</f>
        <v>0</v>
      </c>
      <c r="CH45" s="660">
        <f>CH39-CH43-CH44</f>
        <v>0</v>
      </c>
      <c r="CI45" s="746">
        <f ca="1">HLOOKUP("fane",'Partner-period(er)'!$C:$H,$A45-13+((CH$1-1)*50),FALSE)</f>
        <v>0</v>
      </c>
    </row>
    <row r="46" spans="1:87" ht="2.4" customHeight="1" x14ac:dyDescent="0.25">
      <c r="A46" s="1">
        <v>43</v>
      </c>
      <c r="B46" s="274"/>
      <c r="C46" s="274"/>
      <c r="D46" s="274"/>
      <c r="E46" s="274"/>
      <c r="F46" s="470"/>
      <c r="G46" s="213"/>
      <c r="H46" s="213"/>
      <c r="J46" s="213"/>
      <c r="K46" s="213"/>
      <c r="L46" s="213"/>
      <c r="M46" s="213"/>
      <c r="N46" s="213"/>
      <c r="O46" s="213"/>
      <c r="P46" s="213"/>
      <c r="Q46" s="213"/>
      <c r="R46" s="213"/>
      <c r="S46" s="213"/>
      <c r="T46" s="213"/>
      <c r="U46" s="213"/>
      <c r="V46" s="213"/>
      <c r="W46" s="213"/>
      <c r="Y46" s="681"/>
      <c r="Z46" s="681"/>
      <c r="AA46" s="681"/>
      <c r="AB46" s="681"/>
      <c r="AC46" s="723"/>
      <c r="AD46" s="696"/>
      <c r="AE46" s="696"/>
      <c r="AF46" s="696"/>
      <c r="AG46" s="696"/>
      <c r="AH46" s="696"/>
      <c r="AI46" s="696"/>
      <c r="AJ46" s="696"/>
      <c r="AK46" s="696"/>
      <c r="AL46" s="696"/>
      <c r="AM46" s="696"/>
      <c r="AN46" s="696"/>
      <c r="AO46" s="696"/>
      <c r="AP46" s="696"/>
      <c r="AQ46" s="696"/>
      <c r="AR46" s="696"/>
      <c r="AS46" s="696"/>
      <c r="AU46" s="505"/>
      <c r="AV46" s="505"/>
      <c r="AW46" s="505"/>
      <c r="AX46" s="505"/>
      <c r="AY46" s="652"/>
      <c r="AZ46" s="653"/>
      <c r="BA46" s="653"/>
      <c r="BB46" s="653"/>
      <c r="BC46" s="653"/>
      <c r="BD46" s="653"/>
      <c r="BE46" s="653"/>
      <c r="BF46" s="653"/>
      <c r="BG46" s="653"/>
      <c r="BH46" s="653"/>
      <c r="BI46" s="653"/>
      <c r="BJ46" s="653"/>
      <c r="BK46" s="653"/>
      <c r="BL46" s="653"/>
      <c r="BM46" s="653"/>
      <c r="BN46" s="653"/>
      <c r="BO46" s="653"/>
      <c r="BP46" s="297"/>
      <c r="BQ46" s="505"/>
      <c r="BR46" s="505"/>
      <c r="BS46" s="505"/>
      <c r="BT46" s="505"/>
      <c r="BU46" s="652"/>
      <c r="BV46" s="653"/>
      <c r="BW46" s="653"/>
      <c r="BX46" s="653"/>
      <c r="BY46" s="653"/>
      <c r="BZ46" s="653"/>
      <c r="CA46" s="653"/>
      <c r="CB46" s="653"/>
      <c r="CC46" s="653"/>
      <c r="CD46" s="653"/>
      <c r="CE46" s="653"/>
      <c r="CF46" s="653"/>
      <c r="CG46" s="653"/>
      <c r="CH46" s="653"/>
      <c r="CI46" s="653"/>
    </row>
    <row r="47" spans="1:87" ht="2.4" customHeight="1" x14ac:dyDescent="0.25">
      <c r="A47" s="1">
        <v>44</v>
      </c>
      <c r="B47" s="274"/>
      <c r="C47" s="274"/>
      <c r="D47" s="274"/>
      <c r="E47" s="274"/>
      <c r="F47" s="470"/>
      <c r="G47" s="213"/>
      <c r="H47" s="213"/>
      <c r="J47" s="213"/>
      <c r="K47" s="213"/>
      <c r="L47" s="213"/>
      <c r="M47" s="213"/>
      <c r="N47" s="213"/>
      <c r="O47" s="213"/>
      <c r="P47" s="213"/>
      <c r="Q47" s="213"/>
      <c r="R47" s="213"/>
      <c r="S47" s="213"/>
      <c r="T47" s="213"/>
      <c r="U47" s="213"/>
      <c r="V47" s="213"/>
      <c r="W47" s="213"/>
      <c r="Y47" s="681"/>
      <c r="Z47" s="681"/>
      <c r="AA47" s="681"/>
      <c r="AB47" s="681"/>
      <c r="AC47" s="723"/>
      <c r="AD47" s="696"/>
      <c r="AE47" s="696"/>
      <c r="AF47" s="696"/>
      <c r="AG47" s="696"/>
      <c r="AH47" s="696"/>
      <c r="AI47" s="696"/>
      <c r="AJ47" s="696"/>
      <c r="AK47" s="696"/>
      <c r="AL47" s="696"/>
      <c r="AM47" s="696"/>
      <c r="AN47" s="696"/>
      <c r="AO47" s="696"/>
      <c r="AP47" s="696"/>
      <c r="AQ47" s="696"/>
      <c r="AR47" s="696"/>
      <c r="AS47" s="696"/>
      <c r="AU47" s="505"/>
      <c r="AV47" s="505"/>
      <c r="AW47" s="505"/>
      <c r="AX47" s="505"/>
      <c r="AY47" s="652"/>
      <c r="AZ47" s="653"/>
      <c r="BA47" s="653"/>
      <c r="BB47" s="653"/>
      <c r="BC47" s="653"/>
      <c r="BD47" s="653"/>
      <c r="BE47" s="653"/>
      <c r="BF47" s="653"/>
      <c r="BG47" s="653"/>
      <c r="BH47" s="653"/>
      <c r="BI47" s="653"/>
      <c r="BJ47" s="653"/>
      <c r="BK47" s="653"/>
      <c r="BL47" s="653"/>
      <c r="BM47" s="653"/>
      <c r="BN47" s="653"/>
      <c r="BO47" s="653"/>
      <c r="BP47" s="297"/>
      <c r="BQ47" s="505"/>
      <c r="BR47" s="505"/>
      <c r="BS47" s="505"/>
      <c r="BT47" s="505"/>
      <c r="BU47" s="652"/>
      <c r="BV47" s="653"/>
      <c r="BW47" s="653"/>
      <c r="BX47" s="653"/>
      <c r="BY47" s="653"/>
      <c r="BZ47" s="653"/>
      <c r="CA47" s="653"/>
      <c r="CB47" s="653"/>
      <c r="CC47" s="653"/>
      <c r="CD47" s="653"/>
      <c r="CE47" s="653"/>
      <c r="CF47" s="653"/>
      <c r="CG47" s="653"/>
      <c r="CH47" s="653"/>
      <c r="CI47" s="653"/>
    </row>
    <row r="48" spans="1:87" s="1" customFormat="1" ht="10.5" customHeight="1" x14ac:dyDescent="0.2">
      <c r="A48" s="1">
        <v>45</v>
      </c>
      <c r="B48" s="302" t="str">
        <f>Data!B89</f>
        <v>Nøgletal</v>
      </c>
      <c r="C48" s="334"/>
      <c r="D48" s="334"/>
      <c r="E48" s="334"/>
      <c r="F48" s="471"/>
      <c r="G48" s="3"/>
      <c r="H48" s="496"/>
      <c r="I48" s="9"/>
      <c r="J48" s="3"/>
      <c r="K48" s="496"/>
      <c r="L48" s="3"/>
      <c r="M48" s="496"/>
      <c r="N48" s="3"/>
      <c r="O48" s="496"/>
      <c r="P48" s="3"/>
      <c r="Q48" s="496"/>
      <c r="R48" s="3"/>
      <c r="S48" s="496"/>
      <c r="T48" s="3"/>
      <c r="U48" s="496"/>
      <c r="V48" s="3"/>
      <c r="W48" s="496"/>
      <c r="Y48" s="678"/>
      <c r="Z48" s="703"/>
      <c r="AA48" s="703"/>
      <c r="AB48" s="703"/>
      <c r="AC48" s="725"/>
      <c r="AD48" s="704"/>
      <c r="AE48" s="705"/>
      <c r="AF48" s="704"/>
      <c r="AG48" s="705"/>
      <c r="AH48" s="704"/>
      <c r="AI48" s="705"/>
      <c r="AJ48" s="704"/>
      <c r="AK48" s="705"/>
      <c r="AL48" s="704"/>
      <c r="AM48" s="705"/>
      <c r="AN48" s="704"/>
      <c r="AO48" s="705"/>
      <c r="AP48" s="704"/>
      <c r="AQ48" s="705"/>
      <c r="AR48" s="704"/>
      <c r="AS48" s="705"/>
      <c r="AU48" s="442"/>
      <c r="AV48" s="735"/>
      <c r="AW48" s="735"/>
      <c r="AX48" s="735"/>
      <c r="AY48" s="654"/>
      <c r="AZ48" s="666"/>
      <c r="BA48" s="655"/>
      <c r="BB48" s="666"/>
      <c r="BC48" s="655"/>
      <c r="BD48" s="666"/>
      <c r="BE48" s="655"/>
      <c r="BF48" s="666"/>
      <c r="BG48" s="655"/>
      <c r="BH48" s="666"/>
      <c r="BI48" s="655"/>
      <c r="BJ48" s="666"/>
      <c r="BK48" s="655"/>
      <c r="BL48" s="666"/>
      <c r="BM48" s="655"/>
      <c r="BN48" s="666"/>
      <c r="BO48" s="655"/>
      <c r="BP48" s="442"/>
      <c r="BQ48" s="442"/>
      <c r="BR48" s="735"/>
      <c r="BS48" s="735"/>
      <c r="BT48" s="735"/>
      <c r="BU48" s="654"/>
      <c r="BV48" s="666"/>
      <c r="BW48" s="655"/>
      <c r="BX48" s="666"/>
      <c r="BY48" s="655"/>
      <c r="BZ48" s="666"/>
      <c r="CA48" s="655"/>
      <c r="CB48" s="666"/>
      <c r="CC48" s="655"/>
      <c r="CD48" s="666"/>
      <c r="CE48" s="655"/>
      <c r="CF48" s="666"/>
      <c r="CG48" s="655"/>
      <c r="CH48" s="666"/>
      <c r="CI48" s="655"/>
    </row>
    <row r="49" spans="1:89" s="1" customFormat="1" ht="11.25" customHeight="1" x14ac:dyDescent="0.2">
      <c r="A49" s="1">
        <v>46</v>
      </c>
      <c r="B49" s="497"/>
      <c r="C49" s="161" t="str">
        <f>Data!B100</f>
        <v>Partner andel</v>
      </c>
      <c r="D49" s="161"/>
      <c r="E49" s="161"/>
      <c r="F49" s="498"/>
      <c r="G49" s="499"/>
      <c r="H49" s="162"/>
      <c r="I49" s="9"/>
      <c r="J49" s="501">
        <f>IF($G39&gt;0,J39/$G39,)</f>
        <v>0</v>
      </c>
      <c r="K49" s="500">
        <f ca="1">IF($H39&gt;0,K39/$H39,)</f>
        <v>0</v>
      </c>
      <c r="L49" s="501">
        <f>IF($G39&gt;0,L39/$G39,)</f>
        <v>0</v>
      </c>
      <c r="M49" s="500">
        <f ca="1">IF($H39&gt;0,M39/$H39,)</f>
        <v>0</v>
      </c>
      <c r="N49" s="501">
        <f>IF($G39&gt;0,N39/$G39,)</f>
        <v>0</v>
      </c>
      <c r="O49" s="500">
        <f ca="1">IF($H39&gt;0,O39/$H39,)</f>
        <v>0</v>
      </c>
      <c r="P49" s="501">
        <f>IF($G39&gt;0,P39/$G39,)</f>
        <v>0</v>
      </c>
      <c r="Q49" s="500">
        <f ca="1">IF($H39&gt;0,Q39/$H39,)</f>
        <v>0</v>
      </c>
      <c r="R49" s="501">
        <f>IF($G39&gt;0,R39/$G39,)</f>
        <v>0</v>
      </c>
      <c r="S49" s="500">
        <f ca="1">IF($H39&gt;0,S39/$H39,)</f>
        <v>0</v>
      </c>
      <c r="T49" s="501">
        <f>IF($G39&gt;0,T39/$G39,)</f>
        <v>0</v>
      </c>
      <c r="U49" s="500">
        <f ca="1">IF($H39&gt;0,U39/$H39,)</f>
        <v>0</v>
      </c>
      <c r="V49" s="501">
        <f>IF($G39&gt;0,V39/$G39,)</f>
        <v>0</v>
      </c>
      <c r="W49" s="500">
        <f ca="1">IF($H39&gt;0,W39/$H39,)</f>
        <v>0</v>
      </c>
      <c r="Y49" s="755">
        <f>B49</f>
        <v>0</v>
      </c>
      <c r="Z49" s="678"/>
      <c r="AA49" s="678"/>
      <c r="AB49" s="678"/>
      <c r="AC49" s="726"/>
      <c r="AD49" s="706">
        <f>IF($G39&gt;0,AD39/$G39,)</f>
        <v>0</v>
      </c>
      <c r="AE49" s="707">
        <f ca="1">IF($H39&gt;0,AE39/$H39,)</f>
        <v>0</v>
      </c>
      <c r="AF49" s="706">
        <f>IF($G39&gt;0,AF39/$G39,)</f>
        <v>0</v>
      </c>
      <c r="AG49" s="707">
        <f ca="1">IF($H39&gt;0,AG39/$H39,)</f>
        <v>0</v>
      </c>
      <c r="AH49" s="706">
        <f>IF($G39&gt;0,AH39/$G39,)</f>
        <v>0</v>
      </c>
      <c r="AI49" s="707">
        <f ca="1">IF($H39&gt;0,AI39/$H39,)</f>
        <v>0</v>
      </c>
      <c r="AJ49" s="706">
        <f>IF($G39&gt;0,AJ39/$G39,)</f>
        <v>0</v>
      </c>
      <c r="AK49" s="707">
        <f ca="1">IF($H39&gt;0,AK39/$H39,)</f>
        <v>0</v>
      </c>
      <c r="AL49" s="706">
        <f>IF($G39&gt;0,AL39/$G39,)</f>
        <v>0</v>
      </c>
      <c r="AM49" s="707">
        <f ca="1">IF($H39&gt;0,AM39/$H39,)</f>
        <v>0</v>
      </c>
      <c r="AN49" s="706">
        <f>IF($G39&gt;0,AN39/$G39,)</f>
        <v>0</v>
      </c>
      <c r="AO49" s="707">
        <f ca="1">IF($H39&gt;0,AO39/$H39,)</f>
        <v>0</v>
      </c>
      <c r="AP49" s="706">
        <f>IF($G39&gt;0,AP39/$G39,)</f>
        <v>0</v>
      </c>
      <c r="AQ49" s="707">
        <f ca="1">IF($H39&gt;0,AQ39/$H39,)</f>
        <v>0</v>
      </c>
      <c r="AR49" s="706">
        <f>IF($G39&gt;0,AR39/$G39,)</f>
        <v>0</v>
      </c>
      <c r="AS49" s="707">
        <f ca="1">IF($H39&gt;0,AS39/$H39,)</f>
        <v>0</v>
      </c>
      <c r="AU49" s="747">
        <f>X49</f>
        <v>0</v>
      </c>
      <c r="AV49" s="442"/>
      <c r="AW49" s="442"/>
      <c r="AX49" s="442"/>
      <c r="AY49" s="747"/>
      <c r="AZ49" s="748">
        <f>IF($G39&gt;0,AZ39/$G39,)</f>
        <v>0</v>
      </c>
      <c r="BA49" s="749">
        <f ca="1">IF($H39&gt;0,BA39/$H39,)</f>
        <v>0</v>
      </c>
      <c r="BB49" s="748">
        <f>IF($G39&gt;0,BB39/$G39,)</f>
        <v>0</v>
      </c>
      <c r="BC49" s="749">
        <f ca="1">IF($H39&gt;0,BC39/$H39,)</f>
        <v>0</v>
      </c>
      <c r="BD49" s="748">
        <f>IF($G39&gt;0,BD39/$G39,)</f>
        <v>0</v>
      </c>
      <c r="BE49" s="749">
        <f ca="1">IF($H39&gt;0,BE39/$H39,)</f>
        <v>0</v>
      </c>
      <c r="BF49" s="748">
        <f>IF($G39&gt;0,BF39/$G39,)</f>
        <v>0</v>
      </c>
      <c r="BG49" s="749">
        <f ca="1">IF($H39&gt;0,BG39/$H39,)</f>
        <v>0</v>
      </c>
      <c r="BH49" s="748">
        <f>IF($G39&gt;0,BH39/$G39,)</f>
        <v>0</v>
      </c>
      <c r="BI49" s="749">
        <f ca="1">IF($H39&gt;0,BI39/$H39,)</f>
        <v>0</v>
      </c>
      <c r="BJ49" s="748">
        <f>IF($G39&gt;0,BJ39/$G39,)</f>
        <v>0</v>
      </c>
      <c r="BK49" s="749">
        <f ca="1">IF($H39&gt;0,BK39/$H39,)</f>
        <v>0</v>
      </c>
      <c r="BL49" s="748">
        <f>IF($G39&gt;0,BL39/$G39,)</f>
        <v>0</v>
      </c>
      <c r="BM49" s="749">
        <f ca="1">IF($H39&gt;0,BM39/$H39,)</f>
        <v>0</v>
      </c>
      <c r="BN49" s="748">
        <f>IF($G39&gt;0,BN39/$G39,)</f>
        <v>0</v>
      </c>
      <c r="BO49" s="749">
        <f ca="1">IF($H39&gt;0,BO39/$H39,)</f>
        <v>0</v>
      </c>
      <c r="BP49" s="442"/>
      <c r="BQ49" s="747">
        <f>AT49</f>
        <v>0</v>
      </c>
      <c r="BR49" s="442"/>
      <c r="BS49" s="442"/>
      <c r="BT49" s="442"/>
      <c r="BU49" s="747"/>
      <c r="BV49" s="748">
        <f>IF($G39&gt;0,BV39/$G39,)</f>
        <v>0</v>
      </c>
      <c r="BW49" s="749">
        <f ca="1">IF($H39&gt;0,BW39/$H39,)</f>
        <v>0</v>
      </c>
      <c r="BX49" s="748">
        <f>IF($G39&gt;0,BX39/$G39,)</f>
        <v>0</v>
      </c>
      <c r="BY49" s="749">
        <f ca="1">IF($H39&gt;0,BY39/$H39,)</f>
        <v>0</v>
      </c>
      <c r="BZ49" s="748">
        <f>IF($G39&gt;0,BZ39/$G39,)</f>
        <v>0</v>
      </c>
      <c r="CA49" s="749">
        <f ca="1">IF($H39&gt;0,CA39/$H39,)</f>
        <v>0</v>
      </c>
      <c r="CB49" s="748">
        <f>IF($G39&gt;0,CB39/$G39,)</f>
        <v>0</v>
      </c>
      <c r="CC49" s="749">
        <f ca="1">IF($H39&gt;0,CC39/$H39,)</f>
        <v>0</v>
      </c>
      <c r="CD49" s="748">
        <f>IF($G39&gt;0,CD39/$G39,)</f>
        <v>0</v>
      </c>
      <c r="CE49" s="749">
        <f ca="1">IF($H39&gt;0,CE39/$H39,)</f>
        <v>0</v>
      </c>
      <c r="CF49" s="748">
        <f>IF($G39&gt;0,CF39/$G39,)</f>
        <v>0</v>
      </c>
      <c r="CG49" s="749">
        <f ca="1">IF($H39&gt;0,CG39/$H39,)</f>
        <v>0</v>
      </c>
      <c r="CH49" s="748">
        <f>IF($G39&gt;0,CH39/$G39,)</f>
        <v>0</v>
      </c>
      <c r="CI49" s="749">
        <f ca="1">IF($H39&gt;0,CI39/$H39,)</f>
        <v>0</v>
      </c>
    </row>
    <row r="50" spans="1:89" s="1" customFormat="1" ht="11.25" customHeight="1" x14ac:dyDescent="0.2">
      <c r="A50" s="1">
        <v>47</v>
      </c>
      <c r="B50" s="111"/>
      <c r="C50" s="334" t="str">
        <f>Data!B61</f>
        <v>Funktionær kr./time</v>
      </c>
      <c r="D50" s="334"/>
      <c r="E50" s="334"/>
      <c r="F50" s="294"/>
      <c r="G50" s="227">
        <f>IF(G20&gt;0,G24/G20,)</f>
        <v>0</v>
      </c>
      <c r="H50" s="222">
        <f ca="1">IF(H20&gt;0,H24/H20,)</f>
        <v>0</v>
      </c>
      <c r="I50" s="9"/>
      <c r="J50" s="227">
        <f>IF(J20&gt;0,J24/J20,)</f>
        <v>0</v>
      </c>
      <c r="K50" s="222">
        <f t="shared" ref="K50:W50" ca="1" si="10">IF(K20&gt;0,K24/K20,)</f>
        <v>0</v>
      </c>
      <c r="L50" s="7">
        <f t="shared" si="10"/>
        <v>0</v>
      </c>
      <c r="M50" s="222">
        <f t="shared" ca="1" si="10"/>
        <v>0</v>
      </c>
      <c r="N50" s="227">
        <f t="shared" si="10"/>
        <v>0</v>
      </c>
      <c r="O50" s="222">
        <f t="shared" ca="1" si="10"/>
        <v>0</v>
      </c>
      <c r="P50" s="227">
        <f t="shared" si="10"/>
        <v>0</v>
      </c>
      <c r="Q50" s="222">
        <f t="shared" ca="1" si="10"/>
        <v>0</v>
      </c>
      <c r="R50" s="227">
        <f t="shared" si="10"/>
        <v>0</v>
      </c>
      <c r="S50" s="222">
        <f t="shared" ca="1" si="10"/>
        <v>0</v>
      </c>
      <c r="T50" s="227">
        <f t="shared" si="10"/>
        <v>0</v>
      </c>
      <c r="U50" s="222">
        <f t="shared" ca="1" si="10"/>
        <v>0</v>
      </c>
      <c r="V50" s="227">
        <f t="shared" si="10"/>
        <v>0</v>
      </c>
      <c r="W50" s="222">
        <f t="shared" ca="1" si="10"/>
        <v>0</v>
      </c>
      <c r="Y50" s="678"/>
      <c r="Z50" s="703" t="str">
        <f>$C$50</f>
        <v>Funktionær kr./time</v>
      </c>
      <c r="AA50" s="703"/>
      <c r="AB50" s="703"/>
      <c r="AC50" s="727"/>
      <c r="AD50" s="693">
        <f t="shared" ref="AD50:AS50" si="11">IF(AD20&gt;0,AD24/AD20,)</f>
        <v>0</v>
      </c>
      <c r="AE50" s="693">
        <f t="shared" ca="1" si="11"/>
        <v>0</v>
      </c>
      <c r="AF50" s="693">
        <f t="shared" si="11"/>
        <v>0</v>
      </c>
      <c r="AG50" s="693">
        <f t="shared" ca="1" si="11"/>
        <v>0</v>
      </c>
      <c r="AH50" s="693">
        <f t="shared" si="11"/>
        <v>0</v>
      </c>
      <c r="AI50" s="693">
        <f t="shared" ca="1" si="11"/>
        <v>0</v>
      </c>
      <c r="AJ50" s="693">
        <f t="shared" si="11"/>
        <v>0</v>
      </c>
      <c r="AK50" s="693">
        <f t="shared" ca="1" si="11"/>
        <v>0</v>
      </c>
      <c r="AL50" s="693">
        <f t="shared" si="11"/>
        <v>0</v>
      </c>
      <c r="AM50" s="693">
        <f t="shared" ca="1" si="11"/>
        <v>0</v>
      </c>
      <c r="AN50" s="693">
        <f t="shared" si="11"/>
        <v>0</v>
      </c>
      <c r="AO50" s="693">
        <f t="shared" ca="1" si="11"/>
        <v>0</v>
      </c>
      <c r="AP50" s="693">
        <f t="shared" si="11"/>
        <v>0</v>
      </c>
      <c r="AQ50" s="693">
        <f t="shared" ca="1" si="11"/>
        <v>0</v>
      </c>
      <c r="AR50" s="693">
        <f t="shared" si="11"/>
        <v>0</v>
      </c>
      <c r="AS50" s="693">
        <f t="shared" ca="1" si="11"/>
        <v>0</v>
      </c>
      <c r="AU50" s="442"/>
      <c r="AV50" s="735" t="str">
        <f>$C$50</f>
        <v>Funktionær kr./time</v>
      </c>
      <c r="AW50" s="735"/>
      <c r="AX50" s="735"/>
      <c r="AY50" s="750"/>
      <c r="AZ50" s="656">
        <f t="shared" ref="AZ50:BO50" si="12">IF(AZ20&gt;0,AZ24/AZ20,)</f>
        <v>0</v>
      </c>
      <c r="BA50" s="656">
        <f t="shared" ca="1" si="12"/>
        <v>0</v>
      </c>
      <c r="BB50" s="656">
        <f t="shared" si="12"/>
        <v>0</v>
      </c>
      <c r="BC50" s="656">
        <f t="shared" ca="1" si="12"/>
        <v>0</v>
      </c>
      <c r="BD50" s="656">
        <f t="shared" si="12"/>
        <v>0</v>
      </c>
      <c r="BE50" s="656">
        <f t="shared" ca="1" si="12"/>
        <v>0</v>
      </c>
      <c r="BF50" s="656">
        <f t="shared" si="12"/>
        <v>0</v>
      </c>
      <c r="BG50" s="656">
        <f t="shared" ca="1" si="12"/>
        <v>0</v>
      </c>
      <c r="BH50" s="656">
        <f t="shared" si="12"/>
        <v>0</v>
      </c>
      <c r="BI50" s="656">
        <f t="shared" ca="1" si="12"/>
        <v>0</v>
      </c>
      <c r="BJ50" s="656">
        <f t="shared" si="12"/>
        <v>0</v>
      </c>
      <c r="BK50" s="656">
        <f t="shared" ca="1" si="12"/>
        <v>0</v>
      </c>
      <c r="BL50" s="656">
        <f t="shared" si="12"/>
        <v>0</v>
      </c>
      <c r="BM50" s="656">
        <f t="shared" ca="1" si="12"/>
        <v>0</v>
      </c>
      <c r="BN50" s="656">
        <f t="shared" si="12"/>
        <v>0</v>
      </c>
      <c r="BO50" s="656">
        <f t="shared" ca="1" si="12"/>
        <v>0</v>
      </c>
      <c r="BP50" s="442"/>
      <c r="BQ50" s="442"/>
      <c r="BR50" s="735" t="str">
        <f>$C$50</f>
        <v>Funktionær kr./time</v>
      </c>
      <c r="BS50" s="735"/>
      <c r="BT50" s="735"/>
      <c r="BU50" s="750"/>
      <c r="BV50" s="656">
        <f t="shared" ref="BV50:CI50" si="13">IF(BV20&gt;0,BV24/BV20,)</f>
        <v>0</v>
      </c>
      <c r="BW50" s="656">
        <f t="shared" ca="1" si="13"/>
        <v>0</v>
      </c>
      <c r="BX50" s="656">
        <f t="shared" si="13"/>
        <v>0</v>
      </c>
      <c r="BY50" s="656">
        <f t="shared" ca="1" si="13"/>
        <v>0</v>
      </c>
      <c r="BZ50" s="656">
        <f t="shared" si="13"/>
        <v>0</v>
      </c>
      <c r="CA50" s="656">
        <f t="shared" ca="1" si="13"/>
        <v>0</v>
      </c>
      <c r="CB50" s="656">
        <f t="shared" si="13"/>
        <v>0</v>
      </c>
      <c r="CC50" s="656">
        <f t="shared" ca="1" si="13"/>
        <v>0</v>
      </c>
      <c r="CD50" s="656">
        <f t="shared" si="13"/>
        <v>0</v>
      </c>
      <c r="CE50" s="656">
        <f t="shared" ca="1" si="13"/>
        <v>0</v>
      </c>
      <c r="CF50" s="656">
        <f t="shared" si="13"/>
        <v>0</v>
      </c>
      <c r="CG50" s="656">
        <f t="shared" ca="1" si="13"/>
        <v>0</v>
      </c>
      <c r="CH50" s="656">
        <f t="shared" si="13"/>
        <v>0</v>
      </c>
      <c r="CI50" s="656">
        <f t="shared" ca="1" si="13"/>
        <v>0</v>
      </c>
    </row>
    <row r="51" spans="1:89" s="1" customFormat="1" ht="11.25" hidden="1" customHeight="1" x14ac:dyDescent="0.2">
      <c r="A51" s="1">
        <v>48</v>
      </c>
      <c r="B51" s="111"/>
      <c r="C51" s="334" t="str">
        <f>Data!B62</f>
        <v>Teknisk/adm kr./time</v>
      </c>
      <c r="D51" s="334"/>
      <c r="E51" s="334"/>
      <c r="F51" s="294"/>
      <c r="G51" s="227">
        <f>IF(G21&gt;0,G25/G21,)</f>
        <v>0</v>
      </c>
      <c r="H51" s="222">
        <f ca="1">IF(H21&gt;0,H25/H21,)</f>
        <v>0</v>
      </c>
      <c r="I51" s="9"/>
      <c r="J51" s="227">
        <f t="shared" ref="J51:W51" si="14">IF(J21&gt;0,J25/J21,)</f>
        <v>0</v>
      </c>
      <c r="K51" s="222">
        <f t="shared" ca="1" si="14"/>
        <v>0</v>
      </c>
      <c r="L51" s="7">
        <f t="shared" si="14"/>
        <v>0</v>
      </c>
      <c r="M51" s="222">
        <f t="shared" ca="1" si="14"/>
        <v>0</v>
      </c>
      <c r="N51" s="227">
        <f t="shared" si="14"/>
        <v>0</v>
      </c>
      <c r="O51" s="222">
        <f t="shared" ca="1" si="14"/>
        <v>0</v>
      </c>
      <c r="P51" s="227">
        <f t="shared" si="14"/>
        <v>0</v>
      </c>
      <c r="Q51" s="222">
        <f t="shared" ca="1" si="14"/>
        <v>0</v>
      </c>
      <c r="R51" s="227">
        <f t="shared" si="14"/>
        <v>0</v>
      </c>
      <c r="S51" s="222">
        <f t="shared" ca="1" si="14"/>
        <v>0</v>
      </c>
      <c r="T51" s="227">
        <f t="shared" si="14"/>
        <v>0</v>
      </c>
      <c r="U51" s="222">
        <f t="shared" ca="1" si="14"/>
        <v>0</v>
      </c>
      <c r="V51" s="227">
        <f t="shared" si="14"/>
        <v>0</v>
      </c>
      <c r="W51" s="222">
        <f t="shared" ca="1" si="14"/>
        <v>0</v>
      </c>
      <c r="Y51" s="678"/>
      <c r="Z51" s="703" t="str">
        <f>$C$51</f>
        <v>Teknisk/adm kr./time</v>
      </c>
      <c r="AA51" s="703"/>
      <c r="AB51" s="703"/>
      <c r="AC51" s="727"/>
      <c r="AD51" s="693">
        <f t="shared" ref="AD51:AS51" si="15">IF(AD21&gt;0,AD25/AD21,)</f>
        <v>0</v>
      </c>
      <c r="AE51" s="693">
        <f t="shared" ca="1" si="15"/>
        <v>0</v>
      </c>
      <c r="AF51" s="693">
        <f t="shared" si="15"/>
        <v>0</v>
      </c>
      <c r="AG51" s="693">
        <f t="shared" ca="1" si="15"/>
        <v>0</v>
      </c>
      <c r="AH51" s="693">
        <f t="shared" si="15"/>
        <v>0</v>
      </c>
      <c r="AI51" s="693">
        <f t="shared" ca="1" si="15"/>
        <v>0</v>
      </c>
      <c r="AJ51" s="693">
        <f t="shared" si="15"/>
        <v>0</v>
      </c>
      <c r="AK51" s="693">
        <f t="shared" ca="1" si="15"/>
        <v>0</v>
      </c>
      <c r="AL51" s="693">
        <f t="shared" si="15"/>
        <v>0</v>
      </c>
      <c r="AM51" s="693">
        <f t="shared" ca="1" si="15"/>
        <v>0</v>
      </c>
      <c r="AN51" s="693">
        <f t="shared" si="15"/>
        <v>0</v>
      </c>
      <c r="AO51" s="693">
        <f t="shared" ca="1" si="15"/>
        <v>0</v>
      </c>
      <c r="AP51" s="693">
        <f t="shared" si="15"/>
        <v>0</v>
      </c>
      <c r="AQ51" s="693">
        <f t="shared" ca="1" si="15"/>
        <v>0</v>
      </c>
      <c r="AR51" s="693">
        <f t="shared" si="15"/>
        <v>0</v>
      </c>
      <c r="AS51" s="693">
        <f t="shared" ca="1" si="15"/>
        <v>0</v>
      </c>
      <c r="AU51" s="442"/>
      <c r="AV51" s="735" t="str">
        <f>$C$51</f>
        <v>Teknisk/adm kr./time</v>
      </c>
      <c r="AW51" s="735"/>
      <c r="AX51" s="735"/>
      <c r="AY51" s="750"/>
      <c r="AZ51" s="656">
        <f t="shared" ref="AZ51:BO51" si="16">IF(AZ21&gt;0,AZ25/AZ21,)</f>
        <v>0</v>
      </c>
      <c r="BA51" s="656">
        <f t="shared" ca="1" si="16"/>
        <v>0</v>
      </c>
      <c r="BB51" s="656">
        <f t="shared" si="16"/>
        <v>0</v>
      </c>
      <c r="BC51" s="656">
        <f t="shared" ca="1" si="16"/>
        <v>0</v>
      </c>
      <c r="BD51" s="656">
        <f t="shared" si="16"/>
        <v>0</v>
      </c>
      <c r="BE51" s="656">
        <f t="shared" ca="1" si="16"/>
        <v>0</v>
      </c>
      <c r="BF51" s="656">
        <f t="shared" si="16"/>
        <v>0</v>
      </c>
      <c r="BG51" s="656">
        <f t="shared" ca="1" si="16"/>
        <v>0</v>
      </c>
      <c r="BH51" s="656">
        <f t="shared" si="16"/>
        <v>0</v>
      </c>
      <c r="BI51" s="656">
        <f t="shared" ca="1" si="16"/>
        <v>0</v>
      </c>
      <c r="BJ51" s="656">
        <f t="shared" si="16"/>
        <v>0</v>
      </c>
      <c r="BK51" s="656">
        <f t="shared" ca="1" si="16"/>
        <v>0</v>
      </c>
      <c r="BL51" s="656">
        <f t="shared" si="16"/>
        <v>0</v>
      </c>
      <c r="BM51" s="656">
        <f t="shared" ca="1" si="16"/>
        <v>0</v>
      </c>
      <c r="BN51" s="656">
        <f t="shared" si="16"/>
        <v>0</v>
      </c>
      <c r="BO51" s="656">
        <f t="shared" ca="1" si="16"/>
        <v>0</v>
      </c>
      <c r="BP51" s="442"/>
      <c r="BQ51" s="442"/>
      <c r="BR51" s="735" t="str">
        <f>$C$51</f>
        <v>Teknisk/adm kr./time</v>
      </c>
      <c r="BS51" s="735"/>
      <c r="BT51" s="735"/>
      <c r="BU51" s="750"/>
      <c r="BV51" s="656">
        <f t="shared" ref="BV51:CI51" si="17">IF(BV21&gt;0,BV25/BV21,)</f>
        <v>0</v>
      </c>
      <c r="BW51" s="656">
        <f t="shared" ca="1" si="17"/>
        <v>0</v>
      </c>
      <c r="BX51" s="656">
        <f t="shared" si="17"/>
        <v>0</v>
      </c>
      <c r="BY51" s="656">
        <f t="shared" ca="1" si="17"/>
        <v>0</v>
      </c>
      <c r="BZ51" s="656">
        <f t="shared" si="17"/>
        <v>0</v>
      </c>
      <c r="CA51" s="656">
        <f t="shared" ca="1" si="17"/>
        <v>0</v>
      </c>
      <c r="CB51" s="656">
        <f t="shared" si="17"/>
        <v>0</v>
      </c>
      <c r="CC51" s="656">
        <f t="shared" ca="1" si="17"/>
        <v>0</v>
      </c>
      <c r="CD51" s="656">
        <f t="shared" si="17"/>
        <v>0</v>
      </c>
      <c r="CE51" s="656">
        <f t="shared" ca="1" si="17"/>
        <v>0</v>
      </c>
      <c r="CF51" s="656">
        <f t="shared" si="17"/>
        <v>0</v>
      </c>
      <c r="CG51" s="656">
        <f t="shared" ca="1" si="17"/>
        <v>0</v>
      </c>
      <c r="CH51" s="656">
        <f t="shared" si="17"/>
        <v>0</v>
      </c>
      <c r="CI51" s="656">
        <f t="shared" ca="1" si="17"/>
        <v>0</v>
      </c>
    </row>
    <row r="52" spans="1:89" s="1" customFormat="1" ht="11.25" customHeight="1" x14ac:dyDescent="0.2">
      <c r="A52" s="1">
        <v>49</v>
      </c>
      <c r="B52" s="111"/>
      <c r="C52" s="334" t="str">
        <f>Data!B63</f>
        <v>Andre omkostninger %</v>
      </c>
      <c r="D52" s="334"/>
      <c r="E52" s="334"/>
      <c r="F52" s="294"/>
      <c r="G52" s="232">
        <f>IF(G39&gt;0,G38/G39,)</f>
        <v>0</v>
      </c>
      <c r="H52" s="233">
        <f ca="1">IF(H39&gt;0,H38/H39,)</f>
        <v>0</v>
      </c>
      <c r="I52" s="9"/>
      <c r="J52" s="232">
        <f t="shared" ref="J52:W52" si="18">IF(J39&gt;0,J38/J39,)</f>
        <v>0</v>
      </c>
      <c r="K52" s="233">
        <f t="shared" ca="1" si="18"/>
        <v>0</v>
      </c>
      <c r="L52" s="335">
        <f t="shared" si="18"/>
        <v>0</v>
      </c>
      <c r="M52" s="233">
        <f t="shared" ca="1" si="18"/>
        <v>0</v>
      </c>
      <c r="N52" s="232">
        <f t="shared" si="18"/>
        <v>0</v>
      </c>
      <c r="O52" s="233">
        <f t="shared" ca="1" si="18"/>
        <v>0</v>
      </c>
      <c r="P52" s="232">
        <f t="shared" si="18"/>
        <v>0</v>
      </c>
      <c r="Q52" s="233">
        <f t="shared" ca="1" si="18"/>
        <v>0</v>
      </c>
      <c r="R52" s="232">
        <f t="shared" si="18"/>
        <v>0</v>
      </c>
      <c r="S52" s="233">
        <f t="shared" ca="1" si="18"/>
        <v>0</v>
      </c>
      <c r="T52" s="232">
        <f t="shared" si="18"/>
        <v>0</v>
      </c>
      <c r="U52" s="233">
        <f t="shared" ca="1" si="18"/>
        <v>0</v>
      </c>
      <c r="V52" s="232">
        <f t="shared" si="18"/>
        <v>0</v>
      </c>
      <c r="W52" s="233">
        <f t="shared" ca="1" si="18"/>
        <v>0</v>
      </c>
      <c r="Y52" s="678"/>
      <c r="Z52" s="703" t="str">
        <f>$C$52</f>
        <v>Andre omkostninger %</v>
      </c>
      <c r="AA52" s="703"/>
      <c r="AB52" s="703"/>
      <c r="AC52" s="727"/>
      <c r="AD52" s="708">
        <f t="shared" ref="AD52:AS52" si="19">IF(AD39&gt;0,AD38/AD39,)</f>
        <v>0</v>
      </c>
      <c r="AE52" s="708">
        <f t="shared" ca="1" si="19"/>
        <v>0</v>
      </c>
      <c r="AF52" s="708">
        <f t="shared" si="19"/>
        <v>0</v>
      </c>
      <c r="AG52" s="708">
        <f t="shared" ca="1" si="19"/>
        <v>0</v>
      </c>
      <c r="AH52" s="708">
        <f t="shared" si="19"/>
        <v>0</v>
      </c>
      <c r="AI52" s="708">
        <f t="shared" ca="1" si="19"/>
        <v>0</v>
      </c>
      <c r="AJ52" s="708">
        <f t="shared" si="19"/>
        <v>0</v>
      </c>
      <c r="AK52" s="708">
        <f t="shared" ca="1" si="19"/>
        <v>0</v>
      </c>
      <c r="AL52" s="708">
        <f t="shared" si="19"/>
        <v>0</v>
      </c>
      <c r="AM52" s="708">
        <f t="shared" ca="1" si="19"/>
        <v>0</v>
      </c>
      <c r="AN52" s="708">
        <f t="shared" si="19"/>
        <v>0</v>
      </c>
      <c r="AO52" s="708">
        <f t="shared" ca="1" si="19"/>
        <v>0</v>
      </c>
      <c r="AP52" s="708">
        <f t="shared" si="19"/>
        <v>0</v>
      </c>
      <c r="AQ52" s="708">
        <f t="shared" ca="1" si="19"/>
        <v>0</v>
      </c>
      <c r="AR52" s="708">
        <f t="shared" si="19"/>
        <v>0</v>
      </c>
      <c r="AS52" s="708">
        <f t="shared" ca="1" si="19"/>
        <v>0</v>
      </c>
      <c r="AU52" s="442"/>
      <c r="AV52" s="735" t="str">
        <f>$C$52</f>
        <v>Andre omkostninger %</v>
      </c>
      <c r="AW52" s="735"/>
      <c r="AX52" s="735"/>
      <c r="AY52" s="750"/>
      <c r="AZ52" s="657">
        <f t="shared" ref="AZ52:BO52" si="20">IF(AZ39&gt;0,AZ38/AZ39,)</f>
        <v>0</v>
      </c>
      <c r="BA52" s="657">
        <f t="shared" ca="1" si="20"/>
        <v>0</v>
      </c>
      <c r="BB52" s="657">
        <f t="shared" si="20"/>
        <v>0</v>
      </c>
      <c r="BC52" s="657">
        <f t="shared" ca="1" si="20"/>
        <v>0</v>
      </c>
      <c r="BD52" s="657">
        <f t="shared" si="20"/>
        <v>0</v>
      </c>
      <c r="BE52" s="657">
        <f t="shared" ca="1" si="20"/>
        <v>0</v>
      </c>
      <c r="BF52" s="657">
        <f t="shared" si="20"/>
        <v>0</v>
      </c>
      <c r="BG52" s="657">
        <f t="shared" ca="1" si="20"/>
        <v>0</v>
      </c>
      <c r="BH52" s="657">
        <f t="shared" si="20"/>
        <v>0</v>
      </c>
      <c r="BI52" s="657">
        <f t="shared" ca="1" si="20"/>
        <v>0</v>
      </c>
      <c r="BJ52" s="657">
        <f t="shared" si="20"/>
        <v>0</v>
      </c>
      <c r="BK52" s="657">
        <f t="shared" ca="1" si="20"/>
        <v>0</v>
      </c>
      <c r="BL52" s="657">
        <f t="shared" si="20"/>
        <v>0</v>
      </c>
      <c r="BM52" s="657">
        <f t="shared" ca="1" si="20"/>
        <v>0</v>
      </c>
      <c r="BN52" s="657">
        <f t="shared" si="20"/>
        <v>0</v>
      </c>
      <c r="BO52" s="657">
        <f t="shared" ca="1" si="20"/>
        <v>0</v>
      </c>
      <c r="BP52" s="442"/>
      <c r="BQ52" s="442"/>
      <c r="BR52" s="735" t="str">
        <f>$C$52</f>
        <v>Andre omkostninger %</v>
      </c>
      <c r="BS52" s="735"/>
      <c r="BT52" s="735"/>
      <c r="BU52" s="750"/>
      <c r="BV52" s="657">
        <f t="shared" ref="BV52:CI52" si="21">IF(BV39&gt;0,BV38/BV39,)</f>
        <v>0</v>
      </c>
      <c r="BW52" s="657">
        <f t="shared" ca="1" si="21"/>
        <v>0</v>
      </c>
      <c r="BX52" s="657">
        <f t="shared" si="21"/>
        <v>0</v>
      </c>
      <c r="BY52" s="657">
        <f t="shared" ca="1" si="21"/>
        <v>0</v>
      </c>
      <c r="BZ52" s="657">
        <f t="shared" si="21"/>
        <v>0</v>
      </c>
      <c r="CA52" s="657">
        <f t="shared" ca="1" si="21"/>
        <v>0</v>
      </c>
      <c r="CB52" s="657">
        <f t="shared" si="21"/>
        <v>0</v>
      </c>
      <c r="CC52" s="657">
        <f t="shared" ca="1" si="21"/>
        <v>0</v>
      </c>
      <c r="CD52" s="657">
        <f t="shared" si="21"/>
        <v>0</v>
      </c>
      <c r="CE52" s="657">
        <f t="shared" ca="1" si="21"/>
        <v>0</v>
      </c>
      <c r="CF52" s="657">
        <f t="shared" si="21"/>
        <v>0</v>
      </c>
      <c r="CG52" s="657">
        <f t="shared" ca="1" si="21"/>
        <v>0</v>
      </c>
      <c r="CH52" s="657">
        <f t="shared" si="21"/>
        <v>0</v>
      </c>
      <c r="CI52" s="657">
        <f t="shared" ca="1" si="21"/>
        <v>0</v>
      </c>
    </row>
    <row r="53" spans="1:89" s="1" customFormat="1" ht="11.25" customHeight="1" x14ac:dyDescent="0.2">
      <c r="A53" s="1">
        <v>50</v>
      </c>
      <c r="B53" s="330"/>
      <c r="C53" s="336" t="str">
        <f>Data!B57</f>
        <v>Tilskud per time</v>
      </c>
      <c r="D53" s="336"/>
      <c r="E53" s="336"/>
      <c r="F53" s="469"/>
      <c r="G53" s="337">
        <f>IF((G21+G20)&gt;0,G42*G28/(G21+G20),)</f>
        <v>0</v>
      </c>
      <c r="H53" s="338">
        <f ca="1">IF((H21+H20)&gt;0,H42*H28/(H21+H20),)</f>
        <v>0</v>
      </c>
      <c r="I53" s="9"/>
      <c r="J53" s="337">
        <f>IF(J21+J20&gt;0,J42*J28/(J21+J20),)</f>
        <v>0</v>
      </c>
      <c r="K53" s="338">
        <f ca="1">IF(K21+K20&gt;0,K42*K28/(K21+K20),)</f>
        <v>0</v>
      </c>
      <c r="L53" s="337">
        <f t="shared" ref="L53:W53" si="22">IF(L21+L20&gt;0,L42*L28/(L21+L20),)</f>
        <v>0</v>
      </c>
      <c r="M53" s="338">
        <f t="shared" ca="1" si="22"/>
        <v>0</v>
      </c>
      <c r="N53" s="337">
        <f t="shared" si="22"/>
        <v>0</v>
      </c>
      <c r="O53" s="338">
        <f ca="1">IF(O21+O20&gt;0,O42*O28/(O21+O20),)</f>
        <v>0</v>
      </c>
      <c r="P53" s="337">
        <f t="shared" si="22"/>
        <v>0</v>
      </c>
      <c r="Q53" s="338">
        <f t="shared" ca="1" si="22"/>
        <v>0</v>
      </c>
      <c r="R53" s="337">
        <f t="shared" si="22"/>
        <v>0</v>
      </c>
      <c r="S53" s="338">
        <f t="shared" ca="1" si="22"/>
        <v>0</v>
      </c>
      <c r="T53" s="337">
        <f t="shared" si="22"/>
        <v>0</v>
      </c>
      <c r="U53" s="338">
        <f t="shared" ca="1" si="22"/>
        <v>0</v>
      </c>
      <c r="V53" s="337">
        <f t="shared" si="22"/>
        <v>0</v>
      </c>
      <c r="W53" s="338">
        <f t="shared" ca="1" si="22"/>
        <v>0</v>
      </c>
      <c r="Y53" s="678"/>
      <c r="Z53" s="703" t="str">
        <f>$C$53</f>
        <v>Tilskud per time</v>
      </c>
      <c r="AA53" s="703"/>
      <c r="AB53" s="703"/>
      <c r="AC53" s="727"/>
      <c r="AD53" s="709">
        <f>IF(AD21+AD20&gt;0,AD42*AD28/(AD21+AD20),)</f>
        <v>0</v>
      </c>
      <c r="AE53" s="709">
        <f t="shared" ref="AE53:AS53" ca="1" si="23">IF(AE21+AE20&gt;0,AE42*AE28/(AE21+AE20),)</f>
        <v>0</v>
      </c>
      <c r="AF53" s="709">
        <f t="shared" si="23"/>
        <v>0</v>
      </c>
      <c r="AG53" s="709">
        <f t="shared" ca="1" si="23"/>
        <v>0</v>
      </c>
      <c r="AH53" s="709">
        <f t="shared" si="23"/>
        <v>0</v>
      </c>
      <c r="AI53" s="709">
        <f t="shared" ca="1" si="23"/>
        <v>0</v>
      </c>
      <c r="AJ53" s="709">
        <f t="shared" si="23"/>
        <v>0</v>
      </c>
      <c r="AK53" s="709">
        <f t="shared" ca="1" si="23"/>
        <v>0</v>
      </c>
      <c r="AL53" s="709">
        <f t="shared" si="23"/>
        <v>0</v>
      </c>
      <c r="AM53" s="709">
        <f t="shared" ca="1" si="23"/>
        <v>0</v>
      </c>
      <c r="AN53" s="709">
        <f t="shared" si="23"/>
        <v>0</v>
      </c>
      <c r="AO53" s="709">
        <f t="shared" ca="1" si="23"/>
        <v>0</v>
      </c>
      <c r="AP53" s="709">
        <f t="shared" si="23"/>
        <v>0</v>
      </c>
      <c r="AQ53" s="709">
        <f t="shared" ca="1" si="23"/>
        <v>0</v>
      </c>
      <c r="AR53" s="709">
        <f t="shared" si="23"/>
        <v>0</v>
      </c>
      <c r="AS53" s="709">
        <f t="shared" ca="1" si="23"/>
        <v>0</v>
      </c>
      <c r="AU53" s="442"/>
      <c r="AV53" s="735" t="str">
        <f>$C$53</f>
        <v>Tilskud per time</v>
      </c>
      <c r="AW53" s="735"/>
      <c r="AX53" s="735"/>
      <c r="AY53" s="750"/>
      <c r="AZ53" s="751">
        <f>IF(AZ21+AZ20&gt;0,AZ42*AZ28/(AZ21+AZ20),)</f>
        <v>0</v>
      </c>
      <c r="BA53" s="751">
        <f t="shared" ref="BA53:BO53" ca="1" si="24">IF(BA21+BA20&gt;0,BA42*BA28/(BA21+BA20),)</f>
        <v>0</v>
      </c>
      <c r="BB53" s="751">
        <f t="shared" si="24"/>
        <v>0</v>
      </c>
      <c r="BC53" s="751">
        <f t="shared" ca="1" si="24"/>
        <v>0</v>
      </c>
      <c r="BD53" s="751">
        <f t="shared" si="24"/>
        <v>0</v>
      </c>
      <c r="BE53" s="751">
        <f t="shared" ca="1" si="24"/>
        <v>0</v>
      </c>
      <c r="BF53" s="751">
        <f t="shared" si="24"/>
        <v>0</v>
      </c>
      <c r="BG53" s="751">
        <f t="shared" ca="1" si="24"/>
        <v>0</v>
      </c>
      <c r="BH53" s="751">
        <f t="shared" si="24"/>
        <v>0</v>
      </c>
      <c r="BI53" s="751">
        <f t="shared" ca="1" si="24"/>
        <v>0</v>
      </c>
      <c r="BJ53" s="751">
        <f t="shared" si="24"/>
        <v>0</v>
      </c>
      <c r="BK53" s="751">
        <f t="shared" ca="1" si="24"/>
        <v>0</v>
      </c>
      <c r="BL53" s="751">
        <f t="shared" si="24"/>
        <v>0</v>
      </c>
      <c r="BM53" s="751">
        <f t="shared" ca="1" si="24"/>
        <v>0</v>
      </c>
      <c r="BN53" s="751">
        <f t="shared" si="24"/>
        <v>0</v>
      </c>
      <c r="BO53" s="751">
        <f t="shared" ca="1" si="24"/>
        <v>0</v>
      </c>
      <c r="BP53" s="442"/>
      <c r="BQ53" s="442"/>
      <c r="BR53" s="735" t="str">
        <f>$C$53</f>
        <v>Tilskud per time</v>
      </c>
      <c r="BS53" s="735"/>
      <c r="BT53" s="735"/>
      <c r="BU53" s="750"/>
      <c r="BV53" s="751">
        <f>IF(BV21+BV20&gt;0,BV42*BV28/(BV21+BV20),)</f>
        <v>0</v>
      </c>
      <c r="BW53" s="751">
        <f t="shared" ref="BW53:CI53" ca="1" si="25">IF(BW21+BW20&gt;0,BW42*BW28/(BW21+BW20),)</f>
        <v>0</v>
      </c>
      <c r="BX53" s="751">
        <f t="shared" si="25"/>
        <v>0</v>
      </c>
      <c r="BY53" s="751">
        <f t="shared" ca="1" si="25"/>
        <v>0</v>
      </c>
      <c r="BZ53" s="751">
        <f t="shared" si="25"/>
        <v>0</v>
      </c>
      <c r="CA53" s="751">
        <f t="shared" ca="1" si="25"/>
        <v>0</v>
      </c>
      <c r="CB53" s="751">
        <f t="shared" si="25"/>
        <v>0</v>
      </c>
      <c r="CC53" s="751">
        <f t="shared" ca="1" si="25"/>
        <v>0</v>
      </c>
      <c r="CD53" s="751">
        <f t="shared" si="25"/>
        <v>0</v>
      </c>
      <c r="CE53" s="751">
        <f t="shared" ca="1" si="25"/>
        <v>0</v>
      </c>
      <c r="CF53" s="751">
        <f t="shared" si="25"/>
        <v>0</v>
      </c>
      <c r="CG53" s="751">
        <f t="shared" ca="1" si="25"/>
        <v>0</v>
      </c>
      <c r="CH53" s="751">
        <f t="shared" si="25"/>
        <v>0</v>
      </c>
      <c r="CI53" s="751">
        <f t="shared" ca="1" si="25"/>
        <v>0</v>
      </c>
    </row>
    <row r="54" spans="1:89" ht="12.9" customHeight="1" x14ac:dyDescent="0.25">
      <c r="A54" s="1">
        <v>51</v>
      </c>
      <c r="B54" s="274" t="str">
        <f>Data!B86</f>
        <v>Kommentarer</v>
      </c>
      <c r="C54" s="334"/>
      <c r="D54" s="334"/>
      <c r="E54" s="334"/>
      <c r="F54" s="294"/>
      <c r="G54" s="214"/>
      <c r="J54" s="214"/>
      <c r="L54" s="214"/>
      <c r="P54" s="214"/>
      <c r="T54" s="895" t="str">
        <f>Data!B105</f>
        <v>OBS! Budgettet skal ikke underskrives ved indsendelse af ansøgningen.</v>
      </c>
      <c r="U54" s="895"/>
      <c r="V54" s="895"/>
      <c r="W54" s="895"/>
      <c r="Y54" s="712"/>
      <c r="Z54" s="712"/>
      <c r="AA54" s="712"/>
      <c r="AB54" s="712"/>
      <c r="AD54" s="214"/>
      <c r="AF54" s="214"/>
      <c r="AH54" s="214"/>
      <c r="AJ54" s="214"/>
      <c r="AL54" s="214"/>
      <c r="AN54" s="214"/>
      <c r="AP54" s="214"/>
      <c r="AR54" s="214"/>
      <c r="AS54" s="661"/>
      <c r="AU54" s="297"/>
      <c r="AV54" s="297"/>
      <c r="AW54" s="297"/>
      <c r="AX54" s="297"/>
      <c r="AY54" s="297"/>
      <c r="AZ54" s="736"/>
      <c r="BA54" s="442"/>
      <c r="BB54" s="736"/>
      <c r="BC54" s="442"/>
      <c r="BD54" s="736"/>
      <c r="BE54" s="442"/>
      <c r="BF54" s="736"/>
      <c r="BG54" s="442"/>
      <c r="BH54" s="736"/>
      <c r="BI54" s="442"/>
      <c r="BJ54" s="736"/>
      <c r="BK54" s="442"/>
      <c r="BL54" s="736"/>
      <c r="BM54" s="442"/>
      <c r="BN54" s="736"/>
      <c r="BO54" s="442"/>
      <c r="BP54" s="297"/>
      <c r="BQ54" s="297"/>
      <c r="BR54" s="297"/>
      <c r="BS54" s="297"/>
      <c r="BT54" s="297"/>
      <c r="BU54" s="297"/>
      <c r="BV54" s="736"/>
      <c r="BW54" s="442"/>
      <c r="BX54" s="736"/>
      <c r="BY54" s="442"/>
      <c r="BZ54" s="736"/>
      <c r="CA54" s="442"/>
      <c r="CB54" s="736"/>
      <c r="CC54" s="442"/>
      <c r="CD54" s="736"/>
      <c r="CE54" s="442"/>
      <c r="CF54" s="736"/>
      <c r="CG54" s="442"/>
      <c r="CH54" s="736"/>
      <c r="CI54" s="442"/>
    </row>
    <row r="55" spans="1:89" ht="13.5" customHeight="1" x14ac:dyDescent="0.25">
      <c r="B55" s="858"/>
      <c r="C55" s="859"/>
      <c r="D55" s="859"/>
      <c r="E55" s="859"/>
      <c r="F55" s="859"/>
      <c r="G55" s="859"/>
      <c r="H55" s="859"/>
      <c r="I55" s="859"/>
      <c r="J55" s="859"/>
      <c r="K55" s="859"/>
      <c r="L55" s="860"/>
      <c r="M55" s="442" t="str">
        <f>Data!I2</f>
        <v>Ja</v>
      </c>
      <c r="N55" s="234" t="str">
        <f>Data!B112</f>
        <v>Anvisningsoplysninger</v>
      </c>
      <c r="P55" s="214"/>
      <c r="T55" s="896"/>
      <c r="U55" s="896"/>
      <c r="V55" s="896"/>
      <c r="W55" s="896"/>
      <c r="X55" s="715"/>
      <c r="AD55"/>
      <c r="AE55"/>
      <c r="AF55"/>
      <c r="AG55" s="9"/>
      <c r="AH55" s="229"/>
      <c r="AI55" s="9"/>
      <c r="AJ55" s="283"/>
      <c r="AK55" s="9"/>
      <c r="AL55" s="9"/>
      <c r="AM55" s="9"/>
      <c r="AN55" s="710"/>
      <c r="AO55" s="711"/>
      <c r="AP55" s="711"/>
      <c r="AQ55" s="711"/>
      <c r="AR55" s="710"/>
      <c r="AS55" s="711"/>
      <c r="AU55" s="297"/>
      <c r="AV55" s="297"/>
      <c r="AW55" s="297"/>
      <c r="AX55" s="297"/>
      <c r="AY55" s="297"/>
      <c r="AZ55" s="297"/>
      <c r="BA55" s="297"/>
      <c r="BB55" s="297"/>
      <c r="BC55" s="442"/>
      <c r="BD55" s="737"/>
      <c r="BE55" s="442"/>
      <c r="BF55" s="736"/>
      <c r="BG55" s="442"/>
      <c r="BH55" s="442"/>
      <c r="BI55" s="442"/>
      <c r="BJ55" s="736"/>
      <c r="BK55" s="442"/>
      <c r="BL55" s="442"/>
      <c r="BM55" s="442"/>
      <c r="BN55" s="736"/>
      <c r="BO55" s="442"/>
      <c r="BP55" s="297"/>
      <c r="BQ55" s="297"/>
      <c r="BR55" s="297"/>
      <c r="BS55" s="297"/>
      <c r="BT55" s="297"/>
      <c r="BU55" s="297"/>
      <c r="BV55" s="297"/>
      <c r="BW55" s="297"/>
      <c r="BX55" s="297"/>
      <c r="BY55" s="442"/>
      <c r="BZ55" s="737"/>
      <c r="CA55" s="442"/>
      <c r="CB55" s="736"/>
      <c r="CC55" s="442"/>
      <c r="CD55" s="442"/>
      <c r="CE55" s="442"/>
      <c r="CF55" s="736"/>
      <c r="CG55" s="442"/>
      <c r="CH55" s="442"/>
      <c r="CI55" s="442"/>
    </row>
    <row r="56" spans="1:89" ht="13.5" customHeight="1" x14ac:dyDescent="0.25">
      <c r="B56" s="861"/>
      <c r="C56" s="862"/>
      <c r="D56" s="862"/>
      <c r="E56" s="862"/>
      <c r="F56" s="862"/>
      <c r="G56" s="862"/>
      <c r="H56" s="862"/>
      <c r="I56" s="862"/>
      <c r="J56" s="862"/>
      <c r="K56" s="862"/>
      <c r="L56" s="863"/>
      <c r="N56" s="870" t="str">
        <f>Data!B111</f>
        <v>Ubetalingen sker til den projektansvarlige virksomheds NemKonto</v>
      </c>
      <c r="O56" s="870"/>
      <c r="P56" s="870"/>
      <c r="Q56" s="870"/>
      <c r="R56" s="870"/>
      <c r="S56"/>
      <c r="T56" s="234" t="str">
        <f>Data!B88</f>
        <v>Underskrift</v>
      </c>
      <c r="V56" s="214"/>
      <c r="AD56"/>
      <c r="AE56"/>
      <c r="AF56"/>
      <c r="AG56" s="9"/>
      <c r="AH56" s="147"/>
      <c r="AI56" s="9"/>
      <c r="AJ56" s="856"/>
      <c r="AK56" s="856"/>
      <c r="AL56" s="856"/>
      <c r="AM56" s="9"/>
      <c r="AN56" s="713"/>
      <c r="AO56" s="714" t="s">
        <v>134</v>
      </c>
      <c r="AP56" s="712"/>
      <c r="AQ56" s="711"/>
      <c r="AR56" s="711"/>
      <c r="AS56" s="711"/>
      <c r="AU56" s="297"/>
      <c r="AV56" s="297"/>
      <c r="AW56" s="297"/>
      <c r="AX56" s="297"/>
      <c r="AY56" s="297"/>
      <c r="AZ56" s="297"/>
      <c r="BA56" s="297"/>
      <c r="BB56" s="297"/>
      <c r="BC56" s="442"/>
      <c r="BD56" s="738"/>
      <c r="BE56" s="442"/>
      <c r="BF56" s="844"/>
      <c r="BG56" s="844"/>
      <c r="BH56" s="844"/>
      <c r="BI56" s="442"/>
      <c r="BJ56" s="736"/>
      <c r="BK56" s="739" t="s">
        <v>134</v>
      </c>
      <c r="BL56" s="297"/>
      <c r="BM56" s="442"/>
      <c r="BN56" s="442"/>
      <c r="BO56" s="442"/>
      <c r="BP56" s="297"/>
      <c r="BQ56" s="297"/>
      <c r="BR56" s="297"/>
      <c r="BS56" s="297"/>
      <c r="BT56" s="297"/>
      <c r="BU56" s="297"/>
      <c r="BV56" s="297"/>
      <c r="BW56" s="297"/>
      <c r="BX56" s="297"/>
      <c r="BY56" s="442"/>
      <c r="BZ56" s="738"/>
      <c r="CA56" s="442"/>
      <c r="CB56" s="844"/>
      <c r="CC56" s="844"/>
      <c r="CD56" s="844"/>
      <c r="CE56" s="739" t="s">
        <v>134</v>
      </c>
      <c r="CF56" s="736"/>
      <c r="CH56" s="297"/>
      <c r="CI56" s="442"/>
    </row>
    <row r="57" spans="1:89" ht="13.5" customHeight="1" x14ac:dyDescent="0.25">
      <c r="B57" s="861"/>
      <c r="C57" s="862"/>
      <c r="D57" s="862"/>
      <c r="E57" s="862"/>
      <c r="F57" s="862"/>
      <c r="G57" s="862"/>
      <c r="H57" s="862"/>
      <c r="I57" s="862"/>
      <c r="J57" s="862"/>
      <c r="K57" s="862"/>
      <c r="L57" s="863"/>
      <c r="N57" s="870"/>
      <c r="O57" s="870"/>
      <c r="P57" s="870"/>
      <c r="Q57" s="870"/>
      <c r="R57" s="870"/>
      <c r="S57"/>
      <c r="T57" s="214"/>
      <c r="V57" s="214"/>
      <c r="AD57"/>
      <c r="AE57"/>
      <c r="AF57"/>
      <c r="AG57" s="9"/>
      <c r="AH57" s="147"/>
      <c r="AI57" s="9"/>
      <c r="AJ57" s="856"/>
      <c r="AK57" s="856"/>
      <c r="AL57" s="856"/>
      <c r="AM57" s="9"/>
      <c r="AN57" s="710"/>
      <c r="AO57" s="711"/>
      <c r="AP57" s="712"/>
      <c r="AQ57" s="711"/>
      <c r="AR57" s="710"/>
      <c r="AS57" s="711"/>
      <c r="AU57" s="297"/>
      <c r="AV57" s="297"/>
      <c r="AW57" s="297"/>
      <c r="AX57" s="297"/>
      <c r="AY57" s="297"/>
      <c r="AZ57" s="297"/>
      <c r="BA57" s="297"/>
      <c r="BB57" s="297"/>
      <c r="BC57" s="442"/>
      <c r="BD57" s="738"/>
      <c r="BE57" s="442"/>
      <c r="BF57" s="844"/>
      <c r="BG57" s="844"/>
      <c r="BH57" s="844"/>
      <c r="BI57" s="442"/>
      <c r="BJ57" s="736"/>
      <c r="BK57" s="442"/>
      <c r="BL57" s="297"/>
      <c r="BM57" s="442"/>
      <c r="BN57" s="736"/>
      <c r="BO57" s="442"/>
      <c r="BP57" s="297"/>
      <c r="BQ57" s="297"/>
      <c r="BR57" s="297"/>
      <c r="BS57" s="297"/>
      <c r="BT57" s="297"/>
      <c r="BU57" s="297"/>
      <c r="BV57" s="297"/>
      <c r="BW57" s="297"/>
      <c r="BX57" s="297"/>
      <c r="BY57" s="442"/>
      <c r="BZ57" s="738"/>
      <c r="CA57" s="442"/>
      <c r="CB57" s="844"/>
      <c r="CC57" s="844"/>
      <c r="CD57" s="844"/>
      <c r="CE57" s="442"/>
      <c r="CF57" s="736"/>
      <c r="CG57" s="442"/>
      <c r="CH57" s="297"/>
      <c r="CI57" s="442"/>
    </row>
    <row r="58" spans="1:89" ht="19.95" customHeight="1" x14ac:dyDescent="0.25">
      <c r="B58" s="864"/>
      <c r="C58" s="865"/>
      <c r="D58" s="865"/>
      <c r="E58" s="865"/>
      <c r="F58" s="865"/>
      <c r="G58" s="865"/>
      <c r="H58" s="865"/>
      <c r="I58" s="865"/>
      <c r="J58" s="865"/>
      <c r="K58" s="865"/>
      <c r="L58" s="866"/>
      <c r="N58" s="870"/>
      <c r="O58" s="870"/>
      <c r="P58" s="870"/>
      <c r="Q58" s="870"/>
      <c r="R58" s="870"/>
      <c r="T58" s="225"/>
      <c r="U58" s="158"/>
      <c r="V58" s="225"/>
      <c r="W58" s="158"/>
      <c r="AD58"/>
      <c r="AE58"/>
      <c r="AF58"/>
      <c r="AG58" s="9"/>
      <c r="AH58" s="147"/>
      <c r="AI58" s="9"/>
      <c r="AJ58" s="856"/>
      <c r="AK58" s="856"/>
      <c r="AL58" s="856"/>
      <c r="AM58" s="9"/>
      <c r="AN58" s="710"/>
      <c r="AO58" s="711"/>
      <c r="AP58" s="712"/>
      <c r="AQ58" s="711"/>
      <c r="AR58" s="710"/>
      <c r="AS58" s="711"/>
      <c r="AU58" s="297"/>
      <c r="AV58" s="297"/>
      <c r="AW58" s="297"/>
      <c r="AX58" s="297"/>
      <c r="AY58" s="297"/>
      <c r="AZ58" s="297"/>
      <c r="BA58" s="297"/>
      <c r="BB58" s="297"/>
      <c r="BC58" s="442"/>
      <c r="BD58" s="738"/>
      <c r="BE58" s="442"/>
      <c r="BF58" s="844"/>
      <c r="BG58" s="844"/>
      <c r="BH58" s="844"/>
      <c r="BI58" s="442"/>
      <c r="BJ58" s="736"/>
      <c r="BK58" s="442"/>
      <c r="BL58" s="297"/>
      <c r="BM58" s="442"/>
      <c r="BN58" s="736"/>
      <c r="BO58" s="442"/>
      <c r="BP58" s="297"/>
      <c r="BQ58" s="297"/>
      <c r="BR58" s="297"/>
      <c r="BS58" s="297"/>
      <c r="BT58" s="297"/>
      <c r="BU58" s="297"/>
      <c r="BV58" s="297"/>
      <c r="BW58" s="297"/>
      <c r="BX58" s="297"/>
      <c r="BY58" s="442"/>
      <c r="BZ58" s="738"/>
      <c r="CA58" s="442"/>
      <c r="CB58" s="844"/>
      <c r="CC58" s="844"/>
      <c r="CD58" s="844"/>
      <c r="CE58" s="442"/>
      <c r="CF58" s="736"/>
      <c r="CG58" s="442"/>
      <c r="CH58" s="297"/>
      <c r="CI58" s="442"/>
    </row>
    <row r="59" spans="1:89" ht="8.25" customHeight="1" x14ac:dyDescent="0.25">
      <c r="A59" s="1">
        <v>52</v>
      </c>
      <c r="C59" s="224"/>
      <c r="D59" s="224"/>
      <c r="E59" s="224"/>
      <c r="F59" s="224"/>
      <c r="G59" s="224"/>
      <c r="H59" s="224"/>
      <c r="I59" s="224"/>
      <c r="J59" s="224"/>
      <c r="K59" s="224"/>
      <c r="L59" s="224"/>
      <c r="M59" s="224"/>
      <c r="N59" s="224"/>
      <c r="O59" s="224"/>
      <c r="P59" s="224"/>
      <c r="Q59" s="218"/>
      <c r="R59" s="218"/>
      <c r="T59" s="3"/>
      <c r="U59" s="3"/>
      <c r="V59" s="3"/>
      <c r="W59" s="3"/>
      <c r="AD59" s="224"/>
      <c r="AE59" s="224"/>
      <c r="AF59" s="224"/>
      <c r="AG59" s="284"/>
      <c r="AH59" s="284"/>
      <c r="AI59" s="284"/>
      <c r="AJ59" s="284"/>
      <c r="AK59" s="285"/>
      <c r="AL59" s="285"/>
      <c r="AM59" s="9"/>
      <c r="AN59" s="3"/>
      <c r="AO59" s="3"/>
      <c r="AP59" s="218"/>
      <c r="AR59" s="3"/>
      <c r="AS59" s="662"/>
      <c r="AU59" s="297"/>
      <c r="AV59" s="297"/>
      <c r="AW59" s="297"/>
      <c r="AX59" s="297"/>
      <c r="AY59" s="297"/>
      <c r="AZ59" s="297"/>
      <c r="BA59" s="297"/>
      <c r="BB59" s="297"/>
      <c r="BC59" s="297"/>
      <c r="BD59" s="297"/>
      <c r="BE59" s="297"/>
      <c r="BF59" s="297"/>
      <c r="BG59" s="297"/>
      <c r="BH59" s="297"/>
      <c r="BI59" s="297"/>
      <c r="BJ59" s="297"/>
      <c r="BK59" s="297"/>
      <c r="BL59" s="297"/>
      <c r="BM59" s="297"/>
      <c r="BN59" s="297"/>
      <c r="BO59" s="297"/>
      <c r="BP59" s="297"/>
      <c r="BQ59" s="297"/>
      <c r="BR59" s="297"/>
      <c r="BS59" s="297"/>
      <c r="BT59" s="297"/>
      <c r="BU59" s="297"/>
      <c r="BV59" s="297"/>
      <c r="BW59" s="297"/>
      <c r="BX59" s="297"/>
      <c r="BY59" s="297"/>
      <c r="BZ59" s="297"/>
      <c r="CA59" s="297"/>
      <c r="CB59" s="297"/>
      <c r="CC59" s="297"/>
      <c r="CD59" s="297"/>
      <c r="CE59" s="297"/>
      <c r="CF59" s="297"/>
      <c r="CG59" s="297"/>
      <c r="CH59" s="297"/>
      <c r="CI59" s="297"/>
    </row>
    <row r="60" spans="1:89" ht="37.35" customHeight="1" x14ac:dyDescent="0.25">
      <c r="C60" s="869"/>
      <c r="D60" s="869"/>
      <c r="E60" s="869"/>
      <c r="F60" s="869"/>
      <c r="G60" s="869"/>
      <c r="H60" s="869"/>
      <c r="I60" s="869"/>
      <c r="J60" s="869"/>
      <c r="K60" s="869"/>
      <c r="L60" s="869"/>
      <c r="M60" s="869"/>
      <c r="N60" s="869"/>
      <c r="O60" s="869"/>
      <c r="P60" s="869"/>
      <c r="Q60" s="869"/>
      <c r="R60" s="869"/>
      <c r="S60" s="869"/>
      <c r="T60" s="869"/>
      <c r="U60" s="869"/>
      <c r="V60" s="869"/>
      <c r="W60" s="869"/>
      <c r="X60" s="805"/>
      <c r="Y60" s="641"/>
      <c r="Z60" s="641"/>
      <c r="AA60" s="641"/>
      <c r="AD60" s="215"/>
      <c r="AF60" s="215"/>
      <c r="AG60" s="9"/>
      <c r="AH60" s="286"/>
      <c r="AI60" s="9"/>
      <c r="AJ60" s="286"/>
      <c r="AK60" s="9"/>
      <c r="AL60" s="9"/>
      <c r="AM60" s="9"/>
      <c r="AN60" s="215"/>
      <c r="AR60" s="215"/>
      <c r="AS60" s="661"/>
      <c r="AU60" s="297"/>
      <c r="AV60" s="297"/>
      <c r="AW60" s="297"/>
      <c r="AX60" s="297"/>
      <c r="AY60" s="297"/>
      <c r="AZ60" s="297"/>
      <c r="BA60" s="297"/>
      <c r="BB60" s="297"/>
      <c r="BC60" s="297"/>
      <c r="BD60" s="297"/>
      <c r="BE60" s="297"/>
      <c r="BF60" s="297"/>
      <c r="BG60" s="297"/>
      <c r="BH60" s="297"/>
      <c r="BI60" s="297"/>
      <c r="BJ60" s="297"/>
      <c r="BK60" s="297"/>
      <c r="BL60" s="297"/>
      <c r="BM60" s="297"/>
      <c r="BN60" s="297"/>
      <c r="BO60" s="297"/>
      <c r="BP60" s="297"/>
      <c r="BQ60" s="297"/>
      <c r="BR60" s="297"/>
      <c r="BS60" s="297"/>
      <c r="BT60" s="297"/>
      <c r="BU60" s="297"/>
      <c r="BV60" s="297"/>
      <c r="BW60" s="297"/>
      <c r="BX60" s="297"/>
      <c r="BY60" s="297"/>
      <c r="BZ60" s="297"/>
      <c r="CA60" s="297"/>
      <c r="CB60" s="297"/>
      <c r="CC60" s="297"/>
      <c r="CD60" s="297"/>
      <c r="CE60" s="297"/>
      <c r="CF60" s="297"/>
      <c r="CG60" s="297"/>
      <c r="CH60" s="297"/>
      <c r="CI60" s="297"/>
    </row>
    <row r="61" spans="1:89" ht="18" customHeight="1" x14ac:dyDescent="0.25">
      <c r="C61" s="212"/>
      <c r="D61" s="212"/>
      <c r="E61" s="212"/>
      <c r="F61" s="3"/>
      <c r="G61" s="215"/>
      <c r="I61" s="339"/>
      <c r="J61" s="215"/>
      <c r="L61" s="215"/>
      <c r="N61" s="215"/>
      <c r="P61" s="215"/>
      <c r="T61" s="215"/>
      <c r="V61" s="215"/>
      <c r="AD61" s="215"/>
      <c r="AF61" s="215"/>
      <c r="AH61" s="215"/>
      <c r="AJ61" s="215"/>
      <c r="AN61" s="215"/>
      <c r="AR61" s="215"/>
    </row>
    <row r="62" spans="1:89" ht="18" hidden="1" customHeight="1" x14ac:dyDescent="0.25">
      <c r="C62" s="212" t="str">
        <f>Data!G4</f>
        <v>EUDP</v>
      </c>
      <c r="D62" s="212"/>
      <c r="E62" s="212"/>
      <c r="F62" s="3"/>
      <c r="G62" s="215"/>
      <c r="I62" s="339"/>
      <c r="J62" s="215"/>
      <c r="K62" s="215"/>
      <c r="L62" s="215"/>
      <c r="M62" s="215"/>
      <c r="N62" s="215"/>
      <c r="O62" s="215"/>
      <c r="P62" s="215"/>
      <c r="Q62" s="215"/>
      <c r="R62" s="215"/>
      <c r="S62" s="215"/>
      <c r="T62" s="215"/>
      <c r="U62" s="215"/>
      <c r="V62" s="215"/>
      <c r="W62" s="215"/>
      <c r="AD62" s="215"/>
      <c r="AE62" s="215"/>
      <c r="AF62" s="215"/>
      <c r="AG62" s="215"/>
      <c r="AH62" s="215"/>
      <c r="AI62" s="215"/>
      <c r="AJ62" s="215"/>
      <c r="AK62" s="215"/>
      <c r="AL62" s="215"/>
      <c r="AM62" s="215"/>
      <c r="AN62" s="215"/>
      <c r="AO62" s="215"/>
      <c r="AP62" s="215"/>
      <c r="AQ62" s="215"/>
      <c r="AR62" s="215"/>
      <c r="AS62" s="215"/>
    </row>
    <row r="63" spans="1:89" ht="16.95" hidden="1" customHeight="1" x14ac:dyDescent="0.25">
      <c r="C63" s="212" t="str">
        <f>Data!G5</f>
        <v>Energistyrelsen</v>
      </c>
      <c r="D63" s="212"/>
      <c r="E63" s="212"/>
      <c r="F63" s="3"/>
      <c r="G63" s="215"/>
      <c r="I63" s="340"/>
      <c r="J63" s="842" t="s">
        <v>322</v>
      </c>
      <c r="K63" s="842"/>
      <c r="L63" s="842" t="s">
        <v>129</v>
      </c>
      <c r="M63" s="842"/>
      <c r="N63" s="842" t="s">
        <v>130</v>
      </c>
      <c r="O63" s="842"/>
      <c r="P63" s="842" t="s">
        <v>131</v>
      </c>
      <c r="Q63" s="842"/>
      <c r="R63" s="842" t="s">
        <v>132</v>
      </c>
      <c r="S63" s="842"/>
      <c r="T63" s="842" t="s">
        <v>133</v>
      </c>
      <c r="U63" s="842"/>
      <c r="V63" s="842" t="s">
        <v>142</v>
      </c>
      <c r="W63" s="842"/>
      <c r="AD63" s="872" t="s">
        <v>147</v>
      </c>
      <c r="AE63" s="872"/>
      <c r="AF63" s="872" t="s">
        <v>148</v>
      </c>
      <c r="AG63" s="872"/>
      <c r="AH63" s="872" t="s">
        <v>149</v>
      </c>
      <c r="AI63" s="872"/>
      <c r="AJ63" s="872" t="s">
        <v>150</v>
      </c>
      <c r="AK63" s="872"/>
      <c r="AL63" s="872" t="s">
        <v>151</v>
      </c>
      <c r="AM63" s="872"/>
      <c r="AN63" s="872" t="s">
        <v>152</v>
      </c>
      <c r="AO63" s="872"/>
      <c r="AP63" s="872" t="s">
        <v>153</v>
      </c>
      <c r="AQ63" s="872"/>
      <c r="AR63" s="872" t="s">
        <v>154</v>
      </c>
      <c r="AS63" s="872"/>
      <c r="AT63" s="648"/>
      <c r="AZ63" s="842" t="s">
        <v>346</v>
      </c>
      <c r="BA63" s="842"/>
      <c r="BB63" s="842" t="s">
        <v>347</v>
      </c>
      <c r="BC63" s="842"/>
      <c r="BD63" s="842" t="s">
        <v>348</v>
      </c>
      <c r="BE63" s="842"/>
      <c r="BF63" s="842" t="s">
        <v>349</v>
      </c>
      <c r="BG63" s="842"/>
      <c r="BH63" s="842" t="s">
        <v>350</v>
      </c>
      <c r="BI63" s="842"/>
      <c r="BJ63" s="842" t="s">
        <v>351</v>
      </c>
      <c r="BK63" s="842"/>
      <c r="BL63" s="842" t="s">
        <v>352</v>
      </c>
      <c r="BM63" s="842"/>
      <c r="BN63" s="842" t="s">
        <v>353</v>
      </c>
      <c r="BO63" s="842"/>
      <c r="BV63" s="842" t="s">
        <v>354</v>
      </c>
      <c r="BW63" s="842"/>
      <c r="BX63" s="842" t="s">
        <v>355</v>
      </c>
      <c r="BY63" s="842"/>
      <c r="BZ63" s="842" t="s">
        <v>356</v>
      </c>
      <c r="CA63" s="842"/>
      <c r="CB63" s="842" t="s">
        <v>357</v>
      </c>
      <c r="CC63" s="842"/>
      <c r="CD63" s="842" t="s">
        <v>358</v>
      </c>
      <c r="CE63" s="842"/>
      <c r="CF63" s="842" t="s">
        <v>359</v>
      </c>
      <c r="CG63" s="842"/>
      <c r="CH63" s="842" t="s">
        <v>360</v>
      </c>
      <c r="CI63" s="842"/>
      <c r="CJ63" s="842"/>
      <c r="CK63" s="842"/>
    </row>
    <row r="64" spans="1:89" ht="19.95" hidden="1" customHeight="1" x14ac:dyDescent="0.25">
      <c r="C64" s="212"/>
      <c r="D64" s="212"/>
      <c r="E64" s="212"/>
      <c r="F64" s="3"/>
      <c r="G64" s="215"/>
      <c r="I64" s="340"/>
      <c r="J64" s="211">
        <f>IF(J7=$C$89,IF(AND(#REF!&lt;$F$84,OR(#REF!&lt;=$E$84,#REF!&lt;=$C$84)),$G$83,IF(AND(#REF!&lt;$F$85,OR(#REF!&lt;=$E$85,#REF!&lt;=$C$85)),$G$84,IF(AND(#REF!&gt;=$F$85,OR(#REF!&gt;=$E$85,#REF!&gt;=$C$85)),$G$85,IF(AND(#REF!&gt;=$F$84,#REF!&lt;$F$85,#REF!&lt;$E$84,#REF!&lt;$C$84),$G$84,IF(AND(#REF!&gt;=$F$85,#REF!&lt;$E$85,#REF!&lt;$C$85),$G$85,IF(AND(#REF!&lt;$F$84,#REF!&gt;$E$84,#REF!&lt;$E$85,#REF!&gt;$C$84,#REF!&lt;$C$85),$G$84,IF(AND(#REF!&lt;$F$84,#REF!&gt;$E$85,#REF!&gt;$C$85),$G$85,IF(AND(#REF!&lt;$F$85,#REF!&gt;$E$85,#REF!&gt;$C$85),$G$85,$G$85)))))))),IF(J7=$C$90,IF(OR(#REF!=$J$76,#REF!=$J$77,#REF!=$J$78),$G$87,$G$86),0))</f>
        <v>0</v>
      </c>
      <c r="K64" s="211"/>
      <c r="L64" s="211">
        <f>IF(L7=$C$89,IF(AND(#REF!&lt;$F$84,OR(#REF!&lt;=$E$84,#REF!&lt;=$C$84)),$G$83,IF(AND(#REF!&lt;$F$85,OR(#REF!&lt;=$E$85,#REF!&lt;=$C$85)),$G$84,IF(AND(#REF!&gt;=$F$85,OR(#REF!&gt;=$E$85,#REF!&gt;=$C$85)),$G$85,IF(AND(#REF!&gt;=$F$84,#REF!&lt;$F$85,#REF!&lt;$E$84,#REF!&lt;$C$84),$G$84,IF(AND(#REF!&gt;=$F$85,#REF!&lt;$E$85,#REF!&lt;$C$85),$G$85,IF(AND(#REF!&lt;$F$84,#REF!&gt;$E$84,#REF!&lt;$E$85,#REF!&gt;$C$84,#REF!&lt;$C$85),$G$84,IF(AND(#REF!&lt;$F$84,#REF!&gt;$E$85,#REF!&gt;$C$85),$G$85,IF(AND(#REF!&lt;$F$85,#REF!&gt;$E$85,#REF!&gt;$C$85),$G$85,$G$85)))))))),IF(L7=$C$90,IF(OR(#REF!=$J$76,#REF!=$J$77,#REF!=$J$78),$G$87,$G$86),0))</f>
        <v>0</v>
      </c>
      <c r="M64" s="211"/>
      <c r="N64" s="211">
        <f>IF(N7=$C$89,IF(AND(#REF!&lt;$F$84,OR(#REF!&lt;=$E$84,#REF!&lt;=$C$84)),$G$83,IF(AND(#REF!&lt;$F$85,OR(#REF!&lt;=$E$85,#REF!&lt;=$C$85)),$G$84,IF(AND(#REF!&gt;=$F$85,OR(#REF!&gt;=$E$85,#REF!&gt;=$C$85)),$G$85,IF(AND(#REF!&gt;=$F$84,#REF!&lt;$F$85,#REF!&lt;$E$84,#REF!&lt;$C$84),$G$84,IF(AND(#REF!&gt;=$F$85,#REF!&lt;$E$85,#REF!&lt;$C$85),$G$85,IF(AND(#REF!&lt;$F$84,#REF!&gt;$E$84,#REF!&lt;$E$85,#REF!&gt;$C$84,#REF!&lt;$C$85),$G$84,IF(AND(#REF!&lt;$F$84,#REF!&gt;$E$85,#REF!&gt;$C$85),$G$85,IF(AND(#REF!&lt;$F$85,#REF!&gt;$E$85,#REF!&gt;$C$85),$G$85,$G$85)))))))),IF(N7=$C$90,IF(OR(#REF!=$J$76,#REF!=$J$77,#REF!=$J$78),$G$87,$G$86),0))</f>
        <v>0</v>
      </c>
      <c r="O64" s="211"/>
      <c r="P64" s="211">
        <f>IF(P7=$C$89,IF(AND(#REF!&lt;$F$84,OR(#REF!&lt;=$E$84,#REF!&lt;=$C$84)),$G$83,IF(AND(#REF!&lt;$F$85,OR(#REF!&lt;=$E$85,#REF!&lt;=$C$85)),$G$84,IF(AND(#REF!&gt;=$F$85,OR(#REF!&gt;=$E$85,#REF!&gt;=$C$85)),$G$85,IF(AND(#REF!&gt;=$F$84,#REF!&lt;$F$85,#REF!&lt;$E$84,#REF!&lt;$C$84),$G$84,IF(AND(#REF!&gt;=$F$85,#REF!&lt;$E$85,#REF!&lt;$C$85),$G$85,IF(AND(#REF!&lt;$F$84,#REF!&gt;$E$84,#REF!&lt;$E$85,#REF!&gt;$C$84,#REF!&lt;$C$85),$G$84,IF(AND(#REF!&lt;$F$84,#REF!&gt;$E$85,#REF!&gt;$C$85),$G$85,IF(AND(#REF!&lt;$F$85,#REF!&gt;$E$85,#REF!&gt;$C$85),$G$85,$G$85)))))))),IF(P7=$C$90,IF(OR(#REF!=$J$76,#REF!=$J$77,#REF!=$J$78),$G$87,$G$86),0))</f>
        <v>0</v>
      </c>
      <c r="Q64" s="211"/>
      <c r="R64" s="211">
        <f>IF(R7=$C$89,IF(AND(#REF!&lt;$F$84,OR(#REF!&lt;=$E$84,#REF!&lt;=$C$84)),$G$83,IF(AND(#REF!&lt;$F$85,OR(#REF!&lt;=$E$85,#REF!&lt;=$C$85)),$G$84,IF(AND(#REF!&gt;=$F$85,OR(#REF!&gt;=$E$85,#REF!&gt;=$C$85)),$G$85,IF(AND(#REF!&gt;=$F$84,#REF!&lt;$F$85,#REF!&lt;$E$84,#REF!&lt;$C$84),$G$84,IF(AND(#REF!&gt;=$F$85,#REF!&lt;$E$85,#REF!&lt;$C$85),$G$85,IF(AND(#REF!&lt;$F$84,#REF!&gt;$E$84,#REF!&lt;$E$85,#REF!&gt;$C$84,#REF!&lt;$C$85),$G$84,IF(AND(#REF!&lt;$F$84,#REF!&gt;$E$85,#REF!&gt;$C$85),$G$85,IF(AND(#REF!&lt;$F$85,#REF!&gt;$E$85,#REF!&gt;$C$85),$G$85,$G$85)))))))),IF(R7=$C$90,IF(OR(#REF!=$J$76,#REF!=$J$77,#REF!=$J$78),$G$87,$G$86),0))</f>
        <v>0</v>
      </c>
      <c r="S64" s="211"/>
      <c r="T64" s="211">
        <f>IF(T7=$C$89,IF(AND(#REF!&lt;$F$84,OR(#REF!&lt;=$E$84,#REF!&lt;=$C$84)),$G$83,IF(AND(#REF!&lt;$F$85,OR(#REF!&lt;=$E$85,#REF!&lt;=$C$85)),$G$84,IF(AND(#REF!&gt;=$F$85,OR(#REF!&gt;=$E$85,#REF!&gt;=$C$85)),$G$85,IF(AND(#REF!&gt;=$F$84,#REF!&lt;$F$85,#REF!&lt;$E$84,#REF!&lt;$C$84),$G$84,IF(AND(#REF!&gt;=$F$85,#REF!&lt;$E$85,#REF!&lt;$C$85),$G$85,IF(AND(#REF!&lt;$F$84,#REF!&gt;$E$84,#REF!&lt;$E$85,#REF!&gt;$C$84,#REF!&lt;$C$85),$G$84,IF(AND(#REF!&lt;$F$84,#REF!&gt;$E$85,#REF!&gt;$C$85),$G$85,IF(AND(#REF!&lt;$F$85,#REF!&gt;$E$85,#REF!&gt;$C$85),$G$85,$G$85)))))))),IF(T7=$C$90,IF(OR(#REF!=$J$76,#REF!=$J$77,#REF!=$J$78),$G$87,$G$86),0))</f>
        <v>0</v>
      </c>
      <c r="U64" s="211"/>
      <c r="V64" s="211">
        <f>IF(V7=$C$89,IF(AND(#REF!&lt;$F$84,OR(#REF!&lt;=$E$84,#REF!&lt;=$C$84)),$G$83,IF(AND(#REF!&lt;$F$85,OR(#REF!&lt;=$E$85,#REF!&lt;=$C$85)),$G$84,IF(AND(#REF!&gt;=$F$85,OR(#REF!&gt;=$E$85,#REF!&gt;=$C$85)),$G$85,IF(AND(#REF!&gt;=$F$84,#REF!&lt;$F$85,#REF!&lt;$E$84,#REF!&lt;$C$84),$G$84,IF(AND(#REF!&gt;=$F$85,#REF!&lt;$E$85,#REF!&lt;$C$85),$G$85,IF(AND(#REF!&lt;$F$84,#REF!&gt;$E$84,#REF!&lt;$E$85,#REF!&gt;$C$84,#REF!&lt;$C$85),$G$84,IF(AND(#REF!&lt;$F$84,#REF!&gt;$E$85,#REF!&gt;$C$85),$G$85,IF(AND(#REF!&lt;$F$85,#REF!&gt;$E$85,#REF!&gt;$C$85),$G$85,$G$85)))))))),IF(V7=$C$90,IF(OR(#REF!=$J$76,#REF!=$J$77,#REF!=$J$78),$G$87,$G$86),0))</f>
        <v>0</v>
      </c>
      <c r="W64" s="211"/>
      <c r="X64" s="211"/>
      <c r="Y64" s="211"/>
      <c r="Z64" s="211"/>
      <c r="AA64" s="211"/>
      <c r="AB64" s="211"/>
      <c r="AC64" s="211"/>
      <c r="AD64" s="211">
        <f>IF(AD7=$C$89,IF(AND(AD10&lt;$F$84,OR(AD11&lt;=$E$84,AD12&lt;=$C$84)),$G$83,IF(AND(AD10&lt;$F$85,OR(AD11&lt;=$E$85,AD12&lt;=$C$85)),$G$84,IF(AND(AD10&gt;=$F$85,OR(AD11&gt;=$E$85,AD12&gt;=$C$85)),$G$85,IF(AND(AD10&gt;=$F$84,AD10&lt;$F$85,AD11&lt;$E$84,AD12&lt;$C$84),$G$84,IF(AND(AD10&gt;=$F$85,AD11&lt;$E$85,AD12&lt;$C$85),$G$85,IF(AND(AD10&lt;$F$84,AD11&gt;$E$84,AD11&lt;$E$85,AD12&gt;$C$84,AD12&lt;$C$85),$G$84,IF(AND(AD10&lt;$F$84,AD11&gt;$E$85,AD12&gt;$C$85),$G$85,IF(AND(AD10&lt;$F$85,AD11&gt;$E$85,AD12&gt;$C$85),$G$85,$G$85)))))))),IF(AD7=$C$90,IF(OR(AD8=$J$76,AD8=$J$77,AD8=$J$78),$G$87,$G$86),0))</f>
        <v>2</v>
      </c>
      <c r="AE64" s="211"/>
      <c r="AF64" s="211">
        <f>IF(AF7=$C$89,IF(AND(AF10&lt;$F$84,OR(AF11&lt;=$E$84,AF12&lt;=$C$84)),$G$83,IF(AND(AF10&lt;$F$85,OR(AF11&lt;=$E$85,AF12&lt;=$C$85)),$G$84,IF(AND(AF10&gt;=$F$85,OR(AF11&gt;=$E$85,AF12&gt;=$C$85)),$G$85,IF(AND(AF10&gt;=$F$84,AF10&lt;$F$85,AF11&lt;$E$84,AF12&lt;$C$84),$G$84,IF(AND(AF10&gt;=$F$85,AF11&lt;$E$85,AF12&lt;$C$85),$G$85,IF(AND(AF10&lt;$F$84,AF11&gt;$E$84,AF11&lt;$E$85,AF12&gt;$C$84,AF12&lt;$C$85),$G$84,IF(AND(AF10&lt;$F$84,AF11&gt;$E$85,AF12&gt;$C$85),$G$85,IF(AND(AF10&lt;$F$85,AF11&gt;$E$85,AF12&gt;$C$85),$G$85,$G$85)))))))),IF(AF7=$C$90,IF(OR(AF8=$J$76,AF8=$J$77,AF8=$J$78),$G$87,$G$86),0))</f>
        <v>2</v>
      </c>
      <c r="AG64" s="211"/>
      <c r="AH64" s="211">
        <f>IF(AH7=$C$89,IF(AND(AH10&lt;$F$84,OR(AH11&lt;=$E$84,AH12&lt;=$C$84)),$G$83,IF(AND(AH10&lt;$F$85,OR(AH11&lt;=$E$85,AH12&lt;=$C$85)),$G$84,IF(AND(AH10&gt;=$F$85,OR(AH11&gt;=$E$85,AH12&gt;=$C$85)),$G$85,IF(AND(AH10&gt;=$F$84,AH10&lt;$F$85,AH11&lt;$E$84,AH12&lt;$C$84),$G$84,IF(AND(AH10&gt;=$F$85,AH11&lt;$E$85,AH12&lt;$C$85),$G$85,IF(AND(AH10&lt;$F$84,AH11&gt;$E$84,AH11&lt;$E$85,AH12&gt;$C$84,AH12&lt;$C$85),$G$84,IF(AND(AH10&lt;$F$84,AH11&gt;$E$85,AH12&gt;$C$85),$G$85,IF(AND(AH10&lt;$F$85,AH11&gt;$E$85,AH12&gt;$C$85),$G$85,$G$85)))))))),IF(AH7=$C$90,IF(OR(AH8=$J$76,AH8=$J$77,AH8=$J$78),$G$87,$G$86),0))</f>
        <v>2</v>
      </c>
      <c r="AI64" s="211"/>
      <c r="AJ64" s="211">
        <f>IF(AJ7=$C$89,IF(AND(AJ10&lt;$F$84,OR(AJ11&lt;=$E$84,AJ12&lt;=$C$84)),$G$83,IF(AND(AJ10&lt;$F$85,OR(AJ11&lt;=$E$85,AJ12&lt;=$C$85)),$G$84,IF(AND(AJ10&gt;=$F$85,OR(AJ11&gt;=$E$85,AJ12&gt;=$C$85)),$G$85,IF(AND(AJ10&gt;=$F$84,AJ10&lt;$F$85,AJ11&lt;$E$84,AJ12&lt;$C$84),$G$84,IF(AND(AJ10&gt;=$F$85,AJ11&lt;$E$85,AJ12&lt;$C$85),$G$85,IF(AND(AJ10&lt;$F$84,AJ11&gt;$E$84,AJ11&lt;$E$85,AJ12&gt;$C$84,AJ12&lt;$C$85),$G$84,IF(AND(AJ10&lt;$F$84,AJ11&gt;$E$85,AJ12&gt;$C$85),$G$85,IF(AND(AJ10&lt;$F$85,AJ11&gt;$E$85,AJ12&gt;$C$85),$G$85,$G$85)))))))),IF(AJ7=$C$90,IF(OR(AJ8=$J$76,AJ8=$J$77,AJ8=$J$78),$G$87,$G$86),0))</f>
        <v>2</v>
      </c>
      <c r="AK64" s="211"/>
      <c r="AL64" s="211">
        <f>IF(AL7=$C$89,IF(AND(AL10&lt;$F$84,OR(AL11&lt;=$E$84,AL12&lt;=$C$84)),$G$83,IF(AND(AL10&lt;$F$85,OR(AL11&lt;=$E$85,AL12&lt;=$C$85)),$G$84,IF(AND(AL10&gt;=$F$85,OR(AL11&gt;=$E$85,AL12&gt;=$C$85)),$G$85,IF(AND(AL10&gt;=$F$84,AL10&lt;$F$85,AL11&lt;$E$84,AL12&lt;$C$84),$G$84,IF(AND(AL10&gt;=$F$85,AL11&lt;$E$85,AL12&lt;$C$85),$G$85,IF(AND(AL10&lt;$F$84,AL11&gt;$E$84,AL11&lt;$E$85,AL12&gt;$C$84,AL12&lt;$C$85),$G$84,IF(AND(AL10&lt;$F$84,AL11&gt;$E$85,AL12&gt;$C$85),$G$85,IF(AND(AL10&lt;$F$85,AL11&gt;$E$85,AL12&gt;$C$85),$G$85,$G$85)))))))),IF(AL7=$C$90,IF(OR(AL8=$J$76,AL8=$J$77,AL8=$J$78),$G$87,$G$86),0))</f>
        <v>2</v>
      </c>
      <c r="AM64" s="211"/>
      <c r="AN64" s="211">
        <f>IF(AN7=$C$89,IF(AND(AN10&lt;$F$84,OR(AN11&lt;=$E$84,AN12&lt;=$C$84)),$G$83,IF(AND(AN10&lt;$F$85,OR(AN11&lt;=$E$85,AN12&lt;=$C$85)),$G$84,IF(AND(AN10&gt;=$F$85,OR(AN11&gt;=$E$85,AN12&gt;=$C$85)),$G$85,IF(AND(AN10&gt;=$F$84,AN10&lt;$F$85,AN11&lt;$E$84,AN12&lt;$C$84),$G$84,IF(AND(AN10&gt;=$F$85,AN11&lt;$E$85,AN12&lt;$C$85),$G$85,IF(AND(AN10&lt;$F$84,AN11&gt;$E$84,AN11&lt;$E$85,AN12&gt;$C$84,AN12&lt;$C$85),$G$84,IF(AND(AN10&lt;$F$84,AN11&gt;$E$85,AN12&gt;$C$85),$G$85,IF(AND(AN10&lt;$F$85,AN11&gt;$E$85,AN12&gt;$C$85),$G$85,$G$85)))))))),IF(AN7=$C$90,IF(OR(AN8=$J$76,AN8=$J$77,AN8=$J$78),$G$87,$G$86),0))</f>
        <v>2</v>
      </c>
      <c r="AO64" s="211"/>
      <c r="AP64" s="211">
        <f>IF(AP7=$C$89,IF(AND(AP10&lt;$F$84,OR(AP11&lt;=$E$84,AP12&lt;=$C$84)),$G$83,IF(AND(AP10&lt;$F$85,OR(AP11&lt;=$E$85,AP12&lt;=$C$85)),$G$84,IF(AND(AP10&gt;=$F$85,OR(AP11&gt;=$E$85,AP12&gt;=$C$85)),$G$85,IF(AND(AP10&gt;=$F$84,AP10&lt;$F$85,AP11&lt;$E$84,AP12&lt;$C$84),$G$84,IF(AND(AP10&gt;=$F$85,AP11&lt;$E$85,AP12&lt;$C$85),$G$85,IF(AND(AP10&lt;$F$84,AP11&gt;$E$84,AP11&lt;$E$85,AP12&gt;$C$84,AP12&lt;$C$85),$G$84,IF(AND(AP10&lt;$F$84,AP11&gt;$E$85,AP12&gt;$C$85),$G$85,IF(AND(AP10&lt;$F$85,AP11&gt;$E$85,AP12&gt;$C$85),$G$85,$G$85)))))))),IF(AP7=$C$90,IF(OR(AP8=$J$76,AP8=$J$77,AP8=$J$78),$G$87,$G$86),0))</f>
        <v>2</v>
      </c>
      <c r="AQ64" s="211"/>
      <c r="AR64" s="211">
        <f>IF(AR7=$C$89,IF(AND(AR10&lt;$F$84,OR(AR11&lt;=$E$84,AR12&lt;=$C$84)),$G$83,IF(AND(AR10&lt;$F$85,OR(AR11&lt;=$E$85,AR12&lt;=$C$85)),$G$84,IF(AND(AR10&gt;=$F$85,OR(AR11&gt;=$E$85,AR12&gt;=$C$85)),$G$85,IF(AND(AR10&gt;=$F$84,AR10&lt;$F$85,AR11&lt;$E$84,AR12&lt;$C$84),$G$84,IF(AND(AR10&gt;=$F$85,AR11&lt;$E$85,AR12&lt;$C$85),$G$85,IF(AND(AR10&lt;$F$84,AR11&gt;$E$84,AR11&lt;$E$85,AR12&gt;$C$84,AR12&lt;$C$85),$G$84,IF(AND(AR10&lt;$F$84,AR11&gt;$E$85,AR12&gt;$C$85),$G$85,IF(AND(AR10&lt;$F$85,AR11&gt;$E$85,AR12&gt;$C$85),$G$85,$G$85)))))))),IF(AR7=$C$90,IF(OR(AR8=$J$76,AR8=$J$77,AR8=$J$78),$G$87,$G$86),0))</f>
        <v>2</v>
      </c>
      <c r="AS64" s="211"/>
      <c r="AZ64" s="211">
        <f>IF(AZ7=$C$89,IF(AND(AZ10&lt;$F$84,OR(AZ11&lt;=$E$84,AZ12&lt;=$C$84)),$G$83,IF(AND(AZ10&lt;$F$85,OR(AZ11&lt;=$E$85,AZ12&lt;=$C$85)),$G$84,IF(AND(AZ10&gt;=$F$85,OR(AZ11&gt;=$E$85,AZ12&gt;=$C$85)),$G$85,IF(AND(AZ10&gt;=$F$84,AZ10&lt;$F$85,AZ11&lt;$E$84,AZ12&lt;$C$84),$G$84,IF(AND(AZ10&gt;=$F$85,AZ11&lt;$E$85,AZ12&lt;$C$85),$G$85,IF(AND(AZ10&lt;$F$84,AZ11&gt;$E$84,AZ11&lt;$E$85,AZ12&gt;$C$84,AZ12&lt;$C$85),$G$84,IF(AND(AZ10&lt;$F$84,AZ11&gt;$E$85,AZ12&gt;$C$85),$G$85,IF(AND(AZ10&lt;$F$85,AZ11&gt;$E$85,AZ12&gt;$C$85),$G$85,$G$85)))))))),IF(AZ7=$C$90,IF(OR(AZ8=$J$76,AZ8=$J$77,AZ8=$J$78),$G$87,$G$86),0))</f>
        <v>2</v>
      </c>
      <c r="BA64" s="211"/>
      <c r="BB64" s="211">
        <f>IF(BB7=$C$89,IF(AND(BB10&lt;$F$84,OR(BB11&lt;=$E$84,BB12&lt;=$C$84)),$G$83,IF(AND(BB10&lt;$F$85,OR(BB11&lt;=$E$85,BB12&lt;=$C$85)),$G$84,IF(AND(BB10&gt;=$F$85,OR(BB11&gt;=$E$85,BB12&gt;=$C$85)),$G$85,IF(AND(BB10&gt;=$F$84,BB10&lt;$F$85,BB11&lt;$E$84,BB12&lt;$C$84),$G$84,IF(AND(BB10&gt;=$F$85,BB11&lt;$E$85,BB12&lt;$C$85),$G$85,IF(AND(BB10&lt;$F$84,BB11&gt;$E$84,BB11&lt;$E$85,BB12&gt;$C$84,BB12&lt;$C$85),$G$84,IF(AND(BB10&lt;$F$84,BB11&gt;$E$85,BB12&gt;$C$85),$G$85,IF(AND(BB10&lt;$F$85,BB11&gt;$E$85,BB12&gt;$C$85),$G$85,$G$85)))))))),IF(BB7=$C$90,IF(OR(BB8=$J$76,BB8=$J$77,BB8=$J$78),$G$87,$G$86),0))</f>
        <v>2</v>
      </c>
      <c r="BC64" s="211"/>
      <c r="BD64" s="211">
        <f>IF(BD7=$C$89,IF(AND(BD10&lt;$F$84,OR(BD11&lt;=$E$84,BD12&lt;=$C$84)),$G$83,IF(AND(BD10&lt;$F$85,OR(BD11&lt;=$E$85,BD12&lt;=$C$85)),$G$84,IF(AND(BD10&gt;=$F$85,OR(BD11&gt;=$E$85,BD12&gt;=$C$85)),$G$85,IF(AND(BD10&gt;=$F$84,BD10&lt;$F$85,BD11&lt;$E$84,BD12&lt;$C$84),$G$84,IF(AND(BD10&gt;=$F$85,BD11&lt;$E$85,BD12&lt;$C$85),$G$85,IF(AND(BD10&lt;$F$84,BD11&gt;$E$84,BD11&lt;$E$85,BD12&gt;$C$84,BD12&lt;$C$85),$G$84,IF(AND(BD10&lt;$F$84,BD11&gt;$E$85,BD12&gt;$C$85),$G$85,IF(AND(BD10&lt;$F$85,BD11&gt;$E$85,BD12&gt;$C$85),$G$85,$G$85)))))))),IF(BD7=$C$90,IF(OR(BD8=$J$76,BD8=$J$77,BD8=$J$78),$G$87,$G$86),0))</f>
        <v>2</v>
      </c>
      <c r="BE64" s="211"/>
      <c r="BF64" s="211">
        <f>IF(BF7=$C$89,IF(AND(BF10&lt;$F$84,OR(BF11&lt;=$E$84,BF12&lt;=$C$84)),$G$83,IF(AND(BF10&lt;$F$85,OR(BF11&lt;=$E$85,BF12&lt;=$C$85)),$G$84,IF(AND(BF10&gt;=$F$85,OR(BF11&gt;=$E$85,BF12&gt;=$C$85)),$G$85,IF(AND(BF10&gt;=$F$84,BF10&lt;$F$85,BF11&lt;$E$84,BF12&lt;$C$84),$G$84,IF(AND(BF10&gt;=$F$85,BF11&lt;$E$85,BF12&lt;$C$85),$G$85,IF(AND(BF10&lt;$F$84,BF11&gt;$E$84,BF11&lt;$E$85,BF12&gt;$C$84,BF12&lt;$C$85),$G$84,IF(AND(BF10&lt;$F$84,BF11&gt;$E$85,BF12&gt;$C$85),$G$85,IF(AND(BF10&lt;$F$85,BF11&gt;$E$85,BF12&gt;$C$85),$G$85,$G$85)))))))),IF(BF7=$C$90,IF(OR(BF8=$J$76,BF8=$J$77,BF8=$J$78),$G$87,$G$86),0))</f>
        <v>2</v>
      </c>
      <c r="BG64" s="211"/>
      <c r="BH64" s="211">
        <f>IF(BH7=$C$89,IF(AND(BH10&lt;$F$84,OR(BH11&lt;=$E$84,BH12&lt;=$C$84)),$G$83,IF(AND(BH10&lt;$F$85,OR(BH11&lt;=$E$85,BH12&lt;=$C$85)),$G$84,IF(AND(BH10&gt;=$F$85,OR(BH11&gt;=$E$85,BH12&gt;=$C$85)),$G$85,IF(AND(BH10&gt;=$F$84,BH10&lt;$F$85,BH11&lt;$E$84,BH12&lt;$C$84),$G$84,IF(AND(BH10&gt;=$F$85,BH11&lt;$E$85,BH12&lt;$C$85),$G$85,IF(AND(BH10&lt;$F$84,BH11&gt;$E$84,BH11&lt;$E$85,BH12&gt;$C$84,BH12&lt;$C$85),$G$84,IF(AND(BH10&lt;$F$84,BH11&gt;$E$85,BH12&gt;$C$85),$G$85,IF(AND(BH10&lt;$F$85,BH11&gt;$E$85,BH12&gt;$C$85),$G$85,$G$85)))))))),IF(BH7=$C$90,IF(OR(BH8=$J$76,BH8=$J$77,BH8=$J$78),$G$87,$G$86),0))</f>
        <v>2</v>
      </c>
      <c r="BI64" s="211"/>
      <c r="BJ64" s="211">
        <f>IF(BJ7=$C$89,IF(AND(BJ10&lt;$F$84,OR(BJ11&lt;=$E$84,BJ12&lt;=$C$84)),$G$83,IF(AND(BJ10&lt;$F$85,OR(BJ11&lt;=$E$85,BJ12&lt;=$C$85)),$G$84,IF(AND(BJ10&gt;=$F$85,OR(BJ11&gt;=$E$85,BJ12&gt;=$C$85)),$G$85,IF(AND(BJ10&gt;=$F$84,BJ10&lt;$F$85,BJ11&lt;$E$84,BJ12&lt;$C$84),$G$84,IF(AND(BJ10&gt;=$F$85,BJ11&lt;$E$85,BJ12&lt;$C$85),$G$85,IF(AND(BJ10&lt;$F$84,BJ11&gt;$E$84,BJ11&lt;$E$85,BJ12&gt;$C$84,BJ12&lt;$C$85),$G$84,IF(AND(BJ10&lt;$F$84,BJ11&gt;$E$85,BJ12&gt;$C$85),$G$85,IF(AND(BJ10&lt;$F$85,BJ11&gt;$E$85,BJ12&gt;$C$85),$G$85,$G$85)))))))),IF(BJ7=$C$90,IF(OR(BJ8=$J$76,BJ8=$J$77,BJ8=$J$78),$G$87,$G$86),0))</f>
        <v>2</v>
      </c>
      <c r="BK64" s="211"/>
      <c r="BL64" s="211">
        <f>IF(BL7=$C$89,IF(AND(BL10&lt;$F$84,OR(BL11&lt;=$E$84,BL12&lt;=$C$84)),$G$83,IF(AND(BL10&lt;$F$85,OR(BL11&lt;=$E$85,BL12&lt;=$C$85)),$G$84,IF(AND(BL10&gt;=$F$85,OR(BL11&gt;=$E$85,BL12&gt;=$C$85)),$G$85,IF(AND(BL10&gt;=$F$84,BL10&lt;$F$85,BL11&lt;$E$84,BL12&lt;$C$84),$G$84,IF(AND(BL10&gt;=$F$85,BL11&lt;$E$85,BL12&lt;$C$85),$G$85,IF(AND(BL10&lt;$F$84,BL11&gt;$E$84,BL11&lt;$E$85,BL12&gt;$C$84,BL12&lt;$C$85),$G$84,IF(AND(BL10&lt;$F$84,BL11&gt;$E$85,BL12&gt;$C$85),$G$85,IF(AND(BL10&lt;$F$85,BL11&gt;$E$85,BL12&gt;$C$85),$G$85,$G$85)))))))),IF(BL7=$C$90,IF(OR(BL8=$J$76,BL8=$J$77,BL8=$J$78),$G$87,$G$86),0))</f>
        <v>2</v>
      </c>
      <c r="BM64" s="211"/>
      <c r="BN64" s="211">
        <f>IF(BN7=$C$89,IF(AND(BN10&lt;$F$84,OR(BN11&lt;=$E$84,BN12&lt;=$C$84)),$G$83,IF(AND(BN10&lt;$F$85,OR(BN11&lt;=$E$85,BN12&lt;=$C$85)),$G$84,IF(AND(BN10&gt;=$F$85,OR(BN11&gt;=$E$85,BN12&gt;=$C$85)),$G$85,IF(AND(BN10&gt;=$F$84,BN10&lt;$F$85,BN11&lt;$E$84,BN12&lt;$C$84),$G$84,IF(AND(BN10&gt;=$F$85,BN11&lt;$E$85,BN12&lt;$C$85),$G$85,IF(AND(BN10&lt;$F$84,BN11&gt;$E$84,BN11&lt;$E$85,BN12&gt;$C$84,BN12&lt;$C$85),$G$84,IF(AND(BN10&lt;$F$84,BN11&gt;$E$85,BN12&gt;$C$85),$G$85,IF(AND(BN10&lt;$F$85,BN11&gt;$E$85,BN12&gt;$C$85),$G$85,$G$85)))))))),IF(BN7=$C$90,IF(OR(BN8=$J$76,BN8=$J$77,BN8=$J$78),$G$87,$G$86),0))</f>
        <v>2</v>
      </c>
      <c r="BO64" s="1"/>
      <c r="BV64" s="211">
        <f>IF(BV7=$C$89,IF(AND(BV10&lt;$F$84,OR(BV11&lt;=$E$84,BV12&lt;=$C$84)),$G$83,IF(AND(BV10&lt;$F$85,OR(BV11&lt;=$E$85,BV12&lt;=$C$85)),$G$84,IF(AND(BV10&gt;=$F$85,OR(BV11&gt;=$E$85,BV12&gt;=$C$85)),$G$85,IF(AND(BV10&gt;=$F$84,BV10&lt;$F$85,BV11&lt;$E$84,BV12&lt;$C$84),$G$84,IF(AND(BV10&gt;=$F$85,BV11&lt;$E$85,BV12&lt;$C$85),$G$85,IF(AND(BV10&lt;$F$84,BV11&gt;$E$84,BV11&lt;$E$85,BV12&gt;$C$84,BV12&lt;$C$85),$G$84,IF(AND(BV10&lt;$F$84,BV11&gt;$E$85,BV12&gt;$C$85),$G$85,IF(AND(BV10&lt;$F$85,BV11&gt;$E$85,BV12&gt;$C$85),$G$85,$G$85)))))))),IF(BV7=$C$90,IF(OR(BV8=$J$76,BV8=$J$77,BV8=$J$78),$G$87,$G$86),0))</f>
        <v>2</v>
      </c>
      <c r="BW64" s="211"/>
      <c r="BX64" s="211">
        <f>IF(BX7=$C$89,IF(AND(BX10&lt;$F$84,OR(BX11&lt;=$E$84,BX12&lt;=$C$84)),$G$83,IF(AND(BX10&lt;$F$85,OR(BX11&lt;=$E$85,BX12&lt;=$C$85)),$G$84,IF(AND(BX10&gt;=$F$85,OR(BX11&gt;=$E$85,BX12&gt;=$C$85)),$G$85,IF(AND(BX10&gt;=$F$84,BX10&lt;$F$85,BX11&lt;$E$84,BX12&lt;$C$84),$G$84,IF(AND(BX10&gt;=$F$85,BX11&lt;$E$85,BX12&lt;$C$85),$G$85,IF(AND(BX10&lt;$F$84,BX11&gt;$E$84,BX11&lt;$E$85,BX12&gt;$C$84,BX12&lt;$C$85),$G$84,IF(AND(BX10&lt;$F$84,BX11&gt;$E$85,BX12&gt;$C$85),$G$85,IF(AND(BX10&lt;$F$85,BX11&gt;$E$85,BX12&gt;$C$85),$G$85,$G$85)))))))),IF(BX7=$C$90,IF(OR(BX8=$J$76,BX8=$J$77,BX8=$J$78),$G$87,$G$86),0))</f>
        <v>2</v>
      </c>
      <c r="BY64" s="211"/>
      <c r="BZ64" s="211">
        <f>IF(BZ7=$C$89,IF(AND(BZ10&lt;$F$84,OR(BZ11&lt;=$E$84,BZ12&lt;=$C$84)),$G$83,IF(AND(BZ10&lt;$F$85,OR(BZ11&lt;=$E$85,BZ12&lt;=$C$85)),$G$84,IF(AND(BZ10&gt;=$F$85,OR(BZ11&gt;=$E$85,BZ12&gt;=$C$85)),$G$85,IF(AND(BZ10&gt;=$F$84,BZ10&lt;$F$85,BZ11&lt;$E$84,BZ12&lt;$C$84),$G$84,IF(AND(BZ10&gt;=$F$85,BZ11&lt;$E$85,BZ12&lt;$C$85),$G$85,IF(AND(BZ10&lt;$F$84,BZ11&gt;$E$84,BZ11&lt;$E$85,BZ12&gt;$C$84,BZ12&lt;$C$85),$G$84,IF(AND(BZ10&lt;$F$84,BZ11&gt;$E$85,BZ12&gt;$C$85),$G$85,IF(AND(BZ10&lt;$F$85,BZ11&gt;$E$85,BZ12&gt;$C$85),$G$85,$G$85)))))))),IF(BZ7=$C$90,IF(OR(BZ8=$J$76,BZ8=$J$77,BZ8=$J$78),$G$87,$G$86),0))</f>
        <v>2</v>
      </c>
      <c r="CA64" s="211"/>
      <c r="CB64" s="211">
        <f>IF(CB7=$C$89,IF(AND(CB10&lt;$F$84,OR(CB11&lt;=$E$84,CB12&lt;=$C$84)),$G$83,IF(AND(CB10&lt;$F$85,OR(CB11&lt;=$E$85,CB12&lt;=$C$85)),$G$84,IF(AND(CB10&gt;=$F$85,OR(CB11&gt;=$E$85,CB12&gt;=$C$85)),$G$85,IF(AND(CB10&gt;=$F$84,CB10&lt;$F$85,CB11&lt;$E$84,CB12&lt;$C$84),$G$84,IF(AND(CB10&gt;=$F$85,CB11&lt;$E$85,CB12&lt;$C$85),$G$85,IF(AND(CB10&lt;$F$84,CB11&gt;$E$84,CB11&lt;$E$85,CB12&gt;$C$84,CB12&lt;$C$85),$G$84,IF(AND(CB10&lt;$F$84,CB11&gt;$E$85,CB12&gt;$C$85),$G$85,IF(AND(CB10&lt;$F$85,CB11&gt;$E$85,CB12&gt;$C$85),$G$85,$G$85)))))))),IF(CB7=$C$90,IF(OR(CB8=$J$76,CB8=$J$77,CB8=$J$78),$G$87,$G$86),0))</f>
        <v>2</v>
      </c>
      <c r="CC64" s="211"/>
      <c r="CD64" s="211">
        <f>IF(CD7=$C$89,IF(AND(CD10&lt;$F$84,OR(CD11&lt;=$E$84,CD12&lt;=$C$84)),$G$83,IF(AND(CD10&lt;$F$85,OR(CD11&lt;=$E$85,CD12&lt;=$C$85)),$G$84,IF(AND(CD10&gt;=$F$85,OR(CD11&gt;=$E$85,CD12&gt;=$C$85)),$G$85,IF(AND(CD10&gt;=$F$84,CD10&lt;$F$85,CD11&lt;$E$84,CD12&lt;$C$84),$G$84,IF(AND(CD10&gt;=$F$85,CD11&lt;$E$85,CD12&lt;$C$85),$G$85,IF(AND(CD10&lt;$F$84,CD11&gt;$E$84,CD11&lt;$E$85,CD12&gt;$C$84,CD12&lt;$C$85),$G$84,IF(AND(CD10&lt;$F$84,CD11&gt;$E$85,CD12&gt;$C$85),$G$85,IF(AND(CD10&lt;$F$85,CD11&gt;$E$85,CD12&gt;$C$85),$G$85,$G$85)))))))),IF(CD7=$C$90,IF(OR(CD8=$J$76,CD8=$J$77,CD8=$J$78),$G$87,$G$86),0))</f>
        <v>2</v>
      </c>
      <c r="CE64" s="211"/>
      <c r="CF64" s="211">
        <f>IF(CF7=$C$89,IF(AND(CF10&lt;$F$84,OR(CF11&lt;=$E$84,CF12&lt;=$C$84)),$G$83,IF(AND(CF10&lt;$F$85,OR(CF11&lt;=$E$85,CF12&lt;=$C$85)),$G$84,IF(AND(CF10&gt;=$F$85,OR(CF11&gt;=$E$85,CF12&gt;=$C$85)),$G$85,IF(AND(CF10&gt;=$F$84,CF10&lt;$F$85,CF11&lt;$E$84,CF12&lt;$C$84),$G$84,IF(AND(CF10&gt;=$F$85,CF11&lt;$E$85,CF12&lt;$C$85),$G$85,IF(AND(CF10&lt;$F$84,CF11&gt;$E$84,CF11&lt;$E$85,CF12&gt;$C$84,CF12&lt;$C$85),$G$84,IF(AND(CF10&lt;$F$84,CF11&gt;$E$85,CF12&gt;$C$85),$G$85,IF(AND(CF10&lt;$F$85,CF11&gt;$E$85,CF12&gt;$C$85),$G$85,$G$85)))))))),IF(CF7=$C$90,IF(OR(CF8=$J$76,CF8=$J$77,CF8=$J$78),$G$87,$G$86),0))</f>
        <v>2</v>
      </c>
      <c r="CG64" s="211"/>
      <c r="CH64" s="211">
        <f>IF(CH7=$C$89,IF(AND(CH10&lt;$F$84,OR(CH11&lt;=$E$84,CH12&lt;=$C$84)),$G$83,IF(AND(CH10&lt;$F$85,OR(CH11&lt;=$E$85,CH12&lt;=$C$85)),$G$84,IF(AND(CH10&gt;=$F$85,OR(CH11&gt;=$E$85,CH12&gt;=$C$85)),$G$85,IF(AND(CH10&gt;=$F$84,CH10&lt;$F$85,CH11&lt;$E$84,CH12&lt;$C$84),$G$84,IF(AND(CH10&gt;=$F$85,CH11&lt;$E$85,CH12&lt;$C$85),$G$85,IF(AND(CH10&lt;$F$84,CH11&gt;$E$84,CH11&lt;$E$85,CH12&gt;$C$84,CH12&lt;$C$85),$G$84,IF(AND(CH10&lt;$F$84,CH11&gt;$E$85,CH12&gt;$C$85),$G$85,IF(AND(CH10&lt;$F$85,CH11&gt;$E$85,CH12&gt;$C$85),$G$85,$G$85)))))))),IF(CH7=$C$90,IF(OR(CH8=$J$76,CH8=$J$77,CH8=$J$78),$G$87,$G$86),0))</f>
        <v>2</v>
      </c>
      <c r="CI64" s="211"/>
      <c r="CJ64" s="211"/>
      <c r="CK64" s="1"/>
    </row>
    <row r="65" spans="2:89" ht="15" hidden="1" customHeight="1" x14ac:dyDescent="0.25">
      <c r="C65" s="212"/>
      <c r="D65" s="212"/>
      <c r="E65" s="212"/>
      <c r="F65" s="3"/>
      <c r="G65" s="215"/>
      <c r="I65" s="340"/>
      <c r="J65" s="592">
        <v>1</v>
      </c>
      <c r="K65" s="592"/>
      <c r="L65" s="840">
        <v>1</v>
      </c>
      <c r="M65" s="841"/>
      <c r="N65" s="840">
        <v>1</v>
      </c>
      <c r="O65" s="841"/>
      <c r="P65" s="840">
        <v>1</v>
      </c>
      <c r="Q65" s="841"/>
      <c r="R65" s="840">
        <v>1</v>
      </c>
      <c r="S65" s="841"/>
      <c r="T65" s="840">
        <v>1</v>
      </c>
      <c r="U65" s="841"/>
      <c r="V65" s="840">
        <v>1</v>
      </c>
      <c r="W65" s="841"/>
      <c r="AD65" s="840">
        <v>1</v>
      </c>
      <c r="AE65" s="840"/>
      <c r="AF65" s="840">
        <v>1</v>
      </c>
      <c r="AG65" s="841"/>
      <c r="AH65" s="840">
        <v>1</v>
      </c>
      <c r="AI65" s="841"/>
      <c r="AJ65" s="840">
        <v>1</v>
      </c>
      <c r="AK65" s="841"/>
      <c r="AL65" s="840">
        <v>1</v>
      </c>
      <c r="AM65" s="841"/>
      <c r="AN65" s="840">
        <v>1</v>
      </c>
      <c r="AO65" s="841"/>
      <c r="AP65" s="840">
        <v>1</v>
      </c>
      <c r="AQ65" s="841"/>
      <c r="AR65" s="840">
        <v>1</v>
      </c>
      <c r="AS65" s="841"/>
      <c r="AZ65" s="840">
        <v>1</v>
      </c>
      <c r="BA65" s="840"/>
      <c r="BB65" s="840">
        <v>1</v>
      </c>
      <c r="BC65" s="841"/>
      <c r="BD65" s="840">
        <v>1</v>
      </c>
      <c r="BE65" s="841"/>
      <c r="BF65" s="840">
        <v>1</v>
      </c>
      <c r="BG65" s="841"/>
      <c r="BH65" s="840">
        <v>1</v>
      </c>
      <c r="BI65" s="841"/>
      <c r="BJ65" s="840">
        <v>1</v>
      </c>
      <c r="BK65" s="841"/>
      <c r="BL65" s="840">
        <v>1</v>
      </c>
      <c r="BM65" s="841"/>
      <c r="BN65" s="840">
        <v>1</v>
      </c>
      <c r="BO65" s="841"/>
      <c r="BV65" s="840">
        <v>1</v>
      </c>
      <c r="BW65" s="840"/>
      <c r="BX65" s="840">
        <v>1</v>
      </c>
      <c r="BY65" s="841"/>
      <c r="BZ65" s="840">
        <v>1</v>
      </c>
      <c r="CA65" s="841"/>
      <c r="CB65" s="840">
        <v>1</v>
      </c>
      <c r="CC65" s="841"/>
      <c r="CD65" s="840">
        <v>1</v>
      </c>
      <c r="CE65" s="841"/>
      <c r="CF65" s="840">
        <v>1</v>
      </c>
      <c r="CG65" s="841"/>
      <c r="CH65" s="840">
        <v>1</v>
      </c>
      <c r="CI65" s="841"/>
      <c r="CJ65" s="840"/>
      <c r="CK65" s="841"/>
    </row>
    <row r="66" spans="2:89" ht="19.95" hidden="1" customHeight="1" x14ac:dyDescent="0.25">
      <c r="C66" s="212"/>
      <c r="D66" s="212"/>
      <c r="E66" s="212"/>
      <c r="F66" s="3"/>
      <c r="G66" s="215"/>
      <c r="I66" s="340"/>
      <c r="J66" s="592">
        <v>0.44</v>
      </c>
      <c r="L66" s="840">
        <v>0.44</v>
      </c>
      <c r="M66" s="840"/>
      <c r="N66" s="840">
        <v>0.44</v>
      </c>
      <c r="O66" s="841"/>
      <c r="P66" s="840">
        <v>0.44</v>
      </c>
      <c r="Q66" s="840"/>
      <c r="R66" s="840">
        <v>0.44</v>
      </c>
      <c r="S66" s="841"/>
      <c r="T66" s="840">
        <v>0.44</v>
      </c>
      <c r="U66" s="840"/>
      <c r="V66" s="840">
        <v>0.44</v>
      </c>
      <c r="W66" s="841"/>
      <c r="AD66" s="840">
        <v>0.44</v>
      </c>
      <c r="AE66" s="841"/>
      <c r="AF66" s="840">
        <v>0.44</v>
      </c>
      <c r="AG66" s="841"/>
      <c r="AH66" s="840">
        <v>0.44</v>
      </c>
      <c r="AI66" s="841"/>
      <c r="AJ66" s="840">
        <v>0.44</v>
      </c>
      <c r="AK66" s="841"/>
      <c r="AL66" s="840">
        <v>0.44</v>
      </c>
      <c r="AM66" s="841"/>
      <c r="AN66" s="840">
        <v>0.44</v>
      </c>
      <c r="AO66" s="841"/>
      <c r="AP66" s="840">
        <v>0.44</v>
      </c>
      <c r="AQ66" s="841"/>
      <c r="AR66" s="840">
        <v>0.44</v>
      </c>
      <c r="AS66" s="841"/>
      <c r="AZ66" s="840">
        <v>0.44</v>
      </c>
      <c r="BA66" s="841"/>
      <c r="BB66" s="840">
        <v>0.44</v>
      </c>
      <c r="BC66" s="841"/>
      <c r="BD66" s="840">
        <v>0.44</v>
      </c>
      <c r="BE66" s="841"/>
      <c r="BF66" s="840">
        <v>0.44</v>
      </c>
      <c r="BG66" s="841"/>
      <c r="BH66" s="840">
        <v>0.44</v>
      </c>
      <c r="BI66" s="841"/>
      <c r="BJ66" s="840">
        <v>0.44</v>
      </c>
      <c r="BK66" s="841"/>
      <c r="BL66" s="840">
        <v>0.44</v>
      </c>
      <c r="BM66" s="841"/>
      <c r="BN66" s="840">
        <v>0.44</v>
      </c>
      <c r="BO66" s="841"/>
      <c r="BV66" s="840">
        <v>0.44</v>
      </c>
      <c r="BW66" s="841"/>
      <c r="BX66" s="840">
        <v>0.44</v>
      </c>
      <c r="BY66" s="841"/>
      <c r="BZ66" s="840">
        <v>0.44</v>
      </c>
      <c r="CA66" s="841"/>
      <c r="CB66" s="840">
        <v>0.44</v>
      </c>
      <c r="CC66" s="841"/>
      <c r="CD66" s="840">
        <v>0.44</v>
      </c>
      <c r="CE66" s="841"/>
      <c r="CF66" s="840">
        <v>0.44</v>
      </c>
      <c r="CG66" s="841"/>
      <c r="CH66" s="840">
        <v>0.44</v>
      </c>
      <c r="CI66" s="841"/>
      <c r="CJ66" s="840"/>
      <c r="CK66" s="841"/>
    </row>
    <row r="67" spans="2:89" ht="16.2" hidden="1" customHeight="1" x14ac:dyDescent="0.25">
      <c r="J67" s="211"/>
      <c r="L67" s="211"/>
      <c r="N67" s="211"/>
      <c r="P67" s="211"/>
      <c r="R67" s="211"/>
      <c r="T67" s="211"/>
      <c r="V67" s="211"/>
      <c r="AD67" s="211"/>
      <c r="AE67" s="211"/>
      <c r="AF67" s="211"/>
      <c r="AG67" s="211"/>
      <c r="AH67" s="211"/>
      <c r="AI67" s="211"/>
      <c r="AJ67" s="211"/>
      <c r="AK67" s="211"/>
      <c r="AL67" s="211"/>
      <c r="AM67" s="211"/>
      <c r="AN67" s="211"/>
      <c r="AO67" s="211"/>
      <c r="AP67" s="211"/>
      <c r="AQ67" s="211"/>
      <c r="AR67" s="211"/>
      <c r="AS67" s="211"/>
      <c r="BV67" s="211"/>
      <c r="BW67" s="1"/>
      <c r="BX67" s="211"/>
      <c r="BY67" s="1"/>
      <c r="BZ67" s="211"/>
      <c r="CA67" s="1"/>
      <c r="CB67" s="211"/>
      <c r="CC67" s="1"/>
      <c r="CD67" s="211"/>
      <c r="CE67" s="1"/>
      <c r="CF67" s="211"/>
      <c r="CG67" s="1"/>
      <c r="CH67" s="211"/>
      <c r="CI67" s="1"/>
      <c r="CJ67" s="211"/>
      <c r="CK67" s="1"/>
    </row>
    <row r="68" spans="2:89" ht="17.399999999999999" hidden="1" customHeight="1" x14ac:dyDescent="0.25">
      <c r="C68" s="1" t="s">
        <v>327</v>
      </c>
      <c r="D68" s="1">
        <v>1</v>
      </c>
      <c r="E68" s="1">
        <v>2</v>
      </c>
      <c r="F68" s="9">
        <v>3</v>
      </c>
      <c r="G68" s="1">
        <v>4</v>
      </c>
      <c r="J68" s="1" t="s">
        <v>328</v>
      </c>
      <c r="M68" s="9"/>
      <c r="N68" s="1">
        <v>5</v>
      </c>
      <c r="O68" s="1">
        <v>6</v>
      </c>
      <c r="P68" s="216"/>
      <c r="R68" s="216"/>
      <c r="T68" s="216"/>
      <c r="V68" s="216"/>
      <c r="AD68" s="216"/>
      <c r="AF68" s="216"/>
      <c r="AH68" s="216"/>
      <c r="AJ68" s="216"/>
      <c r="AL68" s="216"/>
      <c r="AN68" s="216"/>
      <c r="AP68" s="216"/>
      <c r="AR68" s="216"/>
    </row>
    <row r="69" spans="2:89" ht="21.6" hidden="1" customHeight="1" x14ac:dyDescent="0.25">
      <c r="D69" s="305" t="s">
        <v>14</v>
      </c>
      <c r="E69" s="305" t="s">
        <v>7</v>
      </c>
      <c r="F69" s="342" t="s">
        <v>10</v>
      </c>
      <c r="G69" s="305" t="s">
        <v>9</v>
      </c>
      <c r="M69" s="342"/>
      <c r="N69" s="305"/>
      <c r="O69" s="305"/>
    </row>
    <row r="70" spans="2:89" ht="17.399999999999999" hidden="1" customHeight="1" x14ac:dyDescent="0.25">
      <c r="B70" s="1">
        <v>1</v>
      </c>
      <c r="C70" s="1" t="s">
        <v>15</v>
      </c>
      <c r="D70" s="341">
        <v>0.5</v>
      </c>
      <c r="E70" s="341">
        <v>0.5</v>
      </c>
      <c r="F70" s="343">
        <v>0.5</v>
      </c>
      <c r="G70" s="341">
        <v>0.5</v>
      </c>
      <c r="J70" s="1" t="s">
        <v>15</v>
      </c>
      <c r="M70" s="343"/>
      <c r="N70" s="341">
        <v>0.5</v>
      </c>
      <c r="O70" s="341">
        <v>0.5</v>
      </c>
      <c r="T70" s="1" t="s">
        <v>76</v>
      </c>
      <c r="U70" s="1" t="s">
        <v>337</v>
      </c>
      <c r="V70" s="1" t="s">
        <v>383</v>
      </c>
      <c r="W70" s="1" t="s">
        <v>341</v>
      </c>
    </row>
    <row r="71" spans="2:89" ht="12.6" hidden="1" customHeight="1" x14ac:dyDescent="0.25">
      <c r="B71" s="1">
        <v>2</v>
      </c>
      <c r="C71" s="1" t="s">
        <v>16</v>
      </c>
      <c r="D71" s="341">
        <v>0.5</v>
      </c>
      <c r="E71" s="341">
        <v>0.5</v>
      </c>
      <c r="F71" s="343">
        <v>0.5</v>
      </c>
      <c r="G71" s="341">
        <v>0.5</v>
      </c>
      <c r="J71" s="1" t="s">
        <v>16</v>
      </c>
      <c r="M71" s="343"/>
      <c r="N71" s="341">
        <v>0.5</v>
      </c>
      <c r="O71" s="341">
        <v>0.5</v>
      </c>
      <c r="T71" s="1" t="s">
        <v>16</v>
      </c>
      <c r="U71" s="1" t="s">
        <v>16</v>
      </c>
      <c r="V71" s="1" t="s">
        <v>330</v>
      </c>
      <c r="W71" s="1" t="s">
        <v>16</v>
      </c>
      <c r="X71" s="1"/>
      <c r="Y71" s="1"/>
      <c r="Z71" s="1"/>
      <c r="AA71" s="1"/>
      <c r="AD71" s="752"/>
    </row>
    <row r="72" spans="2:89" ht="18" hidden="1" customHeight="1" x14ac:dyDescent="0.25">
      <c r="B72" s="1">
        <v>3</v>
      </c>
      <c r="C72" s="1" t="s">
        <v>17</v>
      </c>
      <c r="D72" s="341">
        <v>0.5</v>
      </c>
      <c r="E72" s="341">
        <v>0.5</v>
      </c>
      <c r="F72" s="343">
        <v>0.5</v>
      </c>
      <c r="G72" s="341">
        <v>0.5</v>
      </c>
      <c r="J72" s="1" t="s">
        <v>17</v>
      </c>
      <c r="M72" s="343"/>
      <c r="N72" s="341">
        <v>0.5</v>
      </c>
      <c r="O72" s="341">
        <v>0.5</v>
      </c>
      <c r="T72" s="1" t="s">
        <v>17</v>
      </c>
      <c r="U72" s="1" t="s">
        <v>17</v>
      </c>
      <c r="W72" s="1" t="s">
        <v>17</v>
      </c>
      <c r="X72" s="1"/>
      <c r="Y72" s="1"/>
      <c r="AA72" s="1"/>
      <c r="AB72" s="1"/>
    </row>
    <row r="73" spans="2:89" ht="16.2" hidden="1" customHeight="1" x14ac:dyDescent="0.25">
      <c r="B73" s="1">
        <v>4</v>
      </c>
      <c r="C73" s="1" t="s">
        <v>335</v>
      </c>
      <c r="D73" s="341">
        <v>0.5</v>
      </c>
      <c r="E73" s="341">
        <v>0.5</v>
      </c>
      <c r="F73" s="343">
        <v>0.5</v>
      </c>
      <c r="G73" s="341">
        <v>0.5</v>
      </c>
      <c r="J73" s="1" t="s">
        <v>335</v>
      </c>
      <c r="M73" s="343"/>
      <c r="N73" s="341">
        <v>0.5</v>
      </c>
      <c r="O73" s="341">
        <v>0.5</v>
      </c>
      <c r="T73" s="1" t="s">
        <v>335</v>
      </c>
      <c r="U73" s="1" t="s">
        <v>335</v>
      </c>
      <c r="W73" s="1" t="s">
        <v>335</v>
      </c>
      <c r="X73" s="1"/>
      <c r="Y73" s="1"/>
      <c r="Z73" s="1"/>
      <c r="AA73" s="1"/>
      <c r="AB73" s="1"/>
    </row>
    <row r="74" spans="2:89" ht="18" hidden="1" customHeight="1" x14ac:dyDescent="0.25">
      <c r="B74" s="1">
        <v>5</v>
      </c>
      <c r="C74" s="1" t="s">
        <v>336</v>
      </c>
      <c r="D74" s="341">
        <v>0.5</v>
      </c>
      <c r="E74" s="341">
        <v>0.5</v>
      </c>
      <c r="F74" s="343">
        <v>0.5</v>
      </c>
      <c r="G74" s="341">
        <v>0.5</v>
      </c>
      <c r="J74" s="1" t="s">
        <v>336</v>
      </c>
      <c r="M74" s="343"/>
      <c r="N74" s="341">
        <v>0.5</v>
      </c>
      <c r="O74" s="341">
        <v>0.5</v>
      </c>
      <c r="T74" s="1" t="s">
        <v>336</v>
      </c>
      <c r="U74" s="1" t="s">
        <v>336</v>
      </c>
      <c r="W74" s="1" t="s">
        <v>336</v>
      </c>
    </row>
    <row r="75" spans="2:89" ht="18" hidden="1" customHeight="1" x14ac:dyDescent="0.25">
      <c r="C75" s="1" t="s">
        <v>333</v>
      </c>
      <c r="D75" s="341">
        <v>0.5</v>
      </c>
      <c r="E75" s="341">
        <v>0.5</v>
      </c>
      <c r="F75" s="343">
        <v>0.5</v>
      </c>
      <c r="G75" s="341">
        <v>0.5</v>
      </c>
      <c r="J75" s="1" t="s">
        <v>389</v>
      </c>
      <c r="M75" s="343"/>
      <c r="N75" s="341">
        <v>0.5</v>
      </c>
      <c r="O75" s="341">
        <v>0.5</v>
      </c>
      <c r="T75" s="1" t="s">
        <v>333</v>
      </c>
      <c r="U75" s="1" t="s">
        <v>333</v>
      </c>
    </row>
    <row r="76" spans="2:89" ht="12" hidden="1" customHeight="1" x14ac:dyDescent="0.25">
      <c r="C76" s="1" t="s">
        <v>326</v>
      </c>
      <c r="D76" s="341">
        <v>0.5</v>
      </c>
      <c r="E76" s="341">
        <v>0.5</v>
      </c>
      <c r="F76" s="343">
        <v>0.5</v>
      </c>
      <c r="G76" s="341">
        <v>0.5</v>
      </c>
      <c r="J76" s="1" t="s">
        <v>388</v>
      </c>
      <c r="M76" s="593"/>
      <c r="N76" s="341">
        <v>0.5</v>
      </c>
      <c r="O76" s="341">
        <v>0.5</v>
      </c>
      <c r="T76" s="1" t="s">
        <v>326</v>
      </c>
      <c r="U76" s="1" t="s">
        <v>326</v>
      </c>
      <c r="Z76" s="301"/>
      <c r="AA76" s="301"/>
    </row>
    <row r="77" spans="2:89" ht="12" hidden="1" customHeight="1" x14ac:dyDescent="0.25">
      <c r="C77" s="1" t="s">
        <v>330</v>
      </c>
      <c r="D77" s="341">
        <v>0.5</v>
      </c>
      <c r="E77" s="341">
        <v>0.5</v>
      </c>
      <c r="F77" s="343">
        <v>0.5</v>
      </c>
      <c r="G77" s="341">
        <v>0.5</v>
      </c>
      <c r="J77" s="1" t="s">
        <v>330</v>
      </c>
      <c r="M77" s="593"/>
      <c r="N77" s="341">
        <v>0.5</v>
      </c>
      <c r="O77" s="341">
        <v>0.5</v>
      </c>
      <c r="Z77" s="301"/>
      <c r="AA77" s="301"/>
    </row>
    <row r="78" spans="2:89" ht="12" hidden="1" customHeight="1" x14ac:dyDescent="0.25">
      <c r="C78" s="1" t="s">
        <v>329</v>
      </c>
      <c r="D78" s="341">
        <v>0.5</v>
      </c>
      <c r="E78" s="341">
        <v>0.5</v>
      </c>
      <c r="F78" s="343">
        <v>0.5</v>
      </c>
      <c r="G78" s="341">
        <v>0.5</v>
      </c>
      <c r="J78" s="1" t="s">
        <v>329</v>
      </c>
      <c r="M78" s="593"/>
      <c r="N78" s="341">
        <v>0.5</v>
      </c>
      <c r="O78" s="341">
        <v>0.5</v>
      </c>
      <c r="Z78" s="301"/>
      <c r="AA78" s="301"/>
    </row>
    <row r="79" spans="2:89" ht="12" hidden="1" customHeight="1" x14ac:dyDescent="0.25">
      <c r="C79" s="1" t="s">
        <v>342</v>
      </c>
      <c r="D79" s="341">
        <v>0.5</v>
      </c>
      <c r="E79" s="341">
        <v>0.5</v>
      </c>
      <c r="F79" s="343">
        <v>0.5</v>
      </c>
      <c r="G79" s="341">
        <v>0.5</v>
      </c>
      <c r="J79" s="1" t="s">
        <v>342</v>
      </c>
      <c r="N79" s="341">
        <v>0.5</v>
      </c>
      <c r="O79" s="341">
        <v>0.5</v>
      </c>
      <c r="Z79" s="301"/>
      <c r="AA79" s="301"/>
    </row>
    <row r="80" spans="2:89" ht="12" hidden="1" customHeight="1" x14ac:dyDescent="0.25">
      <c r="D80" s="593"/>
      <c r="E80" s="593"/>
      <c r="F80" s="593"/>
      <c r="G80" s="594"/>
      <c r="M80" s="593"/>
      <c r="N80" s="593"/>
      <c r="O80" s="593"/>
      <c r="Z80" s="301"/>
      <c r="AA80" s="301"/>
    </row>
    <row r="81" spans="2:29" ht="19.95" hidden="1" customHeight="1" x14ac:dyDescent="0.25">
      <c r="C81" s="1" t="s">
        <v>13</v>
      </c>
      <c r="E81" s="1" t="s">
        <v>11</v>
      </c>
      <c r="F81" s="1" t="s">
        <v>12</v>
      </c>
      <c r="G81" s="9"/>
      <c r="Z81" s="301"/>
      <c r="AA81" s="301"/>
    </row>
    <row r="82" spans="2:29" ht="24" hidden="1" customHeight="1" x14ac:dyDescent="0.25">
      <c r="C82" s="1">
        <v>0</v>
      </c>
      <c r="E82" s="1">
        <v>0</v>
      </c>
      <c r="F82" s="1">
        <v>0</v>
      </c>
      <c r="G82" s="9">
        <v>1</v>
      </c>
      <c r="H82" s="1" t="s">
        <v>204</v>
      </c>
      <c r="Z82" s="301"/>
      <c r="AA82" s="301"/>
      <c r="AB82" s="212"/>
      <c r="AC82" s="1"/>
    </row>
    <row r="83" spans="2:29" ht="19.2" hidden="1" customHeight="1" x14ac:dyDescent="0.25">
      <c r="C83" s="1">
        <f>2*M84</f>
        <v>14.92</v>
      </c>
      <c r="E83" s="1">
        <f>2*M84</f>
        <v>14.92</v>
      </c>
      <c r="F83" s="1">
        <v>10</v>
      </c>
      <c r="G83" s="9">
        <v>2</v>
      </c>
      <c r="H83" s="1" t="s">
        <v>204</v>
      </c>
      <c r="Z83" s="301"/>
      <c r="AA83" s="301"/>
      <c r="AB83" s="212"/>
      <c r="AC83" s="1"/>
    </row>
    <row r="84" spans="2:29" ht="21" hidden="1" customHeight="1" x14ac:dyDescent="0.25">
      <c r="C84" s="1">
        <f>10*M84</f>
        <v>74.599999999999994</v>
      </c>
      <c r="E84" s="1">
        <f>10*M84</f>
        <v>74.599999999999994</v>
      </c>
      <c r="F84" s="1">
        <v>50</v>
      </c>
      <c r="G84" s="9">
        <v>3</v>
      </c>
      <c r="H84" s="1" t="s">
        <v>202</v>
      </c>
      <c r="L84" s="1" t="s">
        <v>321</v>
      </c>
      <c r="M84" s="1">
        <v>7.46</v>
      </c>
      <c r="N84" s="1" t="s">
        <v>281</v>
      </c>
      <c r="Z84" s="301"/>
      <c r="AA84" s="301"/>
      <c r="AB84" s="212"/>
      <c r="AC84" s="1"/>
    </row>
    <row r="85" spans="2:29" ht="13.95" hidden="1" customHeight="1" x14ac:dyDescent="0.25">
      <c r="C85" s="1">
        <f>43*M84</f>
        <v>320.77999999999997</v>
      </c>
      <c r="E85" s="591">
        <f>50*M84</f>
        <v>373</v>
      </c>
      <c r="F85" s="1">
        <v>250</v>
      </c>
      <c r="G85" s="9">
        <v>4</v>
      </c>
      <c r="H85" s="1" t="s">
        <v>203</v>
      </c>
      <c r="AA85" s="1"/>
      <c r="AB85" s="212"/>
      <c r="AC85" s="1"/>
    </row>
    <row r="86" spans="2:29" ht="13.95" hidden="1" customHeight="1" x14ac:dyDescent="0.25">
      <c r="E86" s="591"/>
      <c r="G86" s="9">
        <v>5</v>
      </c>
      <c r="H86" s="1" t="s">
        <v>376</v>
      </c>
      <c r="AA86" s="1"/>
      <c r="AB86" s="212"/>
      <c r="AC86" s="1"/>
    </row>
    <row r="87" spans="2:29" ht="13.95" hidden="1" customHeight="1" x14ac:dyDescent="0.25">
      <c r="E87" s="591"/>
      <c r="G87" s="9">
        <v>6</v>
      </c>
      <c r="H87" s="1" t="s">
        <v>376</v>
      </c>
      <c r="AA87" s="1"/>
      <c r="AB87" s="212"/>
      <c r="AC87" s="1"/>
    </row>
    <row r="88" spans="2:29" ht="18.600000000000001" hidden="1" customHeight="1" x14ac:dyDescent="0.25">
      <c r="G88" s="1" t="s">
        <v>116</v>
      </c>
      <c r="H88" s="1" t="s">
        <v>118</v>
      </c>
      <c r="AA88" s="1"/>
      <c r="AB88" s="212"/>
      <c r="AC88" s="1"/>
    </row>
    <row r="89" spans="2:29" ht="14.4" hidden="1" customHeight="1" x14ac:dyDescent="0.25">
      <c r="C89" s="1" t="s">
        <v>71</v>
      </c>
      <c r="G89" s="1" t="s">
        <v>117</v>
      </c>
      <c r="H89" s="341">
        <v>1</v>
      </c>
      <c r="AA89" s="1"/>
      <c r="AB89" s="212"/>
      <c r="AC89" s="1"/>
    </row>
    <row r="90" spans="2:29" ht="15" hidden="1" customHeight="1" x14ac:dyDescent="0.25">
      <c r="C90" s="1" t="s">
        <v>376</v>
      </c>
      <c r="G90" s="341">
        <f>Data!G17</f>
        <v>0.9</v>
      </c>
      <c r="H90" s="341">
        <v>0.44</v>
      </c>
      <c r="AA90" s="1"/>
      <c r="AB90" s="212"/>
      <c r="AC90" s="1"/>
    </row>
    <row r="91" spans="2:29" ht="19.2" hidden="1" customHeight="1" x14ac:dyDescent="0.25"/>
    <row r="92" spans="2:29" ht="17.399999999999999" hidden="1" customHeight="1" x14ac:dyDescent="0.25">
      <c r="B92" s="1" t="str">
        <f>Data!C1</f>
        <v>Dansk</v>
      </c>
      <c r="C92" s="1" t="str">
        <f>Data!D1</f>
        <v>English</v>
      </c>
    </row>
    <row r="93" spans="2:29" ht="18" hidden="1" customHeight="1" x14ac:dyDescent="0.25"/>
    <row r="94" spans="2:29" ht="18" hidden="1" customHeight="1" x14ac:dyDescent="0.25">
      <c r="C94" s="587" t="s">
        <v>309</v>
      </c>
    </row>
    <row r="95" spans="2:29" ht="25.2" hidden="1" customHeight="1" x14ac:dyDescent="0.25">
      <c r="C95" s="587" t="s">
        <v>310</v>
      </c>
    </row>
    <row r="96" spans="2:29" ht="27.75" hidden="1" customHeight="1" x14ac:dyDescent="0.25">
      <c r="C96" s="1" t="s">
        <v>311</v>
      </c>
    </row>
    <row r="97" spans="2:8" ht="29.25" hidden="1" customHeight="1" x14ac:dyDescent="0.25"/>
    <row r="98" spans="2:8" ht="13.5" hidden="1" customHeight="1" x14ac:dyDescent="0.25">
      <c r="C98" s="1" t="s">
        <v>361</v>
      </c>
      <c r="E98" s="729" t="s">
        <v>363</v>
      </c>
      <c r="G98" s="1">
        <f>IF($H$3=E98,4,0)</f>
        <v>4</v>
      </c>
    </row>
    <row r="99" spans="2:8" hidden="1" x14ac:dyDescent="0.25">
      <c r="E99" s="729" t="s">
        <v>364</v>
      </c>
      <c r="G99" s="1">
        <f>IF($H$3=E99,5,0)</f>
        <v>0</v>
      </c>
    </row>
    <row r="100" spans="2:8" hidden="1" x14ac:dyDescent="0.25">
      <c r="E100" s="729" t="s">
        <v>365</v>
      </c>
      <c r="G100" s="1">
        <f>IF($H$3=E100,6,0)</f>
        <v>0</v>
      </c>
    </row>
    <row r="101" spans="2:8" hidden="1" x14ac:dyDescent="0.25">
      <c r="B101" s="1">
        <v>10</v>
      </c>
      <c r="E101" s="729" t="s">
        <v>366</v>
      </c>
      <c r="G101" s="1">
        <f>IF($H$3=E101,7,0)</f>
        <v>0</v>
      </c>
    </row>
    <row r="102" spans="2:8" hidden="1" x14ac:dyDescent="0.25">
      <c r="G102" s="1">
        <f>SUM(G98:G101)</f>
        <v>4</v>
      </c>
      <c r="H102" s="1" t="str">
        <f>IF(G102=4,"A",IF(G102=5,"B",IF(G102=6,"D",IF(G102=7,"E",0))))</f>
        <v>A</v>
      </c>
    </row>
    <row r="103" spans="2:8" hidden="1" x14ac:dyDescent="0.25"/>
    <row r="104" spans="2:8" hidden="1" x14ac:dyDescent="0.25"/>
  </sheetData>
  <sheetProtection algorithmName="SHA-512" hashValue="sUmY4lt0YPWdNsZoOdPUVCEz0QdWUA/QCUDTP/hqPrtC33mR8kPNVEb+uyT9+JAeq1LzsAqkdYTSCKv4/Ramow==" saltValue="D39g2wBm9K6PvJBDF2Qo+A==" spinCount="100000" sheet="1" objects="1" scenarios="1"/>
  <protectedRanges>
    <protectedRange sqref="H3" name="Antal partnere"/>
  </protectedRanges>
  <sortState xmlns:xlrd2="http://schemas.microsoft.com/office/spreadsheetml/2017/richdata2" ref="AA70:AA78">
    <sortCondition ref="AA70:AA78" customList="1,2,3,4,5,6,7,8,9"/>
  </sortState>
  <dataConsolidate/>
  <mergeCells count="410">
    <mergeCell ref="P15:Q15"/>
    <mergeCell ref="J15:K15"/>
    <mergeCell ref="R15:S15"/>
    <mergeCell ref="D13:F13"/>
    <mergeCell ref="G15:H15"/>
    <mergeCell ref="N15:O15"/>
    <mergeCell ref="V15:W15"/>
    <mergeCell ref="T15:U15"/>
    <mergeCell ref="T54:W55"/>
    <mergeCell ref="L15:M15"/>
    <mergeCell ref="AD12:AE12"/>
    <mergeCell ref="AF12:AG12"/>
    <mergeCell ref="AH12:AI12"/>
    <mergeCell ref="U3:V3"/>
    <mergeCell ref="S3:T3"/>
    <mergeCell ref="C8:F8"/>
    <mergeCell ref="D12:F12"/>
    <mergeCell ref="D11:F11"/>
    <mergeCell ref="AN11:AO11"/>
    <mergeCell ref="AD5:AE5"/>
    <mergeCell ref="AF5:AG5"/>
    <mergeCell ref="AH5:AI5"/>
    <mergeCell ref="AJ5:AK5"/>
    <mergeCell ref="AD7:AE7"/>
    <mergeCell ref="AF7:AG7"/>
    <mergeCell ref="AH7:AI7"/>
    <mergeCell ref="AJ11:AK11"/>
    <mergeCell ref="AJ7:AK7"/>
    <mergeCell ref="AD10:AE10"/>
    <mergeCell ref="AF10:AG10"/>
    <mergeCell ref="AH10:AI10"/>
    <mergeCell ref="AJ10:AK10"/>
    <mergeCell ref="AD8:AE8"/>
    <mergeCell ref="AJ12:AK12"/>
    <mergeCell ref="AF8:AG8"/>
    <mergeCell ref="AL16:AM16"/>
    <mergeCell ref="AN16:AO16"/>
    <mergeCell ref="AJ15:AK15"/>
    <mergeCell ref="AL15:AM15"/>
    <mergeCell ref="AN15:AO15"/>
    <mergeCell ref="AJ18:AK18"/>
    <mergeCell ref="AL18:AM18"/>
    <mergeCell ref="AN18:AO18"/>
    <mergeCell ref="AN8:AO8"/>
    <mergeCell ref="AN10:AO10"/>
    <mergeCell ref="AF16:AG16"/>
    <mergeCell ref="AH16:AI16"/>
    <mergeCell ref="AF15:AG15"/>
    <mergeCell ref="AH15:AI15"/>
    <mergeCell ref="AF13:AG13"/>
    <mergeCell ref="AH13:AI13"/>
    <mergeCell ref="AL12:AM12"/>
    <mergeCell ref="AL11:AM11"/>
    <mergeCell ref="AH8:AI8"/>
    <mergeCell ref="C5:F5"/>
    <mergeCell ref="AP13:AQ13"/>
    <mergeCell ref="AL5:AM5"/>
    <mergeCell ref="AL7:AM7"/>
    <mergeCell ref="AN7:AO7"/>
    <mergeCell ref="AJ13:AK13"/>
    <mergeCell ref="AN13:AO13"/>
    <mergeCell ref="AN5:AO5"/>
    <mergeCell ref="AP5:AQ5"/>
    <mergeCell ref="AD13:AE13"/>
    <mergeCell ref="AN12:AO12"/>
    <mergeCell ref="AD6:AE6"/>
    <mergeCell ref="AF6:AG6"/>
    <mergeCell ref="AH6:AI6"/>
    <mergeCell ref="AJ6:AK6"/>
    <mergeCell ref="AL6:AM6"/>
    <mergeCell ref="AL10:AM10"/>
    <mergeCell ref="AN6:AO6"/>
    <mergeCell ref="AD11:AE11"/>
    <mergeCell ref="AF11:AG11"/>
    <mergeCell ref="AH11:AI11"/>
    <mergeCell ref="AL13:AM13"/>
    <mergeCell ref="AJ8:AK8"/>
    <mergeCell ref="AL8:AM8"/>
    <mergeCell ref="AR13:AS13"/>
    <mergeCell ref="AP15:AQ15"/>
    <mergeCell ref="AR15:AS15"/>
    <mergeCell ref="AR8:AS8"/>
    <mergeCell ref="AP10:AQ10"/>
    <mergeCell ref="AR10:AS10"/>
    <mergeCell ref="AR5:AS5"/>
    <mergeCell ref="AP6:AQ6"/>
    <mergeCell ref="AR6:AS6"/>
    <mergeCell ref="AP7:AQ7"/>
    <mergeCell ref="AR7:AS7"/>
    <mergeCell ref="AR11:AS11"/>
    <mergeCell ref="AP12:AQ12"/>
    <mergeCell ref="AR12:AS12"/>
    <mergeCell ref="AP8:AQ8"/>
    <mergeCell ref="AP11:AQ11"/>
    <mergeCell ref="AR16:AS16"/>
    <mergeCell ref="AP16:AQ16"/>
    <mergeCell ref="AD14:AE14"/>
    <mergeCell ref="AF14:AG14"/>
    <mergeCell ref="AH14:AI14"/>
    <mergeCell ref="AJ14:AK14"/>
    <mergeCell ref="AL14:AM14"/>
    <mergeCell ref="AN14:AO14"/>
    <mergeCell ref="AP14:AQ14"/>
    <mergeCell ref="AR14:AS14"/>
    <mergeCell ref="AJ16:AK16"/>
    <mergeCell ref="AD16:AE16"/>
    <mergeCell ref="AD15:AE15"/>
    <mergeCell ref="AH63:AI63"/>
    <mergeCell ref="AJ63:AK63"/>
    <mergeCell ref="AL63:AM63"/>
    <mergeCell ref="AN63:AO63"/>
    <mergeCell ref="AP63:AQ63"/>
    <mergeCell ref="AR63:AS63"/>
    <mergeCell ref="J63:K63"/>
    <mergeCell ref="L63:M63"/>
    <mergeCell ref="N63:O63"/>
    <mergeCell ref="P63:Q63"/>
    <mergeCell ref="R63:S63"/>
    <mergeCell ref="T63:U63"/>
    <mergeCell ref="V63:W63"/>
    <mergeCell ref="AD63:AE63"/>
    <mergeCell ref="AF63:AG63"/>
    <mergeCell ref="AH65:AI65"/>
    <mergeCell ref="AJ65:AK65"/>
    <mergeCell ref="AL65:AM65"/>
    <mergeCell ref="AN65:AO65"/>
    <mergeCell ref="AP65:AQ65"/>
    <mergeCell ref="AR65:AS65"/>
    <mergeCell ref="L65:M65"/>
    <mergeCell ref="N65:O65"/>
    <mergeCell ref="P65:Q65"/>
    <mergeCell ref="R65:S65"/>
    <mergeCell ref="T65:U65"/>
    <mergeCell ref="V65:W65"/>
    <mergeCell ref="AD65:AE65"/>
    <mergeCell ref="AF65:AG65"/>
    <mergeCell ref="AH66:AI66"/>
    <mergeCell ref="AJ66:AK66"/>
    <mergeCell ref="AR66:AS66"/>
    <mergeCell ref="AP66:AQ66"/>
    <mergeCell ref="AN66:AO66"/>
    <mergeCell ref="AL66:AM66"/>
    <mergeCell ref="L66:M66"/>
    <mergeCell ref="N66:O66"/>
    <mergeCell ref="P66:Q66"/>
    <mergeCell ref="R66:S66"/>
    <mergeCell ref="T66:U66"/>
    <mergeCell ref="V66:W66"/>
    <mergeCell ref="AD66:AE66"/>
    <mergeCell ref="AF66:AG66"/>
    <mergeCell ref="AR18:AS18"/>
    <mergeCell ref="J18:K18"/>
    <mergeCell ref="L18:M18"/>
    <mergeCell ref="N18:O18"/>
    <mergeCell ref="P18:Q18"/>
    <mergeCell ref="R18:S18"/>
    <mergeCell ref="T18:U18"/>
    <mergeCell ref="V18:W18"/>
    <mergeCell ref="AD18:AE18"/>
    <mergeCell ref="AF18:AG18"/>
    <mergeCell ref="AH18:AI18"/>
    <mergeCell ref="AJ56:AL56"/>
    <mergeCell ref="AJ57:AL57"/>
    <mergeCell ref="AJ58:AL58"/>
    <mergeCell ref="Z21:AB21"/>
    <mergeCell ref="B55:L58"/>
    <mergeCell ref="C20:E20"/>
    <mergeCell ref="C21:E21"/>
    <mergeCell ref="AP18:AQ18"/>
    <mergeCell ref="C60:W60"/>
    <mergeCell ref="N56:R58"/>
    <mergeCell ref="Z20:AB20"/>
    <mergeCell ref="AZ5:BA5"/>
    <mergeCell ref="BB5:BC5"/>
    <mergeCell ref="BD5:BE5"/>
    <mergeCell ref="BF5:BG5"/>
    <mergeCell ref="BH5:BI5"/>
    <mergeCell ref="BJ5:BK5"/>
    <mergeCell ref="BL5:BM5"/>
    <mergeCell ref="BN5:BO5"/>
    <mergeCell ref="AZ6:BA6"/>
    <mergeCell ref="BB6:BC6"/>
    <mergeCell ref="BD6:BE6"/>
    <mergeCell ref="BF6:BG6"/>
    <mergeCell ref="BH6:BI6"/>
    <mergeCell ref="BJ6:BK6"/>
    <mergeCell ref="BL6:BM6"/>
    <mergeCell ref="BN6:BO6"/>
    <mergeCell ref="AZ7:BA7"/>
    <mergeCell ref="BB7:BC7"/>
    <mergeCell ref="BD7:BE7"/>
    <mergeCell ref="BF7:BG7"/>
    <mergeCell ref="BH7:BI7"/>
    <mergeCell ref="BJ7:BK7"/>
    <mergeCell ref="BL7:BM7"/>
    <mergeCell ref="BN7:BO7"/>
    <mergeCell ref="AZ8:BA8"/>
    <mergeCell ref="BB8:BC8"/>
    <mergeCell ref="BD8:BE8"/>
    <mergeCell ref="BF8:BG8"/>
    <mergeCell ref="BH8:BI8"/>
    <mergeCell ref="BJ8:BK8"/>
    <mergeCell ref="BL8:BM8"/>
    <mergeCell ref="BN8:BO8"/>
    <mergeCell ref="AZ10:BA10"/>
    <mergeCell ref="BB10:BC10"/>
    <mergeCell ref="BD10:BE10"/>
    <mergeCell ref="BF10:BG10"/>
    <mergeCell ref="BH10:BI10"/>
    <mergeCell ref="BJ10:BK10"/>
    <mergeCell ref="BL10:BM10"/>
    <mergeCell ref="BN10:BO10"/>
    <mergeCell ref="AZ11:BA11"/>
    <mergeCell ref="BB11:BC11"/>
    <mergeCell ref="BD11:BE11"/>
    <mergeCell ref="BF11:BG11"/>
    <mergeCell ref="BH11:BI11"/>
    <mergeCell ref="BJ11:BK11"/>
    <mergeCell ref="BL11:BM11"/>
    <mergeCell ref="BN11:BO11"/>
    <mergeCell ref="AZ12:BA12"/>
    <mergeCell ref="BB12:BC12"/>
    <mergeCell ref="BD12:BE12"/>
    <mergeCell ref="BF12:BG12"/>
    <mergeCell ref="BH12:BI12"/>
    <mergeCell ref="BJ12:BK12"/>
    <mergeCell ref="BL12:BM12"/>
    <mergeCell ref="BN12:BO12"/>
    <mergeCell ref="AZ13:BA13"/>
    <mergeCell ref="BB13:BC13"/>
    <mergeCell ref="BD13:BE13"/>
    <mergeCell ref="BF13:BG13"/>
    <mergeCell ref="BH13:BI13"/>
    <mergeCell ref="BJ13:BK13"/>
    <mergeCell ref="BL13:BM13"/>
    <mergeCell ref="BN13:BO13"/>
    <mergeCell ref="AZ14:BA14"/>
    <mergeCell ref="BB14:BC14"/>
    <mergeCell ref="BD14:BE14"/>
    <mergeCell ref="BF14:BG14"/>
    <mergeCell ref="BH14:BI14"/>
    <mergeCell ref="BJ14:BK14"/>
    <mergeCell ref="BL14:BM14"/>
    <mergeCell ref="BN14:BO14"/>
    <mergeCell ref="AZ15:BA15"/>
    <mergeCell ref="BB15:BC15"/>
    <mergeCell ref="BD15:BE15"/>
    <mergeCell ref="BF15:BG15"/>
    <mergeCell ref="BH15:BI15"/>
    <mergeCell ref="BJ15:BK15"/>
    <mergeCell ref="BL15:BM15"/>
    <mergeCell ref="BN15:BO15"/>
    <mergeCell ref="AZ16:BA16"/>
    <mergeCell ref="BB16:BC16"/>
    <mergeCell ref="BD16:BE16"/>
    <mergeCell ref="BF16:BG16"/>
    <mergeCell ref="BH16:BI16"/>
    <mergeCell ref="BJ16:BK16"/>
    <mergeCell ref="BL16:BM16"/>
    <mergeCell ref="BN16:BO16"/>
    <mergeCell ref="AZ18:BA18"/>
    <mergeCell ref="BB18:BC18"/>
    <mergeCell ref="BD18:BE18"/>
    <mergeCell ref="BF18:BG18"/>
    <mergeCell ref="BH18:BI18"/>
    <mergeCell ref="BJ18:BK18"/>
    <mergeCell ref="BL18:BM18"/>
    <mergeCell ref="BN18:BO18"/>
    <mergeCell ref="AV20:AX20"/>
    <mergeCell ref="AV21:AX21"/>
    <mergeCell ref="BF56:BH56"/>
    <mergeCell ref="BF57:BH57"/>
    <mergeCell ref="BF58:BH58"/>
    <mergeCell ref="BV5:BW5"/>
    <mergeCell ref="BX5:BY5"/>
    <mergeCell ref="BZ5:CA5"/>
    <mergeCell ref="CB5:CC5"/>
    <mergeCell ref="BV7:BW7"/>
    <mergeCell ref="BX7:BY7"/>
    <mergeCell ref="BZ7:CA7"/>
    <mergeCell ref="CB7:CC7"/>
    <mergeCell ref="BV10:BW10"/>
    <mergeCell ref="BX10:BY10"/>
    <mergeCell ref="BZ10:CA10"/>
    <mergeCell ref="CB10:CC10"/>
    <mergeCell ref="BV12:BW12"/>
    <mergeCell ref="BX12:BY12"/>
    <mergeCell ref="BZ12:CA12"/>
    <mergeCell ref="CB12:CC12"/>
    <mergeCell ref="BV14:BW14"/>
    <mergeCell ref="BX14:BY14"/>
    <mergeCell ref="BZ14:CA14"/>
    <mergeCell ref="CD5:CE5"/>
    <mergeCell ref="CF5:CG5"/>
    <mergeCell ref="CH5:CI5"/>
    <mergeCell ref="BV6:BW6"/>
    <mergeCell ref="BX6:BY6"/>
    <mergeCell ref="BZ6:CA6"/>
    <mergeCell ref="CB6:CC6"/>
    <mergeCell ref="CD6:CE6"/>
    <mergeCell ref="CF6:CG6"/>
    <mergeCell ref="CH6:CI6"/>
    <mergeCell ref="CD7:CE7"/>
    <mergeCell ref="CF7:CG7"/>
    <mergeCell ref="CH7:CI7"/>
    <mergeCell ref="BV8:BW8"/>
    <mergeCell ref="BX8:BY8"/>
    <mergeCell ref="BZ8:CA8"/>
    <mergeCell ref="CB8:CC8"/>
    <mergeCell ref="CD8:CE8"/>
    <mergeCell ref="CF8:CG8"/>
    <mergeCell ref="CH8:CI8"/>
    <mergeCell ref="CD10:CE10"/>
    <mergeCell ref="CF10:CG10"/>
    <mergeCell ref="CH10:CI10"/>
    <mergeCell ref="BV11:BW11"/>
    <mergeCell ref="BX11:BY11"/>
    <mergeCell ref="BZ11:CA11"/>
    <mergeCell ref="CB11:CC11"/>
    <mergeCell ref="CD11:CE11"/>
    <mergeCell ref="CF11:CG11"/>
    <mergeCell ref="CH11:CI11"/>
    <mergeCell ref="CD12:CE12"/>
    <mergeCell ref="CF12:CG12"/>
    <mergeCell ref="CH12:CI12"/>
    <mergeCell ref="BV13:BW13"/>
    <mergeCell ref="BX13:BY13"/>
    <mergeCell ref="BZ13:CA13"/>
    <mergeCell ref="CB13:CC13"/>
    <mergeCell ref="CD13:CE13"/>
    <mergeCell ref="CF13:CG13"/>
    <mergeCell ref="CH13:CI13"/>
    <mergeCell ref="CB14:CC14"/>
    <mergeCell ref="CD14:CE14"/>
    <mergeCell ref="CF14:CG14"/>
    <mergeCell ref="CH14:CI14"/>
    <mergeCell ref="BV15:BW15"/>
    <mergeCell ref="BX15:BY15"/>
    <mergeCell ref="BZ15:CA15"/>
    <mergeCell ref="CB15:CC15"/>
    <mergeCell ref="CD15:CE15"/>
    <mergeCell ref="CF15:CG15"/>
    <mergeCell ref="CH15:CI15"/>
    <mergeCell ref="BV16:BW16"/>
    <mergeCell ref="BX16:BY16"/>
    <mergeCell ref="BZ16:CA16"/>
    <mergeCell ref="CB16:CC16"/>
    <mergeCell ref="CD16:CE16"/>
    <mergeCell ref="CF16:CG16"/>
    <mergeCell ref="CH16:CI16"/>
    <mergeCell ref="BV18:BW18"/>
    <mergeCell ref="BX18:BY18"/>
    <mergeCell ref="BZ18:CA18"/>
    <mergeCell ref="CB18:CC18"/>
    <mergeCell ref="CD18:CE18"/>
    <mergeCell ref="CF18:CG18"/>
    <mergeCell ref="CH18:CI18"/>
    <mergeCell ref="BR20:BT20"/>
    <mergeCell ref="BR21:BT21"/>
    <mergeCell ref="CB56:CD56"/>
    <mergeCell ref="CB57:CD57"/>
    <mergeCell ref="CB58:CD58"/>
    <mergeCell ref="AZ63:BA63"/>
    <mergeCell ref="BB63:BC63"/>
    <mergeCell ref="BD63:BE63"/>
    <mergeCell ref="BF63:BG63"/>
    <mergeCell ref="BH63:BI63"/>
    <mergeCell ref="BJ63:BK63"/>
    <mergeCell ref="BL63:BM63"/>
    <mergeCell ref="BN63:BO63"/>
    <mergeCell ref="BV63:BW63"/>
    <mergeCell ref="BX63:BY63"/>
    <mergeCell ref="BZ63:CA63"/>
    <mergeCell ref="CB63:CC63"/>
    <mergeCell ref="CD63:CE63"/>
    <mergeCell ref="AZ65:BA65"/>
    <mergeCell ref="BB65:BC65"/>
    <mergeCell ref="BD65:BE65"/>
    <mergeCell ref="BF65:BG65"/>
    <mergeCell ref="BH65:BI65"/>
    <mergeCell ref="BJ65:BK65"/>
    <mergeCell ref="BL65:BM65"/>
    <mergeCell ref="BN65:BO65"/>
    <mergeCell ref="AZ66:BA66"/>
    <mergeCell ref="BB66:BC66"/>
    <mergeCell ref="BD66:BE66"/>
    <mergeCell ref="BF66:BG66"/>
    <mergeCell ref="BH66:BI66"/>
    <mergeCell ref="BJ66:BK66"/>
    <mergeCell ref="BL66:BM66"/>
    <mergeCell ref="BN66:BO66"/>
    <mergeCell ref="BV66:BW66"/>
    <mergeCell ref="BX66:BY66"/>
    <mergeCell ref="BZ66:CA66"/>
    <mergeCell ref="CB66:CC66"/>
    <mergeCell ref="CD66:CE66"/>
    <mergeCell ref="CF66:CG66"/>
    <mergeCell ref="CH66:CI66"/>
    <mergeCell ref="CJ66:CK66"/>
    <mergeCell ref="CF63:CG63"/>
    <mergeCell ref="CH63:CI63"/>
    <mergeCell ref="CJ63:CK63"/>
    <mergeCell ref="BV65:BW65"/>
    <mergeCell ref="BX65:BY65"/>
    <mergeCell ref="BZ65:CA65"/>
    <mergeCell ref="CB65:CC65"/>
    <mergeCell ref="CD65:CE65"/>
    <mergeCell ref="CF65:CG65"/>
    <mergeCell ref="CH65:CI65"/>
    <mergeCell ref="CJ65:CK65"/>
  </mergeCells>
  <phoneticPr fontId="5" type="noConversion"/>
  <conditionalFormatting sqref="J26">
    <cfRule type="expression" dxfId="628" priority="232" stopIfTrue="1">
      <formula>J$26&gt;J$65</formula>
    </cfRule>
  </conditionalFormatting>
  <conditionalFormatting sqref="J28 L28 N28 P28 R28 T28 V28">
    <cfRule type="cellIs" dxfId="627" priority="1" operator="greaterThan">
      <formula>J39/2</formula>
    </cfRule>
  </conditionalFormatting>
  <conditionalFormatting sqref="J30:J33">
    <cfRule type="expression" dxfId="626" priority="275">
      <formula>IFERROR(FIND($J$77,#REF!),0)&gt;0</formula>
    </cfRule>
  </conditionalFormatting>
  <conditionalFormatting sqref="J36">
    <cfRule type="expression" dxfId="625" priority="128">
      <formula>J36=0</formula>
    </cfRule>
  </conditionalFormatting>
  <conditionalFormatting sqref="J42 L42 N42 P42 R42 T42 V42 J44 L44 N44 P44 R44 T44 V44 B55">
    <cfRule type="expression" dxfId="624" priority="209">
      <formula>$P$3=4</formula>
    </cfRule>
  </conditionalFormatting>
  <conditionalFormatting sqref="J42">
    <cfRule type="cellIs" dxfId="623" priority="3" operator="greaterThan">
      <formula>0.5</formula>
    </cfRule>
  </conditionalFormatting>
  <conditionalFormatting sqref="J43 L43 N43 P43 R43 T43">
    <cfRule type="cellIs" dxfId="622" priority="2" operator="greaterThan">
      <formula>500000</formula>
    </cfRule>
  </conditionalFormatting>
  <conditionalFormatting sqref="J36:X36 AC36:AS36 BU36:CI36">
    <cfRule type="expression" dxfId="621" priority="143">
      <formula>J7="Privat virk. eller GTS"</formula>
    </cfRule>
  </conditionalFormatting>
  <conditionalFormatting sqref="L26">
    <cfRule type="expression" dxfId="620" priority="227" stopIfTrue="1">
      <formula>L$26&gt;L$65</formula>
    </cfRule>
  </conditionalFormatting>
  <conditionalFormatting sqref="L30:L33">
    <cfRule type="expression" dxfId="619" priority="276">
      <formula>IFERROR(FIND($J$77,#REF!),0)&gt;0</formula>
    </cfRule>
  </conditionalFormatting>
  <conditionalFormatting sqref="L36">
    <cfRule type="expression" dxfId="618" priority="80">
      <formula>L36=0</formula>
    </cfRule>
  </conditionalFormatting>
  <conditionalFormatting sqref="N26">
    <cfRule type="expression" dxfId="617" priority="226" stopIfTrue="1">
      <formula>N$26&gt;N$65</formula>
    </cfRule>
  </conditionalFormatting>
  <conditionalFormatting sqref="N30:N33">
    <cfRule type="expression" dxfId="616" priority="277">
      <formula>IFERROR(FIND($J$77,#REF!),0)&gt;0</formula>
    </cfRule>
  </conditionalFormatting>
  <conditionalFormatting sqref="N36">
    <cfRule type="expression" dxfId="615" priority="78">
      <formula>N36=0</formula>
    </cfRule>
  </conditionalFormatting>
  <conditionalFormatting sqref="N42 R42 T42 V42">
    <cfRule type="expression" dxfId="614" priority="357" stopIfTrue="1">
      <formula>N$42&gt;N$8</formula>
    </cfRule>
  </conditionalFormatting>
  <conditionalFormatting sqref="N55:R55">
    <cfRule type="expression" dxfId="613" priority="245">
      <formula>$M$55="nej"</formula>
    </cfRule>
  </conditionalFormatting>
  <conditionalFormatting sqref="P26">
    <cfRule type="expression" dxfId="612" priority="225" stopIfTrue="1">
      <formula>P$26&gt;P$65</formula>
    </cfRule>
  </conditionalFormatting>
  <conditionalFormatting sqref="P30:P33">
    <cfRule type="expression" dxfId="611" priority="278">
      <formula>IFERROR(FIND($J$77,#REF!),0)&gt;0</formula>
    </cfRule>
  </conditionalFormatting>
  <conditionalFormatting sqref="P36">
    <cfRule type="expression" dxfId="610" priority="77">
      <formula>P36=0</formula>
    </cfRule>
  </conditionalFormatting>
  <conditionalFormatting sqref="R26">
    <cfRule type="expression" dxfId="609" priority="224" stopIfTrue="1">
      <formula>R$26&gt;R$65</formula>
    </cfRule>
  </conditionalFormatting>
  <conditionalFormatting sqref="R30:R33">
    <cfRule type="expression" dxfId="608" priority="279">
      <formula>IFERROR(FIND($J$77,#REF!),0)&gt;0</formula>
    </cfRule>
  </conditionalFormatting>
  <conditionalFormatting sqref="R36">
    <cfRule type="expression" dxfId="607" priority="76">
      <formula>R36=0</formula>
    </cfRule>
  </conditionalFormatting>
  <conditionalFormatting sqref="T26">
    <cfRule type="expression" dxfId="606" priority="223" stopIfTrue="1">
      <formula>T$26&gt;T$65</formula>
    </cfRule>
  </conditionalFormatting>
  <conditionalFormatting sqref="T30:T33">
    <cfRule type="expression" dxfId="605" priority="280">
      <formula>IFERROR(FIND($J$77,#REF!),0)&gt;0</formula>
    </cfRule>
  </conditionalFormatting>
  <conditionalFormatting sqref="T36">
    <cfRule type="expression" dxfId="604" priority="75">
      <formula>T36=0</formula>
    </cfRule>
  </conditionalFormatting>
  <conditionalFormatting sqref="V26">
    <cfRule type="expression" dxfId="603" priority="222" stopIfTrue="1">
      <formula>V$26&gt;V$65</formula>
    </cfRule>
  </conditionalFormatting>
  <conditionalFormatting sqref="V30:V33">
    <cfRule type="expression" dxfId="602" priority="281">
      <formula>IFERROR(FIND($J$77,#REF!),0)&gt;0</formula>
    </cfRule>
  </conditionalFormatting>
  <conditionalFormatting sqref="V36">
    <cfRule type="expression" dxfId="601" priority="74">
      <formula>V36=0</formula>
    </cfRule>
  </conditionalFormatting>
  <conditionalFormatting sqref="AA3:AV3 AX3:BR3 BT3:CI3 Z4:CI8 Z9:AC9 AE9 AG9 AI9 AK9 AM9 AO9 AQ9 AS9:AY9 BA9 BC9 BE9 BG9 BI9 BK9 BM9 BO9:BU9 BW9 BY9 CA9 CC9 CE9 CG9 CI9 Z10:CI16 Z17:AC17 AE17 AG17 AI17 AK17 AM17 AO17 AQ17 AS17:AY17 BA17 BC17 BE17 BG17 BI17 BK17 BM17 BO17:BU17 BW17 BY17 CA17 CC17 CE17 CG17 CI17 Z18:CI53">
    <cfRule type="expression" dxfId="590" priority="79">
      <formula>$H$3="1 - 7"</formula>
    </cfRule>
  </conditionalFormatting>
  <conditionalFormatting sqref="AD19 AF19 AH19 AJ19 AL19 AN19 AP19 AR19 G19 J19 L19 N19 P19 R19 T19 V19">
    <cfRule type="expression" dxfId="588" priority="211">
      <formula>$P$3=4</formula>
    </cfRule>
  </conditionalFormatting>
  <conditionalFormatting sqref="AD20:AD21 AH20:AH21 AJ20:AJ21 AL20:AL21 AN20:AN21 AP20:AP21 AR20:AR21 AF20:AF22 AD24:AD26 AF24:AF26 AH24:AH26 AJ24:AJ26 AL24:AL26 AN24:AN26 AP24:AP26 AR24:AR26 AD30:AD36 AF30:AF36 AH30:AH36 AJ30:AJ36 AL30:AL36 AN30:AN36 AP30:AP36 AR30:AR36">
    <cfRule type="expression" dxfId="583" priority="50">
      <formula>$H$3="1 - 7"</formula>
    </cfRule>
  </conditionalFormatting>
  <conditionalFormatting sqref="AD26">
    <cfRule type="expression" dxfId="582" priority="221" stopIfTrue="1">
      <formula>AD$26&gt;AD$65</formula>
    </cfRule>
  </conditionalFormatting>
  <conditionalFormatting sqref="AD30:AD33">
    <cfRule type="expression" dxfId="581" priority="27">
      <formula>IFERROR(FIND($J$77,$AD$8),0)&gt;0</formula>
    </cfRule>
  </conditionalFormatting>
  <conditionalFormatting sqref="AD36">
    <cfRule type="expression" dxfId="580" priority="73">
      <formula>AD36=0</formula>
    </cfRule>
  </conditionalFormatting>
  <conditionalFormatting sqref="AD42 AF42 AH42 AJ42 AL42 AN42 AP42 AR42">
    <cfRule type="expression" dxfId="576" priority="270" stopIfTrue="1">
      <formula>AD$42&gt;AD$16</formula>
    </cfRule>
  </conditionalFormatting>
  <conditionalFormatting sqref="AD5:AS8 AD10:AS12 AD14:AS15 AD20:AD21 AF20:AF21 AH20:AH21 AJ20:AJ21 AL20:AL21 AN20:AN21 AP20:AP21 AR20:AR21 AD24:AD26 AF24:AF26 AH24:AH26 AJ24:AJ26 AL24:AL26 AN24:AN26 AP24:AP26 AR24:AR26 AD30:AD36 AF30:AF36 AH30:AH36 AJ30:AJ36 AL30:AL36 AN30:AN36 AP30:AP36 AR30:AR36 H3 C5:F5 J5:W6 C8:F8 D11:F13 J15:W15 J20:J21 L20:L21 N20:N21 P20:P21 R20:R21 T20:T21 V20:V21 J24:J26 L24:L26 N24:N26 P24:P26 R24:R26 T24:T26 V24:V26 J30:J36 L30:L36 N30:N36 P30:P36 R30:R36 T30:T36 V30:V36">
    <cfRule type="expression" dxfId="575" priority="88">
      <formula>$P$3=4</formula>
    </cfRule>
  </conditionalFormatting>
  <conditionalFormatting sqref="AE19 AG19 AI19 AK19 AM19 AO19 AQ19 AS19 H19 K19 M19 O19 Q19 S19 U19 W19">
    <cfRule type="expression" dxfId="567" priority="246" stopIfTrue="1">
      <formula>$P$3=2</formula>
    </cfRule>
    <cfRule type="expression" dxfId="566" priority="210">
      <formula>$P$3=4</formula>
    </cfRule>
  </conditionalFormatting>
  <conditionalFormatting sqref="AF26">
    <cfRule type="expression" dxfId="563" priority="220" stopIfTrue="1">
      <formula>AF$26&gt;AF$65</formula>
    </cfRule>
  </conditionalFormatting>
  <conditionalFormatting sqref="AF30:AF33">
    <cfRule type="expression" dxfId="562" priority="26">
      <formula>IFERROR(FIND($J$77,$AF$8),0)&gt;0</formula>
    </cfRule>
  </conditionalFormatting>
  <conditionalFormatting sqref="AF36">
    <cfRule type="expression" dxfId="561" priority="72">
      <formula>AF36=0</formula>
    </cfRule>
  </conditionalFormatting>
  <conditionalFormatting sqref="AH26">
    <cfRule type="expression" dxfId="560" priority="219" stopIfTrue="1">
      <formula>AH$26&gt;AH$65</formula>
    </cfRule>
  </conditionalFormatting>
  <conditionalFormatting sqref="AH30:AH33">
    <cfRule type="expression" dxfId="559" priority="25">
      <formula>IFERROR(FIND($J$77,$AH$8),0)&gt;0</formula>
    </cfRule>
  </conditionalFormatting>
  <conditionalFormatting sqref="AH36">
    <cfRule type="expression" dxfId="558" priority="71">
      <formula>AH36=0</formula>
    </cfRule>
  </conditionalFormatting>
  <conditionalFormatting sqref="AJ26">
    <cfRule type="expression" dxfId="557" priority="218" stopIfTrue="1">
      <formula>AJ$26&gt;AJ$65</formula>
    </cfRule>
  </conditionalFormatting>
  <conditionalFormatting sqref="AJ30:AJ33">
    <cfRule type="expression" dxfId="556" priority="24">
      <formula>IFERROR(FIND($J$77,$AJ$8),0)&gt;0</formula>
    </cfRule>
  </conditionalFormatting>
  <conditionalFormatting sqref="AJ36">
    <cfRule type="expression" dxfId="555" priority="70">
      <formula>AJ36=0</formula>
    </cfRule>
  </conditionalFormatting>
  <conditionalFormatting sqref="AL26">
    <cfRule type="expression" dxfId="554" priority="217" stopIfTrue="1">
      <formula>AL$26&gt;AL$65</formula>
    </cfRule>
  </conditionalFormatting>
  <conditionalFormatting sqref="AL30:AL33">
    <cfRule type="expression" dxfId="553" priority="23">
      <formula>IFERROR(FIND($J$77,$AL$8),0)&gt;0</formula>
    </cfRule>
  </conditionalFormatting>
  <conditionalFormatting sqref="AL36">
    <cfRule type="expression" dxfId="552" priority="69">
      <formula>AL36=0</formula>
    </cfRule>
  </conditionalFormatting>
  <conditionalFormatting sqref="AN26">
    <cfRule type="expression" dxfId="551" priority="216" stopIfTrue="1">
      <formula>AN$26&gt;AN$65</formula>
    </cfRule>
  </conditionalFormatting>
  <conditionalFormatting sqref="AN30:AN33">
    <cfRule type="expression" dxfId="550" priority="22">
      <formula>IFERROR(FIND($J$77,$AN$8),0)&gt;0</formula>
    </cfRule>
  </conditionalFormatting>
  <conditionalFormatting sqref="AN36">
    <cfRule type="expression" dxfId="549" priority="68">
      <formula>AN36=0</formula>
    </cfRule>
  </conditionalFormatting>
  <conditionalFormatting sqref="AP26">
    <cfRule type="expression" dxfId="547" priority="215" stopIfTrue="1">
      <formula>AP$26&gt;AP$65</formula>
    </cfRule>
  </conditionalFormatting>
  <conditionalFormatting sqref="AP30:AP33">
    <cfRule type="expression" dxfId="546" priority="21">
      <formula>IFERROR(FIND($J$77,$AP$8),0)&gt;0</formula>
    </cfRule>
  </conditionalFormatting>
  <conditionalFormatting sqref="AP36">
    <cfRule type="expression" dxfId="545" priority="67">
      <formula>AP36=0</formula>
    </cfRule>
  </conditionalFormatting>
  <conditionalFormatting sqref="AR26">
    <cfRule type="expression" dxfId="544" priority="214" stopIfTrue="1">
      <formula>AR$26&gt;AR$65</formula>
    </cfRule>
  </conditionalFormatting>
  <conditionalFormatting sqref="AR30:AR33">
    <cfRule type="expression" dxfId="543" priority="20">
      <formula>IFERROR(FIND($J$77,$AR$8),0)&gt;0</formula>
    </cfRule>
  </conditionalFormatting>
  <conditionalFormatting sqref="AR36">
    <cfRule type="expression" dxfId="542" priority="66">
      <formula>AR36=0</formula>
    </cfRule>
  </conditionalFormatting>
  <conditionalFormatting sqref="AY36:BO36">
    <cfRule type="expression" dxfId="528" priority="156">
      <formula>AY7="Privat virk. eller GTS"</formula>
    </cfRule>
  </conditionalFormatting>
  <conditionalFormatting sqref="AY4:CI8 AY9 BA9 BC9 BE9 BG9 BI9 BK9 BM9 BO9:BU9 BW9 BY9 CA9 CC9 CE9 CG9 CI9 AY10:CI16 AY17 BA17 BC17 BE17 BG17 BI17 BK17 BM17 BO17:BU17 BW17 BY17 CA17 CC17 CE17 CG17 CI17 AY18:CI58">
    <cfRule type="expression" dxfId="527" priority="86">
      <formula>$H$3="1 - 15"</formula>
    </cfRule>
  </conditionalFormatting>
  <conditionalFormatting sqref="AZ19 BB19 BD19 BF19 BH19 BJ19 BL19 BN19">
    <cfRule type="expression" dxfId="526" priority="108">
      <formula>$P$3=4</formula>
    </cfRule>
  </conditionalFormatting>
  <conditionalFormatting sqref="AZ20:AZ21 BB20:BB21 BD20:BD21 BF20:BF21 BH20:BH21 BJ20:BJ21 BL20:BL21 BN20:BN21 AZ24:AZ26 BB24:BB26 BD24:BD26 BF24:BF26 BH24:BH26 BJ24:BJ26 BL24:BL26 BN24:BN26 AZ30:AZ36 BB30:BB36 BD30:BD36 BF30:BF36 BH30:BH36 BJ30:BJ36 BL30:BL36 BN30:BN36">
    <cfRule type="expression" dxfId="524" priority="49">
      <formula>$H$3="1 - 7"</formula>
    </cfRule>
    <cfRule type="expression" dxfId="523" priority="48">
      <formula>$H$3="1 - 15"</formula>
    </cfRule>
  </conditionalFormatting>
  <conditionalFormatting sqref="AZ26">
    <cfRule type="expression" dxfId="522" priority="205" stopIfTrue="1">
      <formula>AZ$26&gt;AZ$65</formula>
    </cfRule>
  </conditionalFormatting>
  <conditionalFormatting sqref="AZ30:AZ33">
    <cfRule type="expression" dxfId="521" priority="19">
      <formula>IFERROR(FIND($J$77,$AZ$8),0)&gt;0</formula>
    </cfRule>
  </conditionalFormatting>
  <conditionalFormatting sqref="AZ36">
    <cfRule type="expression" dxfId="520" priority="65">
      <formula>AZ36=0</formula>
    </cfRule>
  </conditionalFormatting>
  <conditionalFormatting sqref="AZ42 BB42 BD42 BF42 BH42 BJ42 BL42 BN42 AZ44 BB44 BD44 BF44 BH44 BJ44 BL44 BN44">
    <cfRule type="expression" dxfId="519" priority="194">
      <formula>$P$3=4</formula>
    </cfRule>
  </conditionalFormatting>
  <conditionalFormatting sqref="AZ42 BB42 BD42 BF42 BH42 BJ42 BL42 BN42">
    <cfRule type="expression" dxfId="517" priority="207" stopIfTrue="1">
      <formula>AZ$42&gt;AZ$16</formula>
    </cfRule>
  </conditionalFormatting>
  <conditionalFormatting sqref="AZ5:BO8 AZ10:BO12 AZ14:BO15 AZ20:AZ21 BB20:BB21 BD20:BD21 BF20:BF21 BH20:BH21 BJ20:BJ21 BL20:BL21 BN20:BN21 AZ24:AZ26 BB24:BB26 BD24:BD26 BF24:BF26 BH24:BH26 BJ24:BJ26 BL24:BL26 BN24:BN26 AZ30:AZ36 BB30:BB36 BD30:BD36 BF30:BF36 BH30:BH36 BJ30:BJ36 BL30:BL36 BN30:BN36">
    <cfRule type="expression" dxfId="515" priority="109">
      <formula>$P$3=4</formula>
    </cfRule>
  </conditionalFormatting>
  <conditionalFormatting sqref="BA19 BC19 BE19 BG19 BI19 BK19 BM19 BO19">
    <cfRule type="expression" dxfId="511" priority="107">
      <formula>$P$3=4</formula>
    </cfRule>
    <cfRule type="expression" dxfId="510" priority="206" stopIfTrue="1">
      <formula>$P$3=2</formula>
    </cfRule>
  </conditionalFormatting>
  <conditionalFormatting sqref="BB26">
    <cfRule type="expression" dxfId="509" priority="204" stopIfTrue="1">
      <formula>BB$26&gt;BB$65</formula>
    </cfRule>
  </conditionalFormatting>
  <conditionalFormatting sqref="BB30:BB33">
    <cfRule type="expression" dxfId="508" priority="18">
      <formula>IFERROR(FIND($J$77,$BB$8),0)&gt;0</formula>
    </cfRule>
  </conditionalFormatting>
  <conditionalFormatting sqref="BB36">
    <cfRule type="expression" dxfId="507" priority="64">
      <formula>BB36=0</formula>
    </cfRule>
  </conditionalFormatting>
  <conditionalFormatting sqref="BD26">
    <cfRule type="expression" dxfId="506" priority="203" stopIfTrue="1">
      <formula>BD$26&gt;BD$65</formula>
    </cfRule>
  </conditionalFormatting>
  <conditionalFormatting sqref="BD30:BD33">
    <cfRule type="expression" dxfId="505" priority="17">
      <formula>IFERROR(FIND($J$77,$BD$8),0)&gt;0</formula>
    </cfRule>
  </conditionalFormatting>
  <conditionalFormatting sqref="BD36">
    <cfRule type="expression" dxfId="504" priority="63">
      <formula>BD36=0</formula>
    </cfRule>
  </conditionalFormatting>
  <conditionalFormatting sqref="BF26">
    <cfRule type="expression" dxfId="503" priority="202" stopIfTrue="1">
      <formula>BF$26&gt;BF$65</formula>
    </cfRule>
  </conditionalFormatting>
  <conditionalFormatting sqref="BF30:BF33">
    <cfRule type="expression" dxfId="502" priority="16">
      <formula>IFERROR(FIND($J$77,$BF$8),0)&gt;0</formula>
    </cfRule>
  </conditionalFormatting>
  <conditionalFormatting sqref="BF36">
    <cfRule type="expression" dxfId="501" priority="62">
      <formula>BF36=0</formula>
    </cfRule>
  </conditionalFormatting>
  <conditionalFormatting sqref="BH26">
    <cfRule type="expression" dxfId="500" priority="201" stopIfTrue="1">
      <formula>BH$26&gt;BH$65</formula>
    </cfRule>
  </conditionalFormatting>
  <conditionalFormatting sqref="BH30:BH33">
    <cfRule type="expression" dxfId="499" priority="15">
      <formula>IFERROR(FIND($J$77,$BH$8),0)&gt;0</formula>
    </cfRule>
  </conditionalFormatting>
  <conditionalFormatting sqref="BH36">
    <cfRule type="expression" dxfId="498" priority="61">
      <formula>BH36=0</formula>
    </cfRule>
  </conditionalFormatting>
  <conditionalFormatting sqref="BJ26">
    <cfRule type="expression" dxfId="497" priority="200" stopIfTrue="1">
      <formula>BJ$26&gt;BJ$65</formula>
    </cfRule>
  </conditionalFormatting>
  <conditionalFormatting sqref="BJ30:BJ33">
    <cfRule type="expression" dxfId="496" priority="14">
      <formula>IFERROR(FIND($J$77,$BJ$8),0)&gt;0</formula>
    </cfRule>
  </conditionalFormatting>
  <conditionalFormatting sqref="BJ36">
    <cfRule type="expression" dxfId="495" priority="60">
      <formula>BJ36=0</formula>
    </cfRule>
  </conditionalFormatting>
  <conditionalFormatting sqref="BL26">
    <cfRule type="expression" dxfId="493" priority="199" stopIfTrue="1">
      <formula>BL$26&gt;BL$65</formula>
    </cfRule>
  </conditionalFormatting>
  <conditionalFormatting sqref="BL30:BL33">
    <cfRule type="expression" dxfId="492" priority="13">
      <formula>IFERROR(FIND($J$77,$BL$8),0)&gt;0</formula>
    </cfRule>
  </conditionalFormatting>
  <conditionalFormatting sqref="BL36">
    <cfRule type="expression" dxfId="491" priority="59">
      <formula>BL36=0</formula>
    </cfRule>
  </conditionalFormatting>
  <conditionalFormatting sqref="BN26">
    <cfRule type="expression" dxfId="490" priority="198" stopIfTrue="1">
      <formula>BN$26&gt;BN$65</formula>
    </cfRule>
  </conditionalFormatting>
  <conditionalFormatting sqref="BN30:BN33">
    <cfRule type="expression" dxfId="489" priority="12">
      <formula>IFERROR(FIND($J$77,$BN$8),0)&gt;0</formula>
    </cfRule>
  </conditionalFormatting>
  <conditionalFormatting sqref="BN36">
    <cfRule type="expression" dxfId="488" priority="58">
      <formula>BN36=0</formula>
    </cfRule>
  </conditionalFormatting>
  <conditionalFormatting sqref="BU4:CI8 BU9 BW9 BY9 CA9 CC9 CE9 CG9 CI9 BU10:CI16 BU17 BW17 BY17 CA17 CC17 CE17 CG17 CI17 BU18:CI53">
    <cfRule type="expression" dxfId="482" priority="87">
      <formula>$H$3="1 - 23"</formula>
    </cfRule>
  </conditionalFormatting>
  <conditionalFormatting sqref="BV19 BX19 BZ19 CB19 CD19 CF19 CH19">
    <cfRule type="expression" dxfId="481" priority="96">
      <formula>$P$3=4</formula>
    </cfRule>
  </conditionalFormatting>
  <conditionalFormatting sqref="BV20:BV21 BX20:BX21 BZ20:BZ21 CB20:CB21 CD20:CD21 CF20:CF21 CH20:CH21 BV24:BV26 BX24:BX26 BZ24:BZ26 CB24:CB26 CD24:CD26 CF24:CF26 CH24:CH26 BV30:BV36 BX30:BX36 BZ30:BZ36 CB30:CB36 CD30:CD36 CF30:CF36 CH30:CH36 BV42 BX42 BZ42 CB42 CD42 CF42 CH42 BV44 BX44 BZ44 CB44 CD44 CF44 CH44">
    <cfRule type="expression" dxfId="479" priority="45">
      <formula>$H$3="1 - 23"</formula>
    </cfRule>
    <cfRule type="expression" dxfId="478" priority="47">
      <formula>$H$3="1 - 7"</formula>
    </cfRule>
    <cfRule type="expression" dxfId="477" priority="46">
      <formula>$H$3="1 - 15"</formula>
    </cfRule>
  </conditionalFormatting>
  <conditionalFormatting sqref="BV26">
    <cfRule type="expression" dxfId="476" priority="190" stopIfTrue="1">
      <formula>BV$26&gt;BV$65</formula>
    </cfRule>
  </conditionalFormatting>
  <conditionalFormatting sqref="BV30:BV33">
    <cfRule type="expression" dxfId="475" priority="11">
      <formula>IFERROR(FIND($J$77,$BV$8),0)&gt;0</formula>
    </cfRule>
  </conditionalFormatting>
  <conditionalFormatting sqref="BV36">
    <cfRule type="expression" dxfId="474" priority="57">
      <formula>BV36=0</formula>
    </cfRule>
  </conditionalFormatting>
  <conditionalFormatting sqref="BV42 BX42 BZ42 CB42 CD42 CF42 CH42 BV44 BX44 BZ44 CB44 CD44 CF44 CH44">
    <cfRule type="expression" dxfId="472" priority="179">
      <formula>$P$3=4</formula>
    </cfRule>
  </conditionalFormatting>
  <conditionalFormatting sqref="BV42 BX42 BZ42 CB42 CD42 CF42 CH42">
    <cfRule type="expression" dxfId="471" priority="192" stopIfTrue="1">
      <formula>BV$42&gt;BV$16</formula>
    </cfRule>
  </conditionalFormatting>
  <conditionalFormatting sqref="BV5:CI8 BV10:CI12 BV14:CI15 BV20:BV21 BX20:BX21 BZ20:BZ21 CB20:CB21 CD20:CD21 CF20:CF21 CH20:CH21 BV24:BV26 BX24:BX26 BZ24:BZ26 CB24:CB26 CD24:CD26 CF24:CF26 CH24:CH26 BV30:BV36 BX30:BX36 BZ30:BZ36 CB30:CB36 CD30:CD36 CF30:CF36 CH30:CH36">
    <cfRule type="expression" dxfId="469" priority="98">
      <formula>$P$3=4</formula>
    </cfRule>
  </conditionalFormatting>
  <conditionalFormatting sqref="BW19 BY19 CA19 CC19 CE19 CG19 CI19">
    <cfRule type="expression" dxfId="465" priority="95">
      <formula>$P$3=4</formula>
    </cfRule>
    <cfRule type="expression" dxfId="463" priority="191" stopIfTrue="1">
      <formula>$P$3=2</formula>
    </cfRule>
  </conditionalFormatting>
  <conditionalFormatting sqref="BX26">
    <cfRule type="expression" dxfId="462" priority="189" stopIfTrue="1">
      <formula>BX$26&gt;BX$65</formula>
    </cfRule>
  </conditionalFormatting>
  <conditionalFormatting sqref="BX30:BX33">
    <cfRule type="expression" dxfId="461" priority="10">
      <formula>IFERROR(FIND($J$77,$BX$8),0)&gt;0</formula>
    </cfRule>
  </conditionalFormatting>
  <conditionalFormatting sqref="BX36">
    <cfRule type="expression" dxfId="460" priority="56">
      <formula>BX36=0</formula>
    </cfRule>
  </conditionalFormatting>
  <conditionalFormatting sqref="BZ26">
    <cfRule type="expression" dxfId="459" priority="188" stopIfTrue="1">
      <formula>BZ$26&gt;BZ$65</formula>
    </cfRule>
  </conditionalFormatting>
  <conditionalFormatting sqref="BZ30:BZ33">
    <cfRule type="expression" dxfId="458" priority="9">
      <formula>IFERROR(FIND($J$77,$BZ$8),0)&gt;0</formula>
    </cfRule>
  </conditionalFormatting>
  <conditionalFormatting sqref="BZ36">
    <cfRule type="expression" dxfId="457" priority="55">
      <formula>BZ36=0</formula>
    </cfRule>
  </conditionalFormatting>
  <conditionalFormatting sqref="CB26">
    <cfRule type="expression" dxfId="456" priority="187" stopIfTrue="1">
      <formula>CB$26&gt;CB$65</formula>
    </cfRule>
  </conditionalFormatting>
  <conditionalFormatting sqref="CB30:CB33">
    <cfRule type="expression" dxfId="455" priority="8">
      <formula>IFERROR(FIND($J$77,$CB$8),0)&gt;0</formula>
    </cfRule>
  </conditionalFormatting>
  <conditionalFormatting sqref="CB36">
    <cfRule type="expression" dxfId="454" priority="54">
      <formula>CB36=0</formula>
    </cfRule>
  </conditionalFormatting>
  <conditionalFormatting sqref="CD26">
    <cfRule type="expression" dxfId="453" priority="186" stopIfTrue="1">
      <formula>CD$26&gt;CD$65</formula>
    </cfRule>
  </conditionalFormatting>
  <conditionalFormatting sqref="CD30:CD33">
    <cfRule type="expression" dxfId="452" priority="7">
      <formula>IFERROR(FIND($J$77,$CD$8),0)&gt;0</formula>
    </cfRule>
  </conditionalFormatting>
  <conditionalFormatting sqref="CD36">
    <cfRule type="expression" dxfId="451" priority="53">
      <formula>CD36=0</formula>
    </cfRule>
  </conditionalFormatting>
  <conditionalFormatting sqref="CF26">
    <cfRule type="expression" dxfId="449" priority="185" stopIfTrue="1">
      <formula>CF$26&gt;CF$65</formula>
    </cfRule>
  </conditionalFormatting>
  <conditionalFormatting sqref="CF30:CF33">
    <cfRule type="expression" dxfId="448" priority="6">
      <formula>IFERROR(FIND($J$77,$CF$8),0)&gt;0</formula>
    </cfRule>
  </conditionalFormatting>
  <conditionalFormatting sqref="CF36">
    <cfRule type="expression" dxfId="447" priority="52">
      <formula>CF36=0</formula>
    </cfRule>
  </conditionalFormatting>
  <conditionalFormatting sqref="CH26">
    <cfRule type="expression" dxfId="446" priority="184" stopIfTrue="1">
      <formula>CH$26&gt;CH$65</formula>
    </cfRule>
  </conditionalFormatting>
  <conditionalFormatting sqref="CH30:CH33">
    <cfRule type="expression" dxfId="445" priority="5">
      <formula>IFERROR(FIND($J$77,$CH$8),0)&gt;0</formula>
    </cfRule>
  </conditionalFormatting>
  <conditionalFormatting sqref="CH36">
    <cfRule type="expression" dxfId="444" priority="51">
      <formula>CH36=0</formula>
    </cfRule>
  </conditionalFormatting>
  <dataValidations xWindow="729" yWindow="462" count="40">
    <dataValidation type="list" allowBlank="1" showInputMessage="1" showErrorMessage="1" sqref="CF7 AR7 AN7 AH7 AF7 AL7 AD7 AJ7 BZ7 BX7 CD7 BV7 CB7 AP7 CH7 BN7 BJ7 BD7 BB7 BH7 AZ7 BF7 BL7" xr:uid="{BDF82E27-BC9D-473D-BF33-62FCDA7B747A}">
      <formula1>$C$89:$C$90</formula1>
    </dataValidation>
    <dataValidation type="list" allowBlank="1" showInputMessage="1" showErrorMessage="1" sqref="W3" xr:uid="{C5AC8017-21E0-42D4-ABA8-0AEB86A81F17}">
      <formula1>$B$92:$C$92</formula1>
    </dataValidation>
    <dataValidation type="decimal" allowBlank="1" showInputMessage="1" showErrorMessage="1" promptTitle="Overhead" prompt="Såfremt overheadsatsen overstiger 20 % kan EUDP bede om dokumentation for begningerne af denne. _x000a_For yderligere information vedr. overhead se regelsæt (januar 2025). " sqref="CH26 L26 N26 P26 R26 T26 V26 AD26 AF26 AH26 AL26 AN26 AP26 AR26 AZ26 BB26 BD26 BH26 BJ26 BL26 BN26 BV26 BX26 BZ26 CD26 CF26" xr:uid="{A71C3C79-247C-4104-9131-C6A28197411B}">
      <formula1>0</formula1>
      <formula2>L65</formula2>
    </dataValidation>
    <dataValidation type="decimal" allowBlank="1" showInputMessage="1" showErrorMessage="1" promptTitle="Overhead" prompt="Såfremt overheadsatsen overstiger 20 % kan EUDP bede om dokumentation for begningerne af denne. _x000a_For yderligere information vedr. overhead se regelsæt (januar 2025). " sqref="J26" xr:uid="{765A2E1D-75A4-4BDC-8C4A-B07954ADB04C}">
      <formula1>-1</formula1>
      <formula2>J65</formula2>
    </dataValidation>
    <dataValidation type="decimal" allowBlank="1" showInputMessage="1" showErrorMessage="1" errorTitle="Overhead" error="Kun universiteter kan få op til 44% overhead på andre omkostninger jf. EUDPs regelsæt. " promptTitle="Overhead" prompt="Kun universiteter kan få op til 44% overhead på andre omkostninger jf. EUDPs regelsæt. " sqref="AR36 CH36 L36 N36 P36 R36 T36 V36 AD36 AF36 AH36 AJ36 AL36 AN36 AP36 BN36 AZ36 BB36 BD36 BF36 BH36 BJ36 BL36 BV36 BX36 BZ36 CB36 CD36 CF36" xr:uid="{E389F823-8997-4FC4-954C-543CCEDEDB93}">
      <formula1>-1</formula1>
      <formula2>L66</formula2>
    </dataValidation>
    <dataValidation type="list" allowBlank="1" showInputMessage="1" showErrorMessage="1" sqref="AS3 BO3" xr:uid="{DB6AC577-6586-448C-9A94-E4B8746B96A3}">
      <formula1>"UK,DA"</formula1>
    </dataValidation>
    <dataValidation type="custom" allowBlank="1" showInputMessage="1" showErrorMessage="1" sqref="AJ42 AH42 AP42 AD42 AF42 AN42 AL42 AR42 BF42 BD42 BL42 AZ42 BB42 BJ42 BH42 BN42 CB42 BZ42 CH42 BV42 BX42 CF42 CD42" xr:uid="{A77BE713-2BD1-43A8-A1C3-145FE1A1FAA0}">
      <formula1>AD42&lt;=AD16</formula1>
    </dataValidation>
    <dataValidation type="list" allowBlank="1" showInputMessage="1" showErrorMessage="1" sqref="AD14:AS14 BV14:CI14 AZ14:BO14" xr:uid="{4A0D6F8F-A060-43E7-A5FC-AA64A519CD47}">
      <formula1>$C$94:$C$96</formula1>
    </dataValidation>
    <dataValidation type="decimal" allowBlank="1" showInputMessage="1" showErrorMessage="1" promptTitle="Overhead " prompt="Såfremt overheadsatsen overstiger 20 % kan EUDP bede om dokumentation for begningerne af denne. _x000a_For yderligere information vedr. overhead se regelsæt (januar 2025). " sqref="CB26 AJ26 BF26" xr:uid="{5BCF5352-2CB6-4B1D-9F3E-54DE61E3209C}">
      <formula1>0</formula1>
      <formula2>AJ65</formula2>
    </dataValidation>
    <dataValidation type="list" allowBlank="1" showInputMessage="1" showErrorMessage="1" sqref="S3:T3" xr:uid="{26734BB5-3F35-49F7-89D4-EF4D941D9384}">
      <formula1>$T$70:$W$70</formula1>
    </dataValidation>
    <dataValidation type="list" allowBlank="1" showInputMessage="1" showErrorMessage="1" sqref="AD8:AE8" xr:uid="{8EDD65D7-A8B1-453E-8CA5-922A1709AC26}">
      <formula1>INDIRECT(S3)</formula1>
    </dataValidation>
    <dataValidation type="list" allowBlank="1" showInputMessage="1" showErrorMessage="1" sqref="AF8:AG8" xr:uid="{C4AD345A-8ED8-4FA7-ABB5-28E99AC77E58}">
      <formula1>INDIRECT(S3)</formula1>
    </dataValidation>
    <dataValidation type="list" allowBlank="1" showInputMessage="1" showErrorMessage="1" sqref="AH8:AI8" xr:uid="{A5904E10-D5B4-472E-9FCD-C79C406B4E63}">
      <formula1>INDIRECT(S3)</formula1>
    </dataValidation>
    <dataValidation type="list" allowBlank="1" showInputMessage="1" showErrorMessage="1" sqref="AJ8:AK8" xr:uid="{83F007D4-6490-49F0-9435-02542498456A}">
      <formula1>INDIRECT(S3)</formula1>
    </dataValidation>
    <dataValidation type="list" allowBlank="1" showInputMessage="1" showErrorMessage="1" sqref="AL8:AM8" xr:uid="{15357D98-2FEE-42E2-AE6D-35FD5F969E54}">
      <formula1>INDIRECT(S3)</formula1>
    </dataValidation>
    <dataValidation type="list" allowBlank="1" showInputMessage="1" showErrorMessage="1" sqref="AN8:AO8" xr:uid="{73CA6007-2EFA-426F-BFD1-8CA96B3122D5}">
      <formula1>INDIRECT(S3)</formula1>
    </dataValidation>
    <dataValidation type="list" allowBlank="1" showInputMessage="1" showErrorMessage="1" sqref="AP8:AQ8" xr:uid="{FC63AED6-222F-4EAF-AE5C-60AEE76DA790}">
      <formula1>INDIRECT(S3)</formula1>
    </dataValidation>
    <dataValidation type="list" allowBlank="1" showInputMessage="1" showErrorMessage="1" sqref="AR8:AS8" xr:uid="{98150CFE-ED70-4AE8-B369-7442B081C2ED}">
      <formula1>INDIRECT(S3)</formula1>
    </dataValidation>
    <dataValidation type="list" allowBlank="1" showDropDown="1" showInputMessage="1" showErrorMessage="1" sqref="H3" xr:uid="{C184858A-372E-4D1E-A688-E2772D863F5B}">
      <formula1>$E$98:$E$101</formula1>
    </dataValidation>
    <dataValidation type="list" allowBlank="1" showInputMessage="1" showErrorMessage="1" sqref="AZ8:BA8" xr:uid="{858DD675-F03C-4DCA-BA22-BDD7108530A4}">
      <formula1>INDIRECT(S3)</formula1>
    </dataValidation>
    <dataValidation type="list" allowBlank="1" showInputMessage="1" showErrorMessage="1" sqref="BB8:BC8" xr:uid="{5D463EC1-FAAB-4BDE-B880-618BD7573CEB}">
      <formula1>INDIRECT(S3)</formula1>
    </dataValidation>
    <dataValidation type="list" allowBlank="1" showInputMessage="1" showErrorMessage="1" sqref="BD8:BE8" xr:uid="{045F1605-8871-4D35-BF39-9D4D6AABF0E0}">
      <formula1>INDIRECT(S3)</formula1>
    </dataValidation>
    <dataValidation type="list" allowBlank="1" showInputMessage="1" showErrorMessage="1" sqref="BF8:BG8" xr:uid="{AA8D3C8D-4E7C-4909-9997-367FA1E187FD}">
      <formula1>INDIRECT(S3)</formula1>
    </dataValidation>
    <dataValidation type="list" allowBlank="1" showInputMessage="1" showErrorMessage="1" sqref="BH8:BI8" xr:uid="{1B990521-CC34-416B-910A-FC360744C1FC}">
      <formula1>INDIRECT(S3)</formula1>
    </dataValidation>
    <dataValidation type="list" allowBlank="1" showInputMessage="1" showErrorMessage="1" sqref="BJ8:BK8" xr:uid="{554C5337-45DF-49D0-A654-A9DD8760CA08}">
      <formula1>INDIRECT(S3)</formula1>
    </dataValidation>
    <dataValidation type="list" allowBlank="1" showInputMessage="1" showErrorMessage="1" sqref="BL8:BM8" xr:uid="{C93D745A-D747-4854-B53A-8FBE3CA4C9CC}">
      <formula1>INDIRECT(S3)</formula1>
    </dataValidation>
    <dataValidation type="list" allowBlank="1" showInputMessage="1" showErrorMessage="1" sqref="BN8:BO8" xr:uid="{F9B44B30-7AF8-444F-86BD-AFEF45FA6CDA}">
      <formula1>INDIRECT(S3)</formula1>
    </dataValidation>
    <dataValidation type="list" allowBlank="1" showInputMessage="1" showErrorMessage="1" sqref="BV8:BW8" xr:uid="{AC9DBB1F-D2D8-451E-B5C9-5E1C6FF63B8F}">
      <formula1>INDIRECT(S3)</formula1>
    </dataValidation>
    <dataValidation type="list" allowBlank="1" showInputMessage="1" showErrorMessage="1" sqref="BX8:BY8" xr:uid="{4A5EAF4F-24D7-40F7-96F2-A5A0BA165DD9}">
      <formula1>INDIRECT(S3)</formula1>
    </dataValidation>
    <dataValidation type="list" allowBlank="1" showInputMessage="1" showErrorMessage="1" sqref="BZ8:CA8" xr:uid="{01A4B72F-F2AE-4C55-B4C6-BA1560FBF768}">
      <formula1>INDIRECT(S3)</formula1>
    </dataValidation>
    <dataValidation type="list" allowBlank="1" showInputMessage="1" showErrorMessage="1" sqref="CB8:CC8" xr:uid="{8A3D8720-D13A-44C3-B68F-5B14E4648D58}">
      <formula1>INDIRECT(S3)</formula1>
    </dataValidation>
    <dataValidation type="list" allowBlank="1" showInputMessage="1" showErrorMessage="1" sqref="CD8:CE8" xr:uid="{3018011E-1026-4734-B57A-94A73EA76EEB}">
      <formula1>INDIRECT(S3)</formula1>
    </dataValidation>
    <dataValidation type="list" allowBlank="1" showInputMessage="1" showErrorMessage="1" sqref="CF8:CG8" xr:uid="{93EE64EB-68DB-44A5-9ACB-649613F5D296}">
      <formula1>INDIRECT(S3)</formula1>
    </dataValidation>
    <dataValidation type="list" allowBlank="1" showInputMessage="1" showErrorMessage="1" sqref="CH8:CI8" xr:uid="{A688312A-0E58-42F1-A408-76875F92C06E}">
      <formula1>INDIRECT(S3)</formula1>
    </dataValidation>
    <dataValidation type="decimal" allowBlank="1" showInputMessage="1" showErrorMessage="1" errorTitle="Overhead" error="Kun universiteter kan få op til 44% overhead på andre omkostninger jf. EUDPs regelsæt. " promptTitle="Overhead" prompt="Kun offentlig forskningsinstitution kan få op til 44 % overhead på andre omkostninger jf. regelsættet (januar 2025). " sqref="J36" xr:uid="{80E25E10-F718-482A-AD31-6B6F6F3D8451}">
      <formula1>-1</formula1>
      <formula2>J66</formula2>
    </dataValidation>
    <dataValidation type="custom" allowBlank="1" showInputMessage="1" showErrorMessage="1" sqref="L42 V42 P42 N42 R42 T42" xr:uid="{2BC0583B-3489-4FF7-A070-289C039AA079}">
      <formula1>L42&lt;=L8</formula1>
    </dataValidation>
    <dataValidation type="decimal" allowBlank="1" showInputMessage="1" showErrorMessage="1" errorTitle="Max bevilling" error="En bevilling kan maksimalt udgøre 500.000 DKK" promptTitle="Max bevilling" prompt="En bevilling kan maksimalt udgøre 500.000 DKK" sqref="V43 L43 N43 P43 R43 T43 J43" xr:uid="{2282D79A-4000-4DAA-8B15-BA164D65BB6E}">
      <formula1>0</formula1>
      <formula2>500000</formula2>
    </dataValidation>
    <dataValidation type="decimal" allowBlank="1" showInputMessage="1" showErrorMessage="1" sqref="J42" xr:uid="{EB81969D-BDB6-4C58-B889-0BD468869908}">
      <formula1>-1</formula1>
      <formula2>50</formula2>
    </dataValidation>
    <dataValidation type="custom" allowBlank="1" showInputMessage="1" showErrorMessage="1" sqref="V24 L24 N24 P24 R24 T24 J24" xr:uid="{65A79C0A-9186-4EAF-B2C9-7A504AB68279}">
      <formula1>XFB28&lt;=XFB39*0.5</formula1>
    </dataValidation>
    <dataValidation type="custom" allowBlank="1" showInputMessage="1" showErrorMessage="1" errorTitle="TIlskud til intern løn" error=" " promptTitle="TIlskud til intern løn" prompt="Tilskud til interne lønomkostninger kan ikke udgøre mere end 50 % af det samlede tilskud." sqref="J28 V28 N28 P28 R28 T28 L28" xr:uid="{D9EFC51C-7495-40DC-9AF3-BD8AFCB56FFC}">
      <formula1>J28&lt;=J39*0.5</formula1>
    </dataValidation>
  </dataValidations>
  <pageMargins left="0.62992125984251968" right="0.23622047244094491" top="0.35433070866141736" bottom="0.74803149606299213" header="0.31496062992125984" footer="0.31496062992125984"/>
  <pageSetup paperSize="9" scale="70" firstPageNumber="0" fitToWidth="0" fitToHeight="0" orientation="landscape" r:id="rId1"/>
  <headerFooter>
    <oddFooter>&amp;L&amp;G</oddFooter>
  </headerFooter>
  <colBreaks count="3" manualBreakCount="3">
    <brk id="23" max="1048575" man="1"/>
    <brk id="45" min="2" max="59" man="1"/>
    <brk id="67" min="2" max="59" man="1"/>
  </colBreaks>
  <legacyDrawingHF r:id="rId2"/>
  <extLst>
    <ext xmlns:x14="http://schemas.microsoft.com/office/spreadsheetml/2009/9/main" uri="{78C0D931-6437-407d-A8EE-F0AAD7539E65}">
      <x14:conditionalFormattings>
        <x14:conditionalFormatting xmlns:xm="http://schemas.microsoft.com/office/excel/2006/main">
          <x14:cfRule type="expression" priority="132" id="{1B8E1130-D4DE-402B-AF37-B7FCA00BE846}">
            <xm:f>Data!$L$9&gt;5</xm:f>
            <x14:dxf>
              <font>
                <color theme="1"/>
              </font>
            </x14:dxf>
          </x14:cfRule>
          <xm:sqref>X3:Y3 AA3:AT3 X4:AT4</xm:sqref>
        </x14:conditionalFormatting>
        <x14:conditionalFormatting xmlns:xm="http://schemas.microsoft.com/office/excel/2006/main">
          <x14:cfRule type="expression" priority="127" id="{951F73F2-2A9F-4606-92EA-9B281B80A8F4}">
            <xm:f>Data!$L$9&gt;5</xm:f>
            <x14:dxf>
              <font>
                <color theme="1"/>
              </font>
            </x14:dxf>
          </x14:cfRule>
          <xm:sqref>Y3:Y60</xm:sqref>
        </x14:conditionalFormatting>
        <x14:conditionalFormatting xmlns:xm="http://schemas.microsoft.com/office/excel/2006/main">
          <x14:cfRule type="expression" priority="120" id="{77D94BBE-BCD7-4F92-A5D1-0C24E1A3E214}">
            <xm:f>Data!$L$9&gt;5</xm:f>
            <x14:dxf>
              <border>
                <left style="thin">
                  <color auto="1"/>
                </left>
                <vertical/>
                <horizontal/>
              </border>
            </x14:dxf>
          </x14:cfRule>
          <xm:sqref>Y19:Y39 Y41:Y45 Y49:Y53</xm:sqref>
        </x14:conditionalFormatting>
        <x14:conditionalFormatting xmlns:xm="http://schemas.microsoft.com/office/excel/2006/main">
          <x14:cfRule type="expression" priority="136" id="{9E7C9838-65B3-484E-8EC1-2E056D78CBC9}">
            <xm:f>Data!$L$9&gt;5</xm:f>
            <x14:dxf>
              <border>
                <top style="thin">
                  <color auto="1"/>
                </top>
                <vertical/>
                <horizontal/>
              </border>
            </x14:dxf>
          </x14:cfRule>
          <xm:sqref>Y19:AC19</xm:sqref>
        </x14:conditionalFormatting>
        <x14:conditionalFormatting xmlns:xm="http://schemas.microsoft.com/office/excel/2006/main">
          <x14:cfRule type="expression" priority="133" id="{2D318689-6565-4347-B875-816A9AEF961A}">
            <xm:f>Data!$L$9&gt;5</xm:f>
            <x14:dxf>
              <border>
                <bottom style="thin">
                  <color auto="1"/>
                </bottom>
              </border>
            </x14:dxf>
          </x14:cfRule>
          <xm:sqref>Y39:AC39</xm:sqref>
        </x14:conditionalFormatting>
        <x14:conditionalFormatting xmlns:xm="http://schemas.microsoft.com/office/excel/2006/main">
          <x14:cfRule type="expression" priority="126" id="{12361C33-1044-4FB2-BCBE-377359B6F3C2}">
            <xm:f>Data!$L$9&gt;5</xm:f>
            <x14:dxf>
              <border>
                <top style="thin">
                  <color auto="1"/>
                </top>
                <vertical/>
                <horizontal/>
              </border>
            </x14:dxf>
          </x14:cfRule>
          <xm:sqref>Y41:AS41</xm:sqref>
        </x14:conditionalFormatting>
        <x14:conditionalFormatting xmlns:xm="http://schemas.microsoft.com/office/excel/2006/main">
          <x14:cfRule type="expression" priority="124" id="{94616763-EA1A-4BB3-9F8D-7CD3052812E2}">
            <xm:f>Data!$L$9&gt;5</xm:f>
            <x14:dxf>
              <border>
                <bottom style="thin">
                  <color auto="1"/>
                </bottom>
                <vertical/>
                <horizontal/>
              </border>
            </x14:dxf>
          </x14:cfRule>
          <xm:sqref>Y45:AS45</xm:sqref>
        </x14:conditionalFormatting>
        <x14:conditionalFormatting xmlns:xm="http://schemas.microsoft.com/office/excel/2006/main">
          <x14:cfRule type="expression" priority="123" id="{4867BBAE-B5E2-4F03-BD9E-B15122DFD679}">
            <xm:f>Data!$L$9&gt;5</xm:f>
            <x14:dxf>
              <border>
                <top style="thin">
                  <color auto="1"/>
                </top>
                <vertical/>
                <horizontal/>
              </border>
            </x14:dxf>
          </x14:cfRule>
          <xm:sqref>Y49:AS49 Y54:AS54</xm:sqref>
        </x14:conditionalFormatting>
        <x14:conditionalFormatting xmlns:xm="http://schemas.microsoft.com/office/excel/2006/main">
          <x14:cfRule type="expression" priority="146" id="{5D8C6270-9FC4-40EF-B594-EFBE1340A5E7}">
            <xm:f>Data!$L$9&gt;5</xm:f>
            <x14:dxf>
              <font>
                <color theme="1"/>
              </font>
            </x14:dxf>
          </x14:cfRule>
          <xm:sqref>Z5:AC53</xm:sqref>
        </x14:conditionalFormatting>
        <x14:conditionalFormatting xmlns:xm="http://schemas.microsoft.com/office/excel/2006/main">
          <x14:cfRule type="expression" priority="134" id="{02F24AEC-267C-4253-9A89-0A07949FC89E}">
            <xm:f>Data!$L$9&gt;5</xm:f>
            <x14:dxf>
              <border>
                <top style="thin">
                  <color auto="1"/>
                </top>
                <bottom style="thin">
                  <color auto="1"/>
                </bottom>
                <vertical/>
                <horizontal/>
              </border>
            </x14:dxf>
          </x14:cfRule>
          <xm:sqref>Z28:AC28 Z38:AC38</xm:sqref>
        </x14:conditionalFormatting>
        <x14:conditionalFormatting xmlns:xm="http://schemas.microsoft.com/office/excel/2006/main">
          <x14:cfRule type="expression" priority="122" id="{25A81191-62DB-4902-BD63-B44791E0F6A8}">
            <xm:f>Data!$L$9&gt;5</xm:f>
            <x14:dxf>
              <border>
                <right style="thin">
                  <color auto="1"/>
                </right>
                <vertical/>
                <horizontal/>
              </border>
            </x14:dxf>
          </x14:cfRule>
          <xm:sqref>AC49:AC53 AE49:AE53 AG49:AG53 AI49:AI53 AK49:AK53 AM49:AM53 AO49:AO53 AQ49:AQ53</xm:sqref>
        </x14:conditionalFormatting>
        <x14:conditionalFormatting xmlns:xm="http://schemas.microsoft.com/office/excel/2006/main">
          <x14:cfRule type="expression" priority="130" id="{6D81432C-53A0-41DF-B980-C3857EB611D6}">
            <xm:f>Data!$L$9&gt;5</xm:f>
            <x14:dxf>
              <fill>
                <patternFill>
                  <bgColor rgb="FFF6BC60"/>
                </patternFill>
              </fill>
            </x14:dxf>
          </x14:cfRule>
          <x14:cfRule type="expression" priority="94" id="{B14D5C09-CCD1-41F6-91DB-0176559A9D4E}">
            <xm:f>Data!$L$2=4</xm:f>
            <x14:dxf>
              <fill>
                <patternFill>
                  <bgColor rgb="FF4DB6C1"/>
                </patternFill>
              </fill>
            </x14:dxf>
          </x14:cfRule>
          <xm:sqref>AD19 AF19 AH19 AJ19 AL19 AN19 AP19 AR19</xm:sqref>
        </x14:conditionalFormatting>
        <x14:conditionalFormatting xmlns:xm="http://schemas.microsoft.com/office/excel/2006/main">
          <x14:cfRule type="expression" priority="142" id="{C4FF4741-B302-4919-8EC5-398B32A6A964}">
            <xm:f>Data!$L$9&gt;5</xm:f>
            <x14:dxf>
              <border>
                <left style="thin">
                  <color auto="1"/>
                </left>
                <right/>
                <vertical/>
                <horizontal/>
              </border>
            </x14:dxf>
          </x14:cfRule>
          <xm:sqref>AD19:AD39 AF19:AF39 AH19:AH39 AJ19:AJ39 AL19:AL39 AN19:AN39 AP19:AP39 AR19:AR39</xm:sqref>
        </x14:conditionalFormatting>
        <x14:conditionalFormatting xmlns:xm="http://schemas.microsoft.com/office/excel/2006/main">
          <x14:cfRule type="expression" priority="139" id="{E2CCCF7A-3EB9-45B5-900A-4CF567DC5BDD}">
            <xm:f>Data!$L$9&gt;5</xm:f>
            <x14:dxf>
              <fill>
                <patternFill>
                  <bgColor rgb="FFE1EDE6"/>
                </patternFill>
              </fill>
              <border>
                <top/>
                <bottom/>
              </border>
            </x14:dxf>
          </x14:cfRule>
          <xm:sqref>AD20:AD21 AH20:AH21 AJ20:AJ21 AL20:AL21 AN20:AN21 AP20:AP21 AR20:AR21 AF20:AF22 AD24:AD26 AF24:AF26 AH24:AH26 AJ24:AJ26 AL24:AL26 AN24:AN26 AP24:AP26 AR24:AR26 AD30:AD36 AF30:AF36 AH30:AH36 AJ30:AJ36 AL30:AL36 AN30:AN36 AP30:AP36 AR30:AR36</xm:sqref>
        </x14:conditionalFormatting>
        <x14:conditionalFormatting xmlns:xm="http://schemas.microsoft.com/office/excel/2006/main">
          <x14:cfRule type="expression" priority="125" id="{54C227AA-9398-4351-9BF2-52D1F082AB75}">
            <xm:f>Data!$L$9&gt;5</xm:f>
            <x14:dxf>
              <border>
                <left style="thin">
                  <color auto="1"/>
                </left>
                <bottom/>
                <vertical/>
                <horizontal/>
              </border>
            </x14:dxf>
          </x14:cfRule>
          <xm:sqref>AD41:AD45 AF41:AF45 AH41:AH45 AL41:AL45 AN41:AN45 AP41:AP45 AR41:AR45 AJ41:AJ46 AT41:AT45</xm:sqref>
        </x14:conditionalFormatting>
        <x14:conditionalFormatting xmlns:xm="http://schemas.microsoft.com/office/excel/2006/main">
          <x14:cfRule type="expression" priority="93" id="{D0BF5711-2E1D-440C-9618-D54E862EE9B4}">
            <xm:f>Data!$L$2=4</xm:f>
            <x14:dxf>
              <fill>
                <patternFill>
                  <bgColor rgb="FFBFE5E9"/>
                </patternFill>
              </fill>
            </x14:dxf>
          </x14:cfRule>
          <x14:cfRule type="expression" priority="121" id="{BA0248D5-11AF-499F-B010-4B5D7370AF87}">
            <xm:f>Data!$L$9&gt;5</xm:f>
            <x14:dxf>
              <fill>
                <patternFill>
                  <bgColor rgb="FFE1EDE6"/>
                </patternFill>
              </fill>
            </x14:dxf>
          </x14:cfRule>
          <xm:sqref>AD42 AF42 AH42 AJ42 AL42 AN42 AP42 AR42 AD44 AF44 AH44 AJ44 AL44 AN44 AP44 AR44</xm:sqref>
        </x14:conditionalFormatting>
        <x14:conditionalFormatting xmlns:xm="http://schemas.microsoft.com/office/excel/2006/main">
          <x14:cfRule type="expression" priority="208" id="{B0291651-7582-4A85-AE9B-0401F44FDA09}">
            <xm:f>Data!$L$9&gt;5</xm:f>
            <x14:dxf>
              <font>
                <color auto="1"/>
              </font>
              <fill>
                <patternFill>
                  <bgColor rgb="FFE1EDE6"/>
                </patternFill>
              </fill>
              <border>
                <left style="thin">
                  <color auto="1"/>
                </left>
                <right style="thin">
                  <color auto="1"/>
                </right>
                <top style="thin">
                  <color auto="1"/>
                </top>
                <bottom style="thin">
                  <color auto="1"/>
                </bottom>
              </border>
            </x14:dxf>
          </x14:cfRule>
          <xm:sqref>AD5:AS8 AD10:AS12</xm:sqref>
        </x14:conditionalFormatting>
        <x14:conditionalFormatting xmlns:xm="http://schemas.microsoft.com/office/excel/2006/main">
          <x14:cfRule type="expression" priority="147" id="{33AE39E3-DDC9-4C96-AA1A-2AE449E69E1B}">
            <xm:f>Data!$L$9&gt;5</xm:f>
            <x14:dxf>
              <border>
                <left style="thin">
                  <color auto="1"/>
                </left>
                <right style="thin">
                  <color auto="1"/>
                </right>
                <top style="thin">
                  <color auto="1"/>
                </top>
                <bottom style="thin">
                  <color auto="1"/>
                </bottom>
                <vertical/>
                <horizontal/>
              </border>
            </x14:dxf>
          </x14:cfRule>
          <x14:cfRule type="expression" priority="145" id="{B1B96F86-0E89-4ED9-886E-AB4616C1F3A8}">
            <xm:f>Data!$L$9&gt;5</xm:f>
            <x14:dxf>
              <font>
                <color theme="1"/>
              </font>
            </x14:dxf>
          </x14:cfRule>
          <xm:sqref>AD13:AS16</xm:sqref>
        </x14:conditionalFormatting>
        <x14:conditionalFormatting xmlns:xm="http://schemas.microsoft.com/office/excel/2006/main">
          <x14:cfRule type="expression" priority="144" id="{4FAE6BD9-EEDB-4C33-96B9-FDDC72055ACD}">
            <xm:f>Data!$L$9&gt;5</xm:f>
            <x14:dxf>
              <fill>
                <patternFill>
                  <bgColor rgb="FFE1EDE6"/>
                </patternFill>
              </fill>
            </x14:dxf>
          </x14:cfRule>
          <xm:sqref>AD14:AS15</xm:sqref>
        </x14:conditionalFormatting>
        <x14:conditionalFormatting xmlns:xm="http://schemas.microsoft.com/office/excel/2006/main">
          <x14:cfRule type="expression" priority="212" id="{A6104753-A3D7-4E05-8672-AC3B055979E8}">
            <xm:f>Data!$L$9&gt;5</xm:f>
            <x14:dxf>
              <font>
                <color theme="1"/>
              </font>
            </x14:dxf>
          </x14:cfRule>
          <xm:sqref>AD18:AS59 AE17 AG17 AI17 AK17 AM17 AO17 AQ17 AS17</xm:sqref>
        </x14:conditionalFormatting>
        <x14:conditionalFormatting xmlns:xm="http://schemas.microsoft.com/office/excel/2006/main">
          <x14:cfRule type="expression" priority="140" id="{E74E4F06-5222-4C9F-A5A0-E42E259599F2}">
            <xm:f>Data!$L$9&gt;5</xm:f>
            <x14:dxf>
              <border>
                <top style="thin">
                  <color auto="1"/>
                </top>
                <bottom style="thin">
                  <color auto="1"/>
                </bottom>
                <vertical/>
                <horizontal/>
              </border>
            </x14:dxf>
          </x14:cfRule>
          <xm:sqref>AD19:AS19</xm:sqref>
        </x14:conditionalFormatting>
        <x14:conditionalFormatting xmlns:xm="http://schemas.microsoft.com/office/excel/2006/main">
          <x14:cfRule type="expression" priority="138" id="{4F95FA21-C1AD-4AF6-8644-694F6BEF3855}">
            <xm:f>Data!$L$9&gt;5</xm:f>
            <x14:dxf>
              <border>
                <top/>
                <bottom style="thin">
                  <color auto="1"/>
                </bottom>
                <vertical/>
                <horizontal/>
              </border>
            </x14:dxf>
          </x14:cfRule>
          <xm:sqref>AD27:AS28 AD37:AS39</xm:sqref>
        </x14:conditionalFormatting>
        <x14:conditionalFormatting xmlns:xm="http://schemas.microsoft.com/office/excel/2006/main">
          <x14:cfRule type="expression" priority="129" id="{0123822D-E8E2-4E44-846D-D7EEA3CB4CDF}">
            <xm:f>Data!$L$9&gt;5</xm:f>
            <x14:dxf>
              <fill>
                <patternFill>
                  <bgColor rgb="FFED6A5B"/>
                </patternFill>
              </fill>
            </x14:dxf>
          </x14:cfRule>
          <x14:cfRule type="expression" priority="92" id="{B82E8466-F48E-468F-B939-583A937DD01E}">
            <xm:f>Data!$L$2=4</xm:f>
            <x14:dxf>
              <fill>
                <patternFill>
                  <bgColor rgb="FFFF5253"/>
                </patternFill>
              </fill>
            </x14:dxf>
          </x14:cfRule>
          <xm:sqref>AE19 AG19 AI19 AK19 AM19 AO19 AQ19 AS19</xm:sqref>
        </x14:conditionalFormatting>
        <x14:conditionalFormatting xmlns:xm="http://schemas.microsoft.com/office/excel/2006/main">
          <x14:cfRule type="expression" priority="141" id="{6C9A439C-7E0E-4078-ABB1-C181639421D7}">
            <xm:f>Data!$L$9&gt;5</xm:f>
            <x14:dxf>
              <border>
                <bottom style="thin">
                  <color auto="1"/>
                </bottom>
                <vertical/>
                <horizontal/>
              </border>
            </x14:dxf>
          </x14:cfRule>
          <xm:sqref>AO58:AS58</xm:sqref>
        </x14:conditionalFormatting>
        <x14:conditionalFormatting xmlns:xm="http://schemas.microsoft.com/office/excel/2006/main">
          <x14:cfRule type="expression" priority="131" id="{B9D7C28F-1185-45D3-BE87-A7CAB1D7EA5D}">
            <xm:f>Data!$L$9&gt;5</xm:f>
            <x14:dxf>
              <fill>
                <patternFill>
                  <bgColor theme="0" tint="-0.14996795556505021"/>
                </patternFill>
              </fill>
            </x14:dxf>
          </x14:cfRule>
          <xm:sqref>AS3</xm:sqref>
        </x14:conditionalFormatting>
        <x14:conditionalFormatting xmlns:xm="http://schemas.microsoft.com/office/excel/2006/main">
          <x14:cfRule type="expression" priority="137" id="{16EABB00-8817-4B98-ABCF-515E269615AE}">
            <xm:f>Data!$L$9&gt;5</xm:f>
            <x14:dxf>
              <border>
                <right style="thin">
                  <color auto="1"/>
                </right>
                <vertical/>
                <horizontal/>
              </border>
            </x14:dxf>
          </x14:cfRule>
          <xm:sqref>AS19:AS39</xm:sqref>
        </x14:conditionalFormatting>
        <x14:conditionalFormatting xmlns:xm="http://schemas.microsoft.com/office/excel/2006/main">
          <x14:cfRule type="expression" priority="83" id="{FDB28B84-BE5C-47C3-B3BD-A6C8F254976D}">
            <xm:f>Data!$L$9&gt;5</xm:f>
            <x14:dxf>
              <border>
                <right style="thin">
                  <color auto="1"/>
                </right>
                <vertical/>
                <horizontal/>
              </border>
            </x14:dxf>
          </x14:cfRule>
          <xm:sqref>AS41:AS45</xm:sqref>
        </x14:conditionalFormatting>
        <x14:conditionalFormatting xmlns:xm="http://schemas.microsoft.com/office/excel/2006/main">
          <x14:cfRule type="expression" priority="84" id="{C94062B5-797E-4A7D-ACF9-28A486AEA77F}">
            <xm:f>Data!$L$9&gt;5</xm:f>
            <x14:dxf>
              <border>
                <right style="thin">
                  <color auto="1"/>
                </right>
                <vertical/>
                <horizontal/>
              </border>
            </x14:dxf>
          </x14:cfRule>
          <xm:sqref>AS49:AS53</xm:sqref>
        </x14:conditionalFormatting>
        <x14:conditionalFormatting xmlns:xm="http://schemas.microsoft.com/office/excel/2006/main">
          <x14:cfRule type="expression" priority="193" id="{8BD177D7-88B3-4C6A-B7C0-863EF69DDBFE}">
            <xm:f>Data!$L$9&gt;6</xm:f>
            <x14:dxf>
              <border>
                <right style="thin">
                  <color auto="1"/>
                </right>
                <vertical/>
                <horizontal/>
              </border>
            </x14:dxf>
          </x14:cfRule>
          <xm:sqref>AT19:AT53 AY19:AY39 BA19:BA39 BC19:BC39 BE19:BE39 BG19:BG39 BI19:BI39 BK19:BK39 BM19:BM39 BO19:BO39 AY41:AY45 BA41:BA45 BC41:BC45 BE41:BE45 BG41:BG45 BI41:BI45 BK41:BK45 BM41:BM45 BO41:BO45 AY49:AY53 BA49:BA53 BC49:BC53 BE49:BE53 BG49:BG53 BI49:BI53 BK49:BK53 BM49:BM53 BO49:BO53</xm:sqref>
        </x14:conditionalFormatting>
        <x14:conditionalFormatting xmlns:xm="http://schemas.microsoft.com/office/excel/2006/main">
          <x14:cfRule type="expression" priority="113" id="{77BF5BA7-010F-443D-BCA9-57F48CF2B2EB}">
            <xm:f>Data!$L$9&gt;6</xm:f>
            <x14:dxf>
              <border>
                <right/>
                <vertical/>
                <horizontal/>
              </border>
            </x14:dxf>
          </x14:cfRule>
          <xm:sqref>AT40 AT46:AT48 AT47:AU48</xm:sqref>
        </x14:conditionalFormatting>
        <x14:conditionalFormatting xmlns:xm="http://schemas.microsoft.com/office/excel/2006/main">
          <x14:cfRule type="expression" priority="85" id="{C7F767BE-8EB8-4AE2-A3AF-E8456CB910C7}">
            <xm:f>Data!$L$9&gt;7</xm:f>
            <x14:dxf>
              <border>
                <left/>
                <right/>
                <vertical/>
                <horizontal/>
              </border>
            </x14:dxf>
          </x14:cfRule>
          <x14:cfRule type="expression" priority="82" id="{DF4DE3FD-584C-4C69-9953-27769546D546}">
            <xm:f>Data!$L$9&gt;5</xm:f>
            <x14:dxf>
              <border>
                <left/>
                <vertical/>
                <horizontal/>
              </border>
            </x14:dxf>
          </x14:cfRule>
          <xm:sqref>AT41:AT45</xm:sqref>
        </x14:conditionalFormatting>
        <x14:conditionalFormatting xmlns:xm="http://schemas.microsoft.com/office/excel/2006/main">
          <x14:cfRule type="expression" priority="81" id="{D8DC7D11-22E3-441C-89A8-4A3F38AC0491}">
            <xm:f>Data!$L$9&gt;6</xm:f>
            <x14:dxf>
              <border>
                <left style="thin">
                  <color auto="1"/>
                </left>
                <vertical/>
                <horizontal/>
              </border>
            </x14:dxf>
          </x14:cfRule>
          <xm:sqref>AU41:AU45</xm:sqref>
        </x14:conditionalFormatting>
        <x14:conditionalFormatting xmlns:xm="http://schemas.microsoft.com/office/excel/2006/main">
          <x14:cfRule type="expression" priority="111" id="{AC4DF33D-3B2E-456D-A753-EB1F475B99E5}">
            <xm:f>Data!$L$9&gt;6</xm:f>
            <x14:dxf>
              <border>
                <bottom style="thin">
                  <color auto="1"/>
                </bottom>
                <vertical/>
                <horizontal/>
              </border>
            </x14:dxf>
          </x14:cfRule>
          <xm:sqref>AU18:AY18 AU45:BO45 AU48:BO48 AU53:BO53</xm:sqref>
        </x14:conditionalFormatting>
        <x14:conditionalFormatting xmlns:xm="http://schemas.microsoft.com/office/excel/2006/main">
          <x14:cfRule type="expression" priority="197" id="{F67C1767-A566-4C4F-9ED0-6D81951FF4FF}">
            <xm:f>Data!$L$9&gt;6</xm:f>
            <x14:dxf>
              <font>
                <color theme="1"/>
              </font>
            </x14:dxf>
          </x14:cfRule>
          <xm:sqref>AU18:BO60 BA9 BC9 BE9 BG9 BI9 BK9 BM9 BO9 AU2:BN2 AU3:AV3 AX3:BO3 AU4:BO8 AU9:AY9 AU10:BO16 AU17:AY17 BA17 BC17 BE17 BG17 BI17 BK17 BM17 BO17</xm:sqref>
        </x14:conditionalFormatting>
        <x14:conditionalFormatting xmlns:xm="http://schemas.microsoft.com/office/excel/2006/main">
          <x14:cfRule type="expression" priority="195" id="{FA636DC3-7059-4275-84ED-42C62C7E9DAF}">
            <xm:f>Data!$L$9&gt;6</xm:f>
            <x14:dxf>
              <border>
                <top style="thin">
                  <color auto="1"/>
                </top>
                <bottom style="thin">
                  <color auto="1"/>
                </bottom>
                <vertical/>
                <horizontal/>
              </border>
            </x14:dxf>
          </x14:cfRule>
          <xm:sqref>AW48 AZ19:BO19 AV28:BO28 AV38:BO38 AU40:BO40</xm:sqref>
        </x14:conditionalFormatting>
        <x14:conditionalFormatting xmlns:xm="http://schemas.microsoft.com/office/excel/2006/main">
          <x14:cfRule type="expression" priority="112" id="{0957CD38-1106-4924-A23C-303E438C5DCC}">
            <xm:f>Data!$L$9&gt;6</xm:f>
            <x14:dxf>
              <border>
                <top/>
                <bottom/>
                <vertical/>
                <horizontal/>
              </border>
            </x14:dxf>
          </x14:cfRule>
          <xm:sqref>AW48</xm:sqref>
        </x14:conditionalFormatting>
        <x14:conditionalFormatting xmlns:xm="http://schemas.microsoft.com/office/excel/2006/main">
          <x14:cfRule type="expression" priority="115" id="{AB7EDA64-68EE-4E8C-8F5B-0EE392027DEC}">
            <xm:f>Data!$L$9&gt;6</xm:f>
            <x14:dxf>
              <fill>
                <patternFill>
                  <bgColor rgb="FFF6BC60"/>
                </patternFill>
              </fill>
            </x14:dxf>
          </x14:cfRule>
          <xm:sqref>AZ19 BB19 BD19 BF19 BH19 BJ19 BL19 BN19</xm:sqref>
        </x14:conditionalFormatting>
        <x14:conditionalFormatting xmlns:xm="http://schemas.microsoft.com/office/excel/2006/main">
          <x14:cfRule type="expression" priority="91" id="{C1B9977A-A892-4EE5-B99B-913AD15780A9}">
            <xm:f>Data!$L$2=4</xm:f>
            <x14:dxf>
              <fill>
                <patternFill>
                  <bgColor rgb="FFBFE5E9"/>
                </patternFill>
              </fill>
            </x14:dxf>
          </x14:cfRule>
          <xm:sqref>AZ42 BB42 BD42 BF42 BH42 BJ42 BL42 BN42 AZ44 BB44 BD44 BF44 BH44 BJ44 BL44 BN44</xm:sqref>
        </x14:conditionalFormatting>
        <x14:conditionalFormatting xmlns:xm="http://schemas.microsoft.com/office/excel/2006/main">
          <x14:cfRule type="expression" priority="117" id="{7698DEAC-F619-4C91-B9B2-F16E3D0A46F7}">
            <xm:f>Data!$L$9&gt;6</xm:f>
            <x14:dxf>
              <fill>
                <patternFill>
                  <bgColor rgb="FFE1EDE6"/>
                </patternFill>
              </fill>
            </x14:dxf>
          </x14:cfRule>
          <xm:sqref>AZ5:BO8 AZ10:BO12 AZ14:BO15 AZ20:AZ21 BB20:BB21 BD20:BD21 BF20:BF21 BH20:BH21 BJ20:BJ21 BL20:BL21 BN20:BN21 AZ24:AZ26 BB24:BB26 BD24:BD26 BF24:BF26 BH24:BH26 BJ24:BJ26 BL24:BL26 BN24:BN26 AZ30:AZ36 BB30:BB36 BD30:BD36 BF30:BF36 BH30:BH36 BJ30:BJ36 BL30:BL36 BN30:BN36 AZ42 BB42 BD42 BF42 BH42 BJ42 BL42 BN42 AZ44 BB44 BD44 BF44 BH44 BJ44 BL44 BN44</xm:sqref>
        </x14:conditionalFormatting>
        <x14:conditionalFormatting xmlns:xm="http://schemas.microsoft.com/office/excel/2006/main">
          <x14:cfRule type="expression" priority="119" id="{C7867296-B3E2-4241-9300-800E568BE37D}">
            <xm:f>Data!$L$9&gt;6</xm:f>
            <x14:dxf>
              <border>
                <left style="thin">
                  <color auto="1"/>
                </left>
                <right style="thin">
                  <color auto="1"/>
                </right>
                <top style="thin">
                  <color auto="1"/>
                </top>
                <bottom style="thin">
                  <color auto="1"/>
                </bottom>
                <vertical/>
                <horizontal/>
              </border>
            </x14:dxf>
          </x14:cfRule>
          <xm:sqref>AZ5:BO8 AZ10:BO16</xm:sqref>
        </x14:conditionalFormatting>
        <x14:conditionalFormatting xmlns:xm="http://schemas.microsoft.com/office/excel/2006/main">
          <x14:cfRule type="expression" priority="118" id="{37EF12FF-E35F-48B6-BDAD-040D097B2D9B}">
            <xm:f>Data!$L$9&gt;6</xm:f>
            <x14:dxf>
              <font>
                <color theme="0"/>
              </font>
            </x14:dxf>
          </x14:cfRule>
          <xm:sqref>BA9 BC9 BE9 BG9 BI9 BK9 BM9 BO9</xm:sqref>
        </x14:conditionalFormatting>
        <x14:conditionalFormatting xmlns:xm="http://schemas.microsoft.com/office/excel/2006/main">
          <x14:cfRule type="expression" priority="116" id="{8265C662-07CD-4E5F-B94A-B7228A0CB64E}">
            <xm:f>Data!$L$9&gt;6</xm:f>
            <x14:dxf>
              <fill>
                <patternFill>
                  <bgColor rgb="FFED6A5B"/>
                </patternFill>
              </fill>
            </x14:dxf>
          </x14:cfRule>
          <xm:sqref>BA19 BC19 BE19 BG19 BI19 BK19 BM19 BO19</xm:sqref>
        </x14:conditionalFormatting>
        <x14:conditionalFormatting xmlns:xm="http://schemas.microsoft.com/office/excel/2006/main">
          <x14:cfRule type="expression" priority="110" id="{B995D561-17EF-4D70-9917-069F6C51D72C}">
            <xm:f>Data!$L$9&gt;6</xm:f>
            <x14:dxf>
              <border>
                <bottom style="thin">
                  <color auto="1"/>
                </bottom>
                <vertical/>
                <horizontal/>
              </border>
            </x14:dxf>
          </x14:cfRule>
          <xm:sqref>BK58:BO58</xm:sqref>
        </x14:conditionalFormatting>
        <x14:conditionalFormatting xmlns:xm="http://schemas.microsoft.com/office/excel/2006/main">
          <x14:cfRule type="expression" priority="106" id="{9ED00777-F7B3-4336-892E-FC6A8C00B363}">
            <xm:f>Data!$L$9&gt;6</xm:f>
            <x14:dxf>
              <fill>
                <patternFill>
                  <bgColor theme="0" tint="-0.14996795556505021"/>
                </patternFill>
              </fill>
            </x14:dxf>
          </x14:cfRule>
          <xm:sqref>BO3</xm:sqref>
        </x14:conditionalFormatting>
        <x14:conditionalFormatting xmlns:xm="http://schemas.microsoft.com/office/excel/2006/main">
          <x14:cfRule type="expression" priority="102" id="{1AC9062E-050C-4B50-94DA-7C8C15AD9CD4}">
            <xm:f>Data!$L$9&gt;7</xm:f>
            <x14:dxf>
              <border>
                <left style="thin">
                  <color auto="1"/>
                </left>
                <vertical/>
                <horizontal/>
              </border>
            </x14:dxf>
          </x14:cfRule>
          <xm:sqref>BQ19:BQ39 BV19:BV39 BX19:BX39 BZ19:BZ39 CB19:CB39 CD19:CD39 CF19:CF39 CH19:CH39 CJ19:CJ39 BQ41:BQ45 BV41:BV45 BX41:BX45 BZ41:BZ45 CB41:CB45 CD41:CD45 CF41:CF45 CH41:CH45 CJ41:CJ45 BQ49:BQ53 BV49:BV53 BX49:BX53 BZ49:BZ53 CB49:CB53 CD49:CD53 CF49:CF53 CH49:CH53 CJ49:CJ53</xm:sqref>
        </x14:conditionalFormatting>
        <x14:conditionalFormatting xmlns:xm="http://schemas.microsoft.com/office/excel/2006/main">
          <x14:cfRule type="expression" priority="181" id="{41C8CBC5-BCE1-4BF9-8533-9BB7126C2122}">
            <xm:f>Data!$L$9&gt;7</xm:f>
            <x14:dxf>
              <font>
                <color theme="1"/>
              </font>
            </x14:dxf>
          </x14:cfRule>
          <xm:sqref>BQ18:CI55 BW9 BY9 CA9 CC9 CE9 CG9 CI9 BQ2:CG2 CI2 BQ3:BR3 BT3:CI3 BQ4:CI8 BQ9:BU9 BQ10:CI16 BQ17:BU17 BW17 BY17 CA17 CC17 CE17 CG17 CI17 BQ56:CF56 CH56:CI56 BQ57:CI60</xm:sqref>
        </x14:conditionalFormatting>
        <x14:conditionalFormatting xmlns:xm="http://schemas.microsoft.com/office/excel/2006/main">
          <x14:cfRule type="expression" priority="180" id="{30F876E2-EEC7-4DF7-905E-F796C03F06B9}">
            <xm:f>Data!$L$9&gt;7</xm:f>
            <x14:dxf>
              <border>
                <top style="thin">
                  <color auto="1"/>
                </top>
                <vertical/>
                <horizontal/>
              </border>
            </x14:dxf>
          </x14:cfRule>
          <xm:sqref>BQ19:CI19 BR28:CI29 BR38:CI38 BQ39:CI41 BQ49:CI49 BQ54:CI54</xm:sqref>
        </x14:conditionalFormatting>
        <x14:conditionalFormatting xmlns:xm="http://schemas.microsoft.com/office/excel/2006/main">
          <x14:cfRule type="expression" priority="101" id="{BA9AC188-C34D-45EE-B2D6-22E0F50F7A64}">
            <xm:f>Data!$L$9&gt;7</xm:f>
            <x14:dxf>
              <border>
                <bottom style="thin">
                  <color auto="1"/>
                </bottom>
                <vertical/>
                <horizontal/>
              </border>
            </x14:dxf>
          </x14:cfRule>
          <xm:sqref>BQ45:CI45</xm:sqref>
        </x14:conditionalFormatting>
        <x14:conditionalFormatting xmlns:xm="http://schemas.microsoft.com/office/excel/2006/main">
          <x14:cfRule type="expression" priority="97" id="{F7CBD5EC-4860-4946-B7C5-5F9242E6EC06}">
            <xm:f>Data!$L$9&gt;7</xm:f>
            <x14:dxf>
              <fill>
                <patternFill>
                  <bgColor rgb="FFF6BC60"/>
                </patternFill>
              </fill>
            </x14:dxf>
          </x14:cfRule>
          <xm:sqref>BV19 BX19 BZ19 CB19 CD19 CF19 CH19</xm:sqref>
        </x14:conditionalFormatting>
        <x14:conditionalFormatting xmlns:xm="http://schemas.microsoft.com/office/excel/2006/main">
          <x14:cfRule type="expression" priority="90" id="{96F8F124-9455-4219-98EA-F83D13CE30DF}">
            <xm:f>Data!$L$2=4</xm:f>
            <x14:dxf>
              <fill>
                <patternFill>
                  <bgColor rgb="FFBFE5E9"/>
                </patternFill>
              </fill>
            </x14:dxf>
          </x14:cfRule>
          <xm:sqref>BV42 BX42 BZ42 CB42 CD42 CF42 CH42 BV44 BX44 BZ44 CB44 CD44 CF44 CH44</xm:sqref>
        </x14:conditionalFormatting>
        <x14:conditionalFormatting xmlns:xm="http://schemas.microsoft.com/office/excel/2006/main">
          <x14:cfRule type="expression" priority="103" id="{3571D313-2831-43CF-A4CD-A96AD3830651}">
            <xm:f>Data!$L$9&gt;7</xm:f>
            <x14:dxf>
              <fill>
                <patternFill>
                  <bgColor rgb="FFE1EDE6"/>
                </patternFill>
              </fill>
            </x14:dxf>
          </x14:cfRule>
          <xm:sqref>BV5:CI8 BV10:CI12 BV14:CI15 BV20:BV21 BX20:BX21 BZ20:BZ21 CB20:CB21 CD20:CD21 CF20:CF21 CH20:CH21 BV24:BV26 BX24:BX26 BZ24:BZ26 CB24:CB26 CD24:CD26 CF24:CF26 CH24:CH26 BV30:BV36 BX30:BX36 BZ30:BZ36 CB30:CB36 CD30:CD36 CF30:CF36 CH30:CH36 BV42 BX42 BZ42 CB42 CD42 CF42 CH42 BV44 BX44 BZ44 CB44 CD44 CF44 CH44</xm:sqref>
        </x14:conditionalFormatting>
        <x14:conditionalFormatting xmlns:xm="http://schemas.microsoft.com/office/excel/2006/main">
          <x14:cfRule type="expression" priority="105" id="{F098474F-E669-4A47-83E3-443DEA8092E8}">
            <xm:f>Data!$L$9&gt;7</xm:f>
            <x14:dxf>
              <border>
                <left style="thin">
                  <color auto="1"/>
                </left>
                <right style="thin">
                  <color auto="1"/>
                </right>
                <top style="thin">
                  <color auto="1"/>
                </top>
                <bottom style="thin">
                  <color auto="1"/>
                </bottom>
                <vertical/>
                <horizontal/>
              </border>
            </x14:dxf>
          </x14:cfRule>
          <xm:sqref>BV5:CI8 BV10:CI16</xm:sqref>
        </x14:conditionalFormatting>
        <x14:conditionalFormatting xmlns:xm="http://schemas.microsoft.com/office/excel/2006/main">
          <x14:cfRule type="expression" priority="178" id="{3717853B-3C33-4523-8B4A-A87FF2F65A52}">
            <xm:f>Data!$L$9&gt;7</xm:f>
            <x14:dxf>
              <border>
                <bottom style="thin">
                  <color auto="1"/>
                </bottom>
                <vertical/>
                <horizontal/>
              </border>
            </x14:dxf>
          </x14:cfRule>
          <xm:sqref>BV19:CI19</xm:sqref>
        </x14:conditionalFormatting>
        <x14:conditionalFormatting xmlns:xm="http://schemas.microsoft.com/office/excel/2006/main">
          <x14:cfRule type="expression" priority="104" id="{9A7A3B80-3110-4F0A-B2F7-2D329D0FF1BA}">
            <xm:f>Data!$L$9&gt;7</xm:f>
            <x14:dxf>
              <font>
                <color theme="0"/>
              </font>
            </x14:dxf>
          </x14:cfRule>
          <xm:sqref>BW9 BY9 CA9 CC9 CE9 CG9 CI9</xm:sqref>
        </x14:conditionalFormatting>
        <x14:conditionalFormatting xmlns:xm="http://schemas.microsoft.com/office/excel/2006/main">
          <x14:cfRule type="expression" priority="100" id="{DE05C9E3-8D00-4005-86BA-3F2BAE272647}">
            <xm:f>Data!$L$9&gt;7</xm:f>
            <x14:dxf>
              <fill>
                <patternFill>
                  <bgColor rgb="FFED6A5B"/>
                </patternFill>
              </fill>
            </x14:dxf>
          </x14:cfRule>
          <xm:sqref>BW19 BY19 CA19 CC19 CE19 CG19 CI19</xm:sqref>
        </x14:conditionalFormatting>
        <x14:conditionalFormatting xmlns:xm="http://schemas.microsoft.com/office/excel/2006/main">
          <x14:cfRule type="expression" priority="99" id="{A697F388-ED5D-4AE2-876E-E266F5EA184D}">
            <xm:f>Data!$L$9&gt;7</xm:f>
            <x14:dxf>
              <border>
                <bottom style="thin">
                  <color auto="1"/>
                </bottom>
                <vertical/>
                <horizontal/>
              </border>
            </x14:dxf>
          </x14:cfRule>
          <xm:sqref>CE58:CI58</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20">
    <pageSetUpPr fitToPage="1"/>
  </sheetPr>
  <dimension ref="A1:Q115"/>
  <sheetViews>
    <sheetView zoomScaleNormal="100" workbookViewId="0">
      <selection activeCell="D10" sqref="D10"/>
    </sheetView>
  </sheetViews>
  <sheetFormatPr defaultRowHeight="13.2" x14ac:dyDescent="0.25"/>
  <cols>
    <col min="1" max="1" width="9.109375" style="345"/>
    <col min="2" max="2" width="34" style="352" customWidth="1"/>
    <col min="3" max="3" width="21.88671875" style="345" customWidth="1"/>
    <col min="4" max="4" width="25.5546875" style="345" customWidth="1"/>
    <col min="5" max="5" width="9.109375" style="345"/>
    <col min="6" max="6" width="9.109375" style="92"/>
    <col min="7" max="7" width="18" style="92" customWidth="1"/>
    <col min="8" max="8" width="14" style="92" customWidth="1"/>
    <col min="9" max="12" width="9.6640625" style="92" customWidth="1"/>
    <col min="13" max="13" width="9.6640625" customWidth="1"/>
    <col min="14" max="14" width="27.109375" customWidth="1"/>
  </cols>
  <sheetData>
    <row r="1" spans="1:17" x14ac:dyDescent="0.25">
      <c r="A1" s="428"/>
      <c r="B1" s="433" t="s">
        <v>47</v>
      </c>
      <c r="C1" s="429" t="s">
        <v>42</v>
      </c>
      <c r="D1" s="429" t="s">
        <v>43</v>
      </c>
      <c r="E1" s="430"/>
      <c r="G1" s="92" t="s">
        <v>176</v>
      </c>
      <c r="H1" s="92">
        <v>2</v>
      </c>
      <c r="I1" s="92">
        <v>3</v>
      </c>
      <c r="J1" s="92">
        <v>4</v>
      </c>
      <c r="K1" s="92">
        <v>5</v>
      </c>
      <c r="L1" s="92">
        <v>6</v>
      </c>
      <c r="M1" s="352"/>
      <c r="N1" s="352"/>
      <c r="O1" s="352"/>
      <c r="P1" s="352"/>
    </row>
    <row r="2" spans="1:17" x14ac:dyDescent="0.25">
      <c r="A2" s="344">
        <v>1</v>
      </c>
      <c r="B2" s="352" t="str">
        <f>HLOOKUP('Budget &amp; Total'!$W$3,Data!C$1:D$51,Data!A2+1)</f>
        <v>Select language</v>
      </c>
      <c r="C2" s="345" t="s">
        <v>141</v>
      </c>
      <c r="D2" s="345" t="s">
        <v>140</v>
      </c>
      <c r="E2" s="413"/>
      <c r="G2" s="472" t="str">
        <f>'Budget &amp; Total'!S3</f>
        <v>Energistyrelsen</v>
      </c>
      <c r="H2" s="92" t="str">
        <f>VLOOKUP($G2,$G$4:$L$7,H1,FALSE)</f>
        <v>Ja</v>
      </c>
      <c r="I2" s="92" t="str">
        <f>VLOOKUP($G2,$G$4:$L$7,I1,FALSE)</f>
        <v>Ja</v>
      </c>
      <c r="J2" s="92" t="str">
        <f>VLOOKUP($G2,$G$4:$L$7,J1,FALSE)</f>
        <v>Ja</v>
      </c>
      <c r="K2" s="92" t="str">
        <f>VLOOKUP($G2,$G$4:$L$7,K1,FALSE)</f>
        <v>Ja</v>
      </c>
      <c r="L2" s="92">
        <f>VLOOKUP($G2,$G$4:$L$7,L1,FALSE)</f>
        <v>4</v>
      </c>
      <c r="M2" s="352"/>
      <c r="N2" s="352"/>
      <c r="O2" s="353" t="s">
        <v>14</v>
      </c>
      <c r="P2" s="353" t="s">
        <v>7</v>
      </c>
      <c r="Q2" s="90"/>
    </row>
    <row r="3" spans="1:17" x14ac:dyDescent="0.25">
      <c r="A3" s="344">
        <v>2</v>
      </c>
      <c r="B3" s="352" t="str">
        <f>HLOOKUP('Budget &amp; Total'!$W$3,Data!C$1:D$51,Data!A3+1)</f>
        <v>Regnskab</v>
      </c>
      <c r="C3" s="345" t="s">
        <v>70</v>
      </c>
      <c r="D3" s="345" t="s">
        <v>24</v>
      </c>
      <c r="E3" s="413"/>
      <c r="H3" s="92" t="s">
        <v>115</v>
      </c>
      <c r="I3" s="92" t="s">
        <v>144</v>
      </c>
      <c r="J3" s="92" t="s">
        <v>179</v>
      </c>
      <c r="K3" s="92" t="s">
        <v>180</v>
      </c>
      <c r="L3" s="92" t="s">
        <v>189</v>
      </c>
      <c r="M3" s="352">
        <v>1</v>
      </c>
      <c r="N3" s="352" t="s">
        <v>15</v>
      </c>
      <c r="O3" s="354">
        <v>1</v>
      </c>
      <c r="P3" s="354">
        <v>1</v>
      </c>
      <c r="Q3" s="91"/>
    </row>
    <row r="4" spans="1:17" x14ac:dyDescent="0.25">
      <c r="A4" s="344">
        <v>3</v>
      </c>
      <c r="B4" s="352" t="str">
        <f>HLOOKUP('Budget &amp; Total'!$W$3,Data!C$1:D$51,Data!A4+1)</f>
        <v>Budget</v>
      </c>
      <c r="C4" s="345" t="s">
        <v>5</v>
      </c>
      <c r="D4" s="345" t="s">
        <v>5</v>
      </c>
      <c r="E4" s="413"/>
      <c r="G4" s="92" t="s">
        <v>76</v>
      </c>
      <c r="H4" s="92" t="s">
        <v>145</v>
      </c>
      <c r="I4" s="92" t="s">
        <v>145</v>
      </c>
      <c r="J4" s="92" t="s">
        <v>145</v>
      </c>
      <c r="K4" s="92" t="s">
        <v>145</v>
      </c>
      <c r="L4" s="473">
        <v>1</v>
      </c>
      <c r="M4" s="352">
        <v>2</v>
      </c>
      <c r="N4" s="352" t="s">
        <v>16</v>
      </c>
      <c r="O4" s="354">
        <v>0.8</v>
      </c>
      <c r="P4" s="354">
        <v>0.8</v>
      </c>
      <c r="Q4" s="91"/>
    </row>
    <row r="5" spans="1:17" x14ac:dyDescent="0.25">
      <c r="A5" s="344">
        <v>4</v>
      </c>
      <c r="B5" s="352" t="str">
        <f>HLOOKUP('Budget &amp; Total'!$W$3,Data!C$1:D$51,Data!A5+1)</f>
        <v>Personaleudgifter</v>
      </c>
      <c r="C5" s="345" t="s">
        <v>44</v>
      </c>
      <c r="D5" s="345" t="s">
        <v>238</v>
      </c>
      <c r="E5" s="413"/>
      <c r="G5" s="92" t="s">
        <v>337</v>
      </c>
      <c r="H5" s="92" t="s">
        <v>145</v>
      </c>
      <c r="I5" s="92" t="s">
        <v>145</v>
      </c>
      <c r="J5" s="92" t="s">
        <v>145</v>
      </c>
      <c r="K5" s="92" t="s">
        <v>145</v>
      </c>
      <c r="L5" s="473">
        <v>4</v>
      </c>
      <c r="M5" s="352">
        <v>3</v>
      </c>
      <c r="N5" s="352" t="s">
        <v>17</v>
      </c>
      <c r="O5" s="354">
        <v>0.7</v>
      </c>
      <c r="P5" s="354">
        <v>0.7</v>
      </c>
      <c r="Q5" s="91"/>
    </row>
    <row r="6" spans="1:17" x14ac:dyDescent="0.25">
      <c r="A6" s="344">
        <v>5</v>
      </c>
      <c r="B6" s="352" t="str">
        <f>HLOOKUP('Budget &amp; Total'!$W$3,Data!C$1:D$51,Data!A6+1)</f>
        <v>Instrumenter og udstyr</v>
      </c>
      <c r="C6" s="345" t="s">
        <v>27</v>
      </c>
      <c r="D6" s="345" t="s">
        <v>86</v>
      </c>
      <c r="E6" s="413"/>
      <c r="G6" s="92" t="s">
        <v>383</v>
      </c>
      <c r="H6" s="92" t="s">
        <v>145</v>
      </c>
      <c r="I6" s="92" t="s">
        <v>145</v>
      </c>
      <c r="J6" s="92" t="s">
        <v>145</v>
      </c>
      <c r="K6" s="92" t="s">
        <v>145</v>
      </c>
      <c r="L6" s="473">
        <v>1</v>
      </c>
      <c r="M6" s="352">
        <v>4</v>
      </c>
      <c r="N6" s="352" t="s">
        <v>18</v>
      </c>
      <c r="O6" s="354">
        <v>0.6</v>
      </c>
      <c r="P6" s="354">
        <v>0.6</v>
      </c>
      <c r="Q6" s="91"/>
    </row>
    <row r="7" spans="1:17" x14ac:dyDescent="0.25">
      <c r="A7" s="344">
        <v>6</v>
      </c>
      <c r="B7" s="352" t="str">
        <f>HLOOKUP('Budget &amp; Total'!$W$3,Data!C$1:D$51,Data!A7+1)</f>
        <v>Bygninger og jord</v>
      </c>
      <c r="C7" s="345" t="s">
        <v>377</v>
      </c>
      <c r="D7" s="345" t="s">
        <v>378</v>
      </c>
      <c r="E7" s="413"/>
      <c r="G7" s="92" t="s">
        <v>341</v>
      </c>
      <c r="H7" s="92" t="s">
        <v>145</v>
      </c>
      <c r="I7" s="92" t="s">
        <v>145</v>
      </c>
      <c r="J7" s="92" t="s">
        <v>145</v>
      </c>
      <c r="K7" s="92" t="s">
        <v>145</v>
      </c>
      <c r="L7" s="473">
        <v>4</v>
      </c>
      <c r="M7" s="352">
        <v>5</v>
      </c>
      <c r="N7" s="352" t="s">
        <v>19</v>
      </c>
      <c r="O7" s="354">
        <v>0.45</v>
      </c>
      <c r="P7" s="354">
        <v>0.45</v>
      </c>
      <c r="Q7" s="91"/>
    </row>
    <row r="8" spans="1:17" x14ac:dyDescent="0.25">
      <c r="A8" s="344">
        <v>7</v>
      </c>
      <c r="B8" s="352" t="str">
        <f>HLOOKUP('Budget &amp; Total'!$W$3,Data!C$1:D$51,Data!A8+1)</f>
        <v>Andre driftsudgifter, herunder materialer</v>
      </c>
      <c r="C8" s="345" t="s">
        <v>28</v>
      </c>
      <c r="D8" s="345" t="s">
        <v>239</v>
      </c>
      <c r="E8" s="413"/>
      <c r="M8" s="352"/>
      <c r="N8" s="352"/>
      <c r="O8" s="352"/>
      <c r="P8" s="352"/>
      <c r="Q8" s="4"/>
    </row>
    <row r="9" spans="1:17" x14ac:dyDescent="0.25">
      <c r="A9" s="344">
        <v>8</v>
      </c>
      <c r="B9" s="352" t="str">
        <f>HLOOKUP('Budget &amp; Total'!$W$3,Data!C$1:D$51,Data!A9+1)</f>
        <v>Konsulentydelser ved køb fra ekstern leverandør</v>
      </c>
      <c r="C9" s="345" t="s">
        <v>428</v>
      </c>
      <c r="D9" s="345" t="s">
        <v>429</v>
      </c>
      <c r="E9" s="413"/>
      <c r="K9" s="92" t="s">
        <v>362</v>
      </c>
      <c r="L9" s="647">
        <f>L4+'Budget &amp; Total'!G102</f>
        <v>5</v>
      </c>
      <c r="M9" s="352"/>
      <c r="N9" s="352" t="s">
        <v>13</v>
      </c>
      <c r="O9" s="352" t="s">
        <v>11</v>
      </c>
      <c r="P9" s="352" t="s">
        <v>12</v>
      </c>
      <c r="Q9" s="4"/>
    </row>
    <row r="10" spans="1:17" x14ac:dyDescent="0.25">
      <c r="A10" s="344">
        <v>9</v>
      </c>
      <c r="B10" s="352" t="str">
        <f>HLOOKUP('Budget &amp; Total'!$W$3,Data!C$1:D$51,Data!A10+1)</f>
        <v>Indtægter (negative tal)</v>
      </c>
      <c r="C10" s="345" t="s">
        <v>191</v>
      </c>
      <c r="D10" s="345" t="s">
        <v>190</v>
      </c>
      <c r="E10" s="413"/>
      <c r="K10" s="92" t="s">
        <v>367</v>
      </c>
      <c r="L10" s="92" t="str">
        <f>IF(L2=4,"blå",0)</f>
        <v>blå</v>
      </c>
      <c r="M10" s="352"/>
      <c r="N10" s="352">
        <v>0</v>
      </c>
      <c r="O10" s="352">
        <v>0</v>
      </c>
      <c r="P10" s="352">
        <v>0</v>
      </c>
      <c r="Q10" s="4"/>
    </row>
    <row r="11" spans="1:17" x14ac:dyDescent="0.25">
      <c r="A11" s="344">
        <v>10</v>
      </c>
      <c r="B11" s="352" t="str">
        <f>HLOOKUP('Budget &amp; Total'!$W$3,Data!C$1:D$51,Data!A11+1)</f>
        <v>Andet, herunder rejser og formidling</v>
      </c>
      <c r="C11" s="345" t="s">
        <v>46</v>
      </c>
      <c r="D11" s="345" t="s">
        <v>371</v>
      </c>
      <c r="E11" s="413"/>
      <c r="M11" s="352"/>
      <c r="N11" s="352">
        <v>15</v>
      </c>
      <c r="O11" s="352">
        <v>15</v>
      </c>
      <c r="P11" s="352">
        <v>10</v>
      </c>
      <c r="Q11" s="4"/>
    </row>
    <row r="12" spans="1:17" x14ac:dyDescent="0.25">
      <c r="A12" s="344">
        <v>11</v>
      </c>
      <c r="B12" s="352" t="str">
        <f>HLOOKUP('Budget &amp; Total'!$W$3,Data!C$1:D$51,Data!A12+1)</f>
        <v>Overheadomkostninger</v>
      </c>
      <c r="C12" s="345" t="s">
        <v>45</v>
      </c>
      <c r="D12" s="345" t="s">
        <v>87</v>
      </c>
      <c r="E12" s="413"/>
      <c r="G12" s="92" t="s">
        <v>135</v>
      </c>
      <c r="M12" s="352"/>
      <c r="N12" s="352">
        <v>75</v>
      </c>
      <c r="O12" s="352">
        <v>75</v>
      </c>
      <c r="P12" s="352">
        <v>50</v>
      </c>
      <c r="Q12" s="4"/>
    </row>
    <row r="13" spans="1:17" x14ac:dyDescent="0.25">
      <c r="A13" s="344">
        <v>12</v>
      </c>
      <c r="B13" s="352" t="str">
        <f>HLOOKUP('Budget &amp; Total'!$W$3,Data!C$1:D$51,Data!A13+1)</f>
        <v>Interne timer</v>
      </c>
      <c r="C13" s="345" t="s">
        <v>420</v>
      </c>
      <c r="D13" s="345" t="s">
        <v>421</v>
      </c>
      <c r="E13" s="413"/>
      <c r="G13" s="476">
        <v>0.44</v>
      </c>
      <c r="M13" s="352"/>
      <c r="N13" s="352">
        <v>322.5</v>
      </c>
      <c r="O13" s="352">
        <v>375</v>
      </c>
      <c r="P13" s="352">
        <v>250</v>
      </c>
      <c r="Q13" s="4"/>
    </row>
    <row r="14" spans="1:17" x14ac:dyDescent="0.25">
      <c r="A14" s="344">
        <v>13</v>
      </c>
      <c r="B14" s="352" t="str">
        <f>HLOOKUP('Budget &amp; Total'!$W$3,Data!C$1:D$51,Data!A14+1)</f>
        <v>Teknisk/adm timer</v>
      </c>
      <c r="C14" s="345" t="s">
        <v>80</v>
      </c>
      <c r="D14" s="345" t="s">
        <v>88</v>
      </c>
      <c r="E14" s="413"/>
      <c r="M14" s="352"/>
      <c r="N14" s="352"/>
      <c r="O14" s="352"/>
      <c r="P14" s="352"/>
    </row>
    <row r="15" spans="1:17" x14ac:dyDescent="0.25">
      <c r="A15" s="344">
        <v>14</v>
      </c>
      <c r="B15" s="352" t="str">
        <f>HLOOKUP('Budget &amp; Total'!$W$3,Data!C$1:D$51,Data!A15+1)</f>
        <v>Interen løn</v>
      </c>
      <c r="C15" s="345" t="s">
        <v>422</v>
      </c>
      <c r="D15" s="345" t="s">
        <v>423</v>
      </c>
      <c r="E15" s="413"/>
      <c r="G15" s="92" t="s">
        <v>8</v>
      </c>
      <c r="M15" s="352"/>
      <c r="N15" s="352"/>
      <c r="O15" s="352"/>
      <c r="P15" s="352"/>
    </row>
    <row r="16" spans="1:17" x14ac:dyDescent="0.25">
      <c r="A16" s="344">
        <v>15</v>
      </c>
      <c r="B16" s="352" t="str">
        <f>HLOOKUP('Budget &amp; Total'!$W$3,Data!C$1:D$51,Data!A16+1)</f>
        <v>Teknisk/adm løn</v>
      </c>
      <c r="C16" s="345" t="s">
        <v>81</v>
      </c>
      <c r="D16" s="345" t="s">
        <v>29</v>
      </c>
      <c r="E16" s="413"/>
      <c r="G16" s="92" t="s">
        <v>21</v>
      </c>
      <c r="M16" s="352"/>
      <c r="N16" s="352"/>
      <c r="O16" s="352"/>
      <c r="P16" s="352"/>
    </row>
    <row r="17" spans="1:16" x14ac:dyDescent="0.25">
      <c r="A17" s="344">
        <v>16</v>
      </c>
      <c r="B17" s="352" t="str">
        <f>HLOOKUP('Budget &amp; Total'!$W$3,Data!C$1:D$51,Data!A17+1)</f>
        <v>Overhead løn</v>
      </c>
      <c r="C17" s="345" t="s">
        <v>82</v>
      </c>
      <c r="D17" s="345" t="s">
        <v>89</v>
      </c>
      <c r="E17" s="413"/>
      <c r="G17" s="477">
        <v>0.9</v>
      </c>
      <c r="M17" s="352"/>
      <c r="N17" s="352"/>
      <c r="O17" s="352"/>
      <c r="P17" s="352"/>
    </row>
    <row r="18" spans="1:16" x14ac:dyDescent="0.25">
      <c r="A18" s="344">
        <v>17</v>
      </c>
      <c r="B18" s="352" t="str">
        <f>HLOOKUP('Budget &amp; Total'!$W$3,Data!C$1:D$51,Data!A18+1)</f>
        <v>Andre omkostninger</v>
      </c>
      <c r="C18" s="345" t="s">
        <v>74</v>
      </c>
      <c r="D18" s="345" t="s">
        <v>239</v>
      </c>
      <c r="E18" s="413"/>
      <c r="M18" s="352"/>
      <c r="N18" s="352"/>
      <c r="O18" s="352"/>
      <c r="P18" s="352"/>
    </row>
    <row r="19" spans="1:16" x14ac:dyDescent="0.25">
      <c r="A19" s="344">
        <v>18</v>
      </c>
      <c r="B19" s="352" t="str">
        <f>HLOOKUP('Budget &amp; Total'!$W$3,Data!C$1:D$51,Data!A19+1)</f>
        <v>Andre omkostninger total</v>
      </c>
      <c r="C19" s="345" t="s">
        <v>75</v>
      </c>
      <c r="D19" s="345" t="s">
        <v>240</v>
      </c>
      <c r="E19" s="413"/>
      <c r="M19" s="92"/>
      <c r="N19" s="92"/>
      <c r="O19" s="92"/>
      <c r="P19" s="92"/>
    </row>
    <row r="20" spans="1:16" x14ac:dyDescent="0.25">
      <c r="A20" s="344">
        <v>19</v>
      </c>
      <c r="B20" s="352" t="str">
        <f>HLOOKUP('Budget &amp; Total'!$W$3,Data!C$1:D$51,Data!A20+1)</f>
        <v>Finansiering</v>
      </c>
      <c r="C20" s="345" t="s">
        <v>83</v>
      </c>
      <c r="D20" s="345" t="s">
        <v>23</v>
      </c>
      <c r="E20" s="413"/>
      <c r="F20" s="92" t="s">
        <v>181</v>
      </c>
      <c r="M20" s="92"/>
      <c r="N20" s="92"/>
      <c r="O20" s="92"/>
      <c r="P20" s="92"/>
    </row>
    <row r="21" spans="1:16" x14ac:dyDescent="0.25">
      <c r="A21" s="344">
        <v>20</v>
      </c>
      <c r="B21" s="352" t="str">
        <f>HLOOKUP('Budget &amp; Total'!$W$3,Data!C$1:D$51,Data!A21+1)</f>
        <v>Tilskud total</v>
      </c>
      <c r="C21" s="346" t="s">
        <v>403</v>
      </c>
      <c r="D21" s="346" t="s">
        <v>20</v>
      </c>
      <c r="E21" s="413"/>
      <c r="M21" s="92"/>
      <c r="N21" s="92"/>
      <c r="O21" s="92"/>
      <c r="P21" s="92"/>
    </row>
    <row r="22" spans="1:16" ht="14.25" customHeight="1" x14ac:dyDescent="0.3">
      <c r="A22" s="344">
        <v>21</v>
      </c>
      <c r="B22" s="352" t="str">
        <f>HLOOKUP('Budget &amp; Total'!$W$3,Data!C$1:D$51,Data!A22+1)</f>
        <v>Anden finansiering</v>
      </c>
      <c r="C22" s="347" t="s">
        <v>84</v>
      </c>
      <c r="D22" s="347" t="s">
        <v>121</v>
      </c>
      <c r="E22" s="413"/>
      <c r="G22" s="92" t="s">
        <v>76</v>
      </c>
      <c r="H22" s="474" t="str">
        <f>B113</f>
        <v>Udfyldes af EUDP-sekretariatet, Energistyrelsen</v>
      </c>
      <c r="M22" s="92"/>
      <c r="N22" s="92"/>
      <c r="O22" s="92"/>
      <c r="P22" s="92"/>
    </row>
    <row r="23" spans="1:16" ht="15.6" x14ac:dyDescent="0.3">
      <c r="A23" s="344">
        <v>22</v>
      </c>
      <c r="B23" s="352" t="str">
        <f>HLOOKUP('Budget &amp; Total'!$W$3,Data!C$1:D$51,Data!A23+1)</f>
        <v>Egenfinansiering</v>
      </c>
      <c r="C23" s="347" t="s">
        <v>85</v>
      </c>
      <c r="D23" s="347" t="s">
        <v>2</v>
      </c>
      <c r="E23" s="413"/>
      <c r="G23" s="92" t="s">
        <v>337</v>
      </c>
      <c r="H23" s="474" t="s">
        <v>338</v>
      </c>
      <c r="M23" s="92"/>
      <c r="N23" s="92"/>
      <c r="O23" s="92"/>
      <c r="P23" s="92"/>
    </row>
    <row r="24" spans="1:16" ht="15.6" x14ac:dyDescent="0.3">
      <c r="A24" s="344">
        <v>23</v>
      </c>
      <c r="B24" s="352" t="str">
        <f>HLOOKUP('Budget &amp; Total'!$W$3,Data!C$1:D$51,Data!A24+1)</f>
        <v>Timer</v>
      </c>
      <c r="C24" s="345" t="s">
        <v>79</v>
      </c>
      <c r="D24" s="345" t="s">
        <v>0</v>
      </c>
      <c r="E24" s="413"/>
      <c r="G24" s="92" t="s">
        <v>383</v>
      </c>
      <c r="H24" s="474" t="str">
        <f>B113</f>
        <v>Udfyldes af EUDP-sekretariatet, Energistyrelsen</v>
      </c>
      <c r="M24" s="92"/>
      <c r="N24" s="92"/>
      <c r="O24" s="92"/>
      <c r="P24" s="92"/>
    </row>
    <row r="25" spans="1:16" ht="15.6" x14ac:dyDescent="0.3">
      <c r="A25" s="344">
        <v>24</v>
      </c>
      <c r="B25" s="352" t="str">
        <f>HLOOKUP('Budget &amp; Total'!$W$3,Data!C$1:D$51,Data!A25+1)</f>
        <v>Overhead</v>
      </c>
      <c r="C25" s="345" t="s">
        <v>65</v>
      </c>
      <c r="D25" s="345" t="s">
        <v>65</v>
      </c>
      <c r="E25" s="413"/>
      <c r="G25" s="92" t="s">
        <v>341</v>
      </c>
      <c r="H25" s="474" t="s">
        <v>338</v>
      </c>
      <c r="M25" s="92"/>
      <c r="N25" s="92"/>
      <c r="O25" s="92"/>
      <c r="P25" s="92"/>
    </row>
    <row r="26" spans="1:16" x14ac:dyDescent="0.25">
      <c r="A26" s="344">
        <v>25</v>
      </c>
      <c r="B26" s="352" t="str">
        <f>HLOOKUP('Budget &amp; Total'!$W$3,Data!C$1:D$51,Data!A26+1)</f>
        <v>Beregnet tilskud</v>
      </c>
      <c r="C26" s="345" t="s">
        <v>404</v>
      </c>
      <c r="D26" s="345" t="s">
        <v>30</v>
      </c>
      <c r="E26" s="413"/>
      <c r="M26" s="92"/>
      <c r="N26" s="92"/>
      <c r="O26" s="92"/>
      <c r="P26" s="92"/>
    </row>
    <row r="27" spans="1:16" x14ac:dyDescent="0.25">
      <c r="A27" s="344">
        <v>26</v>
      </c>
      <c r="B27" s="352" t="str">
        <f>HLOOKUP('Budget &amp; Total'!$W$3,Data!C$1:D$51,Data!A27+1)</f>
        <v>Forudbetalt tilskud (efter aftale)</v>
      </c>
      <c r="C27" s="348" t="s">
        <v>405</v>
      </c>
      <c r="D27" s="348" t="s">
        <v>241</v>
      </c>
      <c r="E27" s="413"/>
      <c r="G27" s="92" t="s">
        <v>177</v>
      </c>
      <c r="H27" s="478" t="s">
        <v>418</v>
      </c>
      <c r="M27" s="92"/>
      <c r="N27" s="92"/>
      <c r="O27" s="92"/>
      <c r="P27" s="92"/>
    </row>
    <row r="28" spans="1:16" x14ac:dyDescent="0.25">
      <c r="A28" s="344">
        <v>27</v>
      </c>
      <c r="B28" s="352" t="str">
        <f>HLOOKUP('Budget &amp; Total'!$W$3,Data!C$1:D$51,Data!A28+1)</f>
        <v>Justering for timepris inklusiv overhead</v>
      </c>
      <c r="C28" s="348" t="s">
        <v>73</v>
      </c>
      <c r="D28" s="348" t="s">
        <v>90</v>
      </c>
      <c r="E28" s="413"/>
      <c r="M28" s="92"/>
      <c r="N28" s="92"/>
      <c r="O28" s="92"/>
      <c r="P28" s="92"/>
    </row>
    <row r="29" spans="1:16" ht="15.6" x14ac:dyDescent="0.3">
      <c r="A29" s="344">
        <v>28</v>
      </c>
      <c r="B29" s="352" t="str">
        <f>HLOOKUP('Budget &amp; Total'!$W$3,Data!C$1:D$51,Data!A29+1)</f>
        <v>Justering for budgetoverskridelse</v>
      </c>
      <c r="C29" s="348" t="s">
        <v>57</v>
      </c>
      <c r="D29" s="348" t="s">
        <v>91</v>
      </c>
      <c r="E29" s="413"/>
      <c r="G29" s="113" t="s">
        <v>212</v>
      </c>
      <c r="H29" s="113" t="s">
        <v>215</v>
      </c>
      <c r="M29" s="92"/>
      <c r="N29" s="92"/>
      <c r="O29" s="92"/>
      <c r="P29" s="92"/>
    </row>
    <row r="30" spans="1:16" x14ac:dyDescent="0.25">
      <c r="A30" s="344">
        <v>29</v>
      </c>
      <c r="B30" s="352" t="str">
        <f>HLOOKUP('Budget &amp; Total'!$W$3,Data!C$1:D$51,Data!A30+1)</f>
        <v>Tilskud total / til faktura</v>
      </c>
      <c r="C30" s="345" t="s">
        <v>406</v>
      </c>
      <c r="D30" s="345" t="s">
        <v>32</v>
      </c>
      <c r="E30" s="413"/>
      <c r="G30" s="92" t="s">
        <v>213</v>
      </c>
      <c r="H30" s="475">
        <v>41450</v>
      </c>
      <c r="I30" s="92" t="s">
        <v>214</v>
      </c>
      <c r="M30" s="92"/>
      <c r="N30" s="92"/>
      <c r="O30" s="92"/>
      <c r="P30" s="92"/>
    </row>
    <row r="31" spans="1:16" x14ac:dyDescent="0.25">
      <c r="A31" s="344">
        <v>30</v>
      </c>
      <c r="B31" s="352" t="str">
        <f>HLOOKUP('Budget &amp; Total'!$W$3,Data!C$1:D$51,Data!A31+1)</f>
        <v>Anden finansiering</v>
      </c>
      <c r="C31" s="347" t="s">
        <v>84</v>
      </c>
      <c r="D31" s="345" t="s">
        <v>3</v>
      </c>
      <c r="E31" s="413"/>
      <c r="G31" s="92" t="s">
        <v>207</v>
      </c>
      <c r="H31" s="475">
        <v>41452</v>
      </c>
      <c r="I31" s="92" t="s">
        <v>216</v>
      </c>
      <c r="M31" s="92"/>
      <c r="N31" s="92"/>
      <c r="O31" s="92"/>
      <c r="P31" s="92"/>
    </row>
    <row r="32" spans="1:16" x14ac:dyDescent="0.25">
      <c r="A32" s="344">
        <v>31</v>
      </c>
      <c r="B32" s="352" t="str">
        <f>HLOOKUP('Budget &amp; Total'!$W$3,Data!C$1:D$51,Data!A32+1)</f>
        <v>Egenfinansiering</v>
      </c>
      <c r="C32" s="347" t="s">
        <v>85</v>
      </c>
      <c r="D32" s="345" t="s">
        <v>2</v>
      </c>
      <c r="E32" s="413"/>
      <c r="G32" s="92" t="s">
        <v>217</v>
      </c>
      <c r="H32" s="475">
        <v>41481</v>
      </c>
      <c r="I32" s="92" t="s">
        <v>218</v>
      </c>
      <c r="M32" s="92"/>
      <c r="N32" s="92"/>
      <c r="O32" s="92"/>
      <c r="P32" s="92"/>
    </row>
    <row r="33" spans="1:16" x14ac:dyDescent="0.25">
      <c r="A33" s="344">
        <v>32</v>
      </c>
      <c r="B33" s="352" t="str">
        <f>HLOOKUP('Budget &amp; Total'!$W$3,Data!C$1:D$51,Data!A33+1)</f>
        <v>Udbetalingsloft</v>
      </c>
      <c r="C33" s="349" t="s">
        <v>38</v>
      </c>
      <c r="D33" s="345" t="s">
        <v>417</v>
      </c>
      <c r="E33" s="413"/>
      <c r="G33" s="92" t="s">
        <v>219</v>
      </c>
      <c r="H33" s="475">
        <v>41528</v>
      </c>
      <c r="I33" s="92" t="s">
        <v>220</v>
      </c>
      <c r="M33" s="92"/>
      <c r="N33" s="92"/>
      <c r="O33" s="92"/>
      <c r="P33" s="92"/>
    </row>
    <row r="34" spans="1:16" x14ac:dyDescent="0.25">
      <c r="A34" s="344">
        <v>33</v>
      </c>
      <c r="B34" s="352" t="str">
        <f>HLOOKUP('Budget &amp; Total'!$W$3,Data!C$1:D$51,Data!A34+1)</f>
        <v>Til/fra pulje</v>
      </c>
      <c r="C34" s="345" t="s">
        <v>96</v>
      </c>
      <c r="D34" s="345" t="s">
        <v>197</v>
      </c>
      <c r="E34" s="413"/>
      <c r="G34" s="92" t="s">
        <v>221</v>
      </c>
      <c r="H34" s="475">
        <v>41610</v>
      </c>
      <c r="I34" s="92" t="s">
        <v>222</v>
      </c>
      <c r="M34" s="92"/>
      <c r="N34" s="92"/>
      <c r="O34" s="92"/>
      <c r="P34" s="92"/>
    </row>
    <row r="35" spans="1:16" x14ac:dyDescent="0.25">
      <c r="A35" s="344">
        <v>34</v>
      </c>
      <c r="B35" s="352" t="str">
        <f>HLOOKUP('Budget &amp; Total'!$W$3,Data!C$1:D$51,Data!A35+1)</f>
        <v>Pulje for tilbageholdt tilskud</v>
      </c>
      <c r="C35" s="349" t="s">
        <v>407</v>
      </c>
      <c r="D35" s="351" t="s">
        <v>196</v>
      </c>
      <c r="E35" s="413"/>
      <c r="G35" s="92" t="s">
        <v>223</v>
      </c>
      <c r="H35" s="475">
        <v>41654</v>
      </c>
      <c r="I35" s="92" t="s">
        <v>224</v>
      </c>
      <c r="M35" s="92"/>
      <c r="N35" s="92"/>
      <c r="O35" s="92"/>
      <c r="P35" s="92"/>
    </row>
    <row r="36" spans="1:16" x14ac:dyDescent="0.25">
      <c r="A36" s="344">
        <v>35</v>
      </c>
      <c r="B36" s="352" t="str">
        <f>HLOOKUP('Budget &amp; Total'!$W$3,Data!C$1:D$51,Data!A36+1)</f>
        <v>Udbetalingsloft</v>
      </c>
      <c r="C36" s="349" t="s">
        <v>38</v>
      </c>
      <c r="D36" s="345" t="s">
        <v>417</v>
      </c>
      <c r="E36" s="413"/>
      <c r="G36" s="92" t="s">
        <v>226</v>
      </c>
      <c r="H36" s="475">
        <v>41682</v>
      </c>
      <c r="I36" s="92" t="s">
        <v>227</v>
      </c>
      <c r="M36" s="92"/>
      <c r="N36" s="92"/>
      <c r="O36" s="92"/>
      <c r="P36" s="92"/>
    </row>
    <row r="37" spans="1:16" x14ac:dyDescent="0.25">
      <c r="A37" s="344">
        <v>36</v>
      </c>
      <c r="B37" s="352" t="str">
        <f>HLOOKUP('Budget &amp; Total'!$W$3,Data!C$1:D$51,Data!A37+1)</f>
        <v>Til/fra pulje</v>
      </c>
      <c r="C37" s="345" t="s">
        <v>96</v>
      </c>
      <c r="D37" s="345" t="s">
        <v>197</v>
      </c>
      <c r="E37" s="413"/>
      <c r="G37" s="92" t="s">
        <v>231</v>
      </c>
      <c r="H37" s="475">
        <v>41684</v>
      </c>
      <c r="I37" s="92" t="s">
        <v>232</v>
      </c>
      <c r="M37" s="92"/>
      <c r="N37" s="92"/>
      <c r="O37" s="92"/>
      <c r="P37" s="92"/>
    </row>
    <row r="38" spans="1:16" x14ac:dyDescent="0.25">
      <c r="A38" s="344">
        <v>37</v>
      </c>
      <c r="B38" s="352" t="str">
        <f>HLOOKUP('Budget &amp; Total'!$W$3,Data!C$1:D$51,Data!A38+1)</f>
        <v>Pulje for tilbageholdt tilskud</v>
      </c>
      <c r="C38" s="349" t="s">
        <v>407</v>
      </c>
      <c r="D38" s="351" t="s">
        <v>196</v>
      </c>
      <c r="E38" s="413"/>
      <c r="G38" s="92" t="s">
        <v>233</v>
      </c>
      <c r="H38" s="475">
        <v>41692</v>
      </c>
      <c r="I38" s="92" t="s">
        <v>234</v>
      </c>
      <c r="M38" s="92"/>
      <c r="N38" s="92"/>
      <c r="O38" s="92"/>
      <c r="P38" s="92"/>
    </row>
    <row r="39" spans="1:16" x14ac:dyDescent="0.25">
      <c r="A39" s="344">
        <v>38</v>
      </c>
      <c r="B39" s="352" t="str">
        <f>HLOOKUP('Budget &amp; Total'!$W$3,Data!C$1:D$51,Data!A39+1)</f>
        <v>Lønomkostninger total</v>
      </c>
      <c r="C39" s="345" t="s">
        <v>92</v>
      </c>
      <c r="D39" s="347" t="s">
        <v>22</v>
      </c>
      <c r="E39" s="413"/>
      <c r="G39" s="92" t="s">
        <v>235</v>
      </c>
      <c r="H39" s="475">
        <v>41779</v>
      </c>
      <c r="I39" s="92" t="s">
        <v>245</v>
      </c>
      <c r="M39" s="92"/>
      <c r="N39" s="92"/>
      <c r="O39" s="92"/>
      <c r="P39" s="92"/>
    </row>
    <row r="40" spans="1:16" x14ac:dyDescent="0.25">
      <c r="A40" s="344">
        <v>39</v>
      </c>
      <c r="B40" s="352" t="str">
        <f>HLOOKUP('Budget &amp; Total'!$W$3,Data!C$1:D$51,Data!A40+1)</f>
        <v>Økonomi</v>
      </c>
      <c r="C40" s="345" t="s">
        <v>61</v>
      </c>
      <c r="D40" s="345" t="s">
        <v>93</v>
      </c>
      <c r="E40" s="413"/>
      <c r="G40" s="92" t="s">
        <v>246</v>
      </c>
      <c r="H40" s="475">
        <v>41808</v>
      </c>
      <c r="I40" s="92" t="s">
        <v>247</v>
      </c>
      <c r="M40" s="92"/>
      <c r="N40" s="92"/>
      <c r="O40" s="92"/>
      <c r="P40" s="92"/>
    </row>
    <row r="41" spans="1:16" x14ac:dyDescent="0.25">
      <c r="A41" s="344">
        <v>40</v>
      </c>
      <c r="B41" s="352" t="str">
        <f>HLOOKUP('Budget &amp; Total'!$W$3,Data!C$1:D$79,Data!A41+1)</f>
        <v>Evt udjævning af tilskud til lønomkostninger</v>
      </c>
      <c r="C41" s="345" t="s">
        <v>408</v>
      </c>
      <c r="D41" s="351" t="s">
        <v>242</v>
      </c>
      <c r="E41" s="413"/>
      <c r="G41" s="92" t="s">
        <v>250</v>
      </c>
      <c r="H41" s="475">
        <v>41812</v>
      </c>
      <c r="I41" s="92" t="s">
        <v>251</v>
      </c>
      <c r="M41" s="92"/>
      <c r="N41" s="92"/>
      <c r="O41" s="92"/>
      <c r="P41" s="92"/>
    </row>
    <row r="42" spans="1:16" x14ac:dyDescent="0.25">
      <c r="A42" s="344">
        <v>41</v>
      </c>
      <c r="B42" s="352" t="str">
        <f>HLOOKUP('Budget &amp; Total'!$W$3,Data!C$1:D$79,Data!A42+1)</f>
        <v>Den gennemsnitlig timepris, tilskuddet er beregnet ud fra, må ikke på noget tidspunkt gennemsnitligt overstige den budgetterede.</v>
      </c>
      <c r="C42" s="345" t="s">
        <v>412</v>
      </c>
      <c r="D42" s="351" t="s">
        <v>195</v>
      </c>
      <c r="E42" s="413"/>
      <c r="G42" s="92" t="s">
        <v>306</v>
      </c>
      <c r="H42" s="475">
        <v>41863</v>
      </c>
      <c r="I42" s="92" t="s">
        <v>307</v>
      </c>
      <c r="M42" s="92"/>
      <c r="N42" s="92"/>
      <c r="O42" s="92"/>
      <c r="P42" s="92"/>
    </row>
    <row r="43" spans="1:16" x14ac:dyDescent="0.25">
      <c r="A43" s="344">
        <v>42</v>
      </c>
      <c r="B43" s="352" t="str">
        <f>HLOOKUP('Budget &amp; Total'!$W$3,Data!C$1:D$79,Data!A43+1)</f>
        <v>CVR-nummer</v>
      </c>
      <c r="C43" s="345" t="s">
        <v>199</v>
      </c>
      <c r="D43" s="345" t="s">
        <v>107</v>
      </c>
      <c r="E43" s="413"/>
      <c r="G43" s="92" t="s">
        <v>312</v>
      </c>
      <c r="H43" s="475">
        <v>42166</v>
      </c>
      <c r="I43" s="92" t="s">
        <v>313</v>
      </c>
      <c r="M43" s="92"/>
      <c r="N43" s="92"/>
      <c r="O43" s="92"/>
      <c r="P43" s="92"/>
    </row>
    <row r="44" spans="1:16" x14ac:dyDescent="0.25">
      <c r="A44" s="344">
        <v>43</v>
      </c>
      <c r="B44" s="352" t="str">
        <f>HLOOKUP('Budget &amp; Total'!$W$3,Data!C$1:D$79,Data!A44+1)</f>
        <v>Projektleder:</v>
      </c>
      <c r="C44" s="349" t="s">
        <v>68</v>
      </c>
      <c r="D44" s="345" t="s">
        <v>106</v>
      </c>
      <c r="E44" s="413"/>
      <c r="G44" s="92" t="s">
        <v>323</v>
      </c>
      <c r="H44" s="475">
        <v>43640</v>
      </c>
      <c r="I44" s="92" t="s">
        <v>324</v>
      </c>
      <c r="M44" s="92"/>
      <c r="N44" s="92"/>
      <c r="O44" s="92"/>
      <c r="P44" s="92"/>
    </row>
    <row r="45" spans="1:16" x14ac:dyDescent="0.25">
      <c r="A45" s="344">
        <v>44</v>
      </c>
      <c r="B45" s="352" t="str">
        <f>HLOOKUP('Budget &amp; Total'!$W$3,Data!C$1:D$79,Data!A45+1)</f>
        <v>E-mail:</v>
      </c>
      <c r="C45" s="349" t="s">
        <v>52</v>
      </c>
      <c r="D45" s="345" t="s">
        <v>105</v>
      </c>
      <c r="E45" s="413"/>
      <c r="G45" s="92" t="s">
        <v>344</v>
      </c>
      <c r="H45" s="475">
        <v>44587</v>
      </c>
      <c r="I45" s="92" t="s">
        <v>345</v>
      </c>
      <c r="M45" s="92"/>
      <c r="N45" s="92"/>
      <c r="O45" s="92"/>
      <c r="P45" s="92"/>
    </row>
    <row r="46" spans="1:16" x14ac:dyDescent="0.25">
      <c r="A46" s="344">
        <v>45</v>
      </c>
      <c r="B46" s="352" t="str">
        <f>HLOOKUP('Budget &amp; Total'!$W$3,Data!C$1:D$79,Data!A46+1)</f>
        <v>Projektansvarlig</v>
      </c>
      <c r="C46" s="349" t="s">
        <v>127</v>
      </c>
      <c r="D46" s="345" t="s">
        <v>380</v>
      </c>
      <c r="E46" s="413"/>
      <c r="G46" s="92" t="s">
        <v>370</v>
      </c>
      <c r="H46" s="475">
        <v>45299</v>
      </c>
      <c r="I46" s="92" t="s">
        <v>373</v>
      </c>
      <c r="M46" s="92"/>
      <c r="N46" s="92"/>
      <c r="O46" s="92"/>
      <c r="P46" s="92"/>
    </row>
    <row r="47" spans="1:16" x14ac:dyDescent="0.25">
      <c r="A47" s="344">
        <v>46</v>
      </c>
      <c r="B47" s="352" t="str">
        <f>HLOOKUP('Budget &amp; Total'!$W$3,Data!C$1:D$79,Data!A47+1)</f>
        <v>periode fra</v>
      </c>
      <c r="C47" s="345" t="s">
        <v>248</v>
      </c>
      <c r="D47" s="345" t="s">
        <v>249</v>
      </c>
      <c r="E47" s="413"/>
      <c r="G47" s="92" t="s">
        <v>372</v>
      </c>
      <c r="H47" s="475">
        <v>45442</v>
      </c>
      <c r="I47" s="92" t="s">
        <v>374</v>
      </c>
      <c r="M47" s="92"/>
      <c r="N47" s="92"/>
      <c r="O47" s="92"/>
      <c r="P47" s="92"/>
    </row>
    <row r="48" spans="1:16" x14ac:dyDescent="0.25">
      <c r="A48" s="344">
        <v>47</v>
      </c>
      <c r="B48" s="352" t="str">
        <f>HLOOKUP('Budget &amp; Total'!$W$3,Data!C$1:D$79,Data!A48+1)</f>
        <v>Til</v>
      </c>
      <c r="C48" s="345" t="s">
        <v>97</v>
      </c>
      <c r="D48" s="345" t="s">
        <v>104</v>
      </c>
      <c r="E48" s="413"/>
      <c r="G48" s="92" t="s">
        <v>375</v>
      </c>
      <c r="H48" s="475">
        <v>45642</v>
      </c>
      <c r="I48" s="92" t="s">
        <v>384</v>
      </c>
      <c r="M48" s="92"/>
      <c r="N48" s="92"/>
      <c r="O48" s="92"/>
      <c r="P48" s="92"/>
    </row>
    <row r="49" spans="1:16" x14ac:dyDescent="0.25">
      <c r="A49" s="344">
        <v>48</v>
      </c>
      <c r="B49" s="352" t="str">
        <f>HLOOKUP('Budget &amp; Total'!$W$3,Data!C$1:D$79,Data!A49+1)</f>
        <v>Overheads</v>
      </c>
      <c r="C49" s="345" t="s">
        <v>62</v>
      </c>
      <c r="D49" s="345" t="s">
        <v>62</v>
      </c>
      <c r="E49" s="413"/>
      <c r="G49" s="92" t="s">
        <v>418</v>
      </c>
      <c r="H49" s="475">
        <v>45818</v>
      </c>
      <c r="I49" s="92" t="s">
        <v>419</v>
      </c>
      <c r="M49" s="92"/>
      <c r="N49" s="92"/>
      <c r="O49" s="92"/>
      <c r="P49" s="92"/>
    </row>
    <row r="50" spans="1:16" x14ac:dyDescent="0.25">
      <c r="A50" s="344">
        <v>49</v>
      </c>
      <c r="B50" s="352" t="str">
        <f>HLOOKUP('Budget &amp; Total'!$W$3,Data!C$1:D$79,Data!A50+1)</f>
        <v>Telefon:</v>
      </c>
      <c r="C50" s="350" t="s">
        <v>51</v>
      </c>
      <c r="D50" s="345" t="s">
        <v>108</v>
      </c>
      <c r="E50" s="413"/>
      <c r="M50" s="92"/>
      <c r="N50" s="92"/>
      <c r="O50" s="92"/>
      <c r="P50" s="92"/>
    </row>
    <row r="51" spans="1:16" x14ac:dyDescent="0.25">
      <c r="A51" s="344">
        <v>50</v>
      </c>
      <c r="B51" s="352" t="str">
        <f>HLOOKUP('Budget &amp; Total'!$W$3,Data!C$1:D$79,Data!A51+1)</f>
        <v>Navn</v>
      </c>
      <c r="C51" s="345" t="s">
        <v>59</v>
      </c>
      <c r="D51" s="345" t="s">
        <v>6</v>
      </c>
      <c r="E51" s="413"/>
      <c r="M51" s="92"/>
      <c r="N51" s="92"/>
      <c r="O51" s="92"/>
      <c r="P51" s="92"/>
    </row>
    <row r="52" spans="1:16" x14ac:dyDescent="0.25">
      <c r="A52" s="344">
        <v>51</v>
      </c>
      <c r="B52" s="352" t="str">
        <f>HLOOKUP('Budget &amp; Total'!$W$3,Data!C$1:D$79,Data!A52+1)</f>
        <v>Projekt</v>
      </c>
      <c r="C52" s="345" t="s">
        <v>72</v>
      </c>
      <c r="D52" s="345" t="s">
        <v>109</v>
      </c>
      <c r="E52" s="413"/>
      <c r="M52" s="92"/>
      <c r="N52" s="92"/>
      <c r="O52" s="92"/>
      <c r="P52" s="92"/>
    </row>
    <row r="53" spans="1:16" x14ac:dyDescent="0.25">
      <c r="A53" s="344">
        <v>52</v>
      </c>
      <c r="B53" s="352" t="str">
        <f>HLOOKUP('Budget &amp; Total'!$W$3,Data!C$1:D$79,Data!A53+1)</f>
        <v>Virksomhed</v>
      </c>
      <c r="C53" s="345" t="s">
        <v>71</v>
      </c>
      <c r="D53" s="345" t="s">
        <v>110</v>
      </c>
      <c r="E53" s="413"/>
      <c r="M53" s="92"/>
      <c r="N53" s="92"/>
      <c r="O53" s="92"/>
      <c r="P53" s="92"/>
    </row>
    <row r="54" spans="1:16" x14ac:dyDescent="0.25">
      <c r="A54" s="344">
        <v>53</v>
      </c>
      <c r="B54" s="352" t="str">
        <f>HLOOKUP('Budget &amp; Total'!$W$3,Data!C$1:D$79,Data!A54+1)</f>
        <v>Fra-til</v>
      </c>
      <c r="C54" s="350" t="s">
        <v>69</v>
      </c>
      <c r="D54" s="345" t="s">
        <v>111</v>
      </c>
      <c r="E54" s="413"/>
      <c r="M54" s="92"/>
      <c r="N54" s="92"/>
      <c r="O54" s="92"/>
      <c r="P54" s="92"/>
    </row>
    <row r="55" spans="1:16" x14ac:dyDescent="0.25">
      <c r="A55" s="344">
        <v>54</v>
      </c>
      <c r="B55" s="352" t="str">
        <f>HLOOKUP('Budget &amp; Total'!$W$3,Data!C$1:D$79,Data!A55+1)</f>
        <v>Totale omkostninger</v>
      </c>
      <c r="C55" s="345" t="s">
        <v>113</v>
      </c>
      <c r="D55" s="345" t="s">
        <v>112</v>
      </c>
      <c r="E55" s="413"/>
      <c r="M55" s="92"/>
      <c r="N55" s="92"/>
      <c r="O55" s="92"/>
      <c r="P55" s="92"/>
    </row>
    <row r="56" spans="1:16" x14ac:dyDescent="0.25">
      <c r="A56" s="344">
        <v>55</v>
      </c>
      <c r="B56" s="352" t="str">
        <f>HLOOKUP('Budget &amp; Total'!$W$3,Data!C$1:D$79,Data!A56+1)</f>
        <v>Tal med rødt betyder at budgettet er opbrugt. Forbrug udover budget er egenfinansiering.</v>
      </c>
      <c r="C56" s="345" t="s">
        <v>114</v>
      </c>
      <c r="D56" s="351" t="s">
        <v>120</v>
      </c>
      <c r="E56" s="413"/>
      <c r="M56" s="92"/>
      <c r="N56" s="92"/>
      <c r="O56" s="92"/>
      <c r="P56" s="92"/>
    </row>
    <row r="57" spans="1:16" x14ac:dyDescent="0.25">
      <c r="A57" s="344">
        <v>56</v>
      </c>
      <c r="B57" s="352" t="str">
        <f>HLOOKUP('Budget &amp; Total'!$W$3,Data!C$1:D$79,Data!A57+1)</f>
        <v>Tilskud per time</v>
      </c>
      <c r="C57" s="345" t="s">
        <v>409</v>
      </c>
      <c r="D57" s="345" t="s">
        <v>119</v>
      </c>
      <c r="E57" s="413"/>
      <c r="M57" s="92"/>
      <c r="N57" s="92"/>
      <c r="O57" s="92"/>
      <c r="P57" s="92"/>
    </row>
    <row r="58" spans="1:16" x14ac:dyDescent="0.25">
      <c r="A58" s="344">
        <v>57</v>
      </c>
      <c r="B58" s="352" t="str">
        <f>HLOOKUP('Budget &amp; Total'!$W$3,Data!C$1:D$79,Data!A58+1)</f>
        <v>Start dato</v>
      </c>
      <c r="C58" s="345" t="s">
        <v>122</v>
      </c>
      <c r="D58" s="345" t="s">
        <v>123</v>
      </c>
      <c r="E58" s="413"/>
      <c r="M58" s="92"/>
      <c r="N58" s="92"/>
      <c r="O58" s="92"/>
      <c r="P58" s="92"/>
    </row>
    <row r="59" spans="1:16" x14ac:dyDescent="0.25">
      <c r="A59" s="344">
        <v>58</v>
      </c>
      <c r="B59" s="352" t="str">
        <f>HLOOKUP('Budget &amp; Total'!$W$3,Data!C$1:D$79,Data!A59+1)</f>
        <v>Slutdato</v>
      </c>
      <c r="C59" s="345" t="s">
        <v>78</v>
      </c>
      <c r="D59" s="345" t="s">
        <v>124</v>
      </c>
      <c r="E59" s="413"/>
      <c r="M59" s="92"/>
      <c r="N59" s="92"/>
      <c r="O59" s="92"/>
      <c r="P59" s="92"/>
    </row>
    <row r="60" spans="1:16" x14ac:dyDescent="0.25">
      <c r="A60" s="344">
        <v>59</v>
      </c>
      <c r="B60" s="352" t="str">
        <f>HLOOKUP('Budget &amp; Total'!$W$3,Data!C$1:D$79,Data!A60+1)</f>
        <v>Overhead procent</v>
      </c>
      <c r="C60" s="345" t="s">
        <v>136</v>
      </c>
      <c r="D60" s="345" t="s">
        <v>137</v>
      </c>
      <c r="E60" s="413"/>
      <c r="M60" s="92"/>
      <c r="N60" s="92"/>
      <c r="O60" s="92"/>
      <c r="P60" s="92"/>
    </row>
    <row r="61" spans="1:16" x14ac:dyDescent="0.25">
      <c r="A61" s="344">
        <v>60</v>
      </c>
      <c r="B61" s="352" t="str">
        <f>HLOOKUP('Budget &amp; Total'!$W$3,Data!C$1:D$79,Data!A61+1)</f>
        <v>Funktionær kr./time</v>
      </c>
      <c r="C61" s="345" t="s">
        <v>414</v>
      </c>
      <c r="D61" s="414" t="s">
        <v>138</v>
      </c>
      <c r="E61" s="413"/>
      <c r="M61" s="92"/>
      <c r="N61" s="92"/>
      <c r="O61" s="92"/>
      <c r="P61" s="92"/>
    </row>
    <row r="62" spans="1:16" x14ac:dyDescent="0.25">
      <c r="A62" s="344">
        <v>61</v>
      </c>
      <c r="B62" s="352" t="str">
        <f>HLOOKUP('Budget &amp; Total'!$W$3,Data!C$1:D$79,Data!A62+1)</f>
        <v>Teknisk/adm kr./time</v>
      </c>
      <c r="C62" s="345" t="s">
        <v>416</v>
      </c>
      <c r="D62" s="414" t="s">
        <v>415</v>
      </c>
      <c r="E62" s="413"/>
      <c r="M62" s="92"/>
      <c r="N62" s="92"/>
      <c r="O62" s="92"/>
      <c r="P62" s="92"/>
    </row>
    <row r="63" spans="1:16" x14ac:dyDescent="0.25">
      <c r="A63" s="344">
        <v>62</v>
      </c>
      <c r="B63" s="352" t="str">
        <f>HLOOKUP('Budget &amp; Total'!$W$3,Data!C$1:D$79,Data!A63+1)</f>
        <v>Andre omkostninger %</v>
      </c>
      <c r="C63" s="345" t="s">
        <v>139</v>
      </c>
      <c r="D63" s="415" t="s">
        <v>1</v>
      </c>
      <c r="E63" s="413"/>
      <c r="M63" s="92"/>
      <c r="N63" s="92"/>
      <c r="O63" s="92"/>
      <c r="P63" s="92"/>
    </row>
    <row r="64" spans="1:16" x14ac:dyDescent="0.25">
      <c r="A64" s="344">
        <v>63</v>
      </c>
      <c r="B64" s="352" t="str">
        <f>HLOOKUP('Budget &amp; Total'!$W$3,Data!C$1:D$79,Data!A64+1)</f>
        <v>Organisation</v>
      </c>
      <c r="C64" s="345" t="s">
        <v>390</v>
      </c>
      <c r="D64" s="349" t="s">
        <v>390</v>
      </c>
      <c r="E64" s="416"/>
      <c r="M64" s="92"/>
      <c r="N64" s="92"/>
      <c r="O64" s="92"/>
      <c r="P64" s="92"/>
    </row>
    <row r="65" spans="1:16" x14ac:dyDescent="0.25">
      <c r="A65" s="344">
        <v>64</v>
      </c>
      <c r="B65" s="352" t="str">
        <f>HLOOKUP('Budget &amp; Total'!$W$3,Data!C$1:D$79,Data!A65+1)</f>
        <v>SE-/CVR-nummer</v>
      </c>
      <c r="C65" s="345" t="s">
        <v>398</v>
      </c>
      <c r="D65" s="349" t="s">
        <v>397</v>
      </c>
      <c r="E65" s="416"/>
      <c r="G65" s="92" t="s">
        <v>308</v>
      </c>
      <c r="M65" s="92"/>
      <c r="N65" s="92"/>
      <c r="O65" s="92"/>
      <c r="P65" s="92"/>
    </row>
    <row r="66" spans="1:16" x14ac:dyDescent="0.25">
      <c r="A66" s="344">
        <v>65</v>
      </c>
      <c r="B66" s="352" t="str">
        <f>HLOOKUP('Budget &amp; Total'!$W$3,Data!C$1:D$79,Data!A66+1)</f>
        <v>Virksomhedstype (vælg)</v>
      </c>
      <c r="C66" s="345" t="s">
        <v>209</v>
      </c>
      <c r="D66" s="349" t="s">
        <v>395</v>
      </c>
      <c r="E66" s="416"/>
      <c r="M66" s="92"/>
      <c r="N66" s="92"/>
      <c r="O66" s="92"/>
      <c r="P66" s="92"/>
    </row>
    <row r="67" spans="1:16" x14ac:dyDescent="0.25">
      <c r="A67" s="344">
        <v>66</v>
      </c>
      <c r="B67" s="352" t="str">
        <f>HLOOKUP('Budget &amp; Total'!$W$3,Data!C$1:D$79,Data!A67+1)</f>
        <v>Aktivitetstype (vælg)</v>
      </c>
      <c r="C67" s="345" t="s">
        <v>210</v>
      </c>
      <c r="D67" s="417" t="s">
        <v>211</v>
      </c>
      <c r="E67" s="416"/>
      <c r="M67" s="92"/>
      <c r="N67" s="92"/>
      <c r="O67" s="92"/>
      <c r="P67" s="92"/>
    </row>
    <row r="68" spans="1:16" x14ac:dyDescent="0.25">
      <c r="A68" s="344">
        <v>67</v>
      </c>
      <c r="B68" s="352" t="str">
        <f>HLOOKUP('Budget &amp; Total'!$W$3,Data!C$1:D$79,Data!A68+1)</f>
        <v>Antal ansatte (årsværk)</v>
      </c>
      <c r="C68" s="345" t="s">
        <v>315</v>
      </c>
      <c r="D68" s="418" t="s">
        <v>316</v>
      </c>
      <c r="E68" s="419"/>
      <c r="M68" s="92"/>
      <c r="N68" s="92"/>
      <c r="O68" s="92"/>
      <c r="P68" s="92"/>
    </row>
    <row r="69" spans="1:16" x14ac:dyDescent="0.25">
      <c r="A69" s="344">
        <v>68</v>
      </c>
      <c r="B69" s="352" t="str">
        <f>HLOOKUP('Budget &amp; Total'!$W$3,Data!C$1:D$79,Data!A69+1)</f>
        <v>Årlig omsætning (mio. kr.)</v>
      </c>
      <c r="C69" s="345" t="s">
        <v>320</v>
      </c>
      <c r="D69" s="418" t="s">
        <v>318</v>
      </c>
      <c r="E69" s="419"/>
      <c r="M69" s="92"/>
      <c r="N69" s="92"/>
      <c r="O69" s="92"/>
      <c r="P69" s="92"/>
    </row>
    <row r="70" spans="1:16" x14ac:dyDescent="0.25">
      <c r="A70" s="344">
        <v>69</v>
      </c>
      <c r="B70" s="352" t="str">
        <f>HLOOKUP('Budget &amp; Total'!$W$3,Data!C$1:D$79,Data!A70+1)</f>
        <v>Årlig balance (mio kr.)</v>
      </c>
      <c r="C70" s="345" t="s">
        <v>317</v>
      </c>
      <c r="D70" s="420" t="s">
        <v>319</v>
      </c>
      <c r="E70" s="419"/>
      <c r="M70" s="92"/>
      <c r="N70" s="92"/>
      <c r="O70" s="92"/>
      <c r="P70" s="92"/>
    </row>
    <row r="71" spans="1:16" x14ac:dyDescent="0.25">
      <c r="A71" s="344">
        <v>70</v>
      </c>
      <c r="B71" s="352" t="str">
        <f>HLOOKUP('Budget &amp; Total'!$W$3,Data!C$1:D$79,Data!A71+1)</f>
        <v>Virksomhedsstørrelse, EU</v>
      </c>
      <c r="C71" s="345" t="s">
        <v>170</v>
      </c>
      <c r="D71" s="420" t="s">
        <v>396</v>
      </c>
      <c r="E71" s="421"/>
      <c r="M71" s="92"/>
      <c r="N71" s="92"/>
      <c r="O71" s="92"/>
      <c r="P71" s="92"/>
    </row>
    <row r="72" spans="1:16" x14ac:dyDescent="0.25">
      <c r="A72" s="344">
        <v>71</v>
      </c>
      <c r="B72" s="352" t="str">
        <f>HLOOKUP('Budget &amp; Total'!$W$3,Data!C$1:D$79,Data!A72+1)</f>
        <v>Forskningsandel (%) af total budget</v>
      </c>
      <c r="C72" s="345" t="s">
        <v>325</v>
      </c>
      <c r="D72" s="420" t="s">
        <v>125</v>
      </c>
      <c r="E72" s="421"/>
      <c r="M72" s="92"/>
      <c r="N72" s="92"/>
      <c r="O72" s="92"/>
      <c r="P72" s="92"/>
    </row>
    <row r="73" spans="1:16" x14ac:dyDescent="0.25">
      <c r="A73" s="344">
        <v>72</v>
      </c>
      <c r="B73" s="352" t="str">
        <f>HLOOKUP('Budget &amp; Total'!$W$3,Data!C$1:D$79,Data!A73+1)</f>
        <v>Vejlende maks. tilskudsprocent</v>
      </c>
      <c r="C73" s="349" t="s">
        <v>401</v>
      </c>
      <c r="D73" s="351" t="s">
        <v>399</v>
      </c>
      <c r="E73" s="422"/>
      <c r="M73" s="92"/>
      <c r="N73" s="92"/>
      <c r="O73" s="92"/>
      <c r="P73" s="92"/>
    </row>
    <row r="74" spans="1:16" x14ac:dyDescent="0.25">
      <c r="A74" s="344">
        <v>73</v>
      </c>
      <c r="B74" s="352" t="str">
        <f>HLOOKUP('Budget &amp; Total'!$W$3,Data!C$1:D$79,Data!A74+1)</f>
        <v>Samlet økonomi</v>
      </c>
      <c r="C74" s="345" t="s">
        <v>128</v>
      </c>
      <c r="D74" s="345" t="s">
        <v>93</v>
      </c>
      <c r="E74" s="413"/>
      <c r="M74" s="92"/>
      <c r="N74" s="92"/>
      <c r="O74" s="92"/>
      <c r="P74" s="92"/>
    </row>
    <row r="75" spans="1:16" x14ac:dyDescent="0.25">
      <c r="A75" s="344">
        <v>74</v>
      </c>
      <c r="B75" s="352" t="str">
        <f>HLOOKUP('Budget &amp; Total'!$W$3,Data!C$1:D$79,Data!A75+1)</f>
        <v>Projektnummer</v>
      </c>
      <c r="C75" s="345" t="s">
        <v>171</v>
      </c>
      <c r="D75" s="345" t="s">
        <v>173</v>
      </c>
      <c r="E75" s="413"/>
      <c r="M75" s="92"/>
      <c r="N75" s="92"/>
      <c r="O75" s="92"/>
      <c r="P75" s="92"/>
    </row>
    <row r="76" spans="1:16" x14ac:dyDescent="0.25">
      <c r="A76" s="344">
        <v>75</v>
      </c>
      <c r="B76" s="352" t="str">
        <f>HLOOKUP('Budget &amp; Total'!$W$3,Data!C$1:D$79,Data!A76+1)</f>
        <v>Projekt titel</v>
      </c>
      <c r="C76" s="345" t="s">
        <v>172</v>
      </c>
      <c r="D76" s="345" t="s">
        <v>243</v>
      </c>
      <c r="E76" s="413"/>
      <c r="M76" s="92"/>
      <c r="N76" s="92"/>
      <c r="O76" s="92"/>
      <c r="P76" s="92"/>
    </row>
    <row r="77" spans="1:16" x14ac:dyDescent="0.25">
      <c r="A77" s="344">
        <v>76</v>
      </c>
      <c r="B77" s="352" t="str">
        <f>HLOOKUP('Budget &amp; Total'!$W$3,Data!C$1:D$79,Data!A77+1)</f>
        <v>- Løn</v>
      </c>
      <c r="C77" s="423" t="s">
        <v>174</v>
      </c>
      <c r="D77" s="423" t="s">
        <v>63</v>
      </c>
      <c r="E77" s="413"/>
      <c r="M77" s="92"/>
      <c r="N77" s="92"/>
      <c r="O77" s="92"/>
      <c r="P77" s="92"/>
    </row>
    <row r="78" spans="1:16" x14ac:dyDescent="0.25">
      <c r="A78" s="344">
        <v>77</v>
      </c>
      <c r="B78" s="352" t="str">
        <f>HLOOKUP('Budget &amp; Total'!$W$3,Data!C$1:D$79,Data!A78+1)</f>
        <v>- Andre</v>
      </c>
      <c r="C78" s="423" t="s">
        <v>175</v>
      </c>
      <c r="D78" s="423" t="s">
        <v>64</v>
      </c>
      <c r="E78" s="413"/>
      <c r="M78" s="92"/>
      <c r="N78" s="92"/>
      <c r="O78" s="92"/>
      <c r="P78" s="92"/>
    </row>
    <row r="79" spans="1:16" x14ac:dyDescent="0.25">
      <c r="A79" s="344">
        <v>78</v>
      </c>
      <c r="B79" s="352" t="str">
        <f>HLOOKUP('Budget &amp; Total'!$W$3,Data!C$1:D$79,Data!A79+1)</f>
        <v>Tilskud</v>
      </c>
      <c r="C79" s="424" t="s">
        <v>400</v>
      </c>
      <c r="D79" s="424" t="s">
        <v>33</v>
      </c>
      <c r="E79" s="413"/>
      <c r="M79" s="92"/>
      <c r="N79" s="92"/>
      <c r="O79" s="92"/>
      <c r="P79" s="92"/>
    </row>
    <row r="80" spans="1:16" x14ac:dyDescent="0.25">
      <c r="A80" s="344">
        <v>79</v>
      </c>
      <c r="B80" s="352" t="str">
        <f>HLOOKUP('Budget &amp; Total'!$W$3,Data!C$1:D$100,Data!A80+1)</f>
        <v xml:space="preserve">Tilskud til udbetaling: </v>
      </c>
      <c r="C80" s="431" t="s">
        <v>402</v>
      </c>
      <c r="D80" s="345" t="s">
        <v>182</v>
      </c>
      <c r="E80" s="413"/>
      <c r="M80" s="92"/>
      <c r="N80" s="92"/>
      <c r="O80" s="92"/>
      <c r="P80" s="92"/>
    </row>
    <row r="81" spans="1:16" x14ac:dyDescent="0.25">
      <c r="A81" s="344">
        <v>80</v>
      </c>
      <c r="B81" s="352" t="str">
        <f>HLOOKUP('Budget &amp; Total'!$W$3,Data!C$1:D$100,Data!A81+1)</f>
        <v>Tilsagnshaver (projektansvarlig)</v>
      </c>
      <c r="C81" s="432" t="s">
        <v>50</v>
      </c>
      <c r="D81" s="345" t="s">
        <v>106</v>
      </c>
      <c r="E81" s="413"/>
      <c r="M81" s="92"/>
      <c r="N81" s="92"/>
      <c r="O81" s="92"/>
      <c r="P81" s="92"/>
    </row>
    <row r="82" spans="1:16" x14ac:dyDescent="0.25">
      <c r="A82" s="344">
        <v>81</v>
      </c>
      <c r="B82" s="352" t="str">
        <f>HLOOKUP('Budget &amp; Total'!$W$3,Data!C$1:D$100,Data!A82+1)</f>
        <v xml:space="preserve"> Dato:</v>
      </c>
      <c r="C82" s="345" t="s">
        <v>54</v>
      </c>
      <c r="D82" s="345" t="s">
        <v>186</v>
      </c>
      <c r="E82" s="413"/>
      <c r="M82" s="92"/>
      <c r="N82" s="92"/>
      <c r="O82" s="92"/>
      <c r="P82" s="92"/>
    </row>
    <row r="83" spans="1:16" x14ac:dyDescent="0.25">
      <c r="A83" s="344">
        <v>82</v>
      </c>
      <c r="B83" s="352" t="str">
        <f>HLOOKUP('Budget &amp; Total'!$W$3,Data!C$1:D$100,Data!A83+1)</f>
        <v>Navn:</v>
      </c>
      <c r="C83" s="350" t="s">
        <v>55</v>
      </c>
      <c r="D83" s="345" t="s">
        <v>185</v>
      </c>
      <c r="E83" s="413"/>
      <c r="M83" s="92"/>
      <c r="N83" s="92"/>
      <c r="O83" s="92"/>
      <c r="P83" s="92"/>
    </row>
    <row r="84" spans="1:16" x14ac:dyDescent="0.25">
      <c r="A84" s="344">
        <v>83</v>
      </c>
      <c r="B84" s="352" t="str">
        <f>IF(K2="ja",HLOOKUP('Budget &amp; Total'!$W$3,Data!C$1:D$100,Data!A84+1)," ")</f>
        <v>Godkendt</v>
      </c>
      <c r="C84" s="345" t="s">
        <v>183</v>
      </c>
      <c r="D84" s="345" t="s">
        <v>184</v>
      </c>
      <c r="E84" s="413"/>
      <c r="M84" s="92"/>
      <c r="N84" s="92"/>
      <c r="O84" s="92"/>
      <c r="P84" s="92"/>
    </row>
    <row r="85" spans="1:16" x14ac:dyDescent="0.25">
      <c r="A85" s="344">
        <v>84</v>
      </c>
      <c r="B85" s="352" t="str">
        <f>HLOOKUP('Budget &amp; Total'!$W$3,Data!C$1:D$100,Data!A85+1)</f>
        <v>Vælg version</v>
      </c>
      <c r="C85" s="345" t="s">
        <v>187</v>
      </c>
      <c r="D85" s="345" t="s">
        <v>188</v>
      </c>
      <c r="E85" s="413"/>
      <c r="M85" s="92"/>
      <c r="N85" s="92"/>
      <c r="O85" s="92"/>
      <c r="P85" s="92"/>
    </row>
    <row r="86" spans="1:16" x14ac:dyDescent="0.25">
      <c r="A86" s="344">
        <v>85</v>
      </c>
      <c r="B86" s="352" t="str">
        <f>HLOOKUP('Budget &amp; Total'!$W$3,Data!C$1:D$100,Data!A86+1)</f>
        <v>Kommentarer</v>
      </c>
      <c r="C86" s="425" t="s">
        <v>205</v>
      </c>
      <c r="D86" s="425" t="s">
        <v>77</v>
      </c>
      <c r="E86" s="413"/>
      <c r="M86" s="92"/>
      <c r="N86" s="92"/>
      <c r="O86" s="92"/>
      <c r="P86" s="92"/>
    </row>
    <row r="87" spans="1:16" x14ac:dyDescent="0.25">
      <c r="A87" s="344">
        <v>86</v>
      </c>
      <c r="B87" s="352" t="str">
        <f>HLOOKUP('Budget &amp; Total'!$W$3,Data!C$1:D$100,Data!A87+1)</f>
        <v>Udfyld felter ovenover</v>
      </c>
      <c r="C87" s="345" t="s">
        <v>192</v>
      </c>
      <c r="D87" s="345" t="s">
        <v>193</v>
      </c>
      <c r="E87" s="413"/>
      <c r="M87" s="92"/>
      <c r="N87" s="92"/>
      <c r="O87" s="92"/>
      <c r="P87" s="92"/>
    </row>
    <row r="88" spans="1:16" x14ac:dyDescent="0.25">
      <c r="A88" s="344">
        <v>87</v>
      </c>
      <c r="B88" s="352" t="str">
        <f>HLOOKUP('Budget &amp; Total'!$W$3,Data!C$1:D$100,Data!A88+1)</f>
        <v>Underskrift</v>
      </c>
      <c r="C88" s="345" t="s">
        <v>134</v>
      </c>
      <c r="D88" s="345" t="s">
        <v>198</v>
      </c>
      <c r="E88" s="413"/>
      <c r="M88" s="92"/>
      <c r="N88" s="92"/>
      <c r="O88" s="92"/>
      <c r="P88" s="92"/>
    </row>
    <row r="89" spans="1:16" x14ac:dyDescent="0.25">
      <c r="A89" s="344">
        <v>88</v>
      </c>
      <c r="B89" s="352" t="str">
        <f>HLOOKUP('Budget &amp; Total'!$W$3,Data!C$1:D$100,Data!A89+1)</f>
        <v>Nøgletal</v>
      </c>
      <c r="C89" s="345" t="s">
        <v>200</v>
      </c>
      <c r="D89" s="345" t="s">
        <v>4</v>
      </c>
      <c r="E89" s="413"/>
      <c r="M89" s="92"/>
      <c r="N89" s="92"/>
      <c r="O89" s="92"/>
      <c r="P89" s="92"/>
    </row>
    <row r="90" spans="1:16" x14ac:dyDescent="0.25">
      <c r="A90" s="344">
        <v>89</v>
      </c>
      <c r="B90" s="352" t="str">
        <f>HLOOKUP('Budget &amp; Total'!$W$3,Data!C$1:D$100,Data!A90+1)</f>
        <v>Mikro virksomhed</v>
      </c>
      <c r="C90" s="345" t="s">
        <v>201</v>
      </c>
      <c r="D90" s="345" t="s">
        <v>391</v>
      </c>
      <c r="E90" s="413"/>
      <c r="M90" s="92"/>
      <c r="N90" s="92"/>
      <c r="O90" s="92"/>
      <c r="P90" s="92"/>
    </row>
    <row r="91" spans="1:16" x14ac:dyDescent="0.25">
      <c r="A91" s="344">
        <v>90</v>
      </c>
      <c r="B91" s="352" t="str">
        <f>HLOOKUP('Budget &amp; Total'!$W$3,Data!C$1:D$100,Data!A91+1)</f>
        <v>Småvirksomhed</v>
      </c>
      <c r="C91" s="345" t="s">
        <v>204</v>
      </c>
      <c r="D91" s="345" t="s">
        <v>392</v>
      </c>
      <c r="E91" s="413"/>
      <c r="M91" s="92"/>
      <c r="N91" s="92"/>
      <c r="O91" s="92"/>
      <c r="P91" s="92"/>
    </row>
    <row r="92" spans="1:16" x14ac:dyDescent="0.25">
      <c r="A92" s="344">
        <v>91</v>
      </c>
      <c r="B92" s="352" t="str">
        <f>HLOOKUP('Budget &amp; Total'!$W$3,Data!C$1:D$100,Data!A92+1)</f>
        <v>Mellemstor virksomhed</v>
      </c>
      <c r="C92" s="345" t="s">
        <v>202</v>
      </c>
      <c r="D92" s="345" t="s">
        <v>393</v>
      </c>
      <c r="E92" s="413"/>
      <c r="M92" s="92"/>
      <c r="N92" s="92"/>
      <c r="O92" s="92"/>
      <c r="P92" s="92"/>
    </row>
    <row r="93" spans="1:16" x14ac:dyDescent="0.25">
      <c r="A93" s="344">
        <v>92</v>
      </c>
      <c r="B93" s="352" t="str">
        <f>HLOOKUP('Budget &amp; Total'!$W$3,Data!C$1:D$100,Data!A93+1)</f>
        <v>Stor virksomhed</v>
      </c>
      <c r="C93" s="345" t="s">
        <v>203</v>
      </c>
      <c r="D93" s="345" t="s">
        <v>394</v>
      </c>
      <c r="E93" s="413"/>
      <c r="M93" s="92"/>
      <c r="N93" s="92"/>
      <c r="O93" s="92"/>
      <c r="P93" s="92"/>
    </row>
    <row r="94" spans="1:16" x14ac:dyDescent="0.25">
      <c r="A94" s="344">
        <v>93</v>
      </c>
      <c r="B94" s="352" t="str">
        <f>HLOOKUP('Budget &amp; Total'!$W$3,Data!C$1:D$100,Data!A94+1)</f>
        <v>Total til dato</v>
      </c>
      <c r="C94" s="345" t="s">
        <v>206</v>
      </c>
      <c r="D94" s="345" t="s">
        <v>66</v>
      </c>
      <c r="E94" s="413"/>
      <c r="M94" s="92"/>
      <c r="N94" s="92"/>
      <c r="O94" s="92"/>
      <c r="P94" s="92"/>
    </row>
    <row r="95" spans="1:16" x14ac:dyDescent="0.25">
      <c r="A95" s="344">
        <v>94</v>
      </c>
      <c r="B95" s="352" t="str">
        <f>HLOOKUP('Budget &amp; Total'!$W$3,Data!C$1:D$100,Data!A95+1)</f>
        <v>Kontrol for overskridelse af timepriser</v>
      </c>
      <c r="C95" s="345" t="s">
        <v>102</v>
      </c>
      <c r="D95" s="345" t="s">
        <v>244</v>
      </c>
      <c r="E95" s="413"/>
      <c r="M95" s="92"/>
      <c r="N95" s="92"/>
      <c r="O95" s="92"/>
      <c r="P95" s="92"/>
    </row>
    <row r="96" spans="1:16" x14ac:dyDescent="0.25">
      <c r="A96" s="344">
        <v>95</v>
      </c>
      <c r="B96" s="352" t="str">
        <f>HLOOKUP('Budget &amp; Total'!$W$3,Data!C$1:D$100,Data!A96+1)</f>
        <v xml:space="preserve"> </v>
      </c>
      <c r="C96" s="425" t="s">
        <v>194</v>
      </c>
      <c r="D96" s="425" t="s">
        <v>194</v>
      </c>
      <c r="E96" s="413"/>
      <c r="M96" s="92"/>
      <c r="N96" s="92"/>
      <c r="O96" s="92"/>
      <c r="P96" s="92"/>
    </row>
    <row r="97" spans="1:16" ht="290.39999999999998" x14ac:dyDescent="0.25">
      <c r="A97" s="344">
        <v>96</v>
      </c>
      <c r="B97" s="352" t="str">
        <f>HLOOKUP('Budget &amp; Total'!$W$3,Data!C$1:D$120,Data!A97+1)</f>
        <v>Forklar kort hvad midlerne i denne periode er blevet brugt til ved af udfylde skabelonen "Status ved udbetalingsanmodninger". Denne status skal vedlægges som bilag til det udfyldt budgetark for perioden. I bilaget redegøres for den faglige fremdrift, herunder arbejdspakker og milepæle i relation til de afholdte udgifter i perioden. Skabelonen findes via følgende link: https://www.energiteknologi.dk/sites/energiforskning.dk/files/media/document/Udbetalingsanmodning.docx</v>
      </c>
      <c r="C97" s="640" t="s">
        <v>331</v>
      </c>
      <c r="D97" s="640" t="s">
        <v>332</v>
      </c>
      <c r="E97" s="413"/>
      <c r="M97" s="92"/>
      <c r="N97" s="92"/>
      <c r="O97" s="92"/>
      <c r="P97" s="92"/>
    </row>
    <row r="98" spans="1:16" x14ac:dyDescent="0.25">
      <c r="A98" s="344">
        <v>97</v>
      </c>
      <c r="B98" s="352" t="str">
        <f>HLOOKUP('Budget &amp; Total'!$W$3,Data!C$1:D$120,Data!A98+1)</f>
        <v>Tilskudsandel for høj</v>
      </c>
      <c r="C98" s="345" t="s">
        <v>410</v>
      </c>
      <c r="D98" s="345" t="s">
        <v>208</v>
      </c>
      <c r="E98" s="413"/>
      <c r="M98" s="92"/>
      <c r="N98" s="92"/>
      <c r="O98" s="92"/>
      <c r="P98" s="92"/>
    </row>
    <row r="99" spans="1:16" x14ac:dyDescent="0.25">
      <c r="A99" s="344">
        <v>98</v>
      </c>
      <c r="B99" s="352" t="str">
        <f>HLOOKUP('Budget &amp; Total'!$W$3,Data!C$1:D$120,Data!A99+1)</f>
        <v>Støttet overhead</v>
      </c>
      <c r="C99" s="345" t="s">
        <v>98</v>
      </c>
      <c r="D99" s="345" t="s">
        <v>225</v>
      </c>
      <c r="E99" s="413"/>
      <c r="M99" s="92"/>
      <c r="N99" s="92"/>
      <c r="O99" s="92"/>
      <c r="P99" s="92"/>
    </row>
    <row r="100" spans="1:16" x14ac:dyDescent="0.25">
      <c r="A100" s="344">
        <v>99</v>
      </c>
      <c r="B100" s="352" t="str">
        <f>HLOOKUP('Budget &amp; Total'!$W$3,Data!C$1:D$120,Data!A100+1)</f>
        <v>Partner andel</v>
      </c>
      <c r="C100" s="345" t="s">
        <v>236</v>
      </c>
      <c r="D100" s="345" t="s">
        <v>237</v>
      </c>
      <c r="E100" s="413"/>
      <c r="M100" s="92"/>
      <c r="N100" s="92"/>
      <c r="O100" s="92"/>
      <c r="P100" s="92"/>
    </row>
    <row r="101" spans="1:16" x14ac:dyDescent="0.25">
      <c r="A101" s="344">
        <v>100</v>
      </c>
      <c r="B101" s="352" t="str">
        <f>HLOOKUP('Budget &amp; Total'!$W$3,Data!C$1:D$120,Data!A101+1)</f>
        <v xml:space="preserve">Ejerforhold </v>
      </c>
      <c r="C101" s="345" t="s">
        <v>424</v>
      </c>
      <c r="D101" s="345" t="s">
        <v>425</v>
      </c>
      <c r="E101" s="413"/>
      <c r="M101" s="92"/>
      <c r="N101" s="92"/>
      <c r="O101" s="92"/>
      <c r="P101" s="92"/>
    </row>
    <row r="102" spans="1:16" x14ac:dyDescent="0.25">
      <c r="A102" s="344">
        <v>101</v>
      </c>
      <c r="B102" s="352">
        <f>HLOOKUP('Budget &amp; Total'!$W$3,Data!C$1:D$120,Data!A102+1)</f>
        <v>0</v>
      </c>
      <c r="E102" s="413"/>
      <c r="M102" s="92"/>
      <c r="N102" s="92"/>
      <c r="O102" s="92"/>
      <c r="P102" s="92"/>
    </row>
    <row r="103" spans="1:16" x14ac:dyDescent="0.25">
      <c r="A103" s="344">
        <v>102</v>
      </c>
      <c r="B103" s="352">
        <f>HLOOKUP('Budget &amp; Total'!$W$3,Data!C$1:D$120,Data!A103+1)</f>
        <v>0</v>
      </c>
      <c r="E103" s="413"/>
      <c r="M103" s="92"/>
      <c r="N103" s="92"/>
      <c r="O103" s="92"/>
      <c r="P103" s="92"/>
    </row>
    <row r="104" spans="1:16" ht="13.8" thickBot="1" x14ac:dyDescent="0.3">
      <c r="A104" s="344">
        <v>103</v>
      </c>
      <c r="B104" s="352">
        <f>HLOOKUP('Budget &amp; Total'!$W$3,Data!C$1:D$120,Data!A104+1)</f>
        <v>0</v>
      </c>
      <c r="C104" s="426"/>
      <c r="D104" s="426"/>
      <c r="E104" s="427"/>
      <c r="M104" s="92"/>
      <c r="N104" s="92"/>
      <c r="O104" s="92"/>
      <c r="P104" s="92"/>
    </row>
    <row r="105" spans="1:16" ht="52.8" x14ac:dyDescent="0.25">
      <c r="A105" s="345">
        <v>104</v>
      </c>
      <c r="B105" s="352" t="str">
        <f>HLOOKUP('Budget &amp; Total'!$W$3,Data!C$1:D$120,Data!A105+1)</f>
        <v>OBS! Budgettet skal ikke underskrives ved indsendelse af ansøgningen.</v>
      </c>
      <c r="C105" s="346" t="s">
        <v>334</v>
      </c>
      <c r="D105" s="347" t="s">
        <v>413</v>
      </c>
    </row>
    <row r="106" spans="1:16" ht="12.75" customHeight="1" x14ac:dyDescent="0.25">
      <c r="A106" s="345">
        <v>105</v>
      </c>
      <c r="B106" s="352" t="str">
        <f>HLOOKUP('Budget &amp; Total'!$W$3,Data!C$1:D$120,Data!A106+1)</f>
        <v>Projektansvarlig bekræfter med underskrift, at der på ethvert tidspunkt efter anmodning kan udleveres økonomisk dokumentation for projektets omkostninger i form af fakturaer, timeregistreringer eller en revisorpåtegnet opgørelse.</v>
      </c>
      <c r="C106" s="346" t="s">
        <v>340</v>
      </c>
      <c r="D106" s="346" t="s">
        <v>339</v>
      </c>
      <c r="E106" s="346"/>
      <c r="F106" s="642"/>
      <c r="G106" s="642"/>
      <c r="H106" s="642"/>
      <c r="I106" s="642"/>
    </row>
    <row r="107" spans="1:16" x14ac:dyDescent="0.25">
      <c r="A107" s="345">
        <v>106</v>
      </c>
      <c r="B107" s="352" t="str">
        <f>HLOOKUP('Budget &amp; Total'!$W$3,Data!C$1:D$120,Data!A107+1)</f>
        <v xml:space="preserve">Udbetalingsanmodning </v>
      </c>
      <c r="C107" s="346" t="s">
        <v>426</v>
      </c>
      <c r="D107" s="345" t="s">
        <v>427</v>
      </c>
    </row>
    <row r="108" spans="1:16" x14ac:dyDescent="0.25">
      <c r="A108" s="345">
        <v>107</v>
      </c>
      <c r="B108" s="352" t="str">
        <f>HLOOKUP('Budget &amp; Total'!$W$3,Data!C$1:D$120,Data!A108+1)</f>
        <v>Gennemførlighedsundersøgelser</v>
      </c>
      <c r="C108" s="345" t="s">
        <v>342</v>
      </c>
      <c r="D108" s="345" t="s">
        <v>343</v>
      </c>
    </row>
    <row r="109" spans="1:16" x14ac:dyDescent="0.25">
      <c r="A109" s="345">
        <v>108</v>
      </c>
      <c r="B109" s="352" t="str">
        <f>HLOOKUP('Budget &amp; Total'!$W$3,Data!C$1:D$120,Data!A109+1)</f>
        <v>Tilskudsprocent</v>
      </c>
      <c r="C109" s="345" t="s">
        <v>411</v>
      </c>
      <c r="D109" s="345" t="s">
        <v>369</v>
      </c>
    </row>
    <row r="110" spans="1:16" x14ac:dyDescent="0.25">
      <c r="A110" s="345">
        <v>109</v>
      </c>
      <c r="B110" s="352" t="str">
        <f>HLOOKUP('Budget &amp; Total'!$W$3,Data!C$1:D$120,Data!A110+1)</f>
        <v>Antal partnere</v>
      </c>
      <c r="C110" s="345" t="s">
        <v>361</v>
      </c>
      <c r="D110" s="345" t="s">
        <v>368</v>
      </c>
    </row>
    <row r="111" spans="1:16" x14ac:dyDescent="0.25">
      <c r="A111" s="345">
        <v>110</v>
      </c>
      <c r="B111" s="352" t="str">
        <f>HLOOKUP('Budget &amp; Total'!$W$3,Data!C$1:D$120,Data!A111+1)</f>
        <v>Ubetalingen sker til den projektansvarlige virksomheds NemKonto</v>
      </c>
      <c r="C111" s="345" t="s">
        <v>381</v>
      </c>
      <c r="D111" s="345" t="s">
        <v>382</v>
      </c>
    </row>
    <row r="112" spans="1:16" x14ac:dyDescent="0.25">
      <c r="A112" s="345">
        <v>111</v>
      </c>
      <c r="B112" s="352" t="str">
        <f>HLOOKUP('Budget &amp; Total'!$W$3,Data!C$1:D$120,Data!A112+1)</f>
        <v>Anvisningsoplysninger</v>
      </c>
      <c r="C112" s="345" t="s">
        <v>53</v>
      </c>
      <c r="D112" s="345" t="s">
        <v>379</v>
      </c>
    </row>
    <row r="113" spans="1:4" x14ac:dyDescent="0.25">
      <c r="A113" s="345">
        <v>112</v>
      </c>
      <c r="B113" s="352" t="str">
        <f>HLOOKUP('Budget &amp; Total'!$W$3,Data!C$1:D$120,Data!A113+1)</f>
        <v>Udfyldes af EUDP-sekretariatet, Energistyrelsen</v>
      </c>
      <c r="C113" s="345" t="s">
        <v>56</v>
      </c>
      <c r="D113" s="345" t="s">
        <v>385</v>
      </c>
    </row>
    <row r="114" spans="1:4" x14ac:dyDescent="0.25">
      <c r="A114" s="345">
        <v>113</v>
      </c>
      <c r="B114" s="352" t="str">
        <f>HLOOKUP('Budget &amp; Total'!$W$3,Data!C$1:D$120,Data!A114+1)</f>
        <v>Udfyldes af Energistyrelsen</v>
      </c>
      <c r="C114" s="345" t="s">
        <v>338</v>
      </c>
      <c r="D114" s="345" t="s">
        <v>386</v>
      </c>
    </row>
    <row r="115" spans="1:4" x14ac:dyDescent="0.25">
      <c r="A115" s="345">
        <v>114</v>
      </c>
      <c r="B115" s="352" t="str">
        <f>HLOOKUP('Budget &amp; Total'!$W$3,Data!C$1:D$120,Data!A115+1)</f>
        <v>til</v>
      </c>
      <c r="C115" s="345" t="s">
        <v>67</v>
      </c>
      <c r="D115" s="345" t="s">
        <v>387</v>
      </c>
    </row>
  </sheetData>
  <sheetProtection algorithmName="SHA-512" hashValue="GMJ/DihQnr0oc9LNtMCAAVDtM9ep9Oy9bWtGkZVur8/SwzybTV62JIO8nH1C4eCZmjzbscUXoH075bbLPAZw1Q==" saltValue="suJPCqfHMEnzYcKQP1PcEw==" spinCount="100000" sheet="1" objects="1" scenarios="1"/>
  <conditionalFormatting sqref="Y1:AL67">
    <cfRule type="expression" priority="2">
      <formula>$L$9&gt;6</formula>
    </cfRule>
  </conditionalFormatting>
  <conditionalFormatting sqref="AD19 AF19 AH19 AJ19 AL19 AN19 AP19 AR19">
    <cfRule type="expression" priority="1">
      <formula>$L$2=4</formula>
    </cfRule>
  </conditionalFormatting>
  <conditionalFormatting sqref="AD41:AD45">
    <cfRule type="expression" priority="4">
      <formula>$L$9=6</formula>
    </cfRule>
  </conditionalFormatting>
  <conditionalFormatting sqref="AZ19 BB19 BD19 BF19 BH19 BJ19 BL19 BN19">
    <cfRule type="expression" priority="3">
      <formula>$L$9&gt;6</formula>
    </cfRule>
  </conditionalFormatting>
  <hyperlinks>
    <hyperlink ref="C97" r:id="rId1" display="https://www.energiteknologi.dk/sites/energiforskning.dk/files/media/document/Udbetalingsanmodning.docx" xr:uid="{00000000-0004-0000-1300-000000000000}"/>
    <hyperlink ref="D97" r:id="rId2" display="https://www.energiteknologi.dk/sites/energiforskning.dk/files/media/document/Udbetalingsanmodning.docx" xr:uid="{00000000-0004-0000-1300-000001000000}"/>
  </hyperlinks>
  <pageMargins left="0.25" right="0.25" top="0.75" bottom="0.75" header="0.3" footer="0.3"/>
  <pageSetup paperSize="9" scale="42"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2"/>
  <dimension ref="A1:BU108"/>
  <sheetViews>
    <sheetView showGridLines="0" showRuler="0" showWhiteSpace="0" topLeftCell="B1" zoomScale="80" zoomScaleNormal="80" zoomScaleSheetLayoutView="70" zoomScalePageLayoutView="80" workbookViewId="0">
      <selection activeCell="J36" sqref="J36"/>
    </sheetView>
  </sheetViews>
  <sheetFormatPr defaultRowHeight="13.2" x14ac:dyDescent="0.25"/>
  <cols>
    <col min="1" max="1" width="3.5546875" style="92" hidden="1" customWidth="1"/>
    <col min="2" max="2" width="3.5546875" style="93" customWidth="1"/>
    <col min="3" max="3" width="13.6640625" customWidth="1"/>
    <col min="4" max="4" width="16.6640625" customWidth="1"/>
    <col min="5" max="5" width="7.109375" style="93" customWidth="1"/>
    <col min="6" max="6" width="14" style="93" customWidth="1"/>
    <col min="7" max="7" width="12.109375" style="93" customWidth="1"/>
    <col min="8" max="8" width="2.109375" style="4" customWidth="1"/>
    <col min="9" max="9" width="10.88671875" style="93" customWidth="1"/>
    <col min="10" max="20" width="10" style="93" customWidth="1"/>
    <col min="21" max="23" width="10" customWidth="1"/>
    <col min="24" max="25" width="9.6640625" customWidth="1"/>
    <col min="26" max="26" width="9.6640625" style="94" customWidth="1"/>
    <col min="27" max="39" width="9.6640625" customWidth="1"/>
    <col min="40" max="55" width="9.6640625" hidden="1" customWidth="1"/>
    <col min="56" max="73" width="9.109375" hidden="1" customWidth="1"/>
  </cols>
  <sheetData>
    <row r="1" spans="1:72" ht="22.5" customHeight="1" x14ac:dyDescent="0.25">
      <c r="B1" s="99"/>
      <c r="C1" s="4"/>
      <c r="D1" s="297"/>
      <c r="E1" s="99"/>
      <c r="F1" s="99"/>
      <c r="G1" s="99"/>
      <c r="I1" s="99"/>
      <c r="J1" s="99"/>
      <c r="K1" s="99"/>
      <c r="L1" s="99"/>
      <c r="M1" s="99"/>
      <c r="N1" s="99"/>
      <c r="O1" s="99"/>
      <c r="P1" s="99"/>
      <c r="Q1" s="99"/>
      <c r="R1" s="99"/>
      <c r="S1" s="99"/>
      <c r="T1" s="99"/>
      <c r="U1" s="4"/>
      <c r="V1" s="1"/>
      <c r="W1" s="1"/>
      <c r="X1" s="355" t="str">
        <f>CONCATENATE(Data!$G$2," ",Data!$H$27)</f>
        <v>Energistyrelsen 2.5.2</v>
      </c>
      <c r="Y1" s="355"/>
    </row>
    <row r="2" spans="1:72" ht="21" x14ac:dyDescent="0.4">
      <c r="B2" s="95" t="str">
        <f>Data!B107</f>
        <v xml:space="preserve">Udbetalingsanmodning </v>
      </c>
      <c r="C2" s="4"/>
      <c r="D2" s="4"/>
      <c r="E2" s="4"/>
      <c r="F2" s="4"/>
      <c r="G2" s="4"/>
      <c r="I2" s="96" t="s">
        <v>34</v>
      </c>
      <c r="J2" s="97">
        <v>1</v>
      </c>
      <c r="K2" s="97">
        <v>2</v>
      </c>
      <c r="L2" s="97">
        <v>3</v>
      </c>
      <c r="M2" s="97">
        <v>4</v>
      </c>
      <c r="N2" s="97">
        <v>5</v>
      </c>
      <c r="O2" s="97">
        <v>6</v>
      </c>
      <c r="P2" s="97">
        <v>7</v>
      </c>
      <c r="Q2" s="97">
        <v>8</v>
      </c>
      <c r="R2" s="97">
        <v>9</v>
      </c>
      <c r="S2" s="97">
        <v>10</v>
      </c>
      <c r="T2" s="97">
        <v>11</v>
      </c>
      <c r="U2" s="97">
        <v>12</v>
      </c>
      <c r="V2" s="97">
        <v>13</v>
      </c>
      <c r="W2" s="97">
        <v>14</v>
      </c>
      <c r="X2" s="786">
        <v>15</v>
      </c>
      <c r="Y2" s="651">
        <v>16</v>
      </c>
      <c r="Z2" s="651">
        <v>17</v>
      </c>
      <c r="AA2" s="651">
        <v>18</v>
      </c>
      <c r="AB2" s="651">
        <v>19</v>
      </c>
      <c r="AC2" s="651">
        <v>20</v>
      </c>
      <c r="AD2" s="651">
        <v>21</v>
      </c>
      <c r="AE2" s="651">
        <v>22</v>
      </c>
      <c r="AF2" s="651">
        <v>23</v>
      </c>
      <c r="AG2" s="651">
        <v>24</v>
      </c>
      <c r="AH2" s="651">
        <v>25</v>
      </c>
      <c r="AI2" s="651">
        <v>26</v>
      </c>
      <c r="AJ2" s="651">
        <v>27</v>
      </c>
      <c r="AK2" s="651">
        <v>28</v>
      </c>
      <c r="AL2" s="651">
        <v>29</v>
      </c>
      <c r="AM2" s="651">
        <v>30</v>
      </c>
      <c r="AN2" s="94" t="s">
        <v>48</v>
      </c>
      <c r="BE2" s="94" t="s">
        <v>48</v>
      </c>
    </row>
    <row r="3" spans="1:72" ht="21" customHeight="1" x14ac:dyDescent="0.25">
      <c r="B3" s="919">
        <f>'Budget &amp; Total'!C5</f>
        <v>0</v>
      </c>
      <c r="C3" s="919"/>
      <c r="D3" s="909">
        <f>'Budget &amp; Total'!C8</f>
        <v>0</v>
      </c>
      <c r="E3" s="909"/>
      <c r="F3" s="909"/>
      <c r="G3" s="909"/>
      <c r="I3" s="100" t="str">
        <f>C7</f>
        <v>CVR-nummer</v>
      </c>
      <c r="J3" s="101">
        <f>HLOOKUP(J$2,'Budget &amp; Total'!$1:$95,6,FALSE)</f>
        <v>0</v>
      </c>
      <c r="K3" s="101">
        <f>HLOOKUP(K$2,'Budget &amp; Total'!$1:$95,6,FALSE)</f>
        <v>0</v>
      </c>
      <c r="L3" s="101">
        <f>HLOOKUP(L$2,'Budget &amp; Total'!$1:$95,6,FALSE)</f>
        <v>0</v>
      </c>
      <c r="M3" s="101">
        <f>HLOOKUP(M$2,'Budget &amp; Total'!$1:$95,6,FALSE)</f>
        <v>0</v>
      </c>
      <c r="N3" s="101">
        <f>HLOOKUP(N$2,'Budget &amp; Total'!$1:$95,6,FALSE)</f>
        <v>0</v>
      </c>
      <c r="O3" s="101">
        <f>HLOOKUP(O$2,'Budget &amp; Total'!$1:$95,6,FALSE)</f>
        <v>0</v>
      </c>
      <c r="P3" s="101">
        <f>HLOOKUP(P$2,'Budget &amp; Total'!$1:$95,6,FALSE)</f>
        <v>0</v>
      </c>
      <c r="Q3" s="101">
        <f>HLOOKUP(Q$2,'Budget &amp; Total'!$1:$95,6,FALSE)</f>
        <v>0</v>
      </c>
      <c r="R3" s="101">
        <f>HLOOKUP(R$2,'Budget &amp; Total'!$1:$95,6,FALSE)</f>
        <v>0</v>
      </c>
      <c r="S3" s="101">
        <f>HLOOKUP(S$2,'Budget &amp; Total'!$1:$95,6,FALSE)</f>
        <v>0</v>
      </c>
      <c r="T3" s="101">
        <f>HLOOKUP(T$2,'Budget &amp; Total'!$1:$95,6,FALSE)</f>
        <v>0</v>
      </c>
      <c r="U3" s="101">
        <f>HLOOKUP(U$2,'Budget &amp; Total'!$1:$95,6,FALSE)</f>
        <v>0</v>
      </c>
      <c r="V3" s="101">
        <f>HLOOKUP(V$2,'Budget &amp; Total'!$1:$95,6,FALSE)</f>
        <v>0</v>
      </c>
      <c r="W3" s="101">
        <f>HLOOKUP(W$2,'Budget &amp; Total'!$1:$95,6,FALSE)</f>
        <v>0</v>
      </c>
      <c r="X3" s="206">
        <f>HLOOKUP(X$2,'Budget &amp; Total'!$1:$95,6,FALSE)</f>
        <v>0</v>
      </c>
      <c r="Y3" s="763">
        <f>HLOOKUP(Y$2,'Budget &amp; Total'!$1:$95,6,FALSE)</f>
        <v>0</v>
      </c>
      <c r="Z3" s="763">
        <f>HLOOKUP(Z$2,'Budget &amp; Total'!$1:$95,6,FALSE)</f>
        <v>0</v>
      </c>
      <c r="AA3" s="763">
        <f>HLOOKUP(AA$2,'Budget &amp; Total'!$1:$95,6,FALSE)</f>
        <v>0</v>
      </c>
      <c r="AB3" s="763">
        <f>HLOOKUP(AB$2,'Budget &amp; Total'!$1:$95,6,FALSE)</f>
        <v>0</v>
      </c>
      <c r="AC3" s="763">
        <f>HLOOKUP(AC$2,'Budget &amp; Total'!$1:$95,6,FALSE)</f>
        <v>0</v>
      </c>
      <c r="AD3" s="763">
        <f>HLOOKUP(AD$2,'Budget &amp; Total'!$1:$95,6,FALSE)</f>
        <v>0</v>
      </c>
      <c r="AE3" s="763">
        <f>HLOOKUP(AE$2,'Budget &amp; Total'!$1:$95,6,FALSE)</f>
        <v>0</v>
      </c>
      <c r="AF3" s="763">
        <f>HLOOKUP(AF$2,'Budget &amp; Total'!$1:$95,6,FALSE)</f>
        <v>0</v>
      </c>
      <c r="AG3" s="763">
        <f>HLOOKUP(AG$2,'Budget &amp; Total'!$1:$95,6,FALSE)</f>
        <v>0</v>
      </c>
      <c r="AH3" s="763">
        <f>HLOOKUP(AH$2,'Budget &amp; Total'!$1:$95,6,FALSE)</f>
        <v>0</v>
      </c>
      <c r="AI3" s="763">
        <f>HLOOKUP(AI$2,'Budget &amp; Total'!$1:$95,6,FALSE)</f>
        <v>0</v>
      </c>
      <c r="AJ3" s="763">
        <f>HLOOKUP(AJ$2,'Budget &amp; Total'!$1:$95,6,FALSE)</f>
        <v>0</v>
      </c>
      <c r="AK3" s="763">
        <f>HLOOKUP(AK$2,'Budget &amp; Total'!$1:$95,6,FALSE)</f>
        <v>0</v>
      </c>
      <c r="AL3" s="763">
        <f>HLOOKUP(AL$2,'Budget &amp; Total'!$1:$95,6,FALSE)</f>
        <v>0</v>
      </c>
      <c r="AM3" s="763">
        <f>HLOOKUP(AM$2,'Budget &amp; Total'!$1:$95,6,FALSE)</f>
        <v>0</v>
      </c>
      <c r="AN3" s="94">
        <v>6</v>
      </c>
      <c r="BE3" s="94">
        <v>6</v>
      </c>
    </row>
    <row r="4" spans="1:72" s="1" customFormat="1" ht="28.5" customHeight="1" x14ac:dyDescent="0.2">
      <c r="A4" s="102"/>
      <c r="B4" s="919"/>
      <c r="C4" s="919"/>
      <c r="D4" s="909"/>
      <c r="E4" s="909"/>
      <c r="F4" s="909"/>
      <c r="G4" s="909"/>
      <c r="H4" s="9"/>
      <c r="I4" s="103" t="str">
        <f>Data!B51</f>
        <v>Navn</v>
      </c>
      <c r="J4" s="899">
        <f>HLOOKUP(J$2,'Budget &amp; Total'!$1:$95,5,FALSE)</f>
        <v>0</v>
      </c>
      <c r="K4" s="899">
        <f>HLOOKUP(K$2,'Budget &amp; Total'!$1:$95,5,FALSE)</f>
        <v>0</v>
      </c>
      <c r="L4" s="899">
        <f>HLOOKUP(L$2,'Budget &amp; Total'!$1:$95,5,FALSE)</f>
        <v>0</v>
      </c>
      <c r="M4" s="899">
        <f>HLOOKUP(M$2,'Budget &amp; Total'!$1:$95,5,FALSE)</f>
        <v>0</v>
      </c>
      <c r="N4" s="899">
        <f>HLOOKUP(N$2,'Budget &amp; Total'!$1:$95,5,FALSE)</f>
        <v>0</v>
      </c>
      <c r="O4" s="899">
        <f>HLOOKUP(O$2,'Budget &amp; Total'!$1:$95,5,FALSE)</f>
        <v>0</v>
      </c>
      <c r="P4" s="899">
        <f>HLOOKUP(P$2,'Budget &amp; Total'!$1:$95,5,FALSE)</f>
        <v>0</v>
      </c>
      <c r="Q4" s="899">
        <f>HLOOKUP(Q$2,'Budget &amp; Total'!$1:$95,5,FALSE)</f>
        <v>0</v>
      </c>
      <c r="R4" s="899">
        <f>HLOOKUP(R$2,'Budget &amp; Total'!$1:$95,5,FALSE)</f>
        <v>0</v>
      </c>
      <c r="S4" s="899">
        <f>HLOOKUP(S$2,'Budget &amp; Total'!$1:$95,5,FALSE)</f>
        <v>0</v>
      </c>
      <c r="T4" s="899">
        <f>HLOOKUP(T$2,'Budget &amp; Total'!$1:$95,5,FALSE)</f>
        <v>0</v>
      </c>
      <c r="U4" s="899">
        <f>HLOOKUP(U$2,'Budget &amp; Total'!$1:$95,5,FALSE)</f>
        <v>0</v>
      </c>
      <c r="V4" s="899">
        <f>HLOOKUP(V$2,'Budget &amp; Total'!$1:$95,5,FALSE)</f>
        <v>0</v>
      </c>
      <c r="W4" s="899">
        <f>HLOOKUP(W$2,'Budget &amp; Total'!$1:$95,5,FALSE)</f>
        <v>0</v>
      </c>
      <c r="X4" s="908">
        <f>HLOOKUP(X$2,'Budget &amp; Total'!$1:$95,5,FALSE)</f>
        <v>0</v>
      </c>
      <c r="Y4" s="897">
        <f>HLOOKUP(Y$2,'Budget &amp; Total'!$1:$95,5,FALSE)</f>
        <v>0</v>
      </c>
      <c r="Z4" s="897">
        <f>HLOOKUP(Z$2,'Budget &amp; Total'!$1:$95,5,FALSE)</f>
        <v>0</v>
      </c>
      <c r="AA4" s="897">
        <f>HLOOKUP(AA$2,'Budget &amp; Total'!$1:$95,5,FALSE)</f>
        <v>0</v>
      </c>
      <c r="AB4" s="897">
        <f>HLOOKUP(AB$2,'Budget &amp; Total'!$1:$95,5,FALSE)</f>
        <v>0</v>
      </c>
      <c r="AC4" s="897">
        <f>HLOOKUP(AC$2,'Budget &amp; Total'!$1:$95,5,FALSE)</f>
        <v>0</v>
      </c>
      <c r="AD4" s="897">
        <f>HLOOKUP(AD$2,'Budget &amp; Total'!$1:$95,5,FALSE)</f>
        <v>0</v>
      </c>
      <c r="AE4" s="897">
        <f>HLOOKUP(AE$2,'Budget &amp; Total'!$1:$95,5,FALSE)</f>
        <v>0</v>
      </c>
      <c r="AF4" s="897">
        <f>HLOOKUP(AF$2,'Budget &amp; Total'!$1:$95,5,FALSE)</f>
        <v>0</v>
      </c>
      <c r="AG4" s="897">
        <f>HLOOKUP(AG$2,'Budget &amp; Total'!$1:$95,5,FALSE)</f>
        <v>0</v>
      </c>
      <c r="AH4" s="897">
        <f>HLOOKUP(AH$2,'Budget &amp; Total'!$1:$95,5,FALSE)</f>
        <v>0</v>
      </c>
      <c r="AI4" s="897">
        <f>HLOOKUP(AI$2,'Budget &amp; Total'!$1:$95,5,FALSE)</f>
        <v>0</v>
      </c>
      <c r="AJ4" s="897">
        <f>HLOOKUP(AJ$2,'Budget &amp; Total'!$1:$95,5,FALSE)</f>
        <v>0</v>
      </c>
      <c r="AK4" s="897">
        <f>HLOOKUP(AK$2,'Budget &amp; Total'!$1:$95,5,FALSE)</f>
        <v>0</v>
      </c>
      <c r="AL4" s="897">
        <f>HLOOKUP(AL$2,'Budget &amp; Total'!$1:$95,5,FALSE)</f>
        <v>0</v>
      </c>
      <c r="AM4" s="897">
        <f>HLOOKUP(AM$2,'Budget &amp; Total'!$1:$95,5,FALSE)</f>
        <v>0</v>
      </c>
      <c r="AN4" s="94">
        <v>5</v>
      </c>
      <c r="BE4" s="94">
        <v>5</v>
      </c>
    </row>
    <row r="5" spans="1:72" s="1" customFormat="1" ht="18" customHeight="1" x14ac:dyDescent="0.25">
      <c r="A5" s="102"/>
      <c r="B5" s="355" t="str">
        <f ca="1">CONCATENATE(RIGHT(G5,1),".")</f>
        <v>1.</v>
      </c>
      <c r="C5" s="4" t="str">
        <f>Data!B47</f>
        <v>periode fra</v>
      </c>
      <c r="D5" s="601"/>
      <c r="E5" s="300" t="str">
        <f>Data!B115</f>
        <v>til</v>
      </c>
      <c r="F5" s="601"/>
      <c r="G5" s="298" t="str">
        <f ca="1">IF('Budget &amp; Total'!AS3="UK", "P1",MID(CELL("Filnavn",A3),FIND("]",CELL("filnavn",A3))+1,999))</f>
        <v>P1</v>
      </c>
      <c r="H5" s="9"/>
      <c r="I5" s="103"/>
      <c r="J5" s="899"/>
      <c r="K5" s="899"/>
      <c r="L5" s="899"/>
      <c r="M5" s="899"/>
      <c r="N5" s="899"/>
      <c r="O5" s="899"/>
      <c r="P5" s="899"/>
      <c r="Q5" s="899"/>
      <c r="R5" s="899"/>
      <c r="S5" s="899"/>
      <c r="T5" s="899"/>
      <c r="U5" s="899"/>
      <c r="V5" s="899"/>
      <c r="W5" s="899"/>
      <c r="X5" s="908"/>
      <c r="Y5" s="897"/>
      <c r="Z5" s="897"/>
      <c r="AA5" s="897"/>
      <c r="AB5" s="897"/>
      <c r="AC5" s="897"/>
      <c r="AD5" s="897"/>
      <c r="AE5" s="897"/>
      <c r="AF5" s="897"/>
      <c r="AG5" s="897"/>
      <c r="AH5" s="897"/>
      <c r="AI5" s="897"/>
      <c r="AJ5" s="897"/>
      <c r="AK5" s="897"/>
      <c r="AL5" s="897"/>
      <c r="AM5" s="897"/>
      <c r="AN5" s="94"/>
      <c r="BE5" s="94"/>
    </row>
    <row r="6" spans="1:72" s="1" customFormat="1" ht="26.25" customHeight="1" x14ac:dyDescent="0.3">
      <c r="A6" s="102"/>
      <c r="B6" s="44" t="str">
        <f>Data!B46</f>
        <v>Projektansvarlig</v>
      </c>
      <c r="C6" s="47"/>
      <c r="D6" s="47"/>
      <c r="E6" s="47"/>
      <c r="F6" s="9"/>
      <c r="G6" s="9"/>
      <c r="H6" s="9"/>
      <c r="I6" s="103"/>
      <c r="J6" s="899"/>
      <c r="K6" s="899"/>
      <c r="L6" s="899"/>
      <c r="M6" s="899"/>
      <c r="N6" s="899"/>
      <c r="O6" s="899"/>
      <c r="P6" s="899"/>
      <c r="Q6" s="899"/>
      <c r="R6" s="899"/>
      <c r="S6" s="899"/>
      <c r="T6" s="899"/>
      <c r="U6" s="899"/>
      <c r="V6" s="899"/>
      <c r="W6" s="899"/>
      <c r="X6" s="908"/>
      <c r="Y6" s="897"/>
      <c r="Z6" s="897"/>
      <c r="AA6" s="897"/>
      <c r="AB6" s="897"/>
      <c r="AC6" s="897"/>
      <c r="AD6" s="897"/>
      <c r="AE6" s="897"/>
      <c r="AF6" s="897"/>
      <c r="AG6" s="897"/>
      <c r="AH6" s="897"/>
      <c r="AI6" s="897"/>
      <c r="AJ6" s="897"/>
      <c r="AK6" s="897"/>
      <c r="AL6" s="897"/>
      <c r="AM6" s="897"/>
      <c r="AN6" s="94"/>
      <c r="BE6" s="94"/>
    </row>
    <row r="7" spans="1:72" s="1" customFormat="1" ht="14.25" customHeight="1" x14ac:dyDescent="0.25">
      <c r="A7" s="102"/>
      <c r="B7" s="9"/>
      <c r="C7" s="4" t="str">
        <f>Data!B43</f>
        <v>CVR-nummer</v>
      </c>
      <c r="D7" s="89">
        <f>J3</f>
        <v>0</v>
      </c>
      <c r="E7" s="900">
        <f>J4</f>
        <v>0</v>
      </c>
      <c r="F7" s="900"/>
      <c r="G7" s="900"/>
      <c r="H7" s="9"/>
      <c r="I7" s="103"/>
      <c r="J7" s="899"/>
      <c r="K7" s="899"/>
      <c r="L7" s="899"/>
      <c r="M7" s="899"/>
      <c r="N7" s="899"/>
      <c r="O7" s="899"/>
      <c r="P7" s="899"/>
      <c r="Q7" s="899"/>
      <c r="R7" s="899"/>
      <c r="S7" s="899"/>
      <c r="T7" s="899"/>
      <c r="U7" s="899"/>
      <c r="V7" s="899"/>
      <c r="W7" s="899"/>
      <c r="X7" s="908"/>
      <c r="Y7" s="897"/>
      <c r="Z7" s="897"/>
      <c r="AA7" s="897"/>
      <c r="AB7" s="897"/>
      <c r="AC7" s="897"/>
      <c r="AD7" s="897"/>
      <c r="AE7" s="897"/>
      <c r="AF7" s="897"/>
      <c r="AG7" s="897"/>
      <c r="AH7" s="897"/>
      <c r="AI7" s="897"/>
      <c r="AJ7" s="897"/>
      <c r="AK7" s="897"/>
      <c r="AL7" s="897"/>
      <c r="AM7" s="897"/>
      <c r="AN7" s="94"/>
      <c r="BE7" s="94"/>
    </row>
    <row r="8" spans="1:72" s="1" customFormat="1" ht="21.75" customHeight="1" x14ac:dyDescent="0.25">
      <c r="A8" s="102"/>
      <c r="B8" s="9"/>
      <c r="C8" s="4" t="str">
        <f>Data!B44</f>
        <v>Projektleder:</v>
      </c>
      <c r="D8" s="901">
        <f>'Budget &amp; Total'!D11:F11</f>
        <v>0</v>
      </c>
      <c r="E8" s="902"/>
      <c r="F8" s="902"/>
      <c r="G8" s="903"/>
      <c r="H8" s="9"/>
      <c r="I8" s="103"/>
      <c r="J8" s="899"/>
      <c r="K8" s="899"/>
      <c r="L8" s="899"/>
      <c r="M8" s="899"/>
      <c r="N8" s="899"/>
      <c r="O8" s="899"/>
      <c r="P8" s="899"/>
      <c r="Q8" s="899"/>
      <c r="R8" s="899"/>
      <c r="S8" s="899"/>
      <c r="T8" s="899"/>
      <c r="U8" s="899"/>
      <c r="V8" s="899"/>
      <c r="W8" s="899"/>
      <c r="X8" s="908"/>
      <c r="Y8" s="897"/>
      <c r="Z8" s="897"/>
      <c r="AA8" s="897"/>
      <c r="AB8" s="897"/>
      <c r="AC8" s="897"/>
      <c r="AD8" s="897"/>
      <c r="AE8" s="897"/>
      <c r="AF8" s="897"/>
      <c r="AG8" s="897"/>
      <c r="AH8" s="897"/>
      <c r="AI8" s="897"/>
      <c r="AJ8" s="897"/>
      <c r="AK8" s="897"/>
      <c r="AL8" s="897"/>
      <c r="AM8" s="897"/>
      <c r="AN8" s="94"/>
      <c r="BE8" s="94"/>
    </row>
    <row r="9" spans="1:72" s="1" customFormat="1" ht="18" customHeight="1" x14ac:dyDescent="0.25">
      <c r="A9" s="102"/>
      <c r="B9" s="9"/>
      <c r="C9" s="4" t="str">
        <f>Data!B45</f>
        <v>E-mail:</v>
      </c>
      <c r="D9" s="913">
        <f>'Budget &amp; Total'!D12:F12</f>
        <v>0</v>
      </c>
      <c r="E9" s="914"/>
      <c r="F9" s="51" t="str">
        <f>Data!B50</f>
        <v>Telefon:</v>
      </c>
      <c r="G9" s="602">
        <f>'Budget &amp; Total'!D13</f>
        <v>0</v>
      </c>
      <c r="H9" s="9"/>
      <c r="I9" s="73" t="str">
        <f>Data!B49</f>
        <v>Overheads</v>
      </c>
      <c r="J9" s="899"/>
      <c r="K9" s="899"/>
      <c r="L9" s="899"/>
      <c r="M9" s="899"/>
      <c r="N9" s="899"/>
      <c r="O9" s="899"/>
      <c r="P9" s="899"/>
      <c r="Q9" s="899"/>
      <c r="R9" s="899"/>
      <c r="S9" s="899"/>
      <c r="T9" s="899"/>
      <c r="U9" s="899"/>
      <c r="V9" s="899"/>
      <c r="W9" s="899"/>
      <c r="X9" s="908"/>
      <c r="Y9" s="897"/>
      <c r="Z9" s="897"/>
      <c r="AA9" s="897"/>
      <c r="AB9" s="897"/>
      <c r="AC9" s="897"/>
      <c r="AD9" s="897"/>
      <c r="AE9" s="897"/>
      <c r="AF9" s="897"/>
      <c r="AG9" s="897"/>
      <c r="AH9" s="897"/>
      <c r="AI9" s="897"/>
      <c r="AJ9" s="897"/>
      <c r="AK9" s="897"/>
      <c r="AL9" s="897"/>
      <c r="AM9" s="897"/>
    </row>
    <row r="10" spans="1:72" s="1" customFormat="1" ht="15.75" customHeight="1" x14ac:dyDescent="0.2">
      <c r="A10" s="102"/>
      <c r="B10" s="9"/>
      <c r="C10" s="9"/>
      <c r="D10" s="9"/>
      <c r="E10" s="9"/>
      <c r="F10" s="9"/>
      <c r="G10" s="9"/>
      <c r="H10" s="9"/>
      <c r="I10" s="105" t="str">
        <f>Data!B77</f>
        <v>- Løn</v>
      </c>
      <c r="J10" s="106">
        <f>HLOOKUP(J$2,'Budget &amp; Total'!$1:$95,26,FALSE)</f>
        <v>0</v>
      </c>
      <c r="K10" s="106">
        <f>HLOOKUP(K$2,'Budget &amp; Total'!$1:$95,26,FALSE)</f>
        <v>0</v>
      </c>
      <c r="L10" s="106">
        <f>HLOOKUP(L$2,'Budget &amp; Total'!$1:$95,26,FALSE)</f>
        <v>0</v>
      </c>
      <c r="M10" s="106">
        <f>HLOOKUP(M$2,'Budget &amp; Total'!$1:$95,26,FALSE)</f>
        <v>0</v>
      </c>
      <c r="N10" s="106">
        <f>HLOOKUP(N$2,'Budget &amp; Total'!$1:$95,26,FALSE)</f>
        <v>0</v>
      </c>
      <c r="O10" s="106">
        <f>HLOOKUP(O$2,'Budget &amp; Total'!$1:$95,26,FALSE)</f>
        <v>0</v>
      </c>
      <c r="P10" s="106">
        <f>HLOOKUP(P$2,'Budget &amp; Total'!$1:$95,26,FALSE)</f>
        <v>0</v>
      </c>
      <c r="Q10" s="106">
        <f>HLOOKUP(Q$2,'Budget &amp; Total'!$1:$95,26,FALSE)</f>
        <v>0</v>
      </c>
      <c r="R10" s="106">
        <f>HLOOKUP(R$2,'Budget &amp; Total'!$1:$95,26,FALSE)</f>
        <v>0</v>
      </c>
      <c r="S10" s="106">
        <f>HLOOKUP(S$2,'Budget &amp; Total'!$1:$95,26,FALSE)</f>
        <v>0</v>
      </c>
      <c r="T10" s="106">
        <f>HLOOKUP(T$2,'Budget &amp; Total'!$1:$95,26,FALSE)</f>
        <v>0</v>
      </c>
      <c r="U10" s="106">
        <f>HLOOKUP(U$2,'Budget &amp; Total'!$1:$95,26,FALSE)</f>
        <v>0</v>
      </c>
      <c r="V10" s="106">
        <f>HLOOKUP(V$2,'Budget &amp; Total'!$1:$95,26,FALSE)</f>
        <v>0</v>
      </c>
      <c r="W10" s="106">
        <f>HLOOKUP(W$2,'Budget &amp; Total'!$1:$95,26,FALSE)</f>
        <v>0</v>
      </c>
      <c r="X10" s="295">
        <f>HLOOKUP(X$2,'Budget &amp; Total'!$1:$95,26,FALSE)</f>
        <v>0</v>
      </c>
      <c r="Y10" s="764">
        <f>HLOOKUP(Y$2,'Budget &amp; Total'!$1:$95,26,FALSE)</f>
        <v>0</v>
      </c>
      <c r="Z10" s="764">
        <f>HLOOKUP(Z$2,'Budget &amp; Total'!$1:$95,26,FALSE)</f>
        <v>0</v>
      </c>
      <c r="AA10" s="764">
        <f>HLOOKUP(AA$2,'Budget &amp; Total'!$1:$95,26,FALSE)</f>
        <v>0</v>
      </c>
      <c r="AB10" s="764">
        <f>HLOOKUP(AB$2,'Budget &amp; Total'!$1:$95,26,FALSE)</f>
        <v>0</v>
      </c>
      <c r="AC10" s="764">
        <f>HLOOKUP(AC$2,'Budget &amp; Total'!$1:$95,26,FALSE)</f>
        <v>0</v>
      </c>
      <c r="AD10" s="764">
        <f>HLOOKUP(AD$2,'Budget &amp; Total'!$1:$95,26,FALSE)</f>
        <v>0</v>
      </c>
      <c r="AE10" s="764">
        <f>HLOOKUP(AE$2,'Budget &amp; Total'!$1:$95,26,FALSE)</f>
        <v>0</v>
      </c>
      <c r="AF10" s="764">
        <f>HLOOKUP(AF$2,'Budget &amp; Total'!$1:$95,26,FALSE)</f>
        <v>0</v>
      </c>
      <c r="AG10" s="764">
        <f>HLOOKUP(AG$2,'Budget &amp; Total'!$1:$95,26,FALSE)</f>
        <v>0</v>
      </c>
      <c r="AH10" s="764">
        <f>HLOOKUP(AH$2,'Budget &amp; Total'!$1:$95,26,FALSE)</f>
        <v>0</v>
      </c>
      <c r="AI10" s="764">
        <f>HLOOKUP(AI$2,'Budget &amp; Total'!$1:$95,26,FALSE)</f>
        <v>0</v>
      </c>
      <c r="AJ10" s="764">
        <f>HLOOKUP(AJ$2,'Budget &amp; Total'!$1:$95,26,FALSE)</f>
        <v>0</v>
      </c>
      <c r="AK10" s="764">
        <f>HLOOKUP(AK$2,'Budget &amp; Total'!$1:$95,26,FALSE)</f>
        <v>0</v>
      </c>
      <c r="AL10" s="764">
        <f>HLOOKUP(AL$2,'Budget &amp; Total'!$1:$95,26,FALSE)</f>
        <v>0</v>
      </c>
      <c r="AM10" s="764">
        <f>HLOOKUP(AM$2,'Budget &amp; Total'!$1:$95,26,FALSE)</f>
        <v>0</v>
      </c>
      <c r="AN10" s="94">
        <v>25</v>
      </c>
      <c r="BE10" s="94">
        <v>25</v>
      </c>
    </row>
    <row r="11" spans="1:72" s="1" customFormat="1" ht="12" customHeight="1" x14ac:dyDescent="0.2">
      <c r="A11" s="102"/>
      <c r="B11" s="9"/>
      <c r="C11" s="9"/>
      <c r="D11" s="9"/>
      <c r="E11" s="9"/>
      <c r="F11" s="9"/>
      <c r="G11" s="9"/>
      <c r="H11" s="9"/>
      <c r="I11" s="105" t="str">
        <f>Data!B78</f>
        <v>- Andre</v>
      </c>
      <c r="J11" s="106">
        <f>HLOOKUP(J$2,'Budget &amp; Total'!$1:$95,36,FALSE)</f>
        <v>0</v>
      </c>
      <c r="K11" s="106">
        <f>HLOOKUP(K$2,'Budget &amp; Total'!$1:$95,36,FALSE)</f>
        <v>0</v>
      </c>
      <c r="L11" s="106">
        <f>HLOOKUP(L$2,'Budget &amp; Total'!$1:$95,36,FALSE)</f>
        <v>0</v>
      </c>
      <c r="M11" s="106">
        <f>HLOOKUP(M$2,'Budget &amp; Total'!$1:$95,36,FALSE)</f>
        <v>0</v>
      </c>
      <c r="N11" s="106">
        <f>HLOOKUP(N$2,'Budget &amp; Total'!$1:$95,36,FALSE)</f>
        <v>0</v>
      </c>
      <c r="O11" s="106">
        <f>HLOOKUP(O$2,'Budget &amp; Total'!$1:$95,36,FALSE)</f>
        <v>0</v>
      </c>
      <c r="P11" s="106">
        <f>HLOOKUP(P$2,'Budget &amp; Total'!$1:$95,36,FALSE)</f>
        <v>0</v>
      </c>
      <c r="Q11" s="106">
        <f>HLOOKUP(Q$2,'Budget &amp; Total'!$1:$95,36,FALSE)</f>
        <v>0</v>
      </c>
      <c r="R11" s="106">
        <f>HLOOKUP(R$2,'Budget &amp; Total'!$1:$95,36,FALSE)</f>
        <v>0</v>
      </c>
      <c r="S11" s="106">
        <f>HLOOKUP(S$2,'Budget &amp; Total'!$1:$95,36,FALSE)</f>
        <v>0</v>
      </c>
      <c r="T11" s="106">
        <f>HLOOKUP(T$2,'Budget &amp; Total'!$1:$95,36,FALSE)</f>
        <v>0</v>
      </c>
      <c r="U11" s="106">
        <f>HLOOKUP(U$2,'Budget &amp; Total'!$1:$95,36,FALSE)</f>
        <v>0</v>
      </c>
      <c r="V11" s="106">
        <f>HLOOKUP(V$2,'Budget &amp; Total'!$1:$95,36,FALSE)</f>
        <v>0</v>
      </c>
      <c r="W11" s="106">
        <f>HLOOKUP(W$2,'Budget &amp; Total'!$1:$95,36,FALSE)</f>
        <v>0</v>
      </c>
      <c r="X11" s="295">
        <f>HLOOKUP(X$2,'Budget &amp; Total'!$1:$95,36,FALSE)</f>
        <v>0</v>
      </c>
      <c r="Y11" s="764">
        <f>HLOOKUP(Y$2,'Budget &amp; Total'!$1:$95,36,FALSE)</f>
        <v>0</v>
      </c>
      <c r="Z11" s="764">
        <f>HLOOKUP(Z$2,'Budget &amp; Total'!$1:$95,36,FALSE)</f>
        <v>0</v>
      </c>
      <c r="AA11" s="764">
        <f>HLOOKUP(AA$2,'Budget &amp; Total'!$1:$95,36,FALSE)</f>
        <v>0</v>
      </c>
      <c r="AB11" s="764">
        <f>HLOOKUP(AB$2,'Budget &amp; Total'!$1:$95,36,FALSE)</f>
        <v>0</v>
      </c>
      <c r="AC11" s="764">
        <f>HLOOKUP(AC$2,'Budget &amp; Total'!$1:$95,36,FALSE)</f>
        <v>0</v>
      </c>
      <c r="AD11" s="764">
        <f>HLOOKUP(AD$2,'Budget &amp; Total'!$1:$95,36,FALSE)</f>
        <v>0</v>
      </c>
      <c r="AE11" s="764">
        <f>HLOOKUP(AE$2,'Budget &amp; Total'!$1:$95,36,FALSE)</f>
        <v>0</v>
      </c>
      <c r="AF11" s="764">
        <f>HLOOKUP(AF$2,'Budget &amp; Total'!$1:$95,36,FALSE)</f>
        <v>0</v>
      </c>
      <c r="AG11" s="764">
        <f>HLOOKUP(AG$2,'Budget &amp; Total'!$1:$95,36,FALSE)</f>
        <v>0</v>
      </c>
      <c r="AH11" s="764">
        <f>HLOOKUP(AH$2,'Budget &amp; Total'!$1:$95,36,FALSE)</f>
        <v>0</v>
      </c>
      <c r="AI11" s="764">
        <f>HLOOKUP(AI$2,'Budget &amp; Total'!$1:$95,36,FALSE)</f>
        <v>0</v>
      </c>
      <c r="AJ11" s="764">
        <f>HLOOKUP(AJ$2,'Budget &amp; Total'!$1:$95,36,FALSE)</f>
        <v>0</v>
      </c>
      <c r="AK11" s="764">
        <f>HLOOKUP(AK$2,'Budget &amp; Total'!$1:$95,36,FALSE)</f>
        <v>0</v>
      </c>
      <c r="AL11" s="764">
        <f>HLOOKUP(AL$2,'Budget &amp; Total'!$1:$95,36,FALSE)</f>
        <v>0</v>
      </c>
      <c r="AM11" s="764">
        <f>HLOOKUP(AM$2,'Budget &amp; Total'!$1:$95,36,FALSE)</f>
        <v>0</v>
      </c>
      <c r="AN11" s="94">
        <v>34</v>
      </c>
      <c r="BE11" s="94">
        <v>34</v>
      </c>
    </row>
    <row r="12" spans="1:72" s="1" customFormat="1" ht="12" customHeight="1" x14ac:dyDescent="0.2">
      <c r="A12" s="102"/>
      <c r="B12" s="405" t="str">
        <f>Data!B40</f>
        <v>Økonomi</v>
      </c>
      <c r="C12" s="9"/>
      <c r="D12" s="9"/>
      <c r="E12" s="9"/>
      <c r="F12" s="9"/>
      <c r="G12" s="404">
        <f>Data!L2</f>
        <v>4</v>
      </c>
      <c r="H12" s="9"/>
      <c r="I12" s="105" t="str">
        <f>Data!B79</f>
        <v>Tilskud</v>
      </c>
      <c r="J12" s="106">
        <f>HLOOKUP(J$2,'Budget &amp; Total'!$1:$95,42,FALSE)</f>
        <v>0</v>
      </c>
      <c r="K12" s="106">
        <f>HLOOKUP(K$2,'Budget &amp; Total'!$1:$95,42,FALSE)</f>
        <v>0</v>
      </c>
      <c r="L12" s="106">
        <f>HLOOKUP(L$2,'Budget &amp; Total'!$1:$95,42,FALSE)</f>
        <v>0</v>
      </c>
      <c r="M12" s="106">
        <f>HLOOKUP(M$2,'Budget &amp; Total'!$1:$95,42,FALSE)</f>
        <v>0</v>
      </c>
      <c r="N12" s="106">
        <f>HLOOKUP(N$2,'Budget &amp; Total'!$1:$95,42,FALSE)</f>
        <v>0</v>
      </c>
      <c r="O12" s="106">
        <f>HLOOKUP(O$2,'Budget &amp; Total'!$1:$95,42,FALSE)</f>
        <v>0</v>
      </c>
      <c r="P12" s="106">
        <f>HLOOKUP(P$2,'Budget &amp; Total'!$1:$95,42,FALSE)</f>
        <v>0</v>
      </c>
      <c r="Q12" s="106">
        <f>HLOOKUP(Q$2,'Budget &amp; Total'!$1:$95,42,FALSE)</f>
        <v>0</v>
      </c>
      <c r="R12" s="106">
        <f>HLOOKUP(R$2,'Budget &amp; Total'!$1:$95,42,FALSE)</f>
        <v>0</v>
      </c>
      <c r="S12" s="106">
        <f>HLOOKUP(S$2,'Budget &amp; Total'!$1:$95,42,FALSE)</f>
        <v>0</v>
      </c>
      <c r="T12" s="106">
        <f>HLOOKUP(T$2,'Budget &amp; Total'!$1:$95,42,FALSE)</f>
        <v>0</v>
      </c>
      <c r="U12" s="106">
        <f>HLOOKUP(U$2,'Budget &amp; Total'!$1:$95,42,FALSE)</f>
        <v>0</v>
      </c>
      <c r="V12" s="106">
        <f>HLOOKUP(V$2,'Budget &amp; Total'!$1:$95,42,FALSE)</f>
        <v>0</v>
      </c>
      <c r="W12" s="106">
        <f>HLOOKUP(W$2,'Budget &amp; Total'!$1:$95,42,FALSE)</f>
        <v>0</v>
      </c>
      <c r="X12" s="295">
        <f>HLOOKUP(X$2,'Budget &amp; Total'!$1:$95,42,FALSE)</f>
        <v>0</v>
      </c>
      <c r="Y12" s="764">
        <f>HLOOKUP(Y$2,'Budget &amp; Total'!$1:$95,42,FALSE)</f>
        <v>0</v>
      </c>
      <c r="Z12" s="764">
        <f>HLOOKUP(Z$2,'Budget &amp; Total'!$1:$95,42,FALSE)</f>
        <v>0</v>
      </c>
      <c r="AA12" s="764">
        <f>HLOOKUP(AA$2,'Budget &amp; Total'!$1:$95,42,FALSE)</f>
        <v>0</v>
      </c>
      <c r="AB12" s="764">
        <f>HLOOKUP(AB$2,'Budget &amp; Total'!$1:$95,42,FALSE)</f>
        <v>0</v>
      </c>
      <c r="AC12" s="764">
        <f>HLOOKUP(AC$2,'Budget &amp; Total'!$1:$95,42,FALSE)</f>
        <v>0</v>
      </c>
      <c r="AD12" s="764">
        <f>HLOOKUP(AD$2,'Budget &amp; Total'!$1:$95,42,FALSE)</f>
        <v>0</v>
      </c>
      <c r="AE12" s="764">
        <f>HLOOKUP(AE$2,'Budget &amp; Total'!$1:$95,42,FALSE)</f>
        <v>0</v>
      </c>
      <c r="AF12" s="764">
        <f>HLOOKUP(AF$2,'Budget &amp; Total'!$1:$95,42,FALSE)</f>
        <v>0</v>
      </c>
      <c r="AG12" s="764">
        <f>HLOOKUP(AG$2,'Budget &amp; Total'!$1:$95,42,FALSE)</f>
        <v>0</v>
      </c>
      <c r="AH12" s="764">
        <f>HLOOKUP(AH$2,'Budget &amp; Total'!$1:$95,42,FALSE)</f>
        <v>0</v>
      </c>
      <c r="AI12" s="764">
        <f>HLOOKUP(AI$2,'Budget &amp; Total'!$1:$95,42,FALSE)</f>
        <v>0</v>
      </c>
      <c r="AJ12" s="764">
        <f>HLOOKUP(AJ$2,'Budget &amp; Total'!$1:$95,42,FALSE)</f>
        <v>0</v>
      </c>
      <c r="AK12" s="764">
        <f>HLOOKUP(AK$2,'Budget &amp; Total'!$1:$95,42,FALSE)</f>
        <v>0</v>
      </c>
      <c r="AL12" s="764">
        <f>HLOOKUP(AL$2,'Budget &amp; Total'!$1:$95,42,FALSE)</f>
        <v>0</v>
      </c>
      <c r="AM12" s="764">
        <f>HLOOKUP(AM$2,'Budget &amp; Total'!$1:$95,42,FALSE)</f>
        <v>0</v>
      </c>
      <c r="AN12" s="94">
        <v>40</v>
      </c>
      <c r="AO12" s="160" t="s">
        <v>103</v>
      </c>
      <c r="AP12" s="161"/>
      <c r="AQ12" s="161"/>
      <c r="AR12" s="161"/>
      <c r="AS12" s="161"/>
      <c r="AT12" s="161"/>
      <c r="AU12" s="161"/>
      <c r="AV12" s="161"/>
      <c r="AW12" s="161"/>
      <c r="AX12" s="161"/>
      <c r="AY12" s="161"/>
      <c r="AZ12" s="161"/>
      <c r="BA12" s="161"/>
      <c r="BB12" s="161"/>
      <c r="BC12" s="162"/>
      <c r="BE12" s="94">
        <v>40</v>
      </c>
      <c r="BF12" s="160" t="s">
        <v>103</v>
      </c>
      <c r="BG12" s="161"/>
      <c r="BH12" s="161"/>
      <c r="BI12" s="161"/>
      <c r="BJ12" s="161"/>
      <c r="BK12" s="161"/>
      <c r="BL12" s="161"/>
      <c r="BM12" s="161"/>
      <c r="BN12" s="161"/>
      <c r="BO12" s="161"/>
      <c r="BP12" s="161"/>
      <c r="BQ12" s="161"/>
      <c r="BR12" s="161"/>
      <c r="BS12" s="161"/>
      <c r="BT12" s="162"/>
    </row>
    <row r="13" spans="1:72" s="1" customFormat="1" ht="12" hidden="1" customHeight="1" x14ac:dyDescent="0.25">
      <c r="A13" s="102"/>
      <c r="B13" s="47"/>
      <c r="C13" s="107"/>
      <c r="D13" s="107"/>
      <c r="E13" s="104"/>
      <c r="F13" s="104"/>
      <c r="G13" s="108"/>
      <c r="H13" s="9"/>
      <c r="I13" s="73"/>
      <c r="J13" s="9"/>
      <c r="K13" s="9"/>
      <c r="L13" s="9"/>
      <c r="M13" s="9"/>
      <c r="N13" s="9"/>
      <c r="O13" s="9"/>
      <c r="P13" s="9"/>
      <c r="Q13" s="9"/>
      <c r="R13" s="9"/>
      <c r="S13" s="9"/>
      <c r="T13" s="9"/>
      <c r="U13" s="9"/>
      <c r="V13" s="9"/>
      <c r="W13" s="9"/>
      <c r="X13" s="109"/>
      <c r="Y13" s="442"/>
      <c r="Z13" s="442"/>
      <c r="AA13" s="442"/>
      <c r="AB13" s="442"/>
      <c r="AC13" s="442"/>
      <c r="AD13" s="442"/>
      <c r="AE13" s="442"/>
      <c r="AF13" s="442"/>
      <c r="AG13" s="442"/>
      <c r="AH13" s="442"/>
      <c r="AI13" s="442"/>
      <c r="AJ13" s="442"/>
      <c r="AK13" s="442"/>
      <c r="AL13" s="442"/>
      <c r="AM13" s="442"/>
      <c r="AO13" s="111"/>
      <c r="BC13" s="163"/>
      <c r="BF13" s="111"/>
      <c r="BT13" s="163"/>
    </row>
    <row r="14" spans="1:72" s="1" customFormat="1" ht="12" hidden="1" customHeight="1" x14ac:dyDescent="0.25">
      <c r="A14" s="102"/>
      <c r="C14" s="47"/>
      <c r="D14" s="47"/>
      <c r="E14" s="110"/>
      <c r="F14" s="47"/>
      <c r="G14" s="47"/>
      <c r="H14" s="9"/>
      <c r="I14" s="111"/>
      <c r="J14" s="27"/>
      <c r="K14" s="27"/>
      <c r="L14" s="27"/>
      <c r="M14" s="27"/>
      <c r="N14" s="27"/>
      <c r="O14" s="27"/>
      <c r="P14" s="27"/>
      <c r="Q14" s="27"/>
      <c r="R14" s="27"/>
      <c r="S14" s="27"/>
      <c r="T14" s="27"/>
      <c r="U14" s="27"/>
      <c r="V14" s="27"/>
      <c r="W14" s="27"/>
      <c r="X14" s="112"/>
      <c r="Y14" s="651"/>
      <c r="Z14" s="651"/>
      <c r="AA14" s="651"/>
      <c r="AB14" s="651"/>
      <c r="AC14" s="651"/>
      <c r="AD14" s="651"/>
      <c r="AE14" s="651"/>
      <c r="AF14" s="651"/>
      <c r="AG14" s="651"/>
      <c r="AH14" s="651"/>
      <c r="AI14" s="651"/>
      <c r="AJ14" s="651"/>
      <c r="AK14" s="651"/>
      <c r="AL14" s="651"/>
      <c r="AM14" s="651"/>
      <c r="AN14" s="94"/>
      <c r="AO14" s="111"/>
      <c r="BC14" s="163"/>
      <c r="BE14" s="94"/>
      <c r="BF14" s="111"/>
      <c r="BT14" s="163"/>
    </row>
    <row r="15" spans="1:72" s="8" customFormat="1" ht="12" customHeight="1" x14ac:dyDescent="0.3">
      <c r="A15" s="113"/>
      <c r="B15" s="36" t="str">
        <f>Data!B24</f>
        <v>Timer</v>
      </c>
      <c r="C15" s="37"/>
      <c r="D15" s="37"/>
      <c r="E15" s="98"/>
      <c r="F15" s="611" t="s">
        <v>5</v>
      </c>
      <c r="G15" s="612" t="str">
        <f>Data!B94</f>
        <v>Total til dato</v>
      </c>
      <c r="H15" s="47"/>
      <c r="I15" s="612" t="s">
        <v>60</v>
      </c>
      <c r="J15" s="138"/>
      <c r="K15" s="207"/>
      <c r="L15" s="138"/>
      <c r="M15" s="138"/>
      <c r="N15" s="138"/>
      <c r="O15" s="138"/>
      <c r="P15" s="138"/>
      <c r="Q15" s="138"/>
      <c r="R15" s="208"/>
      <c r="S15" s="208"/>
      <c r="T15" s="208"/>
      <c r="U15" s="53"/>
      <c r="V15" s="53"/>
      <c r="W15" s="53"/>
      <c r="X15" s="787"/>
      <c r="Y15" s="651"/>
      <c r="Z15" s="765"/>
      <c r="AA15" s="651"/>
      <c r="AB15" s="651"/>
      <c r="AC15" s="651"/>
      <c r="AD15" s="651"/>
      <c r="AE15" s="651"/>
      <c r="AF15" s="651"/>
      <c r="AG15" s="766"/>
      <c r="AH15" s="766"/>
      <c r="AI15" s="766"/>
      <c r="AJ15" s="297"/>
      <c r="AK15" s="297"/>
      <c r="AL15" s="297"/>
      <c r="AM15" s="297"/>
      <c r="AN15" s="115"/>
      <c r="AO15" s="273">
        <v>1</v>
      </c>
      <c r="AP15" s="274">
        <v>2</v>
      </c>
      <c r="AQ15" s="274">
        <v>3</v>
      </c>
      <c r="AR15" s="274">
        <v>4</v>
      </c>
      <c r="AS15" s="274">
        <v>5</v>
      </c>
      <c r="AT15" s="274">
        <v>6</v>
      </c>
      <c r="AU15" s="274">
        <v>7</v>
      </c>
      <c r="AV15" s="274">
        <v>8</v>
      </c>
      <c r="AW15" s="274">
        <v>9</v>
      </c>
      <c r="AX15" s="274">
        <v>10</v>
      </c>
      <c r="AY15" s="274">
        <v>11</v>
      </c>
      <c r="AZ15" s="274">
        <v>12</v>
      </c>
      <c r="BA15" s="274">
        <v>13</v>
      </c>
      <c r="BB15" s="274">
        <v>14</v>
      </c>
      <c r="BC15" s="275">
        <v>15</v>
      </c>
      <c r="BE15" s="115"/>
      <c r="BF15" s="273">
        <v>16</v>
      </c>
      <c r="BG15" s="274">
        <v>17</v>
      </c>
      <c r="BH15" s="274">
        <v>18</v>
      </c>
      <c r="BI15" s="274">
        <v>19</v>
      </c>
      <c r="BJ15" s="274">
        <v>20</v>
      </c>
      <c r="BK15" s="274">
        <v>21</v>
      </c>
      <c r="BL15" s="274">
        <v>22</v>
      </c>
      <c r="BM15" s="274">
        <v>23</v>
      </c>
      <c r="BN15" s="274">
        <v>24</v>
      </c>
      <c r="BO15" s="274">
        <v>25</v>
      </c>
      <c r="BP15" s="274">
        <v>26</v>
      </c>
      <c r="BQ15" s="274">
        <v>27</v>
      </c>
      <c r="BR15" s="274">
        <v>28</v>
      </c>
      <c r="BS15" s="274">
        <v>29</v>
      </c>
      <c r="BT15" s="275">
        <v>30</v>
      </c>
    </row>
    <row r="16" spans="1:72" ht="12" customHeight="1" x14ac:dyDescent="0.25">
      <c r="A16" s="92">
        <v>0</v>
      </c>
      <c r="B16" s="116"/>
      <c r="C16" s="9" t="str">
        <f>Data!B13</f>
        <v>Interne timer</v>
      </c>
      <c r="D16" s="9"/>
      <c r="E16" s="112" t="str">
        <f>Data!B24</f>
        <v>Timer</v>
      </c>
      <c r="F16" s="245">
        <f>'Budget &amp; Total'!G20</f>
        <v>0</v>
      </c>
      <c r="G16" s="118">
        <f ca="1">HLOOKUP($G$5,'Period(er)'!$X:$AL,5+A16,FALSE)</f>
        <v>0</v>
      </c>
      <c r="I16" s="120">
        <f>SUM(J16:AM16)</f>
        <v>0</v>
      </c>
      <c r="J16" s="603"/>
      <c r="K16" s="604"/>
      <c r="L16" s="604"/>
      <c r="M16" s="604"/>
      <c r="N16" s="604"/>
      <c r="O16" s="604"/>
      <c r="P16" s="604"/>
      <c r="Q16" s="604"/>
      <c r="R16" s="604"/>
      <c r="S16" s="604"/>
      <c r="T16" s="604"/>
      <c r="U16" s="604"/>
      <c r="V16" s="604"/>
      <c r="W16" s="604"/>
      <c r="X16" s="788"/>
      <c r="Y16" s="767"/>
      <c r="Z16" s="767"/>
      <c r="AA16" s="767"/>
      <c r="AB16" s="767"/>
      <c r="AC16" s="767"/>
      <c r="AD16" s="767"/>
      <c r="AE16" s="767"/>
      <c r="AF16" s="767"/>
      <c r="AG16" s="767"/>
      <c r="AH16" s="767"/>
      <c r="AI16" s="767"/>
      <c r="AJ16" s="767"/>
      <c r="AK16" s="767"/>
      <c r="AL16" s="767"/>
      <c r="AM16" s="767"/>
      <c r="AN16" s="94"/>
      <c r="AO16" s="276"/>
      <c r="AP16" s="277"/>
      <c r="AQ16" s="277"/>
      <c r="AR16" s="277"/>
      <c r="AS16" s="277"/>
      <c r="AT16" s="277"/>
      <c r="AU16" s="277"/>
      <c r="AV16" s="277"/>
      <c r="AW16" s="277"/>
      <c r="AX16" s="277"/>
      <c r="AY16" s="277"/>
      <c r="AZ16" s="277"/>
      <c r="BA16" s="277"/>
      <c r="BB16" s="277"/>
      <c r="BC16" s="278"/>
      <c r="BE16" s="94"/>
      <c r="BF16" s="276"/>
      <c r="BG16" s="277"/>
      <c r="BH16" s="277"/>
      <c r="BI16" s="277"/>
      <c r="BJ16" s="277"/>
      <c r="BK16" s="277"/>
      <c r="BL16" s="277"/>
      <c r="BM16" s="277"/>
      <c r="BN16" s="277"/>
      <c r="BO16" s="277"/>
      <c r="BP16" s="277"/>
      <c r="BQ16" s="277"/>
      <c r="BR16" s="277"/>
      <c r="BS16" s="277"/>
      <c r="BT16" s="278"/>
    </row>
    <row r="17" spans="1:72" ht="12" hidden="1" customHeight="1" x14ac:dyDescent="0.25">
      <c r="A17" s="92">
        <v>1</v>
      </c>
      <c r="B17" s="38"/>
      <c r="C17" s="9" t="str">
        <f>Data!B14</f>
        <v>Teknisk/adm timer</v>
      </c>
      <c r="D17" s="9"/>
      <c r="E17" s="112" t="str">
        <f>Data!B24</f>
        <v>Timer</v>
      </c>
      <c r="F17" s="245">
        <f>'Budget &amp; Total'!G21</f>
        <v>0</v>
      </c>
      <c r="G17" s="119">
        <f ca="1">HLOOKUP($G$5,'Period(er)'!$X:$AL,5+A17,FALSE)</f>
        <v>0</v>
      </c>
      <c r="I17" s="120">
        <f>SUM(J17:AM17)</f>
        <v>0</v>
      </c>
      <c r="J17" s="605"/>
      <c r="K17" s="606"/>
      <c r="L17" s="606"/>
      <c r="M17" s="606"/>
      <c r="N17" s="606"/>
      <c r="O17" s="606"/>
      <c r="P17" s="606"/>
      <c r="Q17" s="606"/>
      <c r="R17" s="606"/>
      <c r="S17" s="606"/>
      <c r="T17" s="606"/>
      <c r="U17" s="606"/>
      <c r="V17" s="606"/>
      <c r="W17" s="606"/>
      <c r="X17" s="607"/>
      <c r="Y17" s="767"/>
      <c r="Z17" s="767"/>
      <c r="AA17" s="767"/>
      <c r="AB17" s="767"/>
      <c r="AC17" s="767"/>
      <c r="AD17" s="767"/>
      <c r="AE17" s="767"/>
      <c r="AF17" s="767"/>
      <c r="AG17" s="767"/>
      <c r="AH17" s="767"/>
      <c r="AI17" s="767"/>
      <c r="AJ17" s="767"/>
      <c r="AK17" s="767"/>
      <c r="AL17" s="767"/>
      <c r="AM17" s="767"/>
      <c r="AN17" s="94"/>
      <c r="AO17" s="43"/>
      <c r="BC17" s="114"/>
      <c r="BE17" s="94"/>
      <c r="BF17" s="43"/>
      <c r="BT17" s="114"/>
    </row>
    <row r="18" spans="1:72" ht="12" customHeight="1" x14ac:dyDescent="0.25">
      <c r="A18" s="92">
        <v>2</v>
      </c>
      <c r="B18" s="74" t="str">
        <f>Data!B5</f>
        <v>Personaleudgifter</v>
      </c>
      <c r="C18" s="4"/>
      <c r="D18" s="4"/>
      <c r="E18" s="121"/>
      <c r="F18" s="117"/>
      <c r="G18" s="117">
        <f ca="1">HLOOKUP($G$5,'Period(er)'!$X:$AL,5+A18,FALSE)</f>
        <v>0</v>
      </c>
      <c r="I18" s="122"/>
      <c r="J18" s="797"/>
      <c r="K18" s="757"/>
      <c r="L18" s="757"/>
      <c r="M18" s="757"/>
      <c r="N18" s="757"/>
      <c r="O18" s="757"/>
      <c r="P18" s="757"/>
      <c r="Q18" s="757"/>
      <c r="R18" s="757"/>
      <c r="S18" s="757"/>
      <c r="T18" s="757"/>
      <c r="U18" s="757"/>
      <c r="V18" s="757"/>
      <c r="W18" s="757"/>
      <c r="X18" s="789"/>
      <c r="Y18" s="751"/>
      <c r="Z18" s="751"/>
      <c r="AA18" s="751"/>
      <c r="AB18" s="751"/>
      <c r="AC18" s="751"/>
      <c r="AD18" s="751"/>
      <c r="AE18" s="751"/>
      <c r="AF18" s="751"/>
      <c r="AG18" s="751"/>
      <c r="AH18" s="751"/>
      <c r="AI18" s="751"/>
      <c r="AJ18" s="751"/>
      <c r="AK18" s="751"/>
      <c r="AL18" s="751"/>
      <c r="AM18" s="751"/>
      <c r="AN18" s="94"/>
      <c r="AO18" s="43"/>
      <c r="BC18" s="114"/>
      <c r="BE18" s="94"/>
      <c r="BF18" s="43"/>
      <c r="BT18" s="114"/>
    </row>
    <row r="19" spans="1:72" ht="12" customHeight="1" x14ac:dyDescent="0.25">
      <c r="A19" s="92">
        <v>3</v>
      </c>
      <c r="B19" s="116"/>
      <c r="C19" s="9" t="str">
        <f>Data!B15</f>
        <v>Interen løn</v>
      </c>
      <c r="D19" s="9"/>
      <c r="E19" s="112" t="s">
        <v>31</v>
      </c>
      <c r="F19" s="245">
        <f>'Budget &amp; Total'!G24</f>
        <v>0</v>
      </c>
      <c r="G19" s="119">
        <f ca="1">HLOOKUP($G$5,'Period(er)'!$X:$AL,5+A19,FALSE)</f>
        <v>0</v>
      </c>
      <c r="I19" s="120">
        <f>SUM(J19:AM19)</f>
        <v>0</v>
      </c>
      <c r="J19" s="605"/>
      <c r="K19" s="606"/>
      <c r="L19" s="606"/>
      <c r="M19" s="606"/>
      <c r="N19" s="606"/>
      <c r="O19" s="606"/>
      <c r="P19" s="606"/>
      <c r="Q19" s="606"/>
      <c r="R19" s="606"/>
      <c r="S19" s="606"/>
      <c r="T19" s="606"/>
      <c r="U19" s="606"/>
      <c r="V19" s="606"/>
      <c r="W19" s="606"/>
      <c r="X19" s="607"/>
      <c r="Y19" s="767"/>
      <c r="Z19" s="767"/>
      <c r="AA19" s="767"/>
      <c r="AB19" s="767"/>
      <c r="AC19" s="767"/>
      <c r="AD19" s="767"/>
      <c r="AE19" s="767"/>
      <c r="AF19" s="767"/>
      <c r="AG19" s="767"/>
      <c r="AH19" s="767"/>
      <c r="AI19" s="767"/>
      <c r="AJ19" s="767"/>
      <c r="AK19" s="767"/>
      <c r="AL19" s="767"/>
      <c r="AM19" s="767"/>
      <c r="AN19" s="94"/>
      <c r="AO19" s="43">
        <f ca="1">IF(Data!$H$2="ja",IF(HLOOKUP($G$5,'Partner-period(er)'!$AP:$BD,5+$A19+((AO$15-1)*50),FALSE)&gt;0,1,0),0)</f>
        <v>0</v>
      </c>
      <c r="AP19">
        <f ca="1">IF(Data!$H$2="ja",IF(HLOOKUP($G$5,'Partner-period(er)'!$AP:$BD,5+$A19+((AP$15-1)*50),FALSE)&gt;0,1,0),0)</f>
        <v>0</v>
      </c>
      <c r="AQ19">
        <f ca="1">IF(Data!$H$2="ja",IF(HLOOKUP($G$5,'Partner-period(er)'!$AP:$BD,5+$A19+((AQ$15-1)*50),FALSE)&gt;0,1,0),0)</f>
        <v>0</v>
      </c>
      <c r="AR19">
        <f ca="1">IF(Data!$H$2="ja",IF(HLOOKUP($G$5,'Partner-period(er)'!$AP:$BD,5+$A19+((AR$15-1)*50),FALSE)&gt;0,1,0),0)</f>
        <v>0</v>
      </c>
      <c r="AS19">
        <f ca="1">IF(Data!$H$2="ja",IF(HLOOKUP($G$5,'Partner-period(er)'!$AP:$BD,5+$A19+((AS$15-1)*50),FALSE)&gt;0,1,0),0)</f>
        <v>0</v>
      </c>
      <c r="AT19">
        <f ca="1">IF(Data!$H$2="ja",IF(HLOOKUP($G$5,'Partner-period(er)'!$AP:$BD,5+$A19+((AT$15-1)*50),FALSE)&gt;0,1,0),0)</f>
        <v>0</v>
      </c>
      <c r="AU19">
        <f ca="1">IF(Data!$H$2="ja",IF(HLOOKUP($G$5,'Partner-period(er)'!$AP:$BD,5+$A19+((AU$15-1)*50),FALSE)&gt;0,1,0),0)</f>
        <v>0</v>
      </c>
      <c r="AV19">
        <f ca="1">IF(Data!$H$2="ja",IF(HLOOKUP($G$5,'Partner-period(er)'!$AP:$BD,5+$A19+((AV$15-1)*50),FALSE)&gt;0,1,0),0)</f>
        <v>0</v>
      </c>
      <c r="AW19">
        <f ca="1">IF(Data!$H$2="ja",IF(HLOOKUP($G$5,'Partner-period(er)'!$AP:$BD,5+$A19+((AW$15-1)*50),FALSE)&gt;0,1,0),0)</f>
        <v>0</v>
      </c>
      <c r="AX19">
        <f ca="1">IF(Data!$H$2="ja",IF(HLOOKUP($G$5,'Partner-period(er)'!$AP:$BD,5+$A19+((AX$15-1)*50),FALSE)&gt;0,1,0),0)</f>
        <v>0</v>
      </c>
      <c r="AY19">
        <f ca="1">IF(Data!$H$2="ja",IF(HLOOKUP($G$5,'Partner-period(er)'!$AP:$BD,5+$A19+((AY$15-1)*50),FALSE)&gt;0,1,0),0)</f>
        <v>0</v>
      </c>
      <c r="AZ19">
        <f ca="1">IF(Data!$H$2="ja",IF(HLOOKUP($G$5,'Partner-period(er)'!$AP:$BD,5+$A19+((AZ$15-1)*50),FALSE)&gt;0,1,0),0)</f>
        <v>0</v>
      </c>
      <c r="BA19">
        <f ca="1">IF(Data!$H$2="ja",IF(HLOOKUP($G$5,'Partner-period(er)'!$AP:$BD,5+$A19+((BA$15-1)*50),FALSE)&gt;0,1,0),0)</f>
        <v>0</v>
      </c>
      <c r="BB19">
        <f ca="1">IF(Data!$H$2="ja",IF(HLOOKUP($G$5,'Partner-period(er)'!$AP:$BD,5+$A19+((BB$15-1)*50),FALSE)&gt;0,1,0),0)</f>
        <v>0</v>
      </c>
      <c r="BC19" s="114">
        <f ca="1">IF(Data!$H$2="ja",IF(HLOOKUP($G$5,'Partner-period(er)'!$AP:$BD,5+$A19+((BC$15-1)*50),FALSE)&gt;0,1,0),0)</f>
        <v>0</v>
      </c>
      <c r="BE19" s="94"/>
      <c r="BF19" s="43">
        <f ca="1">IF(Data!$H$2="ja",IF(HLOOKUP($G$5,'Partner-period(er)'!$AP:$BD,5+$A19+((BF$15-1)*50),FALSE)&gt;0,1,0),0)</f>
        <v>0</v>
      </c>
      <c r="BG19">
        <f ca="1">IF(Data!$H$2="ja",IF(HLOOKUP($G$5,'Partner-period(er)'!$AP:$BD,5+$A19+((BG$15-1)*50),FALSE)&gt;0,1,0),0)</f>
        <v>0</v>
      </c>
      <c r="BH19">
        <f ca="1">IF(Data!$H$2="ja",IF(HLOOKUP($G$5,'Partner-period(er)'!$AP:$BD,5+$A19+((BH$15-1)*50),FALSE)&gt;0,1,0),0)</f>
        <v>0</v>
      </c>
      <c r="BI19">
        <f ca="1">IF(Data!$H$2="ja",IF(HLOOKUP($G$5,'Partner-period(er)'!$AP:$BD,5+$A19+((BI$15-1)*50),FALSE)&gt;0,1,0),0)</f>
        <v>0</v>
      </c>
      <c r="BJ19">
        <f ca="1">IF(Data!$H$2="ja",IF(HLOOKUP($G$5,'Partner-period(er)'!$AP:$BD,5+$A19+((BJ$15-1)*50),FALSE)&gt;0,1,0),0)</f>
        <v>0</v>
      </c>
      <c r="BK19">
        <f ca="1">IF(Data!$H$2="ja",IF(HLOOKUP($G$5,'Partner-period(er)'!$AP:$BD,5+$A19+((BK$15-1)*50),FALSE)&gt;0,1,0),0)</f>
        <v>0</v>
      </c>
      <c r="BL19">
        <f ca="1">IF(Data!$H$2="ja",IF(HLOOKUP($G$5,'Partner-period(er)'!$AP:$BD,5+$A19+((BL$15-1)*50),FALSE)&gt;0,1,0),0)</f>
        <v>0</v>
      </c>
      <c r="BM19">
        <f ca="1">IF(Data!$H$2="ja",IF(HLOOKUP($G$5,'Partner-period(er)'!$AP:$BD,5+$A19+((BM$15-1)*50),FALSE)&gt;0,1,0),0)</f>
        <v>0</v>
      </c>
      <c r="BN19">
        <f ca="1">IF(Data!$H$2="ja",IF(HLOOKUP($G$5,'Partner-period(er)'!$AP:$BD,5+$A19+((BN$15-1)*50),FALSE)&gt;0,1,0),0)</f>
        <v>0</v>
      </c>
      <c r="BO19">
        <f ca="1">IF(Data!$H$2="ja",IF(HLOOKUP($G$5,'Partner-period(er)'!$AP:$BD,5+$A19+((BO$15-1)*50),FALSE)&gt;0,1,0),0)</f>
        <v>0</v>
      </c>
      <c r="BP19">
        <f ca="1">IF(Data!$H$2="ja",IF(HLOOKUP($G$5,'Partner-period(er)'!$AP:$BD,5+$A19+((BP$15-1)*50),FALSE)&gt;0,1,0),0)</f>
        <v>0</v>
      </c>
      <c r="BQ19">
        <f ca="1">IF(Data!$H$2="ja",IF(HLOOKUP($G$5,'Partner-period(er)'!$AP:$BD,5+$A19+((BQ$15-1)*50),FALSE)&gt;0,1,0),0)</f>
        <v>0</v>
      </c>
      <c r="BR19">
        <f ca="1">IF(Data!$H$2="ja",IF(HLOOKUP($G$5,'Partner-period(er)'!$AP:$BD,5+$A19+((BR$15-1)*50),FALSE)&gt;0,1,0),0)</f>
        <v>0</v>
      </c>
      <c r="BS19">
        <f ca="1">IF(Data!$H$2="ja",IF(HLOOKUP($G$5,'Partner-period(er)'!$AP:$BD,5+$A19+((BS$15-1)*50),FALSE)&gt;0,1,0),0)</f>
        <v>0</v>
      </c>
      <c r="BT19" s="114">
        <f ca="1">IF(Data!$H$2="ja",IF(HLOOKUP($G$5,'Partner-period(er)'!$AP:$BD,5+$A19+((BT$15-1)*50),FALSE)&gt;0,1,0),0)</f>
        <v>0</v>
      </c>
    </row>
    <row r="20" spans="1:72" ht="12" hidden="1" customHeight="1" x14ac:dyDescent="0.25">
      <c r="A20" s="92">
        <v>4</v>
      </c>
      <c r="B20" s="39"/>
      <c r="C20" s="9" t="str">
        <f>Data!B16</f>
        <v>Teknisk/adm løn</v>
      </c>
      <c r="D20" s="9"/>
      <c r="E20" s="112" t="s">
        <v>31</v>
      </c>
      <c r="F20" s="245">
        <f>'Budget &amp; Total'!G25</f>
        <v>0</v>
      </c>
      <c r="G20" s="119">
        <f ca="1">HLOOKUP($G$5,'Period(er)'!$X:$AL,5+A20,FALSE)</f>
        <v>0</v>
      </c>
      <c r="I20" s="120">
        <f>SUM(J20:AM20)</f>
        <v>0</v>
      </c>
      <c r="J20" s="605"/>
      <c r="K20" s="606"/>
      <c r="L20" s="606"/>
      <c r="M20" s="606"/>
      <c r="N20" s="606"/>
      <c r="O20" s="606"/>
      <c r="P20" s="606"/>
      <c r="Q20" s="606"/>
      <c r="R20" s="606"/>
      <c r="S20" s="606"/>
      <c r="T20" s="606"/>
      <c r="U20" s="606"/>
      <c r="V20" s="606"/>
      <c r="W20" s="606"/>
      <c r="X20" s="607"/>
      <c r="Y20" s="767"/>
      <c r="Z20" s="767"/>
      <c r="AA20" s="767"/>
      <c r="AB20" s="767"/>
      <c r="AC20" s="767"/>
      <c r="AD20" s="767"/>
      <c r="AE20" s="767"/>
      <c r="AF20" s="767"/>
      <c r="AG20" s="767"/>
      <c r="AH20" s="767"/>
      <c r="AI20" s="767"/>
      <c r="AJ20" s="767"/>
      <c r="AK20" s="767"/>
      <c r="AL20" s="767"/>
      <c r="AM20" s="767"/>
      <c r="AN20" s="94"/>
      <c r="AO20" s="43">
        <f ca="1">IF(Data!$H$2="ja",IF(HLOOKUP($G$5,'Partner-period(er)'!$AP:$BD,5+$A20+((AO$15-1)*50),FALSE)&gt;0,1,0),0)</f>
        <v>0</v>
      </c>
      <c r="AP20">
        <f ca="1">IF(Data!$H$2="ja",IF(HLOOKUP($G$5,'Partner-period(er)'!$AP:$BD,5+$A20+((AP$15-1)*50),FALSE)&gt;0,1,0),0)</f>
        <v>0</v>
      </c>
      <c r="AQ20">
        <f ca="1">IF(Data!$H$2="ja",IF(HLOOKUP($G$5,'Partner-period(er)'!$AP:$BD,5+$A20+((AQ$15-1)*50),FALSE)&gt;0,1,0),0)</f>
        <v>0</v>
      </c>
      <c r="AR20">
        <f ca="1">IF(Data!$H$2="ja",IF(HLOOKUP($G$5,'Partner-period(er)'!$AP:$BD,5+$A20+((AR$15-1)*50),FALSE)&gt;0,1,0),0)</f>
        <v>0</v>
      </c>
      <c r="AS20">
        <f ca="1">IF(Data!$H$2="ja",IF(HLOOKUP($G$5,'Partner-period(er)'!$AP:$BD,5+$A20+((AS$15-1)*50),FALSE)&gt;0,1,0),0)</f>
        <v>0</v>
      </c>
      <c r="AT20">
        <f ca="1">IF(Data!$H$2="ja",IF(HLOOKUP($G$5,'Partner-period(er)'!$AP:$BD,5+$A20+((AT$15-1)*50),FALSE)&gt;0,1,0),0)</f>
        <v>0</v>
      </c>
      <c r="AU20">
        <f ca="1">IF(Data!$H$2="ja",IF(HLOOKUP($G$5,'Partner-period(er)'!$AP:$BD,5+$A20+((AU$15-1)*50),FALSE)&gt;0,1,0),0)</f>
        <v>0</v>
      </c>
      <c r="AV20">
        <f ca="1">IF(Data!$H$2="ja",IF(HLOOKUP($G$5,'Partner-period(er)'!$AP:$BD,5+$A20+((AV$15-1)*50),FALSE)&gt;0,1,0),0)</f>
        <v>0</v>
      </c>
      <c r="AW20">
        <f ca="1">IF(Data!$H$2="ja",IF(HLOOKUP($G$5,'Partner-period(er)'!$AP:$BD,5+$A20+((AW$15-1)*50),FALSE)&gt;0,1,0),0)</f>
        <v>0</v>
      </c>
      <c r="AX20">
        <f ca="1">IF(Data!$H$2="ja",IF(HLOOKUP($G$5,'Partner-period(er)'!$AP:$BD,5+$A20+((AX$15-1)*50),FALSE)&gt;0,1,0),0)</f>
        <v>0</v>
      </c>
      <c r="AY20">
        <f ca="1">IF(Data!$H$2="ja",IF(HLOOKUP($G$5,'Partner-period(er)'!$AP:$BD,5+$A20+((AY$15-1)*50),FALSE)&gt;0,1,0),0)</f>
        <v>0</v>
      </c>
      <c r="AZ20">
        <f ca="1">IF(Data!$H$2="ja",IF(HLOOKUP($G$5,'Partner-period(er)'!$AP:$BD,5+$A20+((AZ$15-1)*50),FALSE)&gt;0,1,0),0)</f>
        <v>0</v>
      </c>
      <c r="BA20">
        <f ca="1">IF(Data!$H$2="ja",IF(HLOOKUP($G$5,'Partner-period(er)'!$AP:$BD,5+$A20+((BA$15-1)*50),FALSE)&gt;0,1,0),0)</f>
        <v>0</v>
      </c>
      <c r="BB20">
        <f ca="1">IF(Data!$H$2="ja",IF(HLOOKUP($G$5,'Partner-period(er)'!$AP:$BD,5+$A20+((BB$15-1)*50),FALSE)&gt;0,1,0),0)</f>
        <v>0</v>
      </c>
      <c r="BC20" s="114">
        <f ca="1">IF(Data!$H$2="ja",IF(HLOOKUP($G$5,'Partner-period(er)'!$AP:$BD,5+$A20+((BC$15-1)*50),FALSE)&gt;0,1,0),0)</f>
        <v>0</v>
      </c>
      <c r="BE20" s="94"/>
      <c r="BF20" s="43">
        <f ca="1">IF(Data!$H$2="ja",IF(HLOOKUP($G$5,'Partner-period(er)'!$AP:$BD,5+$A20+((BF$15-1)*50),FALSE)&gt;0,1,0),0)</f>
        <v>0</v>
      </c>
      <c r="BG20">
        <f ca="1">IF(Data!$H$2="ja",IF(HLOOKUP($G$5,'Partner-period(er)'!$AP:$BD,5+$A20+((BG$15-1)*50),FALSE)&gt;0,1,0),0)</f>
        <v>0</v>
      </c>
      <c r="BH20">
        <f ca="1">IF(Data!$H$2="ja",IF(HLOOKUP($G$5,'Partner-period(er)'!$AP:$BD,5+$A20+((BH$15-1)*50),FALSE)&gt;0,1,0),0)</f>
        <v>0</v>
      </c>
      <c r="BI20">
        <f ca="1">IF(Data!$H$2="ja",IF(HLOOKUP($G$5,'Partner-period(er)'!$AP:$BD,5+$A20+((BI$15-1)*50),FALSE)&gt;0,1,0),0)</f>
        <v>0</v>
      </c>
      <c r="BJ20">
        <f ca="1">IF(Data!$H$2="ja",IF(HLOOKUP($G$5,'Partner-period(er)'!$AP:$BD,5+$A20+((BJ$15-1)*50),FALSE)&gt;0,1,0),0)</f>
        <v>0</v>
      </c>
      <c r="BK20">
        <f ca="1">IF(Data!$H$2="ja",IF(HLOOKUP($G$5,'Partner-period(er)'!$AP:$BD,5+$A20+((BK$15-1)*50),FALSE)&gt;0,1,0),0)</f>
        <v>0</v>
      </c>
      <c r="BL20">
        <f ca="1">IF(Data!$H$2="ja",IF(HLOOKUP($G$5,'Partner-period(er)'!$AP:$BD,5+$A20+((BL$15-1)*50),FALSE)&gt;0,1,0),0)</f>
        <v>0</v>
      </c>
      <c r="BM20">
        <f ca="1">IF(Data!$H$2="ja",IF(HLOOKUP($G$5,'Partner-period(er)'!$AP:$BD,5+$A20+((BM$15-1)*50),FALSE)&gt;0,1,0),0)</f>
        <v>0</v>
      </c>
      <c r="BN20">
        <f ca="1">IF(Data!$H$2="ja",IF(HLOOKUP($G$5,'Partner-period(er)'!$AP:$BD,5+$A20+((BN$15-1)*50),FALSE)&gt;0,1,0),0)</f>
        <v>0</v>
      </c>
      <c r="BO20">
        <f ca="1">IF(Data!$H$2="ja",IF(HLOOKUP($G$5,'Partner-period(er)'!$AP:$BD,5+$A20+((BO$15-1)*50),FALSE)&gt;0,1,0),0)</f>
        <v>0</v>
      </c>
      <c r="BP20">
        <f ca="1">IF(Data!$H$2="ja",IF(HLOOKUP($G$5,'Partner-period(er)'!$AP:$BD,5+$A20+((BP$15-1)*50),FALSE)&gt;0,1,0),0)</f>
        <v>0</v>
      </c>
      <c r="BQ20">
        <f ca="1">IF(Data!$H$2="ja",IF(HLOOKUP($G$5,'Partner-period(er)'!$AP:$BD,5+$A20+((BQ$15-1)*50),FALSE)&gt;0,1,0),0)</f>
        <v>0</v>
      </c>
      <c r="BR20">
        <f ca="1">IF(Data!$H$2="ja",IF(HLOOKUP($G$5,'Partner-period(er)'!$AP:$BD,5+$A20+((BR$15-1)*50),FALSE)&gt;0,1,0),0)</f>
        <v>0</v>
      </c>
      <c r="BS20">
        <f ca="1">IF(Data!$H$2="ja",IF(HLOOKUP($G$5,'Partner-period(er)'!$AP:$BD,5+$A20+((BS$15-1)*50),FALSE)&gt;0,1,0),0)</f>
        <v>0</v>
      </c>
      <c r="BT20" s="114">
        <f ca="1">IF(Data!$H$2="ja",IF(HLOOKUP($G$5,'Partner-period(er)'!$AP:$BD,5+$A20+((BT$15-1)*50),FALSE)&gt;0,1,0),0)</f>
        <v>0</v>
      </c>
    </row>
    <row r="21" spans="1:72" ht="12" hidden="1" customHeight="1" x14ac:dyDescent="0.25">
      <c r="A21" s="92">
        <v>5</v>
      </c>
      <c r="B21" s="40"/>
      <c r="C21" s="41" t="str">
        <f>Data!B25</f>
        <v>Overhead</v>
      </c>
      <c r="D21" s="41"/>
      <c r="E21" s="123" t="s">
        <v>31</v>
      </c>
      <c r="F21" s="245">
        <f>'Budget &amp; Total'!G27</f>
        <v>0</v>
      </c>
      <c r="G21" s="119">
        <f ca="1">HLOOKUP($G$5,'Period(er)'!$X:$AL,5+A21,FALSE)</f>
        <v>0</v>
      </c>
      <c r="I21" s="120">
        <f>SUM(J21:AM21)</f>
        <v>0</v>
      </c>
      <c r="J21" s="812">
        <f>(J19+J20)*J10</f>
        <v>0</v>
      </c>
      <c r="K21" s="813">
        <f t="shared" ref="K21:X21" si="0">(K19+K20)*K10</f>
        <v>0</v>
      </c>
      <c r="L21" s="813">
        <f t="shared" si="0"/>
        <v>0</v>
      </c>
      <c r="M21" s="813">
        <f t="shared" si="0"/>
        <v>0</v>
      </c>
      <c r="N21" s="813">
        <f t="shared" si="0"/>
        <v>0</v>
      </c>
      <c r="O21" s="813">
        <f t="shared" si="0"/>
        <v>0</v>
      </c>
      <c r="P21" s="813">
        <f t="shared" si="0"/>
        <v>0</v>
      </c>
      <c r="Q21" s="813">
        <f t="shared" si="0"/>
        <v>0</v>
      </c>
      <c r="R21" s="813">
        <f t="shared" si="0"/>
        <v>0</v>
      </c>
      <c r="S21" s="813">
        <f t="shared" si="0"/>
        <v>0</v>
      </c>
      <c r="T21" s="813">
        <f t="shared" si="0"/>
        <v>0</v>
      </c>
      <c r="U21" s="813">
        <f t="shared" si="0"/>
        <v>0</v>
      </c>
      <c r="V21" s="813">
        <f t="shared" si="0"/>
        <v>0</v>
      </c>
      <c r="W21" s="813">
        <f t="shared" si="0"/>
        <v>0</v>
      </c>
      <c r="X21" s="814">
        <f t="shared" si="0"/>
        <v>0</v>
      </c>
      <c r="Y21" s="751">
        <f>(Y19+Y20)*Y10</f>
        <v>0</v>
      </c>
      <c r="Z21" s="751">
        <f t="shared" ref="Z21:AM21" si="1">(Z19+Z20)*Z10</f>
        <v>0</v>
      </c>
      <c r="AA21" s="751">
        <f t="shared" si="1"/>
        <v>0</v>
      </c>
      <c r="AB21" s="751">
        <f t="shared" si="1"/>
        <v>0</v>
      </c>
      <c r="AC21" s="751">
        <f t="shared" si="1"/>
        <v>0</v>
      </c>
      <c r="AD21" s="751">
        <f t="shared" si="1"/>
        <v>0</v>
      </c>
      <c r="AE21" s="751">
        <f t="shared" si="1"/>
        <v>0</v>
      </c>
      <c r="AF21" s="751">
        <f t="shared" si="1"/>
        <v>0</v>
      </c>
      <c r="AG21" s="751">
        <f t="shared" si="1"/>
        <v>0</v>
      </c>
      <c r="AH21" s="751">
        <f t="shared" si="1"/>
        <v>0</v>
      </c>
      <c r="AI21" s="751">
        <f t="shared" si="1"/>
        <v>0</v>
      </c>
      <c r="AJ21" s="751">
        <f t="shared" si="1"/>
        <v>0</v>
      </c>
      <c r="AK21" s="751">
        <f t="shared" si="1"/>
        <v>0</v>
      </c>
      <c r="AL21" s="751">
        <f t="shared" si="1"/>
        <v>0</v>
      </c>
      <c r="AM21" s="751">
        <f t="shared" si="1"/>
        <v>0</v>
      </c>
      <c r="AN21" s="94"/>
      <c r="AO21" s="43"/>
      <c r="BC21" s="114"/>
      <c r="BE21" s="94"/>
      <c r="BF21" s="43"/>
      <c r="BT21" s="114"/>
    </row>
    <row r="22" spans="1:72" ht="12" customHeight="1" x14ac:dyDescent="0.25">
      <c r="A22" s="92">
        <v>6</v>
      </c>
      <c r="B22" s="124"/>
      <c r="C22" s="32" t="str">
        <f>Data!B39</f>
        <v>Lønomkostninger total</v>
      </c>
      <c r="D22" s="32"/>
      <c r="E22" s="444" t="s">
        <v>31</v>
      </c>
      <c r="F22" s="246">
        <f>'Budget &amp; Total'!G28</f>
        <v>0</v>
      </c>
      <c r="G22" s="126">
        <f ca="1">HLOOKUP($G$5,'Period(er)'!$X:$AL,5+A22,FALSE)</f>
        <v>0</v>
      </c>
      <c r="I22" s="127">
        <f>SUM(J22:AM22)</f>
        <v>0</v>
      </c>
      <c r="J22" s="491">
        <f>SUM(J19:J21)</f>
        <v>0</v>
      </c>
      <c r="K22" s="491">
        <f t="shared" ref="K22:X22" si="2">SUM(K19:K21)</f>
        <v>0</v>
      </c>
      <c r="L22" s="491">
        <f t="shared" si="2"/>
        <v>0</v>
      </c>
      <c r="M22" s="491">
        <f t="shared" si="2"/>
        <v>0</v>
      </c>
      <c r="N22" s="491">
        <f t="shared" si="2"/>
        <v>0</v>
      </c>
      <c r="O22" s="491">
        <f t="shared" si="2"/>
        <v>0</v>
      </c>
      <c r="P22" s="491">
        <f t="shared" si="2"/>
        <v>0</v>
      </c>
      <c r="Q22" s="491">
        <f t="shared" si="2"/>
        <v>0</v>
      </c>
      <c r="R22" s="491">
        <f t="shared" si="2"/>
        <v>0</v>
      </c>
      <c r="S22" s="491">
        <f t="shared" si="2"/>
        <v>0</v>
      </c>
      <c r="T22" s="491">
        <f t="shared" si="2"/>
        <v>0</v>
      </c>
      <c r="U22" s="491">
        <f t="shared" si="2"/>
        <v>0</v>
      </c>
      <c r="V22" s="491">
        <f t="shared" si="2"/>
        <v>0</v>
      </c>
      <c r="W22" s="491">
        <f t="shared" si="2"/>
        <v>0</v>
      </c>
      <c r="X22" s="789">
        <f t="shared" si="2"/>
        <v>0</v>
      </c>
      <c r="Y22" s="751">
        <f>SUM(Y19:Y21)</f>
        <v>0</v>
      </c>
      <c r="Z22" s="751">
        <f t="shared" ref="Z22:AM22" si="3">SUM(Z19:Z21)</f>
        <v>0</v>
      </c>
      <c r="AA22" s="751">
        <f t="shared" si="3"/>
        <v>0</v>
      </c>
      <c r="AB22" s="751">
        <f t="shared" si="3"/>
        <v>0</v>
      </c>
      <c r="AC22" s="751">
        <f t="shared" si="3"/>
        <v>0</v>
      </c>
      <c r="AD22" s="751">
        <f t="shared" si="3"/>
        <v>0</v>
      </c>
      <c r="AE22" s="751">
        <f t="shared" si="3"/>
        <v>0</v>
      </c>
      <c r="AF22" s="751">
        <f t="shared" si="3"/>
        <v>0</v>
      </c>
      <c r="AG22" s="751">
        <f t="shared" si="3"/>
        <v>0</v>
      </c>
      <c r="AH22" s="751">
        <f t="shared" si="3"/>
        <v>0</v>
      </c>
      <c r="AI22" s="751">
        <f t="shared" si="3"/>
        <v>0</v>
      </c>
      <c r="AJ22" s="751">
        <f t="shared" si="3"/>
        <v>0</v>
      </c>
      <c r="AK22" s="751">
        <f t="shared" si="3"/>
        <v>0</v>
      </c>
      <c r="AL22" s="751">
        <f t="shared" si="3"/>
        <v>0</v>
      </c>
      <c r="AM22" s="751">
        <f t="shared" si="3"/>
        <v>0</v>
      </c>
      <c r="AN22" s="94"/>
      <c r="AO22" s="43"/>
      <c r="BC22" s="114"/>
      <c r="BE22" s="94"/>
      <c r="BF22" s="43"/>
      <c r="BT22" s="114"/>
    </row>
    <row r="23" spans="1:72" ht="12" customHeight="1" x14ac:dyDescent="0.25">
      <c r="A23" s="92">
        <v>7</v>
      </c>
      <c r="B23" s="38" t="str">
        <f>'Budget &amp; Total'!B29</f>
        <v>Andre omkostninger</v>
      </c>
      <c r="C23" s="33"/>
      <c r="D23" s="33"/>
      <c r="E23" s="112"/>
      <c r="F23" s="117"/>
      <c r="G23" s="128"/>
      <c r="I23" s="129"/>
      <c r="J23" s="167"/>
      <c r="K23" s="167"/>
      <c r="L23" s="167"/>
      <c r="M23" s="167"/>
      <c r="N23" s="167"/>
      <c r="O23" s="167"/>
      <c r="P23" s="167"/>
      <c r="Q23" s="167"/>
      <c r="R23" s="168"/>
      <c r="S23" s="168"/>
      <c r="T23" s="168"/>
      <c r="U23" s="150"/>
      <c r="V23" s="150"/>
      <c r="W23" s="150"/>
      <c r="X23" s="151"/>
      <c r="Y23" s="768"/>
      <c r="Z23" s="768"/>
      <c r="AA23" s="768"/>
      <c r="AB23" s="768"/>
      <c r="AC23" s="768"/>
      <c r="AD23" s="768"/>
      <c r="AE23" s="768"/>
      <c r="AF23" s="768"/>
      <c r="AG23" s="769"/>
      <c r="AH23" s="769"/>
      <c r="AI23" s="769"/>
      <c r="AJ23" s="751"/>
      <c r="AK23" s="751"/>
      <c r="AL23" s="751"/>
      <c r="AM23" s="751"/>
      <c r="AN23" s="94"/>
      <c r="AO23" s="43"/>
      <c r="BC23" s="114"/>
      <c r="BE23" s="94"/>
      <c r="BF23" s="43"/>
      <c r="BT23" s="114"/>
    </row>
    <row r="24" spans="1:72" ht="12" hidden="1" customHeight="1" x14ac:dyDescent="0.25">
      <c r="A24" s="92">
        <v>8</v>
      </c>
      <c r="B24" s="116"/>
      <c r="C24" s="9" t="str">
        <f>'Budget &amp; Total'!C30</f>
        <v>Instrumenter og udstyr</v>
      </c>
      <c r="D24" s="9"/>
      <c r="E24" s="112" t="s">
        <v>31</v>
      </c>
      <c r="F24" s="245">
        <f>'Budget &amp; Total'!G30</f>
        <v>0</v>
      </c>
      <c r="G24" s="119">
        <f ca="1">HLOOKUP($G$5,'Period(er)'!$X:$AL,5+A24,FALSE)</f>
        <v>0</v>
      </c>
      <c r="I24" s="120">
        <f t="shared" ref="I24:I32" si="4">SUM(J24:AM24)</f>
        <v>0</v>
      </c>
      <c r="J24" s="606"/>
      <c r="K24" s="606"/>
      <c r="L24" s="606"/>
      <c r="M24" s="606"/>
      <c r="N24" s="606"/>
      <c r="O24" s="606"/>
      <c r="P24" s="606"/>
      <c r="Q24" s="606"/>
      <c r="R24" s="606"/>
      <c r="S24" s="606"/>
      <c r="T24" s="606"/>
      <c r="U24" s="606"/>
      <c r="V24" s="606"/>
      <c r="W24" s="606"/>
      <c r="X24" s="607"/>
      <c r="Y24" s="767"/>
      <c r="Z24" s="767"/>
      <c r="AA24" s="767"/>
      <c r="AB24" s="767"/>
      <c r="AC24" s="767"/>
      <c r="AD24" s="767"/>
      <c r="AE24" s="767"/>
      <c r="AF24" s="767"/>
      <c r="AG24" s="767"/>
      <c r="AH24" s="767"/>
      <c r="AI24" s="767"/>
      <c r="AJ24" s="767"/>
      <c r="AK24" s="767"/>
      <c r="AL24" s="767"/>
      <c r="AM24" s="767"/>
      <c r="AN24" s="94"/>
      <c r="AO24" s="43">
        <f ca="1">IF(Data!$H$2="ja",IF(HLOOKUP($G$5,'Partner-period(er)'!$AP:$BD,5+$A24+((AO$15-1)*50),FALSE)&gt;0,1,0),0)</f>
        <v>0</v>
      </c>
      <c r="AP24">
        <f ca="1">IF(Data!$H$2="ja",IF(HLOOKUP($G$5,'Partner-period(er)'!$AP:$BD,5+$A24+((AP$15-1)*50),FALSE)&gt;0,1,0),0)</f>
        <v>0</v>
      </c>
      <c r="AQ24">
        <f ca="1">IF(Data!$H$2="ja",IF(HLOOKUP($G$5,'Partner-period(er)'!$AP:$BD,5+$A24+((AQ$15-1)*50),FALSE)&gt;0,1,0),0)</f>
        <v>0</v>
      </c>
      <c r="AR24">
        <f ca="1">IF(Data!$H$2="ja",IF(HLOOKUP($G$5,'Partner-period(er)'!$AP:$BD,5+$A24+((AR$15-1)*50),FALSE)&gt;0,1,0),0)</f>
        <v>0</v>
      </c>
      <c r="AS24">
        <f ca="1">IF(Data!$H$2="ja",IF(HLOOKUP($G$5,'Partner-period(er)'!$AP:$BD,5+$A24+((AS$15-1)*50),FALSE)&gt;0,1,0),0)</f>
        <v>0</v>
      </c>
      <c r="AT24">
        <f ca="1">IF(Data!$H$2="ja",IF(HLOOKUP($G$5,'Partner-period(er)'!$AP:$BD,5+$A24+((AT$15-1)*50),FALSE)&gt;0,1,0),0)</f>
        <v>0</v>
      </c>
      <c r="AU24">
        <f ca="1">IF(Data!$H$2="ja",IF(HLOOKUP($G$5,'Partner-period(er)'!$AP:$BD,5+$A24+((AU$15-1)*50),FALSE)&gt;0,1,0),0)</f>
        <v>0</v>
      </c>
      <c r="AV24">
        <f ca="1">IF(Data!$H$2="ja",IF(HLOOKUP($G$5,'Partner-period(er)'!$AP:$BD,5+$A24+((AV$15-1)*50),FALSE)&gt;0,1,0),0)</f>
        <v>0</v>
      </c>
      <c r="AW24">
        <f ca="1">IF(Data!$H$2="ja",IF(HLOOKUP($G$5,'Partner-period(er)'!$AP:$BD,5+$A24+((AW$15-1)*50),FALSE)&gt;0,1,0),0)</f>
        <v>0</v>
      </c>
      <c r="AX24">
        <f ca="1">IF(Data!$H$2="ja",IF(HLOOKUP($G$5,'Partner-period(er)'!$AP:$BD,5+$A24+((AX$15-1)*50),FALSE)&gt;0,1,0),0)</f>
        <v>0</v>
      </c>
      <c r="AY24">
        <f ca="1">IF(Data!$H$2="ja",IF(HLOOKUP($G$5,'Partner-period(er)'!$AP:$BD,5+$A24+((AY$15-1)*50),FALSE)&gt;0,1,0),0)</f>
        <v>0</v>
      </c>
      <c r="AZ24">
        <f ca="1">IF(Data!$H$2="ja",IF(HLOOKUP($G$5,'Partner-period(er)'!$AP:$BD,5+$A24+((AZ$15-1)*50),FALSE)&gt;0,1,0),0)</f>
        <v>0</v>
      </c>
      <c r="BA24">
        <f ca="1">IF(Data!$H$2="ja",IF(HLOOKUP($G$5,'Partner-period(er)'!$AP:$BD,5+$A24+((BA$15-1)*50),FALSE)&gt;0,1,0),0)</f>
        <v>0</v>
      </c>
      <c r="BB24">
        <f ca="1">IF(Data!$H$2="ja",IF(HLOOKUP($G$5,'Partner-period(er)'!$AP:$BD,5+$A24+((BB$15-1)*50),FALSE)&gt;0,1,0),0)</f>
        <v>0</v>
      </c>
      <c r="BC24" s="114">
        <f ca="1">IF(Data!$H$2="ja",IF(HLOOKUP($G$5,'Partner-period(er)'!$AP:$BD,5+$A24+((BC$15-1)*50),FALSE)&gt;0,1,0),0)</f>
        <v>0</v>
      </c>
      <c r="BE24" s="94"/>
      <c r="BF24" s="43">
        <f ca="1">IF(Data!$H$2="ja",IF(HLOOKUP($G$5,'Partner-period(er)'!$AP:$BD,5+$A24+((BF$15-1)*50),FALSE)&gt;0,1,0),0)</f>
        <v>0</v>
      </c>
      <c r="BG24">
        <f ca="1">IF(Data!$H$2="ja",IF(HLOOKUP($G$5,'Partner-period(er)'!$AP:$BD,5+$A24+((BG$15-1)*50),FALSE)&gt;0,1,0),0)</f>
        <v>0</v>
      </c>
      <c r="BH24">
        <f ca="1">IF(Data!$H$2="ja",IF(HLOOKUP($G$5,'Partner-period(er)'!$AP:$BD,5+$A24+((BH$15-1)*50),FALSE)&gt;0,1,0),0)</f>
        <v>0</v>
      </c>
      <c r="BI24">
        <f ca="1">IF(Data!$H$2="ja",IF(HLOOKUP($G$5,'Partner-period(er)'!$AP:$BD,5+$A24+((BI$15-1)*50),FALSE)&gt;0,1,0),0)</f>
        <v>0</v>
      </c>
      <c r="BJ24">
        <f ca="1">IF(Data!$H$2="ja",IF(HLOOKUP($G$5,'Partner-period(er)'!$AP:$BD,5+$A24+((BJ$15-1)*50),FALSE)&gt;0,1,0),0)</f>
        <v>0</v>
      </c>
      <c r="BK24">
        <f ca="1">IF(Data!$H$2="ja",IF(HLOOKUP($G$5,'Partner-period(er)'!$AP:$BD,5+$A24+((BK$15-1)*50),FALSE)&gt;0,1,0),0)</f>
        <v>0</v>
      </c>
      <c r="BL24">
        <f ca="1">IF(Data!$H$2="ja",IF(HLOOKUP($G$5,'Partner-period(er)'!$AP:$BD,5+$A24+((BL$15-1)*50),FALSE)&gt;0,1,0),0)</f>
        <v>0</v>
      </c>
      <c r="BM24">
        <f ca="1">IF(Data!$H$2="ja",IF(HLOOKUP($G$5,'Partner-period(er)'!$AP:$BD,5+$A24+((BM$15-1)*50),FALSE)&gt;0,1,0),0)</f>
        <v>0</v>
      </c>
      <c r="BN24">
        <f ca="1">IF(Data!$H$2="ja",IF(HLOOKUP($G$5,'Partner-period(er)'!$AP:$BD,5+$A24+((BN$15-1)*50),FALSE)&gt;0,1,0),0)</f>
        <v>0</v>
      </c>
      <c r="BO24">
        <f ca="1">IF(Data!$H$2="ja",IF(HLOOKUP($G$5,'Partner-period(er)'!$AP:$BD,5+$A24+((BO$15-1)*50),FALSE)&gt;0,1,0),0)</f>
        <v>0</v>
      </c>
      <c r="BP24">
        <f ca="1">IF(Data!$H$2="ja",IF(HLOOKUP($G$5,'Partner-period(er)'!$AP:$BD,5+$A24+((BP$15-1)*50),FALSE)&gt;0,1,0),0)</f>
        <v>0</v>
      </c>
      <c r="BQ24">
        <f ca="1">IF(Data!$H$2="ja",IF(HLOOKUP($G$5,'Partner-period(er)'!$AP:$BD,5+$A24+((BQ$15-1)*50),FALSE)&gt;0,1,0),0)</f>
        <v>0</v>
      </c>
      <c r="BR24">
        <f ca="1">IF(Data!$H$2="ja",IF(HLOOKUP($G$5,'Partner-period(er)'!$AP:$BD,5+$A24+((BR$15-1)*50),FALSE)&gt;0,1,0),0)</f>
        <v>0</v>
      </c>
      <c r="BS24">
        <f ca="1">IF(Data!$H$2="ja",IF(HLOOKUP($G$5,'Partner-period(er)'!$AP:$BD,5+$A24+((BS$15-1)*50),FALSE)&gt;0,1,0),0)</f>
        <v>0</v>
      </c>
      <c r="BT24" s="114">
        <f ca="1">IF(Data!$H$2="ja",IF(HLOOKUP($G$5,'Partner-period(er)'!$AP:$BD,5+$A24+((BT$15-1)*50),FALSE)&gt;0,1,0),0)</f>
        <v>0</v>
      </c>
    </row>
    <row r="25" spans="1:72" ht="12" hidden="1" customHeight="1" x14ac:dyDescent="0.25">
      <c r="A25" s="92">
        <v>9</v>
      </c>
      <c r="B25" s="39"/>
      <c r="C25" s="9" t="str">
        <f>'Budget &amp; Total'!C31</f>
        <v>Bygninger og jord</v>
      </c>
      <c r="D25" s="9"/>
      <c r="E25" s="112" t="s">
        <v>31</v>
      </c>
      <c r="F25" s="245">
        <f>'Budget &amp; Total'!G31</f>
        <v>0</v>
      </c>
      <c r="G25" s="119">
        <f ca="1">HLOOKUP($G$5,'Period(er)'!$X:$AL,5+A25,FALSE)</f>
        <v>0</v>
      </c>
      <c r="I25" s="120">
        <f t="shared" si="4"/>
        <v>0</v>
      </c>
      <c r="J25" s="606"/>
      <c r="K25" s="606"/>
      <c r="L25" s="606"/>
      <c r="M25" s="606"/>
      <c r="N25" s="606"/>
      <c r="O25" s="606"/>
      <c r="P25" s="606"/>
      <c r="Q25" s="606"/>
      <c r="R25" s="606"/>
      <c r="S25" s="606"/>
      <c r="T25" s="606"/>
      <c r="U25" s="606"/>
      <c r="V25" s="606"/>
      <c r="W25" s="606"/>
      <c r="X25" s="607"/>
      <c r="Y25" s="767"/>
      <c r="Z25" s="767"/>
      <c r="AA25" s="767"/>
      <c r="AB25" s="767"/>
      <c r="AC25" s="767"/>
      <c r="AD25" s="767"/>
      <c r="AE25" s="767"/>
      <c r="AF25" s="767"/>
      <c r="AG25" s="767"/>
      <c r="AH25" s="767"/>
      <c r="AI25" s="767"/>
      <c r="AJ25" s="767"/>
      <c r="AK25" s="767"/>
      <c r="AL25" s="767"/>
      <c r="AM25" s="767"/>
      <c r="AN25" s="94"/>
      <c r="AO25" s="43">
        <f ca="1">IF(Data!$H$2="ja",IF(HLOOKUP($G$5,'Partner-period(er)'!$AP:$BD,5+$A25+((AO$15-1)*50),FALSE)&gt;0,1,0),0)</f>
        <v>0</v>
      </c>
      <c r="AP25">
        <f ca="1">IF(Data!$H$2="ja",IF(HLOOKUP($G$5,'Partner-period(er)'!$AP:$BD,5+$A25+((AP$15-1)*50),FALSE)&gt;0,1,0),0)</f>
        <v>0</v>
      </c>
      <c r="AQ25">
        <f ca="1">IF(Data!$H$2="ja",IF(HLOOKUP($G$5,'Partner-period(er)'!$AP:$BD,5+$A25+((AQ$15-1)*50),FALSE)&gt;0,1,0),0)</f>
        <v>0</v>
      </c>
      <c r="AR25">
        <f ca="1">IF(Data!$H$2="ja",IF(HLOOKUP($G$5,'Partner-period(er)'!$AP:$BD,5+$A25+((AR$15-1)*50),FALSE)&gt;0,1,0),0)</f>
        <v>0</v>
      </c>
      <c r="AS25">
        <f ca="1">IF(Data!$H$2="ja",IF(HLOOKUP($G$5,'Partner-period(er)'!$AP:$BD,5+$A25+((AS$15-1)*50),FALSE)&gt;0,1,0),0)</f>
        <v>0</v>
      </c>
      <c r="AT25">
        <f ca="1">IF(Data!$H$2="ja",IF(HLOOKUP($G$5,'Partner-period(er)'!$AP:$BD,5+$A25+((AT$15-1)*50),FALSE)&gt;0,1,0),0)</f>
        <v>0</v>
      </c>
      <c r="AU25">
        <f ca="1">IF(Data!$H$2="ja",IF(HLOOKUP($G$5,'Partner-period(er)'!$AP:$BD,5+$A25+((AU$15-1)*50),FALSE)&gt;0,1,0),0)</f>
        <v>0</v>
      </c>
      <c r="AV25">
        <f ca="1">IF(Data!$H$2="ja",IF(HLOOKUP($G$5,'Partner-period(er)'!$AP:$BD,5+$A25+((AV$15-1)*50),FALSE)&gt;0,1,0),0)</f>
        <v>0</v>
      </c>
      <c r="AW25">
        <f ca="1">IF(Data!$H$2="ja",IF(HLOOKUP($G$5,'Partner-period(er)'!$AP:$BD,5+$A25+((AW$15-1)*50),FALSE)&gt;0,1,0),0)</f>
        <v>0</v>
      </c>
      <c r="AX25">
        <f ca="1">IF(Data!$H$2="ja",IF(HLOOKUP($G$5,'Partner-period(er)'!$AP:$BD,5+$A25+((AX$15-1)*50),FALSE)&gt;0,1,0),0)</f>
        <v>0</v>
      </c>
      <c r="AY25">
        <f ca="1">IF(Data!$H$2="ja",IF(HLOOKUP($G$5,'Partner-period(er)'!$AP:$BD,5+$A25+((AY$15-1)*50),FALSE)&gt;0,1,0),0)</f>
        <v>0</v>
      </c>
      <c r="AZ25">
        <f ca="1">IF(Data!$H$2="ja",IF(HLOOKUP($G$5,'Partner-period(er)'!$AP:$BD,5+$A25+((AZ$15-1)*50),FALSE)&gt;0,1,0),0)</f>
        <v>0</v>
      </c>
      <c r="BA25">
        <f ca="1">IF(Data!$H$2="ja",IF(HLOOKUP($G$5,'Partner-period(er)'!$AP:$BD,5+$A25+((BA$15-1)*50),FALSE)&gt;0,1,0),0)</f>
        <v>0</v>
      </c>
      <c r="BB25">
        <f ca="1">IF(Data!$H$2="ja",IF(HLOOKUP($G$5,'Partner-period(er)'!$AP:$BD,5+$A25+((BB$15-1)*50),FALSE)&gt;0,1,0),0)</f>
        <v>0</v>
      </c>
      <c r="BC25" s="114">
        <f ca="1">IF(Data!$H$2="ja",IF(HLOOKUP($G$5,'Partner-period(er)'!$AP:$BD,5+$A25+((BC$15-1)*50),FALSE)&gt;0,1,0),0)</f>
        <v>0</v>
      </c>
      <c r="BE25" s="94"/>
      <c r="BF25" s="43">
        <f ca="1">IF(Data!$H$2="ja",IF(HLOOKUP($G$5,'Partner-period(er)'!$AP:$BD,5+$A25+((BF$15-1)*50),FALSE)&gt;0,1,0),0)</f>
        <v>0</v>
      </c>
      <c r="BG25">
        <f ca="1">IF(Data!$H$2="ja",IF(HLOOKUP($G$5,'Partner-period(er)'!$AP:$BD,5+$A25+((BG$15-1)*50),FALSE)&gt;0,1,0),0)</f>
        <v>0</v>
      </c>
      <c r="BH25">
        <f ca="1">IF(Data!$H$2="ja",IF(HLOOKUP($G$5,'Partner-period(er)'!$AP:$BD,5+$A25+((BH$15-1)*50),FALSE)&gt;0,1,0),0)</f>
        <v>0</v>
      </c>
      <c r="BI25">
        <f ca="1">IF(Data!$H$2="ja",IF(HLOOKUP($G$5,'Partner-period(er)'!$AP:$BD,5+$A25+((BI$15-1)*50),FALSE)&gt;0,1,0),0)</f>
        <v>0</v>
      </c>
      <c r="BJ25">
        <f ca="1">IF(Data!$H$2="ja",IF(HLOOKUP($G$5,'Partner-period(er)'!$AP:$BD,5+$A25+((BJ$15-1)*50),FALSE)&gt;0,1,0),0)</f>
        <v>0</v>
      </c>
      <c r="BK25">
        <f ca="1">IF(Data!$H$2="ja",IF(HLOOKUP($G$5,'Partner-period(er)'!$AP:$BD,5+$A25+((BK$15-1)*50),FALSE)&gt;0,1,0),0)</f>
        <v>0</v>
      </c>
      <c r="BL25">
        <f ca="1">IF(Data!$H$2="ja",IF(HLOOKUP($G$5,'Partner-period(er)'!$AP:$BD,5+$A25+((BL$15-1)*50),FALSE)&gt;0,1,0),0)</f>
        <v>0</v>
      </c>
      <c r="BM25">
        <f ca="1">IF(Data!$H$2="ja",IF(HLOOKUP($G$5,'Partner-period(er)'!$AP:$BD,5+$A25+((BM$15-1)*50),FALSE)&gt;0,1,0),0)</f>
        <v>0</v>
      </c>
      <c r="BN25">
        <f ca="1">IF(Data!$H$2="ja",IF(HLOOKUP($G$5,'Partner-period(er)'!$AP:$BD,5+$A25+((BN$15-1)*50),FALSE)&gt;0,1,0),0)</f>
        <v>0</v>
      </c>
      <c r="BO25">
        <f ca="1">IF(Data!$H$2="ja",IF(HLOOKUP($G$5,'Partner-period(er)'!$AP:$BD,5+$A25+((BO$15-1)*50),FALSE)&gt;0,1,0),0)</f>
        <v>0</v>
      </c>
      <c r="BP25">
        <f ca="1">IF(Data!$H$2="ja",IF(HLOOKUP($G$5,'Partner-period(er)'!$AP:$BD,5+$A25+((BP$15-1)*50),FALSE)&gt;0,1,0),0)</f>
        <v>0</v>
      </c>
      <c r="BQ25">
        <f ca="1">IF(Data!$H$2="ja",IF(HLOOKUP($G$5,'Partner-period(er)'!$AP:$BD,5+$A25+((BQ$15-1)*50),FALSE)&gt;0,1,0),0)</f>
        <v>0</v>
      </c>
      <c r="BR25">
        <f ca="1">IF(Data!$H$2="ja",IF(HLOOKUP($G$5,'Partner-period(er)'!$AP:$BD,5+$A25+((BR$15-1)*50),FALSE)&gt;0,1,0),0)</f>
        <v>0</v>
      </c>
      <c r="BS25">
        <f ca="1">IF(Data!$H$2="ja",IF(HLOOKUP($G$5,'Partner-period(er)'!$AP:$BD,5+$A25+((BS$15-1)*50),FALSE)&gt;0,1,0),0)</f>
        <v>0</v>
      </c>
      <c r="BT25" s="114">
        <f ca="1">IF(Data!$H$2="ja",IF(HLOOKUP($G$5,'Partner-period(er)'!$AP:$BD,5+$A25+((BT$15-1)*50),FALSE)&gt;0,1,0),0)</f>
        <v>0</v>
      </c>
    </row>
    <row r="26" spans="1:72" ht="12" hidden="1" customHeight="1" x14ac:dyDescent="0.25">
      <c r="A26" s="92">
        <v>10</v>
      </c>
      <c r="B26" s="39"/>
      <c r="C26" s="9" t="str">
        <f>'Budget &amp; Total'!C32</f>
        <v>Andre driftsudgifter, herunder materialer</v>
      </c>
      <c r="D26" s="9"/>
      <c r="E26" s="112" t="s">
        <v>31</v>
      </c>
      <c r="F26" s="245">
        <f>'Budget &amp; Total'!G32</f>
        <v>0</v>
      </c>
      <c r="G26" s="119">
        <f ca="1">HLOOKUP($G$5,'Period(er)'!$X:$AL,5+A26,FALSE)</f>
        <v>0</v>
      </c>
      <c r="I26" s="120">
        <f t="shared" si="4"/>
        <v>0</v>
      </c>
      <c r="J26" s="606"/>
      <c r="K26" s="606"/>
      <c r="L26" s="606"/>
      <c r="M26" s="606"/>
      <c r="N26" s="606"/>
      <c r="O26" s="606"/>
      <c r="P26" s="606"/>
      <c r="Q26" s="606"/>
      <c r="R26" s="606"/>
      <c r="S26" s="606"/>
      <c r="T26" s="606"/>
      <c r="U26" s="606"/>
      <c r="V26" s="606"/>
      <c r="W26" s="606"/>
      <c r="X26" s="607"/>
      <c r="Y26" s="767"/>
      <c r="Z26" s="767"/>
      <c r="AA26" s="767"/>
      <c r="AB26" s="767"/>
      <c r="AC26" s="767"/>
      <c r="AD26" s="767"/>
      <c r="AE26" s="767"/>
      <c r="AF26" s="767"/>
      <c r="AG26" s="767"/>
      <c r="AH26" s="767"/>
      <c r="AI26" s="767"/>
      <c r="AJ26" s="767"/>
      <c r="AK26" s="767"/>
      <c r="AL26" s="767"/>
      <c r="AM26" s="767"/>
      <c r="AN26" s="94"/>
      <c r="AO26" s="43">
        <f ca="1">IF(Data!$H$2="ja",IF(HLOOKUP($G$5,'Partner-period(er)'!$AP:$BD,5+$A26+((AO$15-1)*50),FALSE)&gt;0,1,0),0)</f>
        <v>0</v>
      </c>
      <c r="AP26">
        <f ca="1">IF(Data!$H$2="ja",IF(HLOOKUP($G$5,'Partner-period(er)'!$AP:$BD,5+$A26+((AP$15-1)*50),FALSE)&gt;0,1,0),0)</f>
        <v>0</v>
      </c>
      <c r="AQ26">
        <f ca="1">IF(Data!$H$2="ja",IF(HLOOKUP($G$5,'Partner-period(er)'!$AP:$BD,5+$A26+((AQ$15-1)*50),FALSE)&gt;0,1,0),0)</f>
        <v>0</v>
      </c>
      <c r="AR26">
        <f ca="1">IF(Data!$H$2="ja",IF(HLOOKUP($G$5,'Partner-period(er)'!$AP:$BD,5+$A26+((AR$15-1)*50),FALSE)&gt;0,1,0),0)</f>
        <v>0</v>
      </c>
      <c r="AS26">
        <f ca="1">IF(Data!$H$2="ja",IF(HLOOKUP($G$5,'Partner-period(er)'!$AP:$BD,5+$A26+((AS$15-1)*50),FALSE)&gt;0,1,0),0)</f>
        <v>0</v>
      </c>
      <c r="AT26">
        <f ca="1">IF(Data!$H$2="ja",IF(HLOOKUP($G$5,'Partner-period(er)'!$AP:$BD,5+$A26+((AT$15-1)*50),FALSE)&gt;0,1,0),0)</f>
        <v>0</v>
      </c>
      <c r="AU26">
        <f ca="1">IF(Data!$H$2="ja",IF(HLOOKUP($G$5,'Partner-period(er)'!$AP:$BD,5+$A26+((AU$15-1)*50),FALSE)&gt;0,1,0),0)</f>
        <v>0</v>
      </c>
      <c r="AV26">
        <f ca="1">IF(Data!$H$2="ja",IF(HLOOKUP($G$5,'Partner-period(er)'!$AP:$BD,5+$A26+((AV$15-1)*50),FALSE)&gt;0,1,0),0)</f>
        <v>0</v>
      </c>
      <c r="AW26">
        <f ca="1">IF(Data!$H$2="ja",IF(HLOOKUP($G$5,'Partner-period(er)'!$AP:$BD,5+$A26+((AW$15-1)*50),FALSE)&gt;0,1,0),0)</f>
        <v>0</v>
      </c>
      <c r="AX26">
        <f ca="1">IF(Data!$H$2="ja",IF(HLOOKUP($G$5,'Partner-period(er)'!$AP:$BD,5+$A26+((AX$15-1)*50),FALSE)&gt;0,1,0),0)</f>
        <v>0</v>
      </c>
      <c r="AY26">
        <f ca="1">IF(Data!$H$2="ja",IF(HLOOKUP($G$5,'Partner-period(er)'!$AP:$BD,5+$A26+((AY$15-1)*50),FALSE)&gt;0,1,0),0)</f>
        <v>0</v>
      </c>
      <c r="AZ26">
        <f ca="1">IF(Data!$H$2="ja",IF(HLOOKUP($G$5,'Partner-period(er)'!$AP:$BD,5+$A26+((AZ$15-1)*50),FALSE)&gt;0,1,0),0)</f>
        <v>0</v>
      </c>
      <c r="BA26">
        <f ca="1">IF(Data!$H$2="ja",IF(HLOOKUP($G$5,'Partner-period(er)'!$AP:$BD,5+$A26+((BA$15-1)*50),FALSE)&gt;0,1,0),0)</f>
        <v>0</v>
      </c>
      <c r="BB26">
        <f ca="1">IF(Data!$H$2="ja",IF(HLOOKUP($G$5,'Partner-period(er)'!$AP:$BD,5+$A26+((BB$15-1)*50),FALSE)&gt;0,1,0),0)</f>
        <v>0</v>
      </c>
      <c r="BC26" s="114">
        <f ca="1">IF(Data!$H$2="ja",IF(HLOOKUP($G$5,'Partner-period(er)'!$AP:$BD,5+$A26+((BC$15-1)*50),FALSE)&gt;0,1,0),0)</f>
        <v>0</v>
      </c>
      <c r="BE26" s="94"/>
      <c r="BF26" s="43">
        <f ca="1">IF(Data!$H$2="ja",IF(HLOOKUP($G$5,'Partner-period(er)'!$AP:$BD,5+$A26+((BF$15-1)*50),FALSE)&gt;0,1,0),0)</f>
        <v>0</v>
      </c>
      <c r="BG26">
        <f ca="1">IF(Data!$H$2="ja",IF(HLOOKUP($G$5,'Partner-period(er)'!$AP:$BD,5+$A26+((BG$15-1)*50),FALSE)&gt;0,1,0),0)</f>
        <v>0</v>
      </c>
      <c r="BH26">
        <f ca="1">IF(Data!$H$2="ja",IF(HLOOKUP($G$5,'Partner-period(er)'!$AP:$BD,5+$A26+((BH$15-1)*50),FALSE)&gt;0,1,0),0)</f>
        <v>0</v>
      </c>
      <c r="BI26">
        <f ca="1">IF(Data!$H$2="ja",IF(HLOOKUP($G$5,'Partner-period(er)'!$AP:$BD,5+$A26+((BI$15-1)*50),FALSE)&gt;0,1,0),0)</f>
        <v>0</v>
      </c>
      <c r="BJ26">
        <f ca="1">IF(Data!$H$2="ja",IF(HLOOKUP($G$5,'Partner-period(er)'!$AP:$BD,5+$A26+((BJ$15-1)*50),FALSE)&gt;0,1,0),0)</f>
        <v>0</v>
      </c>
      <c r="BK26">
        <f ca="1">IF(Data!$H$2="ja",IF(HLOOKUP($G$5,'Partner-period(er)'!$AP:$BD,5+$A26+((BK$15-1)*50),FALSE)&gt;0,1,0),0)</f>
        <v>0</v>
      </c>
      <c r="BL26">
        <f ca="1">IF(Data!$H$2="ja",IF(HLOOKUP($G$5,'Partner-period(er)'!$AP:$BD,5+$A26+((BL$15-1)*50),FALSE)&gt;0,1,0),0)</f>
        <v>0</v>
      </c>
      <c r="BM26">
        <f ca="1">IF(Data!$H$2="ja",IF(HLOOKUP($G$5,'Partner-period(er)'!$AP:$BD,5+$A26+((BM$15-1)*50),FALSE)&gt;0,1,0),0)</f>
        <v>0</v>
      </c>
      <c r="BN26">
        <f ca="1">IF(Data!$H$2="ja",IF(HLOOKUP($G$5,'Partner-period(er)'!$AP:$BD,5+$A26+((BN$15-1)*50),FALSE)&gt;0,1,0),0)</f>
        <v>0</v>
      </c>
      <c r="BO26">
        <f ca="1">IF(Data!$H$2="ja",IF(HLOOKUP($G$5,'Partner-period(er)'!$AP:$BD,5+$A26+((BO$15-1)*50),FALSE)&gt;0,1,0),0)</f>
        <v>0</v>
      </c>
      <c r="BP26">
        <f ca="1">IF(Data!$H$2="ja",IF(HLOOKUP($G$5,'Partner-period(er)'!$AP:$BD,5+$A26+((BP$15-1)*50),FALSE)&gt;0,1,0),0)</f>
        <v>0</v>
      </c>
      <c r="BQ26">
        <f ca="1">IF(Data!$H$2="ja",IF(HLOOKUP($G$5,'Partner-period(er)'!$AP:$BD,5+$A26+((BQ$15-1)*50),FALSE)&gt;0,1,0),0)</f>
        <v>0</v>
      </c>
      <c r="BR26">
        <f ca="1">IF(Data!$H$2="ja",IF(HLOOKUP($G$5,'Partner-period(er)'!$AP:$BD,5+$A26+((BR$15-1)*50),FALSE)&gt;0,1,0),0)</f>
        <v>0</v>
      </c>
      <c r="BS26">
        <f ca="1">IF(Data!$H$2="ja",IF(HLOOKUP($G$5,'Partner-period(er)'!$AP:$BD,5+$A26+((BS$15-1)*50),FALSE)&gt;0,1,0),0)</f>
        <v>0</v>
      </c>
      <c r="BT26" s="114">
        <f ca="1">IF(Data!$H$2="ja",IF(HLOOKUP($G$5,'Partner-period(er)'!$AP:$BD,5+$A26+((BT$15-1)*50),FALSE)&gt;0,1,0),0)</f>
        <v>0</v>
      </c>
    </row>
    <row r="27" spans="1:72" ht="12" customHeight="1" x14ac:dyDescent="0.25">
      <c r="A27" s="92">
        <v>11</v>
      </c>
      <c r="B27" s="39"/>
      <c r="C27" s="9" t="str">
        <f>'Budget &amp; Total'!C33</f>
        <v>Konsulentydelser ved køb fra ekstern leverandør</v>
      </c>
      <c r="D27" s="9"/>
      <c r="E27" s="112" t="s">
        <v>31</v>
      </c>
      <c r="F27" s="245">
        <f>'Budget &amp; Total'!G33</f>
        <v>0</v>
      </c>
      <c r="G27" s="119">
        <f ca="1">HLOOKUP($G$5,'Period(er)'!$X:$AL,5+A27,FALSE)</f>
        <v>0</v>
      </c>
      <c r="I27" s="120">
        <f t="shared" si="4"/>
        <v>0</v>
      </c>
      <c r="J27" s="606"/>
      <c r="K27" s="606"/>
      <c r="L27" s="606"/>
      <c r="M27" s="606"/>
      <c r="N27" s="606"/>
      <c r="O27" s="606"/>
      <c r="P27" s="606"/>
      <c r="Q27" s="606"/>
      <c r="R27" s="606"/>
      <c r="S27" s="606"/>
      <c r="T27" s="606"/>
      <c r="U27" s="606"/>
      <c r="V27" s="606"/>
      <c r="W27" s="606"/>
      <c r="X27" s="607"/>
      <c r="Y27" s="767"/>
      <c r="Z27" s="767"/>
      <c r="AA27" s="767"/>
      <c r="AB27" s="767"/>
      <c r="AC27" s="767"/>
      <c r="AD27" s="767"/>
      <c r="AE27" s="767"/>
      <c r="AF27" s="767"/>
      <c r="AG27" s="767"/>
      <c r="AH27" s="767"/>
      <c r="AI27" s="767"/>
      <c r="AJ27" s="767"/>
      <c r="AK27" s="767"/>
      <c r="AL27" s="767"/>
      <c r="AM27" s="767"/>
      <c r="AN27" s="94"/>
      <c r="AO27" s="43">
        <f ca="1">IF(Data!$H$2="ja",IF(HLOOKUP($G$5,'Partner-period(er)'!$AP:$BD,5+$A27+((AO$15-1)*50),FALSE)&gt;0,1,0),0)</f>
        <v>0</v>
      </c>
      <c r="AP27">
        <f ca="1">IF(Data!$H$2="ja",IF(HLOOKUP($G$5,'Partner-period(er)'!$AP:$BD,5+$A27+((AP$15-1)*50),FALSE)&gt;0,1,0),0)</f>
        <v>0</v>
      </c>
      <c r="AQ27">
        <f ca="1">IF(Data!$H$2="ja",IF(HLOOKUP($G$5,'Partner-period(er)'!$AP:$BD,5+$A27+((AQ$15-1)*50),FALSE)&gt;0,1,0),0)</f>
        <v>0</v>
      </c>
      <c r="AR27">
        <f ca="1">IF(Data!$H$2="ja",IF(HLOOKUP($G$5,'Partner-period(er)'!$AP:$BD,5+$A27+((AR$15-1)*50),FALSE)&gt;0,1,0),0)</f>
        <v>0</v>
      </c>
      <c r="AS27">
        <f ca="1">IF(Data!$H$2="ja",IF(HLOOKUP($G$5,'Partner-period(er)'!$AP:$BD,5+$A27+((AS$15-1)*50),FALSE)&gt;0,1,0),0)</f>
        <v>0</v>
      </c>
      <c r="AT27">
        <f ca="1">IF(Data!$H$2="ja",IF(HLOOKUP($G$5,'Partner-period(er)'!$AP:$BD,5+$A27+((AT$15-1)*50),FALSE)&gt;0,1,0),0)</f>
        <v>0</v>
      </c>
      <c r="AU27">
        <f ca="1">IF(Data!$H$2="ja",IF(HLOOKUP($G$5,'Partner-period(er)'!$AP:$BD,5+$A27+((AU$15-1)*50),FALSE)&gt;0,1,0),0)</f>
        <v>0</v>
      </c>
      <c r="AV27">
        <f ca="1">IF(Data!$H$2="ja",IF(HLOOKUP($G$5,'Partner-period(er)'!$AP:$BD,5+$A27+((AV$15-1)*50),FALSE)&gt;0,1,0),0)</f>
        <v>0</v>
      </c>
      <c r="AW27">
        <f ca="1">IF(Data!$H$2="ja",IF(HLOOKUP($G$5,'Partner-period(er)'!$AP:$BD,5+$A27+((AW$15-1)*50),FALSE)&gt;0,1,0),0)</f>
        <v>0</v>
      </c>
      <c r="AX27">
        <f ca="1">IF(Data!$H$2="ja",IF(HLOOKUP($G$5,'Partner-period(er)'!$AP:$BD,5+$A27+((AX$15-1)*50),FALSE)&gt;0,1,0),0)</f>
        <v>0</v>
      </c>
      <c r="AY27">
        <f ca="1">IF(Data!$H$2="ja",IF(HLOOKUP($G$5,'Partner-period(er)'!$AP:$BD,5+$A27+((AY$15-1)*50),FALSE)&gt;0,1,0),0)</f>
        <v>0</v>
      </c>
      <c r="AZ27">
        <f ca="1">IF(Data!$H$2="ja",IF(HLOOKUP($G$5,'Partner-period(er)'!$AP:$BD,5+$A27+((AZ$15-1)*50),FALSE)&gt;0,1,0),0)</f>
        <v>0</v>
      </c>
      <c r="BA27">
        <f ca="1">IF(Data!$H$2="ja",IF(HLOOKUP($G$5,'Partner-period(er)'!$AP:$BD,5+$A27+((BA$15-1)*50),FALSE)&gt;0,1,0),0)</f>
        <v>0</v>
      </c>
      <c r="BB27">
        <f ca="1">IF(Data!$H$2="ja",IF(HLOOKUP($G$5,'Partner-period(er)'!$AP:$BD,5+$A27+((BB$15-1)*50),FALSE)&gt;0,1,0),0)</f>
        <v>0</v>
      </c>
      <c r="BC27" s="114">
        <f ca="1">IF(Data!$H$2="ja",IF(HLOOKUP($G$5,'Partner-period(er)'!$AP:$BD,5+$A27+((BC$15-1)*50),FALSE)&gt;0,1,0),0)</f>
        <v>0</v>
      </c>
      <c r="BE27" s="94"/>
      <c r="BF27" s="43">
        <f ca="1">IF(Data!$H$2="ja",IF(HLOOKUP($G$5,'Partner-period(er)'!$AP:$BD,5+$A27+((BF$15-1)*50),FALSE)&gt;0,1,0),0)</f>
        <v>0</v>
      </c>
      <c r="BG27">
        <f ca="1">IF(Data!$H$2="ja",IF(HLOOKUP($G$5,'Partner-period(er)'!$AP:$BD,5+$A27+((BG$15-1)*50),FALSE)&gt;0,1,0),0)</f>
        <v>0</v>
      </c>
      <c r="BH27">
        <f ca="1">IF(Data!$H$2="ja",IF(HLOOKUP($G$5,'Partner-period(er)'!$AP:$BD,5+$A27+((BH$15-1)*50),FALSE)&gt;0,1,0),0)</f>
        <v>0</v>
      </c>
      <c r="BI27">
        <f ca="1">IF(Data!$H$2="ja",IF(HLOOKUP($G$5,'Partner-period(er)'!$AP:$BD,5+$A27+((BI$15-1)*50),FALSE)&gt;0,1,0),0)</f>
        <v>0</v>
      </c>
      <c r="BJ27">
        <f ca="1">IF(Data!$H$2="ja",IF(HLOOKUP($G$5,'Partner-period(er)'!$AP:$BD,5+$A27+((BJ$15-1)*50),FALSE)&gt;0,1,0),0)</f>
        <v>0</v>
      </c>
      <c r="BK27">
        <f ca="1">IF(Data!$H$2="ja",IF(HLOOKUP($G$5,'Partner-period(er)'!$AP:$BD,5+$A27+((BK$15-1)*50),FALSE)&gt;0,1,0),0)</f>
        <v>0</v>
      </c>
      <c r="BL27">
        <f ca="1">IF(Data!$H$2="ja",IF(HLOOKUP($G$5,'Partner-period(er)'!$AP:$BD,5+$A27+((BL$15-1)*50),FALSE)&gt;0,1,0),0)</f>
        <v>0</v>
      </c>
      <c r="BM27">
        <f ca="1">IF(Data!$H$2="ja",IF(HLOOKUP($G$5,'Partner-period(er)'!$AP:$BD,5+$A27+((BM$15-1)*50),FALSE)&gt;0,1,0),0)</f>
        <v>0</v>
      </c>
      <c r="BN27">
        <f ca="1">IF(Data!$H$2="ja",IF(HLOOKUP($G$5,'Partner-period(er)'!$AP:$BD,5+$A27+((BN$15-1)*50),FALSE)&gt;0,1,0),0)</f>
        <v>0</v>
      </c>
      <c r="BO27">
        <f ca="1">IF(Data!$H$2="ja",IF(HLOOKUP($G$5,'Partner-period(er)'!$AP:$BD,5+$A27+((BO$15-1)*50),FALSE)&gt;0,1,0),0)</f>
        <v>0</v>
      </c>
      <c r="BP27">
        <f ca="1">IF(Data!$H$2="ja",IF(HLOOKUP($G$5,'Partner-period(er)'!$AP:$BD,5+$A27+((BP$15-1)*50),FALSE)&gt;0,1,0),0)</f>
        <v>0</v>
      </c>
      <c r="BQ27">
        <f ca="1">IF(Data!$H$2="ja",IF(HLOOKUP($G$5,'Partner-period(er)'!$AP:$BD,5+$A27+((BQ$15-1)*50),FALSE)&gt;0,1,0),0)</f>
        <v>0</v>
      </c>
      <c r="BR27">
        <f ca="1">IF(Data!$H$2="ja",IF(HLOOKUP($G$5,'Partner-period(er)'!$AP:$BD,5+$A27+((BR$15-1)*50),FALSE)&gt;0,1,0),0)</f>
        <v>0</v>
      </c>
      <c r="BS27">
        <f ca="1">IF(Data!$H$2="ja",IF(HLOOKUP($G$5,'Partner-period(er)'!$AP:$BD,5+$A27+((BS$15-1)*50),FALSE)&gt;0,1,0),0)</f>
        <v>0</v>
      </c>
      <c r="BT27" s="114">
        <f ca="1">IF(Data!$H$2="ja",IF(HLOOKUP($G$5,'Partner-period(er)'!$AP:$BD,5+$A27+((BT$15-1)*50),FALSE)&gt;0,1,0),0)</f>
        <v>0</v>
      </c>
    </row>
    <row r="28" spans="1:72" ht="12" hidden="1" customHeight="1" x14ac:dyDescent="0.25">
      <c r="A28" s="92">
        <v>12</v>
      </c>
      <c r="B28" s="39"/>
      <c r="C28" s="9" t="str">
        <f>'Budget &amp; Total'!C34</f>
        <v>Indtægter (negative tal)</v>
      </c>
      <c r="D28" s="9"/>
      <c r="E28" s="112" t="s">
        <v>31</v>
      </c>
      <c r="F28" s="245">
        <f>'Budget &amp; Total'!G34</f>
        <v>0</v>
      </c>
      <c r="G28" s="119">
        <f ca="1">HLOOKUP($G$5,'Period(er)'!$X:$AL,5+A28,FALSE)</f>
        <v>0</v>
      </c>
      <c r="I28" s="120">
        <f t="shared" si="4"/>
        <v>0</v>
      </c>
      <c r="J28" s="606"/>
      <c r="K28" s="606"/>
      <c r="L28" s="606"/>
      <c r="M28" s="606"/>
      <c r="N28" s="606"/>
      <c r="O28" s="606"/>
      <c r="P28" s="606"/>
      <c r="Q28" s="606"/>
      <c r="R28" s="606"/>
      <c r="S28" s="606"/>
      <c r="T28" s="606"/>
      <c r="U28" s="606"/>
      <c r="V28" s="606"/>
      <c r="W28" s="606"/>
      <c r="X28" s="607"/>
      <c r="Y28" s="767"/>
      <c r="Z28" s="767"/>
      <c r="AA28" s="767"/>
      <c r="AB28" s="767"/>
      <c r="AC28" s="767"/>
      <c r="AD28" s="767"/>
      <c r="AE28" s="767"/>
      <c r="AF28" s="767"/>
      <c r="AG28" s="767"/>
      <c r="AH28" s="767"/>
      <c r="AI28" s="767"/>
      <c r="AJ28" s="767"/>
      <c r="AK28" s="767"/>
      <c r="AL28" s="767"/>
      <c r="AM28" s="767"/>
      <c r="AN28" s="94"/>
      <c r="AO28" s="43">
        <f ca="1">IF(Data!$H$2="ja",IF(HLOOKUP($G$5,'Partner-period(er)'!$AP:$BD,5+$A28+((AO$15-1)*50),FALSE)&gt;0,1,0),0)</f>
        <v>0</v>
      </c>
      <c r="AP28">
        <f ca="1">IF(Data!$H$2="ja",IF(HLOOKUP($G$5,'Partner-period(er)'!$AP:$BD,5+$A28+((AP$15-1)*50),FALSE)&gt;0,1,0),0)</f>
        <v>0</v>
      </c>
      <c r="AQ28">
        <f ca="1">IF(Data!$H$2="ja",IF(HLOOKUP($G$5,'Partner-period(er)'!$AP:$BD,5+$A28+((AQ$15-1)*50),FALSE)&gt;0,1,0),0)</f>
        <v>0</v>
      </c>
      <c r="AR28">
        <f ca="1">IF(Data!$H$2="ja",IF(HLOOKUP($G$5,'Partner-period(er)'!$AP:$BD,5+$A28+((AR$15-1)*50),FALSE)&gt;0,1,0),0)</f>
        <v>0</v>
      </c>
      <c r="AS28">
        <f ca="1">IF(Data!$H$2="ja",IF(HLOOKUP($G$5,'Partner-period(er)'!$AP:$BD,5+$A28+((AS$15-1)*50),FALSE)&gt;0,1,0),0)</f>
        <v>0</v>
      </c>
      <c r="AT28">
        <f ca="1">IF(Data!$H$2="ja",IF(HLOOKUP($G$5,'Partner-period(er)'!$AP:$BD,5+$A28+((AT$15-1)*50),FALSE)&gt;0,1,0),0)</f>
        <v>0</v>
      </c>
      <c r="AU28">
        <f ca="1">IF(Data!$H$2="ja",IF(HLOOKUP($G$5,'Partner-period(er)'!$AP:$BD,5+$A28+((AU$15-1)*50),FALSE)&gt;0,1,0),0)</f>
        <v>0</v>
      </c>
      <c r="AV28">
        <f ca="1">IF(Data!$H$2="ja",IF(HLOOKUP($G$5,'Partner-period(er)'!$AP:$BD,5+$A28+((AV$15-1)*50),FALSE)&gt;0,1,0),0)</f>
        <v>0</v>
      </c>
      <c r="AW28">
        <f ca="1">IF(Data!$H$2="ja",IF(HLOOKUP($G$5,'Partner-period(er)'!$AP:$BD,5+$A28+((AW$15-1)*50),FALSE)&gt;0,1,0),0)</f>
        <v>0</v>
      </c>
      <c r="AX28">
        <f ca="1">IF(Data!$H$2="ja",IF(HLOOKUP($G$5,'Partner-period(er)'!$AP:$BD,5+$A28+((AX$15-1)*50),FALSE)&gt;0,1,0),0)</f>
        <v>0</v>
      </c>
      <c r="AY28">
        <f ca="1">IF(Data!$H$2="ja",IF(HLOOKUP($G$5,'Partner-period(er)'!$AP:$BD,5+$A28+((AY$15-1)*50),FALSE)&gt;0,1,0),0)</f>
        <v>0</v>
      </c>
      <c r="AZ28">
        <f ca="1">IF(Data!$H$2="ja",IF(HLOOKUP($G$5,'Partner-period(er)'!$AP:$BD,5+$A28+((AZ$15-1)*50),FALSE)&gt;0,1,0),0)</f>
        <v>0</v>
      </c>
      <c r="BA28">
        <f ca="1">IF(Data!$H$2="ja",IF(HLOOKUP($G$5,'Partner-period(er)'!$AP:$BD,5+$A28+((BA$15-1)*50),FALSE)&gt;0,1,0),0)</f>
        <v>0</v>
      </c>
      <c r="BB28">
        <f ca="1">IF(Data!$H$2="ja",IF(HLOOKUP($G$5,'Partner-period(er)'!$AP:$BD,5+$A28+((BB$15-1)*50),FALSE)&gt;0,1,0),0)</f>
        <v>0</v>
      </c>
      <c r="BC28" s="114">
        <f ca="1">IF(Data!$H$2="ja",IF(HLOOKUP($G$5,'Partner-period(er)'!$AP:$BD,5+$A28+((BC$15-1)*50),FALSE)&gt;0,1,0),0)</f>
        <v>0</v>
      </c>
      <c r="BE28" s="94"/>
      <c r="BF28" s="43">
        <f ca="1">IF(Data!$H$2="ja",IF(HLOOKUP($G$5,'Partner-period(er)'!$AP:$BD,5+$A28+((BF$15-1)*50),FALSE)&gt;0,1,0),0)</f>
        <v>0</v>
      </c>
      <c r="BG28">
        <f ca="1">IF(Data!$H$2="ja",IF(HLOOKUP($G$5,'Partner-period(er)'!$AP:$BD,5+$A28+((BG$15-1)*50),FALSE)&gt;0,1,0),0)</f>
        <v>0</v>
      </c>
      <c r="BH28">
        <f ca="1">IF(Data!$H$2="ja",IF(HLOOKUP($G$5,'Partner-period(er)'!$AP:$BD,5+$A28+((BH$15-1)*50),FALSE)&gt;0,1,0),0)</f>
        <v>0</v>
      </c>
      <c r="BI28">
        <f ca="1">IF(Data!$H$2="ja",IF(HLOOKUP($G$5,'Partner-period(er)'!$AP:$BD,5+$A28+((BI$15-1)*50),FALSE)&gt;0,1,0),0)</f>
        <v>0</v>
      </c>
      <c r="BJ28">
        <f ca="1">IF(Data!$H$2="ja",IF(HLOOKUP($G$5,'Partner-period(er)'!$AP:$BD,5+$A28+((BJ$15-1)*50),FALSE)&gt;0,1,0),0)</f>
        <v>0</v>
      </c>
      <c r="BK28">
        <f ca="1">IF(Data!$H$2="ja",IF(HLOOKUP($G$5,'Partner-period(er)'!$AP:$BD,5+$A28+((BK$15-1)*50),FALSE)&gt;0,1,0),0)</f>
        <v>0</v>
      </c>
      <c r="BL28">
        <f ca="1">IF(Data!$H$2="ja",IF(HLOOKUP($G$5,'Partner-period(er)'!$AP:$BD,5+$A28+((BL$15-1)*50),FALSE)&gt;0,1,0),0)</f>
        <v>0</v>
      </c>
      <c r="BM28">
        <f ca="1">IF(Data!$H$2="ja",IF(HLOOKUP($G$5,'Partner-period(er)'!$AP:$BD,5+$A28+((BM$15-1)*50),FALSE)&gt;0,1,0),0)</f>
        <v>0</v>
      </c>
      <c r="BN28">
        <f ca="1">IF(Data!$H$2="ja",IF(HLOOKUP($G$5,'Partner-period(er)'!$AP:$BD,5+$A28+((BN$15-1)*50),FALSE)&gt;0,1,0),0)</f>
        <v>0</v>
      </c>
      <c r="BO28">
        <f ca="1">IF(Data!$H$2="ja",IF(HLOOKUP($G$5,'Partner-period(er)'!$AP:$BD,5+$A28+((BO$15-1)*50),FALSE)&gt;0,1,0),0)</f>
        <v>0</v>
      </c>
      <c r="BP28">
        <f ca="1">IF(Data!$H$2="ja",IF(HLOOKUP($G$5,'Partner-period(er)'!$AP:$BD,5+$A28+((BP$15-1)*50),FALSE)&gt;0,1,0),0)</f>
        <v>0</v>
      </c>
      <c r="BQ28">
        <f ca="1">IF(Data!$H$2="ja",IF(HLOOKUP($G$5,'Partner-period(er)'!$AP:$BD,5+$A28+((BQ$15-1)*50),FALSE)&gt;0,1,0),0)</f>
        <v>0</v>
      </c>
      <c r="BR28">
        <f ca="1">IF(Data!$H$2="ja",IF(HLOOKUP($G$5,'Partner-period(er)'!$AP:$BD,5+$A28+((BR$15-1)*50),FALSE)&gt;0,1,0),0)</f>
        <v>0</v>
      </c>
      <c r="BS28">
        <f ca="1">IF(Data!$H$2="ja",IF(HLOOKUP($G$5,'Partner-period(er)'!$AP:$BD,5+$A28+((BS$15-1)*50),FALSE)&gt;0,1,0),0)</f>
        <v>0</v>
      </c>
      <c r="BT28" s="114">
        <f ca="1">IF(Data!$H$2="ja",IF(HLOOKUP($G$5,'Partner-period(er)'!$AP:$BD,5+$A28+((BT$15-1)*50),FALSE)&gt;0,1,0),0)</f>
        <v>0</v>
      </c>
    </row>
    <row r="29" spans="1:72" ht="12" hidden="1" customHeight="1" x14ac:dyDescent="0.25">
      <c r="A29" s="92">
        <v>13</v>
      </c>
      <c r="B29" s="39"/>
      <c r="C29" s="9" t="str">
        <f>'Budget &amp; Total'!C35</f>
        <v>Andet, herunder rejser og formidling</v>
      </c>
      <c r="D29" s="9"/>
      <c r="E29" s="112" t="s">
        <v>31</v>
      </c>
      <c r="F29" s="245">
        <f>'Budget &amp; Total'!G35</f>
        <v>0</v>
      </c>
      <c r="G29" s="119">
        <f ca="1">HLOOKUP($G$5,'Period(er)'!$X:$AL,5+A29,FALSE)</f>
        <v>0</v>
      </c>
      <c r="I29" s="120">
        <f t="shared" si="4"/>
        <v>0</v>
      </c>
      <c r="J29" s="606"/>
      <c r="K29" s="606"/>
      <c r="L29" s="606"/>
      <c r="M29" s="606"/>
      <c r="N29" s="606"/>
      <c r="O29" s="606"/>
      <c r="P29" s="606"/>
      <c r="Q29" s="606"/>
      <c r="R29" s="606"/>
      <c r="S29" s="606"/>
      <c r="T29" s="606"/>
      <c r="U29" s="606"/>
      <c r="V29" s="606"/>
      <c r="W29" s="606"/>
      <c r="X29" s="607"/>
      <c r="Y29" s="767"/>
      <c r="Z29" s="767"/>
      <c r="AA29" s="767"/>
      <c r="AB29" s="767"/>
      <c r="AC29" s="767"/>
      <c r="AD29" s="767"/>
      <c r="AE29" s="767"/>
      <c r="AF29" s="767"/>
      <c r="AG29" s="767"/>
      <c r="AH29" s="767"/>
      <c r="AI29" s="767"/>
      <c r="AJ29" s="767"/>
      <c r="AK29" s="767"/>
      <c r="AL29" s="767"/>
      <c r="AM29" s="767"/>
      <c r="AN29" s="94"/>
      <c r="AO29" s="43">
        <f ca="1">IF(Data!$H$2="ja",IF(HLOOKUP($G$5,'Partner-period(er)'!$AP:$BD,5+$A29+((AO$15-1)*50),FALSE)&gt;0,1,0),0)</f>
        <v>0</v>
      </c>
      <c r="AP29">
        <f ca="1">IF(Data!$H$2="ja",IF(HLOOKUP($G$5,'Partner-period(er)'!$AP:$BD,5+$A29+((AP$15-1)*50),FALSE)&gt;0,1,0),0)</f>
        <v>0</v>
      </c>
      <c r="AQ29">
        <f ca="1">IF(Data!$H$2="ja",IF(HLOOKUP($G$5,'Partner-period(er)'!$AP:$BD,5+$A29+((AQ$15-1)*50),FALSE)&gt;0,1,0),0)</f>
        <v>0</v>
      </c>
      <c r="AR29">
        <f ca="1">IF(Data!$H$2="ja",IF(HLOOKUP($G$5,'Partner-period(er)'!$AP:$BD,5+$A29+((AR$15-1)*50),FALSE)&gt;0,1,0),0)</f>
        <v>0</v>
      </c>
      <c r="AS29">
        <f ca="1">IF(Data!$H$2="ja",IF(HLOOKUP($G$5,'Partner-period(er)'!$AP:$BD,5+$A29+((AS$15-1)*50),FALSE)&gt;0,1,0),0)</f>
        <v>0</v>
      </c>
      <c r="AT29">
        <f ca="1">IF(Data!$H$2="ja",IF(HLOOKUP($G$5,'Partner-period(er)'!$AP:$BD,5+$A29+((AT$15-1)*50),FALSE)&gt;0,1,0),0)</f>
        <v>0</v>
      </c>
      <c r="AU29">
        <f ca="1">IF(Data!$H$2="ja",IF(HLOOKUP($G$5,'Partner-period(er)'!$AP:$BD,5+$A29+((AU$15-1)*50),FALSE)&gt;0,1,0),0)</f>
        <v>0</v>
      </c>
      <c r="AV29">
        <f ca="1">IF(Data!$H$2="ja",IF(HLOOKUP($G$5,'Partner-period(er)'!$AP:$BD,5+$A29+((AV$15-1)*50),FALSE)&gt;0,1,0),0)</f>
        <v>0</v>
      </c>
      <c r="AW29">
        <f ca="1">IF(Data!$H$2="ja",IF(HLOOKUP($G$5,'Partner-period(er)'!$AP:$BD,5+$A29+((AW$15-1)*50),FALSE)&gt;0,1,0),0)</f>
        <v>0</v>
      </c>
      <c r="AX29">
        <f ca="1">IF(Data!$H$2="ja",IF(HLOOKUP($G$5,'Partner-period(er)'!$AP:$BD,5+$A29+((AX$15-1)*50),FALSE)&gt;0,1,0),0)</f>
        <v>0</v>
      </c>
      <c r="AY29">
        <f ca="1">IF(Data!$H$2="ja",IF(HLOOKUP($G$5,'Partner-period(er)'!$AP:$BD,5+$A29+((AY$15-1)*50),FALSE)&gt;0,1,0),0)</f>
        <v>0</v>
      </c>
      <c r="AZ29">
        <f ca="1">IF(Data!$H$2="ja",IF(HLOOKUP($G$5,'Partner-period(er)'!$AP:$BD,5+$A29+((AZ$15-1)*50),FALSE)&gt;0,1,0),0)</f>
        <v>0</v>
      </c>
      <c r="BA29">
        <f ca="1">IF(Data!$H$2="ja",IF(HLOOKUP($G$5,'Partner-period(er)'!$AP:$BD,5+$A29+((BA$15-1)*50),FALSE)&gt;0,1,0),0)</f>
        <v>0</v>
      </c>
      <c r="BB29">
        <f ca="1">IF(Data!$H$2="ja",IF(HLOOKUP($G$5,'Partner-period(er)'!$AP:$BD,5+$A29+((BB$15-1)*50),FALSE)&gt;0,1,0),0)</f>
        <v>0</v>
      </c>
      <c r="BC29" s="114">
        <f ca="1">IF(Data!$H$2="ja",IF(HLOOKUP($G$5,'Partner-period(er)'!$AP:$BD,5+$A29+((BC$15-1)*50),FALSE)&gt;0,1,0),0)</f>
        <v>0</v>
      </c>
      <c r="BE29" s="94"/>
      <c r="BF29" s="43">
        <f ca="1">IF(Data!$H$2="ja",IF(HLOOKUP($G$5,'Partner-period(er)'!$AP:$BD,5+$A29+((BF$15-1)*50),FALSE)&gt;0,1,0),0)</f>
        <v>0</v>
      </c>
      <c r="BG29">
        <f ca="1">IF(Data!$H$2="ja",IF(HLOOKUP($G$5,'Partner-period(er)'!$AP:$BD,5+$A29+((BG$15-1)*50),FALSE)&gt;0,1,0),0)</f>
        <v>0</v>
      </c>
      <c r="BH29">
        <f ca="1">IF(Data!$H$2="ja",IF(HLOOKUP($G$5,'Partner-period(er)'!$AP:$BD,5+$A29+((BH$15-1)*50),FALSE)&gt;0,1,0),0)</f>
        <v>0</v>
      </c>
      <c r="BI29">
        <f ca="1">IF(Data!$H$2="ja",IF(HLOOKUP($G$5,'Partner-period(er)'!$AP:$BD,5+$A29+((BI$15-1)*50),FALSE)&gt;0,1,0),0)</f>
        <v>0</v>
      </c>
      <c r="BJ29">
        <f ca="1">IF(Data!$H$2="ja",IF(HLOOKUP($G$5,'Partner-period(er)'!$AP:$BD,5+$A29+((BJ$15-1)*50),FALSE)&gt;0,1,0),0)</f>
        <v>0</v>
      </c>
      <c r="BK29">
        <f ca="1">IF(Data!$H$2="ja",IF(HLOOKUP($G$5,'Partner-period(er)'!$AP:$BD,5+$A29+((BK$15-1)*50),FALSE)&gt;0,1,0),0)</f>
        <v>0</v>
      </c>
      <c r="BL29">
        <f ca="1">IF(Data!$H$2="ja",IF(HLOOKUP($G$5,'Partner-period(er)'!$AP:$BD,5+$A29+((BL$15-1)*50),FALSE)&gt;0,1,0),0)</f>
        <v>0</v>
      </c>
      <c r="BM29">
        <f ca="1">IF(Data!$H$2="ja",IF(HLOOKUP($G$5,'Partner-period(er)'!$AP:$BD,5+$A29+((BM$15-1)*50),FALSE)&gt;0,1,0),0)</f>
        <v>0</v>
      </c>
      <c r="BN29">
        <f ca="1">IF(Data!$H$2="ja",IF(HLOOKUP($G$5,'Partner-period(er)'!$AP:$BD,5+$A29+((BN$15-1)*50),FALSE)&gt;0,1,0),0)</f>
        <v>0</v>
      </c>
      <c r="BO29">
        <f ca="1">IF(Data!$H$2="ja",IF(HLOOKUP($G$5,'Partner-period(er)'!$AP:$BD,5+$A29+((BO$15-1)*50),FALSE)&gt;0,1,0),0)</f>
        <v>0</v>
      </c>
      <c r="BP29">
        <f ca="1">IF(Data!$H$2="ja",IF(HLOOKUP($G$5,'Partner-period(er)'!$AP:$BD,5+$A29+((BP$15-1)*50),FALSE)&gt;0,1,0),0)</f>
        <v>0</v>
      </c>
      <c r="BQ29">
        <f ca="1">IF(Data!$H$2="ja",IF(HLOOKUP($G$5,'Partner-period(er)'!$AP:$BD,5+$A29+((BQ$15-1)*50),FALSE)&gt;0,1,0),0)</f>
        <v>0</v>
      </c>
      <c r="BR29">
        <f ca="1">IF(Data!$H$2="ja",IF(HLOOKUP($G$5,'Partner-period(er)'!$AP:$BD,5+$A29+((BR$15-1)*50),FALSE)&gt;0,1,0),0)</f>
        <v>0</v>
      </c>
      <c r="BS29">
        <f ca="1">IF(Data!$H$2="ja",IF(HLOOKUP($G$5,'Partner-period(er)'!$AP:$BD,5+$A29+((BS$15-1)*50),FALSE)&gt;0,1,0),0)</f>
        <v>0</v>
      </c>
      <c r="BT29" s="114">
        <f ca="1">IF(Data!$H$2="ja",IF(HLOOKUP($G$5,'Partner-period(er)'!$AP:$BD,5+$A29+((BT$15-1)*50),FALSE)&gt;0,1,0),0)</f>
        <v>0</v>
      </c>
    </row>
    <row r="30" spans="1:72" ht="12" hidden="1" customHeight="1" x14ac:dyDescent="0.25">
      <c r="A30" s="92">
        <v>14</v>
      </c>
      <c r="B30" s="39"/>
      <c r="C30" s="9" t="str">
        <f>'Budget &amp; Total'!C37</f>
        <v>Overheadomkostninger</v>
      </c>
      <c r="D30" s="9"/>
      <c r="E30" s="112" t="s">
        <v>31</v>
      </c>
      <c r="F30" s="245">
        <f>'Budget &amp; Total'!G37</f>
        <v>0</v>
      </c>
      <c r="G30" s="119">
        <f ca="1">HLOOKUP($G$5,'Period(er)'!$X:$AL,5+A30,FALSE)</f>
        <v>0</v>
      </c>
      <c r="I30" s="120">
        <f t="shared" si="4"/>
        <v>0</v>
      </c>
      <c r="J30" s="168">
        <f t="shared" ref="J30:X30" si="5">SUM(J24:J29)*J11</f>
        <v>0</v>
      </c>
      <c r="K30" s="168">
        <f t="shared" si="5"/>
        <v>0</v>
      </c>
      <c r="L30" s="168">
        <f t="shared" si="5"/>
        <v>0</v>
      </c>
      <c r="M30" s="168">
        <f t="shared" si="5"/>
        <v>0</v>
      </c>
      <c r="N30" s="168">
        <f t="shared" si="5"/>
        <v>0</v>
      </c>
      <c r="O30" s="168">
        <f t="shared" si="5"/>
        <v>0</v>
      </c>
      <c r="P30" s="168">
        <f t="shared" si="5"/>
        <v>0</v>
      </c>
      <c r="Q30" s="168">
        <f t="shared" si="5"/>
        <v>0</v>
      </c>
      <c r="R30" s="168">
        <f t="shared" si="5"/>
        <v>0</v>
      </c>
      <c r="S30" s="168">
        <f t="shared" si="5"/>
        <v>0</v>
      </c>
      <c r="T30" s="168">
        <f t="shared" si="5"/>
        <v>0</v>
      </c>
      <c r="U30" s="168">
        <f t="shared" si="5"/>
        <v>0</v>
      </c>
      <c r="V30" s="168">
        <f t="shared" si="5"/>
        <v>0</v>
      </c>
      <c r="W30" s="168">
        <f t="shared" si="5"/>
        <v>0</v>
      </c>
      <c r="X30" s="169">
        <f t="shared" si="5"/>
        <v>0</v>
      </c>
      <c r="Y30" s="769">
        <f t="shared" ref="Y30:AM30" si="6">SUM(Y24:Y29)*Y11</f>
        <v>0</v>
      </c>
      <c r="Z30" s="769">
        <f t="shared" si="6"/>
        <v>0</v>
      </c>
      <c r="AA30" s="769">
        <f t="shared" si="6"/>
        <v>0</v>
      </c>
      <c r="AB30" s="769">
        <f t="shared" si="6"/>
        <v>0</v>
      </c>
      <c r="AC30" s="769">
        <f t="shared" si="6"/>
        <v>0</v>
      </c>
      <c r="AD30" s="769">
        <f t="shared" si="6"/>
        <v>0</v>
      </c>
      <c r="AE30" s="769">
        <f t="shared" si="6"/>
        <v>0</v>
      </c>
      <c r="AF30" s="769">
        <f t="shared" si="6"/>
        <v>0</v>
      </c>
      <c r="AG30" s="769">
        <f t="shared" si="6"/>
        <v>0</v>
      </c>
      <c r="AH30" s="769">
        <f t="shared" si="6"/>
        <v>0</v>
      </c>
      <c r="AI30" s="769">
        <f t="shared" si="6"/>
        <v>0</v>
      </c>
      <c r="AJ30" s="769">
        <f t="shared" si="6"/>
        <v>0</v>
      </c>
      <c r="AK30" s="769">
        <f t="shared" si="6"/>
        <v>0</v>
      </c>
      <c r="AL30" s="769">
        <f t="shared" si="6"/>
        <v>0</v>
      </c>
      <c r="AM30" s="769">
        <f t="shared" si="6"/>
        <v>0</v>
      </c>
      <c r="AN30" s="94"/>
      <c r="AO30" s="164">
        <f ca="1">IF(Data!$H$2="ja",IF(HLOOKUP($G$5,'Partner-period(er)'!$AP:$BD,5+$A30+((AO$15-1)*50),FALSE)&gt;0,1,0),0)</f>
        <v>0</v>
      </c>
      <c r="AP30" s="165">
        <f ca="1">IF(Data!$H$2="ja",IF(HLOOKUP($G$5,'Partner-period(er)'!$AP:$BD,5+$A30+((AP$15-1)*50),FALSE)&gt;0,1,0),0)</f>
        <v>0</v>
      </c>
      <c r="AQ30" s="165">
        <f ca="1">IF(Data!$H$2="ja",IF(HLOOKUP($G$5,'Partner-period(er)'!$AP:$BD,5+$A30+((AQ$15-1)*50),FALSE)&gt;0,1,0),0)</f>
        <v>0</v>
      </c>
      <c r="AR30" s="165">
        <f ca="1">IF(Data!$H$2="ja",IF(HLOOKUP($G$5,'Partner-period(er)'!$AP:$BD,5+$A30+((AR$15-1)*50),FALSE)&gt;0,1,0),0)</f>
        <v>0</v>
      </c>
      <c r="AS30" s="165">
        <f ca="1">IF(Data!$H$2="ja",IF(HLOOKUP($G$5,'Partner-period(er)'!$AP:$BD,5+$A30+((AS$15-1)*50),FALSE)&gt;0,1,0),0)</f>
        <v>0</v>
      </c>
      <c r="AT30" s="165">
        <f ca="1">IF(Data!$H$2="ja",IF(HLOOKUP($G$5,'Partner-period(er)'!$AP:$BD,5+$A30+((AT$15-1)*50),FALSE)&gt;0,1,0),0)</f>
        <v>0</v>
      </c>
      <c r="AU30" s="165">
        <f ca="1">IF(Data!$H$2="ja",IF(HLOOKUP($G$5,'Partner-period(er)'!$AP:$BD,5+$A30+((AU$15-1)*50),FALSE)&gt;0,1,0),0)</f>
        <v>0</v>
      </c>
      <c r="AV30" s="165">
        <f ca="1">IF(Data!$H$2="ja",IF(HLOOKUP($G$5,'Partner-period(er)'!$AP:$BD,5+$A30+((AV$15-1)*50),FALSE)&gt;0,1,0),0)</f>
        <v>0</v>
      </c>
      <c r="AW30" s="165">
        <f ca="1">IF(Data!$H$2="ja",IF(HLOOKUP($G$5,'Partner-period(er)'!$AP:$BD,5+$A30+((AW$15-1)*50),FALSE)&gt;0,1,0),0)</f>
        <v>0</v>
      </c>
      <c r="AX30" s="165">
        <f ca="1">IF(Data!$H$2="ja",IF(HLOOKUP($G$5,'Partner-period(er)'!$AP:$BD,5+$A30+((AX$15-1)*50),FALSE)&gt;0,1,0),0)</f>
        <v>0</v>
      </c>
      <c r="AY30" s="165">
        <f ca="1">IF(Data!$H$2="ja",IF(HLOOKUP($G$5,'Partner-period(er)'!$AP:$BD,5+$A30+((AY$15-1)*50),FALSE)&gt;0,1,0),0)</f>
        <v>0</v>
      </c>
      <c r="AZ30" s="165">
        <f ca="1">IF(Data!$H$2="ja",IF(HLOOKUP($G$5,'Partner-period(er)'!$AP:$BD,5+$A30+((AZ$15-1)*50),FALSE)&gt;0,1,0),0)</f>
        <v>0</v>
      </c>
      <c r="BA30" s="165">
        <f ca="1">IF(Data!$H$2="ja",IF(HLOOKUP($G$5,'Partner-period(er)'!$AP:$BD,5+$A30+((BA$15-1)*50),FALSE)&gt;0,1,0),0)</f>
        <v>0</v>
      </c>
      <c r="BB30" s="165">
        <f ca="1">IF(Data!$H$2="ja",IF(HLOOKUP($G$5,'Partner-period(er)'!$AP:$BD,5+$A30+((BB$15-1)*50),FALSE)&gt;0,1,0),0)</f>
        <v>0</v>
      </c>
      <c r="BC30" s="166">
        <f ca="1">IF(Data!$H$2="ja",IF(HLOOKUP($G$5,'Partner-period(er)'!$AP:$BD,5+$A30+((BC$15-1)*50),FALSE)&gt;0,1,0),0)</f>
        <v>0</v>
      </c>
      <c r="BE30" s="94"/>
      <c r="BF30" s="164">
        <f ca="1">IF(Data!$H$2="ja",IF(HLOOKUP($G$5,'Partner-period(er)'!$AP:$BD,5+$A30+((BF$15-1)*50),FALSE)&gt;0,1,0),0)</f>
        <v>0</v>
      </c>
      <c r="BG30" s="165">
        <f ca="1">IF(Data!$H$2="ja",IF(HLOOKUP($G$5,'Partner-period(er)'!$AP:$BD,5+$A30+((BG$15-1)*50),FALSE)&gt;0,1,0),0)</f>
        <v>0</v>
      </c>
      <c r="BH30" s="165">
        <f ca="1">IF(Data!$H$2="ja",IF(HLOOKUP($G$5,'Partner-period(er)'!$AP:$BD,5+$A30+((BH$15-1)*50),FALSE)&gt;0,1,0),0)</f>
        <v>0</v>
      </c>
      <c r="BI30" s="165">
        <f ca="1">IF(Data!$H$2="ja",IF(HLOOKUP($G$5,'Partner-period(er)'!$AP:$BD,5+$A30+((BI$15-1)*50),FALSE)&gt;0,1,0),0)</f>
        <v>0</v>
      </c>
      <c r="BJ30" s="165">
        <f ca="1">IF(Data!$H$2="ja",IF(HLOOKUP($G$5,'Partner-period(er)'!$AP:$BD,5+$A30+((BJ$15-1)*50),FALSE)&gt;0,1,0),0)</f>
        <v>0</v>
      </c>
      <c r="BK30" s="165">
        <f ca="1">IF(Data!$H$2="ja",IF(HLOOKUP($G$5,'Partner-period(er)'!$AP:$BD,5+$A30+((BK$15-1)*50),FALSE)&gt;0,1,0),0)</f>
        <v>0</v>
      </c>
      <c r="BL30" s="165">
        <f ca="1">IF(Data!$H$2="ja",IF(HLOOKUP($G$5,'Partner-period(er)'!$AP:$BD,5+$A30+((BL$15-1)*50),FALSE)&gt;0,1,0),0)</f>
        <v>0</v>
      </c>
      <c r="BM30" s="165">
        <f ca="1">IF(Data!$H$2="ja",IF(HLOOKUP($G$5,'Partner-period(er)'!$AP:$BD,5+$A30+((BM$15-1)*50),FALSE)&gt;0,1,0),0)</f>
        <v>0</v>
      </c>
      <c r="BN30" s="165">
        <f ca="1">IF(Data!$H$2="ja",IF(HLOOKUP($G$5,'Partner-period(er)'!$AP:$BD,5+$A30+((BN$15-1)*50),FALSE)&gt;0,1,0),0)</f>
        <v>0</v>
      </c>
      <c r="BO30" s="165">
        <f ca="1">IF(Data!$H$2="ja",IF(HLOOKUP($G$5,'Partner-period(er)'!$AP:$BD,5+$A30+((BO$15-1)*50),FALSE)&gt;0,1,0),0)</f>
        <v>0</v>
      </c>
      <c r="BP30" s="165">
        <f ca="1">IF(Data!$H$2="ja",IF(HLOOKUP($G$5,'Partner-period(er)'!$AP:$BD,5+$A30+((BP$15-1)*50),FALSE)&gt;0,1,0),0)</f>
        <v>0</v>
      </c>
      <c r="BQ30" s="165">
        <f ca="1">IF(Data!$H$2="ja",IF(HLOOKUP($G$5,'Partner-period(er)'!$AP:$BD,5+$A30+((BQ$15-1)*50),FALSE)&gt;0,1,0),0)</f>
        <v>0</v>
      </c>
      <c r="BR30" s="165">
        <f ca="1">IF(Data!$H$2="ja",IF(HLOOKUP($G$5,'Partner-period(er)'!$AP:$BD,5+$A30+((BR$15-1)*50),FALSE)&gt;0,1,0),0)</f>
        <v>0</v>
      </c>
      <c r="BS30" s="165">
        <f ca="1">IF(Data!$H$2="ja",IF(HLOOKUP($G$5,'Partner-period(er)'!$AP:$BD,5+$A30+((BS$15-1)*50),FALSE)&gt;0,1,0),0)</f>
        <v>0</v>
      </c>
      <c r="BT30" s="166">
        <f ca="1">IF(Data!$H$2="ja",IF(HLOOKUP($G$5,'Partner-period(er)'!$AP:$BD,5+$A30+((BT$15-1)*50),FALSE)&gt;0,1,0),0)</f>
        <v>0</v>
      </c>
    </row>
    <row r="31" spans="1:72" ht="12" customHeight="1" x14ac:dyDescent="0.25">
      <c r="A31" s="92">
        <v>15</v>
      </c>
      <c r="B31" s="35"/>
      <c r="C31" s="32" t="str">
        <f>'Budget &amp; Total'!C38</f>
        <v>Andre omkostninger total</v>
      </c>
      <c r="D31" s="32"/>
      <c r="E31" s="444" t="s">
        <v>31</v>
      </c>
      <c r="F31" s="246">
        <f>'Budget &amp; Total'!G38</f>
        <v>0</v>
      </c>
      <c r="G31" s="126">
        <f ca="1">HLOOKUP($G$5,'Period(er)'!$X:$AL,5+A31,FALSE)</f>
        <v>0</v>
      </c>
      <c r="I31" s="127">
        <f t="shared" si="4"/>
        <v>0</v>
      </c>
      <c r="J31" s="170">
        <f>SUM(J24:J30)</f>
        <v>0</v>
      </c>
      <c r="K31" s="170">
        <f t="shared" ref="K31:X31" si="7">SUM(K24:K30)</f>
        <v>0</v>
      </c>
      <c r="L31" s="170">
        <f t="shared" si="7"/>
        <v>0</v>
      </c>
      <c r="M31" s="170">
        <f t="shared" si="7"/>
        <v>0</v>
      </c>
      <c r="N31" s="170">
        <f t="shared" si="7"/>
        <v>0</v>
      </c>
      <c r="O31" s="170">
        <f t="shared" si="7"/>
        <v>0</v>
      </c>
      <c r="P31" s="170">
        <f t="shared" si="7"/>
        <v>0</v>
      </c>
      <c r="Q31" s="170">
        <f t="shared" si="7"/>
        <v>0</v>
      </c>
      <c r="R31" s="170">
        <f t="shared" si="7"/>
        <v>0</v>
      </c>
      <c r="S31" s="170">
        <f t="shared" si="7"/>
        <v>0</v>
      </c>
      <c r="T31" s="170">
        <f t="shared" si="7"/>
        <v>0</v>
      </c>
      <c r="U31" s="170">
        <f t="shared" si="7"/>
        <v>0</v>
      </c>
      <c r="V31" s="170">
        <f t="shared" si="7"/>
        <v>0</v>
      </c>
      <c r="W31" s="170">
        <f t="shared" si="7"/>
        <v>0</v>
      </c>
      <c r="X31" s="790">
        <f t="shared" si="7"/>
        <v>0</v>
      </c>
      <c r="Y31" s="770">
        <f>SUM(Y24:Y30)</f>
        <v>0</v>
      </c>
      <c r="Z31" s="770">
        <f t="shared" ref="Z31:AM31" si="8">SUM(Z24:Z30)</f>
        <v>0</v>
      </c>
      <c r="AA31" s="770">
        <f t="shared" si="8"/>
        <v>0</v>
      </c>
      <c r="AB31" s="770">
        <f t="shared" si="8"/>
        <v>0</v>
      </c>
      <c r="AC31" s="770">
        <f t="shared" si="8"/>
        <v>0</v>
      </c>
      <c r="AD31" s="770">
        <f t="shared" si="8"/>
        <v>0</v>
      </c>
      <c r="AE31" s="770">
        <f t="shared" si="8"/>
        <v>0</v>
      </c>
      <c r="AF31" s="770">
        <f t="shared" si="8"/>
        <v>0</v>
      </c>
      <c r="AG31" s="770">
        <f t="shared" si="8"/>
        <v>0</v>
      </c>
      <c r="AH31" s="770">
        <f t="shared" si="8"/>
        <v>0</v>
      </c>
      <c r="AI31" s="770">
        <f t="shared" si="8"/>
        <v>0</v>
      </c>
      <c r="AJ31" s="770">
        <f t="shared" si="8"/>
        <v>0</v>
      </c>
      <c r="AK31" s="770">
        <f t="shared" si="8"/>
        <v>0</v>
      </c>
      <c r="AL31" s="770">
        <f t="shared" si="8"/>
        <v>0</v>
      </c>
      <c r="AM31" s="770">
        <f t="shared" si="8"/>
        <v>0</v>
      </c>
      <c r="AN31" s="94"/>
      <c r="BE31" s="94"/>
    </row>
    <row r="32" spans="1:72" ht="15.75" customHeight="1" thickBot="1" x14ac:dyDescent="0.3">
      <c r="A32" s="92">
        <v>16</v>
      </c>
      <c r="B32" s="406" t="str">
        <f>Data!B55</f>
        <v>Totale omkostninger</v>
      </c>
      <c r="C32" s="130"/>
      <c r="D32" s="130"/>
      <c r="E32" s="445" t="s">
        <v>31</v>
      </c>
      <c r="F32" s="247">
        <f>'Budget &amp; Total'!G39</f>
        <v>0</v>
      </c>
      <c r="G32" s="132">
        <f ca="1">HLOOKUP($G$5,'Period(er)'!$X:$AL,5+A32,FALSE)</f>
        <v>0</v>
      </c>
      <c r="I32" s="809">
        <f t="shared" si="4"/>
        <v>0</v>
      </c>
      <c r="J32" s="810">
        <f>J31+J22</f>
        <v>0</v>
      </c>
      <c r="K32" s="758">
        <f t="shared" ref="K32:X32" si="9">K31+K22</f>
        <v>0</v>
      </c>
      <c r="L32" s="758">
        <f t="shared" si="9"/>
        <v>0</v>
      </c>
      <c r="M32" s="758">
        <f t="shared" si="9"/>
        <v>0</v>
      </c>
      <c r="N32" s="758">
        <f t="shared" si="9"/>
        <v>0</v>
      </c>
      <c r="O32" s="758">
        <f t="shared" si="9"/>
        <v>0</v>
      </c>
      <c r="P32" s="758">
        <f t="shared" si="9"/>
        <v>0</v>
      </c>
      <c r="Q32" s="758">
        <f t="shared" si="9"/>
        <v>0</v>
      </c>
      <c r="R32" s="758">
        <f t="shared" si="9"/>
        <v>0</v>
      </c>
      <c r="S32" s="758">
        <f t="shared" si="9"/>
        <v>0</v>
      </c>
      <c r="T32" s="758">
        <f t="shared" si="9"/>
        <v>0</v>
      </c>
      <c r="U32" s="758">
        <f t="shared" si="9"/>
        <v>0</v>
      </c>
      <c r="V32" s="758">
        <f t="shared" si="9"/>
        <v>0</v>
      </c>
      <c r="W32" s="758">
        <f t="shared" si="9"/>
        <v>0</v>
      </c>
      <c r="X32" s="790">
        <f t="shared" si="9"/>
        <v>0</v>
      </c>
      <c r="Y32" s="770">
        <f>Y31+Y22</f>
        <v>0</v>
      </c>
      <c r="Z32" s="770">
        <f t="shared" ref="Z32:AM32" si="10">Z31+Z22</f>
        <v>0</v>
      </c>
      <c r="AA32" s="770">
        <f t="shared" si="10"/>
        <v>0</v>
      </c>
      <c r="AB32" s="770">
        <f t="shared" si="10"/>
        <v>0</v>
      </c>
      <c r="AC32" s="770">
        <f t="shared" si="10"/>
        <v>0</v>
      </c>
      <c r="AD32" s="770">
        <f t="shared" si="10"/>
        <v>0</v>
      </c>
      <c r="AE32" s="770">
        <f t="shared" si="10"/>
        <v>0</v>
      </c>
      <c r="AF32" s="770">
        <f t="shared" si="10"/>
        <v>0</v>
      </c>
      <c r="AG32" s="770">
        <f t="shared" si="10"/>
        <v>0</v>
      </c>
      <c r="AH32" s="770">
        <f t="shared" si="10"/>
        <v>0</v>
      </c>
      <c r="AI32" s="770">
        <f t="shared" si="10"/>
        <v>0</v>
      </c>
      <c r="AJ32" s="770">
        <f t="shared" si="10"/>
        <v>0</v>
      </c>
      <c r="AK32" s="770">
        <f t="shared" si="10"/>
        <v>0</v>
      </c>
      <c r="AL32" s="770">
        <f t="shared" si="10"/>
        <v>0</v>
      </c>
      <c r="AM32" s="770">
        <f t="shared" si="10"/>
        <v>0</v>
      </c>
      <c r="AN32" s="94"/>
      <c r="BE32" s="94"/>
    </row>
    <row r="33" spans="1:73" s="1" customFormat="1" ht="12" customHeight="1" thickTop="1" x14ac:dyDescent="0.25">
      <c r="A33" s="92">
        <v>17</v>
      </c>
      <c r="B33" s="38" t="str">
        <f>Data!B79</f>
        <v>Tilskud</v>
      </c>
      <c r="C33" s="9"/>
      <c r="D33" s="9"/>
      <c r="E33" s="112"/>
      <c r="F33" s="117"/>
      <c r="G33" s="133"/>
      <c r="H33" s="9"/>
      <c r="I33" s="134"/>
      <c r="J33" s="479"/>
      <c r="K33" s="168"/>
      <c r="L33" s="168"/>
      <c r="M33" s="168"/>
      <c r="N33" s="168"/>
      <c r="O33" s="168"/>
      <c r="P33" s="168"/>
      <c r="Q33" s="168"/>
      <c r="R33" s="168"/>
      <c r="S33" s="168"/>
      <c r="T33" s="168"/>
      <c r="U33" s="168"/>
      <c r="V33" s="168"/>
      <c r="W33" s="168"/>
      <c r="X33" s="169"/>
      <c r="Y33" s="769"/>
      <c r="Z33" s="769"/>
      <c r="AA33" s="769"/>
      <c r="AB33" s="769"/>
      <c r="AC33" s="769"/>
      <c r="AD33" s="769"/>
      <c r="AE33" s="769"/>
      <c r="AF33" s="769"/>
      <c r="AG33" s="769"/>
      <c r="AH33" s="769"/>
      <c r="AI33" s="769"/>
      <c r="AJ33" s="769"/>
      <c r="AK33" s="769"/>
      <c r="AL33" s="769"/>
      <c r="AM33" s="769"/>
      <c r="AN33" s="94"/>
      <c r="BE33" s="94"/>
    </row>
    <row r="34" spans="1:73" s="1" customFormat="1" ht="12" customHeight="1" x14ac:dyDescent="0.25">
      <c r="A34" s="92">
        <v>18</v>
      </c>
      <c r="B34" s="38"/>
      <c r="C34" s="9" t="str">
        <f>Data!B26</f>
        <v>Beregnet tilskud</v>
      </c>
      <c r="D34" s="9"/>
      <c r="E34" s="112" t="s">
        <v>31</v>
      </c>
      <c r="F34" s="117"/>
      <c r="G34" s="119">
        <f ca="1">HLOOKUP($G$5,'Period(er)'!$X:$AL,5+A34,FALSE)</f>
        <v>0</v>
      </c>
      <c r="H34" s="9"/>
      <c r="I34" s="120">
        <f>SUM(J34:AM34)</f>
        <v>0</v>
      </c>
      <c r="J34" s="479">
        <f>J32*J12</f>
        <v>0</v>
      </c>
      <c r="K34" s="168">
        <f t="shared" ref="K34:X34" si="11">K32*K12</f>
        <v>0</v>
      </c>
      <c r="L34" s="168">
        <f t="shared" si="11"/>
        <v>0</v>
      </c>
      <c r="M34" s="168">
        <f t="shared" si="11"/>
        <v>0</v>
      </c>
      <c r="N34" s="168">
        <f t="shared" si="11"/>
        <v>0</v>
      </c>
      <c r="O34" s="168">
        <f t="shared" si="11"/>
        <v>0</v>
      </c>
      <c r="P34" s="168">
        <f t="shared" si="11"/>
        <v>0</v>
      </c>
      <c r="Q34" s="168">
        <f t="shared" si="11"/>
        <v>0</v>
      </c>
      <c r="R34" s="168">
        <f t="shared" si="11"/>
        <v>0</v>
      </c>
      <c r="S34" s="168">
        <f t="shared" si="11"/>
        <v>0</v>
      </c>
      <c r="T34" s="168">
        <f t="shared" si="11"/>
        <v>0</v>
      </c>
      <c r="U34" s="168">
        <f t="shared" si="11"/>
        <v>0</v>
      </c>
      <c r="V34" s="168">
        <f t="shared" si="11"/>
        <v>0</v>
      </c>
      <c r="W34" s="168">
        <f t="shared" si="11"/>
        <v>0</v>
      </c>
      <c r="X34" s="169">
        <f t="shared" si="11"/>
        <v>0</v>
      </c>
      <c r="Y34" s="769">
        <f>Y32*Y12</f>
        <v>0</v>
      </c>
      <c r="Z34" s="769">
        <f t="shared" ref="Z34:AM34" si="12">Z32*Z12</f>
        <v>0</v>
      </c>
      <c r="AA34" s="769">
        <f t="shared" si="12"/>
        <v>0</v>
      </c>
      <c r="AB34" s="769">
        <f t="shared" si="12"/>
        <v>0</v>
      </c>
      <c r="AC34" s="769">
        <f t="shared" si="12"/>
        <v>0</v>
      </c>
      <c r="AD34" s="769">
        <f t="shared" si="12"/>
        <v>0</v>
      </c>
      <c r="AE34" s="769">
        <f t="shared" si="12"/>
        <v>0</v>
      </c>
      <c r="AF34" s="769">
        <f t="shared" si="12"/>
        <v>0</v>
      </c>
      <c r="AG34" s="769">
        <f t="shared" si="12"/>
        <v>0</v>
      </c>
      <c r="AH34" s="769">
        <f t="shared" si="12"/>
        <v>0</v>
      </c>
      <c r="AI34" s="769">
        <f t="shared" si="12"/>
        <v>0</v>
      </c>
      <c r="AJ34" s="769">
        <f t="shared" si="12"/>
        <v>0</v>
      </c>
      <c r="AK34" s="769">
        <f t="shared" si="12"/>
        <v>0</v>
      </c>
      <c r="AL34" s="769">
        <f t="shared" si="12"/>
        <v>0</v>
      </c>
      <c r="AM34" s="769">
        <f t="shared" si="12"/>
        <v>0</v>
      </c>
      <c r="AN34" s="94"/>
      <c r="BE34" s="94"/>
    </row>
    <row r="35" spans="1:73" ht="12" customHeight="1" x14ac:dyDescent="0.25">
      <c r="A35" s="92">
        <v>19</v>
      </c>
      <c r="B35" s="39"/>
      <c r="C35" s="9" t="str">
        <f>Data!B27</f>
        <v>Forudbetalt tilskud (efter aftale)</v>
      </c>
      <c r="D35" s="135"/>
      <c r="E35" s="112" t="s">
        <v>31</v>
      </c>
      <c r="F35" s="117"/>
      <c r="G35" s="119">
        <f ca="1">HLOOKUP($G$5,'Period(er)'!$X:$AL,5+A35,FALSE)</f>
        <v>0</v>
      </c>
      <c r="I35" s="120">
        <f>SUM(J35:AM35)</f>
        <v>0</v>
      </c>
      <c r="J35" s="608"/>
      <c r="K35" s="609"/>
      <c r="L35" s="609"/>
      <c r="M35" s="609"/>
      <c r="N35" s="609"/>
      <c r="O35" s="609"/>
      <c r="P35" s="609"/>
      <c r="Q35" s="609"/>
      <c r="R35" s="609"/>
      <c r="S35" s="609"/>
      <c r="T35" s="609"/>
      <c r="U35" s="609"/>
      <c r="V35" s="609"/>
      <c r="W35" s="609"/>
      <c r="X35" s="610"/>
      <c r="Y35" s="771"/>
      <c r="Z35" s="771"/>
      <c r="AA35" s="771"/>
      <c r="AB35" s="771"/>
      <c r="AC35" s="771"/>
      <c r="AD35" s="771"/>
      <c r="AE35" s="771"/>
      <c r="AF35" s="771"/>
      <c r="AG35" s="771"/>
      <c r="AH35" s="771"/>
      <c r="AI35" s="771"/>
      <c r="AJ35" s="771"/>
      <c r="AK35" s="771"/>
      <c r="AL35" s="771"/>
      <c r="AM35" s="771"/>
      <c r="AN35" s="94"/>
      <c r="BE35" s="94"/>
    </row>
    <row r="36" spans="1:73" ht="12" customHeight="1" x14ac:dyDescent="0.25">
      <c r="A36" s="92">
        <v>20</v>
      </c>
      <c r="B36" s="39"/>
      <c r="C36" s="9" t="str">
        <f>Data!B28</f>
        <v>Justering for timepris inklusiv overhead</v>
      </c>
      <c r="D36" s="135"/>
      <c r="E36" s="112" t="s">
        <v>31</v>
      </c>
      <c r="F36" s="117"/>
      <c r="G36" s="119">
        <f ca="1">HLOOKUP($G$5,'Period(er)'!$X:$AL,5+A36,FALSE)</f>
        <v>0</v>
      </c>
      <c r="I36" s="120">
        <f ca="1">SUM(J36:AM36)</f>
        <v>0</v>
      </c>
      <c r="J36" s="479">
        <f ca="1">HLOOKUP($G$5,'Partner-period(er)'!$J:$X,25+((J$2-1)*50),FALSE)</f>
        <v>0</v>
      </c>
      <c r="K36" s="168">
        <f ca="1">HLOOKUP($G$5,'Partner-period(er)'!$J:$X,25+((K$2-1)*50),FALSE)</f>
        <v>0</v>
      </c>
      <c r="L36" s="168">
        <f ca="1">HLOOKUP($G$5,'Partner-period(er)'!$J:$X,25+((L$2-1)*50),FALSE)</f>
        <v>0</v>
      </c>
      <c r="M36" s="168">
        <f ca="1">HLOOKUP($G$5,'Partner-period(er)'!$J:$X,25+((M$2-1)*50),FALSE)</f>
        <v>0</v>
      </c>
      <c r="N36" s="168">
        <f ca="1">HLOOKUP($G$5,'Partner-period(er)'!$J:$X,25+((N$2-1)*50),FALSE)</f>
        <v>0</v>
      </c>
      <c r="O36" s="168">
        <f ca="1">HLOOKUP($G$5,'Partner-period(er)'!$J:$X,25+((O$2-1)*50),FALSE)</f>
        <v>0</v>
      </c>
      <c r="P36" s="168">
        <f ca="1">HLOOKUP($G$5,'Partner-period(er)'!$J:$X,25+((P$2-1)*50),FALSE)</f>
        <v>0</v>
      </c>
      <c r="Q36" s="168">
        <f ca="1">HLOOKUP($G$5,'Partner-period(er)'!$J:$X,25+((Q$2-1)*50),FALSE)</f>
        <v>0</v>
      </c>
      <c r="R36" s="168">
        <f ca="1">HLOOKUP($G$5,'Partner-period(er)'!$J:$X,25+((R$2-1)*50),FALSE)</f>
        <v>0</v>
      </c>
      <c r="S36" s="168">
        <f ca="1">HLOOKUP($G$5,'Partner-period(er)'!$J:$X,25+((S$2-1)*50),FALSE)</f>
        <v>0</v>
      </c>
      <c r="T36" s="168">
        <f ca="1">HLOOKUP($G$5,'Partner-period(er)'!$J:$X,25+((T$2-1)*50),FALSE)</f>
        <v>0</v>
      </c>
      <c r="U36" s="168">
        <f ca="1">HLOOKUP($G$5,'Partner-period(er)'!$J:$X,25+((U$2-1)*50),FALSE)</f>
        <v>0</v>
      </c>
      <c r="V36" s="168">
        <f ca="1">HLOOKUP($G$5,'Partner-period(er)'!$J:$X,25+((V$2-1)*50),FALSE)</f>
        <v>0</v>
      </c>
      <c r="W36" s="168">
        <f ca="1">HLOOKUP($G$5,'Partner-period(er)'!$J:$X,25+((W$2-1)*50),FALSE)</f>
        <v>0</v>
      </c>
      <c r="X36" s="169">
        <f ca="1">HLOOKUP($G$5,'Partner-period(er)'!$J:$X,25+((X$2-1)*50),FALSE)</f>
        <v>0</v>
      </c>
      <c r="Y36" s="769">
        <f ca="1">HLOOKUP($G$5,'Partner-period(er)'!$J:$X,25+((Y$2-1)*50),FALSE)</f>
        <v>0</v>
      </c>
      <c r="Z36" s="769">
        <f ca="1">HLOOKUP($G$5,'Partner-period(er)'!$J:$X,25+((Z$2-1)*50),FALSE)</f>
        <v>0</v>
      </c>
      <c r="AA36" s="769">
        <f ca="1">HLOOKUP($G$5,'Partner-period(er)'!$J:$X,25+((AA$2-1)*50),FALSE)</f>
        <v>0</v>
      </c>
      <c r="AB36" s="769">
        <f ca="1">HLOOKUP($G$5,'Partner-period(er)'!$J:$X,25+((AB$2-1)*50),FALSE)</f>
        <v>0</v>
      </c>
      <c r="AC36" s="769">
        <f ca="1">HLOOKUP($G$5,'Partner-period(er)'!$J:$X,25+((AC$2-1)*50),FALSE)</f>
        <v>0</v>
      </c>
      <c r="AD36" s="769">
        <f ca="1">HLOOKUP($G$5,'Partner-period(er)'!$J:$X,25+((AD$2-1)*50),FALSE)</f>
        <v>0</v>
      </c>
      <c r="AE36" s="769">
        <f ca="1">HLOOKUP($G$5,'Partner-period(er)'!$J:$X,25+((AE$2-1)*50),FALSE)</f>
        <v>0</v>
      </c>
      <c r="AF36" s="769">
        <f ca="1">HLOOKUP($G$5,'Partner-period(er)'!$J:$X,25+((AF$2-1)*50),FALSE)</f>
        <v>0</v>
      </c>
      <c r="AG36" s="769">
        <f ca="1">HLOOKUP($G$5,'Partner-period(er)'!$J:$X,25+((AG$2-1)*50),FALSE)</f>
        <v>0</v>
      </c>
      <c r="AH36" s="769">
        <f ca="1">HLOOKUP($G$5,'Partner-period(er)'!$J:$X,25+((AH$2-1)*50),FALSE)</f>
        <v>0</v>
      </c>
      <c r="AI36" s="769">
        <f ca="1">HLOOKUP($G$5,'Partner-period(er)'!$J:$X,25+((AI$2-1)*50),FALSE)</f>
        <v>0</v>
      </c>
      <c r="AJ36" s="769">
        <f ca="1">HLOOKUP($G$5,'Partner-period(er)'!$J:$X,25+((AJ$2-1)*50),FALSE)</f>
        <v>0</v>
      </c>
      <c r="AK36" s="769">
        <f ca="1">HLOOKUP($G$5,'Partner-period(er)'!$J:$X,25+((AK$2-1)*50),FALSE)</f>
        <v>0</v>
      </c>
      <c r="AL36" s="769">
        <f ca="1">HLOOKUP($G$5,'Partner-period(er)'!$J:$X,25+((AL$2-1)*50),FALSE)</f>
        <v>0</v>
      </c>
      <c r="AM36" s="769">
        <f ca="1">HLOOKUP($G$5,'Partner-period(er)'!$J:$X,25+((AM$2-1)*50),FALSE)</f>
        <v>0</v>
      </c>
      <c r="AN36" s="168" t="e">
        <f ca="1">HLOOKUP($G$5,'Partner-period(er)'!$J:$X,25+((AN$2-1)*50),FALSE)</f>
        <v>#VALUE!</v>
      </c>
      <c r="AO36" s="168" t="e" vm="1">
        <f ca="1">HLOOKUP($G$5,'Partner-period(er)'!$J:$X,25+((AO$2-1)*50),FALSE)</f>
        <v>#VALUE!</v>
      </c>
      <c r="AP36" s="168" t="e" vm="1">
        <f ca="1">HLOOKUP($G$5,'Partner-period(er)'!$J:$X,25+((AP$2-1)*50),FALSE)</f>
        <v>#VALUE!</v>
      </c>
      <c r="AQ36" s="168" t="e" vm="1">
        <f ca="1">HLOOKUP($G$5,'Partner-period(er)'!$J:$X,25+((AQ$2-1)*50),FALSE)</f>
        <v>#VALUE!</v>
      </c>
      <c r="AR36" s="168" t="e" vm="1">
        <f ca="1">HLOOKUP($G$5,'Partner-period(er)'!$J:$X,25+((AR$2-1)*50),FALSE)</f>
        <v>#VALUE!</v>
      </c>
      <c r="AS36" s="168" t="e" vm="1">
        <f ca="1">HLOOKUP($G$5,'Partner-period(er)'!$J:$X,25+((AS$2-1)*50),FALSE)</f>
        <v>#VALUE!</v>
      </c>
      <c r="AT36" s="168" t="e" vm="1">
        <f ca="1">HLOOKUP($G$5,'Partner-period(er)'!$J:$X,25+((AT$2-1)*50),FALSE)</f>
        <v>#VALUE!</v>
      </c>
      <c r="AU36" s="168" t="e" vm="1">
        <f ca="1">HLOOKUP($G$5,'Partner-period(er)'!$J:$X,25+((AU$2-1)*50),FALSE)</f>
        <v>#VALUE!</v>
      </c>
      <c r="AV36" s="168" t="e" vm="1">
        <f ca="1">HLOOKUP($G$5,'Partner-period(er)'!$J:$X,25+((AV$2-1)*50),FALSE)</f>
        <v>#VALUE!</v>
      </c>
      <c r="AW36" s="168" t="e" vm="1">
        <f ca="1">HLOOKUP($G$5,'Partner-period(er)'!$J:$X,25+((AW$2-1)*50),FALSE)</f>
        <v>#VALUE!</v>
      </c>
      <c r="AX36" s="168" t="e" vm="1">
        <f ca="1">HLOOKUP($G$5,'Partner-period(er)'!$J:$X,25+((AX$2-1)*50),FALSE)</f>
        <v>#VALUE!</v>
      </c>
      <c r="AY36" s="168" t="e" vm="1">
        <f ca="1">HLOOKUP($G$5,'Partner-period(er)'!$J:$X,25+((AY$2-1)*50),FALSE)</f>
        <v>#VALUE!</v>
      </c>
      <c r="AZ36" s="168" t="e" vm="1">
        <f ca="1">HLOOKUP($G$5,'Partner-period(er)'!$J:$X,25+((AZ$2-1)*50),FALSE)</f>
        <v>#VALUE!</v>
      </c>
      <c r="BA36" s="168" t="e" vm="1">
        <f ca="1">HLOOKUP($G$5,'Partner-period(er)'!$J:$X,25+((BA$2-1)*50),FALSE)</f>
        <v>#VALUE!</v>
      </c>
      <c r="BB36" s="168" t="e" vm="1">
        <f ca="1">HLOOKUP($G$5,'Partner-period(er)'!$J:$X,25+((BB$2-1)*50),FALSE)</f>
        <v>#VALUE!</v>
      </c>
      <c r="BC36" s="168" t="e" vm="1">
        <f ca="1">HLOOKUP($G$5,'Partner-period(er)'!$J:$X,25+((BC$2-1)*50),FALSE)</f>
        <v>#VALUE!</v>
      </c>
      <c r="BD36" s="168" t="e" vm="1">
        <f ca="1">HLOOKUP($G$5,'Partner-period(er)'!$J:$X,25+((BD$2-1)*50),FALSE)</f>
        <v>#VALUE!</v>
      </c>
      <c r="BE36" s="168" t="e">
        <f ca="1">HLOOKUP($G$5,'Partner-period(er)'!$J:$X,25+((BE$2-1)*50),FALSE)</f>
        <v>#VALUE!</v>
      </c>
      <c r="BF36" s="168" t="e" vm="1">
        <f ca="1">HLOOKUP($G$5,'Partner-period(er)'!$J:$X,25+((BF$2-1)*50),FALSE)</f>
        <v>#VALUE!</v>
      </c>
      <c r="BG36" s="168" t="e" vm="1">
        <f ca="1">HLOOKUP($G$5,'Partner-period(er)'!$J:$X,25+((BG$2-1)*50),FALSE)</f>
        <v>#VALUE!</v>
      </c>
      <c r="BH36" s="168" t="e" vm="1">
        <f ca="1">HLOOKUP($G$5,'Partner-period(er)'!$J:$X,25+((BH$2-1)*50),FALSE)</f>
        <v>#VALUE!</v>
      </c>
      <c r="BI36" s="168" t="e" vm="1">
        <f ca="1">HLOOKUP($G$5,'Partner-period(er)'!$J:$X,25+((BI$2-1)*50),FALSE)</f>
        <v>#VALUE!</v>
      </c>
      <c r="BJ36" s="168" t="e" vm="1">
        <f ca="1">HLOOKUP($G$5,'Partner-period(er)'!$J:$X,25+((BJ$2-1)*50),FALSE)</f>
        <v>#VALUE!</v>
      </c>
      <c r="BK36" s="168" t="e" vm="1">
        <f ca="1">HLOOKUP($G$5,'Partner-period(er)'!$J:$X,25+((BK$2-1)*50),FALSE)</f>
        <v>#VALUE!</v>
      </c>
      <c r="BL36" s="168" t="e" vm="1">
        <f ca="1">HLOOKUP($G$5,'Partner-period(er)'!$J:$X,25+((BL$2-1)*50),FALSE)</f>
        <v>#VALUE!</v>
      </c>
      <c r="BM36" s="168" t="e" vm="1">
        <f ca="1">HLOOKUP($G$5,'Partner-period(er)'!$J:$X,25+((BM$2-1)*50),FALSE)</f>
        <v>#VALUE!</v>
      </c>
      <c r="BN36" s="168" t="e" vm="1">
        <f ca="1">HLOOKUP($G$5,'Partner-period(er)'!$J:$X,25+((BN$2-1)*50),FALSE)</f>
        <v>#VALUE!</v>
      </c>
      <c r="BO36" s="168" t="e" vm="1">
        <f ca="1">HLOOKUP($G$5,'Partner-period(er)'!$J:$X,25+((BO$2-1)*50),FALSE)</f>
        <v>#VALUE!</v>
      </c>
      <c r="BP36" s="168" t="e" vm="1">
        <f ca="1">HLOOKUP($G$5,'Partner-period(er)'!$J:$X,25+((BP$2-1)*50),FALSE)</f>
        <v>#VALUE!</v>
      </c>
      <c r="BQ36" s="168" t="e" vm="1">
        <f ca="1">HLOOKUP($G$5,'Partner-period(er)'!$J:$X,25+((BQ$2-1)*50),FALSE)</f>
        <v>#VALUE!</v>
      </c>
      <c r="BR36" s="168" t="e" vm="1">
        <f ca="1">HLOOKUP($G$5,'Partner-period(er)'!$J:$X,25+((BR$2-1)*50),FALSE)</f>
        <v>#VALUE!</v>
      </c>
      <c r="BS36" s="168" t="e" vm="1">
        <f ca="1">HLOOKUP($G$5,'Partner-period(er)'!$J:$X,25+((BS$2-1)*50),FALSE)</f>
        <v>#VALUE!</v>
      </c>
      <c r="BT36" s="168" t="e" vm="1">
        <f ca="1">HLOOKUP($G$5,'Partner-period(er)'!$J:$X,25+((BT$2-1)*50),FALSE)</f>
        <v>#VALUE!</v>
      </c>
      <c r="BU36" s="168" t="e" vm="1">
        <f ca="1">HLOOKUP($G$5,'Partner-period(er)'!$J:$X,25+((BU$2-1)*50),FALSE)</f>
        <v>#VALUE!</v>
      </c>
    </row>
    <row r="37" spans="1:73" ht="12" customHeight="1" x14ac:dyDescent="0.25">
      <c r="A37" s="92">
        <v>21</v>
      </c>
      <c r="B37" s="39"/>
      <c r="C37" s="9" t="str">
        <f>Data!B29</f>
        <v>Justering for budgetoverskridelse</v>
      </c>
      <c r="D37" s="135"/>
      <c r="E37" s="112" t="s">
        <v>31</v>
      </c>
      <c r="F37" s="117"/>
      <c r="G37" s="119">
        <f ca="1">HLOOKUP($G$5,'Period(er)'!$X:$AL,5+A37,FALSE)</f>
        <v>0</v>
      </c>
      <c r="I37" s="120">
        <f ca="1">IF(Data!H2="nej",                     IF((G34+G35+G36)&gt;F38,-G34-G35-G36+F38,0),SUM(J37:AM37))</f>
        <v>0</v>
      </c>
      <c r="J37" s="480">
        <f ca="1">HLOOKUP($G$5,'Partner-period(er)'!$J:$X,26+((J$2-1)*50),FALSE)</f>
        <v>0</v>
      </c>
      <c r="K37" s="172">
        <f ca="1">HLOOKUP($G$5,'Partner-period(er)'!$J:$X,26+((K$2-1)*50),FALSE)</f>
        <v>0</v>
      </c>
      <c r="L37" s="172">
        <f ca="1">HLOOKUP($G$5,'Partner-period(er)'!$J:$X,26+((L$2-1)*50),FALSE)</f>
        <v>0</v>
      </c>
      <c r="M37" s="172">
        <f ca="1">HLOOKUP($G$5,'Partner-period(er)'!$J:$X,26+((M$2-1)*50),FALSE)</f>
        <v>0</v>
      </c>
      <c r="N37" s="172">
        <f ca="1">HLOOKUP($G$5,'Partner-period(er)'!$J:$X,26+((N$2-1)*50),FALSE)</f>
        <v>0</v>
      </c>
      <c r="O37" s="172">
        <f ca="1">HLOOKUP($G$5,'Partner-period(er)'!$J:$X,26+((O$2-1)*50),FALSE)</f>
        <v>0</v>
      </c>
      <c r="P37" s="172">
        <f ca="1">HLOOKUP($G$5,'Partner-period(er)'!$J:$X,26+((P$2-1)*50),FALSE)</f>
        <v>0</v>
      </c>
      <c r="Q37" s="172">
        <f ca="1">HLOOKUP($G$5,'Partner-period(er)'!$J:$X,26+((Q$2-1)*50),FALSE)</f>
        <v>0</v>
      </c>
      <c r="R37" s="172">
        <f ca="1">HLOOKUP($G$5,'Partner-period(er)'!$J:$X,26+((R$2-1)*50),FALSE)</f>
        <v>0</v>
      </c>
      <c r="S37" s="172">
        <f ca="1">HLOOKUP($G$5,'Partner-period(er)'!$J:$X,26+((S$2-1)*50),FALSE)</f>
        <v>0</v>
      </c>
      <c r="T37" s="172">
        <f ca="1">HLOOKUP($G$5,'Partner-period(er)'!$J:$X,26+((T$2-1)*50),FALSE)</f>
        <v>0</v>
      </c>
      <c r="U37" s="172">
        <f ca="1">HLOOKUP($G$5,'Partner-period(er)'!$J:$X,26+((U$2-1)*50),FALSE)</f>
        <v>0</v>
      </c>
      <c r="V37" s="172">
        <f ca="1">HLOOKUP($G$5,'Partner-period(er)'!$J:$X,26+((V$2-1)*50),FALSE)</f>
        <v>0</v>
      </c>
      <c r="W37" s="172">
        <f ca="1">HLOOKUP($G$5,'Partner-period(er)'!$J:$X,26+((W$2-1)*50),FALSE)</f>
        <v>0</v>
      </c>
      <c r="X37" s="791">
        <f ca="1">HLOOKUP($G$5,'Partner-period(er)'!$J:$X,26+((X$2-1)*50),FALSE)</f>
        <v>0</v>
      </c>
      <c r="Y37" s="769">
        <f ca="1">HLOOKUP($G$5,'Partner-period(er)'!$J:$X,26+((Y$2-1)*50),FALSE)</f>
        <v>0</v>
      </c>
      <c r="Z37" s="769">
        <f ca="1">HLOOKUP($G$5,'Partner-period(er)'!$J:$X,26+((Z$2-1)*50),FALSE)</f>
        <v>0</v>
      </c>
      <c r="AA37" s="769">
        <f ca="1">HLOOKUP($G$5,'Partner-period(er)'!$J:$X,26+((AA$2-1)*50),FALSE)</f>
        <v>0</v>
      </c>
      <c r="AB37" s="769">
        <f ca="1">HLOOKUP($G$5,'Partner-period(er)'!$J:$X,26+((AB$2-1)*50),FALSE)</f>
        <v>0</v>
      </c>
      <c r="AC37" s="769">
        <f ca="1">HLOOKUP($G$5,'Partner-period(er)'!$J:$X,26+((AC$2-1)*50),FALSE)</f>
        <v>0</v>
      </c>
      <c r="AD37" s="769">
        <f ca="1">HLOOKUP($G$5,'Partner-period(er)'!$J:$X,26+((AD$2-1)*50),FALSE)</f>
        <v>0</v>
      </c>
      <c r="AE37" s="769">
        <f ca="1">HLOOKUP($G$5,'Partner-period(er)'!$J:$X,26+((AE$2-1)*50),FALSE)</f>
        <v>0</v>
      </c>
      <c r="AF37" s="769">
        <f ca="1">HLOOKUP($G$5,'Partner-period(er)'!$J:$X,26+((AF$2-1)*50),FALSE)</f>
        <v>0</v>
      </c>
      <c r="AG37" s="769">
        <f ca="1">HLOOKUP($G$5,'Partner-period(er)'!$J:$X,26+((AG$2-1)*50),FALSE)</f>
        <v>0</v>
      </c>
      <c r="AH37" s="769">
        <f ca="1">HLOOKUP($G$5,'Partner-period(er)'!$J:$X,26+((AH$2-1)*50),FALSE)</f>
        <v>0</v>
      </c>
      <c r="AI37" s="769">
        <f ca="1">HLOOKUP($G$5,'Partner-period(er)'!$J:$X,26+((AI$2-1)*50),FALSE)</f>
        <v>0</v>
      </c>
      <c r="AJ37" s="769">
        <f ca="1">HLOOKUP($G$5,'Partner-period(er)'!$J:$X,26+((AJ$2-1)*50),FALSE)</f>
        <v>0</v>
      </c>
      <c r="AK37" s="769">
        <f ca="1">HLOOKUP($G$5,'Partner-period(er)'!$J:$X,26+((AK$2-1)*50),FALSE)</f>
        <v>0</v>
      </c>
      <c r="AL37" s="769">
        <f ca="1">HLOOKUP($G$5,'Partner-period(er)'!$J:$X,26+((AL$2-1)*50),FALSE)</f>
        <v>0</v>
      </c>
      <c r="AM37" s="769">
        <f ca="1">HLOOKUP($G$5,'Partner-period(er)'!$J:$X,26+((AM$2-1)*50),FALSE)</f>
        <v>0</v>
      </c>
      <c r="AN37" s="94"/>
      <c r="BE37" s="94"/>
    </row>
    <row r="38" spans="1:73" ht="12" customHeight="1" x14ac:dyDescent="0.25">
      <c r="A38" s="92">
        <v>22</v>
      </c>
      <c r="B38" s="36"/>
      <c r="C38" s="136" t="str">
        <f>Data!B30</f>
        <v>Tilskud total / til faktura</v>
      </c>
      <c r="D38" s="136"/>
      <c r="E38" s="98" t="s">
        <v>31</v>
      </c>
      <c r="F38" s="248">
        <f>'Budget &amp; Total'!G43</f>
        <v>0</v>
      </c>
      <c r="G38" s="118">
        <f ca="1">HLOOKUP($G$5,'Period(er)'!$X:$AL,5+A38,FALSE)</f>
        <v>0</v>
      </c>
      <c r="I38" s="137">
        <f ca="1">SUM(I34:I37)</f>
        <v>0</v>
      </c>
      <c r="J38" s="171">
        <f ca="1">J34+J35+J36+J37</f>
        <v>0</v>
      </c>
      <c r="K38" s="171">
        <f t="shared" ref="K38:X38" ca="1" si="13">K34+K35+K36+K37</f>
        <v>0</v>
      </c>
      <c r="L38" s="171">
        <f t="shared" ca="1" si="13"/>
        <v>0</v>
      </c>
      <c r="M38" s="171">
        <f t="shared" ca="1" si="13"/>
        <v>0</v>
      </c>
      <c r="N38" s="171">
        <f t="shared" ca="1" si="13"/>
        <v>0</v>
      </c>
      <c r="O38" s="171">
        <f t="shared" ca="1" si="13"/>
        <v>0</v>
      </c>
      <c r="P38" s="171">
        <f t="shared" ca="1" si="13"/>
        <v>0</v>
      </c>
      <c r="Q38" s="171">
        <f t="shared" ca="1" si="13"/>
        <v>0</v>
      </c>
      <c r="R38" s="171">
        <f t="shared" ca="1" si="13"/>
        <v>0</v>
      </c>
      <c r="S38" s="171">
        <f t="shared" ca="1" si="13"/>
        <v>0</v>
      </c>
      <c r="T38" s="171">
        <f t="shared" ca="1" si="13"/>
        <v>0</v>
      </c>
      <c r="U38" s="171">
        <f t="shared" ca="1" si="13"/>
        <v>0</v>
      </c>
      <c r="V38" s="171">
        <f t="shared" ca="1" si="13"/>
        <v>0</v>
      </c>
      <c r="W38" s="171">
        <f t="shared" ca="1" si="13"/>
        <v>0</v>
      </c>
      <c r="X38" s="792">
        <f t="shared" ca="1" si="13"/>
        <v>0</v>
      </c>
      <c r="Y38" s="770">
        <f ca="1">Y34+Y35+Y36+Y37</f>
        <v>0</v>
      </c>
      <c r="Z38" s="770">
        <f t="shared" ref="Z38:AM38" ca="1" si="14">Z34+Z35+Z36+Z37</f>
        <v>0</v>
      </c>
      <c r="AA38" s="770">
        <f t="shared" ca="1" si="14"/>
        <v>0</v>
      </c>
      <c r="AB38" s="770">
        <f t="shared" ca="1" si="14"/>
        <v>0</v>
      </c>
      <c r="AC38" s="770">
        <f t="shared" ca="1" si="14"/>
        <v>0</v>
      </c>
      <c r="AD38" s="770">
        <f t="shared" ca="1" si="14"/>
        <v>0</v>
      </c>
      <c r="AE38" s="770">
        <f t="shared" ca="1" si="14"/>
        <v>0</v>
      </c>
      <c r="AF38" s="770">
        <f t="shared" ca="1" si="14"/>
        <v>0</v>
      </c>
      <c r="AG38" s="770">
        <f t="shared" ca="1" si="14"/>
        <v>0</v>
      </c>
      <c r="AH38" s="770">
        <f t="shared" ca="1" si="14"/>
        <v>0</v>
      </c>
      <c r="AI38" s="770">
        <f t="shared" ca="1" si="14"/>
        <v>0</v>
      </c>
      <c r="AJ38" s="770">
        <f t="shared" ca="1" si="14"/>
        <v>0</v>
      </c>
      <c r="AK38" s="770">
        <f t="shared" ca="1" si="14"/>
        <v>0</v>
      </c>
      <c r="AL38" s="770">
        <f t="shared" ca="1" si="14"/>
        <v>0</v>
      </c>
      <c r="AM38" s="770">
        <f t="shared" ca="1" si="14"/>
        <v>0</v>
      </c>
      <c r="AN38" s="94"/>
      <c r="BE38" s="94"/>
    </row>
    <row r="39" spans="1:73" ht="12" customHeight="1" x14ac:dyDescent="0.25">
      <c r="A39" s="92">
        <v>23</v>
      </c>
      <c r="B39" s="38"/>
      <c r="C39" s="33" t="str">
        <f>Data!B31</f>
        <v>Anden finansiering</v>
      </c>
      <c r="D39" s="33"/>
      <c r="E39" s="112" t="s">
        <v>31</v>
      </c>
      <c r="F39" s="245">
        <f>'Budget &amp; Total'!G44</f>
        <v>0</v>
      </c>
      <c r="G39" s="119">
        <f ca="1">HLOOKUP($G$5,'Period(er)'!$X:$AL,5+A39,FALSE)</f>
        <v>0</v>
      </c>
      <c r="I39" s="120">
        <f>SUM(J39:AM39)</f>
        <v>0</v>
      </c>
      <c r="J39" s="606"/>
      <c r="K39" s="606"/>
      <c r="L39" s="606"/>
      <c r="M39" s="606"/>
      <c r="N39" s="606"/>
      <c r="O39" s="606"/>
      <c r="P39" s="606"/>
      <c r="Q39" s="606"/>
      <c r="R39" s="606"/>
      <c r="S39" s="606"/>
      <c r="T39" s="606"/>
      <c r="U39" s="606"/>
      <c r="V39" s="606"/>
      <c r="W39" s="606"/>
      <c r="X39" s="607"/>
      <c r="Y39" s="767"/>
      <c r="Z39" s="767"/>
      <c r="AA39" s="767"/>
      <c r="AB39" s="767"/>
      <c r="AC39" s="767"/>
      <c r="AD39" s="767"/>
      <c r="AE39" s="767"/>
      <c r="AF39" s="767"/>
      <c r="AG39" s="767"/>
      <c r="AH39" s="767"/>
      <c r="AI39" s="767"/>
      <c r="AJ39" s="767"/>
      <c r="AK39" s="767"/>
      <c r="AL39" s="767"/>
      <c r="AM39" s="767"/>
      <c r="AN39" s="94"/>
      <c r="BE39" s="94"/>
    </row>
    <row r="40" spans="1:73" ht="12" customHeight="1" x14ac:dyDescent="0.25">
      <c r="A40" s="92">
        <v>24</v>
      </c>
      <c r="B40" s="40"/>
      <c r="C40" s="34" t="str">
        <f>Data!B32</f>
        <v>Egenfinansiering</v>
      </c>
      <c r="D40" s="34"/>
      <c r="E40" s="123" t="s">
        <v>31</v>
      </c>
      <c r="F40" s="249">
        <f>'Budget &amp; Total'!G45</f>
        <v>0</v>
      </c>
      <c r="G40" s="139">
        <f ca="1">HLOOKUP($G$5,'Period(er)'!$X:$AL,5+A40,FALSE)</f>
        <v>0</v>
      </c>
      <c r="I40" s="140">
        <f ca="1">SUM(J40:AM40)</f>
        <v>0</v>
      </c>
      <c r="J40" s="172">
        <f ca="1">J32-J38-J39</f>
        <v>0</v>
      </c>
      <c r="K40" s="172">
        <f t="shared" ref="K40:X40" ca="1" si="15">K32-K38-K39</f>
        <v>0</v>
      </c>
      <c r="L40" s="172">
        <f t="shared" ca="1" si="15"/>
        <v>0</v>
      </c>
      <c r="M40" s="172">
        <f t="shared" ca="1" si="15"/>
        <v>0</v>
      </c>
      <c r="N40" s="172">
        <f t="shared" ca="1" si="15"/>
        <v>0</v>
      </c>
      <c r="O40" s="172">
        <f t="shared" ca="1" si="15"/>
        <v>0</v>
      </c>
      <c r="P40" s="172">
        <f t="shared" ca="1" si="15"/>
        <v>0</v>
      </c>
      <c r="Q40" s="172">
        <f t="shared" ca="1" si="15"/>
        <v>0</v>
      </c>
      <c r="R40" s="172">
        <f t="shared" ca="1" si="15"/>
        <v>0</v>
      </c>
      <c r="S40" s="172">
        <f t="shared" ca="1" si="15"/>
        <v>0</v>
      </c>
      <c r="T40" s="172">
        <f t="shared" ca="1" si="15"/>
        <v>0</v>
      </c>
      <c r="U40" s="172">
        <f t="shared" ca="1" si="15"/>
        <v>0</v>
      </c>
      <c r="V40" s="172">
        <f t="shared" ca="1" si="15"/>
        <v>0</v>
      </c>
      <c r="W40" s="172">
        <f t="shared" ca="1" si="15"/>
        <v>0</v>
      </c>
      <c r="X40" s="791">
        <f t="shared" ca="1" si="15"/>
        <v>0</v>
      </c>
      <c r="Y40" s="769">
        <f ca="1">Y32-Y38-Y39</f>
        <v>0</v>
      </c>
      <c r="Z40" s="769">
        <f t="shared" ref="Z40:AM40" ca="1" si="16">Z32-Z38-Z39</f>
        <v>0</v>
      </c>
      <c r="AA40" s="769">
        <f t="shared" ca="1" si="16"/>
        <v>0</v>
      </c>
      <c r="AB40" s="769">
        <f t="shared" ca="1" si="16"/>
        <v>0</v>
      </c>
      <c r="AC40" s="769">
        <f t="shared" ca="1" si="16"/>
        <v>0</v>
      </c>
      <c r="AD40" s="769">
        <f t="shared" ca="1" si="16"/>
        <v>0</v>
      </c>
      <c r="AE40" s="769">
        <f t="shared" ca="1" si="16"/>
        <v>0</v>
      </c>
      <c r="AF40" s="769">
        <f t="shared" ca="1" si="16"/>
        <v>0</v>
      </c>
      <c r="AG40" s="769">
        <f t="shared" ca="1" si="16"/>
        <v>0</v>
      </c>
      <c r="AH40" s="769">
        <f t="shared" ca="1" si="16"/>
        <v>0</v>
      </c>
      <c r="AI40" s="769">
        <f t="shared" ca="1" si="16"/>
        <v>0</v>
      </c>
      <c r="AJ40" s="769">
        <f t="shared" ca="1" si="16"/>
        <v>0</v>
      </c>
      <c r="AK40" s="769">
        <f t="shared" ca="1" si="16"/>
        <v>0</v>
      </c>
      <c r="AL40" s="769">
        <f t="shared" ca="1" si="16"/>
        <v>0</v>
      </c>
      <c r="AM40" s="769">
        <f t="shared" ca="1" si="16"/>
        <v>0</v>
      </c>
      <c r="AN40" s="94"/>
      <c r="BE40" s="94"/>
    </row>
    <row r="41" spans="1:73" ht="18" customHeight="1" x14ac:dyDescent="0.25">
      <c r="A41" s="92">
        <v>22</v>
      </c>
      <c r="B41" s="613" t="str">
        <f>Data!B41</f>
        <v>Evt udjævning af tilskud til lønomkostninger</v>
      </c>
      <c r="C41" s="614"/>
      <c r="D41" s="614"/>
      <c r="E41" s="614"/>
      <c r="F41" s="614"/>
      <c r="G41" s="614"/>
      <c r="H41" s="614"/>
      <c r="I41" s="615">
        <f ca="1">IF(I37&lt;0,Data!B56,)</f>
        <v>0</v>
      </c>
      <c r="J41" s="614"/>
      <c r="K41" s="614"/>
      <c r="L41" s="614"/>
      <c r="M41" s="614"/>
      <c r="N41" s="614"/>
      <c r="O41" s="614"/>
      <c r="P41" s="614"/>
      <c r="Q41" s="614"/>
      <c r="R41" s="614"/>
      <c r="S41" s="614"/>
      <c r="T41" s="614"/>
      <c r="U41" s="614"/>
      <c r="V41" s="614"/>
      <c r="W41" s="614"/>
      <c r="X41" s="644"/>
      <c r="Y41" s="297"/>
      <c r="Z41" s="297"/>
      <c r="AA41" s="297"/>
      <c r="AB41" s="297"/>
      <c r="AC41" s="297"/>
      <c r="AD41" s="297"/>
      <c r="AE41" s="297"/>
      <c r="AF41" s="297"/>
      <c r="AG41" s="297"/>
      <c r="AH41" s="297"/>
      <c r="AI41" s="297"/>
      <c r="AJ41" s="297"/>
      <c r="AK41" s="297"/>
      <c r="AL41" s="297"/>
      <c r="AM41" s="297"/>
      <c r="AN41" s="94"/>
      <c r="BE41" s="94"/>
    </row>
    <row r="42" spans="1:73" ht="11.25" customHeight="1" x14ac:dyDescent="0.25">
      <c r="B42" s="616"/>
      <c r="C42" s="915" t="str">
        <f>Data!B42</f>
        <v>Den gennemsnitlig timepris, tilskuddet er beregnet ud fra, må ikke på noget tidspunkt gennemsnitligt overstige den budgetterede.</v>
      </c>
      <c r="D42" s="915"/>
      <c r="E42" s="916"/>
      <c r="F42" s="617" t="str">
        <f>Data!B33</f>
        <v>Udbetalingsloft</v>
      </c>
      <c r="G42" s="618"/>
      <c r="H42" s="618"/>
      <c r="I42" s="619"/>
      <c r="J42" s="620">
        <f ca="1">HLOOKUP($G$5,'Partner-period(er)'!$J:$X,46+((J$2-1)*50),FALSE)</f>
        <v>0</v>
      </c>
      <c r="K42" s="621">
        <f ca="1">HLOOKUP($G$5,'Partner-period(er)'!$J:$X,46+((K$2-1)*50),FALSE)</f>
        <v>0</v>
      </c>
      <c r="L42" s="621">
        <f ca="1">HLOOKUP($G$5,'Partner-period(er)'!$J:$X,46+((L$2-1)*50),FALSE)</f>
        <v>0</v>
      </c>
      <c r="M42" s="621">
        <f ca="1">HLOOKUP($G$5,'Partner-period(er)'!$J:$X,46+((M$2-1)*50),FALSE)</f>
        <v>0</v>
      </c>
      <c r="N42" s="621">
        <f ca="1">HLOOKUP($G$5,'Partner-period(er)'!$J:$X,46+((N$2-1)*50),FALSE)</f>
        <v>0</v>
      </c>
      <c r="O42" s="621">
        <f ca="1">HLOOKUP($G$5,'Partner-period(er)'!$J:$X,46+((O$2-1)*50),FALSE)</f>
        <v>0</v>
      </c>
      <c r="P42" s="621">
        <f ca="1">HLOOKUP($G$5,'Partner-period(er)'!$J:$X,46+((P$2-1)*50),FALSE)</f>
        <v>0</v>
      </c>
      <c r="Q42" s="621">
        <f ca="1">HLOOKUP($G$5,'Partner-period(er)'!$J:$X,46+((Q$2-1)*50),FALSE)</f>
        <v>0</v>
      </c>
      <c r="R42" s="621">
        <f ca="1">HLOOKUP($G$5,'Partner-period(er)'!$J:$X,46+((R$2-1)*50),FALSE)</f>
        <v>0</v>
      </c>
      <c r="S42" s="621">
        <f ca="1">HLOOKUP($G$5,'Partner-period(er)'!$J:$X,46+((S$2-1)*50),FALSE)</f>
        <v>0</v>
      </c>
      <c r="T42" s="621">
        <f ca="1">HLOOKUP($G$5,'Partner-period(er)'!$J:$X,46+((T$2-1)*50),FALSE)</f>
        <v>0</v>
      </c>
      <c r="U42" s="621">
        <f ca="1">HLOOKUP($G$5,'Partner-period(er)'!$J:$X,46+((U$2-1)*50),FALSE)</f>
        <v>0</v>
      </c>
      <c r="V42" s="621">
        <f ca="1">HLOOKUP($G$5,'Partner-period(er)'!$J:$X,46+((V$2-1)*50),FALSE)</f>
        <v>0</v>
      </c>
      <c r="W42" s="621">
        <f ca="1">HLOOKUP($G$5,'Partner-period(er)'!$J:$X,46+((W$2-1)*50),FALSE)</f>
        <v>0</v>
      </c>
      <c r="X42" s="793">
        <f ca="1">HLOOKUP($G$5,'Partner-period(er)'!$J:$X,46+((X$2-1)*50),FALSE)</f>
        <v>0</v>
      </c>
      <c r="Y42" s="772">
        <f ca="1">HLOOKUP($G$5,'Partner-period(er)'!$J:$X,46+((Y$2-1)*50),FALSE)</f>
        <v>0</v>
      </c>
      <c r="Z42" s="772">
        <f ca="1">HLOOKUP($G$5,'Partner-period(er)'!$J:$X,46+((Z$2-1)*50),FALSE)</f>
        <v>0</v>
      </c>
      <c r="AA42" s="772">
        <f ca="1">HLOOKUP($G$5,'Partner-period(er)'!$J:$X,46+((AA$2-1)*50),FALSE)</f>
        <v>0</v>
      </c>
      <c r="AB42" s="772">
        <f ca="1">HLOOKUP($G$5,'Partner-period(er)'!$J:$X,46+((AB$2-1)*50),FALSE)</f>
        <v>0</v>
      </c>
      <c r="AC42" s="772">
        <f ca="1">HLOOKUP($G$5,'Partner-period(er)'!$J:$X,46+((AC$2-1)*50),FALSE)</f>
        <v>0</v>
      </c>
      <c r="AD42" s="772">
        <f ca="1">HLOOKUP($G$5,'Partner-period(er)'!$J:$X,46+((AD$2-1)*50),FALSE)</f>
        <v>0</v>
      </c>
      <c r="AE42" s="772">
        <f ca="1">HLOOKUP($G$5,'Partner-period(er)'!$J:$X,46+((AE$2-1)*50),FALSE)</f>
        <v>0</v>
      </c>
      <c r="AF42" s="772">
        <f ca="1">HLOOKUP($G$5,'Partner-period(er)'!$J:$X,46+((AF$2-1)*50),FALSE)</f>
        <v>0</v>
      </c>
      <c r="AG42" s="772">
        <f ca="1">HLOOKUP($G$5,'Partner-period(er)'!$J:$X,46+((AG$2-1)*50),FALSE)</f>
        <v>0</v>
      </c>
      <c r="AH42" s="772">
        <f ca="1">HLOOKUP($G$5,'Partner-period(er)'!$J:$X,46+((AH$2-1)*50),FALSE)</f>
        <v>0</v>
      </c>
      <c r="AI42" s="772">
        <f ca="1">HLOOKUP($G$5,'Partner-period(er)'!$J:$X,46+((AI$2-1)*50),FALSE)</f>
        <v>0</v>
      </c>
      <c r="AJ42" s="772">
        <f ca="1">HLOOKUP($G$5,'Partner-period(er)'!$J:$X,46+((AJ$2-1)*50),FALSE)</f>
        <v>0</v>
      </c>
      <c r="AK42" s="772">
        <f ca="1">HLOOKUP($G$5,'Partner-period(er)'!$J:$X,46+((AK$2-1)*50),FALSE)</f>
        <v>0</v>
      </c>
      <c r="AL42" s="772">
        <f ca="1">HLOOKUP($G$5,'Partner-period(er)'!$J:$X,46+((AL$2-1)*50),FALSE)</f>
        <v>0</v>
      </c>
      <c r="AM42" s="772">
        <f ca="1">HLOOKUP($G$5,'Partner-period(er)'!$J:$X,46+((AM$2-1)*50),FALSE)</f>
        <v>0</v>
      </c>
    </row>
    <row r="43" spans="1:73" ht="11.25" customHeight="1" x14ac:dyDescent="0.25">
      <c r="B43" s="622"/>
      <c r="C43" s="917"/>
      <c r="D43" s="917"/>
      <c r="E43" s="918"/>
      <c r="F43" s="623" t="str">
        <f>Data!B34</f>
        <v>Til/fra pulje</v>
      </c>
      <c r="G43" s="614"/>
      <c r="H43" s="614"/>
      <c r="I43" s="624"/>
      <c r="J43" s="625">
        <f ca="1">HLOOKUP($G$5,'Partner-period(er)'!$J:$X,47+((J$2-1)*50),FALSE)</f>
        <v>0</v>
      </c>
      <c r="K43" s="626">
        <f ca="1">HLOOKUP($G$5,'Partner-period(er)'!$J:$X,47+((K$2-1)*50),FALSE)</f>
        <v>0</v>
      </c>
      <c r="L43" s="626">
        <f ca="1">HLOOKUP($G$5,'Partner-period(er)'!$J:$X,47+((L$2-1)*50),FALSE)</f>
        <v>0</v>
      </c>
      <c r="M43" s="626">
        <f ca="1">HLOOKUP($G$5,'Partner-period(er)'!$J:$X,47+((M$2-1)*50),FALSE)</f>
        <v>0</v>
      </c>
      <c r="N43" s="626">
        <f ca="1">HLOOKUP($G$5,'Partner-period(er)'!$J:$X,47+((N$2-1)*50),FALSE)</f>
        <v>0</v>
      </c>
      <c r="O43" s="626">
        <f ca="1">HLOOKUP($G$5,'Partner-period(er)'!$J:$X,47+((O$2-1)*50),FALSE)</f>
        <v>0</v>
      </c>
      <c r="P43" s="626">
        <f ca="1">HLOOKUP($G$5,'Partner-period(er)'!$J:$X,47+((P$2-1)*50),FALSE)</f>
        <v>0</v>
      </c>
      <c r="Q43" s="626">
        <f ca="1">HLOOKUP($G$5,'Partner-period(er)'!$J:$X,47+((Q$2-1)*50),FALSE)</f>
        <v>0</v>
      </c>
      <c r="R43" s="626">
        <f ca="1">HLOOKUP($G$5,'Partner-period(er)'!$J:$X,47+((R$2-1)*50),FALSE)</f>
        <v>0</v>
      </c>
      <c r="S43" s="626">
        <f ca="1">HLOOKUP($G$5,'Partner-period(er)'!$J:$X,47+((S$2-1)*50),FALSE)</f>
        <v>0</v>
      </c>
      <c r="T43" s="626">
        <f ca="1">HLOOKUP($G$5,'Partner-period(er)'!$J:$X,47+((T$2-1)*50),FALSE)</f>
        <v>0</v>
      </c>
      <c r="U43" s="626">
        <f ca="1">HLOOKUP($G$5,'Partner-period(er)'!$J:$X,47+((U$2-1)*50),FALSE)</f>
        <v>0</v>
      </c>
      <c r="V43" s="626">
        <f ca="1">HLOOKUP($G$5,'Partner-period(er)'!$J:$X,47+((V$2-1)*50),FALSE)</f>
        <v>0</v>
      </c>
      <c r="W43" s="626">
        <f ca="1">HLOOKUP($G$5,'Partner-period(er)'!$J:$X,47+((W$2-1)*50),FALSE)</f>
        <v>0</v>
      </c>
      <c r="X43" s="627">
        <f ca="1">HLOOKUP($G$5,'Partner-period(er)'!$J:$X,47+((X$2-1)*50),FALSE)</f>
        <v>0</v>
      </c>
      <c r="Y43" s="772">
        <f ca="1">HLOOKUP($G$5,'Partner-period(er)'!$J:$X,47+((Y$2-1)*50),FALSE)</f>
        <v>0</v>
      </c>
      <c r="Z43" s="772">
        <f ca="1">HLOOKUP($G$5,'Partner-period(er)'!$J:$X,47+((Z$2-1)*50),FALSE)</f>
        <v>0</v>
      </c>
      <c r="AA43" s="772">
        <f ca="1">HLOOKUP($G$5,'Partner-period(er)'!$J:$X,47+((AA$2-1)*50),FALSE)</f>
        <v>0</v>
      </c>
      <c r="AB43" s="772">
        <f ca="1">HLOOKUP($G$5,'Partner-period(er)'!$J:$X,47+((AB$2-1)*50),FALSE)</f>
        <v>0</v>
      </c>
      <c r="AC43" s="772">
        <f ca="1">HLOOKUP($G$5,'Partner-period(er)'!$J:$X,47+((AC$2-1)*50),FALSE)</f>
        <v>0</v>
      </c>
      <c r="AD43" s="772">
        <f ca="1">HLOOKUP($G$5,'Partner-period(er)'!$J:$X,47+((AD$2-1)*50),FALSE)</f>
        <v>0</v>
      </c>
      <c r="AE43" s="772">
        <f ca="1">HLOOKUP($G$5,'Partner-period(er)'!$J:$X,47+((AE$2-1)*50),FALSE)</f>
        <v>0</v>
      </c>
      <c r="AF43" s="772">
        <f ca="1">HLOOKUP($G$5,'Partner-period(er)'!$J:$X,47+((AF$2-1)*50),FALSE)</f>
        <v>0</v>
      </c>
      <c r="AG43" s="772">
        <f ca="1">HLOOKUP($G$5,'Partner-period(er)'!$J:$X,47+((AG$2-1)*50),FALSE)</f>
        <v>0</v>
      </c>
      <c r="AH43" s="772">
        <f ca="1">HLOOKUP($G$5,'Partner-period(er)'!$J:$X,47+((AH$2-1)*50),FALSE)</f>
        <v>0</v>
      </c>
      <c r="AI43" s="772">
        <f ca="1">HLOOKUP($G$5,'Partner-period(er)'!$J:$X,47+((AI$2-1)*50),FALSE)</f>
        <v>0</v>
      </c>
      <c r="AJ43" s="772">
        <f ca="1">HLOOKUP($G$5,'Partner-period(er)'!$J:$X,47+((AJ$2-1)*50),FALSE)</f>
        <v>0</v>
      </c>
      <c r="AK43" s="772">
        <f ca="1">HLOOKUP($G$5,'Partner-period(er)'!$J:$X,47+((AK$2-1)*50),FALSE)</f>
        <v>0</v>
      </c>
      <c r="AL43" s="772">
        <f ca="1">HLOOKUP($G$5,'Partner-period(er)'!$J:$X,47+((AL$2-1)*50),FALSE)</f>
        <v>0</v>
      </c>
      <c r="AM43" s="772">
        <f ca="1">HLOOKUP($G$5,'Partner-period(er)'!$J:$X,47+((AM$2-1)*50),FALSE)</f>
        <v>0</v>
      </c>
      <c r="AN43" s="94">
        <v>47</v>
      </c>
      <c r="BE43" s="94">
        <v>47</v>
      </c>
    </row>
    <row r="44" spans="1:73" ht="14.25" customHeight="1" x14ac:dyDescent="0.25">
      <c r="B44" s="622"/>
      <c r="C44" s="917"/>
      <c r="D44" s="917"/>
      <c r="E44" s="918"/>
      <c r="F44" s="623" t="str">
        <f>Data!B35</f>
        <v>Pulje for tilbageholdt tilskud</v>
      </c>
      <c r="G44" s="614"/>
      <c r="H44" s="614"/>
      <c r="I44" s="628"/>
      <c r="J44" s="625">
        <f ca="1">HLOOKUP($G$5,'Partner-period(er)'!$J:$X,48+((J$2-1)*50),FALSE)</f>
        <v>0</v>
      </c>
      <c r="K44" s="626">
        <f ca="1">HLOOKUP($G$5,'Partner-period(er)'!$J:$X,48+((K$2-1)*50),FALSE)</f>
        <v>0</v>
      </c>
      <c r="L44" s="626">
        <f ca="1">HLOOKUP($G$5,'Partner-period(er)'!$J:$X,48+((L$2-1)*50),FALSE)</f>
        <v>0</v>
      </c>
      <c r="M44" s="626">
        <f ca="1">HLOOKUP($G$5,'Partner-period(er)'!$J:$X,48+((M$2-1)*50),FALSE)</f>
        <v>0</v>
      </c>
      <c r="N44" s="626">
        <f ca="1">HLOOKUP($G$5,'Partner-period(er)'!$J:$X,48+((N$2-1)*50),FALSE)</f>
        <v>0</v>
      </c>
      <c r="O44" s="626">
        <f ca="1">HLOOKUP($G$5,'Partner-period(er)'!$J:$X,48+((O$2-1)*50),FALSE)</f>
        <v>0</v>
      </c>
      <c r="P44" s="626">
        <f ca="1">HLOOKUP($G$5,'Partner-period(er)'!$J:$X,48+((P$2-1)*50),FALSE)</f>
        <v>0</v>
      </c>
      <c r="Q44" s="626">
        <f ca="1">HLOOKUP($G$5,'Partner-period(er)'!$J:$X,48+((Q$2-1)*50),FALSE)</f>
        <v>0</v>
      </c>
      <c r="R44" s="626">
        <f ca="1">HLOOKUP($G$5,'Partner-period(er)'!$J:$X,48+((R$2-1)*50),FALSE)</f>
        <v>0</v>
      </c>
      <c r="S44" s="626">
        <f ca="1">HLOOKUP($G$5,'Partner-period(er)'!$J:$X,48+((S$2-1)*50),FALSE)</f>
        <v>0</v>
      </c>
      <c r="T44" s="626">
        <f ca="1">HLOOKUP($G$5,'Partner-period(er)'!$J:$X,48+((T$2-1)*50),FALSE)</f>
        <v>0</v>
      </c>
      <c r="U44" s="626">
        <f ca="1">HLOOKUP($G$5,'Partner-period(er)'!$J:$X,48+((U$2-1)*50),FALSE)</f>
        <v>0</v>
      </c>
      <c r="V44" s="626">
        <f ca="1">HLOOKUP($G$5,'Partner-period(er)'!$J:$X,48+((V$2-1)*50),FALSE)</f>
        <v>0</v>
      </c>
      <c r="W44" s="626">
        <f ca="1">HLOOKUP($G$5,'Partner-period(er)'!$J:$X,48+((W$2-1)*50),FALSE)</f>
        <v>0</v>
      </c>
      <c r="X44" s="627">
        <f ca="1">HLOOKUP($G$5,'Partner-period(er)'!$J:$X,48+((X$2-1)*50),FALSE)</f>
        <v>0</v>
      </c>
      <c r="Y44" s="772">
        <f ca="1">HLOOKUP($G$5,'Partner-period(er)'!$J:$X,48+((Y$2-1)*50),FALSE)</f>
        <v>0</v>
      </c>
      <c r="Z44" s="772">
        <f ca="1">HLOOKUP($G$5,'Partner-period(er)'!$J:$X,48+((Z$2-1)*50),FALSE)</f>
        <v>0</v>
      </c>
      <c r="AA44" s="772">
        <f ca="1">HLOOKUP($G$5,'Partner-period(er)'!$J:$X,48+((AA$2-1)*50),FALSE)</f>
        <v>0</v>
      </c>
      <c r="AB44" s="772">
        <f ca="1">HLOOKUP($G$5,'Partner-period(er)'!$J:$X,48+((AB$2-1)*50),FALSE)</f>
        <v>0</v>
      </c>
      <c r="AC44" s="772">
        <f ca="1">HLOOKUP($G$5,'Partner-period(er)'!$J:$X,48+((AC$2-1)*50),FALSE)</f>
        <v>0</v>
      </c>
      <c r="AD44" s="772">
        <f ca="1">HLOOKUP($G$5,'Partner-period(er)'!$J:$X,48+((AD$2-1)*50),FALSE)</f>
        <v>0</v>
      </c>
      <c r="AE44" s="772">
        <f ca="1">HLOOKUP($G$5,'Partner-period(er)'!$J:$X,48+((AE$2-1)*50),FALSE)</f>
        <v>0</v>
      </c>
      <c r="AF44" s="772">
        <f ca="1">HLOOKUP($G$5,'Partner-period(er)'!$J:$X,48+((AF$2-1)*50),FALSE)</f>
        <v>0</v>
      </c>
      <c r="AG44" s="772">
        <f ca="1">HLOOKUP($G$5,'Partner-period(er)'!$J:$X,48+((AG$2-1)*50),FALSE)</f>
        <v>0</v>
      </c>
      <c r="AH44" s="772">
        <f ca="1">HLOOKUP($G$5,'Partner-period(er)'!$J:$X,48+((AH$2-1)*50),FALSE)</f>
        <v>0</v>
      </c>
      <c r="AI44" s="772">
        <f ca="1">HLOOKUP($G$5,'Partner-period(er)'!$J:$X,48+((AI$2-1)*50),FALSE)</f>
        <v>0</v>
      </c>
      <c r="AJ44" s="772">
        <f ca="1">HLOOKUP($G$5,'Partner-period(er)'!$J:$X,48+((AJ$2-1)*50),FALSE)</f>
        <v>0</v>
      </c>
      <c r="AK44" s="772">
        <f ca="1">HLOOKUP($G$5,'Partner-period(er)'!$J:$X,48+((AK$2-1)*50),FALSE)</f>
        <v>0</v>
      </c>
      <c r="AL44" s="772">
        <f ca="1">HLOOKUP($G$5,'Partner-period(er)'!$J:$X,48+((AL$2-1)*50),FALSE)</f>
        <v>0</v>
      </c>
      <c r="AM44" s="772">
        <f ca="1">HLOOKUP($G$5,'Partner-period(er)'!$J:$X,48+((AM$2-1)*50),FALSE)</f>
        <v>0</v>
      </c>
      <c r="AN44" s="94"/>
      <c r="AP44" s="156">
        <f ca="1">J42+J44</f>
        <v>0</v>
      </c>
      <c r="BE44" s="94"/>
      <c r="BG44" s="156">
        <f ca="1">AA42+AA44</f>
        <v>0</v>
      </c>
    </row>
    <row r="45" spans="1:73" ht="13.5" customHeight="1" x14ac:dyDescent="0.25">
      <c r="B45" s="629" t="s">
        <v>228</v>
      </c>
      <c r="C45" s="630"/>
      <c r="D45" s="630"/>
      <c r="E45" s="630"/>
      <c r="F45" s="631"/>
      <c r="G45" s="632">
        <f ca="1">SUM(J45:X45)</f>
        <v>0</v>
      </c>
      <c r="H45" s="633"/>
      <c r="I45" s="634"/>
      <c r="J45" s="635">
        <f ca="1">HLOOKUP($G$5,'Partner-period(er)'!$J:$X,49+((J$2-1)*50),FALSE)</f>
        <v>0</v>
      </c>
      <c r="K45" s="635">
        <f ca="1">HLOOKUP($G$5,'Partner-period(er)'!$J:$X,49+((K$2-1)*50),FALSE)</f>
        <v>0</v>
      </c>
      <c r="L45" s="635">
        <f ca="1">HLOOKUP($G$5,'Partner-period(er)'!$J:$X,49+((L$2-1)*50),FALSE)</f>
        <v>0</v>
      </c>
      <c r="M45" s="635">
        <f ca="1">HLOOKUP($G$5,'Partner-period(er)'!$J:$X,49+((M$2-1)*50),FALSE)</f>
        <v>0</v>
      </c>
      <c r="N45" s="635">
        <f ca="1">HLOOKUP($G$5,'Partner-period(er)'!$J:$X,49+((N$2-1)*50),FALSE)</f>
        <v>0</v>
      </c>
      <c r="O45" s="635">
        <f ca="1">HLOOKUP($G$5,'Partner-period(er)'!$J:$X,49+((O$2-1)*50),FALSE)</f>
        <v>0</v>
      </c>
      <c r="P45" s="635">
        <f ca="1">HLOOKUP($G$5,'Partner-period(er)'!$J:$X,49+((P$2-1)*50),FALSE)</f>
        <v>0</v>
      </c>
      <c r="Q45" s="635">
        <f ca="1">HLOOKUP($G$5,'Partner-period(er)'!$J:$X,49+((Q$2-1)*50),FALSE)</f>
        <v>0</v>
      </c>
      <c r="R45" s="635">
        <f ca="1">HLOOKUP($G$5,'Partner-period(er)'!$J:$X,49+((R$2-1)*50),FALSE)</f>
        <v>0</v>
      </c>
      <c r="S45" s="635">
        <f ca="1">HLOOKUP($G$5,'Partner-period(er)'!$J:$X,49+((S$2-1)*50),FALSE)</f>
        <v>0</v>
      </c>
      <c r="T45" s="635">
        <f ca="1">HLOOKUP($G$5,'Partner-period(er)'!$J:$X,49+((T$2-1)*50),FALSE)</f>
        <v>0</v>
      </c>
      <c r="U45" s="635">
        <f ca="1">HLOOKUP($G$5,'Partner-period(er)'!$J:$X,49+((U$2-1)*50),FALSE)</f>
        <v>0</v>
      </c>
      <c r="V45" s="635">
        <f ca="1">HLOOKUP($G$5,'Partner-period(er)'!$J:$X,49+((V$2-1)*50),FALSE)</f>
        <v>0</v>
      </c>
      <c r="W45" s="635">
        <f ca="1">HLOOKUP($G$5,'Partner-period(er)'!$J:$X,49+((W$2-1)*50),FALSE)</f>
        <v>0</v>
      </c>
      <c r="X45" s="794">
        <f ca="1">HLOOKUP($G$5,'Partner-period(er)'!$J:$X,49+((X$2-1)*50),FALSE)</f>
        <v>0</v>
      </c>
      <c r="Y45" s="773">
        <f ca="1">HLOOKUP($G$5,'Partner-period(er)'!$J:$X,49+((Y$2-1)*50),FALSE)</f>
        <v>0</v>
      </c>
      <c r="Z45" s="773">
        <f ca="1">HLOOKUP($G$5,'Partner-period(er)'!$J:$X,49+((Z$2-1)*50),FALSE)</f>
        <v>0</v>
      </c>
      <c r="AA45" s="773">
        <f ca="1">HLOOKUP($G$5,'Partner-period(er)'!$J:$X,49+((AA$2-1)*50),FALSE)</f>
        <v>0</v>
      </c>
      <c r="AB45" s="773">
        <f ca="1">HLOOKUP($G$5,'Partner-period(er)'!$J:$X,49+((AB$2-1)*50),FALSE)</f>
        <v>0</v>
      </c>
      <c r="AC45" s="773">
        <f ca="1">HLOOKUP($G$5,'Partner-period(er)'!$J:$X,49+((AC$2-1)*50),FALSE)</f>
        <v>0</v>
      </c>
      <c r="AD45" s="773">
        <f ca="1">HLOOKUP($G$5,'Partner-period(er)'!$J:$X,49+((AD$2-1)*50),FALSE)</f>
        <v>0</v>
      </c>
      <c r="AE45" s="773">
        <f ca="1">HLOOKUP($G$5,'Partner-period(er)'!$J:$X,49+((AE$2-1)*50),FALSE)</f>
        <v>0</v>
      </c>
      <c r="AF45" s="773">
        <f ca="1">HLOOKUP($G$5,'Partner-period(er)'!$J:$X,49+((AF$2-1)*50),FALSE)</f>
        <v>0</v>
      </c>
      <c r="AG45" s="773">
        <f ca="1">HLOOKUP($G$5,'Partner-period(er)'!$J:$X,49+((AG$2-1)*50),FALSE)</f>
        <v>0</v>
      </c>
      <c r="AH45" s="773">
        <f ca="1">HLOOKUP($G$5,'Partner-period(er)'!$J:$X,49+((AH$2-1)*50),FALSE)</f>
        <v>0</v>
      </c>
      <c r="AI45" s="773">
        <f ca="1">HLOOKUP($G$5,'Partner-period(er)'!$J:$X,49+((AI$2-1)*50),FALSE)</f>
        <v>0</v>
      </c>
      <c r="AJ45" s="773">
        <f ca="1">HLOOKUP($G$5,'Partner-period(er)'!$J:$X,49+((AJ$2-1)*50),FALSE)</f>
        <v>0</v>
      </c>
      <c r="AK45" s="773">
        <f ca="1">HLOOKUP($G$5,'Partner-period(er)'!$J:$X,49+((AK$2-1)*50),FALSE)</f>
        <v>0</v>
      </c>
      <c r="AL45" s="773">
        <f ca="1">HLOOKUP($G$5,'Partner-period(er)'!$J:$X,49+((AL$2-1)*50),FALSE)</f>
        <v>0</v>
      </c>
      <c r="AM45" s="773">
        <f ca="1">HLOOKUP($G$5,'Partner-period(er)'!$J:$X,49+((AM$2-1)*50),FALSE)</f>
        <v>0</v>
      </c>
      <c r="AN45" s="94">
        <v>48</v>
      </c>
      <c r="AP45" s="157">
        <f>J22*J12</f>
        <v>0</v>
      </c>
      <c r="BE45" s="94">
        <v>48</v>
      </c>
      <c r="BG45" s="157">
        <f>AA22*AA12</f>
        <v>0</v>
      </c>
    </row>
    <row r="46" spans="1:73" ht="21" hidden="1" customHeight="1" x14ac:dyDescent="0.25">
      <c r="B46" s="175"/>
      <c r="C46" s="90"/>
      <c r="D46" s="90"/>
      <c r="E46" s="90"/>
      <c r="F46" s="90"/>
      <c r="G46" s="146"/>
      <c r="I46" s="141"/>
      <c r="J46" s="148"/>
      <c r="K46" s="142"/>
      <c r="L46" s="142"/>
      <c r="M46" s="142"/>
      <c r="N46" s="142"/>
      <c r="O46" s="142"/>
      <c r="P46" s="142"/>
      <c r="Q46" s="142"/>
      <c r="R46" s="142"/>
      <c r="S46" s="142"/>
      <c r="T46" s="142"/>
      <c r="U46" s="142"/>
      <c r="V46" s="142"/>
      <c r="W46" s="142"/>
      <c r="X46" s="142"/>
      <c r="Y46" s="773"/>
      <c r="Z46" s="774"/>
      <c r="AA46" s="297"/>
      <c r="AB46" s="297"/>
      <c r="AC46" s="297"/>
      <c r="AD46" s="297"/>
      <c r="AE46" s="297"/>
      <c r="AF46" s="297"/>
      <c r="AG46" s="297"/>
      <c r="AH46" s="297"/>
      <c r="AI46" s="297"/>
      <c r="AJ46" s="297"/>
      <c r="AK46" s="297"/>
      <c r="AL46" s="297"/>
      <c r="AM46" s="297"/>
    </row>
    <row r="47" spans="1:73" ht="21" hidden="1" customHeight="1" x14ac:dyDescent="0.25">
      <c r="B47" s="176"/>
      <c r="C47" s="177"/>
      <c r="D47" s="177"/>
      <c r="E47" s="177"/>
      <c r="F47" s="177"/>
      <c r="G47" s="143"/>
      <c r="H47" s="53"/>
      <c r="I47" s="144"/>
      <c r="J47" s="149"/>
      <c r="K47" s="145"/>
      <c r="L47" s="145"/>
      <c r="M47" s="145"/>
      <c r="N47" s="145"/>
      <c r="O47" s="145"/>
      <c r="P47" s="145"/>
      <c r="Q47" s="145"/>
      <c r="R47" s="145"/>
      <c r="S47" s="145"/>
      <c r="T47" s="145"/>
      <c r="U47" s="145"/>
      <c r="V47" s="145"/>
      <c r="W47" s="145"/>
      <c r="X47" s="760"/>
      <c r="Y47" s="775"/>
      <c r="Z47" s="774"/>
      <c r="AA47" s="297"/>
      <c r="AB47" s="297"/>
      <c r="AC47" s="297"/>
      <c r="AD47" s="297"/>
      <c r="AE47" s="297"/>
      <c r="AF47" s="297"/>
      <c r="AG47" s="297"/>
      <c r="AH47" s="297"/>
      <c r="AI47" s="297"/>
      <c r="AJ47" s="297"/>
      <c r="AK47" s="297"/>
      <c r="AL47" s="297"/>
      <c r="AM47" s="297"/>
    </row>
    <row r="48" spans="1:73" ht="36.75" customHeight="1" x14ac:dyDescent="0.25">
      <c r="B48" s="905"/>
      <c r="C48" s="905"/>
      <c r="D48" s="905"/>
      <c r="E48" s="905"/>
      <c r="F48" s="905"/>
      <c r="G48" s="905"/>
      <c r="H48" s="905"/>
      <c r="I48" s="905"/>
      <c r="J48" s="905"/>
      <c r="K48" s="905"/>
      <c r="L48" s="905"/>
      <c r="M48" s="905"/>
      <c r="N48" s="905"/>
      <c r="O48" s="905"/>
      <c r="P48" s="905"/>
      <c r="Q48" s="905"/>
      <c r="R48" s="910" t="str">
        <f>Data!B106</f>
        <v>Projektansvarlig bekræfter med underskrift, at der på ethvert tidspunkt efter anmodning kan udleveres økonomisk dokumentation for projektets omkostninger i form af fakturaer, timeregistreringer eller en revisorpåtegnet opgørelse.</v>
      </c>
      <c r="S48" s="910"/>
      <c r="T48" s="910"/>
      <c r="U48" s="910"/>
      <c r="V48" s="910"/>
      <c r="W48" s="910"/>
      <c r="X48" s="911"/>
      <c r="Y48" s="776"/>
      <c r="Z48" s="777"/>
      <c r="AA48" s="777"/>
      <c r="AB48" s="777"/>
      <c r="AC48" s="777"/>
      <c r="AD48" s="777"/>
      <c r="AE48" s="777"/>
      <c r="AF48" s="777"/>
      <c r="AG48" s="777"/>
      <c r="AH48" s="777"/>
      <c r="AI48" s="777"/>
      <c r="AJ48" s="777"/>
      <c r="AK48" s="777"/>
      <c r="AL48" s="777"/>
      <c r="AM48" s="777"/>
      <c r="AN48" s="560"/>
      <c r="AO48" s="560"/>
      <c r="AP48" s="560"/>
      <c r="AQ48" s="560"/>
      <c r="AR48" s="560"/>
    </row>
    <row r="49" spans="2:39" ht="16.2" thickBot="1" x14ac:dyDescent="0.35">
      <c r="B49" s="906"/>
      <c r="C49" s="906"/>
      <c r="D49" s="906"/>
      <c r="E49" s="906"/>
      <c r="F49" s="906"/>
      <c r="G49" s="906"/>
      <c r="H49" s="906"/>
      <c r="I49" s="906"/>
      <c r="J49" s="906"/>
      <c r="K49" s="906"/>
      <c r="L49" s="906"/>
      <c r="M49" s="906"/>
      <c r="N49" s="906"/>
      <c r="O49" s="906"/>
      <c r="P49" s="906"/>
      <c r="Q49" s="906"/>
      <c r="R49" s="46"/>
      <c r="S49" s="52" t="str">
        <f>Data!B80</f>
        <v xml:space="preserve">Tilskud til udbetaling: </v>
      </c>
      <c r="T49" s="4"/>
      <c r="U49" s="46"/>
      <c r="V49" s="912">
        <f ca="1">I38</f>
        <v>0</v>
      </c>
      <c r="W49" s="912"/>
      <c r="X49" s="912"/>
      <c r="Y49" s="778"/>
      <c r="Z49" s="774"/>
      <c r="AA49" s="297"/>
      <c r="AB49" s="297"/>
      <c r="AC49" s="297"/>
      <c r="AD49" s="297"/>
      <c r="AE49" s="297"/>
      <c r="AF49" s="297"/>
      <c r="AG49" s="297"/>
      <c r="AH49" s="297"/>
      <c r="AI49" s="297"/>
      <c r="AJ49" s="297"/>
      <c r="AK49" s="297"/>
      <c r="AL49" s="297"/>
      <c r="AM49" s="297"/>
    </row>
    <row r="50" spans="2:39" ht="27.75" customHeight="1" thickTop="1" x14ac:dyDescent="0.25">
      <c r="B50" s="4"/>
      <c r="C50" s="4"/>
      <c r="D50" s="4"/>
      <c r="E50" s="4"/>
      <c r="F50" s="4"/>
      <c r="G50" s="4"/>
      <c r="I50" s="4"/>
      <c r="J50" s="4"/>
      <c r="K50" s="4"/>
      <c r="L50" s="4"/>
      <c r="M50" s="4"/>
      <c r="N50" s="4"/>
      <c r="O50" s="4"/>
      <c r="P50" s="4"/>
      <c r="Q50" s="4"/>
      <c r="R50" s="48"/>
      <c r="S50" s="904" t="str">
        <f>Data!B111</f>
        <v>Ubetalingen sker til den projektansvarlige virksomheds NemKonto</v>
      </c>
      <c r="T50" s="904"/>
      <c r="U50" s="904"/>
      <c r="V50" s="904"/>
      <c r="W50" s="904"/>
      <c r="X50" s="904"/>
      <c r="Y50" s="297"/>
      <c r="Z50" s="774"/>
      <c r="AA50" s="297"/>
      <c r="AB50" s="297"/>
      <c r="AC50" s="297"/>
      <c r="AD50" s="297"/>
      <c r="AE50" s="297"/>
      <c r="AF50" s="297"/>
      <c r="AG50" s="297"/>
      <c r="AH50" s="297"/>
      <c r="AI50" s="297"/>
      <c r="AJ50" s="297"/>
      <c r="AK50" s="297"/>
      <c r="AL50" s="297"/>
      <c r="AM50" s="297"/>
    </row>
    <row r="51" spans="2:39" ht="6" customHeight="1" x14ac:dyDescent="0.25">
      <c r="B51" s="4"/>
      <c r="C51" s="4"/>
      <c r="D51" s="4"/>
      <c r="E51" s="4"/>
      <c r="F51" s="4"/>
      <c r="G51" s="4"/>
      <c r="I51" s="4"/>
      <c r="J51" s="4"/>
      <c r="K51" s="4"/>
      <c r="L51" s="4"/>
      <c r="M51" s="4"/>
      <c r="N51" s="4"/>
      <c r="O51" s="4"/>
      <c r="P51" s="4"/>
      <c r="Q51" s="4"/>
      <c r="R51" s="412" t="str">
        <f>Data!I2</f>
        <v>Ja</v>
      </c>
      <c r="S51"/>
      <c r="T51"/>
      <c r="Y51" s="779"/>
      <c r="Z51" s="774"/>
      <c r="AA51" s="297"/>
      <c r="AB51" s="297"/>
      <c r="AC51" s="297"/>
      <c r="AD51" s="297"/>
      <c r="AE51" s="297"/>
      <c r="AF51" s="297"/>
      <c r="AG51" s="297"/>
      <c r="AH51" s="297"/>
      <c r="AI51" s="297"/>
      <c r="AJ51" s="297"/>
      <c r="AK51" s="297"/>
      <c r="AL51" s="297"/>
      <c r="AM51" s="297"/>
    </row>
    <row r="52" spans="2:39" ht="18.600000000000001" customHeight="1" x14ac:dyDescent="0.25">
      <c r="B52" s="4"/>
      <c r="C52" s="4"/>
      <c r="D52" s="4"/>
      <c r="E52" s="4"/>
      <c r="F52" s="4"/>
      <c r="G52" s="4"/>
      <c r="I52" s="4"/>
      <c r="J52" s="4"/>
      <c r="K52" s="4"/>
      <c r="L52" s="4"/>
      <c r="M52" s="4"/>
      <c r="N52" s="4"/>
      <c r="O52" s="4"/>
      <c r="P52" s="4"/>
      <c r="Q52" s="4"/>
      <c r="R52" s="4"/>
      <c r="S52" s="907" t="str">
        <f>Data!B81</f>
        <v>Tilsagnshaver (projektansvarlig)</v>
      </c>
      <c r="T52" s="907"/>
      <c r="U52" s="907"/>
      <c r="V52" s="907"/>
      <c r="W52" s="907"/>
      <c r="X52" s="907"/>
      <c r="Y52" s="780"/>
      <c r="Z52" s="774"/>
      <c r="AA52" s="297"/>
      <c r="AB52" s="297"/>
      <c r="AC52" s="297"/>
      <c r="AD52" s="297"/>
      <c r="AE52" s="297"/>
      <c r="AF52" s="297"/>
      <c r="AG52" s="297"/>
      <c r="AH52" s="297"/>
      <c r="AI52" s="297"/>
      <c r="AJ52" s="297"/>
      <c r="AK52" s="297"/>
      <c r="AL52" s="297"/>
      <c r="AM52" s="297"/>
    </row>
    <row r="53" spans="2:39" ht="15.6" x14ac:dyDescent="0.3">
      <c r="B53" s="4"/>
      <c r="C53" s="4"/>
      <c r="D53" s="4"/>
      <c r="E53" s="4"/>
      <c r="F53" s="4"/>
      <c r="G53" s="4"/>
      <c r="I53" s="4"/>
      <c r="J53" s="4"/>
      <c r="K53" s="4"/>
      <c r="L53" s="4"/>
      <c r="M53" s="4"/>
      <c r="N53" s="4"/>
      <c r="O53" s="4"/>
      <c r="P53" s="4"/>
      <c r="Q53" s="4"/>
      <c r="R53" s="49"/>
      <c r="S53" s="4" t="str">
        <f>Data!B82</f>
        <v xml:space="preserve"> Dato:</v>
      </c>
      <c r="T53" s="446"/>
      <c r="U53" s="447" t="str">
        <f>Data!B88</f>
        <v>Underskrift</v>
      </c>
      <c r="V53" s="49"/>
      <c r="W53" s="4"/>
      <c r="X53" s="4"/>
      <c r="Y53" s="297"/>
      <c r="Z53" s="774"/>
      <c r="AA53" s="297"/>
      <c r="AB53" s="297"/>
      <c r="AC53" s="297"/>
      <c r="AD53" s="297"/>
      <c r="AE53" s="297"/>
      <c r="AF53" s="297"/>
      <c r="AG53" s="297"/>
      <c r="AH53" s="297"/>
      <c r="AI53" s="297"/>
      <c r="AJ53" s="297"/>
      <c r="AK53" s="297"/>
      <c r="AL53" s="297"/>
      <c r="AM53" s="297"/>
    </row>
    <row r="54" spans="2:39" ht="10.5" customHeight="1" x14ac:dyDescent="0.25">
      <c r="B54" s="4"/>
      <c r="C54" s="4"/>
      <c r="D54" s="4"/>
      <c r="E54" s="4"/>
      <c r="F54" s="4"/>
      <c r="G54" s="4"/>
      <c r="I54" s="4"/>
      <c r="J54" s="4"/>
      <c r="K54" s="4"/>
      <c r="L54" s="4"/>
      <c r="M54" s="4"/>
      <c r="N54" s="4"/>
      <c r="O54" s="4"/>
      <c r="P54" s="4"/>
      <c r="Q54" s="4"/>
      <c r="R54" s="50"/>
      <c r="S54" s="54"/>
      <c r="T54" s="54"/>
      <c r="U54" s="54"/>
      <c r="V54" s="50"/>
      <c r="W54" s="4"/>
      <c r="X54" s="4"/>
      <c r="Y54" s="297"/>
      <c r="Z54" s="774"/>
      <c r="AA54" s="297"/>
      <c r="AB54" s="297"/>
      <c r="AC54" s="297"/>
      <c r="AD54" s="297"/>
      <c r="AE54" s="297"/>
      <c r="AF54" s="297"/>
      <c r="AG54" s="297"/>
      <c r="AH54" s="297"/>
      <c r="AI54" s="297"/>
      <c r="AJ54" s="297"/>
      <c r="AK54" s="297"/>
      <c r="AL54" s="297"/>
      <c r="AM54" s="297"/>
    </row>
    <row r="55" spans="2:39" ht="9" customHeight="1" x14ac:dyDescent="0.3">
      <c r="B55" s="4"/>
      <c r="C55" s="4"/>
      <c r="D55" s="4"/>
      <c r="E55" s="4"/>
      <c r="F55" s="4"/>
      <c r="G55" s="4"/>
      <c r="I55" s="4"/>
      <c r="J55" s="4"/>
      <c r="K55" s="4"/>
      <c r="L55" s="4"/>
      <c r="M55" s="4"/>
      <c r="N55" s="4"/>
      <c r="O55" s="4"/>
      <c r="P55" s="4"/>
      <c r="Q55" s="4"/>
      <c r="R55" s="4"/>
      <c r="S55" s="55"/>
      <c r="T55" s="358"/>
      <c r="U55" s="358"/>
      <c r="V55" s="358"/>
      <c r="W55" s="53"/>
      <c r="X55" s="756"/>
      <c r="Y55" s="297"/>
      <c r="Z55" s="774"/>
      <c r="AA55" s="297"/>
      <c r="AB55" s="297"/>
      <c r="AC55" s="297"/>
      <c r="AD55" s="297"/>
      <c r="AE55" s="297"/>
      <c r="AF55" s="297"/>
      <c r="AG55" s="297"/>
      <c r="AH55" s="297"/>
      <c r="AI55" s="297"/>
      <c r="AJ55" s="297"/>
      <c r="AK55" s="297"/>
      <c r="AL55" s="297"/>
      <c r="AM55" s="297"/>
    </row>
    <row r="56" spans="2:39" ht="30" customHeight="1" x14ac:dyDescent="0.25">
      <c r="B56" s="4"/>
      <c r="C56" s="4"/>
      <c r="D56" s="4"/>
      <c r="E56" s="4"/>
      <c r="F56" s="4"/>
      <c r="G56" s="4"/>
      <c r="I56" s="4"/>
      <c r="J56" s="4"/>
      <c r="K56" s="4"/>
      <c r="L56" s="4"/>
      <c r="M56" s="4"/>
      <c r="N56" s="4"/>
      <c r="O56" s="4"/>
      <c r="P56" s="4"/>
      <c r="Q56" s="4"/>
      <c r="R56" s="4"/>
      <c r="S56" s="898" t="str">
        <f>VLOOKUP(Data!G2,Data!G22:H25,2,FALSE)</f>
        <v>Udfyldes af Energistyrelsen</v>
      </c>
      <c r="T56" s="898"/>
      <c r="U56" s="898"/>
      <c r="V56" s="898"/>
      <c r="W56" s="898"/>
      <c r="X56" s="898"/>
      <c r="Y56" s="297"/>
      <c r="Z56" s="774"/>
      <c r="AA56" s="297"/>
      <c r="AB56" s="297"/>
      <c r="AC56" s="297"/>
      <c r="AD56" s="297"/>
      <c r="AE56" s="297"/>
      <c r="AF56" s="297"/>
      <c r="AG56" s="297"/>
      <c r="AH56" s="297"/>
      <c r="AI56" s="297"/>
      <c r="AJ56" s="297"/>
      <c r="AK56" s="297"/>
      <c r="AL56" s="297"/>
      <c r="AM56" s="297"/>
    </row>
    <row r="57" spans="2:39" ht="15.6" x14ac:dyDescent="0.3">
      <c r="B57" s="4"/>
      <c r="C57" s="4"/>
      <c r="D57" s="4"/>
      <c r="E57" s="4"/>
      <c r="F57" s="4"/>
      <c r="G57" s="4"/>
      <c r="I57" s="4"/>
      <c r="J57" s="4"/>
      <c r="K57" s="4"/>
      <c r="L57" s="4"/>
      <c r="M57" s="4"/>
      <c r="N57" s="4"/>
      <c r="O57" s="4"/>
      <c r="P57" s="4"/>
      <c r="Q57" s="4"/>
      <c r="R57" s="4"/>
      <c r="S57" s="47"/>
      <c r="T57" s="44"/>
      <c r="U57" s="89"/>
      <c r="V57" s="45"/>
      <c r="W57" s="45"/>
      <c r="X57" s="45"/>
      <c r="Y57" s="781"/>
      <c r="Z57" s="781"/>
      <c r="AA57" s="297"/>
      <c r="AB57" s="297"/>
      <c r="AC57" s="297"/>
      <c r="AD57" s="297"/>
      <c r="AE57" s="297"/>
      <c r="AF57" s="297"/>
      <c r="AG57" s="297"/>
      <c r="AH57" s="297"/>
      <c r="AI57" s="297"/>
      <c r="AJ57" s="297"/>
      <c r="AK57" s="297"/>
      <c r="AL57" s="297"/>
      <c r="AM57" s="297"/>
    </row>
    <row r="58" spans="2:39" ht="12" customHeight="1" x14ac:dyDescent="0.25">
      <c r="B58" s="4"/>
      <c r="C58" s="4"/>
      <c r="D58" s="4"/>
      <c r="E58" s="4"/>
      <c r="F58" s="4"/>
      <c r="G58" s="4"/>
      <c r="I58" s="4"/>
      <c r="J58" s="4"/>
      <c r="K58" s="4"/>
      <c r="L58" s="4"/>
      <c r="M58" s="4"/>
      <c r="N58" s="4"/>
      <c r="O58" s="4"/>
      <c r="P58" s="4"/>
      <c r="Q58" s="4"/>
      <c r="R58" s="4"/>
      <c r="S58" s="165" t="str">
        <f>Data!B84</f>
        <v>Godkendt</v>
      </c>
      <c r="T58" s="55"/>
      <c r="U58" s="55"/>
      <c r="V58" s="53"/>
      <c r="W58" s="30"/>
      <c r="X58" s="761"/>
      <c r="Y58" s="782"/>
      <c r="Z58" s="783"/>
      <c r="AA58" s="297"/>
      <c r="AB58" s="297"/>
      <c r="AC58" s="297"/>
      <c r="AD58" s="297"/>
      <c r="AE58" s="297"/>
      <c r="AF58" s="297"/>
      <c r="AG58" s="297"/>
      <c r="AH58" s="297"/>
      <c r="AI58" s="297"/>
      <c r="AJ58" s="297"/>
      <c r="AK58" s="297"/>
      <c r="AL58" s="297"/>
      <c r="AM58" s="297"/>
    </row>
    <row r="59" spans="2:39" ht="15" x14ac:dyDescent="0.25">
      <c r="B59" s="4"/>
      <c r="C59" s="4"/>
      <c r="D59" s="4"/>
      <c r="E59" s="4"/>
      <c r="F59" s="4"/>
      <c r="G59" s="4"/>
      <c r="I59" s="4"/>
      <c r="J59" s="4"/>
      <c r="K59" s="4"/>
      <c r="L59" s="4"/>
      <c r="M59" s="4"/>
      <c r="N59" s="4"/>
      <c r="O59" s="4"/>
      <c r="P59" s="4"/>
      <c r="Q59" s="4"/>
      <c r="R59" s="4"/>
      <c r="S59" s="357"/>
      <c r="T59" s="47"/>
      <c r="U59" s="56"/>
      <c r="V59" s="28"/>
      <c r="W59" s="29"/>
      <c r="X59" s="51"/>
      <c r="Y59" s="782"/>
      <c r="Z59" s="784"/>
      <c r="AA59" s="297"/>
      <c r="AB59" s="297"/>
      <c r="AC59" s="297"/>
      <c r="AD59" s="297"/>
      <c r="AE59" s="297"/>
      <c r="AF59" s="297"/>
      <c r="AG59" s="297"/>
      <c r="AH59" s="297"/>
      <c r="AI59" s="297"/>
      <c r="AJ59" s="297"/>
      <c r="AK59" s="297"/>
      <c r="AL59" s="297"/>
      <c r="AM59" s="297"/>
    </row>
    <row r="60" spans="2:39" ht="15" x14ac:dyDescent="0.25">
      <c r="B60" s="4"/>
      <c r="C60" s="4"/>
      <c r="D60" s="4"/>
      <c r="E60" s="4"/>
      <c r="F60" s="4"/>
      <c r="G60" s="4"/>
      <c r="I60" s="4"/>
      <c r="J60" s="4"/>
      <c r="K60" s="4"/>
      <c r="L60" s="4"/>
      <c r="M60" s="4"/>
      <c r="N60" s="4"/>
      <c r="O60" s="4"/>
      <c r="P60" s="4"/>
      <c r="Q60" s="4"/>
      <c r="R60" s="4"/>
      <c r="S60" s="359" t="str">
        <f>Data!B84</f>
        <v>Godkendt</v>
      </c>
      <c r="T60" s="55"/>
      <c r="U60" s="55"/>
      <c r="V60" s="53"/>
      <c r="W60" s="30"/>
      <c r="X60" s="761"/>
      <c r="Y60" s="782"/>
      <c r="Z60" s="785"/>
      <c r="AA60" s="297"/>
      <c r="AB60" s="297"/>
      <c r="AC60" s="297"/>
      <c r="AD60" s="297"/>
      <c r="AE60" s="297"/>
      <c r="AF60" s="297"/>
      <c r="AG60" s="297"/>
      <c r="AH60" s="297"/>
      <c r="AI60" s="297"/>
      <c r="AJ60" s="297"/>
      <c r="AK60" s="297"/>
      <c r="AL60" s="297"/>
      <c r="AM60" s="297"/>
    </row>
    <row r="61" spans="2:39" ht="15" x14ac:dyDescent="0.25">
      <c r="B61" s="4"/>
      <c r="C61" s="4"/>
      <c r="D61" s="4"/>
      <c r="E61" s="4"/>
      <c r="F61" s="4"/>
      <c r="G61" s="4"/>
      <c r="I61" s="4"/>
      <c r="J61" s="4"/>
      <c r="K61" s="4"/>
      <c r="L61" s="4"/>
      <c r="M61" s="4"/>
      <c r="N61" s="4"/>
      <c r="O61" s="4"/>
      <c r="P61" s="4"/>
      <c r="Q61" s="4"/>
      <c r="R61" s="4"/>
      <c r="S61" s="357"/>
      <c r="T61" s="47"/>
      <c r="U61" s="47"/>
      <c r="V61" s="9"/>
      <c r="W61" s="9"/>
      <c r="X61" s="9"/>
      <c r="Y61" s="442"/>
      <c r="Z61" s="442"/>
      <c r="AA61" s="297"/>
      <c r="AB61" s="297"/>
      <c r="AC61" s="297"/>
      <c r="AD61" s="297"/>
      <c r="AE61" s="297"/>
      <c r="AF61" s="297"/>
      <c r="AG61" s="297"/>
      <c r="AH61" s="297"/>
      <c r="AI61" s="297"/>
      <c r="AJ61" s="297"/>
      <c r="AK61" s="297"/>
      <c r="AL61" s="297"/>
      <c r="AM61" s="297"/>
    </row>
    <row r="62" spans="2:39" ht="22.5" customHeight="1" x14ac:dyDescent="0.25">
      <c r="B62" s="4"/>
      <c r="C62" s="297" t="str">
        <f>IF(Data!L9&lt;7,"F","G")</f>
        <v>F</v>
      </c>
      <c r="D62" s="4"/>
      <c r="E62" s="4"/>
      <c r="F62" s="4"/>
      <c r="G62" s="4"/>
      <c r="I62" s="4"/>
      <c r="J62" s="4"/>
      <c r="K62" s="4"/>
      <c r="L62" s="4"/>
      <c r="M62" s="4"/>
      <c r="N62" s="4"/>
      <c r="O62" s="4"/>
      <c r="P62" s="4"/>
      <c r="Q62" s="4"/>
      <c r="R62" s="4"/>
      <c r="S62" s="359" t="str">
        <f>Data!B84</f>
        <v>Godkendt</v>
      </c>
      <c r="T62" s="55"/>
      <c r="U62" s="55"/>
      <c r="V62" s="41"/>
      <c r="W62" s="41"/>
      <c r="X62" s="762"/>
      <c r="Y62" s="442"/>
      <c r="Z62" s="442"/>
      <c r="AA62" s="297"/>
      <c r="AB62" s="297"/>
      <c r="AC62" s="297"/>
      <c r="AD62" s="297"/>
      <c r="AE62" s="297"/>
      <c r="AF62" s="297"/>
      <c r="AG62" s="297"/>
      <c r="AH62" s="297"/>
      <c r="AI62" s="297"/>
      <c r="AJ62" s="297"/>
      <c r="AK62" s="297"/>
      <c r="AL62" s="297"/>
      <c r="AM62" s="297"/>
    </row>
    <row r="63" spans="2:39" ht="14.25" customHeight="1" x14ac:dyDescent="0.25">
      <c r="B63" s="99"/>
      <c r="C63" s="4"/>
      <c r="D63" s="4"/>
      <c r="E63" s="99"/>
      <c r="F63" s="99"/>
      <c r="G63" s="99"/>
      <c r="I63" s="99"/>
      <c r="J63" s="4"/>
      <c r="K63" s="4"/>
      <c r="L63" s="4"/>
      <c r="M63" s="4"/>
      <c r="N63" s="173"/>
      <c r="O63" s="174"/>
      <c r="P63" s="174"/>
      <c r="Q63" s="174"/>
      <c r="R63" s="4"/>
      <c r="S63" s="4"/>
      <c r="T63" s="4"/>
      <c r="U63" s="4"/>
      <c r="V63" s="4"/>
      <c r="W63" s="4"/>
      <c r="X63" s="4"/>
      <c r="Y63" s="297"/>
      <c r="Z63" s="774"/>
      <c r="AA63" s="297"/>
      <c r="AB63" s="297"/>
      <c r="AC63" s="297"/>
      <c r="AD63" s="297"/>
      <c r="AE63" s="297"/>
      <c r="AF63" s="297"/>
      <c r="AG63" s="297"/>
      <c r="AH63" s="297"/>
      <c r="AI63" s="297"/>
      <c r="AJ63" s="297"/>
      <c r="AK63" s="297"/>
      <c r="AL63" s="297"/>
      <c r="AM63" s="297"/>
    </row>
    <row r="64" spans="2:39" ht="12.75" customHeight="1" x14ac:dyDescent="0.3">
      <c r="H64"/>
      <c r="J64"/>
      <c r="K64"/>
      <c r="L64"/>
      <c r="M64"/>
      <c r="N64" s="811"/>
      <c r="O64" s="31"/>
      <c r="P64" s="31"/>
      <c r="Q64" s="31"/>
      <c r="R64" s="31"/>
      <c r="S64" s="31"/>
      <c r="T64" s="31"/>
      <c r="U64" s="31"/>
      <c r="V64" s="31"/>
      <c r="Y64" s="297"/>
      <c r="Z64" s="774"/>
      <c r="AA64" s="297"/>
      <c r="AB64" s="297"/>
      <c r="AC64" s="297"/>
      <c r="AD64" s="297"/>
      <c r="AE64" s="297"/>
      <c r="AF64" s="297"/>
      <c r="AG64" s="297"/>
      <c r="AH64" s="297"/>
      <c r="AI64" s="297"/>
      <c r="AJ64" s="297"/>
      <c r="AK64" s="297"/>
      <c r="AL64" s="297"/>
      <c r="AM64" s="297"/>
    </row>
    <row r="65" spans="8:39" x14ac:dyDescent="0.25">
      <c r="H65"/>
      <c r="J65"/>
      <c r="K65"/>
      <c r="L65"/>
      <c r="M65"/>
      <c r="N65"/>
      <c r="O65"/>
      <c r="P65"/>
      <c r="Q65"/>
      <c r="R65"/>
      <c r="S65"/>
      <c r="T65"/>
      <c r="Y65" s="297"/>
      <c r="Z65" s="774"/>
      <c r="AA65" s="297"/>
      <c r="AB65" s="297"/>
      <c r="AC65" s="297"/>
      <c r="AD65" s="297"/>
      <c r="AE65" s="297"/>
      <c r="AF65" s="297"/>
      <c r="AG65" s="297"/>
      <c r="AH65" s="297"/>
      <c r="AI65" s="297"/>
      <c r="AJ65" s="297"/>
      <c r="AK65" s="297"/>
      <c r="AL65" s="297"/>
      <c r="AM65" s="297"/>
    </row>
    <row r="66" spans="8:39" x14ac:dyDescent="0.25">
      <c r="H66"/>
      <c r="J66"/>
      <c r="K66"/>
      <c r="L66"/>
      <c r="M66"/>
      <c r="N66"/>
      <c r="O66"/>
      <c r="P66"/>
      <c r="Q66"/>
      <c r="R66"/>
      <c r="S66"/>
      <c r="T66"/>
      <c r="Y66" s="297"/>
      <c r="Z66" s="774"/>
      <c r="AA66" s="297"/>
      <c r="AB66" s="297"/>
      <c r="AC66" s="297"/>
      <c r="AD66" s="297"/>
      <c r="AE66" s="297"/>
      <c r="AF66" s="297"/>
      <c r="AG66" s="297"/>
      <c r="AH66" s="297"/>
      <c r="AI66" s="297"/>
      <c r="AJ66" s="297"/>
      <c r="AK66" s="297"/>
      <c r="AL66" s="297"/>
      <c r="AM66" s="297"/>
    </row>
    <row r="67" spans="8:39" ht="15.75" customHeight="1" x14ac:dyDescent="0.25">
      <c r="H67"/>
      <c r="J67"/>
      <c r="K67"/>
      <c r="L67"/>
      <c r="M67"/>
      <c r="N67"/>
      <c r="O67"/>
      <c r="P67"/>
      <c r="Q67"/>
      <c r="R67"/>
      <c r="S67"/>
      <c r="T67"/>
      <c r="Y67" s="297"/>
      <c r="Z67" s="774"/>
      <c r="AA67" s="297"/>
      <c r="AB67" s="297"/>
      <c r="AC67" s="297"/>
      <c r="AD67" s="297"/>
      <c r="AE67" s="297"/>
      <c r="AF67" s="297"/>
      <c r="AG67" s="297"/>
      <c r="AH67" s="297"/>
      <c r="AI67" s="297"/>
      <c r="AJ67" s="297"/>
      <c r="AK67" s="297"/>
      <c r="AL67" s="297"/>
      <c r="AM67" s="297"/>
    </row>
    <row r="68" spans="8:39" ht="10.5" customHeight="1" x14ac:dyDescent="0.25">
      <c r="H68"/>
      <c r="J68"/>
      <c r="K68"/>
      <c r="L68"/>
      <c r="M68"/>
      <c r="N68"/>
      <c r="O68"/>
      <c r="P68"/>
      <c r="Q68"/>
      <c r="R68"/>
      <c r="S68"/>
      <c r="T68"/>
    </row>
    <row r="69" spans="8:39" ht="14.25" customHeight="1" x14ac:dyDescent="0.25">
      <c r="H69"/>
      <c r="J69"/>
      <c r="K69"/>
      <c r="L69"/>
      <c r="M69"/>
      <c r="N69"/>
      <c r="O69"/>
      <c r="P69"/>
      <c r="Q69" s="31"/>
      <c r="R69" s="31"/>
      <c r="S69" s="31"/>
      <c r="T69" s="31"/>
      <c r="U69" s="31"/>
      <c r="V69" s="31"/>
      <c r="W69" s="31"/>
      <c r="X69" s="31"/>
      <c r="Y69" s="31"/>
    </row>
    <row r="70" spans="8:39" ht="14.25" customHeight="1" x14ac:dyDescent="0.25">
      <c r="H70"/>
      <c r="J70"/>
      <c r="K70"/>
      <c r="L70"/>
      <c r="M70"/>
      <c r="N70"/>
      <c r="O70"/>
      <c r="P70"/>
      <c r="Q70"/>
      <c r="R70"/>
      <c r="S70"/>
      <c r="T70"/>
    </row>
    <row r="71" spans="8:39" ht="14.25" customHeight="1" x14ac:dyDescent="0.25">
      <c r="H71"/>
      <c r="J71"/>
      <c r="K71"/>
      <c r="L71"/>
      <c r="M71"/>
      <c r="N71"/>
      <c r="O71"/>
      <c r="P71"/>
      <c r="Q71"/>
      <c r="R71"/>
      <c r="S71"/>
      <c r="T71"/>
    </row>
    <row r="72" spans="8:39" ht="14.25" customHeight="1" x14ac:dyDescent="0.25">
      <c r="J72"/>
      <c r="K72"/>
      <c r="L72"/>
      <c r="M72"/>
      <c r="N72"/>
      <c r="O72"/>
      <c r="P72"/>
      <c r="Q72"/>
      <c r="R72"/>
      <c r="S72"/>
      <c r="T72"/>
    </row>
    <row r="73" spans="8:39" x14ac:dyDescent="0.25">
      <c r="J73"/>
      <c r="K73"/>
      <c r="L73"/>
      <c r="M73"/>
      <c r="N73"/>
      <c r="O73"/>
      <c r="P73"/>
      <c r="Q73"/>
      <c r="R73"/>
      <c r="S73"/>
      <c r="T73"/>
    </row>
    <row r="74" spans="8:39" x14ac:dyDescent="0.25">
      <c r="J74"/>
      <c r="K74"/>
      <c r="L74"/>
      <c r="M74"/>
      <c r="N74"/>
      <c r="O74"/>
      <c r="P74"/>
      <c r="Q74"/>
      <c r="R74"/>
      <c r="S74"/>
      <c r="T74"/>
    </row>
    <row r="75" spans="8:39" x14ac:dyDescent="0.25">
      <c r="J75"/>
      <c r="K75"/>
      <c r="L75"/>
      <c r="M75"/>
      <c r="N75"/>
      <c r="O75"/>
      <c r="P75"/>
      <c r="Q75"/>
      <c r="R75"/>
      <c r="S75"/>
      <c r="T75"/>
    </row>
    <row r="76" spans="8:39" x14ac:dyDescent="0.25">
      <c r="J76"/>
      <c r="K76"/>
      <c r="L76"/>
      <c r="M76"/>
      <c r="N76"/>
      <c r="O76"/>
      <c r="P76"/>
      <c r="Q76"/>
      <c r="R76"/>
      <c r="S76"/>
      <c r="T76"/>
    </row>
    <row r="77" spans="8:39" x14ac:dyDescent="0.25">
      <c r="J77"/>
      <c r="K77"/>
      <c r="L77"/>
      <c r="M77"/>
      <c r="N77"/>
      <c r="O77"/>
      <c r="P77"/>
      <c r="Q77"/>
      <c r="R77"/>
      <c r="S77"/>
      <c r="T77"/>
    </row>
    <row r="78" spans="8:39" x14ac:dyDescent="0.25">
      <c r="J78"/>
      <c r="K78"/>
      <c r="L78"/>
      <c r="M78"/>
      <c r="N78"/>
      <c r="O78"/>
      <c r="P78"/>
      <c r="Q78"/>
      <c r="R78"/>
      <c r="S78"/>
      <c r="T78"/>
    </row>
    <row r="79" spans="8:39" x14ac:dyDescent="0.25">
      <c r="J79"/>
      <c r="K79"/>
      <c r="L79"/>
      <c r="M79"/>
      <c r="N79"/>
      <c r="O79"/>
      <c r="P79"/>
      <c r="Q79"/>
      <c r="R79"/>
      <c r="S79"/>
      <c r="T79"/>
    </row>
    <row r="80" spans="8:39" x14ac:dyDescent="0.25">
      <c r="J80"/>
      <c r="K80"/>
      <c r="L80"/>
      <c r="M80"/>
      <c r="N80"/>
      <c r="U80" s="93"/>
      <c r="V80" s="93"/>
      <c r="W80" s="93"/>
      <c r="X80" s="93"/>
      <c r="Y80" s="93"/>
    </row>
    <row r="81" spans="10:20" x14ac:dyDescent="0.25">
      <c r="J81"/>
      <c r="K81"/>
      <c r="L81"/>
      <c r="M81"/>
      <c r="N81"/>
      <c r="O81"/>
      <c r="P81"/>
      <c r="Q81"/>
      <c r="R81"/>
      <c r="S81"/>
      <c r="T81"/>
    </row>
    <row r="82" spans="10:20" x14ac:dyDescent="0.25">
      <c r="J82"/>
      <c r="K82"/>
      <c r="L82"/>
      <c r="M82"/>
      <c r="N82"/>
      <c r="O82"/>
      <c r="P82"/>
      <c r="Q82"/>
      <c r="R82"/>
      <c r="S82"/>
      <c r="T82"/>
    </row>
    <row r="83" spans="10:20" x14ac:dyDescent="0.25">
      <c r="J83"/>
      <c r="K83"/>
      <c r="L83"/>
      <c r="M83"/>
      <c r="N83"/>
      <c r="O83"/>
      <c r="P83"/>
      <c r="Q83"/>
      <c r="R83"/>
      <c r="S83"/>
      <c r="T83"/>
    </row>
    <row r="84" spans="10:20" x14ac:dyDescent="0.25">
      <c r="J84"/>
      <c r="K84"/>
      <c r="L84"/>
      <c r="M84"/>
      <c r="N84"/>
      <c r="O84"/>
      <c r="P84"/>
      <c r="Q84"/>
      <c r="R84"/>
      <c r="S84"/>
      <c r="T84"/>
    </row>
    <row r="85" spans="10:20" x14ac:dyDescent="0.25">
      <c r="J85"/>
      <c r="K85"/>
      <c r="L85"/>
      <c r="M85"/>
      <c r="N85"/>
      <c r="O85"/>
      <c r="P85"/>
      <c r="Q85"/>
      <c r="R85"/>
      <c r="S85"/>
      <c r="T85"/>
    </row>
    <row r="86" spans="10:20" x14ac:dyDescent="0.25">
      <c r="J86"/>
      <c r="K86"/>
      <c r="L86"/>
      <c r="M86"/>
      <c r="N86"/>
      <c r="O86"/>
      <c r="P86"/>
      <c r="Q86"/>
      <c r="R86"/>
      <c r="S86"/>
      <c r="T86"/>
    </row>
    <row r="87" spans="10:20" x14ac:dyDescent="0.25">
      <c r="J87"/>
      <c r="K87"/>
      <c r="L87"/>
      <c r="M87"/>
      <c r="N87"/>
      <c r="O87"/>
      <c r="P87"/>
      <c r="Q87"/>
      <c r="R87"/>
      <c r="S87"/>
      <c r="T87"/>
    </row>
    <row r="88" spans="10:20" x14ac:dyDescent="0.25">
      <c r="J88"/>
      <c r="K88"/>
      <c r="L88"/>
      <c r="M88"/>
      <c r="N88"/>
      <c r="O88"/>
      <c r="P88"/>
      <c r="Q88"/>
      <c r="R88"/>
      <c r="S88"/>
      <c r="T88"/>
    </row>
    <row r="89" spans="10:20" x14ac:dyDescent="0.25">
      <c r="J89"/>
      <c r="K89"/>
      <c r="L89"/>
      <c r="M89"/>
      <c r="N89"/>
      <c r="O89"/>
      <c r="P89"/>
      <c r="Q89"/>
      <c r="R89"/>
      <c r="S89"/>
      <c r="T89"/>
    </row>
    <row r="90" spans="10:20" x14ac:dyDescent="0.25">
      <c r="J90"/>
      <c r="K90"/>
      <c r="L90"/>
      <c r="M90"/>
      <c r="N90"/>
      <c r="O90"/>
      <c r="P90"/>
      <c r="Q90"/>
      <c r="R90"/>
      <c r="S90"/>
      <c r="T90"/>
    </row>
    <row r="91" spans="10:20" x14ac:dyDescent="0.25">
      <c r="J91"/>
      <c r="K91"/>
      <c r="L91"/>
      <c r="M91"/>
      <c r="N91"/>
      <c r="O91"/>
      <c r="P91"/>
      <c r="Q91"/>
      <c r="R91"/>
      <c r="S91"/>
      <c r="T91"/>
    </row>
    <row r="92" spans="10:20" x14ac:dyDescent="0.25">
      <c r="J92"/>
      <c r="K92"/>
      <c r="L92"/>
      <c r="M92"/>
      <c r="N92"/>
      <c r="O92"/>
      <c r="P92"/>
      <c r="Q92"/>
      <c r="R92"/>
      <c r="S92"/>
      <c r="T92"/>
    </row>
    <row r="93" spans="10:20" x14ac:dyDescent="0.25">
      <c r="J93"/>
      <c r="K93"/>
      <c r="L93"/>
      <c r="M93"/>
      <c r="N93"/>
      <c r="O93"/>
      <c r="P93"/>
      <c r="Q93"/>
      <c r="R93"/>
      <c r="S93"/>
      <c r="T93"/>
    </row>
    <row r="94" spans="10:20" x14ac:dyDescent="0.25">
      <c r="J94"/>
      <c r="K94"/>
      <c r="L94"/>
      <c r="M94"/>
      <c r="N94"/>
      <c r="O94"/>
      <c r="P94"/>
      <c r="Q94"/>
      <c r="R94"/>
      <c r="S94"/>
      <c r="T94"/>
    </row>
    <row r="95" spans="10:20" x14ac:dyDescent="0.25">
      <c r="J95"/>
      <c r="K95"/>
      <c r="L95"/>
      <c r="M95"/>
      <c r="N95"/>
      <c r="O95"/>
      <c r="P95"/>
      <c r="Q95"/>
      <c r="R95"/>
      <c r="S95"/>
      <c r="T95"/>
    </row>
    <row r="96" spans="10:20" x14ac:dyDescent="0.25">
      <c r="J96"/>
      <c r="K96"/>
      <c r="L96"/>
      <c r="M96"/>
      <c r="N96"/>
      <c r="O96"/>
      <c r="P96"/>
      <c r="Q96"/>
      <c r="R96"/>
      <c r="S96"/>
      <c r="T96"/>
    </row>
    <row r="97" spans="10:20" x14ac:dyDescent="0.25">
      <c r="J97"/>
      <c r="K97"/>
      <c r="L97"/>
      <c r="M97"/>
      <c r="N97"/>
      <c r="O97"/>
      <c r="P97"/>
      <c r="Q97"/>
      <c r="R97"/>
      <c r="S97"/>
      <c r="T97"/>
    </row>
    <row r="98" spans="10:20" x14ac:dyDescent="0.25">
      <c r="J98"/>
      <c r="K98"/>
      <c r="L98"/>
      <c r="M98"/>
      <c r="N98"/>
      <c r="O98"/>
      <c r="P98"/>
      <c r="Q98"/>
      <c r="R98"/>
      <c r="S98"/>
      <c r="T98"/>
    </row>
    <row r="99" spans="10:20" x14ac:dyDescent="0.25">
      <c r="J99"/>
      <c r="K99"/>
      <c r="L99"/>
      <c r="M99"/>
      <c r="N99"/>
      <c r="O99"/>
      <c r="P99"/>
      <c r="Q99"/>
      <c r="R99"/>
      <c r="S99"/>
      <c r="T99"/>
    </row>
    <row r="100" spans="10:20" x14ac:dyDescent="0.25">
      <c r="J100"/>
      <c r="K100"/>
      <c r="L100"/>
      <c r="M100"/>
      <c r="N100"/>
      <c r="O100"/>
      <c r="P100"/>
      <c r="Q100"/>
      <c r="R100"/>
      <c r="S100"/>
      <c r="T100"/>
    </row>
    <row r="101" spans="10:20" x14ac:dyDescent="0.25">
      <c r="J101"/>
      <c r="K101"/>
      <c r="L101"/>
      <c r="M101"/>
      <c r="N101"/>
      <c r="O101"/>
      <c r="P101"/>
      <c r="Q101"/>
      <c r="R101"/>
      <c r="S101"/>
      <c r="T101"/>
    </row>
    <row r="102" spans="10:20" x14ac:dyDescent="0.25">
      <c r="J102"/>
      <c r="K102"/>
      <c r="L102"/>
      <c r="M102"/>
      <c r="N102"/>
      <c r="O102"/>
      <c r="P102"/>
      <c r="Q102"/>
      <c r="R102"/>
      <c r="S102"/>
      <c r="T102"/>
    </row>
    <row r="103" spans="10:20" x14ac:dyDescent="0.25">
      <c r="J103"/>
      <c r="K103"/>
      <c r="L103"/>
      <c r="M103"/>
      <c r="N103"/>
      <c r="O103"/>
      <c r="P103"/>
      <c r="Q103"/>
      <c r="R103"/>
      <c r="S103"/>
      <c r="T103"/>
    </row>
    <row r="104" spans="10:20" x14ac:dyDescent="0.25">
      <c r="J104"/>
      <c r="K104"/>
      <c r="L104"/>
      <c r="M104"/>
      <c r="N104"/>
      <c r="O104"/>
      <c r="P104"/>
      <c r="Q104"/>
      <c r="R104"/>
      <c r="S104"/>
      <c r="T104"/>
    </row>
    <row r="105" spans="10:20" x14ac:dyDescent="0.25">
      <c r="J105"/>
      <c r="K105"/>
      <c r="L105"/>
      <c r="M105"/>
      <c r="N105"/>
      <c r="O105"/>
      <c r="P105"/>
      <c r="Q105"/>
      <c r="R105"/>
      <c r="S105"/>
      <c r="T105"/>
    </row>
    <row r="106" spans="10:20" x14ac:dyDescent="0.25">
      <c r="J106"/>
      <c r="K106"/>
      <c r="L106"/>
      <c r="M106"/>
      <c r="N106"/>
      <c r="O106"/>
      <c r="P106"/>
      <c r="Q106"/>
      <c r="R106"/>
      <c r="S106"/>
      <c r="T106"/>
    </row>
    <row r="107" spans="10:20" x14ac:dyDescent="0.25">
      <c r="J107"/>
      <c r="K107"/>
      <c r="L107"/>
      <c r="M107"/>
      <c r="N107"/>
      <c r="O107"/>
      <c r="P107"/>
      <c r="Q107"/>
      <c r="R107"/>
      <c r="S107"/>
      <c r="T107"/>
    </row>
    <row r="108" spans="10:20" x14ac:dyDescent="0.25">
      <c r="J108"/>
      <c r="K108"/>
      <c r="L108"/>
      <c r="M108"/>
      <c r="N108"/>
      <c r="O108"/>
      <c r="P108"/>
      <c r="Q108"/>
      <c r="R108"/>
      <c r="S108"/>
      <c r="T108"/>
    </row>
  </sheetData>
  <sheetProtection algorithmName="SHA-512" hashValue="clWW45/+889KlrEW6bahJfgQXaGzX6ZtWqUm7ere7fOreTnBY5HTiBnHjVGza5lBKkjvaCJVDQyaobSvyqY5Ww==" saltValue="j6gvefsACsdTtbRk3jKOFg==" spinCount="100000" sheet="1" objects="1" scenarios="1"/>
  <mergeCells count="42">
    <mergeCell ref="R48:X48"/>
    <mergeCell ref="V49:X49"/>
    <mergeCell ref="D9:E9"/>
    <mergeCell ref="C42:E44"/>
    <mergeCell ref="B3:C4"/>
    <mergeCell ref="W4:W9"/>
    <mergeCell ref="M4:M9"/>
    <mergeCell ref="P4:P9"/>
    <mergeCell ref="V4:V9"/>
    <mergeCell ref="N4:N9"/>
    <mergeCell ref="J4:J9"/>
    <mergeCell ref="S56:X56"/>
    <mergeCell ref="U4:U9"/>
    <mergeCell ref="O4:O9"/>
    <mergeCell ref="E7:G7"/>
    <mergeCell ref="D8:G8"/>
    <mergeCell ref="S50:X50"/>
    <mergeCell ref="T4:T9"/>
    <mergeCell ref="K4:K9"/>
    <mergeCell ref="R4:R9"/>
    <mergeCell ref="S4:S9"/>
    <mergeCell ref="Q4:Q9"/>
    <mergeCell ref="B48:Q49"/>
    <mergeCell ref="S52:X52"/>
    <mergeCell ref="X4:X9"/>
    <mergeCell ref="L4:L9"/>
    <mergeCell ref="D3:G4"/>
    <mergeCell ref="Y4:Y9"/>
    <mergeCell ref="Z4:Z9"/>
    <mergeCell ref="AA4:AA9"/>
    <mergeCell ref="AB4:AB9"/>
    <mergeCell ref="AC4:AC9"/>
    <mergeCell ref="AD4:AD9"/>
    <mergeCell ref="AE4:AE9"/>
    <mergeCell ref="AF4:AF9"/>
    <mergeCell ref="AG4:AG9"/>
    <mergeCell ref="AH4:AH9"/>
    <mergeCell ref="AI4:AI9"/>
    <mergeCell ref="AJ4:AJ9"/>
    <mergeCell ref="AK4:AK9"/>
    <mergeCell ref="AL4:AL9"/>
    <mergeCell ref="AM4:AM9"/>
  </mergeCells>
  <conditionalFormatting sqref="G15 I15">
    <cfRule type="expression" dxfId="440" priority="23">
      <formula>$G$12=2</formula>
    </cfRule>
  </conditionalFormatting>
  <conditionalFormatting sqref="I37">
    <cfRule type="cellIs" dxfId="439" priority="28" stopIfTrue="1" operator="lessThan">
      <formula>0</formula>
    </cfRule>
  </conditionalFormatting>
  <conditionalFormatting sqref="J16:X17 J19:X20 J24:X29">
    <cfRule type="expression" dxfId="438" priority="22" stopIfTrue="1">
      <formula>AO16&gt;0</formula>
    </cfRule>
  </conditionalFormatting>
  <conditionalFormatting sqref="J46:Y47 I41 K41:X41">
    <cfRule type="cellIs" dxfId="437" priority="34" stopIfTrue="1" operator="equal">
      <formula>0</formula>
    </cfRule>
  </conditionalFormatting>
  <conditionalFormatting sqref="J21:AM22 J31:AM34 J36:AM38 J40:AM40 Z41:AM41 J42:AM45">
    <cfRule type="cellIs" dxfId="436" priority="17" stopIfTrue="1" operator="equal">
      <formula>0</formula>
    </cfRule>
  </conditionalFormatting>
  <conditionalFormatting sqref="S56">
    <cfRule type="expression" dxfId="435" priority="26" stopIfTrue="1">
      <formula>LEN($S$56)&lt;2</formula>
    </cfRule>
  </conditionalFormatting>
  <conditionalFormatting sqref="Y16:AM17 Y19:AM20 Y24:AM29">
    <cfRule type="expression" dxfId="426" priority="12" stopIfTrue="1">
      <formula>BF16&gt;0</formula>
    </cfRule>
  </conditionalFormatting>
  <conditionalFormatting sqref="Z16:AM17 Z19:AM20 Z24:AM29">
    <cfRule type="expression" dxfId="422" priority="109" stopIfTrue="1">
      <formula>BV16&gt;0</formula>
    </cfRule>
  </conditionalFormatting>
  <conditionalFormatting sqref="AN36:BU36">
    <cfRule type="cellIs" dxfId="420" priority="13" stopIfTrue="1" operator="equal">
      <formula>0</formula>
    </cfRule>
  </conditionalFormatting>
  <dataValidations count="1">
    <dataValidation type="decimal" operator="lessThanOrEqual" allowBlank="1" showInputMessage="1" showErrorMessage="1" errorTitle="Overhead for højt" error="Overhead kan maskimalt være lønomkostninger gange oprindeligt aftalte overhead." sqref="J21:AM21" xr:uid="{00000000-0002-0000-0200-000000000000}">
      <formula1>J48</formula1>
    </dataValidation>
  </dataValidations>
  <pageMargins left="0.19685039370078741" right="0.19685039370078741" top="0.35433070866141736" bottom="0.35433070866141736" header="0.31496062992125984" footer="0.31496062992125984"/>
  <pageSetup paperSize="9" scale="61" fitToWidth="2" orientation="landscape" r:id="rId1"/>
  <colBreaks count="1" manualBreakCount="1">
    <brk id="24" max="65" man="1"/>
  </colBreaks>
  <extLst>
    <ext xmlns:x14="http://schemas.microsoft.com/office/spreadsheetml/2009/9/main" uri="{78C0D931-6437-407d-A8EE-F0AAD7539E65}">
      <x14:conditionalFormattings>
        <x14:conditionalFormatting xmlns:xm="http://schemas.microsoft.com/office/excel/2006/main">
          <x14:cfRule type="expression" priority="20" id="{97D2F427-A383-4B32-8FC7-F8D3DEAE4812}">
            <xm:f>'Budget &amp; Total'!$P$3=4</xm:f>
            <x14:dxf>
              <fill>
                <patternFill>
                  <bgColor rgb="FFCDE7E4"/>
                </patternFill>
              </fill>
            </x14:dxf>
          </x14:cfRule>
          <xm:sqref>D5 F5 D8:G8 D9:E9 G9 J16:X17 J19:X20 J24:X29 J35:X35 J39:X39</xm:sqref>
        </x14:conditionalFormatting>
        <x14:conditionalFormatting xmlns:xm="http://schemas.microsoft.com/office/excel/2006/main">
          <x14:cfRule type="expression" priority="19" id="{89B55A4B-85FD-4303-9449-9835B72A2CC1}">
            <xm:f>'Budget &amp; Total'!$P$3=4</xm:f>
            <x14:dxf>
              <fill>
                <patternFill>
                  <bgColor rgb="FF95D0C6"/>
                </patternFill>
              </fill>
            </x14:dxf>
          </x14:cfRule>
          <xm:sqref>F15</xm:sqref>
        </x14:conditionalFormatting>
        <x14:conditionalFormatting xmlns:xm="http://schemas.microsoft.com/office/excel/2006/main">
          <x14:cfRule type="expression" priority="18" id="{92A36B7B-87A9-4F76-8A88-83D010CE9E3B}">
            <xm:f>'Budget &amp; Total'!$P$3=4</xm:f>
            <x14:dxf>
              <fill>
                <patternFill>
                  <bgColor rgb="FFF3DD8F"/>
                </patternFill>
              </fill>
            </x14:dxf>
          </x14:cfRule>
          <xm:sqref>G15 I15</xm:sqref>
        </x14:conditionalFormatting>
        <x14:conditionalFormatting xmlns:xm="http://schemas.microsoft.com/office/excel/2006/main">
          <x14:cfRule type="expression" priority="1" id="{59CAF4AB-46E5-4CA6-9C3F-D272D25404CB}">
            <xm:f>Data!$L$9&gt;6</xm:f>
            <x14:dxf>
              <border>
                <left style="thin">
                  <color auto="1"/>
                </left>
                <vertical/>
                <horizontal/>
              </border>
            </x14:dxf>
          </x14:cfRule>
          <xm:sqref>Y2:Y45</xm:sqref>
        </x14:conditionalFormatting>
        <x14:conditionalFormatting xmlns:xm="http://schemas.microsoft.com/office/excel/2006/main">
          <x14:cfRule type="expression" priority="15" id="{DDF16C09-B3CF-4DB6-894E-498A5A5D11BE}">
            <xm:f>$J$27&lt;'Budget &amp; Total'!$J$33</xm:f>
            <x14:dxf>
              <font>
                <color rgb="FFFF0000"/>
              </font>
            </x14:dxf>
          </x14:cfRule>
          <xm:sqref>Y27</xm:sqref>
        </x14:conditionalFormatting>
        <x14:conditionalFormatting xmlns:xm="http://schemas.microsoft.com/office/excel/2006/main">
          <x14:cfRule type="expression" priority="14" id="{5EEF902D-48D3-4D44-B095-19C1C381622D}">
            <xm:f>Data!$L$9&gt;6</xm:f>
            <x14:dxf>
              <font>
                <color theme="1"/>
              </font>
              <fill>
                <patternFill>
                  <bgColor theme="0"/>
                </patternFill>
              </fill>
            </x14:dxf>
          </x14:cfRule>
          <xm:sqref>Y1:AM67</xm:sqref>
        </x14:conditionalFormatting>
        <x14:conditionalFormatting xmlns:xm="http://schemas.microsoft.com/office/excel/2006/main">
          <x14:cfRule type="expression" priority="11" id="{0E5FFD91-D367-4CF3-AD18-C931B650310E}">
            <xm:f>Data!$L$9&gt;6</xm:f>
            <x14:dxf>
              <border>
                <top style="thin">
                  <color auto="1"/>
                </top>
                <vertical/>
                <horizontal/>
              </border>
            </x14:dxf>
          </x14:cfRule>
          <xm:sqref>Y2:AM2 Y16:AM16 Y38:AM38</xm:sqref>
        </x14:conditionalFormatting>
        <x14:conditionalFormatting xmlns:xm="http://schemas.microsoft.com/office/excel/2006/main">
          <x14:cfRule type="expression" priority="3" id="{27A74099-CA88-436E-8B81-34D1475C7003}">
            <xm:f>'Budget &amp; Total'!$G$102&lt;6</xm:f>
            <x14:dxf>
              <fill>
                <patternFill patternType="none">
                  <bgColor auto="1"/>
                </patternFill>
              </fill>
            </x14:dxf>
          </x14:cfRule>
          <xm:sqref>Y15:AM45</xm:sqref>
        </x14:conditionalFormatting>
        <x14:conditionalFormatting xmlns:xm="http://schemas.microsoft.com/office/excel/2006/main">
          <x14:cfRule type="expression" priority="2" id="{41089933-72CE-4FDD-A2A9-5075F2076EFE}">
            <xm:f>'Budget &amp; Total'!$G$102&lt;6</xm:f>
            <x14:dxf>
              <font>
                <color theme="1"/>
              </font>
            </x14:dxf>
          </x14:cfRule>
          <x14:cfRule type="expression" priority="6" id="{97898BC5-013A-411B-B72B-C4E4C2DC846C}">
            <xm:f>'Budget &amp; Total'!$P$3=4</xm:f>
            <x14:dxf>
              <fill>
                <patternFill>
                  <bgColor rgb="FFBFE5E9"/>
                </patternFill>
              </fill>
            </x14:dxf>
          </x14:cfRule>
          <x14:cfRule type="expression" priority="7" id="{42304B62-58B5-437D-8C12-52F7A36B786E}">
            <xm:f>Data!$L$9&gt;6</xm:f>
            <x14:dxf>
              <fill>
                <patternFill>
                  <bgColor rgb="FFE1EDE6"/>
                </patternFill>
              </fill>
            </x14:dxf>
          </x14:cfRule>
          <xm:sqref>Y16:AM17 Y19:AM20 Y24:AM29 Y35:AM35 Y39:AM39</xm:sqref>
        </x14:conditionalFormatting>
        <x14:conditionalFormatting xmlns:xm="http://schemas.microsoft.com/office/excel/2006/main">
          <x14:cfRule type="expression" priority="5" id="{F10C7D2C-8EE8-437B-8651-D14C046F55A1}">
            <xm:f>Data!$L$9&gt;6</xm:f>
            <x14:dxf>
              <border>
                <bottom style="thin">
                  <color auto="1"/>
                </bottom>
                <vertical/>
                <horizontal/>
              </border>
            </x14:dxf>
          </x14:cfRule>
          <xm:sqref>Y18:AM18</xm:sqref>
        </x14:conditionalFormatting>
        <x14:conditionalFormatting xmlns:xm="http://schemas.microsoft.com/office/excel/2006/main">
          <x14:cfRule type="expression" priority="9" id="{E91EAAB0-C65E-4453-BCFD-A2C3BB1D3000}">
            <xm:f>Data!$L$9&gt;6</xm:f>
            <x14:dxf>
              <border>
                <top style="thin">
                  <color auto="1"/>
                </top>
                <bottom style="thin">
                  <color auto="1"/>
                </bottom>
                <vertical/>
                <horizontal/>
              </border>
            </x14:dxf>
          </x14:cfRule>
          <xm:sqref>Y21:AM22 Y31:AM32 Y41:AM41 Y45:AM45</xm:sqref>
        </x14:conditionalFormatting>
        <x14:conditionalFormatting xmlns:xm="http://schemas.microsoft.com/office/excel/2006/main">
          <x14:cfRule type="expression" priority="10" id="{8E0A8072-B947-4C9E-A3A9-5D6D5A689A8D}">
            <xm:f>Data!$L$9&gt;6</xm:f>
            <x14:dxf>
              <fill>
                <patternFill>
                  <bgColor rgb="FFE5E5E5"/>
                </patternFill>
              </fill>
            </x14:dxf>
          </x14:cfRule>
          <xm:sqref>Y41:AM45</xm:sqref>
        </x14:conditionalFormatting>
        <x14:conditionalFormatting xmlns:xm="http://schemas.microsoft.com/office/excel/2006/main">
          <x14:cfRule type="expression" priority="8" id="{5EFABE9D-9B6C-4573-B8C8-B4CF990524B7}">
            <xm:f>Data!$L$9&gt;6</xm:f>
            <x14:dxf>
              <border>
                <right style="thin">
                  <color auto="1"/>
                </right>
                <vertical/>
                <horizontal/>
              </border>
            </x14:dxf>
          </x14:cfRule>
          <xm:sqref>AM2:AM45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4">
    <pageSetUpPr fitToPage="1"/>
  </sheetPr>
  <dimension ref="A1:BU107"/>
  <sheetViews>
    <sheetView showGridLines="0" showRuler="0" showWhiteSpace="0" topLeftCell="B1" zoomScale="80" zoomScaleNormal="80" zoomScaleSheetLayoutView="70" zoomScalePageLayoutView="80" workbookViewId="0">
      <selection activeCell="B28" activeCellId="5" sqref="A17:XFD17 A20:XFD20 A24:XFD24 A25:XFD25 A26:XFD26 A28:XFD28"/>
    </sheetView>
  </sheetViews>
  <sheetFormatPr defaultRowHeight="13.2" x14ac:dyDescent="0.25"/>
  <cols>
    <col min="1" max="1" width="1.88671875" style="92" hidden="1" customWidth="1"/>
    <col min="2" max="2" width="3" style="93" customWidth="1"/>
    <col min="3" max="3" width="13.6640625" customWidth="1"/>
    <col min="4" max="4" width="16.6640625" customWidth="1"/>
    <col min="5" max="5" width="7.109375" style="93" customWidth="1"/>
    <col min="6" max="6" width="12.88671875" style="93" customWidth="1"/>
    <col min="7" max="7" width="12.109375" style="93" customWidth="1"/>
    <col min="8" max="8" width="2.109375" style="4" customWidth="1"/>
    <col min="9" max="9" width="10.88671875" style="93" customWidth="1"/>
    <col min="10" max="20" width="10" style="93" customWidth="1"/>
    <col min="21" max="23" width="10" customWidth="1"/>
    <col min="24" max="25" width="9.6640625" customWidth="1"/>
    <col min="26" max="26" width="9.6640625" style="94" customWidth="1"/>
    <col min="27" max="39" width="9.6640625" customWidth="1"/>
    <col min="40" max="55" width="9.6640625" hidden="1" customWidth="1"/>
    <col min="56" max="73" width="0" hidden="1" customWidth="1"/>
  </cols>
  <sheetData>
    <row r="1" spans="1:72" ht="22.5" customHeight="1" x14ac:dyDescent="0.25">
      <c r="B1" s="99"/>
      <c r="C1" s="4"/>
      <c r="D1" s="4"/>
      <c r="E1" s="99"/>
      <c r="F1" s="99"/>
      <c r="G1" s="99"/>
      <c r="I1" s="99"/>
      <c r="J1" s="99"/>
      <c r="K1" s="99"/>
      <c r="L1" s="99"/>
      <c r="M1" s="99"/>
      <c r="N1" s="99"/>
      <c r="O1" s="99"/>
      <c r="P1" s="99"/>
      <c r="Q1" s="99"/>
      <c r="R1" s="99"/>
      <c r="S1" s="99"/>
      <c r="T1" s="99"/>
      <c r="U1" s="4"/>
      <c r="V1" s="4"/>
      <c r="W1" s="4"/>
      <c r="X1" s="355" t="str">
        <f>CONCATENATE(Data!$G$2," ",Data!$H$27)</f>
        <v>Energistyrelsen 2.5.2</v>
      </c>
      <c r="Y1" s="795"/>
      <c r="Z1" s="774"/>
      <c r="AA1" s="297"/>
      <c r="AB1" s="297"/>
      <c r="AC1" s="297"/>
      <c r="AD1" s="297"/>
      <c r="AE1" s="297"/>
      <c r="AF1" s="297"/>
      <c r="AG1" s="297"/>
      <c r="AH1" s="297"/>
      <c r="AI1" s="297"/>
      <c r="AJ1" s="297"/>
      <c r="AK1" s="297"/>
      <c r="AL1" s="297"/>
      <c r="AM1" s="297"/>
    </row>
    <row r="2" spans="1:72" ht="21" x14ac:dyDescent="0.4">
      <c r="B2" s="95" t="str">
        <f>Data!B107</f>
        <v xml:space="preserve">Udbetalingsanmodning </v>
      </c>
      <c r="C2" s="4"/>
      <c r="D2" s="4"/>
      <c r="E2" s="4"/>
      <c r="F2" s="4"/>
      <c r="G2" s="4"/>
      <c r="I2" s="96" t="s">
        <v>34</v>
      </c>
      <c r="J2" s="97">
        <v>1</v>
      </c>
      <c r="K2" s="97">
        <v>2</v>
      </c>
      <c r="L2" s="97">
        <v>3</v>
      </c>
      <c r="M2" s="97">
        <v>4</v>
      </c>
      <c r="N2" s="97">
        <v>5</v>
      </c>
      <c r="O2" s="97">
        <v>6</v>
      </c>
      <c r="P2" s="97">
        <v>7</v>
      </c>
      <c r="Q2" s="97">
        <v>8</v>
      </c>
      <c r="R2" s="97">
        <v>9</v>
      </c>
      <c r="S2" s="97">
        <v>10</v>
      </c>
      <c r="T2" s="97">
        <v>11</v>
      </c>
      <c r="U2" s="97">
        <v>12</v>
      </c>
      <c r="V2" s="97">
        <v>13</v>
      </c>
      <c r="W2" s="97">
        <v>14</v>
      </c>
      <c r="X2" s="786">
        <v>15</v>
      </c>
      <c r="Y2" s="651">
        <v>16</v>
      </c>
      <c r="Z2" s="651">
        <v>17</v>
      </c>
      <c r="AA2" s="651">
        <v>18</v>
      </c>
      <c r="AB2" s="651">
        <v>19</v>
      </c>
      <c r="AC2" s="651">
        <v>20</v>
      </c>
      <c r="AD2" s="651">
        <v>21</v>
      </c>
      <c r="AE2" s="651">
        <v>22</v>
      </c>
      <c r="AF2" s="651">
        <v>23</v>
      </c>
      <c r="AG2" s="651">
        <v>24</v>
      </c>
      <c r="AH2" s="651">
        <v>25</v>
      </c>
      <c r="AI2" s="651">
        <v>26</v>
      </c>
      <c r="AJ2" s="651">
        <v>27</v>
      </c>
      <c r="AK2" s="651">
        <v>28</v>
      </c>
      <c r="AL2" s="651">
        <v>29</v>
      </c>
      <c r="AM2" s="651">
        <v>30</v>
      </c>
      <c r="AN2" s="94" t="s">
        <v>48</v>
      </c>
      <c r="BE2" s="94" t="s">
        <v>48</v>
      </c>
    </row>
    <row r="3" spans="1:72" ht="21" customHeight="1" x14ac:dyDescent="0.25">
      <c r="B3" s="919">
        <f>'Budget &amp; Total'!C5</f>
        <v>0</v>
      </c>
      <c r="C3" s="919"/>
      <c r="D3" s="909">
        <f>'Budget &amp; Total'!C8</f>
        <v>0</v>
      </c>
      <c r="E3" s="909"/>
      <c r="F3" s="909"/>
      <c r="G3" s="909"/>
      <c r="I3" s="100" t="str">
        <f>C7</f>
        <v>CVR-nummer</v>
      </c>
      <c r="J3" s="101">
        <f>HLOOKUP(J$2,'Budget &amp; Total'!$1:$95,6,FALSE)</f>
        <v>0</v>
      </c>
      <c r="K3" s="101">
        <f>HLOOKUP(K$2,'Budget &amp; Total'!$1:$95,6,FALSE)</f>
        <v>0</v>
      </c>
      <c r="L3" s="101">
        <f>HLOOKUP(L$2,'Budget &amp; Total'!$1:$95,6,FALSE)</f>
        <v>0</v>
      </c>
      <c r="M3" s="101">
        <f>HLOOKUP(M$2,'Budget &amp; Total'!$1:$95,6,FALSE)</f>
        <v>0</v>
      </c>
      <c r="N3" s="101">
        <f>HLOOKUP(N$2,'Budget &amp; Total'!$1:$95,6,FALSE)</f>
        <v>0</v>
      </c>
      <c r="O3" s="101">
        <f>HLOOKUP(O$2,'Budget &amp; Total'!$1:$95,6,FALSE)</f>
        <v>0</v>
      </c>
      <c r="P3" s="101">
        <f>HLOOKUP(P$2,'Budget &amp; Total'!$1:$95,6,FALSE)</f>
        <v>0</v>
      </c>
      <c r="Q3" s="101">
        <f>HLOOKUP(Q$2,'Budget &amp; Total'!$1:$95,6,FALSE)</f>
        <v>0</v>
      </c>
      <c r="R3" s="101">
        <f>HLOOKUP(R$2,'Budget &amp; Total'!$1:$95,6,FALSE)</f>
        <v>0</v>
      </c>
      <c r="S3" s="101">
        <f>HLOOKUP(S$2,'Budget &amp; Total'!$1:$95,6,FALSE)</f>
        <v>0</v>
      </c>
      <c r="T3" s="101">
        <f>HLOOKUP(T$2,'Budget &amp; Total'!$1:$95,6,FALSE)</f>
        <v>0</v>
      </c>
      <c r="U3" s="101">
        <f>HLOOKUP(U$2,'Budget &amp; Total'!$1:$95,6,FALSE)</f>
        <v>0</v>
      </c>
      <c r="V3" s="101">
        <f>HLOOKUP(V$2,'Budget &amp; Total'!$1:$95,6,FALSE)</f>
        <v>0</v>
      </c>
      <c r="W3" s="101">
        <f>HLOOKUP(W$2,'Budget &amp; Total'!$1:$95,6,FALSE)</f>
        <v>0</v>
      </c>
      <c r="X3" s="206">
        <f>HLOOKUP(X$2,'Budget &amp; Total'!$1:$95,6,FALSE)</f>
        <v>0</v>
      </c>
      <c r="Y3" s="763">
        <f>HLOOKUP(Y$2,'Budget &amp; Total'!$1:$95,6,FALSE)</f>
        <v>0</v>
      </c>
      <c r="Z3" s="763">
        <f>HLOOKUP(Z$2,'Budget &amp; Total'!$1:$95,6,FALSE)</f>
        <v>0</v>
      </c>
      <c r="AA3" s="763">
        <f>HLOOKUP(AA$2,'Budget &amp; Total'!$1:$95,6,FALSE)</f>
        <v>0</v>
      </c>
      <c r="AB3" s="763">
        <f>HLOOKUP(AB$2,'Budget &amp; Total'!$1:$95,6,FALSE)</f>
        <v>0</v>
      </c>
      <c r="AC3" s="763">
        <f>HLOOKUP(AC$2,'Budget &amp; Total'!$1:$95,6,FALSE)</f>
        <v>0</v>
      </c>
      <c r="AD3" s="763">
        <f>HLOOKUP(AD$2,'Budget &amp; Total'!$1:$95,6,FALSE)</f>
        <v>0</v>
      </c>
      <c r="AE3" s="763">
        <f>HLOOKUP(AE$2,'Budget &amp; Total'!$1:$95,6,FALSE)</f>
        <v>0</v>
      </c>
      <c r="AF3" s="763">
        <f>HLOOKUP(AF$2,'Budget &amp; Total'!$1:$95,6,FALSE)</f>
        <v>0</v>
      </c>
      <c r="AG3" s="763">
        <f>HLOOKUP(AG$2,'Budget &amp; Total'!$1:$95,6,FALSE)</f>
        <v>0</v>
      </c>
      <c r="AH3" s="763">
        <f>HLOOKUP(AH$2,'Budget &amp; Total'!$1:$95,6,FALSE)</f>
        <v>0</v>
      </c>
      <c r="AI3" s="763">
        <f>HLOOKUP(AI$2,'Budget &amp; Total'!$1:$95,6,FALSE)</f>
        <v>0</v>
      </c>
      <c r="AJ3" s="763">
        <f>HLOOKUP(AJ$2,'Budget &amp; Total'!$1:$95,6,FALSE)</f>
        <v>0</v>
      </c>
      <c r="AK3" s="763">
        <f>HLOOKUP(AK$2,'Budget &amp; Total'!$1:$95,6,FALSE)</f>
        <v>0</v>
      </c>
      <c r="AL3" s="763">
        <f>HLOOKUP(AL$2,'Budget &amp; Total'!$1:$95,6,FALSE)</f>
        <v>0</v>
      </c>
      <c r="AM3" s="763">
        <f>HLOOKUP(AM$2,'Budget &amp; Total'!$1:$95,6,FALSE)</f>
        <v>0</v>
      </c>
      <c r="AN3" s="94">
        <v>6</v>
      </c>
      <c r="BE3" s="94">
        <v>6</v>
      </c>
    </row>
    <row r="4" spans="1:72" s="1" customFormat="1" ht="28.5" customHeight="1" x14ac:dyDescent="0.2">
      <c r="A4" s="102"/>
      <c r="B4" s="919"/>
      <c r="C4" s="919"/>
      <c r="D4" s="909"/>
      <c r="E4" s="909"/>
      <c r="F4" s="909"/>
      <c r="G4" s="909"/>
      <c r="H4" s="9"/>
      <c r="I4" s="103" t="str">
        <f>Data!B51</f>
        <v>Navn</v>
      </c>
      <c r="J4" s="899">
        <f>HLOOKUP(J$2,'Budget &amp; Total'!$1:$95,5,FALSE)</f>
        <v>0</v>
      </c>
      <c r="K4" s="899">
        <f>HLOOKUP(K$2,'Budget &amp; Total'!$1:$95,5,FALSE)</f>
        <v>0</v>
      </c>
      <c r="L4" s="899">
        <f>HLOOKUP(L$2,'Budget &amp; Total'!$1:$95,5,FALSE)</f>
        <v>0</v>
      </c>
      <c r="M4" s="899">
        <f>HLOOKUP(M$2,'Budget &amp; Total'!$1:$95,5,FALSE)</f>
        <v>0</v>
      </c>
      <c r="N4" s="899">
        <f>HLOOKUP(N$2,'Budget &amp; Total'!$1:$95,5,FALSE)</f>
        <v>0</v>
      </c>
      <c r="O4" s="899">
        <f>HLOOKUP(O$2,'Budget &amp; Total'!$1:$95,5,FALSE)</f>
        <v>0</v>
      </c>
      <c r="P4" s="899">
        <f>HLOOKUP(P$2,'Budget &amp; Total'!$1:$95,5,FALSE)</f>
        <v>0</v>
      </c>
      <c r="Q4" s="899">
        <f>HLOOKUP(Q$2,'Budget &amp; Total'!$1:$95,5,FALSE)</f>
        <v>0</v>
      </c>
      <c r="R4" s="899">
        <f>HLOOKUP(R$2,'Budget &amp; Total'!$1:$95,5,FALSE)</f>
        <v>0</v>
      </c>
      <c r="S4" s="899">
        <f>HLOOKUP(S$2,'Budget &amp; Total'!$1:$95,5,FALSE)</f>
        <v>0</v>
      </c>
      <c r="T4" s="899">
        <f>HLOOKUP(T$2,'Budget &amp; Total'!$1:$95,5,FALSE)</f>
        <v>0</v>
      </c>
      <c r="U4" s="899">
        <f>HLOOKUP(U$2,'Budget &amp; Total'!$1:$95,5,FALSE)</f>
        <v>0</v>
      </c>
      <c r="V4" s="899">
        <f>HLOOKUP(V$2,'Budget &amp; Total'!$1:$95,5,FALSE)</f>
        <v>0</v>
      </c>
      <c r="W4" s="899">
        <f>HLOOKUP(W$2,'Budget &amp; Total'!$1:$95,5,FALSE)</f>
        <v>0</v>
      </c>
      <c r="X4" s="908">
        <f>HLOOKUP(X$2,'Budget &amp; Total'!$1:$95,5,FALSE)</f>
        <v>0</v>
      </c>
      <c r="Y4" s="897">
        <f>HLOOKUP(Y$2,'Budget &amp; Total'!$1:$95,5,FALSE)</f>
        <v>0</v>
      </c>
      <c r="Z4" s="897">
        <f>HLOOKUP(Z$2,'Budget &amp; Total'!$1:$95,5,FALSE)</f>
        <v>0</v>
      </c>
      <c r="AA4" s="897">
        <f>HLOOKUP(AA$2,'Budget &amp; Total'!$1:$95,5,FALSE)</f>
        <v>0</v>
      </c>
      <c r="AB4" s="897">
        <f>HLOOKUP(AB$2,'Budget &amp; Total'!$1:$95,5,FALSE)</f>
        <v>0</v>
      </c>
      <c r="AC4" s="897">
        <f>HLOOKUP(AC$2,'Budget &amp; Total'!$1:$95,5,FALSE)</f>
        <v>0</v>
      </c>
      <c r="AD4" s="897">
        <f>HLOOKUP(AD$2,'Budget &amp; Total'!$1:$95,5,FALSE)</f>
        <v>0</v>
      </c>
      <c r="AE4" s="897">
        <f>HLOOKUP(AE$2,'Budget &amp; Total'!$1:$95,5,FALSE)</f>
        <v>0</v>
      </c>
      <c r="AF4" s="897">
        <f>HLOOKUP(AF$2,'Budget &amp; Total'!$1:$95,5,FALSE)</f>
        <v>0</v>
      </c>
      <c r="AG4" s="897">
        <f>HLOOKUP(AG$2,'Budget &amp; Total'!$1:$95,5,FALSE)</f>
        <v>0</v>
      </c>
      <c r="AH4" s="897">
        <f>HLOOKUP(AH$2,'Budget &amp; Total'!$1:$95,5,FALSE)</f>
        <v>0</v>
      </c>
      <c r="AI4" s="897">
        <f>HLOOKUP(AI$2,'Budget &amp; Total'!$1:$95,5,FALSE)</f>
        <v>0</v>
      </c>
      <c r="AJ4" s="897">
        <f>HLOOKUP(AJ$2,'Budget &amp; Total'!$1:$95,5,FALSE)</f>
        <v>0</v>
      </c>
      <c r="AK4" s="897">
        <f>HLOOKUP(AK$2,'Budget &amp; Total'!$1:$95,5,FALSE)</f>
        <v>0</v>
      </c>
      <c r="AL4" s="897">
        <f>HLOOKUP(AL$2,'Budget &amp; Total'!$1:$95,5,FALSE)</f>
        <v>0</v>
      </c>
      <c r="AM4" s="897">
        <f>HLOOKUP(AM$2,'Budget &amp; Total'!$1:$95,5,FALSE)</f>
        <v>0</v>
      </c>
      <c r="AN4" s="94">
        <v>5</v>
      </c>
      <c r="BE4" s="94">
        <v>5</v>
      </c>
    </row>
    <row r="5" spans="1:72" s="1" customFormat="1" ht="18" customHeight="1" x14ac:dyDescent="0.25">
      <c r="A5" s="102"/>
      <c r="B5" s="355" t="str">
        <f ca="1">CONCATENATE(RIGHT(G5,1),".")</f>
        <v>2.</v>
      </c>
      <c r="C5" s="4" t="str">
        <f>Data!B47</f>
        <v>periode fra</v>
      </c>
      <c r="D5" s="299">
        <f ca="1">HLOOKUP(G6,'Period(er)'!X1:AL4,4,FALSE)+1</f>
        <v>1</v>
      </c>
      <c r="E5" s="407" t="str">
        <f>Data!B115</f>
        <v>til</v>
      </c>
      <c r="F5" s="601"/>
      <c r="G5" s="298" t="str">
        <f ca="1">IF('Budget &amp; Total'!AS3="UK", "P2",MID(CELL("Filnavn",A3),FIND("]",CELL("filnavn",A3))+1,999))</f>
        <v>P2</v>
      </c>
      <c r="H5" s="9"/>
      <c r="I5" s="103"/>
      <c r="J5" s="899"/>
      <c r="K5" s="899"/>
      <c r="L5" s="899"/>
      <c r="M5" s="899"/>
      <c r="N5" s="899"/>
      <c r="O5" s="899"/>
      <c r="P5" s="899"/>
      <c r="Q5" s="899"/>
      <c r="R5" s="899"/>
      <c r="S5" s="899"/>
      <c r="T5" s="899"/>
      <c r="U5" s="899"/>
      <c r="V5" s="899"/>
      <c r="W5" s="899"/>
      <c r="X5" s="908"/>
      <c r="Y5" s="897"/>
      <c r="Z5" s="897"/>
      <c r="AA5" s="897"/>
      <c r="AB5" s="897"/>
      <c r="AC5" s="897"/>
      <c r="AD5" s="897"/>
      <c r="AE5" s="897"/>
      <c r="AF5" s="897"/>
      <c r="AG5" s="897"/>
      <c r="AH5" s="897"/>
      <c r="AI5" s="897"/>
      <c r="AJ5" s="897"/>
      <c r="AK5" s="897"/>
      <c r="AL5" s="897"/>
      <c r="AM5" s="897"/>
      <c r="AN5" s="94"/>
      <c r="BE5" s="94"/>
    </row>
    <row r="6" spans="1:72" s="1" customFormat="1" ht="26.25" customHeight="1" x14ac:dyDescent="0.3">
      <c r="A6" s="102"/>
      <c r="B6" s="44" t="str">
        <f>Data!B46</f>
        <v>Projektansvarlig</v>
      </c>
      <c r="C6" s="47"/>
      <c r="D6" s="47"/>
      <c r="E6" s="47"/>
      <c r="F6" s="9"/>
      <c r="G6" s="298" t="str">
        <f ca="1">HLOOKUP(G5,'Period(er)'!X2:AL30,29,FALSE)</f>
        <v>P1</v>
      </c>
      <c r="H6" s="9"/>
      <c r="I6" s="103"/>
      <c r="J6" s="899"/>
      <c r="K6" s="899"/>
      <c r="L6" s="899"/>
      <c r="M6" s="899"/>
      <c r="N6" s="899"/>
      <c r="O6" s="899"/>
      <c r="P6" s="899"/>
      <c r="Q6" s="899"/>
      <c r="R6" s="899"/>
      <c r="S6" s="899"/>
      <c r="T6" s="899"/>
      <c r="U6" s="899"/>
      <c r="V6" s="899"/>
      <c r="W6" s="899"/>
      <c r="X6" s="908"/>
      <c r="Y6" s="897"/>
      <c r="Z6" s="897"/>
      <c r="AA6" s="897"/>
      <c r="AB6" s="897"/>
      <c r="AC6" s="897"/>
      <c r="AD6" s="897"/>
      <c r="AE6" s="897"/>
      <c r="AF6" s="897"/>
      <c r="AG6" s="897"/>
      <c r="AH6" s="897"/>
      <c r="AI6" s="897"/>
      <c r="AJ6" s="897"/>
      <c r="AK6" s="897"/>
      <c r="AL6" s="897"/>
      <c r="AM6" s="897"/>
      <c r="AN6" s="94"/>
      <c r="BE6" s="94"/>
    </row>
    <row r="7" spans="1:72" s="1" customFormat="1" ht="14.25" customHeight="1" x14ac:dyDescent="0.25">
      <c r="A7" s="102"/>
      <c r="B7" s="9"/>
      <c r="C7" s="4" t="str">
        <f>Data!B43</f>
        <v>CVR-nummer</v>
      </c>
      <c r="D7" s="89">
        <f>J3</f>
        <v>0</v>
      </c>
      <c r="E7" s="900">
        <f>J4</f>
        <v>0</v>
      </c>
      <c r="F7" s="900"/>
      <c r="G7" s="900"/>
      <c r="H7" s="9"/>
      <c r="I7" s="103"/>
      <c r="J7" s="899"/>
      <c r="K7" s="899"/>
      <c r="L7" s="899"/>
      <c r="M7" s="899"/>
      <c r="N7" s="899"/>
      <c r="O7" s="899"/>
      <c r="P7" s="899"/>
      <c r="Q7" s="899"/>
      <c r="R7" s="899"/>
      <c r="S7" s="899"/>
      <c r="T7" s="899"/>
      <c r="U7" s="899"/>
      <c r="V7" s="899"/>
      <c r="W7" s="899"/>
      <c r="X7" s="908"/>
      <c r="Y7" s="897"/>
      <c r="Z7" s="897"/>
      <c r="AA7" s="897"/>
      <c r="AB7" s="897"/>
      <c r="AC7" s="897"/>
      <c r="AD7" s="897"/>
      <c r="AE7" s="897"/>
      <c r="AF7" s="897"/>
      <c r="AG7" s="897"/>
      <c r="AH7" s="897"/>
      <c r="AI7" s="897"/>
      <c r="AJ7" s="897"/>
      <c r="AK7" s="897"/>
      <c r="AL7" s="897"/>
      <c r="AM7" s="897"/>
      <c r="AN7" s="94"/>
      <c r="BE7" s="94"/>
    </row>
    <row r="8" spans="1:72" s="1" customFormat="1" ht="21.75" customHeight="1" x14ac:dyDescent="0.25">
      <c r="A8" s="102"/>
      <c r="B8" s="9"/>
      <c r="C8" s="4" t="str">
        <f>Data!B44</f>
        <v>Projektleder:</v>
      </c>
      <c r="D8" s="901">
        <f>'Budget &amp; Total'!D11:F11</f>
        <v>0</v>
      </c>
      <c r="E8" s="902"/>
      <c r="F8" s="902"/>
      <c r="G8" s="903"/>
      <c r="H8" s="9"/>
      <c r="I8" s="103"/>
      <c r="J8" s="899"/>
      <c r="K8" s="899"/>
      <c r="L8" s="899"/>
      <c r="M8" s="899"/>
      <c r="N8" s="899"/>
      <c r="O8" s="899"/>
      <c r="P8" s="899"/>
      <c r="Q8" s="899"/>
      <c r="R8" s="899"/>
      <c r="S8" s="899"/>
      <c r="T8" s="899"/>
      <c r="U8" s="899"/>
      <c r="V8" s="899"/>
      <c r="W8" s="899"/>
      <c r="X8" s="908"/>
      <c r="Y8" s="897"/>
      <c r="Z8" s="897"/>
      <c r="AA8" s="897"/>
      <c r="AB8" s="897"/>
      <c r="AC8" s="897"/>
      <c r="AD8" s="897"/>
      <c r="AE8" s="897"/>
      <c r="AF8" s="897"/>
      <c r="AG8" s="897"/>
      <c r="AH8" s="897"/>
      <c r="AI8" s="897"/>
      <c r="AJ8" s="897"/>
      <c r="AK8" s="897"/>
      <c r="AL8" s="897"/>
      <c r="AM8" s="897"/>
      <c r="AN8" s="94"/>
      <c r="BE8" s="94"/>
    </row>
    <row r="9" spans="1:72" s="1" customFormat="1" ht="18" customHeight="1" x14ac:dyDescent="0.25">
      <c r="A9" s="102"/>
      <c r="B9" s="9"/>
      <c r="C9" s="4" t="str">
        <f>Data!B45</f>
        <v>E-mail:</v>
      </c>
      <c r="D9" s="913">
        <f>'Budget &amp; Total'!D12:F12</f>
        <v>0</v>
      </c>
      <c r="E9" s="914"/>
      <c r="F9" s="51" t="str">
        <f>Data!B50</f>
        <v>Telefon:</v>
      </c>
      <c r="G9" s="602">
        <f>'Budget &amp; Total'!D13</f>
        <v>0</v>
      </c>
      <c r="H9" s="9"/>
      <c r="I9" s="73" t="str">
        <f>Data!B49</f>
        <v>Overheads</v>
      </c>
      <c r="J9" s="899"/>
      <c r="K9" s="899"/>
      <c r="L9" s="899"/>
      <c r="M9" s="899"/>
      <c r="N9" s="899"/>
      <c r="O9" s="899"/>
      <c r="P9" s="899"/>
      <c r="Q9" s="899"/>
      <c r="R9" s="899"/>
      <c r="S9" s="899"/>
      <c r="T9" s="899"/>
      <c r="U9" s="899"/>
      <c r="V9" s="899"/>
      <c r="W9" s="899"/>
      <c r="X9" s="908"/>
      <c r="Y9" s="897"/>
      <c r="Z9" s="897"/>
      <c r="AA9" s="897"/>
      <c r="AB9" s="897"/>
      <c r="AC9" s="897"/>
      <c r="AD9" s="897"/>
      <c r="AE9" s="897"/>
      <c r="AF9" s="897"/>
      <c r="AG9" s="897"/>
      <c r="AH9" s="897"/>
      <c r="AI9" s="897"/>
      <c r="AJ9" s="897"/>
      <c r="AK9" s="897"/>
      <c r="AL9" s="897"/>
      <c r="AM9" s="897"/>
    </row>
    <row r="10" spans="1:72" s="1" customFormat="1" ht="15.75" customHeight="1" x14ac:dyDescent="0.2">
      <c r="A10" s="102"/>
      <c r="B10" s="9"/>
      <c r="C10" s="9"/>
      <c r="D10" s="9"/>
      <c r="E10" s="9"/>
      <c r="F10" s="9"/>
      <c r="G10" s="9"/>
      <c r="H10" s="9"/>
      <c r="I10" s="105" t="str">
        <f>Data!B77</f>
        <v>- Løn</v>
      </c>
      <c r="J10" s="106">
        <f>HLOOKUP(J$2,'Budget &amp; Total'!$1:$95,26,FALSE)</f>
        <v>0</v>
      </c>
      <c r="K10" s="106">
        <f>HLOOKUP(K$2,'Budget &amp; Total'!$1:$95,26,FALSE)</f>
        <v>0</v>
      </c>
      <c r="L10" s="106">
        <f>HLOOKUP(L$2,'Budget &amp; Total'!$1:$95,26,FALSE)</f>
        <v>0</v>
      </c>
      <c r="M10" s="106">
        <f>HLOOKUP(M$2,'Budget &amp; Total'!$1:$95,26,FALSE)</f>
        <v>0</v>
      </c>
      <c r="N10" s="106">
        <f>HLOOKUP(N$2,'Budget &amp; Total'!$1:$95,26,FALSE)</f>
        <v>0</v>
      </c>
      <c r="O10" s="106">
        <f>HLOOKUP(O$2,'Budget &amp; Total'!$1:$95,26,FALSE)</f>
        <v>0</v>
      </c>
      <c r="P10" s="106">
        <f>HLOOKUP(P$2,'Budget &amp; Total'!$1:$95,26,FALSE)</f>
        <v>0</v>
      </c>
      <c r="Q10" s="106">
        <f>HLOOKUP(Q$2,'Budget &amp; Total'!$1:$95,26,FALSE)</f>
        <v>0</v>
      </c>
      <c r="R10" s="106">
        <f>HLOOKUP(R$2,'Budget &amp; Total'!$1:$95,26,FALSE)</f>
        <v>0</v>
      </c>
      <c r="S10" s="106">
        <f>HLOOKUP(S$2,'Budget &amp; Total'!$1:$95,26,FALSE)</f>
        <v>0</v>
      </c>
      <c r="T10" s="106">
        <f>HLOOKUP(T$2,'Budget &amp; Total'!$1:$95,26,FALSE)</f>
        <v>0</v>
      </c>
      <c r="U10" s="106">
        <f>HLOOKUP(U$2,'Budget &amp; Total'!$1:$95,26,FALSE)</f>
        <v>0</v>
      </c>
      <c r="V10" s="106">
        <f>HLOOKUP(V$2,'Budget &amp; Total'!$1:$95,26,FALSE)</f>
        <v>0</v>
      </c>
      <c r="W10" s="106">
        <f>HLOOKUP(W$2,'Budget &amp; Total'!$1:$95,26,FALSE)</f>
        <v>0</v>
      </c>
      <c r="X10" s="295">
        <f>HLOOKUP(X$2,'Budget &amp; Total'!$1:$95,26,FALSE)</f>
        <v>0</v>
      </c>
      <c r="Y10" s="764">
        <f>HLOOKUP(Y$2,'Budget &amp; Total'!$1:$95,26,FALSE)</f>
        <v>0</v>
      </c>
      <c r="Z10" s="764">
        <f>HLOOKUP(Z$2,'Budget &amp; Total'!$1:$95,26,FALSE)</f>
        <v>0</v>
      </c>
      <c r="AA10" s="764">
        <f>HLOOKUP(AA$2,'Budget &amp; Total'!$1:$95,26,FALSE)</f>
        <v>0</v>
      </c>
      <c r="AB10" s="764">
        <f>HLOOKUP(AB$2,'Budget &amp; Total'!$1:$95,26,FALSE)</f>
        <v>0</v>
      </c>
      <c r="AC10" s="764">
        <f>HLOOKUP(AC$2,'Budget &amp; Total'!$1:$95,26,FALSE)</f>
        <v>0</v>
      </c>
      <c r="AD10" s="764">
        <f>HLOOKUP(AD$2,'Budget &amp; Total'!$1:$95,26,FALSE)</f>
        <v>0</v>
      </c>
      <c r="AE10" s="764">
        <f>HLOOKUP(AE$2,'Budget &amp; Total'!$1:$95,26,FALSE)</f>
        <v>0</v>
      </c>
      <c r="AF10" s="764">
        <f>HLOOKUP(AF$2,'Budget &amp; Total'!$1:$95,26,FALSE)</f>
        <v>0</v>
      </c>
      <c r="AG10" s="764">
        <f>HLOOKUP(AG$2,'Budget &amp; Total'!$1:$95,26,FALSE)</f>
        <v>0</v>
      </c>
      <c r="AH10" s="764">
        <f>HLOOKUP(AH$2,'Budget &amp; Total'!$1:$95,26,FALSE)</f>
        <v>0</v>
      </c>
      <c r="AI10" s="764">
        <f>HLOOKUP(AI$2,'Budget &amp; Total'!$1:$95,26,FALSE)</f>
        <v>0</v>
      </c>
      <c r="AJ10" s="764">
        <f>HLOOKUP(AJ$2,'Budget &amp; Total'!$1:$95,26,FALSE)</f>
        <v>0</v>
      </c>
      <c r="AK10" s="764">
        <f>HLOOKUP(AK$2,'Budget &amp; Total'!$1:$95,26,FALSE)</f>
        <v>0</v>
      </c>
      <c r="AL10" s="764">
        <f>HLOOKUP(AL$2,'Budget &amp; Total'!$1:$95,26,FALSE)</f>
        <v>0</v>
      </c>
      <c r="AM10" s="764">
        <f>HLOOKUP(AM$2,'Budget &amp; Total'!$1:$95,26,FALSE)</f>
        <v>0</v>
      </c>
      <c r="AN10" s="94">
        <v>25</v>
      </c>
      <c r="BE10" s="94">
        <v>25</v>
      </c>
    </row>
    <row r="11" spans="1:72" s="1" customFormat="1" ht="12" customHeight="1" x14ac:dyDescent="0.2">
      <c r="A11" s="102"/>
      <c r="B11" s="9"/>
      <c r="C11" s="9"/>
      <c r="D11" s="9"/>
      <c r="E11" s="9"/>
      <c r="F11" s="9"/>
      <c r="G11" s="9"/>
      <c r="H11" s="9"/>
      <c r="I11" s="105" t="str">
        <f>Data!B78</f>
        <v>- Andre</v>
      </c>
      <c r="J11" s="106">
        <f>HLOOKUP(J$2,'Budget &amp; Total'!$1:$95,36,FALSE)</f>
        <v>0</v>
      </c>
      <c r="K11" s="106">
        <f>HLOOKUP(K$2,'Budget &amp; Total'!$1:$95,36,FALSE)</f>
        <v>0</v>
      </c>
      <c r="L11" s="106">
        <f>HLOOKUP(L$2,'Budget &amp; Total'!$1:$95,36,FALSE)</f>
        <v>0</v>
      </c>
      <c r="M11" s="106">
        <f>HLOOKUP(M$2,'Budget &amp; Total'!$1:$95,36,FALSE)</f>
        <v>0</v>
      </c>
      <c r="N11" s="106">
        <f>HLOOKUP(N$2,'Budget &amp; Total'!$1:$95,36,FALSE)</f>
        <v>0</v>
      </c>
      <c r="O11" s="106">
        <f>HLOOKUP(O$2,'Budget &amp; Total'!$1:$95,36,FALSE)</f>
        <v>0</v>
      </c>
      <c r="P11" s="106">
        <f>HLOOKUP(P$2,'Budget &amp; Total'!$1:$95,36,FALSE)</f>
        <v>0</v>
      </c>
      <c r="Q11" s="106">
        <f>HLOOKUP(Q$2,'Budget &amp; Total'!$1:$95,36,FALSE)</f>
        <v>0</v>
      </c>
      <c r="R11" s="106">
        <f>HLOOKUP(R$2,'Budget &amp; Total'!$1:$95,36,FALSE)</f>
        <v>0</v>
      </c>
      <c r="S11" s="106">
        <f>HLOOKUP(S$2,'Budget &amp; Total'!$1:$95,36,FALSE)</f>
        <v>0</v>
      </c>
      <c r="T11" s="106">
        <f>HLOOKUP(T$2,'Budget &amp; Total'!$1:$95,36,FALSE)</f>
        <v>0</v>
      </c>
      <c r="U11" s="106">
        <f>HLOOKUP(U$2,'Budget &amp; Total'!$1:$95,36,FALSE)</f>
        <v>0</v>
      </c>
      <c r="V11" s="106">
        <f>HLOOKUP(V$2,'Budget &amp; Total'!$1:$95,36,FALSE)</f>
        <v>0</v>
      </c>
      <c r="W11" s="106">
        <f>HLOOKUP(W$2,'Budget &amp; Total'!$1:$95,36,FALSE)</f>
        <v>0</v>
      </c>
      <c r="X11" s="295">
        <f>HLOOKUP(X$2,'Budget &amp; Total'!$1:$95,36,FALSE)</f>
        <v>0</v>
      </c>
      <c r="Y11" s="764">
        <f>HLOOKUP(Y$2,'Budget &amp; Total'!$1:$95,36,FALSE)</f>
        <v>0</v>
      </c>
      <c r="Z11" s="764">
        <f>HLOOKUP(Z$2,'Budget &amp; Total'!$1:$95,36,FALSE)</f>
        <v>0</v>
      </c>
      <c r="AA11" s="764">
        <f>HLOOKUP(AA$2,'Budget &amp; Total'!$1:$95,36,FALSE)</f>
        <v>0</v>
      </c>
      <c r="AB11" s="764">
        <f>HLOOKUP(AB$2,'Budget &amp; Total'!$1:$95,36,FALSE)</f>
        <v>0</v>
      </c>
      <c r="AC11" s="764">
        <f>HLOOKUP(AC$2,'Budget &amp; Total'!$1:$95,36,FALSE)</f>
        <v>0</v>
      </c>
      <c r="AD11" s="764">
        <f>HLOOKUP(AD$2,'Budget &amp; Total'!$1:$95,36,FALSE)</f>
        <v>0</v>
      </c>
      <c r="AE11" s="764">
        <f>HLOOKUP(AE$2,'Budget &amp; Total'!$1:$95,36,FALSE)</f>
        <v>0</v>
      </c>
      <c r="AF11" s="764">
        <f>HLOOKUP(AF$2,'Budget &amp; Total'!$1:$95,36,FALSE)</f>
        <v>0</v>
      </c>
      <c r="AG11" s="764">
        <f>HLOOKUP(AG$2,'Budget &amp; Total'!$1:$95,36,FALSE)</f>
        <v>0</v>
      </c>
      <c r="AH11" s="764">
        <f>HLOOKUP(AH$2,'Budget &amp; Total'!$1:$95,36,FALSE)</f>
        <v>0</v>
      </c>
      <c r="AI11" s="764">
        <f>HLOOKUP(AI$2,'Budget &amp; Total'!$1:$95,36,FALSE)</f>
        <v>0</v>
      </c>
      <c r="AJ11" s="764">
        <f>HLOOKUP(AJ$2,'Budget &amp; Total'!$1:$95,36,FALSE)</f>
        <v>0</v>
      </c>
      <c r="AK11" s="764">
        <f>HLOOKUP(AK$2,'Budget &amp; Total'!$1:$95,36,FALSE)</f>
        <v>0</v>
      </c>
      <c r="AL11" s="764">
        <f>HLOOKUP(AL$2,'Budget &amp; Total'!$1:$95,36,FALSE)</f>
        <v>0</v>
      </c>
      <c r="AM11" s="764">
        <f>HLOOKUP(AM$2,'Budget &amp; Total'!$1:$95,36,FALSE)</f>
        <v>0</v>
      </c>
      <c r="AN11" s="94">
        <v>34</v>
      </c>
      <c r="BE11" s="94">
        <v>34</v>
      </c>
    </row>
    <row r="12" spans="1:72" s="1" customFormat="1" ht="12" customHeight="1" x14ac:dyDescent="0.2">
      <c r="A12" s="102"/>
      <c r="B12" s="405" t="str">
        <f>Data!B40</f>
        <v>Økonomi</v>
      </c>
      <c r="C12" s="9"/>
      <c r="D12" s="9"/>
      <c r="E12" s="9"/>
      <c r="F12" s="9"/>
      <c r="G12" s="404">
        <f>Data!L2</f>
        <v>4</v>
      </c>
      <c r="H12" s="9"/>
      <c r="I12" s="105" t="str">
        <f>Data!B79</f>
        <v>Tilskud</v>
      </c>
      <c r="J12" s="106">
        <f>HLOOKUP(J$2,'Budget &amp; Total'!$1:$95,42,FALSE)</f>
        <v>0</v>
      </c>
      <c r="K12" s="106">
        <f>HLOOKUP(K$2,'Budget &amp; Total'!$1:$95,42,FALSE)</f>
        <v>0</v>
      </c>
      <c r="L12" s="106">
        <f>HLOOKUP(L$2,'Budget &amp; Total'!$1:$95,42,FALSE)</f>
        <v>0</v>
      </c>
      <c r="M12" s="106">
        <f>HLOOKUP(M$2,'Budget &amp; Total'!$1:$95,42,FALSE)</f>
        <v>0</v>
      </c>
      <c r="N12" s="106">
        <f>HLOOKUP(N$2,'Budget &amp; Total'!$1:$95,42,FALSE)</f>
        <v>0</v>
      </c>
      <c r="O12" s="106">
        <f>HLOOKUP(O$2,'Budget &amp; Total'!$1:$95,42,FALSE)</f>
        <v>0</v>
      </c>
      <c r="P12" s="106">
        <f>HLOOKUP(P$2,'Budget &amp; Total'!$1:$95,42,FALSE)</f>
        <v>0</v>
      </c>
      <c r="Q12" s="106">
        <f>HLOOKUP(Q$2,'Budget &amp; Total'!$1:$95,42,FALSE)</f>
        <v>0</v>
      </c>
      <c r="R12" s="106">
        <f>HLOOKUP(R$2,'Budget &amp; Total'!$1:$95,42,FALSE)</f>
        <v>0</v>
      </c>
      <c r="S12" s="106">
        <f>HLOOKUP(S$2,'Budget &amp; Total'!$1:$95,42,FALSE)</f>
        <v>0</v>
      </c>
      <c r="T12" s="106">
        <f>HLOOKUP(T$2,'Budget &amp; Total'!$1:$95,42,FALSE)</f>
        <v>0</v>
      </c>
      <c r="U12" s="106">
        <f>HLOOKUP(U$2,'Budget &amp; Total'!$1:$95,42,FALSE)</f>
        <v>0</v>
      </c>
      <c r="V12" s="106">
        <f>HLOOKUP(V$2,'Budget &amp; Total'!$1:$95,42,FALSE)</f>
        <v>0</v>
      </c>
      <c r="W12" s="106">
        <f>HLOOKUP(W$2,'Budget &amp; Total'!$1:$95,42,FALSE)</f>
        <v>0</v>
      </c>
      <c r="X12" s="295">
        <f>HLOOKUP(X$2,'Budget &amp; Total'!$1:$95,42,FALSE)</f>
        <v>0</v>
      </c>
      <c r="Y12" s="764">
        <f>HLOOKUP(Y$2,'Budget &amp; Total'!$1:$95,42,FALSE)</f>
        <v>0</v>
      </c>
      <c r="Z12" s="764">
        <f>HLOOKUP(Z$2,'Budget &amp; Total'!$1:$95,42,FALSE)</f>
        <v>0</v>
      </c>
      <c r="AA12" s="764">
        <f>HLOOKUP(AA$2,'Budget &amp; Total'!$1:$95,42,FALSE)</f>
        <v>0</v>
      </c>
      <c r="AB12" s="764">
        <f>HLOOKUP(AB$2,'Budget &amp; Total'!$1:$95,42,FALSE)</f>
        <v>0</v>
      </c>
      <c r="AC12" s="764">
        <f>HLOOKUP(AC$2,'Budget &amp; Total'!$1:$95,42,FALSE)</f>
        <v>0</v>
      </c>
      <c r="AD12" s="764">
        <f>HLOOKUP(AD$2,'Budget &amp; Total'!$1:$95,42,FALSE)</f>
        <v>0</v>
      </c>
      <c r="AE12" s="764">
        <f>HLOOKUP(AE$2,'Budget &amp; Total'!$1:$95,42,FALSE)</f>
        <v>0</v>
      </c>
      <c r="AF12" s="764">
        <f>HLOOKUP(AF$2,'Budget &amp; Total'!$1:$95,42,FALSE)</f>
        <v>0</v>
      </c>
      <c r="AG12" s="764">
        <f>HLOOKUP(AG$2,'Budget &amp; Total'!$1:$95,42,FALSE)</f>
        <v>0</v>
      </c>
      <c r="AH12" s="764">
        <f>HLOOKUP(AH$2,'Budget &amp; Total'!$1:$95,42,FALSE)</f>
        <v>0</v>
      </c>
      <c r="AI12" s="764">
        <f>HLOOKUP(AI$2,'Budget &amp; Total'!$1:$95,42,FALSE)</f>
        <v>0</v>
      </c>
      <c r="AJ12" s="764">
        <f>HLOOKUP(AJ$2,'Budget &amp; Total'!$1:$95,42,FALSE)</f>
        <v>0</v>
      </c>
      <c r="AK12" s="764">
        <f>HLOOKUP(AK$2,'Budget &amp; Total'!$1:$95,42,FALSE)</f>
        <v>0</v>
      </c>
      <c r="AL12" s="764">
        <f>HLOOKUP(AL$2,'Budget &amp; Total'!$1:$95,42,FALSE)</f>
        <v>0</v>
      </c>
      <c r="AM12" s="764">
        <f>HLOOKUP(AM$2,'Budget &amp; Total'!$1:$95,42,FALSE)</f>
        <v>0</v>
      </c>
      <c r="AN12" s="94">
        <v>40</v>
      </c>
      <c r="AO12" s="160" t="s">
        <v>103</v>
      </c>
      <c r="AP12" s="161"/>
      <c r="AQ12" s="161"/>
      <c r="AR12" s="161"/>
      <c r="AS12" s="161"/>
      <c r="AT12" s="161"/>
      <c r="AU12" s="161"/>
      <c r="AV12" s="161"/>
      <c r="AW12" s="161"/>
      <c r="AX12" s="161"/>
      <c r="AY12" s="161"/>
      <c r="AZ12" s="161"/>
      <c r="BA12" s="161"/>
      <c r="BB12" s="161"/>
      <c r="BC12" s="162"/>
      <c r="BE12" s="94">
        <v>40</v>
      </c>
      <c r="BF12" s="160" t="s">
        <v>103</v>
      </c>
      <c r="BG12" s="161"/>
      <c r="BH12" s="161"/>
      <c r="BI12" s="161"/>
      <c r="BJ12" s="161"/>
      <c r="BK12" s="161"/>
      <c r="BL12" s="161"/>
      <c r="BM12" s="161"/>
      <c r="BN12" s="161"/>
      <c r="BO12" s="161"/>
      <c r="BP12" s="161"/>
      <c r="BQ12" s="161"/>
      <c r="BR12" s="161"/>
      <c r="BS12" s="161"/>
      <c r="BT12" s="162"/>
    </row>
    <row r="13" spans="1:72" s="1" customFormat="1" ht="12" hidden="1" customHeight="1" x14ac:dyDescent="0.25">
      <c r="A13" s="102"/>
      <c r="B13" s="47"/>
      <c r="C13" s="107"/>
      <c r="D13" s="107"/>
      <c r="E13" s="104"/>
      <c r="F13" s="104"/>
      <c r="G13" s="108"/>
      <c r="H13" s="9"/>
      <c r="I13" s="73"/>
      <c r="J13" s="9"/>
      <c r="K13" s="9"/>
      <c r="L13" s="9"/>
      <c r="M13" s="9"/>
      <c r="N13" s="9"/>
      <c r="O13" s="9"/>
      <c r="P13" s="9"/>
      <c r="Q13" s="9"/>
      <c r="R13" s="9"/>
      <c r="S13" s="9"/>
      <c r="T13" s="9"/>
      <c r="U13" s="9"/>
      <c r="V13" s="9"/>
      <c r="W13" s="9"/>
      <c r="X13" s="109"/>
      <c r="Y13" s="442"/>
      <c r="Z13" s="442"/>
      <c r="AA13" s="442"/>
      <c r="AB13" s="442"/>
      <c r="AC13" s="442"/>
      <c r="AD13" s="442"/>
      <c r="AE13" s="442"/>
      <c r="AF13" s="442"/>
      <c r="AG13" s="442"/>
      <c r="AH13" s="442"/>
      <c r="AI13" s="442"/>
      <c r="AJ13" s="442"/>
      <c r="AK13" s="442"/>
      <c r="AL13" s="442"/>
      <c r="AM13" s="442"/>
      <c r="AO13" s="111"/>
      <c r="BC13" s="163"/>
      <c r="BF13" s="111"/>
      <c r="BT13" s="163"/>
    </row>
    <row r="14" spans="1:72" s="1" customFormat="1" ht="12" hidden="1" customHeight="1" x14ac:dyDescent="0.25">
      <c r="A14" s="102"/>
      <c r="C14" s="47"/>
      <c r="D14" s="47"/>
      <c r="E14" s="110"/>
      <c r="F14" s="47"/>
      <c r="G14" s="47"/>
      <c r="H14" s="9"/>
      <c r="I14" s="111"/>
      <c r="J14" s="27"/>
      <c r="K14" s="27"/>
      <c r="L14" s="27"/>
      <c r="M14" s="27"/>
      <c r="N14" s="27"/>
      <c r="O14" s="27"/>
      <c r="P14" s="27"/>
      <c r="Q14" s="27"/>
      <c r="R14" s="27"/>
      <c r="S14" s="27"/>
      <c r="T14" s="27"/>
      <c r="U14" s="27"/>
      <c r="V14" s="27"/>
      <c r="W14" s="27"/>
      <c r="X14" s="112"/>
      <c r="Y14" s="651"/>
      <c r="Z14" s="651"/>
      <c r="AA14" s="651"/>
      <c r="AB14" s="651"/>
      <c r="AC14" s="651"/>
      <c r="AD14" s="651"/>
      <c r="AE14" s="651"/>
      <c r="AF14" s="651"/>
      <c r="AG14" s="651"/>
      <c r="AH14" s="651"/>
      <c r="AI14" s="651"/>
      <c r="AJ14" s="651"/>
      <c r="AK14" s="651"/>
      <c r="AL14" s="651"/>
      <c r="AM14" s="651"/>
      <c r="AN14" s="94"/>
      <c r="AO14" s="111"/>
      <c r="BC14" s="163"/>
      <c r="BE14" s="94"/>
      <c r="BF14" s="111"/>
      <c r="BT14" s="163"/>
    </row>
    <row r="15" spans="1:72" s="8" customFormat="1" ht="12" customHeight="1" x14ac:dyDescent="0.3">
      <c r="A15" s="113"/>
      <c r="B15" s="36" t="str">
        <f>Data!B24</f>
        <v>Timer</v>
      </c>
      <c r="C15" s="37"/>
      <c r="D15" s="37"/>
      <c r="E15" s="98"/>
      <c r="F15" s="611" t="s">
        <v>5</v>
      </c>
      <c r="G15" s="612" t="str">
        <f>Data!B94</f>
        <v>Total til dato</v>
      </c>
      <c r="H15" s="47"/>
      <c r="I15" s="612" t="s">
        <v>60</v>
      </c>
      <c r="J15" s="138"/>
      <c r="K15" s="207"/>
      <c r="L15" s="138"/>
      <c r="M15" s="138"/>
      <c r="N15" s="138"/>
      <c r="O15" s="138"/>
      <c r="P15" s="138"/>
      <c r="Q15" s="138"/>
      <c r="R15" s="208"/>
      <c r="S15" s="208"/>
      <c r="T15" s="208"/>
      <c r="U15" s="53"/>
      <c r="V15" s="53"/>
      <c r="W15" s="53"/>
      <c r="X15" s="787"/>
      <c r="Y15" s="651"/>
      <c r="Z15" s="765"/>
      <c r="AA15" s="651"/>
      <c r="AB15" s="651"/>
      <c r="AC15" s="651"/>
      <c r="AD15" s="651"/>
      <c r="AE15" s="651"/>
      <c r="AF15" s="651"/>
      <c r="AG15" s="766"/>
      <c r="AH15" s="766"/>
      <c r="AI15" s="766"/>
      <c r="AJ15" s="297"/>
      <c r="AK15" s="297"/>
      <c r="AL15" s="297"/>
      <c r="AM15" s="297"/>
      <c r="AN15" s="115"/>
      <c r="AO15" s="273">
        <v>1</v>
      </c>
      <c r="AP15" s="274">
        <v>2</v>
      </c>
      <c r="AQ15" s="274">
        <v>3</v>
      </c>
      <c r="AR15" s="274">
        <v>4</v>
      </c>
      <c r="AS15" s="274">
        <v>5</v>
      </c>
      <c r="AT15" s="274">
        <v>6</v>
      </c>
      <c r="AU15" s="274">
        <v>7</v>
      </c>
      <c r="AV15" s="274">
        <v>8</v>
      </c>
      <c r="AW15" s="274">
        <v>9</v>
      </c>
      <c r="AX15" s="274">
        <v>10</v>
      </c>
      <c r="AY15" s="274">
        <v>11</v>
      </c>
      <c r="AZ15" s="274">
        <v>12</v>
      </c>
      <c r="BA15" s="274">
        <v>13</v>
      </c>
      <c r="BB15" s="274">
        <v>14</v>
      </c>
      <c r="BC15" s="275">
        <v>15</v>
      </c>
      <c r="BE15" s="115"/>
      <c r="BF15" s="273">
        <v>16</v>
      </c>
      <c r="BG15" s="274">
        <v>17</v>
      </c>
      <c r="BH15" s="274">
        <v>18</v>
      </c>
      <c r="BI15" s="274">
        <v>19</v>
      </c>
      <c r="BJ15" s="274">
        <v>20</v>
      </c>
      <c r="BK15" s="274">
        <v>21</v>
      </c>
      <c r="BL15" s="274">
        <v>22</v>
      </c>
      <c r="BM15" s="274">
        <v>23</v>
      </c>
      <c r="BN15" s="274">
        <v>24</v>
      </c>
      <c r="BO15" s="274">
        <v>25</v>
      </c>
      <c r="BP15" s="274">
        <v>26</v>
      </c>
      <c r="BQ15" s="274">
        <v>27</v>
      </c>
      <c r="BR15" s="274">
        <v>28</v>
      </c>
      <c r="BS15" s="274">
        <v>29</v>
      </c>
      <c r="BT15" s="275">
        <v>30</v>
      </c>
    </row>
    <row r="16" spans="1:72" ht="12" customHeight="1" x14ac:dyDescent="0.25">
      <c r="A16" s="92">
        <v>0</v>
      </c>
      <c r="B16" s="116"/>
      <c r="C16" s="9" t="str">
        <f>Data!B13</f>
        <v>Interne timer</v>
      </c>
      <c r="D16" s="9"/>
      <c r="E16" s="112" t="str">
        <f>Data!B24</f>
        <v>Timer</v>
      </c>
      <c r="F16" s="245">
        <f>'Budget &amp; Total'!G20</f>
        <v>0</v>
      </c>
      <c r="G16" s="118">
        <f ca="1">HLOOKUP($G$5,'Period(er)'!$X:$AL,5+A16,FALSE)</f>
        <v>0</v>
      </c>
      <c r="I16" s="120">
        <f>SUM(J16:AM16)</f>
        <v>0</v>
      </c>
      <c r="J16" s="603"/>
      <c r="K16" s="604"/>
      <c r="L16" s="604"/>
      <c r="M16" s="604"/>
      <c r="N16" s="604"/>
      <c r="O16" s="604"/>
      <c r="P16" s="604"/>
      <c r="Q16" s="604"/>
      <c r="R16" s="604"/>
      <c r="S16" s="604"/>
      <c r="T16" s="604"/>
      <c r="U16" s="604"/>
      <c r="V16" s="604"/>
      <c r="W16" s="604"/>
      <c r="X16" s="788"/>
      <c r="Y16" s="767"/>
      <c r="Z16" s="767"/>
      <c r="AA16" s="767"/>
      <c r="AB16" s="767"/>
      <c r="AC16" s="767"/>
      <c r="AD16" s="767"/>
      <c r="AE16" s="767"/>
      <c r="AF16" s="767"/>
      <c r="AG16" s="767"/>
      <c r="AH16" s="767"/>
      <c r="AI16" s="767"/>
      <c r="AJ16" s="767"/>
      <c r="AK16" s="767"/>
      <c r="AL16" s="767"/>
      <c r="AM16" s="767"/>
      <c r="AN16" s="94"/>
      <c r="AO16" s="276"/>
      <c r="AP16" s="277"/>
      <c r="AQ16" s="277"/>
      <c r="AR16" s="277"/>
      <c r="AS16" s="277"/>
      <c r="AT16" s="277"/>
      <c r="AU16" s="277"/>
      <c r="AV16" s="277"/>
      <c r="AW16" s="277"/>
      <c r="AX16" s="277"/>
      <c r="AY16" s="277"/>
      <c r="AZ16" s="277"/>
      <c r="BA16" s="277"/>
      <c r="BB16" s="277"/>
      <c r="BC16" s="278"/>
      <c r="BE16" s="94"/>
      <c r="BF16" s="276"/>
      <c r="BG16" s="277"/>
      <c r="BH16" s="277"/>
      <c r="BI16" s="277"/>
      <c r="BJ16" s="277"/>
      <c r="BK16" s="277"/>
      <c r="BL16" s="277"/>
      <c r="BM16" s="277"/>
      <c r="BN16" s="277"/>
      <c r="BO16" s="277"/>
      <c r="BP16" s="277"/>
      <c r="BQ16" s="277"/>
      <c r="BR16" s="277"/>
      <c r="BS16" s="277"/>
      <c r="BT16" s="278"/>
    </row>
    <row r="17" spans="1:72" ht="12" hidden="1" customHeight="1" x14ac:dyDescent="0.25">
      <c r="A17" s="92">
        <v>1</v>
      </c>
      <c r="B17" s="38"/>
      <c r="C17" s="9" t="str">
        <f>Data!B14</f>
        <v>Teknisk/adm timer</v>
      </c>
      <c r="D17" s="9"/>
      <c r="E17" s="112" t="str">
        <f>Data!B24</f>
        <v>Timer</v>
      </c>
      <c r="F17" s="245">
        <f>'Budget &amp; Total'!G21</f>
        <v>0</v>
      </c>
      <c r="G17" s="119">
        <f ca="1">HLOOKUP($G$5,'Period(er)'!$X:$AL,5+A17,FALSE)</f>
        <v>0</v>
      </c>
      <c r="I17" s="120">
        <f>SUM(J17:AM17)</f>
        <v>0</v>
      </c>
      <c r="J17" s="605"/>
      <c r="K17" s="606"/>
      <c r="L17" s="606"/>
      <c r="M17" s="606"/>
      <c r="N17" s="606"/>
      <c r="O17" s="606"/>
      <c r="P17" s="606"/>
      <c r="Q17" s="606"/>
      <c r="R17" s="606"/>
      <c r="S17" s="606"/>
      <c r="T17" s="606"/>
      <c r="U17" s="606"/>
      <c r="V17" s="606"/>
      <c r="W17" s="606"/>
      <c r="X17" s="607"/>
      <c r="Y17" s="767"/>
      <c r="Z17" s="767"/>
      <c r="AA17" s="767"/>
      <c r="AB17" s="767"/>
      <c r="AC17" s="767"/>
      <c r="AD17" s="767"/>
      <c r="AE17" s="767"/>
      <c r="AF17" s="767"/>
      <c r="AG17" s="767"/>
      <c r="AH17" s="767"/>
      <c r="AI17" s="767"/>
      <c r="AJ17" s="767"/>
      <c r="AK17" s="767"/>
      <c r="AL17" s="767"/>
      <c r="AM17" s="767"/>
      <c r="AN17" s="94"/>
      <c r="AO17" s="43"/>
      <c r="BC17" s="114"/>
      <c r="BE17" s="94"/>
      <c r="BF17" s="43"/>
      <c r="BT17" s="114"/>
    </row>
    <row r="18" spans="1:72" ht="12" customHeight="1" x14ac:dyDescent="0.25">
      <c r="A18" s="92">
        <v>2</v>
      </c>
      <c r="B18" s="74" t="str">
        <f>Data!B5</f>
        <v>Personaleudgifter</v>
      </c>
      <c r="C18" s="4"/>
      <c r="D18" s="4"/>
      <c r="E18" s="121"/>
      <c r="F18" s="117"/>
      <c r="G18" s="117">
        <f ca="1">HLOOKUP($G$5,'Period(er)'!$X:$AL,5+A18,FALSE)</f>
        <v>0</v>
      </c>
      <c r="I18" s="122"/>
      <c r="J18" s="150"/>
      <c r="K18" s="150"/>
      <c r="L18" s="150"/>
      <c r="M18" s="150"/>
      <c r="N18" s="150"/>
      <c r="O18" s="150"/>
      <c r="P18" s="150"/>
      <c r="Q18" s="150"/>
      <c r="R18" s="150"/>
      <c r="S18" s="150"/>
      <c r="T18" s="150"/>
      <c r="U18" s="150"/>
      <c r="V18" s="150"/>
      <c r="W18" s="150"/>
      <c r="X18" s="151"/>
      <c r="Y18" s="751"/>
      <c r="Z18" s="751"/>
      <c r="AA18" s="751"/>
      <c r="AB18" s="751"/>
      <c r="AC18" s="751"/>
      <c r="AD18" s="751"/>
      <c r="AE18" s="751"/>
      <c r="AF18" s="751"/>
      <c r="AG18" s="751"/>
      <c r="AH18" s="751"/>
      <c r="AI18" s="751"/>
      <c r="AJ18" s="751"/>
      <c r="AK18" s="751"/>
      <c r="AL18" s="751"/>
      <c r="AM18" s="751"/>
      <c r="AN18" s="94"/>
      <c r="AO18" s="43"/>
      <c r="BC18" s="114"/>
      <c r="BE18" s="94"/>
      <c r="BF18" s="43"/>
      <c r="BT18" s="114"/>
    </row>
    <row r="19" spans="1:72" ht="12" customHeight="1" x14ac:dyDescent="0.25">
      <c r="A19" s="92">
        <v>3</v>
      </c>
      <c r="B19" s="116"/>
      <c r="C19" s="9" t="str">
        <f>Data!B15</f>
        <v>Interen løn</v>
      </c>
      <c r="D19" s="9"/>
      <c r="E19" s="112" t="s">
        <v>31</v>
      </c>
      <c r="F19" s="245">
        <f>'Budget &amp; Total'!G24</f>
        <v>0</v>
      </c>
      <c r="G19" s="119">
        <f ca="1">HLOOKUP($G$5,'Period(er)'!$X:$AL,5+A19,FALSE)</f>
        <v>0</v>
      </c>
      <c r="I19" s="120">
        <f>SUM(J19:AM19)</f>
        <v>0</v>
      </c>
      <c r="J19" s="603"/>
      <c r="K19" s="604"/>
      <c r="L19" s="604"/>
      <c r="M19" s="604"/>
      <c r="N19" s="604"/>
      <c r="O19" s="604"/>
      <c r="P19" s="604"/>
      <c r="Q19" s="604"/>
      <c r="R19" s="604"/>
      <c r="S19" s="604"/>
      <c r="T19" s="604"/>
      <c r="U19" s="604"/>
      <c r="V19" s="604"/>
      <c r="W19" s="604"/>
      <c r="X19" s="788"/>
      <c r="Y19" s="767"/>
      <c r="Z19" s="767"/>
      <c r="AA19" s="767"/>
      <c r="AB19" s="767"/>
      <c r="AC19" s="767"/>
      <c r="AD19" s="767"/>
      <c r="AE19" s="767"/>
      <c r="AF19" s="767"/>
      <c r="AG19" s="767"/>
      <c r="AH19" s="767"/>
      <c r="AI19" s="767"/>
      <c r="AJ19" s="767"/>
      <c r="AK19" s="767"/>
      <c r="AL19" s="767"/>
      <c r="AM19" s="767"/>
      <c r="AN19" s="94"/>
      <c r="AO19" s="43">
        <f ca="1">IF(Data!$H$2="ja",IF(HLOOKUP($G$5,'Partner-period(er)'!$AP:$BD,5+$A19+((AO$15-1)*50),FALSE)&gt;0,1,0),0)</f>
        <v>0</v>
      </c>
      <c r="AP19">
        <f ca="1">IF(Data!$H$2="ja",IF(HLOOKUP($G$5,'Partner-period(er)'!$AP:$BD,5+$A19+((AP$15-1)*50),FALSE)&gt;0,1,0),0)</f>
        <v>0</v>
      </c>
      <c r="AQ19">
        <f ca="1">IF(Data!$H$2="ja",IF(HLOOKUP($G$5,'Partner-period(er)'!$AP:$BD,5+$A19+((AQ$15-1)*50),FALSE)&gt;0,1,0),0)</f>
        <v>0</v>
      </c>
      <c r="AR19">
        <f ca="1">IF(Data!$H$2="ja",IF(HLOOKUP($G$5,'Partner-period(er)'!$AP:$BD,5+$A19+((AR$15-1)*50),FALSE)&gt;0,1,0),0)</f>
        <v>0</v>
      </c>
      <c r="AS19">
        <f ca="1">IF(Data!$H$2="ja",IF(HLOOKUP($G$5,'Partner-period(er)'!$AP:$BD,5+$A19+((AS$15-1)*50),FALSE)&gt;0,1,0),0)</f>
        <v>0</v>
      </c>
      <c r="AT19">
        <f ca="1">IF(Data!$H$2="ja",IF(HLOOKUP($G$5,'Partner-period(er)'!$AP:$BD,5+$A19+((AT$15-1)*50),FALSE)&gt;0,1,0),0)</f>
        <v>0</v>
      </c>
      <c r="AU19">
        <f ca="1">IF(Data!$H$2="ja",IF(HLOOKUP($G$5,'Partner-period(er)'!$AP:$BD,5+$A19+((AU$15-1)*50),FALSE)&gt;0,1,0),0)</f>
        <v>0</v>
      </c>
      <c r="AV19">
        <f ca="1">IF(Data!$H$2="ja",IF(HLOOKUP($G$5,'Partner-period(er)'!$AP:$BD,5+$A19+((AV$15-1)*50),FALSE)&gt;0,1,0),0)</f>
        <v>0</v>
      </c>
      <c r="AW19">
        <f ca="1">IF(Data!$H$2="ja",IF(HLOOKUP($G$5,'Partner-period(er)'!$AP:$BD,5+$A19+((AW$15-1)*50),FALSE)&gt;0,1,0),0)</f>
        <v>0</v>
      </c>
      <c r="AX19">
        <f ca="1">IF(Data!$H$2="ja",IF(HLOOKUP($G$5,'Partner-period(er)'!$AP:$BD,5+$A19+((AX$15-1)*50),FALSE)&gt;0,1,0),0)</f>
        <v>0</v>
      </c>
      <c r="AY19">
        <f ca="1">IF(Data!$H$2="ja",IF(HLOOKUP($G$5,'Partner-period(er)'!$AP:$BD,5+$A19+((AY$15-1)*50),FALSE)&gt;0,1,0),0)</f>
        <v>0</v>
      </c>
      <c r="AZ19">
        <f ca="1">IF(Data!$H$2="ja",IF(HLOOKUP($G$5,'Partner-period(er)'!$AP:$BD,5+$A19+((AZ$15-1)*50),FALSE)&gt;0,1,0),0)</f>
        <v>0</v>
      </c>
      <c r="BA19">
        <f ca="1">IF(Data!$H$2="ja",IF(HLOOKUP($G$5,'Partner-period(er)'!$AP:$BD,5+$A19+((BA$15-1)*50),FALSE)&gt;0,1,0),0)</f>
        <v>0</v>
      </c>
      <c r="BB19">
        <f ca="1">IF(Data!$H$2="ja",IF(HLOOKUP($G$5,'Partner-period(er)'!$AP:$BD,5+$A19+((BB$15-1)*50),FALSE)&gt;0,1,0),0)</f>
        <v>0</v>
      </c>
      <c r="BC19" s="114">
        <f ca="1">IF(Data!$H$2="ja",IF(HLOOKUP($G$5,'Partner-period(er)'!$AP:$BD,5+$A19+((BC$15-1)*50),FALSE)&gt;0,1,0),0)</f>
        <v>0</v>
      </c>
      <c r="BE19" s="94"/>
      <c r="BF19" s="43">
        <f ca="1">IF(Data!$H$2="ja",IF(HLOOKUP($G$5,'Partner-period(er)'!$AP:$BD,5+$A19+((BF$15-1)*50),FALSE)&gt;0,1,0),0)</f>
        <v>0</v>
      </c>
      <c r="BG19">
        <f ca="1">IF(Data!$H$2="ja",IF(HLOOKUP($G$5,'Partner-period(er)'!$AP:$BD,5+$A19+((BG$15-1)*50),FALSE)&gt;0,1,0),0)</f>
        <v>0</v>
      </c>
      <c r="BH19">
        <f ca="1">IF(Data!$H$2="ja",IF(HLOOKUP($G$5,'Partner-period(er)'!$AP:$BD,5+$A19+((BH$15-1)*50),FALSE)&gt;0,1,0),0)</f>
        <v>0</v>
      </c>
      <c r="BI19">
        <f ca="1">IF(Data!$H$2="ja",IF(HLOOKUP($G$5,'Partner-period(er)'!$AP:$BD,5+$A19+((BI$15-1)*50),FALSE)&gt;0,1,0),0)</f>
        <v>0</v>
      </c>
      <c r="BJ19">
        <f ca="1">IF(Data!$H$2="ja",IF(HLOOKUP($G$5,'Partner-period(er)'!$AP:$BD,5+$A19+((BJ$15-1)*50),FALSE)&gt;0,1,0),0)</f>
        <v>0</v>
      </c>
      <c r="BK19">
        <f ca="1">IF(Data!$H$2="ja",IF(HLOOKUP($G$5,'Partner-period(er)'!$AP:$BD,5+$A19+((BK$15-1)*50),FALSE)&gt;0,1,0),0)</f>
        <v>0</v>
      </c>
      <c r="BL19">
        <f ca="1">IF(Data!$H$2="ja",IF(HLOOKUP($G$5,'Partner-period(er)'!$AP:$BD,5+$A19+((BL$15-1)*50),FALSE)&gt;0,1,0),0)</f>
        <v>0</v>
      </c>
      <c r="BM19">
        <f ca="1">IF(Data!$H$2="ja",IF(HLOOKUP($G$5,'Partner-period(er)'!$AP:$BD,5+$A19+((BM$15-1)*50),FALSE)&gt;0,1,0),0)</f>
        <v>0</v>
      </c>
      <c r="BN19">
        <f ca="1">IF(Data!$H$2="ja",IF(HLOOKUP($G$5,'Partner-period(er)'!$AP:$BD,5+$A19+((BN$15-1)*50),FALSE)&gt;0,1,0),0)</f>
        <v>0</v>
      </c>
      <c r="BO19">
        <f ca="1">IF(Data!$H$2="ja",IF(HLOOKUP($G$5,'Partner-period(er)'!$AP:$BD,5+$A19+((BO$15-1)*50),FALSE)&gt;0,1,0),0)</f>
        <v>0</v>
      </c>
      <c r="BP19">
        <f ca="1">IF(Data!$H$2="ja",IF(HLOOKUP($G$5,'Partner-period(er)'!$AP:$BD,5+$A19+((BP$15-1)*50),FALSE)&gt;0,1,0),0)</f>
        <v>0</v>
      </c>
      <c r="BQ19">
        <f ca="1">IF(Data!$H$2="ja",IF(HLOOKUP($G$5,'Partner-period(er)'!$AP:$BD,5+$A19+((BQ$15-1)*50),FALSE)&gt;0,1,0),0)</f>
        <v>0</v>
      </c>
      <c r="BR19">
        <f ca="1">IF(Data!$H$2="ja",IF(HLOOKUP($G$5,'Partner-period(er)'!$AP:$BD,5+$A19+((BR$15-1)*50),FALSE)&gt;0,1,0),0)</f>
        <v>0</v>
      </c>
      <c r="BS19">
        <f ca="1">IF(Data!$H$2="ja",IF(HLOOKUP($G$5,'Partner-period(er)'!$AP:$BD,5+$A19+((BS$15-1)*50),FALSE)&gt;0,1,0),0)</f>
        <v>0</v>
      </c>
      <c r="BT19" s="114">
        <f ca="1">IF(Data!$H$2="ja",IF(HLOOKUP($G$5,'Partner-period(er)'!$AP:$BD,5+$A19+((BT$15-1)*50),FALSE)&gt;0,1,0),0)</f>
        <v>0</v>
      </c>
    </row>
    <row r="20" spans="1:72" ht="12" hidden="1" customHeight="1" x14ac:dyDescent="0.25">
      <c r="A20" s="92">
        <v>4</v>
      </c>
      <c r="B20" s="39"/>
      <c r="C20" s="9" t="str">
        <f>Data!B16</f>
        <v>Teknisk/adm løn</v>
      </c>
      <c r="D20" s="9"/>
      <c r="E20" s="112" t="s">
        <v>31</v>
      </c>
      <c r="F20" s="245">
        <f>'Budget &amp; Total'!G25</f>
        <v>0</v>
      </c>
      <c r="G20" s="119">
        <f ca="1">HLOOKUP($G$5,'Period(er)'!$X:$AL,5+A20,FALSE)</f>
        <v>0</v>
      </c>
      <c r="I20" s="120">
        <f>SUM(J20:AM20)</f>
        <v>0</v>
      </c>
      <c r="J20" s="605"/>
      <c r="K20" s="606"/>
      <c r="L20" s="606"/>
      <c r="M20" s="606"/>
      <c r="N20" s="606"/>
      <c r="O20" s="606"/>
      <c r="P20" s="606"/>
      <c r="Q20" s="606"/>
      <c r="R20" s="606"/>
      <c r="S20" s="606"/>
      <c r="T20" s="606"/>
      <c r="U20" s="606"/>
      <c r="V20" s="606"/>
      <c r="W20" s="606"/>
      <c r="X20" s="607"/>
      <c r="Y20" s="767"/>
      <c r="Z20" s="767"/>
      <c r="AA20" s="767"/>
      <c r="AB20" s="767"/>
      <c r="AC20" s="767"/>
      <c r="AD20" s="767"/>
      <c r="AE20" s="767"/>
      <c r="AF20" s="767"/>
      <c r="AG20" s="767"/>
      <c r="AH20" s="767"/>
      <c r="AI20" s="767"/>
      <c r="AJ20" s="767"/>
      <c r="AK20" s="767"/>
      <c r="AL20" s="767"/>
      <c r="AM20" s="767"/>
      <c r="AN20" s="94"/>
      <c r="AO20" s="43">
        <f ca="1">IF(Data!$H$2="ja",IF(HLOOKUP($G$5,'Partner-period(er)'!$AP:$BD,5+$A20+((AO$15-1)*50),FALSE)&gt;0,1,0),0)</f>
        <v>0</v>
      </c>
      <c r="AP20">
        <f ca="1">IF(Data!$H$2="ja",IF(HLOOKUP($G$5,'Partner-period(er)'!$AP:$BD,5+$A20+((AP$15-1)*50),FALSE)&gt;0,1,0),0)</f>
        <v>0</v>
      </c>
      <c r="AQ20">
        <f ca="1">IF(Data!$H$2="ja",IF(HLOOKUP($G$5,'Partner-period(er)'!$AP:$BD,5+$A20+((AQ$15-1)*50),FALSE)&gt;0,1,0),0)</f>
        <v>0</v>
      </c>
      <c r="AR20">
        <f ca="1">IF(Data!$H$2="ja",IF(HLOOKUP($G$5,'Partner-period(er)'!$AP:$BD,5+$A20+((AR$15-1)*50),FALSE)&gt;0,1,0),0)</f>
        <v>0</v>
      </c>
      <c r="AS20">
        <f ca="1">IF(Data!$H$2="ja",IF(HLOOKUP($G$5,'Partner-period(er)'!$AP:$BD,5+$A20+((AS$15-1)*50),FALSE)&gt;0,1,0),0)</f>
        <v>0</v>
      </c>
      <c r="AT20">
        <f ca="1">IF(Data!$H$2="ja",IF(HLOOKUP($G$5,'Partner-period(er)'!$AP:$BD,5+$A20+((AT$15-1)*50),FALSE)&gt;0,1,0),0)</f>
        <v>0</v>
      </c>
      <c r="AU20">
        <f ca="1">IF(Data!$H$2="ja",IF(HLOOKUP($G$5,'Partner-period(er)'!$AP:$BD,5+$A20+((AU$15-1)*50),FALSE)&gt;0,1,0),0)</f>
        <v>0</v>
      </c>
      <c r="AV20">
        <f ca="1">IF(Data!$H$2="ja",IF(HLOOKUP($G$5,'Partner-period(er)'!$AP:$BD,5+$A20+((AV$15-1)*50),FALSE)&gt;0,1,0),0)</f>
        <v>0</v>
      </c>
      <c r="AW20">
        <f ca="1">IF(Data!$H$2="ja",IF(HLOOKUP($G$5,'Partner-period(er)'!$AP:$BD,5+$A20+((AW$15-1)*50),FALSE)&gt;0,1,0),0)</f>
        <v>0</v>
      </c>
      <c r="AX20">
        <f ca="1">IF(Data!$H$2="ja",IF(HLOOKUP($G$5,'Partner-period(er)'!$AP:$BD,5+$A20+((AX$15-1)*50),FALSE)&gt;0,1,0),0)</f>
        <v>0</v>
      </c>
      <c r="AY20">
        <f ca="1">IF(Data!$H$2="ja",IF(HLOOKUP($G$5,'Partner-period(er)'!$AP:$BD,5+$A20+((AY$15-1)*50),FALSE)&gt;0,1,0),0)</f>
        <v>0</v>
      </c>
      <c r="AZ20">
        <f ca="1">IF(Data!$H$2="ja",IF(HLOOKUP($G$5,'Partner-period(er)'!$AP:$BD,5+$A20+((AZ$15-1)*50),FALSE)&gt;0,1,0),0)</f>
        <v>0</v>
      </c>
      <c r="BA20">
        <f ca="1">IF(Data!$H$2="ja",IF(HLOOKUP($G$5,'Partner-period(er)'!$AP:$BD,5+$A20+((BA$15-1)*50),FALSE)&gt;0,1,0),0)</f>
        <v>0</v>
      </c>
      <c r="BB20">
        <f ca="1">IF(Data!$H$2="ja",IF(HLOOKUP($G$5,'Partner-period(er)'!$AP:$BD,5+$A20+((BB$15-1)*50),FALSE)&gt;0,1,0),0)</f>
        <v>0</v>
      </c>
      <c r="BC20" s="114">
        <f ca="1">IF(Data!$H$2="ja",IF(HLOOKUP($G$5,'Partner-period(er)'!$AP:$BD,5+$A20+((BC$15-1)*50),FALSE)&gt;0,1,0),0)</f>
        <v>0</v>
      </c>
      <c r="BE20" s="94"/>
      <c r="BF20" s="43">
        <f ca="1">IF(Data!$H$2="ja",IF(HLOOKUP($G$5,'Partner-period(er)'!$AP:$BD,5+$A20+((BF$15-1)*50),FALSE)&gt;0,1,0),0)</f>
        <v>0</v>
      </c>
      <c r="BG20">
        <f ca="1">IF(Data!$H$2="ja",IF(HLOOKUP($G$5,'Partner-period(er)'!$AP:$BD,5+$A20+((BG$15-1)*50),FALSE)&gt;0,1,0),0)</f>
        <v>0</v>
      </c>
      <c r="BH20">
        <f ca="1">IF(Data!$H$2="ja",IF(HLOOKUP($G$5,'Partner-period(er)'!$AP:$BD,5+$A20+((BH$15-1)*50),FALSE)&gt;0,1,0),0)</f>
        <v>0</v>
      </c>
      <c r="BI20">
        <f ca="1">IF(Data!$H$2="ja",IF(HLOOKUP($G$5,'Partner-period(er)'!$AP:$BD,5+$A20+((BI$15-1)*50),FALSE)&gt;0,1,0),0)</f>
        <v>0</v>
      </c>
      <c r="BJ20">
        <f ca="1">IF(Data!$H$2="ja",IF(HLOOKUP($G$5,'Partner-period(er)'!$AP:$BD,5+$A20+((BJ$15-1)*50),FALSE)&gt;0,1,0),0)</f>
        <v>0</v>
      </c>
      <c r="BK20">
        <f ca="1">IF(Data!$H$2="ja",IF(HLOOKUP($G$5,'Partner-period(er)'!$AP:$BD,5+$A20+((BK$15-1)*50),FALSE)&gt;0,1,0),0)</f>
        <v>0</v>
      </c>
      <c r="BL20">
        <f ca="1">IF(Data!$H$2="ja",IF(HLOOKUP($G$5,'Partner-period(er)'!$AP:$BD,5+$A20+((BL$15-1)*50),FALSE)&gt;0,1,0),0)</f>
        <v>0</v>
      </c>
      <c r="BM20">
        <f ca="1">IF(Data!$H$2="ja",IF(HLOOKUP($G$5,'Partner-period(er)'!$AP:$BD,5+$A20+((BM$15-1)*50),FALSE)&gt;0,1,0),0)</f>
        <v>0</v>
      </c>
      <c r="BN20">
        <f ca="1">IF(Data!$H$2="ja",IF(HLOOKUP($G$5,'Partner-period(er)'!$AP:$BD,5+$A20+((BN$15-1)*50),FALSE)&gt;0,1,0),0)</f>
        <v>0</v>
      </c>
      <c r="BO20">
        <f ca="1">IF(Data!$H$2="ja",IF(HLOOKUP($G$5,'Partner-period(er)'!$AP:$BD,5+$A20+((BO$15-1)*50),FALSE)&gt;0,1,0),0)</f>
        <v>0</v>
      </c>
      <c r="BP20">
        <f ca="1">IF(Data!$H$2="ja",IF(HLOOKUP($G$5,'Partner-period(er)'!$AP:$BD,5+$A20+((BP$15-1)*50),FALSE)&gt;0,1,0),0)</f>
        <v>0</v>
      </c>
      <c r="BQ20">
        <f ca="1">IF(Data!$H$2="ja",IF(HLOOKUP($G$5,'Partner-period(er)'!$AP:$BD,5+$A20+((BQ$15-1)*50),FALSE)&gt;0,1,0),0)</f>
        <v>0</v>
      </c>
      <c r="BR20">
        <f ca="1">IF(Data!$H$2="ja",IF(HLOOKUP($G$5,'Partner-period(er)'!$AP:$BD,5+$A20+((BR$15-1)*50),FALSE)&gt;0,1,0),0)</f>
        <v>0</v>
      </c>
      <c r="BS20">
        <f ca="1">IF(Data!$H$2="ja",IF(HLOOKUP($G$5,'Partner-period(er)'!$AP:$BD,5+$A20+((BS$15-1)*50),FALSE)&gt;0,1,0),0)</f>
        <v>0</v>
      </c>
      <c r="BT20" s="114">
        <f ca="1">IF(Data!$H$2="ja",IF(HLOOKUP($G$5,'Partner-period(er)'!$AP:$BD,5+$A20+((BT$15-1)*50),FALSE)&gt;0,1,0),0)</f>
        <v>0</v>
      </c>
    </row>
    <row r="21" spans="1:72" ht="12" customHeight="1" x14ac:dyDescent="0.25">
      <c r="A21" s="92">
        <v>5</v>
      </c>
      <c r="B21" s="40"/>
      <c r="C21" s="41" t="str">
        <f>Data!B25</f>
        <v>Overhead</v>
      </c>
      <c r="D21" s="41"/>
      <c r="E21" s="123" t="s">
        <v>31</v>
      </c>
      <c r="F21" s="245">
        <f>'Budget &amp; Total'!G27</f>
        <v>0</v>
      </c>
      <c r="G21" s="119">
        <f ca="1">HLOOKUP($G$5,'Period(er)'!$X:$AL,5+A21,FALSE)</f>
        <v>0</v>
      </c>
      <c r="I21" s="120">
        <f>SUM(J21:AM21)</f>
        <v>0</v>
      </c>
      <c r="J21" s="812">
        <f>(J19+J20)*J10</f>
        <v>0</v>
      </c>
      <c r="K21" s="813">
        <f t="shared" ref="K21:X21" si="0">(K19+K20)*K10</f>
        <v>0</v>
      </c>
      <c r="L21" s="813">
        <f t="shared" si="0"/>
        <v>0</v>
      </c>
      <c r="M21" s="813">
        <f t="shared" si="0"/>
        <v>0</v>
      </c>
      <c r="N21" s="813">
        <f t="shared" si="0"/>
        <v>0</v>
      </c>
      <c r="O21" s="813">
        <f t="shared" si="0"/>
        <v>0</v>
      </c>
      <c r="P21" s="813">
        <f t="shared" si="0"/>
        <v>0</v>
      </c>
      <c r="Q21" s="813">
        <f t="shared" si="0"/>
        <v>0</v>
      </c>
      <c r="R21" s="813">
        <f t="shared" si="0"/>
        <v>0</v>
      </c>
      <c r="S21" s="813">
        <f t="shared" si="0"/>
        <v>0</v>
      </c>
      <c r="T21" s="813">
        <f t="shared" si="0"/>
        <v>0</v>
      </c>
      <c r="U21" s="813">
        <f t="shared" si="0"/>
        <v>0</v>
      </c>
      <c r="V21" s="813">
        <f t="shared" si="0"/>
        <v>0</v>
      </c>
      <c r="W21" s="813">
        <f t="shared" si="0"/>
        <v>0</v>
      </c>
      <c r="X21" s="814">
        <f t="shared" si="0"/>
        <v>0</v>
      </c>
      <c r="Y21" s="751">
        <f>(Y19+Y20)*Y10</f>
        <v>0</v>
      </c>
      <c r="Z21" s="751">
        <f t="shared" ref="Z21:AM21" si="1">(Z19+Z20)*Z10</f>
        <v>0</v>
      </c>
      <c r="AA21" s="751">
        <f t="shared" si="1"/>
        <v>0</v>
      </c>
      <c r="AB21" s="751">
        <f t="shared" si="1"/>
        <v>0</v>
      </c>
      <c r="AC21" s="751">
        <f t="shared" si="1"/>
        <v>0</v>
      </c>
      <c r="AD21" s="751">
        <f t="shared" si="1"/>
        <v>0</v>
      </c>
      <c r="AE21" s="751">
        <f t="shared" si="1"/>
        <v>0</v>
      </c>
      <c r="AF21" s="751">
        <f t="shared" si="1"/>
        <v>0</v>
      </c>
      <c r="AG21" s="751">
        <f t="shared" si="1"/>
        <v>0</v>
      </c>
      <c r="AH21" s="751">
        <f t="shared" si="1"/>
        <v>0</v>
      </c>
      <c r="AI21" s="751">
        <f t="shared" si="1"/>
        <v>0</v>
      </c>
      <c r="AJ21" s="751">
        <f t="shared" si="1"/>
        <v>0</v>
      </c>
      <c r="AK21" s="751">
        <f t="shared" si="1"/>
        <v>0</v>
      </c>
      <c r="AL21" s="751">
        <f t="shared" si="1"/>
        <v>0</v>
      </c>
      <c r="AM21" s="751">
        <f t="shared" si="1"/>
        <v>0</v>
      </c>
      <c r="AN21" s="94"/>
      <c r="AO21" s="43"/>
      <c r="BC21" s="114"/>
      <c r="BE21" s="94"/>
      <c r="BF21" s="43"/>
      <c r="BT21" s="114"/>
    </row>
    <row r="22" spans="1:72" ht="12" customHeight="1" x14ac:dyDescent="0.25">
      <c r="A22" s="92">
        <v>6</v>
      </c>
      <c r="B22" s="124"/>
      <c r="C22" s="32" t="str">
        <f>Data!B39</f>
        <v>Lønomkostninger total</v>
      </c>
      <c r="D22" s="32"/>
      <c r="E22" s="444" t="s">
        <v>31</v>
      </c>
      <c r="F22" s="246">
        <f>'Budget &amp; Total'!G28</f>
        <v>0</v>
      </c>
      <c r="G22" s="126">
        <f ca="1">HLOOKUP($G$5,'Period(er)'!$X:$AL,5+A22,FALSE)</f>
        <v>0</v>
      </c>
      <c r="I22" s="127">
        <f>SUM(J22:AM22)</f>
        <v>0</v>
      </c>
      <c r="J22" s="491">
        <f>SUM(J19:J21)</f>
        <v>0</v>
      </c>
      <c r="K22" s="491">
        <f t="shared" ref="K22:X22" si="2">SUM(K19:K21)</f>
        <v>0</v>
      </c>
      <c r="L22" s="491">
        <f t="shared" si="2"/>
        <v>0</v>
      </c>
      <c r="M22" s="491">
        <f t="shared" si="2"/>
        <v>0</v>
      </c>
      <c r="N22" s="491">
        <f t="shared" si="2"/>
        <v>0</v>
      </c>
      <c r="O22" s="491">
        <f t="shared" si="2"/>
        <v>0</v>
      </c>
      <c r="P22" s="491">
        <f t="shared" si="2"/>
        <v>0</v>
      </c>
      <c r="Q22" s="491">
        <f t="shared" si="2"/>
        <v>0</v>
      </c>
      <c r="R22" s="491">
        <f t="shared" si="2"/>
        <v>0</v>
      </c>
      <c r="S22" s="491">
        <f t="shared" si="2"/>
        <v>0</v>
      </c>
      <c r="T22" s="491">
        <f t="shared" si="2"/>
        <v>0</v>
      </c>
      <c r="U22" s="491">
        <f t="shared" si="2"/>
        <v>0</v>
      </c>
      <c r="V22" s="491">
        <f t="shared" si="2"/>
        <v>0</v>
      </c>
      <c r="W22" s="491">
        <f t="shared" si="2"/>
        <v>0</v>
      </c>
      <c r="X22" s="789">
        <f t="shared" si="2"/>
        <v>0</v>
      </c>
      <c r="Y22" s="751">
        <f>SUM(Y19:Y21)</f>
        <v>0</v>
      </c>
      <c r="Z22" s="751">
        <f t="shared" ref="Z22:AM22" si="3">SUM(Z19:Z21)</f>
        <v>0</v>
      </c>
      <c r="AA22" s="751">
        <f t="shared" si="3"/>
        <v>0</v>
      </c>
      <c r="AB22" s="751">
        <f t="shared" si="3"/>
        <v>0</v>
      </c>
      <c r="AC22" s="751">
        <f t="shared" si="3"/>
        <v>0</v>
      </c>
      <c r="AD22" s="751">
        <f t="shared" si="3"/>
        <v>0</v>
      </c>
      <c r="AE22" s="751">
        <f t="shared" si="3"/>
        <v>0</v>
      </c>
      <c r="AF22" s="751">
        <f t="shared" si="3"/>
        <v>0</v>
      </c>
      <c r="AG22" s="751">
        <f t="shared" si="3"/>
        <v>0</v>
      </c>
      <c r="AH22" s="751">
        <f t="shared" si="3"/>
        <v>0</v>
      </c>
      <c r="AI22" s="751">
        <f t="shared" si="3"/>
        <v>0</v>
      </c>
      <c r="AJ22" s="751">
        <f t="shared" si="3"/>
        <v>0</v>
      </c>
      <c r="AK22" s="751">
        <f t="shared" si="3"/>
        <v>0</v>
      </c>
      <c r="AL22" s="751">
        <f t="shared" si="3"/>
        <v>0</v>
      </c>
      <c r="AM22" s="751">
        <f t="shared" si="3"/>
        <v>0</v>
      </c>
      <c r="AN22" s="94"/>
      <c r="AO22" s="43"/>
      <c r="BC22" s="114"/>
      <c r="BE22" s="94"/>
      <c r="BF22" s="43"/>
      <c r="BT22" s="114"/>
    </row>
    <row r="23" spans="1:72" ht="12" customHeight="1" x14ac:dyDescent="0.25">
      <c r="A23" s="92">
        <v>7</v>
      </c>
      <c r="B23" s="38" t="str">
        <f>'Budget &amp; Total'!B29</f>
        <v>Andre omkostninger</v>
      </c>
      <c r="C23" s="33"/>
      <c r="D23" s="33"/>
      <c r="E23" s="27"/>
      <c r="F23" s="117"/>
      <c r="G23" s="128"/>
      <c r="I23" s="129"/>
      <c r="J23" s="167"/>
      <c r="K23" s="167"/>
      <c r="L23" s="167"/>
      <c r="M23" s="167"/>
      <c r="N23" s="167"/>
      <c r="O23" s="167"/>
      <c r="P23" s="167"/>
      <c r="Q23" s="167"/>
      <c r="R23" s="168"/>
      <c r="S23" s="168"/>
      <c r="T23" s="168"/>
      <c r="U23" s="150"/>
      <c r="V23" s="150"/>
      <c r="W23" s="150"/>
      <c r="X23" s="151"/>
      <c r="Y23" s="768"/>
      <c r="Z23" s="768"/>
      <c r="AA23" s="768"/>
      <c r="AB23" s="768"/>
      <c r="AC23" s="768"/>
      <c r="AD23" s="768"/>
      <c r="AE23" s="768"/>
      <c r="AF23" s="768"/>
      <c r="AG23" s="769"/>
      <c r="AH23" s="769"/>
      <c r="AI23" s="769"/>
      <c r="AJ23" s="751"/>
      <c r="AK23" s="751"/>
      <c r="AL23" s="751"/>
      <c r="AM23" s="751"/>
      <c r="AN23" s="94"/>
      <c r="AO23" s="43"/>
      <c r="BC23" s="114"/>
      <c r="BE23" s="94"/>
      <c r="BF23" s="43"/>
      <c r="BT23" s="114"/>
    </row>
    <row r="24" spans="1:72" ht="12" hidden="1" customHeight="1" x14ac:dyDescent="0.25">
      <c r="A24" s="92">
        <v>8</v>
      </c>
      <c r="B24" s="116"/>
      <c r="C24" s="9" t="str">
        <f>'Budget &amp; Total'!C30</f>
        <v>Instrumenter og udstyr</v>
      </c>
      <c r="D24" s="9"/>
      <c r="E24" s="27" t="s">
        <v>31</v>
      </c>
      <c r="F24" s="245">
        <f>'Budget &amp; Total'!G30</f>
        <v>0</v>
      </c>
      <c r="G24" s="119">
        <f ca="1">HLOOKUP($G$5,'Period(er)'!$X:$AL,5+A24,FALSE)</f>
        <v>0</v>
      </c>
      <c r="I24" s="120">
        <f t="shared" ref="I24:I32" si="4">SUM(J24:AM24)</f>
        <v>0</v>
      </c>
      <c r="J24" s="606"/>
      <c r="K24" s="606"/>
      <c r="L24" s="606"/>
      <c r="M24" s="606"/>
      <c r="N24" s="606"/>
      <c r="O24" s="606"/>
      <c r="P24" s="606"/>
      <c r="Q24" s="606"/>
      <c r="R24" s="606"/>
      <c r="S24" s="606"/>
      <c r="T24" s="606"/>
      <c r="U24" s="606"/>
      <c r="V24" s="606"/>
      <c r="W24" s="606"/>
      <c r="X24" s="607"/>
      <c r="Y24" s="767"/>
      <c r="Z24" s="767"/>
      <c r="AA24" s="767"/>
      <c r="AB24" s="767"/>
      <c r="AC24" s="767"/>
      <c r="AD24" s="767"/>
      <c r="AE24" s="767"/>
      <c r="AF24" s="767"/>
      <c r="AG24" s="767"/>
      <c r="AH24" s="767"/>
      <c r="AI24" s="767"/>
      <c r="AJ24" s="767"/>
      <c r="AK24" s="767"/>
      <c r="AL24" s="767"/>
      <c r="AM24" s="767"/>
      <c r="AN24" s="94"/>
      <c r="AO24" s="43">
        <f ca="1">IF(Data!$H$2="ja",IF(HLOOKUP($G$5,'Partner-period(er)'!$AP:$BD,5+$A24+((AO$15-1)*50),FALSE)&gt;0,1,0),0)</f>
        <v>0</v>
      </c>
      <c r="AP24">
        <f ca="1">IF(Data!$H$2="ja",IF(HLOOKUP($G$5,'Partner-period(er)'!$AP:$BD,5+$A24+((AP$15-1)*50),FALSE)&gt;0,1,0),0)</f>
        <v>0</v>
      </c>
      <c r="AQ24">
        <f ca="1">IF(Data!$H$2="ja",IF(HLOOKUP($G$5,'Partner-period(er)'!$AP:$BD,5+$A24+((AQ$15-1)*50),FALSE)&gt;0,1,0),0)</f>
        <v>0</v>
      </c>
      <c r="AR24">
        <f ca="1">IF(Data!$H$2="ja",IF(HLOOKUP($G$5,'Partner-period(er)'!$AP:$BD,5+$A24+((AR$15-1)*50),FALSE)&gt;0,1,0),0)</f>
        <v>0</v>
      </c>
      <c r="AS24">
        <f ca="1">IF(Data!$H$2="ja",IF(HLOOKUP($G$5,'Partner-period(er)'!$AP:$BD,5+$A24+((AS$15-1)*50),FALSE)&gt;0,1,0),0)</f>
        <v>0</v>
      </c>
      <c r="AT24">
        <f ca="1">IF(Data!$H$2="ja",IF(HLOOKUP($G$5,'Partner-period(er)'!$AP:$BD,5+$A24+((AT$15-1)*50),FALSE)&gt;0,1,0),0)</f>
        <v>0</v>
      </c>
      <c r="AU24">
        <f ca="1">IF(Data!$H$2="ja",IF(HLOOKUP($G$5,'Partner-period(er)'!$AP:$BD,5+$A24+((AU$15-1)*50),FALSE)&gt;0,1,0),0)</f>
        <v>0</v>
      </c>
      <c r="AV24">
        <f ca="1">IF(Data!$H$2="ja",IF(HLOOKUP($G$5,'Partner-period(er)'!$AP:$BD,5+$A24+((AV$15-1)*50),FALSE)&gt;0,1,0),0)</f>
        <v>0</v>
      </c>
      <c r="AW24">
        <f ca="1">IF(Data!$H$2="ja",IF(HLOOKUP($G$5,'Partner-period(er)'!$AP:$BD,5+$A24+((AW$15-1)*50),FALSE)&gt;0,1,0),0)</f>
        <v>0</v>
      </c>
      <c r="AX24">
        <f ca="1">IF(Data!$H$2="ja",IF(HLOOKUP($G$5,'Partner-period(er)'!$AP:$BD,5+$A24+((AX$15-1)*50),FALSE)&gt;0,1,0),0)</f>
        <v>0</v>
      </c>
      <c r="AY24">
        <f ca="1">IF(Data!$H$2="ja",IF(HLOOKUP($G$5,'Partner-period(er)'!$AP:$BD,5+$A24+((AY$15-1)*50),FALSE)&gt;0,1,0),0)</f>
        <v>0</v>
      </c>
      <c r="AZ24">
        <f ca="1">IF(Data!$H$2="ja",IF(HLOOKUP($G$5,'Partner-period(er)'!$AP:$BD,5+$A24+((AZ$15-1)*50),FALSE)&gt;0,1,0),0)</f>
        <v>0</v>
      </c>
      <c r="BA24">
        <f ca="1">IF(Data!$H$2="ja",IF(HLOOKUP($G$5,'Partner-period(er)'!$AP:$BD,5+$A24+((BA$15-1)*50),FALSE)&gt;0,1,0),0)</f>
        <v>0</v>
      </c>
      <c r="BB24">
        <f ca="1">IF(Data!$H$2="ja",IF(HLOOKUP($G$5,'Partner-period(er)'!$AP:$BD,5+$A24+((BB$15-1)*50),FALSE)&gt;0,1,0),0)</f>
        <v>0</v>
      </c>
      <c r="BC24" s="114">
        <f ca="1">IF(Data!$H$2="ja",IF(HLOOKUP($G$5,'Partner-period(er)'!$AP:$BD,5+$A24+((BC$15-1)*50),FALSE)&gt;0,1,0),0)</f>
        <v>0</v>
      </c>
      <c r="BE24" s="94"/>
      <c r="BF24" s="43">
        <f ca="1">IF(Data!$H$2="ja",IF(HLOOKUP($G$5,'Partner-period(er)'!$AP:$BD,5+$A24+((BF$15-1)*50),FALSE)&gt;0,1,0),0)</f>
        <v>0</v>
      </c>
      <c r="BG24">
        <f ca="1">IF(Data!$H$2="ja",IF(HLOOKUP($G$5,'Partner-period(er)'!$AP:$BD,5+$A24+((BG$15-1)*50),FALSE)&gt;0,1,0),0)</f>
        <v>0</v>
      </c>
      <c r="BH24">
        <f ca="1">IF(Data!$H$2="ja",IF(HLOOKUP($G$5,'Partner-period(er)'!$AP:$BD,5+$A24+((BH$15-1)*50),FALSE)&gt;0,1,0),0)</f>
        <v>0</v>
      </c>
      <c r="BI24">
        <f ca="1">IF(Data!$H$2="ja",IF(HLOOKUP($G$5,'Partner-period(er)'!$AP:$BD,5+$A24+((BI$15-1)*50),FALSE)&gt;0,1,0),0)</f>
        <v>0</v>
      </c>
      <c r="BJ24">
        <f ca="1">IF(Data!$H$2="ja",IF(HLOOKUP($G$5,'Partner-period(er)'!$AP:$BD,5+$A24+((BJ$15-1)*50),FALSE)&gt;0,1,0),0)</f>
        <v>0</v>
      </c>
      <c r="BK24">
        <f ca="1">IF(Data!$H$2="ja",IF(HLOOKUP($G$5,'Partner-period(er)'!$AP:$BD,5+$A24+((BK$15-1)*50),FALSE)&gt;0,1,0),0)</f>
        <v>0</v>
      </c>
      <c r="BL24">
        <f ca="1">IF(Data!$H$2="ja",IF(HLOOKUP($G$5,'Partner-period(er)'!$AP:$BD,5+$A24+((BL$15-1)*50),FALSE)&gt;0,1,0),0)</f>
        <v>0</v>
      </c>
      <c r="BM24">
        <f ca="1">IF(Data!$H$2="ja",IF(HLOOKUP($G$5,'Partner-period(er)'!$AP:$BD,5+$A24+((BM$15-1)*50),FALSE)&gt;0,1,0),0)</f>
        <v>0</v>
      </c>
      <c r="BN24">
        <f ca="1">IF(Data!$H$2="ja",IF(HLOOKUP($G$5,'Partner-period(er)'!$AP:$BD,5+$A24+((BN$15-1)*50),FALSE)&gt;0,1,0),0)</f>
        <v>0</v>
      </c>
      <c r="BO24">
        <f ca="1">IF(Data!$H$2="ja",IF(HLOOKUP($G$5,'Partner-period(er)'!$AP:$BD,5+$A24+((BO$15-1)*50),FALSE)&gt;0,1,0),0)</f>
        <v>0</v>
      </c>
      <c r="BP24">
        <f ca="1">IF(Data!$H$2="ja",IF(HLOOKUP($G$5,'Partner-period(er)'!$AP:$BD,5+$A24+((BP$15-1)*50),FALSE)&gt;0,1,0),0)</f>
        <v>0</v>
      </c>
      <c r="BQ24">
        <f ca="1">IF(Data!$H$2="ja",IF(HLOOKUP($G$5,'Partner-period(er)'!$AP:$BD,5+$A24+((BQ$15-1)*50),FALSE)&gt;0,1,0),0)</f>
        <v>0</v>
      </c>
      <c r="BR24">
        <f ca="1">IF(Data!$H$2="ja",IF(HLOOKUP($G$5,'Partner-period(er)'!$AP:$BD,5+$A24+((BR$15-1)*50),FALSE)&gt;0,1,0),0)</f>
        <v>0</v>
      </c>
      <c r="BS24">
        <f ca="1">IF(Data!$H$2="ja",IF(HLOOKUP($G$5,'Partner-period(er)'!$AP:$BD,5+$A24+((BS$15-1)*50),FALSE)&gt;0,1,0),0)</f>
        <v>0</v>
      </c>
      <c r="BT24" s="114">
        <f ca="1">IF(Data!$H$2="ja",IF(HLOOKUP($G$5,'Partner-period(er)'!$AP:$BD,5+$A24+((BT$15-1)*50),FALSE)&gt;0,1,0),0)</f>
        <v>0</v>
      </c>
    </row>
    <row r="25" spans="1:72" ht="12" hidden="1" customHeight="1" x14ac:dyDescent="0.25">
      <c r="A25" s="92">
        <v>9</v>
      </c>
      <c r="B25" s="39"/>
      <c r="C25" s="9" t="str">
        <f>'Budget &amp; Total'!C31</f>
        <v>Bygninger og jord</v>
      </c>
      <c r="D25" s="9"/>
      <c r="E25" s="27" t="s">
        <v>31</v>
      </c>
      <c r="F25" s="245">
        <f>'Budget &amp; Total'!G31</f>
        <v>0</v>
      </c>
      <c r="G25" s="119">
        <f ca="1">HLOOKUP($G$5,'Period(er)'!$X:$AL,5+A25,FALSE)</f>
        <v>0</v>
      </c>
      <c r="I25" s="120">
        <f t="shared" si="4"/>
        <v>0</v>
      </c>
      <c r="J25" s="606"/>
      <c r="K25" s="606"/>
      <c r="L25" s="606"/>
      <c r="M25" s="606"/>
      <c r="N25" s="606"/>
      <c r="O25" s="606"/>
      <c r="P25" s="606"/>
      <c r="Q25" s="606"/>
      <c r="R25" s="606"/>
      <c r="S25" s="606"/>
      <c r="T25" s="606"/>
      <c r="U25" s="606"/>
      <c r="V25" s="606"/>
      <c r="W25" s="606"/>
      <c r="X25" s="607"/>
      <c r="Y25" s="767"/>
      <c r="Z25" s="767"/>
      <c r="AA25" s="767"/>
      <c r="AB25" s="767"/>
      <c r="AC25" s="767"/>
      <c r="AD25" s="767"/>
      <c r="AE25" s="767"/>
      <c r="AF25" s="767"/>
      <c r="AG25" s="767"/>
      <c r="AH25" s="767"/>
      <c r="AI25" s="767"/>
      <c r="AJ25" s="767"/>
      <c r="AK25" s="767"/>
      <c r="AL25" s="767"/>
      <c r="AM25" s="767"/>
      <c r="AN25" s="94"/>
      <c r="AO25" s="43">
        <f ca="1">IF(Data!$H$2="ja",IF(HLOOKUP($G$5,'Partner-period(er)'!$AP:$BD,5+$A25+((AO$15-1)*50),FALSE)&gt;0,1,0),0)</f>
        <v>0</v>
      </c>
      <c r="AP25">
        <f ca="1">IF(Data!$H$2="ja",IF(HLOOKUP($G$5,'Partner-period(er)'!$AP:$BD,5+$A25+((AP$15-1)*50),FALSE)&gt;0,1,0),0)</f>
        <v>0</v>
      </c>
      <c r="AQ25">
        <f ca="1">IF(Data!$H$2="ja",IF(HLOOKUP($G$5,'Partner-period(er)'!$AP:$BD,5+$A25+((AQ$15-1)*50),FALSE)&gt;0,1,0),0)</f>
        <v>0</v>
      </c>
      <c r="AR25">
        <f ca="1">IF(Data!$H$2="ja",IF(HLOOKUP($G$5,'Partner-period(er)'!$AP:$BD,5+$A25+((AR$15-1)*50),FALSE)&gt;0,1,0),0)</f>
        <v>0</v>
      </c>
      <c r="AS25">
        <f ca="1">IF(Data!$H$2="ja",IF(HLOOKUP($G$5,'Partner-period(er)'!$AP:$BD,5+$A25+((AS$15-1)*50),FALSE)&gt;0,1,0),0)</f>
        <v>0</v>
      </c>
      <c r="AT25">
        <f ca="1">IF(Data!$H$2="ja",IF(HLOOKUP($G$5,'Partner-period(er)'!$AP:$BD,5+$A25+((AT$15-1)*50),FALSE)&gt;0,1,0),0)</f>
        <v>0</v>
      </c>
      <c r="AU25">
        <f ca="1">IF(Data!$H$2="ja",IF(HLOOKUP($G$5,'Partner-period(er)'!$AP:$BD,5+$A25+((AU$15-1)*50),FALSE)&gt;0,1,0),0)</f>
        <v>0</v>
      </c>
      <c r="AV25">
        <f ca="1">IF(Data!$H$2="ja",IF(HLOOKUP($G$5,'Partner-period(er)'!$AP:$BD,5+$A25+((AV$15-1)*50),FALSE)&gt;0,1,0),0)</f>
        <v>0</v>
      </c>
      <c r="AW25">
        <f ca="1">IF(Data!$H$2="ja",IF(HLOOKUP($G$5,'Partner-period(er)'!$AP:$BD,5+$A25+((AW$15-1)*50),FALSE)&gt;0,1,0),0)</f>
        <v>0</v>
      </c>
      <c r="AX25">
        <f ca="1">IF(Data!$H$2="ja",IF(HLOOKUP($G$5,'Partner-period(er)'!$AP:$BD,5+$A25+((AX$15-1)*50),FALSE)&gt;0,1,0),0)</f>
        <v>0</v>
      </c>
      <c r="AY25">
        <f ca="1">IF(Data!$H$2="ja",IF(HLOOKUP($G$5,'Partner-period(er)'!$AP:$BD,5+$A25+((AY$15-1)*50),FALSE)&gt;0,1,0),0)</f>
        <v>0</v>
      </c>
      <c r="AZ25">
        <f ca="1">IF(Data!$H$2="ja",IF(HLOOKUP($G$5,'Partner-period(er)'!$AP:$BD,5+$A25+((AZ$15-1)*50),FALSE)&gt;0,1,0),0)</f>
        <v>0</v>
      </c>
      <c r="BA25">
        <f ca="1">IF(Data!$H$2="ja",IF(HLOOKUP($G$5,'Partner-period(er)'!$AP:$BD,5+$A25+((BA$15-1)*50),FALSE)&gt;0,1,0),0)</f>
        <v>0</v>
      </c>
      <c r="BB25">
        <f ca="1">IF(Data!$H$2="ja",IF(HLOOKUP($G$5,'Partner-period(er)'!$AP:$BD,5+$A25+((BB$15-1)*50),FALSE)&gt;0,1,0),0)</f>
        <v>0</v>
      </c>
      <c r="BC25" s="114">
        <f ca="1">IF(Data!$H$2="ja",IF(HLOOKUP($G$5,'Partner-period(er)'!$AP:$BD,5+$A25+((BC$15-1)*50),FALSE)&gt;0,1,0),0)</f>
        <v>0</v>
      </c>
      <c r="BE25" s="94"/>
      <c r="BF25" s="43">
        <f ca="1">IF(Data!$H$2="ja",IF(HLOOKUP($G$5,'Partner-period(er)'!$AP:$BD,5+$A25+((BF$15-1)*50),FALSE)&gt;0,1,0),0)</f>
        <v>0</v>
      </c>
      <c r="BG25">
        <f ca="1">IF(Data!$H$2="ja",IF(HLOOKUP($G$5,'Partner-period(er)'!$AP:$BD,5+$A25+((BG$15-1)*50),FALSE)&gt;0,1,0),0)</f>
        <v>0</v>
      </c>
      <c r="BH25">
        <f ca="1">IF(Data!$H$2="ja",IF(HLOOKUP($G$5,'Partner-period(er)'!$AP:$BD,5+$A25+((BH$15-1)*50),FALSE)&gt;0,1,0),0)</f>
        <v>0</v>
      </c>
      <c r="BI25">
        <f ca="1">IF(Data!$H$2="ja",IF(HLOOKUP($G$5,'Partner-period(er)'!$AP:$BD,5+$A25+((BI$15-1)*50),FALSE)&gt;0,1,0),0)</f>
        <v>0</v>
      </c>
      <c r="BJ25">
        <f ca="1">IF(Data!$H$2="ja",IF(HLOOKUP($G$5,'Partner-period(er)'!$AP:$BD,5+$A25+((BJ$15-1)*50),FALSE)&gt;0,1,0),0)</f>
        <v>0</v>
      </c>
      <c r="BK25">
        <f ca="1">IF(Data!$H$2="ja",IF(HLOOKUP($G$5,'Partner-period(er)'!$AP:$BD,5+$A25+((BK$15-1)*50),FALSE)&gt;0,1,0),0)</f>
        <v>0</v>
      </c>
      <c r="BL25">
        <f ca="1">IF(Data!$H$2="ja",IF(HLOOKUP($G$5,'Partner-period(er)'!$AP:$BD,5+$A25+((BL$15-1)*50),FALSE)&gt;0,1,0),0)</f>
        <v>0</v>
      </c>
      <c r="BM25">
        <f ca="1">IF(Data!$H$2="ja",IF(HLOOKUP($G$5,'Partner-period(er)'!$AP:$BD,5+$A25+((BM$15-1)*50),FALSE)&gt;0,1,0),0)</f>
        <v>0</v>
      </c>
      <c r="BN25">
        <f ca="1">IF(Data!$H$2="ja",IF(HLOOKUP($G$5,'Partner-period(er)'!$AP:$BD,5+$A25+((BN$15-1)*50),FALSE)&gt;0,1,0),0)</f>
        <v>0</v>
      </c>
      <c r="BO25">
        <f ca="1">IF(Data!$H$2="ja",IF(HLOOKUP($G$5,'Partner-period(er)'!$AP:$BD,5+$A25+((BO$15-1)*50),FALSE)&gt;0,1,0),0)</f>
        <v>0</v>
      </c>
      <c r="BP25">
        <f ca="1">IF(Data!$H$2="ja",IF(HLOOKUP($G$5,'Partner-period(er)'!$AP:$BD,5+$A25+((BP$15-1)*50),FALSE)&gt;0,1,0),0)</f>
        <v>0</v>
      </c>
      <c r="BQ25">
        <f ca="1">IF(Data!$H$2="ja",IF(HLOOKUP($G$5,'Partner-period(er)'!$AP:$BD,5+$A25+((BQ$15-1)*50),FALSE)&gt;0,1,0),0)</f>
        <v>0</v>
      </c>
      <c r="BR25">
        <f ca="1">IF(Data!$H$2="ja",IF(HLOOKUP($G$5,'Partner-period(er)'!$AP:$BD,5+$A25+((BR$15-1)*50),FALSE)&gt;0,1,0),0)</f>
        <v>0</v>
      </c>
      <c r="BS25">
        <f ca="1">IF(Data!$H$2="ja",IF(HLOOKUP($G$5,'Partner-period(er)'!$AP:$BD,5+$A25+((BS$15-1)*50),FALSE)&gt;0,1,0),0)</f>
        <v>0</v>
      </c>
      <c r="BT25" s="114">
        <f ca="1">IF(Data!$H$2="ja",IF(HLOOKUP($G$5,'Partner-period(er)'!$AP:$BD,5+$A25+((BT$15-1)*50),FALSE)&gt;0,1,0),0)</f>
        <v>0</v>
      </c>
    </row>
    <row r="26" spans="1:72" ht="12" hidden="1" customHeight="1" x14ac:dyDescent="0.25">
      <c r="A26" s="92">
        <v>10</v>
      </c>
      <c r="B26" s="39"/>
      <c r="C26" s="9" t="str">
        <f>'Budget &amp; Total'!C32</f>
        <v>Andre driftsudgifter, herunder materialer</v>
      </c>
      <c r="D26" s="9"/>
      <c r="E26" s="27" t="s">
        <v>31</v>
      </c>
      <c r="F26" s="245">
        <f>'Budget &amp; Total'!G32</f>
        <v>0</v>
      </c>
      <c r="G26" s="119">
        <f ca="1">HLOOKUP($G$5,'Period(er)'!$X:$AL,5+A26,FALSE)</f>
        <v>0</v>
      </c>
      <c r="I26" s="120">
        <f t="shared" si="4"/>
        <v>0</v>
      </c>
      <c r="J26" s="606"/>
      <c r="K26" s="606"/>
      <c r="L26" s="606"/>
      <c r="M26" s="606"/>
      <c r="N26" s="606"/>
      <c r="O26" s="606"/>
      <c r="P26" s="606"/>
      <c r="Q26" s="606"/>
      <c r="R26" s="606"/>
      <c r="S26" s="606"/>
      <c r="T26" s="606"/>
      <c r="U26" s="606"/>
      <c r="V26" s="606"/>
      <c r="W26" s="606"/>
      <c r="X26" s="607"/>
      <c r="Y26" s="767"/>
      <c r="Z26" s="767"/>
      <c r="AA26" s="767"/>
      <c r="AB26" s="767"/>
      <c r="AC26" s="767"/>
      <c r="AD26" s="767"/>
      <c r="AE26" s="767"/>
      <c r="AF26" s="767"/>
      <c r="AG26" s="767"/>
      <c r="AH26" s="767"/>
      <c r="AI26" s="767"/>
      <c r="AJ26" s="767"/>
      <c r="AK26" s="767"/>
      <c r="AL26" s="767"/>
      <c r="AM26" s="767"/>
      <c r="AN26" s="94"/>
      <c r="AO26" s="43">
        <f ca="1">IF(Data!$H$2="ja",IF(HLOOKUP($G$5,'Partner-period(er)'!$AP:$BD,5+$A26+((AO$15-1)*50),FALSE)&gt;0,1,0),0)</f>
        <v>0</v>
      </c>
      <c r="AP26">
        <f ca="1">IF(Data!$H$2="ja",IF(HLOOKUP($G$5,'Partner-period(er)'!$AP:$BD,5+$A26+((AP$15-1)*50),FALSE)&gt;0,1,0),0)</f>
        <v>0</v>
      </c>
      <c r="AQ26">
        <f ca="1">IF(Data!$H$2="ja",IF(HLOOKUP($G$5,'Partner-period(er)'!$AP:$BD,5+$A26+((AQ$15-1)*50),FALSE)&gt;0,1,0),0)</f>
        <v>0</v>
      </c>
      <c r="AR26">
        <f ca="1">IF(Data!$H$2="ja",IF(HLOOKUP($G$5,'Partner-period(er)'!$AP:$BD,5+$A26+((AR$15-1)*50),FALSE)&gt;0,1,0),0)</f>
        <v>0</v>
      </c>
      <c r="AS26">
        <f ca="1">IF(Data!$H$2="ja",IF(HLOOKUP($G$5,'Partner-period(er)'!$AP:$BD,5+$A26+((AS$15-1)*50),FALSE)&gt;0,1,0),0)</f>
        <v>0</v>
      </c>
      <c r="AT26">
        <f ca="1">IF(Data!$H$2="ja",IF(HLOOKUP($G$5,'Partner-period(er)'!$AP:$BD,5+$A26+((AT$15-1)*50),FALSE)&gt;0,1,0),0)</f>
        <v>0</v>
      </c>
      <c r="AU26">
        <f ca="1">IF(Data!$H$2="ja",IF(HLOOKUP($G$5,'Partner-period(er)'!$AP:$BD,5+$A26+((AU$15-1)*50),FALSE)&gt;0,1,0),0)</f>
        <v>0</v>
      </c>
      <c r="AV26">
        <f ca="1">IF(Data!$H$2="ja",IF(HLOOKUP($G$5,'Partner-period(er)'!$AP:$BD,5+$A26+((AV$15-1)*50),FALSE)&gt;0,1,0),0)</f>
        <v>0</v>
      </c>
      <c r="AW26">
        <f ca="1">IF(Data!$H$2="ja",IF(HLOOKUP($G$5,'Partner-period(er)'!$AP:$BD,5+$A26+((AW$15-1)*50),FALSE)&gt;0,1,0),0)</f>
        <v>0</v>
      </c>
      <c r="AX26">
        <f ca="1">IF(Data!$H$2="ja",IF(HLOOKUP($G$5,'Partner-period(er)'!$AP:$BD,5+$A26+((AX$15-1)*50),FALSE)&gt;0,1,0),0)</f>
        <v>0</v>
      </c>
      <c r="AY26">
        <f ca="1">IF(Data!$H$2="ja",IF(HLOOKUP($G$5,'Partner-period(er)'!$AP:$BD,5+$A26+((AY$15-1)*50),FALSE)&gt;0,1,0),0)</f>
        <v>0</v>
      </c>
      <c r="AZ26">
        <f ca="1">IF(Data!$H$2="ja",IF(HLOOKUP($G$5,'Partner-period(er)'!$AP:$BD,5+$A26+((AZ$15-1)*50),FALSE)&gt;0,1,0),0)</f>
        <v>0</v>
      </c>
      <c r="BA26">
        <f ca="1">IF(Data!$H$2="ja",IF(HLOOKUP($G$5,'Partner-period(er)'!$AP:$BD,5+$A26+((BA$15-1)*50),FALSE)&gt;0,1,0),0)</f>
        <v>0</v>
      </c>
      <c r="BB26">
        <f ca="1">IF(Data!$H$2="ja",IF(HLOOKUP($G$5,'Partner-period(er)'!$AP:$BD,5+$A26+((BB$15-1)*50),FALSE)&gt;0,1,0),0)</f>
        <v>0</v>
      </c>
      <c r="BC26" s="114">
        <f ca="1">IF(Data!$H$2="ja",IF(HLOOKUP($G$5,'Partner-period(er)'!$AP:$BD,5+$A26+((BC$15-1)*50),FALSE)&gt;0,1,0),0)</f>
        <v>0</v>
      </c>
      <c r="BE26" s="94"/>
      <c r="BF26" s="43">
        <f ca="1">IF(Data!$H$2="ja",IF(HLOOKUP($G$5,'Partner-period(er)'!$AP:$BD,5+$A26+((BF$15-1)*50),FALSE)&gt;0,1,0),0)</f>
        <v>0</v>
      </c>
      <c r="BG26">
        <f ca="1">IF(Data!$H$2="ja",IF(HLOOKUP($G$5,'Partner-period(er)'!$AP:$BD,5+$A26+((BG$15-1)*50),FALSE)&gt;0,1,0),0)</f>
        <v>0</v>
      </c>
      <c r="BH26">
        <f ca="1">IF(Data!$H$2="ja",IF(HLOOKUP($G$5,'Partner-period(er)'!$AP:$BD,5+$A26+((BH$15-1)*50),FALSE)&gt;0,1,0),0)</f>
        <v>0</v>
      </c>
      <c r="BI26">
        <f ca="1">IF(Data!$H$2="ja",IF(HLOOKUP($G$5,'Partner-period(er)'!$AP:$BD,5+$A26+((BI$15-1)*50),FALSE)&gt;0,1,0),0)</f>
        <v>0</v>
      </c>
      <c r="BJ26">
        <f ca="1">IF(Data!$H$2="ja",IF(HLOOKUP($G$5,'Partner-period(er)'!$AP:$BD,5+$A26+((BJ$15-1)*50),FALSE)&gt;0,1,0),0)</f>
        <v>0</v>
      </c>
      <c r="BK26">
        <f ca="1">IF(Data!$H$2="ja",IF(HLOOKUP($G$5,'Partner-period(er)'!$AP:$BD,5+$A26+((BK$15-1)*50),FALSE)&gt;0,1,0),0)</f>
        <v>0</v>
      </c>
      <c r="BL26">
        <f ca="1">IF(Data!$H$2="ja",IF(HLOOKUP($G$5,'Partner-period(er)'!$AP:$BD,5+$A26+((BL$15-1)*50),FALSE)&gt;0,1,0),0)</f>
        <v>0</v>
      </c>
      <c r="BM26">
        <f ca="1">IF(Data!$H$2="ja",IF(HLOOKUP($G$5,'Partner-period(er)'!$AP:$BD,5+$A26+((BM$15-1)*50),FALSE)&gt;0,1,0),0)</f>
        <v>0</v>
      </c>
      <c r="BN26">
        <f ca="1">IF(Data!$H$2="ja",IF(HLOOKUP($G$5,'Partner-period(er)'!$AP:$BD,5+$A26+((BN$15-1)*50),FALSE)&gt;0,1,0),0)</f>
        <v>0</v>
      </c>
      <c r="BO26">
        <f ca="1">IF(Data!$H$2="ja",IF(HLOOKUP($G$5,'Partner-period(er)'!$AP:$BD,5+$A26+((BO$15-1)*50),FALSE)&gt;0,1,0),0)</f>
        <v>0</v>
      </c>
      <c r="BP26">
        <f ca="1">IF(Data!$H$2="ja",IF(HLOOKUP($G$5,'Partner-period(er)'!$AP:$BD,5+$A26+((BP$15-1)*50),FALSE)&gt;0,1,0),0)</f>
        <v>0</v>
      </c>
      <c r="BQ26">
        <f ca="1">IF(Data!$H$2="ja",IF(HLOOKUP($G$5,'Partner-period(er)'!$AP:$BD,5+$A26+((BQ$15-1)*50),FALSE)&gt;0,1,0),0)</f>
        <v>0</v>
      </c>
      <c r="BR26">
        <f ca="1">IF(Data!$H$2="ja",IF(HLOOKUP($G$5,'Partner-period(er)'!$AP:$BD,5+$A26+((BR$15-1)*50),FALSE)&gt;0,1,0),0)</f>
        <v>0</v>
      </c>
      <c r="BS26">
        <f ca="1">IF(Data!$H$2="ja",IF(HLOOKUP($G$5,'Partner-period(er)'!$AP:$BD,5+$A26+((BS$15-1)*50),FALSE)&gt;0,1,0),0)</f>
        <v>0</v>
      </c>
      <c r="BT26" s="114">
        <f ca="1">IF(Data!$H$2="ja",IF(HLOOKUP($G$5,'Partner-period(er)'!$AP:$BD,5+$A26+((BT$15-1)*50),FALSE)&gt;0,1,0),0)</f>
        <v>0</v>
      </c>
    </row>
    <row r="27" spans="1:72" ht="12" customHeight="1" x14ac:dyDescent="0.25">
      <c r="A27" s="92">
        <v>11</v>
      </c>
      <c r="B27" s="39"/>
      <c r="C27" s="9" t="str">
        <f>'Budget &amp; Total'!C33</f>
        <v>Konsulentydelser ved køb fra ekstern leverandør</v>
      </c>
      <c r="D27" s="9"/>
      <c r="E27" s="27" t="s">
        <v>31</v>
      </c>
      <c r="F27" s="245">
        <f>'Budget &amp; Total'!G33</f>
        <v>0</v>
      </c>
      <c r="G27" s="119">
        <f ca="1">HLOOKUP($G$5,'Period(er)'!$X:$AL,5+A27,FALSE)</f>
        <v>0</v>
      </c>
      <c r="I27" s="120">
        <f t="shared" si="4"/>
        <v>0</v>
      </c>
      <c r="J27" s="606"/>
      <c r="K27" s="606"/>
      <c r="L27" s="606"/>
      <c r="M27" s="606"/>
      <c r="N27" s="606"/>
      <c r="O27" s="606"/>
      <c r="P27" s="606"/>
      <c r="Q27" s="606"/>
      <c r="R27" s="606"/>
      <c r="S27" s="606"/>
      <c r="T27" s="606"/>
      <c r="U27" s="606"/>
      <c r="V27" s="606"/>
      <c r="W27" s="606"/>
      <c r="X27" s="607"/>
      <c r="Y27" s="767"/>
      <c r="Z27" s="767"/>
      <c r="AA27" s="767"/>
      <c r="AB27" s="767"/>
      <c r="AC27" s="767"/>
      <c r="AD27" s="767"/>
      <c r="AE27" s="767"/>
      <c r="AF27" s="767"/>
      <c r="AG27" s="767"/>
      <c r="AH27" s="767"/>
      <c r="AI27" s="767"/>
      <c r="AJ27" s="767"/>
      <c r="AK27" s="767"/>
      <c r="AL27" s="767"/>
      <c r="AM27" s="767"/>
      <c r="AN27" s="94"/>
      <c r="AO27" s="43">
        <f ca="1">IF(Data!$H$2="ja",IF(HLOOKUP($G$5,'Partner-period(er)'!$AP:$BD,5+$A27+((AO$15-1)*50),FALSE)&gt;0,1,0),0)</f>
        <v>0</v>
      </c>
      <c r="AP27">
        <f ca="1">IF(Data!$H$2="ja",IF(HLOOKUP($G$5,'Partner-period(er)'!$AP:$BD,5+$A27+((AP$15-1)*50),FALSE)&gt;0,1,0),0)</f>
        <v>0</v>
      </c>
      <c r="AQ27">
        <f ca="1">IF(Data!$H$2="ja",IF(HLOOKUP($G$5,'Partner-period(er)'!$AP:$BD,5+$A27+((AQ$15-1)*50),FALSE)&gt;0,1,0),0)</f>
        <v>0</v>
      </c>
      <c r="AR27">
        <f ca="1">IF(Data!$H$2="ja",IF(HLOOKUP($G$5,'Partner-period(er)'!$AP:$BD,5+$A27+((AR$15-1)*50),FALSE)&gt;0,1,0),0)</f>
        <v>0</v>
      </c>
      <c r="AS27">
        <f ca="1">IF(Data!$H$2="ja",IF(HLOOKUP($G$5,'Partner-period(er)'!$AP:$BD,5+$A27+((AS$15-1)*50),FALSE)&gt;0,1,0),0)</f>
        <v>0</v>
      </c>
      <c r="AT27">
        <f ca="1">IF(Data!$H$2="ja",IF(HLOOKUP($G$5,'Partner-period(er)'!$AP:$BD,5+$A27+((AT$15-1)*50),FALSE)&gt;0,1,0),0)</f>
        <v>0</v>
      </c>
      <c r="AU27">
        <f ca="1">IF(Data!$H$2="ja",IF(HLOOKUP($G$5,'Partner-period(er)'!$AP:$BD,5+$A27+((AU$15-1)*50),FALSE)&gt;0,1,0),0)</f>
        <v>0</v>
      </c>
      <c r="AV27">
        <f ca="1">IF(Data!$H$2="ja",IF(HLOOKUP($G$5,'Partner-period(er)'!$AP:$BD,5+$A27+((AV$15-1)*50),FALSE)&gt;0,1,0),0)</f>
        <v>0</v>
      </c>
      <c r="AW27">
        <f ca="1">IF(Data!$H$2="ja",IF(HLOOKUP($G$5,'Partner-period(er)'!$AP:$BD,5+$A27+((AW$15-1)*50),FALSE)&gt;0,1,0),0)</f>
        <v>0</v>
      </c>
      <c r="AX27">
        <f ca="1">IF(Data!$H$2="ja",IF(HLOOKUP($G$5,'Partner-period(er)'!$AP:$BD,5+$A27+((AX$15-1)*50),FALSE)&gt;0,1,0),0)</f>
        <v>0</v>
      </c>
      <c r="AY27">
        <f ca="1">IF(Data!$H$2="ja",IF(HLOOKUP($G$5,'Partner-period(er)'!$AP:$BD,5+$A27+((AY$15-1)*50),FALSE)&gt;0,1,0),0)</f>
        <v>0</v>
      </c>
      <c r="AZ27">
        <f ca="1">IF(Data!$H$2="ja",IF(HLOOKUP($G$5,'Partner-period(er)'!$AP:$BD,5+$A27+((AZ$15-1)*50),FALSE)&gt;0,1,0),0)</f>
        <v>0</v>
      </c>
      <c r="BA27">
        <f ca="1">IF(Data!$H$2="ja",IF(HLOOKUP($G$5,'Partner-period(er)'!$AP:$BD,5+$A27+((BA$15-1)*50),FALSE)&gt;0,1,0),0)</f>
        <v>0</v>
      </c>
      <c r="BB27">
        <f ca="1">IF(Data!$H$2="ja",IF(HLOOKUP($G$5,'Partner-period(er)'!$AP:$BD,5+$A27+((BB$15-1)*50),FALSE)&gt;0,1,0),0)</f>
        <v>0</v>
      </c>
      <c r="BC27" s="114">
        <f ca="1">IF(Data!$H$2="ja",IF(HLOOKUP($G$5,'Partner-period(er)'!$AP:$BD,5+$A27+((BC$15-1)*50),FALSE)&gt;0,1,0),0)</f>
        <v>0</v>
      </c>
      <c r="BE27" s="94"/>
      <c r="BF27" s="43">
        <f ca="1">IF(Data!$H$2="ja",IF(HLOOKUP($G$5,'Partner-period(er)'!$AP:$BD,5+$A27+((BF$15-1)*50),FALSE)&gt;0,1,0),0)</f>
        <v>0</v>
      </c>
      <c r="BG27">
        <f ca="1">IF(Data!$H$2="ja",IF(HLOOKUP($G$5,'Partner-period(er)'!$AP:$BD,5+$A27+((BG$15-1)*50),FALSE)&gt;0,1,0),0)</f>
        <v>0</v>
      </c>
      <c r="BH27">
        <f ca="1">IF(Data!$H$2="ja",IF(HLOOKUP($G$5,'Partner-period(er)'!$AP:$BD,5+$A27+((BH$15-1)*50),FALSE)&gt;0,1,0),0)</f>
        <v>0</v>
      </c>
      <c r="BI27">
        <f ca="1">IF(Data!$H$2="ja",IF(HLOOKUP($G$5,'Partner-period(er)'!$AP:$BD,5+$A27+((BI$15-1)*50),FALSE)&gt;0,1,0),0)</f>
        <v>0</v>
      </c>
      <c r="BJ27">
        <f ca="1">IF(Data!$H$2="ja",IF(HLOOKUP($G$5,'Partner-period(er)'!$AP:$BD,5+$A27+((BJ$15-1)*50),FALSE)&gt;0,1,0),0)</f>
        <v>0</v>
      </c>
      <c r="BK27">
        <f ca="1">IF(Data!$H$2="ja",IF(HLOOKUP($G$5,'Partner-period(er)'!$AP:$BD,5+$A27+((BK$15-1)*50),FALSE)&gt;0,1,0),0)</f>
        <v>0</v>
      </c>
      <c r="BL27">
        <f ca="1">IF(Data!$H$2="ja",IF(HLOOKUP($G$5,'Partner-period(er)'!$AP:$BD,5+$A27+((BL$15-1)*50),FALSE)&gt;0,1,0),0)</f>
        <v>0</v>
      </c>
      <c r="BM27">
        <f ca="1">IF(Data!$H$2="ja",IF(HLOOKUP($G$5,'Partner-period(er)'!$AP:$BD,5+$A27+((BM$15-1)*50),FALSE)&gt;0,1,0),0)</f>
        <v>0</v>
      </c>
      <c r="BN27">
        <f ca="1">IF(Data!$H$2="ja",IF(HLOOKUP($G$5,'Partner-period(er)'!$AP:$BD,5+$A27+((BN$15-1)*50),FALSE)&gt;0,1,0),0)</f>
        <v>0</v>
      </c>
      <c r="BO27">
        <f ca="1">IF(Data!$H$2="ja",IF(HLOOKUP($G$5,'Partner-period(er)'!$AP:$BD,5+$A27+((BO$15-1)*50),FALSE)&gt;0,1,0),0)</f>
        <v>0</v>
      </c>
      <c r="BP27">
        <f ca="1">IF(Data!$H$2="ja",IF(HLOOKUP($G$5,'Partner-period(er)'!$AP:$BD,5+$A27+((BP$15-1)*50),FALSE)&gt;0,1,0),0)</f>
        <v>0</v>
      </c>
      <c r="BQ27">
        <f ca="1">IF(Data!$H$2="ja",IF(HLOOKUP($G$5,'Partner-period(er)'!$AP:$BD,5+$A27+((BQ$15-1)*50),FALSE)&gt;0,1,0),0)</f>
        <v>0</v>
      </c>
      <c r="BR27">
        <f ca="1">IF(Data!$H$2="ja",IF(HLOOKUP($G$5,'Partner-period(er)'!$AP:$BD,5+$A27+((BR$15-1)*50),FALSE)&gt;0,1,0),0)</f>
        <v>0</v>
      </c>
      <c r="BS27">
        <f ca="1">IF(Data!$H$2="ja",IF(HLOOKUP($G$5,'Partner-period(er)'!$AP:$BD,5+$A27+((BS$15-1)*50),FALSE)&gt;0,1,0),0)</f>
        <v>0</v>
      </c>
      <c r="BT27" s="114">
        <f ca="1">IF(Data!$H$2="ja",IF(HLOOKUP($G$5,'Partner-period(er)'!$AP:$BD,5+$A27+((BT$15-1)*50),FALSE)&gt;0,1,0),0)</f>
        <v>0</v>
      </c>
    </row>
    <row r="28" spans="1:72" ht="12" hidden="1" customHeight="1" x14ac:dyDescent="0.25">
      <c r="A28" s="92">
        <v>12</v>
      </c>
      <c r="B28" s="39"/>
      <c r="C28" s="9" t="str">
        <f>'Budget &amp; Total'!C34</f>
        <v>Indtægter (negative tal)</v>
      </c>
      <c r="D28" s="9"/>
      <c r="E28" s="27" t="s">
        <v>31</v>
      </c>
      <c r="F28" s="245">
        <f>'Budget &amp; Total'!G34</f>
        <v>0</v>
      </c>
      <c r="G28" s="119">
        <f ca="1">HLOOKUP($G$5,'Period(er)'!$X:$AL,5+A28,FALSE)</f>
        <v>0</v>
      </c>
      <c r="I28" s="120">
        <f t="shared" si="4"/>
        <v>0</v>
      </c>
      <c r="J28" s="606"/>
      <c r="K28" s="606"/>
      <c r="L28" s="606"/>
      <c r="M28" s="606"/>
      <c r="N28" s="606"/>
      <c r="O28" s="606"/>
      <c r="P28" s="606"/>
      <c r="Q28" s="606"/>
      <c r="R28" s="606"/>
      <c r="S28" s="606"/>
      <c r="T28" s="606"/>
      <c r="U28" s="606"/>
      <c r="V28" s="606"/>
      <c r="W28" s="606"/>
      <c r="X28" s="607"/>
      <c r="Y28" s="767"/>
      <c r="Z28" s="767"/>
      <c r="AA28" s="767"/>
      <c r="AB28" s="767"/>
      <c r="AC28" s="767"/>
      <c r="AD28" s="767"/>
      <c r="AE28" s="767"/>
      <c r="AF28" s="767"/>
      <c r="AG28" s="767"/>
      <c r="AH28" s="767"/>
      <c r="AI28" s="767"/>
      <c r="AJ28" s="767"/>
      <c r="AK28" s="767"/>
      <c r="AL28" s="767"/>
      <c r="AM28" s="767"/>
      <c r="AN28" s="94"/>
      <c r="AO28" s="43">
        <f ca="1">IF(Data!$H$2="ja",IF(HLOOKUP($G$5,'Partner-period(er)'!$AP:$BD,5+$A28+((AO$15-1)*50),FALSE)&gt;0,1,0),0)</f>
        <v>0</v>
      </c>
      <c r="AP28">
        <f ca="1">IF(Data!$H$2="ja",IF(HLOOKUP($G$5,'Partner-period(er)'!$AP:$BD,5+$A28+((AP$15-1)*50),FALSE)&gt;0,1,0),0)</f>
        <v>0</v>
      </c>
      <c r="AQ28">
        <f ca="1">IF(Data!$H$2="ja",IF(HLOOKUP($G$5,'Partner-period(er)'!$AP:$BD,5+$A28+((AQ$15-1)*50),FALSE)&gt;0,1,0),0)</f>
        <v>0</v>
      </c>
      <c r="AR28">
        <f ca="1">IF(Data!$H$2="ja",IF(HLOOKUP($G$5,'Partner-period(er)'!$AP:$BD,5+$A28+((AR$15-1)*50),FALSE)&gt;0,1,0),0)</f>
        <v>0</v>
      </c>
      <c r="AS28">
        <f ca="1">IF(Data!$H$2="ja",IF(HLOOKUP($G$5,'Partner-period(er)'!$AP:$BD,5+$A28+((AS$15-1)*50),FALSE)&gt;0,1,0),0)</f>
        <v>0</v>
      </c>
      <c r="AT28">
        <f ca="1">IF(Data!$H$2="ja",IF(HLOOKUP($G$5,'Partner-period(er)'!$AP:$BD,5+$A28+((AT$15-1)*50),FALSE)&gt;0,1,0),0)</f>
        <v>0</v>
      </c>
      <c r="AU28">
        <f ca="1">IF(Data!$H$2="ja",IF(HLOOKUP($G$5,'Partner-period(er)'!$AP:$BD,5+$A28+((AU$15-1)*50),FALSE)&gt;0,1,0),0)</f>
        <v>0</v>
      </c>
      <c r="AV28">
        <f ca="1">IF(Data!$H$2="ja",IF(HLOOKUP($G$5,'Partner-period(er)'!$AP:$BD,5+$A28+((AV$15-1)*50),FALSE)&gt;0,1,0),0)</f>
        <v>0</v>
      </c>
      <c r="AW28">
        <f ca="1">IF(Data!$H$2="ja",IF(HLOOKUP($G$5,'Partner-period(er)'!$AP:$BD,5+$A28+((AW$15-1)*50),FALSE)&gt;0,1,0),0)</f>
        <v>0</v>
      </c>
      <c r="AX28">
        <f ca="1">IF(Data!$H$2="ja",IF(HLOOKUP($G$5,'Partner-period(er)'!$AP:$BD,5+$A28+((AX$15-1)*50),FALSE)&gt;0,1,0),0)</f>
        <v>0</v>
      </c>
      <c r="AY28">
        <f ca="1">IF(Data!$H$2="ja",IF(HLOOKUP($G$5,'Partner-period(er)'!$AP:$BD,5+$A28+((AY$15-1)*50),FALSE)&gt;0,1,0),0)</f>
        <v>0</v>
      </c>
      <c r="AZ28">
        <f ca="1">IF(Data!$H$2="ja",IF(HLOOKUP($G$5,'Partner-period(er)'!$AP:$BD,5+$A28+((AZ$15-1)*50),FALSE)&gt;0,1,0),0)</f>
        <v>0</v>
      </c>
      <c r="BA28">
        <f ca="1">IF(Data!$H$2="ja",IF(HLOOKUP($G$5,'Partner-period(er)'!$AP:$BD,5+$A28+((BA$15-1)*50),FALSE)&gt;0,1,0),0)</f>
        <v>0</v>
      </c>
      <c r="BB28">
        <f ca="1">IF(Data!$H$2="ja",IF(HLOOKUP($G$5,'Partner-period(er)'!$AP:$BD,5+$A28+((BB$15-1)*50),FALSE)&gt;0,1,0),0)</f>
        <v>0</v>
      </c>
      <c r="BC28" s="114">
        <f ca="1">IF(Data!$H$2="ja",IF(HLOOKUP($G$5,'Partner-period(er)'!$AP:$BD,5+$A28+((BC$15-1)*50),FALSE)&gt;0,1,0),0)</f>
        <v>0</v>
      </c>
      <c r="BE28" s="94"/>
      <c r="BF28" s="43">
        <f ca="1">IF(Data!$H$2="ja",IF(HLOOKUP($G$5,'Partner-period(er)'!$AP:$BD,5+$A28+((BF$15-1)*50),FALSE)&gt;0,1,0),0)</f>
        <v>0</v>
      </c>
      <c r="BG28">
        <f ca="1">IF(Data!$H$2="ja",IF(HLOOKUP($G$5,'Partner-period(er)'!$AP:$BD,5+$A28+((BG$15-1)*50),FALSE)&gt;0,1,0),0)</f>
        <v>0</v>
      </c>
      <c r="BH28">
        <f ca="1">IF(Data!$H$2="ja",IF(HLOOKUP($G$5,'Partner-period(er)'!$AP:$BD,5+$A28+((BH$15-1)*50),FALSE)&gt;0,1,0),0)</f>
        <v>0</v>
      </c>
      <c r="BI28">
        <f ca="1">IF(Data!$H$2="ja",IF(HLOOKUP($G$5,'Partner-period(er)'!$AP:$BD,5+$A28+((BI$15-1)*50),FALSE)&gt;0,1,0),0)</f>
        <v>0</v>
      </c>
      <c r="BJ28">
        <f ca="1">IF(Data!$H$2="ja",IF(HLOOKUP($G$5,'Partner-period(er)'!$AP:$BD,5+$A28+((BJ$15-1)*50),FALSE)&gt;0,1,0),0)</f>
        <v>0</v>
      </c>
      <c r="BK28">
        <f ca="1">IF(Data!$H$2="ja",IF(HLOOKUP($G$5,'Partner-period(er)'!$AP:$BD,5+$A28+((BK$15-1)*50),FALSE)&gt;0,1,0),0)</f>
        <v>0</v>
      </c>
      <c r="BL28">
        <f ca="1">IF(Data!$H$2="ja",IF(HLOOKUP($G$5,'Partner-period(er)'!$AP:$BD,5+$A28+((BL$15-1)*50),FALSE)&gt;0,1,0),0)</f>
        <v>0</v>
      </c>
      <c r="BM28">
        <f ca="1">IF(Data!$H$2="ja",IF(HLOOKUP($G$5,'Partner-period(er)'!$AP:$BD,5+$A28+((BM$15-1)*50),FALSE)&gt;0,1,0),0)</f>
        <v>0</v>
      </c>
      <c r="BN28">
        <f ca="1">IF(Data!$H$2="ja",IF(HLOOKUP($G$5,'Partner-period(er)'!$AP:$BD,5+$A28+((BN$15-1)*50),FALSE)&gt;0,1,0),0)</f>
        <v>0</v>
      </c>
      <c r="BO28">
        <f ca="1">IF(Data!$H$2="ja",IF(HLOOKUP($G$5,'Partner-period(er)'!$AP:$BD,5+$A28+((BO$15-1)*50),FALSE)&gt;0,1,0),0)</f>
        <v>0</v>
      </c>
      <c r="BP28">
        <f ca="1">IF(Data!$H$2="ja",IF(HLOOKUP($G$5,'Partner-period(er)'!$AP:$BD,5+$A28+((BP$15-1)*50),FALSE)&gt;0,1,0),0)</f>
        <v>0</v>
      </c>
      <c r="BQ28">
        <f ca="1">IF(Data!$H$2="ja",IF(HLOOKUP($G$5,'Partner-period(er)'!$AP:$BD,5+$A28+((BQ$15-1)*50),FALSE)&gt;0,1,0),0)</f>
        <v>0</v>
      </c>
      <c r="BR28">
        <f ca="1">IF(Data!$H$2="ja",IF(HLOOKUP($G$5,'Partner-period(er)'!$AP:$BD,5+$A28+((BR$15-1)*50),FALSE)&gt;0,1,0),0)</f>
        <v>0</v>
      </c>
      <c r="BS28">
        <f ca="1">IF(Data!$H$2="ja",IF(HLOOKUP($G$5,'Partner-period(er)'!$AP:$BD,5+$A28+((BS$15-1)*50),FALSE)&gt;0,1,0),0)</f>
        <v>0</v>
      </c>
      <c r="BT28" s="114">
        <f ca="1">IF(Data!$H$2="ja",IF(HLOOKUP($G$5,'Partner-period(er)'!$AP:$BD,5+$A28+((BT$15-1)*50),FALSE)&gt;0,1,0),0)</f>
        <v>0</v>
      </c>
    </row>
    <row r="29" spans="1:72" ht="12" customHeight="1" x14ac:dyDescent="0.25">
      <c r="A29" s="92">
        <v>13</v>
      </c>
      <c r="B29" s="39"/>
      <c r="C29" s="9" t="str">
        <f>'Budget &amp; Total'!C35</f>
        <v>Andet, herunder rejser og formidling</v>
      </c>
      <c r="D29" s="9"/>
      <c r="E29" s="27" t="s">
        <v>31</v>
      </c>
      <c r="F29" s="245">
        <f>'Budget &amp; Total'!G35</f>
        <v>0</v>
      </c>
      <c r="G29" s="119">
        <f ca="1">HLOOKUP($G$5,'Period(er)'!$X:$AL,5+A29,FALSE)</f>
        <v>0</v>
      </c>
      <c r="I29" s="120">
        <f t="shared" si="4"/>
        <v>0</v>
      </c>
      <c r="J29" s="606"/>
      <c r="K29" s="606"/>
      <c r="L29" s="606"/>
      <c r="M29" s="606"/>
      <c r="N29" s="606"/>
      <c r="O29" s="606"/>
      <c r="P29" s="606"/>
      <c r="Q29" s="606"/>
      <c r="R29" s="606"/>
      <c r="S29" s="606"/>
      <c r="T29" s="606"/>
      <c r="U29" s="606"/>
      <c r="V29" s="606"/>
      <c r="W29" s="606"/>
      <c r="X29" s="607"/>
      <c r="Y29" s="767"/>
      <c r="Z29" s="767"/>
      <c r="AA29" s="767"/>
      <c r="AB29" s="767"/>
      <c r="AC29" s="767"/>
      <c r="AD29" s="767"/>
      <c r="AE29" s="767"/>
      <c r="AF29" s="767"/>
      <c r="AG29" s="767"/>
      <c r="AH29" s="767"/>
      <c r="AI29" s="767"/>
      <c r="AJ29" s="767"/>
      <c r="AK29" s="767"/>
      <c r="AL29" s="767"/>
      <c r="AM29" s="767"/>
      <c r="AN29" s="94"/>
      <c r="AO29" s="43">
        <f ca="1">IF(Data!$H$2="ja",IF(HLOOKUP($G$5,'Partner-period(er)'!$AP:$BD,5+$A29+((AO$15-1)*50),FALSE)&gt;0,1,0),0)</f>
        <v>0</v>
      </c>
      <c r="AP29">
        <f ca="1">IF(Data!$H$2="ja",IF(HLOOKUP($G$5,'Partner-period(er)'!$AP:$BD,5+$A29+((AP$15-1)*50),FALSE)&gt;0,1,0),0)</f>
        <v>0</v>
      </c>
      <c r="AQ29">
        <f ca="1">IF(Data!$H$2="ja",IF(HLOOKUP($G$5,'Partner-period(er)'!$AP:$BD,5+$A29+((AQ$15-1)*50),FALSE)&gt;0,1,0),0)</f>
        <v>0</v>
      </c>
      <c r="AR29">
        <f ca="1">IF(Data!$H$2="ja",IF(HLOOKUP($G$5,'Partner-period(er)'!$AP:$BD,5+$A29+((AR$15-1)*50),FALSE)&gt;0,1,0),0)</f>
        <v>0</v>
      </c>
      <c r="AS29">
        <f ca="1">IF(Data!$H$2="ja",IF(HLOOKUP($G$5,'Partner-period(er)'!$AP:$BD,5+$A29+((AS$15-1)*50),FALSE)&gt;0,1,0),0)</f>
        <v>0</v>
      </c>
      <c r="AT29">
        <f ca="1">IF(Data!$H$2="ja",IF(HLOOKUP($G$5,'Partner-period(er)'!$AP:$BD,5+$A29+((AT$15-1)*50),FALSE)&gt;0,1,0),0)</f>
        <v>0</v>
      </c>
      <c r="AU29">
        <f ca="1">IF(Data!$H$2="ja",IF(HLOOKUP($G$5,'Partner-period(er)'!$AP:$BD,5+$A29+((AU$15-1)*50),FALSE)&gt;0,1,0),0)</f>
        <v>0</v>
      </c>
      <c r="AV29">
        <f ca="1">IF(Data!$H$2="ja",IF(HLOOKUP($G$5,'Partner-period(er)'!$AP:$BD,5+$A29+((AV$15-1)*50),FALSE)&gt;0,1,0),0)</f>
        <v>0</v>
      </c>
      <c r="AW29">
        <f ca="1">IF(Data!$H$2="ja",IF(HLOOKUP($G$5,'Partner-period(er)'!$AP:$BD,5+$A29+((AW$15-1)*50),FALSE)&gt;0,1,0),0)</f>
        <v>0</v>
      </c>
      <c r="AX29">
        <f ca="1">IF(Data!$H$2="ja",IF(HLOOKUP($G$5,'Partner-period(er)'!$AP:$BD,5+$A29+((AX$15-1)*50),FALSE)&gt;0,1,0),0)</f>
        <v>0</v>
      </c>
      <c r="AY29">
        <f ca="1">IF(Data!$H$2="ja",IF(HLOOKUP($G$5,'Partner-period(er)'!$AP:$BD,5+$A29+((AY$15-1)*50),FALSE)&gt;0,1,0),0)</f>
        <v>0</v>
      </c>
      <c r="AZ29">
        <f ca="1">IF(Data!$H$2="ja",IF(HLOOKUP($G$5,'Partner-period(er)'!$AP:$BD,5+$A29+((AZ$15-1)*50),FALSE)&gt;0,1,0),0)</f>
        <v>0</v>
      </c>
      <c r="BA29">
        <f ca="1">IF(Data!$H$2="ja",IF(HLOOKUP($G$5,'Partner-period(er)'!$AP:$BD,5+$A29+((BA$15-1)*50),FALSE)&gt;0,1,0),0)</f>
        <v>0</v>
      </c>
      <c r="BB29">
        <f ca="1">IF(Data!$H$2="ja",IF(HLOOKUP($G$5,'Partner-period(er)'!$AP:$BD,5+$A29+((BB$15-1)*50),FALSE)&gt;0,1,0),0)</f>
        <v>0</v>
      </c>
      <c r="BC29" s="114">
        <f ca="1">IF(Data!$H$2="ja",IF(HLOOKUP($G$5,'Partner-period(er)'!$AP:$BD,5+$A29+((BC$15-1)*50),FALSE)&gt;0,1,0),0)</f>
        <v>0</v>
      </c>
      <c r="BE29" s="94"/>
      <c r="BF29" s="43">
        <f ca="1">IF(Data!$H$2="ja",IF(HLOOKUP($G$5,'Partner-period(er)'!$AP:$BD,5+$A29+((BF$15-1)*50),FALSE)&gt;0,1,0),0)</f>
        <v>0</v>
      </c>
      <c r="BG29">
        <f ca="1">IF(Data!$H$2="ja",IF(HLOOKUP($G$5,'Partner-period(er)'!$AP:$BD,5+$A29+((BG$15-1)*50),FALSE)&gt;0,1,0),0)</f>
        <v>0</v>
      </c>
      <c r="BH29">
        <f ca="1">IF(Data!$H$2="ja",IF(HLOOKUP($G$5,'Partner-period(er)'!$AP:$BD,5+$A29+((BH$15-1)*50),FALSE)&gt;0,1,0),0)</f>
        <v>0</v>
      </c>
      <c r="BI29">
        <f ca="1">IF(Data!$H$2="ja",IF(HLOOKUP($G$5,'Partner-period(er)'!$AP:$BD,5+$A29+((BI$15-1)*50),FALSE)&gt;0,1,0),0)</f>
        <v>0</v>
      </c>
      <c r="BJ29">
        <f ca="1">IF(Data!$H$2="ja",IF(HLOOKUP($G$5,'Partner-period(er)'!$AP:$BD,5+$A29+((BJ$15-1)*50),FALSE)&gt;0,1,0),0)</f>
        <v>0</v>
      </c>
      <c r="BK29">
        <f ca="1">IF(Data!$H$2="ja",IF(HLOOKUP($G$5,'Partner-period(er)'!$AP:$BD,5+$A29+((BK$15-1)*50),FALSE)&gt;0,1,0),0)</f>
        <v>0</v>
      </c>
      <c r="BL29">
        <f ca="1">IF(Data!$H$2="ja",IF(HLOOKUP($G$5,'Partner-period(er)'!$AP:$BD,5+$A29+((BL$15-1)*50),FALSE)&gt;0,1,0),0)</f>
        <v>0</v>
      </c>
      <c r="BM29">
        <f ca="1">IF(Data!$H$2="ja",IF(HLOOKUP($G$5,'Partner-period(er)'!$AP:$BD,5+$A29+((BM$15-1)*50),FALSE)&gt;0,1,0),0)</f>
        <v>0</v>
      </c>
      <c r="BN29">
        <f ca="1">IF(Data!$H$2="ja",IF(HLOOKUP($G$5,'Partner-period(er)'!$AP:$BD,5+$A29+((BN$15-1)*50),FALSE)&gt;0,1,0),0)</f>
        <v>0</v>
      </c>
      <c r="BO29">
        <f ca="1">IF(Data!$H$2="ja",IF(HLOOKUP($G$5,'Partner-period(er)'!$AP:$BD,5+$A29+((BO$15-1)*50),FALSE)&gt;0,1,0),0)</f>
        <v>0</v>
      </c>
      <c r="BP29">
        <f ca="1">IF(Data!$H$2="ja",IF(HLOOKUP($G$5,'Partner-period(er)'!$AP:$BD,5+$A29+((BP$15-1)*50),FALSE)&gt;0,1,0),0)</f>
        <v>0</v>
      </c>
      <c r="BQ29">
        <f ca="1">IF(Data!$H$2="ja",IF(HLOOKUP($G$5,'Partner-period(er)'!$AP:$BD,5+$A29+((BQ$15-1)*50),FALSE)&gt;0,1,0),0)</f>
        <v>0</v>
      </c>
      <c r="BR29">
        <f ca="1">IF(Data!$H$2="ja",IF(HLOOKUP($G$5,'Partner-period(er)'!$AP:$BD,5+$A29+((BR$15-1)*50),FALSE)&gt;0,1,0),0)</f>
        <v>0</v>
      </c>
      <c r="BS29">
        <f ca="1">IF(Data!$H$2="ja",IF(HLOOKUP($G$5,'Partner-period(er)'!$AP:$BD,5+$A29+((BS$15-1)*50),FALSE)&gt;0,1,0),0)</f>
        <v>0</v>
      </c>
      <c r="BT29" s="114">
        <f ca="1">IF(Data!$H$2="ja",IF(HLOOKUP($G$5,'Partner-period(er)'!$AP:$BD,5+$A29+((BT$15-1)*50),FALSE)&gt;0,1,0),0)</f>
        <v>0</v>
      </c>
    </row>
    <row r="30" spans="1:72" ht="12" customHeight="1" x14ac:dyDescent="0.25">
      <c r="A30" s="92">
        <v>14</v>
      </c>
      <c r="B30" s="39"/>
      <c r="C30" s="9" t="str">
        <f>'Budget &amp; Total'!C37</f>
        <v>Overheadomkostninger</v>
      </c>
      <c r="D30" s="9"/>
      <c r="E30" s="27" t="s">
        <v>31</v>
      </c>
      <c r="F30" s="245">
        <f>'Budget &amp; Total'!G37</f>
        <v>0</v>
      </c>
      <c r="G30" s="119">
        <f ca="1">HLOOKUP($G$5,'Period(er)'!$X:$AL,5+A30,FALSE)</f>
        <v>0</v>
      </c>
      <c r="I30" s="120">
        <f t="shared" si="4"/>
        <v>0</v>
      </c>
      <c r="J30" s="168">
        <f t="shared" ref="J30:AM30" si="5">SUM(J24:J29)*J11</f>
        <v>0</v>
      </c>
      <c r="K30" s="168">
        <f t="shared" si="5"/>
        <v>0</v>
      </c>
      <c r="L30" s="168">
        <f t="shared" si="5"/>
        <v>0</v>
      </c>
      <c r="M30" s="168">
        <f t="shared" si="5"/>
        <v>0</v>
      </c>
      <c r="N30" s="168">
        <f t="shared" si="5"/>
        <v>0</v>
      </c>
      <c r="O30" s="168">
        <f t="shared" si="5"/>
        <v>0</v>
      </c>
      <c r="P30" s="168">
        <f t="shared" si="5"/>
        <v>0</v>
      </c>
      <c r="Q30" s="168">
        <f t="shared" si="5"/>
        <v>0</v>
      </c>
      <c r="R30" s="168">
        <f t="shared" si="5"/>
        <v>0</v>
      </c>
      <c r="S30" s="168">
        <f t="shared" si="5"/>
        <v>0</v>
      </c>
      <c r="T30" s="168">
        <f t="shared" si="5"/>
        <v>0</v>
      </c>
      <c r="U30" s="168">
        <f t="shared" si="5"/>
        <v>0</v>
      </c>
      <c r="V30" s="168">
        <f t="shared" si="5"/>
        <v>0</v>
      </c>
      <c r="W30" s="168">
        <f t="shared" si="5"/>
        <v>0</v>
      </c>
      <c r="X30" s="169">
        <f t="shared" si="5"/>
        <v>0</v>
      </c>
      <c r="Y30" s="769">
        <f t="shared" si="5"/>
        <v>0</v>
      </c>
      <c r="Z30" s="769">
        <f t="shared" si="5"/>
        <v>0</v>
      </c>
      <c r="AA30" s="769">
        <f t="shared" si="5"/>
        <v>0</v>
      </c>
      <c r="AB30" s="769">
        <f t="shared" si="5"/>
        <v>0</v>
      </c>
      <c r="AC30" s="769">
        <f t="shared" si="5"/>
        <v>0</v>
      </c>
      <c r="AD30" s="769">
        <f t="shared" si="5"/>
        <v>0</v>
      </c>
      <c r="AE30" s="769">
        <f t="shared" si="5"/>
        <v>0</v>
      </c>
      <c r="AF30" s="769">
        <f t="shared" si="5"/>
        <v>0</v>
      </c>
      <c r="AG30" s="769">
        <f t="shared" si="5"/>
        <v>0</v>
      </c>
      <c r="AH30" s="769">
        <f t="shared" si="5"/>
        <v>0</v>
      </c>
      <c r="AI30" s="769">
        <f t="shared" si="5"/>
        <v>0</v>
      </c>
      <c r="AJ30" s="769">
        <f t="shared" si="5"/>
        <v>0</v>
      </c>
      <c r="AK30" s="769">
        <f t="shared" si="5"/>
        <v>0</v>
      </c>
      <c r="AL30" s="769">
        <f t="shared" si="5"/>
        <v>0</v>
      </c>
      <c r="AM30" s="769">
        <f t="shared" si="5"/>
        <v>0</v>
      </c>
      <c r="AN30" s="94"/>
      <c r="AO30" s="164">
        <f ca="1">IF(Data!$H$2="ja",IF(HLOOKUP($G$5,'Partner-period(er)'!$AP:$BD,5+$A30+((AO$15-1)*50),FALSE)&gt;0,1,0),0)</f>
        <v>0</v>
      </c>
      <c r="AP30" s="165">
        <f ca="1">IF(Data!$H$2="ja",IF(HLOOKUP($G$5,'Partner-period(er)'!$AP:$BD,5+$A30+((AP$15-1)*50),FALSE)&gt;0,1,0),0)</f>
        <v>0</v>
      </c>
      <c r="AQ30" s="165">
        <f ca="1">IF(Data!$H$2="ja",IF(HLOOKUP($G$5,'Partner-period(er)'!$AP:$BD,5+$A30+((AQ$15-1)*50),FALSE)&gt;0,1,0),0)</f>
        <v>0</v>
      </c>
      <c r="AR30" s="165">
        <f ca="1">IF(Data!$H$2="ja",IF(HLOOKUP($G$5,'Partner-period(er)'!$AP:$BD,5+$A30+((AR$15-1)*50),FALSE)&gt;0,1,0),0)</f>
        <v>0</v>
      </c>
      <c r="AS30" s="165">
        <f ca="1">IF(Data!$H$2="ja",IF(HLOOKUP($G$5,'Partner-period(er)'!$AP:$BD,5+$A30+((AS$15-1)*50),FALSE)&gt;0,1,0),0)</f>
        <v>0</v>
      </c>
      <c r="AT30" s="165">
        <f ca="1">IF(Data!$H$2="ja",IF(HLOOKUP($G$5,'Partner-period(er)'!$AP:$BD,5+$A30+((AT$15-1)*50),FALSE)&gt;0,1,0),0)</f>
        <v>0</v>
      </c>
      <c r="AU30" s="165">
        <f ca="1">IF(Data!$H$2="ja",IF(HLOOKUP($G$5,'Partner-period(er)'!$AP:$BD,5+$A30+((AU$15-1)*50),FALSE)&gt;0,1,0),0)</f>
        <v>0</v>
      </c>
      <c r="AV30" s="165">
        <f ca="1">IF(Data!$H$2="ja",IF(HLOOKUP($G$5,'Partner-period(er)'!$AP:$BD,5+$A30+((AV$15-1)*50),FALSE)&gt;0,1,0),0)</f>
        <v>0</v>
      </c>
      <c r="AW30" s="165">
        <f ca="1">IF(Data!$H$2="ja",IF(HLOOKUP($G$5,'Partner-period(er)'!$AP:$BD,5+$A30+((AW$15-1)*50),FALSE)&gt;0,1,0),0)</f>
        <v>0</v>
      </c>
      <c r="AX30" s="165">
        <f ca="1">IF(Data!$H$2="ja",IF(HLOOKUP($G$5,'Partner-period(er)'!$AP:$BD,5+$A30+((AX$15-1)*50),FALSE)&gt;0,1,0),0)</f>
        <v>0</v>
      </c>
      <c r="AY30" s="165">
        <f ca="1">IF(Data!$H$2="ja",IF(HLOOKUP($G$5,'Partner-period(er)'!$AP:$BD,5+$A30+((AY$15-1)*50),FALSE)&gt;0,1,0),0)</f>
        <v>0</v>
      </c>
      <c r="AZ30" s="165">
        <f ca="1">IF(Data!$H$2="ja",IF(HLOOKUP($G$5,'Partner-period(er)'!$AP:$BD,5+$A30+((AZ$15-1)*50),FALSE)&gt;0,1,0),0)</f>
        <v>0</v>
      </c>
      <c r="BA30" s="165">
        <f ca="1">IF(Data!$H$2="ja",IF(HLOOKUP($G$5,'Partner-period(er)'!$AP:$BD,5+$A30+((BA$15-1)*50),FALSE)&gt;0,1,0),0)</f>
        <v>0</v>
      </c>
      <c r="BB30" s="165">
        <f ca="1">IF(Data!$H$2="ja",IF(HLOOKUP($G$5,'Partner-period(er)'!$AP:$BD,5+$A30+((BB$15-1)*50),FALSE)&gt;0,1,0),0)</f>
        <v>0</v>
      </c>
      <c r="BC30" s="166">
        <f ca="1">IF(Data!$H$2="ja",IF(HLOOKUP($G$5,'Partner-period(er)'!$AP:$BD,5+$A30+((BC$15-1)*50),FALSE)&gt;0,1,0),0)</f>
        <v>0</v>
      </c>
      <c r="BE30" s="94"/>
      <c r="BF30" s="164">
        <f ca="1">IF(Data!$H$2="ja",IF(HLOOKUP($G$5,'Partner-period(er)'!$AP:$BD,5+$A30+((BF$15-1)*50),FALSE)&gt;0,1,0),0)</f>
        <v>0</v>
      </c>
      <c r="BG30" s="165">
        <f ca="1">IF(Data!$H$2="ja",IF(HLOOKUP($G$5,'Partner-period(er)'!$AP:$BD,5+$A30+((BG$15-1)*50),FALSE)&gt;0,1,0),0)</f>
        <v>0</v>
      </c>
      <c r="BH30" s="165">
        <f ca="1">IF(Data!$H$2="ja",IF(HLOOKUP($G$5,'Partner-period(er)'!$AP:$BD,5+$A30+((BH$15-1)*50),FALSE)&gt;0,1,0),0)</f>
        <v>0</v>
      </c>
      <c r="BI30" s="165">
        <f ca="1">IF(Data!$H$2="ja",IF(HLOOKUP($G$5,'Partner-period(er)'!$AP:$BD,5+$A30+((BI$15-1)*50),FALSE)&gt;0,1,0),0)</f>
        <v>0</v>
      </c>
      <c r="BJ30" s="165">
        <f ca="1">IF(Data!$H$2="ja",IF(HLOOKUP($G$5,'Partner-period(er)'!$AP:$BD,5+$A30+((BJ$15-1)*50),FALSE)&gt;0,1,0),0)</f>
        <v>0</v>
      </c>
      <c r="BK30" s="165">
        <f ca="1">IF(Data!$H$2="ja",IF(HLOOKUP($G$5,'Partner-period(er)'!$AP:$BD,5+$A30+((BK$15-1)*50),FALSE)&gt;0,1,0),0)</f>
        <v>0</v>
      </c>
      <c r="BL30" s="165">
        <f ca="1">IF(Data!$H$2="ja",IF(HLOOKUP($G$5,'Partner-period(er)'!$AP:$BD,5+$A30+((BL$15-1)*50),FALSE)&gt;0,1,0),0)</f>
        <v>0</v>
      </c>
      <c r="BM30" s="165">
        <f ca="1">IF(Data!$H$2="ja",IF(HLOOKUP($G$5,'Partner-period(er)'!$AP:$BD,5+$A30+((BM$15-1)*50),FALSE)&gt;0,1,0),0)</f>
        <v>0</v>
      </c>
      <c r="BN30" s="165">
        <f ca="1">IF(Data!$H$2="ja",IF(HLOOKUP($G$5,'Partner-period(er)'!$AP:$BD,5+$A30+((BN$15-1)*50),FALSE)&gt;0,1,0),0)</f>
        <v>0</v>
      </c>
      <c r="BO30" s="165">
        <f ca="1">IF(Data!$H$2="ja",IF(HLOOKUP($G$5,'Partner-period(er)'!$AP:$BD,5+$A30+((BO$15-1)*50),FALSE)&gt;0,1,0),0)</f>
        <v>0</v>
      </c>
      <c r="BP30" s="165">
        <f ca="1">IF(Data!$H$2="ja",IF(HLOOKUP($G$5,'Partner-period(er)'!$AP:$BD,5+$A30+((BP$15-1)*50),FALSE)&gt;0,1,0),0)</f>
        <v>0</v>
      </c>
      <c r="BQ30" s="165">
        <f ca="1">IF(Data!$H$2="ja",IF(HLOOKUP($G$5,'Partner-period(er)'!$AP:$BD,5+$A30+((BQ$15-1)*50),FALSE)&gt;0,1,0),0)</f>
        <v>0</v>
      </c>
      <c r="BR30" s="165">
        <f ca="1">IF(Data!$H$2="ja",IF(HLOOKUP($G$5,'Partner-period(er)'!$AP:$BD,5+$A30+((BR$15-1)*50),FALSE)&gt;0,1,0),0)</f>
        <v>0</v>
      </c>
      <c r="BS30" s="165">
        <f ca="1">IF(Data!$H$2="ja",IF(HLOOKUP($G$5,'Partner-period(er)'!$AP:$BD,5+$A30+((BS$15-1)*50),FALSE)&gt;0,1,0),0)</f>
        <v>0</v>
      </c>
      <c r="BT30" s="166">
        <f ca="1">IF(Data!$H$2="ja",IF(HLOOKUP($G$5,'Partner-period(er)'!$AP:$BD,5+$A30+((BT$15-1)*50),FALSE)&gt;0,1,0),0)</f>
        <v>0</v>
      </c>
    </row>
    <row r="31" spans="1:72" ht="12" customHeight="1" x14ac:dyDescent="0.25">
      <c r="A31" s="92">
        <v>15</v>
      </c>
      <c r="B31" s="35"/>
      <c r="C31" s="32" t="str">
        <f>'Budget &amp; Total'!C38</f>
        <v>Andre omkostninger total</v>
      </c>
      <c r="D31" s="32"/>
      <c r="E31" s="125" t="s">
        <v>31</v>
      </c>
      <c r="F31" s="246">
        <f>'Budget &amp; Total'!G38</f>
        <v>0</v>
      </c>
      <c r="G31" s="126">
        <f ca="1">HLOOKUP($G$5,'Period(er)'!$X:$AL,5+A31,FALSE)</f>
        <v>0</v>
      </c>
      <c r="I31" s="127">
        <f t="shared" si="4"/>
        <v>0</v>
      </c>
      <c r="J31" s="170">
        <f>SUM(J24:J30)</f>
        <v>0</v>
      </c>
      <c r="K31" s="170">
        <f t="shared" ref="K31:X31" si="6">SUM(K24:K30)</f>
        <v>0</v>
      </c>
      <c r="L31" s="170">
        <f t="shared" si="6"/>
        <v>0</v>
      </c>
      <c r="M31" s="170">
        <f t="shared" si="6"/>
        <v>0</v>
      </c>
      <c r="N31" s="170">
        <f t="shared" si="6"/>
        <v>0</v>
      </c>
      <c r="O31" s="170">
        <f t="shared" si="6"/>
        <v>0</v>
      </c>
      <c r="P31" s="170">
        <f t="shared" si="6"/>
        <v>0</v>
      </c>
      <c r="Q31" s="170">
        <f t="shared" si="6"/>
        <v>0</v>
      </c>
      <c r="R31" s="170">
        <f t="shared" si="6"/>
        <v>0</v>
      </c>
      <c r="S31" s="170">
        <f t="shared" si="6"/>
        <v>0</v>
      </c>
      <c r="T31" s="170">
        <f t="shared" si="6"/>
        <v>0</v>
      </c>
      <c r="U31" s="170">
        <f t="shared" si="6"/>
        <v>0</v>
      </c>
      <c r="V31" s="170">
        <f t="shared" si="6"/>
        <v>0</v>
      </c>
      <c r="W31" s="170">
        <f t="shared" si="6"/>
        <v>0</v>
      </c>
      <c r="X31" s="790">
        <f t="shared" si="6"/>
        <v>0</v>
      </c>
      <c r="Y31" s="770">
        <f>SUM(Y24:Y30)</f>
        <v>0</v>
      </c>
      <c r="Z31" s="770">
        <f t="shared" ref="Z31:AM31" si="7">SUM(Z24:Z30)</f>
        <v>0</v>
      </c>
      <c r="AA31" s="770">
        <f t="shared" si="7"/>
        <v>0</v>
      </c>
      <c r="AB31" s="770">
        <f t="shared" si="7"/>
        <v>0</v>
      </c>
      <c r="AC31" s="770">
        <f t="shared" si="7"/>
        <v>0</v>
      </c>
      <c r="AD31" s="770">
        <f t="shared" si="7"/>
        <v>0</v>
      </c>
      <c r="AE31" s="770">
        <f t="shared" si="7"/>
        <v>0</v>
      </c>
      <c r="AF31" s="770">
        <f t="shared" si="7"/>
        <v>0</v>
      </c>
      <c r="AG31" s="770">
        <f t="shared" si="7"/>
        <v>0</v>
      </c>
      <c r="AH31" s="770">
        <f t="shared" si="7"/>
        <v>0</v>
      </c>
      <c r="AI31" s="770">
        <f t="shared" si="7"/>
        <v>0</v>
      </c>
      <c r="AJ31" s="770">
        <f t="shared" si="7"/>
        <v>0</v>
      </c>
      <c r="AK31" s="770">
        <f t="shared" si="7"/>
        <v>0</v>
      </c>
      <c r="AL31" s="770">
        <f t="shared" si="7"/>
        <v>0</v>
      </c>
      <c r="AM31" s="770">
        <f t="shared" si="7"/>
        <v>0</v>
      </c>
      <c r="AN31" s="94"/>
      <c r="BE31" s="94"/>
    </row>
    <row r="32" spans="1:72" ht="15.75" customHeight="1" thickBot="1" x14ac:dyDescent="0.3">
      <c r="A32" s="92">
        <v>16</v>
      </c>
      <c r="B32" s="406" t="str">
        <f>Data!B55</f>
        <v>Totale omkostninger</v>
      </c>
      <c r="C32" s="130"/>
      <c r="D32" s="130"/>
      <c r="E32" s="131" t="s">
        <v>31</v>
      </c>
      <c r="F32" s="247">
        <f>'Budget &amp; Total'!G39</f>
        <v>0</v>
      </c>
      <c r="G32" s="132">
        <f ca="1">HLOOKUP($G$5,'Period(er)'!$X:$AL,5+A32,FALSE)</f>
        <v>0</v>
      </c>
      <c r="I32" s="809">
        <f t="shared" si="4"/>
        <v>0</v>
      </c>
      <c r="J32" s="810">
        <f>J31+J22</f>
        <v>0</v>
      </c>
      <c r="K32" s="758">
        <f t="shared" ref="K32:X32" si="8">K31+K22</f>
        <v>0</v>
      </c>
      <c r="L32" s="758">
        <f t="shared" si="8"/>
        <v>0</v>
      </c>
      <c r="M32" s="758">
        <f t="shared" si="8"/>
        <v>0</v>
      </c>
      <c r="N32" s="758">
        <f t="shared" si="8"/>
        <v>0</v>
      </c>
      <c r="O32" s="758">
        <f t="shared" si="8"/>
        <v>0</v>
      </c>
      <c r="P32" s="758">
        <f t="shared" si="8"/>
        <v>0</v>
      </c>
      <c r="Q32" s="758">
        <f t="shared" si="8"/>
        <v>0</v>
      </c>
      <c r="R32" s="758">
        <f t="shared" si="8"/>
        <v>0</v>
      </c>
      <c r="S32" s="758">
        <f t="shared" si="8"/>
        <v>0</v>
      </c>
      <c r="T32" s="758">
        <f t="shared" si="8"/>
        <v>0</v>
      </c>
      <c r="U32" s="758">
        <f t="shared" si="8"/>
        <v>0</v>
      </c>
      <c r="V32" s="758">
        <f t="shared" si="8"/>
        <v>0</v>
      </c>
      <c r="W32" s="758">
        <f t="shared" si="8"/>
        <v>0</v>
      </c>
      <c r="X32" s="790">
        <f t="shared" si="8"/>
        <v>0</v>
      </c>
      <c r="Y32" s="770">
        <f>Y31+Y22</f>
        <v>0</v>
      </c>
      <c r="Z32" s="770">
        <f t="shared" ref="Z32:AM32" si="9">Z31+Z22</f>
        <v>0</v>
      </c>
      <c r="AA32" s="770">
        <f t="shared" si="9"/>
        <v>0</v>
      </c>
      <c r="AB32" s="770">
        <f t="shared" si="9"/>
        <v>0</v>
      </c>
      <c r="AC32" s="770">
        <f t="shared" si="9"/>
        <v>0</v>
      </c>
      <c r="AD32" s="770">
        <f t="shared" si="9"/>
        <v>0</v>
      </c>
      <c r="AE32" s="770">
        <f t="shared" si="9"/>
        <v>0</v>
      </c>
      <c r="AF32" s="770">
        <f t="shared" si="9"/>
        <v>0</v>
      </c>
      <c r="AG32" s="770">
        <f t="shared" si="9"/>
        <v>0</v>
      </c>
      <c r="AH32" s="770">
        <f t="shared" si="9"/>
        <v>0</v>
      </c>
      <c r="AI32" s="770">
        <f t="shared" si="9"/>
        <v>0</v>
      </c>
      <c r="AJ32" s="770">
        <f t="shared" si="9"/>
        <v>0</v>
      </c>
      <c r="AK32" s="770">
        <f t="shared" si="9"/>
        <v>0</v>
      </c>
      <c r="AL32" s="770">
        <f t="shared" si="9"/>
        <v>0</v>
      </c>
      <c r="AM32" s="770">
        <f t="shared" si="9"/>
        <v>0</v>
      </c>
      <c r="AN32" s="94"/>
      <c r="BE32" s="94"/>
    </row>
    <row r="33" spans="1:73" s="1" customFormat="1" ht="12" customHeight="1" thickTop="1" x14ac:dyDescent="0.25">
      <c r="A33" s="92">
        <v>17</v>
      </c>
      <c r="B33" s="38" t="str">
        <f>Data!B79</f>
        <v>Tilskud</v>
      </c>
      <c r="C33" s="9"/>
      <c r="D33" s="9"/>
      <c r="E33" s="27"/>
      <c r="F33" s="117"/>
      <c r="G33" s="133"/>
      <c r="H33" s="9"/>
      <c r="I33" s="134"/>
      <c r="J33" s="479"/>
      <c r="K33" s="168"/>
      <c r="L33" s="168"/>
      <c r="M33" s="168"/>
      <c r="N33" s="168"/>
      <c r="O33" s="168"/>
      <c r="P33" s="168"/>
      <c r="Q33" s="168"/>
      <c r="R33" s="168"/>
      <c r="S33" s="168"/>
      <c r="T33" s="168"/>
      <c r="U33" s="168"/>
      <c r="V33" s="168"/>
      <c r="W33" s="168"/>
      <c r="X33" s="169"/>
      <c r="Y33" s="769"/>
      <c r="Z33" s="769"/>
      <c r="AA33" s="769"/>
      <c r="AB33" s="769"/>
      <c r="AC33" s="769"/>
      <c r="AD33" s="769"/>
      <c r="AE33" s="769"/>
      <c r="AF33" s="769"/>
      <c r="AG33" s="769"/>
      <c r="AH33" s="769"/>
      <c r="AI33" s="769"/>
      <c r="AJ33" s="769"/>
      <c r="AK33" s="769"/>
      <c r="AL33" s="769"/>
      <c r="AM33" s="769"/>
      <c r="AN33" s="94"/>
      <c r="BE33" s="94"/>
    </row>
    <row r="34" spans="1:73" s="1" customFormat="1" ht="12" customHeight="1" x14ac:dyDescent="0.25">
      <c r="A34" s="92">
        <v>18</v>
      </c>
      <c r="B34" s="38"/>
      <c r="C34" s="9" t="str">
        <f>Data!B26</f>
        <v>Beregnet tilskud</v>
      </c>
      <c r="D34" s="9"/>
      <c r="E34" s="27" t="s">
        <v>31</v>
      </c>
      <c r="F34" s="117"/>
      <c r="G34" s="119">
        <f ca="1">HLOOKUP($G$5,'Period(er)'!$X:$AL,5+A34,FALSE)</f>
        <v>0</v>
      </c>
      <c r="H34" s="9"/>
      <c r="I34" s="120">
        <f>SUM(J34:AM34)</f>
        <v>0</v>
      </c>
      <c r="J34" s="479">
        <f>J32*J12</f>
        <v>0</v>
      </c>
      <c r="K34" s="168">
        <f t="shared" ref="K34:X34" si="10">K32*K12</f>
        <v>0</v>
      </c>
      <c r="L34" s="168">
        <f t="shared" si="10"/>
        <v>0</v>
      </c>
      <c r="M34" s="168">
        <f t="shared" si="10"/>
        <v>0</v>
      </c>
      <c r="N34" s="168">
        <f t="shared" si="10"/>
        <v>0</v>
      </c>
      <c r="O34" s="168">
        <f t="shared" si="10"/>
        <v>0</v>
      </c>
      <c r="P34" s="168">
        <f t="shared" si="10"/>
        <v>0</v>
      </c>
      <c r="Q34" s="168">
        <f t="shared" si="10"/>
        <v>0</v>
      </c>
      <c r="R34" s="168">
        <f t="shared" si="10"/>
        <v>0</v>
      </c>
      <c r="S34" s="168">
        <f t="shared" si="10"/>
        <v>0</v>
      </c>
      <c r="T34" s="168">
        <f t="shared" si="10"/>
        <v>0</v>
      </c>
      <c r="U34" s="168">
        <f t="shared" si="10"/>
        <v>0</v>
      </c>
      <c r="V34" s="168">
        <f t="shared" si="10"/>
        <v>0</v>
      </c>
      <c r="W34" s="168">
        <f t="shared" si="10"/>
        <v>0</v>
      </c>
      <c r="X34" s="169">
        <f t="shared" si="10"/>
        <v>0</v>
      </c>
      <c r="Y34" s="769">
        <f>Y32*Y12</f>
        <v>0</v>
      </c>
      <c r="Z34" s="769">
        <f t="shared" ref="Z34:AM34" si="11">Z32*Z12</f>
        <v>0</v>
      </c>
      <c r="AA34" s="769">
        <f t="shared" si="11"/>
        <v>0</v>
      </c>
      <c r="AB34" s="769">
        <f t="shared" si="11"/>
        <v>0</v>
      </c>
      <c r="AC34" s="769">
        <f t="shared" si="11"/>
        <v>0</v>
      </c>
      <c r="AD34" s="769">
        <f t="shared" si="11"/>
        <v>0</v>
      </c>
      <c r="AE34" s="769">
        <f t="shared" si="11"/>
        <v>0</v>
      </c>
      <c r="AF34" s="769">
        <f t="shared" si="11"/>
        <v>0</v>
      </c>
      <c r="AG34" s="769">
        <f t="shared" si="11"/>
        <v>0</v>
      </c>
      <c r="AH34" s="769">
        <f t="shared" si="11"/>
        <v>0</v>
      </c>
      <c r="AI34" s="769">
        <f t="shared" si="11"/>
        <v>0</v>
      </c>
      <c r="AJ34" s="769">
        <f t="shared" si="11"/>
        <v>0</v>
      </c>
      <c r="AK34" s="769">
        <f t="shared" si="11"/>
        <v>0</v>
      </c>
      <c r="AL34" s="769">
        <f t="shared" si="11"/>
        <v>0</v>
      </c>
      <c r="AM34" s="769">
        <f t="shared" si="11"/>
        <v>0</v>
      </c>
      <c r="AN34" s="94"/>
      <c r="BE34" s="94"/>
    </row>
    <row r="35" spans="1:73" ht="12" customHeight="1" x14ac:dyDescent="0.25">
      <c r="A35" s="92">
        <v>19</v>
      </c>
      <c r="B35" s="39"/>
      <c r="C35" s="9" t="str">
        <f>Data!B27</f>
        <v>Forudbetalt tilskud (efter aftale)</v>
      </c>
      <c r="D35" s="135"/>
      <c r="E35" s="27" t="s">
        <v>31</v>
      </c>
      <c r="F35" s="117"/>
      <c r="G35" s="119">
        <f ca="1">HLOOKUP($G$5,'Period(er)'!$X:$AL,5+A35,FALSE)</f>
        <v>0</v>
      </c>
      <c r="I35" s="120">
        <f>SUM(J35:AM35)</f>
        <v>0</v>
      </c>
      <c r="J35" s="608"/>
      <c r="K35" s="609"/>
      <c r="L35" s="609"/>
      <c r="M35" s="609"/>
      <c r="N35" s="609"/>
      <c r="O35" s="609"/>
      <c r="P35" s="609"/>
      <c r="Q35" s="609"/>
      <c r="R35" s="609"/>
      <c r="S35" s="609"/>
      <c r="T35" s="609"/>
      <c r="U35" s="609"/>
      <c r="V35" s="609"/>
      <c r="W35" s="609"/>
      <c r="X35" s="610"/>
      <c r="Y35" s="771"/>
      <c r="Z35" s="771"/>
      <c r="AA35" s="771"/>
      <c r="AB35" s="771"/>
      <c r="AC35" s="771"/>
      <c r="AD35" s="771"/>
      <c r="AE35" s="771"/>
      <c r="AF35" s="771"/>
      <c r="AG35" s="771"/>
      <c r="AH35" s="771"/>
      <c r="AI35" s="771"/>
      <c r="AJ35" s="771"/>
      <c r="AK35" s="771"/>
      <c r="AL35" s="771"/>
      <c r="AM35" s="771"/>
      <c r="AN35" s="94"/>
      <c r="BE35" s="94"/>
    </row>
    <row r="36" spans="1:73" ht="12" customHeight="1" x14ac:dyDescent="0.25">
      <c r="A36" s="92">
        <v>20</v>
      </c>
      <c r="B36" s="39"/>
      <c r="C36" s="9" t="str">
        <f>Data!B28</f>
        <v>Justering for timepris inklusiv overhead</v>
      </c>
      <c r="D36" s="135"/>
      <c r="E36" s="27" t="s">
        <v>31</v>
      </c>
      <c r="F36" s="117"/>
      <c r="G36" s="119">
        <f ca="1">HLOOKUP($G$5,'Period(er)'!$X:$AL,5+A36,FALSE)</f>
        <v>0</v>
      </c>
      <c r="I36" s="120">
        <f ca="1">SUM(J36:AM36)</f>
        <v>0</v>
      </c>
      <c r="J36" s="479">
        <f ca="1">HLOOKUP($G$5,'Partner-period(er)'!$J:$X,25+((J$2-1)*50),FALSE)</f>
        <v>0</v>
      </c>
      <c r="K36" s="168">
        <f ca="1">HLOOKUP($G$5,'Partner-period(er)'!$J:$X,25+((K$2-1)*50),FALSE)</f>
        <v>0</v>
      </c>
      <c r="L36" s="168">
        <f ca="1">HLOOKUP($G$5,'Partner-period(er)'!$J:$X,25+((L$2-1)*50),FALSE)</f>
        <v>0</v>
      </c>
      <c r="M36" s="168">
        <f ca="1">HLOOKUP($G$5,'Partner-period(er)'!$J:$X,25+((M$2-1)*50),FALSE)</f>
        <v>0</v>
      </c>
      <c r="N36" s="168">
        <f ca="1">HLOOKUP($G$5,'Partner-period(er)'!$J:$X,25+((N$2-1)*50),FALSE)</f>
        <v>0</v>
      </c>
      <c r="O36" s="168">
        <f ca="1">HLOOKUP($G$5,'Partner-period(er)'!$J:$X,25+((O$2-1)*50),FALSE)</f>
        <v>0</v>
      </c>
      <c r="P36" s="168">
        <f ca="1">HLOOKUP($G$5,'Partner-period(er)'!$J:$X,25+((P$2-1)*50),FALSE)</f>
        <v>0</v>
      </c>
      <c r="Q36" s="168">
        <f ca="1">HLOOKUP($G$5,'Partner-period(er)'!$J:$X,25+((Q$2-1)*50),FALSE)</f>
        <v>0</v>
      </c>
      <c r="R36" s="168">
        <f ca="1">HLOOKUP($G$5,'Partner-period(er)'!$J:$X,25+((R$2-1)*50),FALSE)</f>
        <v>0</v>
      </c>
      <c r="S36" s="168">
        <f ca="1">HLOOKUP($G$5,'Partner-period(er)'!$J:$X,25+((S$2-1)*50),FALSE)</f>
        <v>0</v>
      </c>
      <c r="T36" s="168">
        <f ca="1">HLOOKUP($G$5,'Partner-period(er)'!$J:$X,25+((T$2-1)*50),FALSE)</f>
        <v>0</v>
      </c>
      <c r="U36" s="168">
        <f ca="1">HLOOKUP($G$5,'Partner-period(er)'!$J:$X,25+((U$2-1)*50),FALSE)</f>
        <v>0</v>
      </c>
      <c r="V36" s="168">
        <f ca="1">HLOOKUP($G$5,'Partner-period(er)'!$J:$X,25+((V$2-1)*50),FALSE)</f>
        <v>0</v>
      </c>
      <c r="W36" s="168">
        <f ca="1">HLOOKUP($G$5,'Partner-period(er)'!$J:$X,25+((W$2-1)*50),FALSE)</f>
        <v>0</v>
      </c>
      <c r="X36" s="169">
        <f ca="1">HLOOKUP($G$5,'Partner-period(er)'!$J:$X,25+((X$2-1)*50),FALSE)</f>
        <v>0</v>
      </c>
      <c r="Y36" s="769">
        <f ca="1">HLOOKUP($G$5,'Partner-period(er)'!$J:$X,25+((Y$2-1)*50),FALSE)</f>
        <v>0</v>
      </c>
      <c r="Z36" s="769">
        <f ca="1">HLOOKUP($G$5,'Partner-period(er)'!$J:$X,25+((Z$2-1)*50),FALSE)</f>
        <v>0</v>
      </c>
      <c r="AA36" s="769">
        <f ca="1">HLOOKUP($G$5,'Partner-period(er)'!$J:$X,25+((AA$2-1)*50),FALSE)</f>
        <v>0</v>
      </c>
      <c r="AB36" s="769">
        <f ca="1">HLOOKUP($G$5,'Partner-period(er)'!$J:$X,25+((AB$2-1)*50),FALSE)</f>
        <v>0</v>
      </c>
      <c r="AC36" s="769">
        <f ca="1">HLOOKUP($G$5,'Partner-period(er)'!$J:$X,25+((AC$2-1)*50),FALSE)</f>
        <v>0</v>
      </c>
      <c r="AD36" s="769">
        <f ca="1">HLOOKUP($G$5,'Partner-period(er)'!$J:$X,25+((AD$2-1)*50),FALSE)</f>
        <v>0</v>
      </c>
      <c r="AE36" s="769">
        <f ca="1">HLOOKUP($G$5,'Partner-period(er)'!$J:$X,25+((AE$2-1)*50),FALSE)</f>
        <v>0</v>
      </c>
      <c r="AF36" s="769">
        <f ca="1">HLOOKUP($G$5,'Partner-period(er)'!$J:$X,25+((AF$2-1)*50),FALSE)</f>
        <v>0</v>
      </c>
      <c r="AG36" s="769">
        <f ca="1">HLOOKUP($G$5,'Partner-period(er)'!$J:$X,25+((AG$2-1)*50),FALSE)</f>
        <v>0</v>
      </c>
      <c r="AH36" s="769">
        <f ca="1">HLOOKUP($G$5,'Partner-period(er)'!$J:$X,25+((AH$2-1)*50),FALSE)</f>
        <v>0</v>
      </c>
      <c r="AI36" s="769">
        <f ca="1">HLOOKUP($G$5,'Partner-period(er)'!$J:$X,25+((AI$2-1)*50),FALSE)</f>
        <v>0</v>
      </c>
      <c r="AJ36" s="769">
        <f ca="1">HLOOKUP($G$5,'Partner-period(er)'!$J:$X,25+((AJ$2-1)*50),FALSE)</f>
        <v>0</v>
      </c>
      <c r="AK36" s="769">
        <f ca="1">HLOOKUP($G$5,'Partner-period(er)'!$J:$X,25+((AK$2-1)*50),FALSE)</f>
        <v>0</v>
      </c>
      <c r="AL36" s="769">
        <f ca="1">HLOOKUP($G$5,'Partner-period(er)'!$J:$X,25+((AL$2-1)*50),FALSE)</f>
        <v>0</v>
      </c>
      <c r="AM36" s="769">
        <f ca="1">HLOOKUP($G$5,'Partner-period(er)'!$J:$X,25+((AM$2-1)*50),FALSE)</f>
        <v>0</v>
      </c>
      <c r="AN36" s="168" t="e">
        <f ca="1">HLOOKUP($G$5,'Partner-period(er)'!$J:$X,25+((AN$2-1)*50),FALSE)</f>
        <v>#VALUE!</v>
      </c>
      <c r="AO36" s="168" t="e" vm="1">
        <f ca="1">HLOOKUP($G$5,'Partner-period(er)'!$J:$X,25+((AO$2-1)*50),FALSE)</f>
        <v>#VALUE!</v>
      </c>
      <c r="AP36" s="168" t="e" vm="1">
        <f ca="1">HLOOKUP($G$5,'Partner-period(er)'!$J:$X,25+((AP$2-1)*50),FALSE)</f>
        <v>#VALUE!</v>
      </c>
      <c r="AQ36" s="168" t="e" vm="1">
        <f ca="1">HLOOKUP($G$5,'Partner-period(er)'!$J:$X,25+((AQ$2-1)*50),FALSE)</f>
        <v>#VALUE!</v>
      </c>
      <c r="AR36" s="168" t="e" vm="1">
        <f ca="1">HLOOKUP($G$5,'Partner-period(er)'!$J:$X,25+((AR$2-1)*50),FALSE)</f>
        <v>#VALUE!</v>
      </c>
      <c r="AS36" s="168" t="e" vm="1">
        <f ca="1">HLOOKUP($G$5,'Partner-period(er)'!$J:$X,25+((AS$2-1)*50),FALSE)</f>
        <v>#VALUE!</v>
      </c>
      <c r="AT36" s="168" t="e" vm="1">
        <f ca="1">HLOOKUP($G$5,'Partner-period(er)'!$J:$X,25+((AT$2-1)*50),FALSE)</f>
        <v>#VALUE!</v>
      </c>
      <c r="AU36" s="168" t="e" vm="1">
        <f ca="1">HLOOKUP($G$5,'Partner-period(er)'!$J:$X,25+((AU$2-1)*50),FALSE)</f>
        <v>#VALUE!</v>
      </c>
      <c r="AV36" s="168" t="e" vm="1">
        <f ca="1">HLOOKUP($G$5,'Partner-period(er)'!$J:$X,25+((AV$2-1)*50),FALSE)</f>
        <v>#VALUE!</v>
      </c>
      <c r="AW36" s="168" t="e" vm="1">
        <f ca="1">HLOOKUP($G$5,'Partner-period(er)'!$J:$X,25+((AW$2-1)*50),FALSE)</f>
        <v>#VALUE!</v>
      </c>
      <c r="AX36" s="168" t="e" vm="1">
        <f ca="1">HLOOKUP($G$5,'Partner-period(er)'!$J:$X,25+((AX$2-1)*50),FALSE)</f>
        <v>#VALUE!</v>
      </c>
      <c r="AY36" s="168" t="e" vm="1">
        <f ca="1">HLOOKUP($G$5,'Partner-period(er)'!$J:$X,25+((AY$2-1)*50),FALSE)</f>
        <v>#VALUE!</v>
      </c>
      <c r="AZ36" s="168" t="e" vm="1">
        <f ca="1">HLOOKUP($G$5,'Partner-period(er)'!$J:$X,25+((AZ$2-1)*50),FALSE)</f>
        <v>#VALUE!</v>
      </c>
      <c r="BA36" s="168" t="e" vm="1">
        <f ca="1">HLOOKUP($G$5,'Partner-period(er)'!$J:$X,25+((BA$2-1)*50),FALSE)</f>
        <v>#VALUE!</v>
      </c>
      <c r="BB36" s="168" t="e" vm="1">
        <f ca="1">HLOOKUP($G$5,'Partner-period(er)'!$J:$X,25+((BB$2-1)*50),FALSE)</f>
        <v>#VALUE!</v>
      </c>
      <c r="BC36" s="168" t="e" vm="1">
        <f ca="1">HLOOKUP($G$5,'Partner-period(er)'!$J:$X,25+((BC$2-1)*50),FALSE)</f>
        <v>#VALUE!</v>
      </c>
      <c r="BD36" s="168" t="e" vm="1">
        <f ca="1">HLOOKUP($G$5,'Partner-period(er)'!$J:$X,25+((BD$2-1)*50),FALSE)</f>
        <v>#VALUE!</v>
      </c>
      <c r="BE36" s="168" t="e">
        <f ca="1">HLOOKUP($G$5,'Partner-period(er)'!$J:$X,25+((BE$2-1)*50),FALSE)</f>
        <v>#VALUE!</v>
      </c>
      <c r="BF36" s="168" t="e" vm="1">
        <f ca="1">HLOOKUP($G$5,'Partner-period(er)'!$J:$X,25+((BF$2-1)*50),FALSE)</f>
        <v>#VALUE!</v>
      </c>
      <c r="BG36" s="168" t="e" vm="1">
        <f ca="1">HLOOKUP($G$5,'Partner-period(er)'!$J:$X,25+((BG$2-1)*50),FALSE)</f>
        <v>#VALUE!</v>
      </c>
      <c r="BH36" s="168" t="e" vm="1">
        <f ca="1">HLOOKUP($G$5,'Partner-period(er)'!$J:$X,25+((BH$2-1)*50),FALSE)</f>
        <v>#VALUE!</v>
      </c>
      <c r="BI36" s="168" t="e" vm="1">
        <f ca="1">HLOOKUP($G$5,'Partner-period(er)'!$J:$X,25+((BI$2-1)*50),FALSE)</f>
        <v>#VALUE!</v>
      </c>
      <c r="BJ36" s="168" t="e" vm="1">
        <f ca="1">HLOOKUP($G$5,'Partner-period(er)'!$J:$X,25+((BJ$2-1)*50),FALSE)</f>
        <v>#VALUE!</v>
      </c>
      <c r="BK36" s="168" t="e" vm="1">
        <f ca="1">HLOOKUP($G$5,'Partner-period(er)'!$J:$X,25+((BK$2-1)*50),FALSE)</f>
        <v>#VALUE!</v>
      </c>
      <c r="BL36" s="168" t="e" vm="1">
        <f ca="1">HLOOKUP($G$5,'Partner-period(er)'!$J:$X,25+((BL$2-1)*50),FALSE)</f>
        <v>#VALUE!</v>
      </c>
      <c r="BM36" s="168" t="e" vm="1">
        <f ca="1">HLOOKUP($G$5,'Partner-period(er)'!$J:$X,25+((BM$2-1)*50),FALSE)</f>
        <v>#VALUE!</v>
      </c>
      <c r="BN36" s="168" t="e" vm="1">
        <f ca="1">HLOOKUP($G$5,'Partner-period(er)'!$J:$X,25+((BN$2-1)*50),FALSE)</f>
        <v>#VALUE!</v>
      </c>
      <c r="BO36" s="168" t="e" vm="1">
        <f ca="1">HLOOKUP($G$5,'Partner-period(er)'!$J:$X,25+((BO$2-1)*50),FALSE)</f>
        <v>#VALUE!</v>
      </c>
      <c r="BP36" s="168" t="e" vm="1">
        <f ca="1">HLOOKUP($G$5,'Partner-period(er)'!$J:$X,25+((BP$2-1)*50),FALSE)</f>
        <v>#VALUE!</v>
      </c>
      <c r="BQ36" s="168" t="e" vm="1">
        <f ca="1">HLOOKUP($G$5,'Partner-period(er)'!$J:$X,25+((BQ$2-1)*50),FALSE)</f>
        <v>#VALUE!</v>
      </c>
      <c r="BR36" s="168" t="e" vm="1">
        <f ca="1">HLOOKUP($G$5,'Partner-period(er)'!$J:$X,25+((BR$2-1)*50),FALSE)</f>
        <v>#VALUE!</v>
      </c>
      <c r="BS36" s="168" t="e" vm="1">
        <f ca="1">HLOOKUP($G$5,'Partner-period(er)'!$J:$X,25+((BS$2-1)*50),FALSE)</f>
        <v>#VALUE!</v>
      </c>
      <c r="BT36" s="168" t="e" vm="1">
        <f ca="1">HLOOKUP($G$5,'Partner-period(er)'!$J:$X,25+((BT$2-1)*50),FALSE)</f>
        <v>#VALUE!</v>
      </c>
      <c r="BU36" s="168" t="e" vm="1">
        <f ca="1">HLOOKUP($G$5,'Partner-period(er)'!$J:$X,25+((BU$2-1)*50),FALSE)</f>
        <v>#VALUE!</v>
      </c>
    </row>
    <row r="37" spans="1:73" ht="12" customHeight="1" x14ac:dyDescent="0.25">
      <c r="A37" s="92">
        <v>21</v>
      </c>
      <c r="B37" s="39"/>
      <c r="C37" s="9" t="str">
        <f>Data!B29</f>
        <v>Justering for budgetoverskridelse</v>
      </c>
      <c r="D37" s="135"/>
      <c r="E37" s="27" t="s">
        <v>31</v>
      </c>
      <c r="F37" s="117"/>
      <c r="G37" s="119">
        <f ca="1">HLOOKUP($G$5,'Period(er)'!$X:$AL,5+A37,FALSE)</f>
        <v>0</v>
      </c>
      <c r="I37" s="120">
        <f ca="1">IF(Data!H2="nej",                 IF((G34+G35+G36)&gt;F38,-G34-G35-G36+F38-HLOOKUP(G5,'Period(er)'!X2:AL29,25,FALSE),0),SUM(J37:AM37))</f>
        <v>0</v>
      </c>
      <c r="J37" s="480">
        <f ca="1">HLOOKUP($G$5,'Partner-period(er)'!$J:$X,26+((J$2-1)*50),FALSE)</f>
        <v>0</v>
      </c>
      <c r="K37" s="172">
        <f ca="1">HLOOKUP($G$5,'Partner-period(er)'!$J:$X,26+((K$2-1)*50),FALSE)</f>
        <v>0</v>
      </c>
      <c r="L37" s="172">
        <f ca="1">HLOOKUP($G$5,'Partner-period(er)'!$J:$X,26+((L$2-1)*50),FALSE)</f>
        <v>0</v>
      </c>
      <c r="M37" s="172">
        <f ca="1">HLOOKUP($G$5,'Partner-period(er)'!$J:$X,26+((M$2-1)*50),FALSE)</f>
        <v>0</v>
      </c>
      <c r="N37" s="172">
        <f ca="1">HLOOKUP($G$5,'Partner-period(er)'!$J:$X,26+((N$2-1)*50),FALSE)</f>
        <v>0</v>
      </c>
      <c r="O37" s="172">
        <f ca="1">HLOOKUP($G$5,'Partner-period(er)'!$J:$X,26+((O$2-1)*50),FALSE)</f>
        <v>0</v>
      </c>
      <c r="P37" s="172">
        <f ca="1">HLOOKUP($G$5,'Partner-period(er)'!$J:$X,26+((P$2-1)*50),FALSE)</f>
        <v>0</v>
      </c>
      <c r="Q37" s="172">
        <f ca="1">HLOOKUP($G$5,'Partner-period(er)'!$J:$X,26+((Q$2-1)*50),FALSE)</f>
        <v>0</v>
      </c>
      <c r="R37" s="172">
        <f ca="1">HLOOKUP($G$5,'Partner-period(er)'!$J:$X,26+((R$2-1)*50),FALSE)</f>
        <v>0</v>
      </c>
      <c r="S37" s="172">
        <f ca="1">HLOOKUP($G$5,'Partner-period(er)'!$J:$X,26+((S$2-1)*50),FALSE)</f>
        <v>0</v>
      </c>
      <c r="T37" s="172">
        <f ca="1">HLOOKUP($G$5,'Partner-period(er)'!$J:$X,26+((T$2-1)*50),FALSE)</f>
        <v>0</v>
      </c>
      <c r="U37" s="172">
        <f ca="1">HLOOKUP($G$5,'Partner-period(er)'!$J:$X,26+((U$2-1)*50),FALSE)</f>
        <v>0</v>
      </c>
      <c r="V37" s="172">
        <f ca="1">HLOOKUP($G$5,'Partner-period(er)'!$J:$X,26+((V$2-1)*50),FALSE)</f>
        <v>0</v>
      </c>
      <c r="W37" s="172">
        <f ca="1">HLOOKUP($G$5,'Partner-period(er)'!$J:$X,26+((W$2-1)*50),FALSE)</f>
        <v>0</v>
      </c>
      <c r="X37" s="791">
        <f ca="1">HLOOKUP($G$5,'Partner-period(er)'!$J:$X,26+((X$2-1)*50),FALSE)</f>
        <v>0</v>
      </c>
      <c r="Y37" s="769">
        <f ca="1">HLOOKUP($G$5,'Partner-period(er)'!$J:$X,26+((Y$2-1)*50),FALSE)</f>
        <v>0</v>
      </c>
      <c r="Z37" s="769">
        <f ca="1">HLOOKUP($G$5,'Partner-period(er)'!$J:$X,26+((Z$2-1)*50),FALSE)</f>
        <v>0</v>
      </c>
      <c r="AA37" s="769">
        <f ca="1">HLOOKUP($G$5,'Partner-period(er)'!$J:$X,26+((AA$2-1)*50),FALSE)</f>
        <v>0</v>
      </c>
      <c r="AB37" s="769">
        <f ca="1">HLOOKUP($G$5,'Partner-period(er)'!$J:$X,26+((AB$2-1)*50),FALSE)</f>
        <v>0</v>
      </c>
      <c r="AC37" s="769">
        <f ca="1">HLOOKUP($G$5,'Partner-period(er)'!$J:$X,26+((AC$2-1)*50),FALSE)</f>
        <v>0</v>
      </c>
      <c r="AD37" s="769">
        <f ca="1">HLOOKUP($G$5,'Partner-period(er)'!$J:$X,26+((AD$2-1)*50),FALSE)</f>
        <v>0</v>
      </c>
      <c r="AE37" s="769">
        <f ca="1">HLOOKUP($G$5,'Partner-period(er)'!$J:$X,26+((AE$2-1)*50),FALSE)</f>
        <v>0</v>
      </c>
      <c r="AF37" s="769">
        <f ca="1">HLOOKUP($G$5,'Partner-period(er)'!$J:$X,26+((AF$2-1)*50),FALSE)</f>
        <v>0</v>
      </c>
      <c r="AG37" s="769">
        <f ca="1">HLOOKUP($G$5,'Partner-period(er)'!$J:$X,26+((AG$2-1)*50),FALSE)</f>
        <v>0</v>
      </c>
      <c r="AH37" s="769">
        <f ca="1">HLOOKUP($G$5,'Partner-period(er)'!$J:$X,26+((AH$2-1)*50),FALSE)</f>
        <v>0</v>
      </c>
      <c r="AI37" s="769">
        <f ca="1">HLOOKUP($G$5,'Partner-period(er)'!$J:$X,26+((AI$2-1)*50),FALSE)</f>
        <v>0</v>
      </c>
      <c r="AJ37" s="769">
        <f ca="1">HLOOKUP($G$5,'Partner-period(er)'!$J:$X,26+((AJ$2-1)*50),FALSE)</f>
        <v>0</v>
      </c>
      <c r="AK37" s="769">
        <f ca="1">HLOOKUP($G$5,'Partner-period(er)'!$J:$X,26+((AK$2-1)*50),FALSE)</f>
        <v>0</v>
      </c>
      <c r="AL37" s="769">
        <f ca="1">HLOOKUP($G$5,'Partner-period(er)'!$J:$X,26+((AL$2-1)*50),FALSE)</f>
        <v>0</v>
      </c>
      <c r="AM37" s="769">
        <f ca="1">HLOOKUP($G$5,'Partner-period(er)'!$J:$X,26+((AM$2-1)*50),FALSE)</f>
        <v>0</v>
      </c>
      <c r="AN37" s="94"/>
      <c r="BE37" s="94"/>
    </row>
    <row r="38" spans="1:73" ht="12" customHeight="1" x14ac:dyDescent="0.25">
      <c r="A38" s="92">
        <v>22</v>
      </c>
      <c r="B38" s="36"/>
      <c r="C38" s="136" t="str">
        <f>Data!B30</f>
        <v>Tilskud total / til faktura</v>
      </c>
      <c r="D38" s="136"/>
      <c r="E38" s="97" t="s">
        <v>31</v>
      </c>
      <c r="F38" s="248">
        <f>'Budget &amp; Total'!G43</f>
        <v>0</v>
      </c>
      <c r="G38" s="118">
        <f ca="1">HLOOKUP($G$5,'Period(er)'!$X:$AL,5+A38,FALSE)</f>
        <v>0</v>
      </c>
      <c r="I38" s="137">
        <f ca="1">SUM(I34:I37)</f>
        <v>0</v>
      </c>
      <c r="J38" s="171">
        <f ca="1">J34+J35+J36+J37</f>
        <v>0</v>
      </c>
      <c r="K38" s="171">
        <f t="shared" ref="K38:X38" ca="1" si="12">K34+K35+K36+K37</f>
        <v>0</v>
      </c>
      <c r="L38" s="171">
        <f t="shared" ca="1" si="12"/>
        <v>0</v>
      </c>
      <c r="M38" s="171">
        <f t="shared" ca="1" si="12"/>
        <v>0</v>
      </c>
      <c r="N38" s="171">
        <f t="shared" ca="1" si="12"/>
        <v>0</v>
      </c>
      <c r="O38" s="171">
        <f t="shared" ca="1" si="12"/>
        <v>0</v>
      </c>
      <c r="P38" s="171">
        <f t="shared" ca="1" si="12"/>
        <v>0</v>
      </c>
      <c r="Q38" s="171">
        <f t="shared" ca="1" si="12"/>
        <v>0</v>
      </c>
      <c r="R38" s="171">
        <f t="shared" ca="1" si="12"/>
        <v>0</v>
      </c>
      <c r="S38" s="171">
        <f t="shared" ca="1" si="12"/>
        <v>0</v>
      </c>
      <c r="T38" s="171">
        <f t="shared" ca="1" si="12"/>
        <v>0</v>
      </c>
      <c r="U38" s="171">
        <f t="shared" ca="1" si="12"/>
        <v>0</v>
      </c>
      <c r="V38" s="171">
        <f t="shared" ca="1" si="12"/>
        <v>0</v>
      </c>
      <c r="W38" s="171">
        <f t="shared" ca="1" si="12"/>
        <v>0</v>
      </c>
      <c r="X38" s="792">
        <f t="shared" ca="1" si="12"/>
        <v>0</v>
      </c>
      <c r="Y38" s="770">
        <f ca="1">Y34+Y35+Y36+Y37</f>
        <v>0</v>
      </c>
      <c r="Z38" s="770">
        <f t="shared" ref="Z38:AM38" ca="1" si="13">Z34+Z35+Z36+Z37</f>
        <v>0</v>
      </c>
      <c r="AA38" s="770">
        <f t="shared" ca="1" si="13"/>
        <v>0</v>
      </c>
      <c r="AB38" s="770">
        <f t="shared" ca="1" si="13"/>
        <v>0</v>
      </c>
      <c r="AC38" s="770">
        <f t="shared" ca="1" si="13"/>
        <v>0</v>
      </c>
      <c r="AD38" s="770">
        <f t="shared" ca="1" si="13"/>
        <v>0</v>
      </c>
      <c r="AE38" s="770">
        <f t="shared" ca="1" si="13"/>
        <v>0</v>
      </c>
      <c r="AF38" s="770">
        <f t="shared" ca="1" si="13"/>
        <v>0</v>
      </c>
      <c r="AG38" s="770">
        <f t="shared" ca="1" si="13"/>
        <v>0</v>
      </c>
      <c r="AH38" s="770">
        <f t="shared" ca="1" si="13"/>
        <v>0</v>
      </c>
      <c r="AI38" s="770">
        <f t="shared" ca="1" si="13"/>
        <v>0</v>
      </c>
      <c r="AJ38" s="770">
        <f t="shared" ca="1" si="13"/>
        <v>0</v>
      </c>
      <c r="AK38" s="770">
        <f t="shared" ca="1" si="13"/>
        <v>0</v>
      </c>
      <c r="AL38" s="770">
        <f t="shared" ca="1" si="13"/>
        <v>0</v>
      </c>
      <c r="AM38" s="770">
        <f t="shared" ca="1" si="13"/>
        <v>0</v>
      </c>
      <c r="AN38" s="94"/>
      <c r="BE38" s="94"/>
    </row>
    <row r="39" spans="1:73" ht="12" customHeight="1" x14ac:dyDescent="0.25">
      <c r="A39" s="92">
        <v>23</v>
      </c>
      <c r="B39" s="38"/>
      <c r="C39" s="33" t="str">
        <f>Data!B31</f>
        <v>Anden finansiering</v>
      </c>
      <c r="D39" s="33"/>
      <c r="E39" s="27" t="s">
        <v>31</v>
      </c>
      <c r="F39" s="245">
        <f>'Budget &amp; Total'!G44</f>
        <v>0</v>
      </c>
      <c r="G39" s="119">
        <f ca="1">HLOOKUP($G$5,'Period(er)'!$X:$AL,5+A39,FALSE)</f>
        <v>0</v>
      </c>
      <c r="I39" s="120">
        <f>SUM(J39:AM39)</f>
        <v>0</v>
      </c>
      <c r="J39" s="608"/>
      <c r="K39" s="609"/>
      <c r="L39" s="609"/>
      <c r="M39" s="609"/>
      <c r="N39" s="609"/>
      <c r="O39" s="609"/>
      <c r="P39" s="609"/>
      <c r="Q39" s="609"/>
      <c r="R39" s="609"/>
      <c r="S39" s="609"/>
      <c r="T39" s="609"/>
      <c r="U39" s="609"/>
      <c r="V39" s="609"/>
      <c r="W39" s="609"/>
      <c r="X39" s="610"/>
      <c r="Y39" s="767"/>
      <c r="Z39" s="767"/>
      <c r="AA39" s="767"/>
      <c r="AB39" s="767"/>
      <c r="AC39" s="767"/>
      <c r="AD39" s="767"/>
      <c r="AE39" s="767"/>
      <c r="AF39" s="767"/>
      <c r="AG39" s="767"/>
      <c r="AH39" s="767"/>
      <c r="AI39" s="767"/>
      <c r="AJ39" s="767"/>
      <c r="AK39" s="767"/>
      <c r="AL39" s="767"/>
      <c r="AM39" s="767"/>
      <c r="AN39" s="94"/>
      <c r="BE39" s="94"/>
    </row>
    <row r="40" spans="1:73" ht="12" customHeight="1" x14ac:dyDescent="0.25">
      <c r="A40" s="92">
        <v>24</v>
      </c>
      <c r="B40" s="40"/>
      <c r="C40" s="34" t="str">
        <f>Data!B32</f>
        <v>Egenfinansiering</v>
      </c>
      <c r="D40" s="34"/>
      <c r="E40" s="138" t="s">
        <v>31</v>
      </c>
      <c r="F40" s="249">
        <f>'Budget &amp; Total'!G45</f>
        <v>0</v>
      </c>
      <c r="G40" s="139">
        <f ca="1">HLOOKUP($G$5,'Period(er)'!$X:$AL,5+A40,FALSE)</f>
        <v>0</v>
      </c>
      <c r="I40" s="140">
        <f ca="1">SUM(J40:AM40)</f>
        <v>0</v>
      </c>
      <c r="J40" s="172">
        <f ca="1">J32-J38-J39</f>
        <v>0</v>
      </c>
      <c r="K40" s="172">
        <f t="shared" ref="K40:X40" ca="1" si="14">K32-K38-K39</f>
        <v>0</v>
      </c>
      <c r="L40" s="172">
        <f t="shared" ca="1" si="14"/>
        <v>0</v>
      </c>
      <c r="M40" s="172">
        <f t="shared" ca="1" si="14"/>
        <v>0</v>
      </c>
      <c r="N40" s="172">
        <f t="shared" ca="1" si="14"/>
        <v>0</v>
      </c>
      <c r="O40" s="172">
        <f t="shared" ca="1" si="14"/>
        <v>0</v>
      </c>
      <c r="P40" s="172">
        <f t="shared" ca="1" si="14"/>
        <v>0</v>
      </c>
      <c r="Q40" s="172">
        <f t="shared" ca="1" si="14"/>
        <v>0</v>
      </c>
      <c r="R40" s="172">
        <f t="shared" ca="1" si="14"/>
        <v>0</v>
      </c>
      <c r="S40" s="172">
        <f t="shared" ca="1" si="14"/>
        <v>0</v>
      </c>
      <c r="T40" s="172">
        <f t="shared" ca="1" si="14"/>
        <v>0</v>
      </c>
      <c r="U40" s="172">
        <f t="shared" ca="1" si="14"/>
        <v>0</v>
      </c>
      <c r="V40" s="172">
        <f t="shared" ca="1" si="14"/>
        <v>0</v>
      </c>
      <c r="W40" s="172">
        <f t="shared" ca="1" si="14"/>
        <v>0</v>
      </c>
      <c r="X40" s="791">
        <f t="shared" ca="1" si="14"/>
        <v>0</v>
      </c>
      <c r="Y40" s="769">
        <f ca="1">Y32-Y38-Y39</f>
        <v>0</v>
      </c>
      <c r="Z40" s="769">
        <f t="shared" ref="Z40:AM40" ca="1" si="15">Z32-Z38-Z39</f>
        <v>0</v>
      </c>
      <c r="AA40" s="769">
        <f t="shared" ca="1" si="15"/>
        <v>0</v>
      </c>
      <c r="AB40" s="769">
        <f t="shared" ca="1" si="15"/>
        <v>0</v>
      </c>
      <c r="AC40" s="769">
        <f t="shared" ca="1" si="15"/>
        <v>0</v>
      </c>
      <c r="AD40" s="769">
        <f t="shared" ca="1" si="15"/>
        <v>0</v>
      </c>
      <c r="AE40" s="769">
        <f t="shared" ca="1" si="15"/>
        <v>0</v>
      </c>
      <c r="AF40" s="769">
        <f t="shared" ca="1" si="15"/>
        <v>0</v>
      </c>
      <c r="AG40" s="769">
        <f t="shared" ca="1" si="15"/>
        <v>0</v>
      </c>
      <c r="AH40" s="769">
        <f t="shared" ca="1" si="15"/>
        <v>0</v>
      </c>
      <c r="AI40" s="769">
        <f t="shared" ca="1" si="15"/>
        <v>0</v>
      </c>
      <c r="AJ40" s="769">
        <f t="shared" ca="1" si="15"/>
        <v>0</v>
      </c>
      <c r="AK40" s="769">
        <f t="shared" ca="1" si="15"/>
        <v>0</v>
      </c>
      <c r="AL40" s="769">
        <f t="shared" ca="1" si="15"/>
        <v>0</v>
      </c>
      <c r="AM40" s="769">
        <f t="shared" ca="1" si="15"/>
        <v>0</v>
      </c>
      <c r="AN40" s="94"/>
      <c r="BE40" s="94"/>
    </row>
    <row r="41" spans="1:73" ht="18" customHeight="1" x14ac:dyDescent="0.25">
      <c r="A41" s="92">
        <v>22</v>
      </c>
      <c r="B41" s="613" t="str">
        <f>Data!B41</f>
        <v>Evt udjævning af tilskud til lønomkostninger</v>
      </c>
      <c r="C41" s="614"/>
      <c r="D41" s="614"/>
      <c r="E41" s="614"/>
      <c r="F41" s="614"/>
      <c r="G41" s="614"/>
      <c r="H41" s="614"/>
      <c r="I41" s="615">
        <f ca="1">IF(I37&lt;0,Data!B56,)</f>
        <v>0</v>
      </c>
      <c r="J41" s="614"/>
      <c r="K41" s="614"/>
      <c r="L41" s="614"/>
      <c r="M41" s="614"/>
      <c r="N41" s="614"/>
      <c r="O41" s="614"/>
      <c r="P41" s="614"/>
      <c r="Q41" s="614"/>
      <c r="R41" s="614"/>
      <c r="S41" s="614"/>
      <c r="T41" s="614"/>
      <c r="U41" s="614"/>
      <c r="V41" s="614"/>
      <c r="W41" s="614"/>
      <c r="X41" s="644"/>
      <c r="Y41" s="297"/>
      <c r="Z41" s="297"/>
      <c r="AA41" s="297"/>
      <c r="AB41" s="297"/>
      <c r="AC41" s="297"/>
      <c r="AD41" s="297"/>
      <c r="AE41" s="297"/>
      <c r="AF41" s="297"/>
      <c r="AG41" s="297"/>
      <c r="AH41" s="297"/>
      <c r="AI41" s="297"/>
      <c r="AJ41" s="297"/>
      <c r="AK41" s="297"/>
      <c r="AL41" s="297"/>
      <c r="AM41" s="297"/>
      <c r="AN41" s="94"/>
      <c r="BE41" s="94"/>
    </row>
    <row r="42" spans="1:73" ht="11.25" customHeight="1" x14ac:dyDescent="0.25">
      <c r="B42" s="616"/>
      <c r="C42" s="915" t="str">
        <f>Data!B42</f>
        <v>Den gennemsnitlig timepris, tilskuddet er beregnet ud fra, må ikke på noget tidspunkt gennemsnitligt overstige den budgetterede.</v>
      </c>
      <c r="D42" s="915"/>
      <c r="E42" s="916"/>
      <c r="F42" s="617" t="str">
        <f>Data!B33</f>
        <v>Udbetalingsloft</v>
      </c>
      <c r="G42" s="618"/>
      <c r="H42" s="618"/>
      <c r="I42" s="619"/>
      <c r="J42" s="620">
        <f ca="1">HLOOKUP($G$5,'Partner-period(er)'!$J:$X,46+((J$2-1)*50),FALSE)</f>
        <v>0</v>
      </c>
      <c r="K42" s="621">
        <f ca="1">HLOOKUP($G$5,'Partner-period(er)'!$J:$X,46+((K$2-1)*50),FALSE)</f>
        <v>0</v>
      </c>
      <c r="L42" s="621">
        <f ca="1">HLOOKUP($G$5,'Partner-period(er)'!$J:$X,46+((L$2-1)*50),FALSE)</f>
        <v>0</v>
      </c>
      <c r="M42" s="621">
        <f ca="1">HLOOKUP($G$5,'Partner-period(er)'!$J:$X,46+((M$2-1)*50),FALSE)</f>
        <v>0</v>
      </c>
      <c r="N42" s="621">
        <f ca="1">HLOOKUP($G$5,'Partner-period(er)'!$J:$X,46+((N$2-1)*50),FALSE)</f>
        <v>0</v>
      </c>
      <c r="O42" s="621">
        <f ca="1">HLOOKUP($G$5,'Partner-period(er)'!$J:$X,46+((O$2-1)*50),FALSE)</f>
        <v>0</v>
      </c>
      <c r="P42" s="621">
        <f ca="1">HLOOKUP($G$5,'Partner-period(er)'!$J:$X,46+((P$2-1)*50),FALSE)</f>
        <v>0</v>
      </c>
      <c r="Q42" s="621">
        <f ca="1">HLOOKUP($G$5,'Partner-period(er)'!$J:$X,46+((Q$2-1)*50),FALSE)</f>
        <v>0</v>
      </c>
      <c r="R42" s="621">
        <f ca="1">HLOOKUP($G$5,'Partner-period(er)'!$J:$X,46+((R$2-1)*50),FALSE)</f>
        <v>0</v>
      </c>
      <c r="S42" s="621">
        <f ca="1">HLOOKUP($G$5,'Partner-period(er)'!$J:$X,46+((S$2-1)*50),FALSE)</f>
        <v>0</v>
      </c>
      <c r="T42" s="621">
        <f ca="1">HLOOKUP($G$5,'Partner-period(er)'!$J:$X,46+((T$2-1)*50),FALSE)</f>
        <v>0</v>
      </c>
      <c r="U42" s="621">
        <f ca="1">HLOOKUP($G$5,'Partner-period(er)'!$J:$X,46+((U$2-1)*50),FALSE)</f>
        <v>0</v>
      </c>
      <c r="V42" s="621">
        <f ca="1">HLOOKUP($G$5,'Partner-period(er)'!$J:$X,46+((V$2-1)*50),FALSE)</f>
        <v>0</v>
      </c>
      <c r="W42" s="621">
        <f ca="1">HLOOKUP($G$5,'Partner-period(er)'!$J:$X,46+((W$2-1)*50),FALSE)</f>
        <v>0</v>
      </c>
      <c r="X42" s="793">
        <f ca="1">HLOOKUP($G$5,'Partner-period(er)'!$J:$X,46+((X$2-1)*50),FALSE)</f>
        <v>0</v>
      </c>
      <c r="Y42" s="772">
        <f ca="1">HLOOKUP($G$5,'Partner-period(er)'!$J:$X,46+((Y$2-1)*50),FALSE)</f>
        <v>0</v>
      </c>
      <c r="Z42" s="772">
        <f ca="1">HLOOKUP($G$5,'Partner-period(er)'!$J:$X,46+((Z$2-1)*50),FALSE)</f>
        <v>0</v>
      </c>
      <c r="AA42" s="772">
        <f ca="1">HLOOKUP($G$5,'Partner-period(er)'!$J:$X,46+((AA$2-1)*50),FALSE)</f>
        <v>0</v>
      </c>
      <c r="AB42" s="772">
        <f ca="1">HLOOKUP($G$5,'Partner-period(er)'!$J:$X,46+((AB$2-1)*50),FALSE)</f>
        <v>0</v>
      </c>
      <c r="AC42" s="772">
        <f ca="1">HLOOKUP($G$5,'Partner-period(er)'!$J:$X,46+((AC$2-1)*50),FALSE)</f>
        <v>0</v>
      </c>
      <c r="AD42" s="772">
        <f ca="1">HLOOKUP($G$5,'Partner-period(er)'!$J:$X,46+((AD$2-1)*50),FALSE)</f>
        <v>0</v>
      </c>
      <c r="AE42" s="772">
        <f ca="1">HLOOKUP($G$5,'Partner-period(er)'!$J:$X,46+((AE$2-1)*50),FALSE)</f>
        <v>0</v>
      </c>
      <c r="AF42" s="772">
        <f ca="1">HLOOKUP($G$5,'Partner-period(er)'!$J:$X,46+((AF$2-1)*50),FALSE)</f>
        <v>0</v>
      </c>
      <c r="AG42" s="772">
        <f ca="1">HLOOKUP($G$5,'Partner-period(er)'!$J:$X,46+((AG$2-1)*50),FALSE)</f>
        <v>0</v>
      </c>
      <c r="AH42" s="772">
        <f ca="1">HLOOKUP($G$5,'Partner-period(er)'!$J:$X,46+((AH$2-1)*50),FALSE)</f>
        <v>0</v>
      </c>
      <c r="AI42" s="772">
        <f ca="1">HLOOKUP($G$5,'Partner-period(er)'!$J:$X,46+((AI$2-1)*50),FALSE)</f>
        <v>0</v>
      </c>
      <c r="AJ42" s="772">
        <f ca="1">HLOOKUP($G$5,'Partner-period(er)'!$J:$X,46+((AJ$2-1)*50),FALSE)</f>
        <v>0</v>
      </c>
      <c r="AK42" s="772">
        <f ca="1">HLOOKUP($G$5,'Partner-period(er)'!$J:$X,46+((AK$2-1)*50),FALSE)</f>
        <v>0</v>
      </c>
      <c r="AL42" s="772">
        <f ca="1">HLOOKUP($G$5,'Partner-period(er)'!$J:$X,46+((AL$2-1)*50),FALSE)</f>
        <v>0</v>
      </c>
      <c r="AM42" s="772">
        <f ca="1">HLOOKUP($G$5,'Partner-period(er)'!$J:$X,46+((AM$2-1)*50),FALSE)</f>
        <v>0</v>
      </c>
    </row>
    <row r="43" spans="1:73" ht="11.25" customHeight="1" x14ac:dyDescent="0.25">
      <c r="B43" s="622"/>
      <c r="C43" s="917"/>
      <c r="D43" s="917"/>
      <c r="E43" s="918"/>
      <c r="F43" s="623" t="str">
        <f>Data!B34</f>
        <v>Til/fra pulje</v>
      </c>
      <c r="G43" s="614"/>
      <c r="H43" s="614"/>
      <c r="I43" s="624"/>
      <c r="J43" s="625">
        <f ca="1">HLOOKUP($G$5,'Partner-period(er)'!$J:$X,47+((J$2-1)*50),FALSE)</f>
        <v>0</v>
      </c>
      <c r="K43" s="626">
        <f ca="1">HLOOKUP($G$5,'Partner-period(er)'!$J:$X,47+((K$2-1)*50),FALSE)</f>
        <v>0</v>
      </c>
      <c r="L43" s="626">
        <f ca="1">HLOOKUP($G$5,'Partner-period(er)'!$J:$X,47+((L$2-1)*50),FALSE)</f>
        <v>0</v>
      </c>
      <c r="M43" s="626">
        <f ca="1">HLOOKUP($G$5,'Partner-period(er)'!$J:$X,47+((M$2-1)*50),FALSE)</f>
        <v>0</v>
      </c>
      <c r="N43" s="626">
        <f ca="1">HLOOKUP($G$5,'Partner-period(er)'!$J:$X,47+((N$2-1)*50),FALSE)</f>
        <v>0</v>
      </c>
      <c r="O43" s="626">
        <f ca="1">HLOOKUP($G$5,'Partner-period(er)'!$J:$X,47+((O$2-1)*50),FALSE)</f>
        <v>0</v>
      </c>
      <c r="P43" s="626">
        <f ca="1">HLOOKUP($G$5,'Partner-period(er)'!$J:$X,47+((P$2-1)*50),FALSE)</f>
        <v>0</v>
      </c>
      <c r="Q43" s="626">
        <f ca="1">HLOOKUP($G$5,'Partner-period(er)'!$J:$X,47+((Q$2-1)*50),FALSE)</f>
        <v>0</v>
      </c>
      <c r="R43" s="626">
        <f ca="1">HLOOKUP($G$5,'Partner-period(er)'!$J:$X,47+((R$2-1)*50),FALSE)</f>
        <v>0</v>
      </c>
      <c r="S43" s="626">
        <f ca="1">HLOOKUP($G$5,'Partner-period(er)'!$J:$X,47+((S$2-1)*50),FALSE)</f>
        <v>0</v>
      </c>
      <c r="T43" s="626">
        <f ca="1">HLOOKUP($G$5,'Partner-period(er)'!$J:$X,47+((T$2-1)*50),FALSE)</f>
        <v>0</v>
      </c>
      <c r="U43" s="626">
        <f ca="1">HLOOKUP($G$5,'Partner-period(er)'!$J:$X,47+((U$2-1)*50),FALSE)</f>
        <v>0</v>
      </c>
      <c r="V43" s="626">
        <f ca="1">HLOOKUP($G$5,'Partner-period(er)'!$J:$X,47+((V$2-1)*50),FALSE)</f>
        <v>0</v>
      </c>
      <c r="W43" s="626">
        <f ca="1">HLOOKUP($G$5,'Partner-period(er)'!$J:$X,47+((W$2-1)*50),FALSE)</f>
        <v>0</v>
      </c>
      <c r="X43" s="627">
        <f ca="1">HLOOKUP($G$5,'Partner-period(er)'!$J:$X,47+((X$2-1)*50),FALSE)</f>
        <v>0</v>
      </c>
      <c r="Y43" s="772">
        <f ca="1">HLOOKUP($G$5,'Partner-period(er)'!$J:$X,47+((Y$2-1)*50),FALSE)</f>
        <v>0</v>
      </c>
      <c r="Z43" s="772">
        <f ca="1">HLOOKUP($G$5,'Partner-period(er)'!$J:$X,47+((Z$2-1)*50),FALSE)</f>
        <v>0</v>
      </c>
      <c r="AA43" s="772">
        <f ca="1">HLOOKUP($G$5,'Partner-period(er)'!$J:$X,47+((AA$2-1)*50),FALSE)</f>
        <v>0</v>
      </c>
      <c r="AB43" s="772">
        <f ca="1">HLOOKUP($G$5,'Partner-period(er)'!$J:$X,47+((AB$2-1)*50),FALSE)</f>
        <v>0</v>
      </c>
      <c r="AC43" s="772">
        <f ca="1">HLOOKUP($G$5,'Partner-period(er)'!$J:$X,47+((AC$2-1)*50),FALSE)</f>
        <v>0</v>
      </c>
      <c r="AD43" s="772">
        <f ca="1">HLOOKUP($G$5,'Partner-period(er)'!$J:$X,47+((AD$2-1)*50),FALSE)</f>
        <v>0</v>
      </c>
      <c r="AE43" s="772">
        <f ca="1">HLOOKUP($G$5,'Partner-period(er)'!$J:$X,47+((AE$2-1)*50),FALSE)</f>
        <v>0</v>
      </c>
      <c r="AF43" s="772">
        <f ca="1">HLOOKUP($G$5,'Partner-period(er)'!$J:$X,47+((AF$2-1)*50),FALSE)</f>
        <v>0</v>
      </c>
      <c r="AG43" s="772">
        <f ca="1">HLOOKUP($G$5,'Partner-period(er)'!$J:$X,47+((AG$2-1)*50),FALSE)</f>
        <v>0</v>
      </c>
      <c r="AH43" s="772">
        <f ca="1">HLOOKUP($G$5,'Partner-period(er)'!$J:$X,47+((AH$2-1)*50),FALSE)</f>
        <v>0</v>
      </c>
      <c r="AI43" s="772">
        <f ca="1">HLOOKUP($G$5,'Partner-period(er)'!$J:$X,47+((AI$2-1)*50),FALSE)</f>
        <v>0</v>
      </c>
      <c r="AJ43" s="772">
        <f ca="1">HLOOKUP($G$5,'Partner-period(er)'!$J:$X,47+((AJ$2-1)*50),FALSE)</f>
        <v>0</v>
      </c>
      <c r="AK43" s="772">
        <f ca="1">HLOOKUP($G$5,'Partner-period(er)'!$J:$X,47+((AK$2-1)*50),FALSE)</f>
        <v>0</v>
      </c>
      <c r="AL43" s="772">
        <f ca="1">HLOOKUP($G$5,'Partner-period(er)'!$J:$X,47+((AL$2-1)*50),FALSE)</f>
        <v>0</v>
      </c>
      <c r="AM43" s="772">
        <f ca="1">HLOOKUP($G$5,'Partner-period(er)'!$J:$X,47+((AM$2-1)*50),FALSE)</f>
        <v>0</v>
      </c>
      <c r="AN43" s="94">
        <v>47</v>
      </c>
      <c r="BE43" s="94">
        <v>47</v>
      </c>
    </row>
    <row r="44" spans="1:73" ht="14.25" customHeight="1" x14ac:dyDescent="0.25">
      <c r="B44" s="622"/>
      <c r="C44" s="917"/>
      <c r="D44" s="917"/>
      <c r="E44" s="918"/>
      <c r="F44" s="623" t="str">
        <f>Data!B35</f>
        <v>Pulje for tilbageholdt tilskud</v>
      </c>
      <c r="G44" s="614"/>
      <c r="H44" s="614"/>
      <c r="I44" s="628"/>
      <c r="J44" s="625">
        <f ca="1">HLOOKUP($G$5,'Partner-period(er)'!$J:$X,48+((J$2-1)*50),FALSE)</f>
        <v>0</v>
      </c>
      <c r="K44" s="626">
        <f ca="1">HLOOKUP($G$5,'Partner-period(er)'!$J:$X,48+((K$2-1)*50),FALSE)</f>
        <v>0</v>
      </c>
      <c r="L44" s="626">
        <f ca="1">HLOOKUP($G$5,'Partner-period(er)'!$J:$X,48+((L$2-1)*50),FALSE)</f>
        <v>0</v>
      </c>
      <c r="M44" s="626">
        <f ca="1">HLOOKUP($G$5,'Partner-period(er)'!$J:$X,48+((M$2-1)*50),FALSE)</f>
        <v>0</v>
      </c>
      <c r="N44" s="626">
        <f ca="1">HLOOKUP($G$5,'Partner-period(er)'!$J:$X,48+((N$2-1)*50),FALSE)</f>
        <v>0</v>
      </c>
      <c r="O44" s="626">
        <f ca="1">HLOOKUP($G$5,'Partner-period(er)'!$J:$X,48+((O$2-1)*50),FALSE)</f>
        <v>0</v>
      </c>
      <c r="P44" s="626">
        <f ca="1">HLOOKUP($G$5,'Partner-period(er)'!$J:$X,48+((P$2-1)*50),FALSE)</f>
        <v>0</v>
      </c>
      <c r="Q44" s="626">
        <f ca="1">HLOOKUP($G$5,'Partner-period(er)'!$J:$X,48+((Q$2-1)*50),FALSE)</f>
        <v>0</v>
      </c>
      <c r="R44" s="626">
        <f ca="1">HLOOKUP($G$5,'Partner-period(er)'!$J:$X,48+((R$2-1)*50),FALSE)</f>
        <v>0</v>
      </c>
      <c r="S44" s="626">
        <f ca="1">HLOOKUP($G$5,'Partner-period(er)'!$J:$X,48+((S$2-1)*50),FALSE)</f>
        <v>0</v>
      </c>
      <c r="T44" s="626">
        <f ca="1">HLOOKUP($G$5,'Partner-period(er)'!$J:$X,48+((T$2-1)*50),FALSE)</f>
        <v>0</v>
      </c>
      <c r="U44" s="626">
        <f ca="1">HLOOKUP($G$5,'Partner-period(er)'!$J:$X,48+((U$2-1)*50),FALSE)</f>
        <v>0</v>
      </c>
      <c r="V44" s="626">
        <f ca="1">HLOOKUP($G$5,'Partner-period(er)'!$J:$X,48+((V$2-1)*50),FALSE)</f>
        <v>0</v>
      </c>
      <c r="W44" s="626">
        <f ca="1">HLOOKUP($G$5,'Partner-period(er)'!$J:$X,48+((W$2-1)*50),FALSE)</f>
        <v>0</v>
      </c>
      <c r="X44" s="627">
        <f ca="1">HLOOKUP($G$5,'Partner-period(er)'!$J:$X,48+((X$2-1)*50),FALSE)</f>
        <v>0</v>
      </c>
      <c r="Y44" s="772">
        <f ca="1">HLOOKUP($G$5,'Partner-period(er)'!$J:$X,48+((Y$2-1)*50),FALSE)</f>
        <v>0</v>
      </c>
      <c r="Z44" s="772">
        <f ca="1">HLOOKUP($G$5,'Partner-period(er)'!$J:$X,48+((Z$2-1)*50),FALSE)</f>
        <v>0</v>
      </c>
      <c r="AA44" s="772">
        <f ca="1">HLOOKUP($G$5,'Partner-period(er)'!$J:$X,48+((AA$2-1)*50),FALSE)</f>
        <v>0</v>
      </c>
      <c r="AB44" s="772">
        <f ca="1">HLOOKUP($G$5,'Partner-period(er)'!$J:$X,48+((AB$2-1)*50),FALSE)</f>
        <v>0</v>
      </c>
      <c r="AC44" s="772">
        <f ca="1">HLOOKUP($G$5,'Partner-period(er)'!$J:$X,48+((AC$2-1)*50),FALSE)</f>
        <v>0</v>
      </c>
      <c r="AD44" s="772">
        <f ca="1">HLOOKUP($G$5,'Partner-period(er)'!$J:$X,48+((AD$2-1)*50),FALSE)</f>
        <v>0</v>
      </c>
      <c r="AE44" s="772">
        <f ca="1">HLOOKUP($G$5,'Partner-period(er)'!$J:$X,48+((AE$2-1)*50),FALSE)</f>
        <v>0</v>
      </c>
      <c r="AF44" s="772">
        <f ca="1">HLOOKUP($G$5,'Partner-period(er)'!$J:$X,48+((AF$2-1)*50),FALSE)</f>
        <v>0</v>
      </c>
      <c r="AG44" s="772">
        <f ca="1">HLOOKUP($G$5,'Partner-period(er)'!$J:$X,48+((AG$2-1)*50),FALSE)</f>
        <v>0</v>
      </c>
      <c r="AH44" s="772">
        <f ca="1">HLOOKUP($G$5,'Partner-period(er)'!$J:$X,48+((AH$2-1)*50),FALSE)</f>
        <v>0</v>
      </c>
      <c r="AI44" s="772">
        <f ca="1">HLOOKUP($G$5,'Partner-period(er)'!$J:$X,48+((AI$2-1)*50),FALSE)</f>
        <v>0</v>
      </c>
      <c r="AJ44" s="772">
        <f ca="1">HLOOKUP($G$5,'Partner-period(er)'!$J:$X,48+((AJ$2-1)*50),FALSE)</f>
        <v>0</v>
      </c>
      <c r="AK44" s="772">
        <f ca="1">HLOOKUP($G$5,'Partner-period(er)'!$J:$X,48+((AK$2-1)*50),FALSE)</f>
        <v>0</v>
      </c>
      <c r="AL44" s="772">
        <f ca="1">HLOOKUP($G$5,'Partner-period(er)'!$J:$X,48+((AL$2-1)*50),FALSE)</f>
        <v>0</v>
      </c>
      <c r="AM44" s="772">
        <f ca="1">HLOOKUP($G$5,'Partner-period(er)'!$J:$X,48+((AM$2-1)*50),FALSE)</f>
        <v>0</v>
      </c>
      <c r="AN44" s="94"/>
      <c r="AP44" s="156">
        <f ca="1">J42+J44</f>
        <v>0</v>
      </c>
      <c r="BE44" s="94"/>
      <c r="BG44" s="156">
        <f ca="1">AA42+AA44</f>
        <v>0</v>
      </c>
    </row>
    <row r="45" spans="1:73" ht="13.5" customHeight="1" x14ac:dyDescent="0.25">
      <c r="B45" s="629" t="s">
        <v>228</v>
      </c>
      <c r="C45" s="630"/>
      <c r="D45" s="630"/>
      <c r="E45" s="630"/>
      <c r="F45" s="631"/>
      <c r="G45" s="632">
        <f ca="1">SUM(J45:X45)</f>
        <v>0</v>
      </c>
      <c r="H45" s="633"/>
      <c r="I45" s="634"/>
      <c r="J45" s="635">
        <f ca="1">HLOOKUP($G$5,'Partner-period(er)'!$J:$X,49+((J$2-1)*50),FALSE)</f>
        <v>0</v>
      </c>
      <c r="K45" s="635">
        <f ca="1">HLOOKUP($G$5,'Partner-period(er)'!$J:$X,49+((K$2-1)*50),FALSE)</f>
        <v>0</v>
      </c>
      <c r="L45" s="635">
        <f ca="1">HLOOKUP($G$5,'Partner-period(er)'!$J:$X,49+((L$2-1)*50),FALSE)</f>
        <v>0</v>
      </c>
      <c r="M45" s="635">
        <f ca="1">HLOOKUP($G$5,'Partner-period(er)'!$J:$X,49+((M$2-1)*50),FALSE)</f>
        <v>0</v>
      </c>
      <c r="N45" s="635">
        <f ca="1">HLOOKUP($G$5,'Partner-period(er)'!$J:$X,49+((N$2-1)*50),FALSE)</f>
        <v>0</v>
      </c>
      <c r="O45" s="635">
        <f ca="1">HLOOKUP($G$5,'Partner-period(er)'!$J:$X,49+((O$2-1)*50),FALSE)</f>
        <v>0</v>
      </c>
      <c r="P45" s="635">
        <f ca="1">HLOOKUP($G$5,'Partner-period(er)'!$J:$X,49+((P$2-1)*50),FALSE)</f>
        <v>0</v>
      </c>
      <c r="Q45" s="635">
        <f ca="1">HLOOKUP($G$5,'Partner-period(er)'!$J:$X,49+((Q$2-1)*50),FALSE)</f>
        <v>0</v>
      </c>
      <c r="R45" s="635">
        <f ca="1">HLOOKUP($G$5,'Partner-period(er)'!$J:$X,49+((R$2-1)*50),FALSE)</f>
        <v>0</v>
      </c>
      <c r="S45" s="635">
        <f ca="1">HLOOKUP($G$5,'Partner-period(er)'!$J:$X,49+((S$2-1)*50),FALSE)</f>
        <v>0</v>
      </c>
      <c r="T45" s="635">
        <f ca="1">HLOOKUP($G$5,'Partner-period(er)'!$J:$X,49+((T$2-1)*50),FALSE)</f>
        <v>0</v>
      </c>
      <c r="U45" s="635">
        <f ca="1">HLOOKUP($G$5,'Partner-period(er)'!$J:$X,49+((U$2-1)*50),FALSE)</f>
        <v>0</v>
      </c>
      <c r="V45" s="635">
        <f ca="1">HLOOKUP($G$5,'Partner-period(er)'!$J:$X,49+((V$2-1)*50),FALSE)</f>
        <v>0</v>
      </c>
      <c r="W45" s="635">
        <f ca="1">HLOOKUP($G$5,'Partner-period(er)'!$J:$X,49+((W$2-1)*50),FALSE)</f>
        <v>0</v>
      </c>
      <c r="X45" s="794">
        <f ca="1">HLOOKUP($G$5,'Partner-period(er)'!$J:$X,49+((X$2-1)*50),FALSE)</f>
        <v>0</v>
      </c>
      <c r="Y45" s="773">
        <f ca="1">HLOOKUP($G$5,'Partner-period(er)'!$J:$X,49+((Y$2-1)*50),FALSE)</f>
        <v>0</v>
      </c>
      <c r="Z45" s="773">
        <f ca="1">HLOOKUP($G$5,'Partner-period(er)'!$J:$X,49+((Z$2-1)*50),FALSE)</f>
        <v>0</v>
      </c>
      <c r="AA45" s="773">
        <f ca="1">HLOOKUP($G$5,'Partner-period(er)'!$J:$X,49+((AA$2-1)*50),FALSE)</f>
        <v>0</v>
      </c>
      <c r="AB45" s="773">
        <f ca="1">HLOOKUP($G$5,'Partner-period(er)'!$J:$X,49+((AB$2-1)*50),FALSE)</f>
        <v>0</v>
      </c>
      <c r="AC45" s="773">
        <f ca="1">HLOOKUP($G$5,'Partner-period(er)'!$J:$X,49+((AC$2-1)*50),FALSE)</f>
        <v>0</v>
      </c>
      <c r="AD45" s="773">
        <f ca="1">HLOOKUP($G$5,'Partner-period(er)'!$J:$X,49+((AD$2-1)*50),FALSE)</f>
        <v>0</v>
      </c>
      <c r="AE45" s="773">
        <f ca="1">HLOOKUP($G$5,'Partner-period(er)'!$J:$X,49+((AE$2-1)*50),FALSE)</f>
        <v>0</v>
      </c>
      <c r="AF45" s="773">
        <f ca="1">HLOOKUP($G$5,'Partner-period(er)'!$J:$X,49+((AF$2-1)*50),FALSE)</f>
        <v>0</v>
      </c>
      <c r="AG45" s="773">
        <f ca="1">HLOOKUP($G$5,'Partner-period(er)'!$J:$X,49+((AG$2-1)*50),FALSE)</f>
        <v>0</v>
      </c>
      <c r="AH45" s="773">
        <f ca="1">HLOOKUP($G$5,'Partner-period(er)'!$J:$X,49+((AH$2-1)*50),FALSE)</f>
        <v>0</v>
      </c>
      <c r="AI45" s="773">
        <f ca="1">HLOOKUP($G$5,'Partner-period(er)'!$J:$X,49+((AI$2-1)*50),FALSE)</f>
        <v>0</v>
      </c>
      <c r="AJ45" s="773">
        <f ca="1">HLOOKUP($G$5,'Partner-period(er)'!$J:$X,49+((AJ$2-1)*50),FALSE)</f>
        <v>0</v>
      </c>
      <c r="AK45" s="773">
        <f ca="1">HLOOKUP($G$5,'Partner-period(er)'!$J:$X,49+((AK$2-1)*50),FALSE)</f>
        <v>0</v>
      </c>
      <c r="AL45" s="773">
        <f ca="1">HLOOKUP($G$5,'Partner-period(er)'!$J:$X,49+((AL$2-1)*50),FALSE)</f>
        <v>0</v>
      </c>
      <c r="AM45" s="773">
        <f ca="1">HLOOKUP($G$5,'Partner-period(er)'!$J:$X,49+((AM$2-1)*50),FALSE)</f>
        <v>0</v>
      </c>
      <c r="AN45" s="94">
        <v>48</v>
      </c>
      <c r="AP45" s="157">
        <f>J22*J12</f>
        <v>0</v>
      </c>
      <c r="BE45" s="94">
        <v>48</v>
      </c>
      <c r="BG45" s="157">
        <f>AA22*AA12</f>
        <v>0</v>
      </c>
    </row>
    <row r="46" spans="1:73" ht="21" hidden="1" customHeight="1" x14ac:dyDescent="0.25">
      <c r="B46" s="175"/>
      <c r="C46" s="90"/>
      <c r="D46" s="90"/>
      <c r="E46" s="90"/>
      <c r="F46" s="90"/>
      <c r="G46" s="146"/>
      <c r="I46" s="141"/>
      <c r="J46" s="148"/>
      <c r="K46" s="142"/>
      <c r="L46" s="142"/>
      <c r="M46" s="142"/>
      <c r="N46" s="142"/>
      <c r="O46" s="142"/>
      <c r="P46" s="142"/>
      <c r="Q46" s="142"/>
      <c r="R46" s="142"/>
      <c r="S46" s="142"/>
      <c r="T46" s="142"/>
      <c r="U46" s="142"/>
      <c r="V46" s="142"/>
      <c r="W46" s="142"/>
      <c r="X46" s="142"/>
      <c r="Y46" s="773"/>
      <c r="Z46" s="774"/>
      <c r="AA46" s="297"/>
      <c r="AB46" s="297"/>
      <c r="AC46" s="297"/>
      <c r="AD46" s="297"/>
      <c r="AE46" s="297"/>
      <c r="AF46" s="297"/>
      <c r="AG46" s="297"/>
      <c r="AH46" s="297"/>
      <c r="AI46" s="297"/>
      <c r="AJ46" s="297"/>
      <c r="AK46" s="297"/>
      <c r="AL46" s="297"/>
      <c r="AM46" s="297"/>
    </row>
    <row r="47" spans="1:73" ht="21" hidden="1" customHeight="1" x14ac:dyDescent="0.25">
      <c r="B47" s="176"/>
      <c r="C47" s="177"/>
      <c r="D47" s="177"/>
      <c r="E47" s="177"/>
      <c r="F47" s="177"/>
      <c r="G47" s="143"/>
      <c r="H47" s="53"/>
      <c r="I47" s="144"/>
      <c r="J47" s="149"/>
      <c r="K47" s="145"/>
      <c r="L47" s="145"/>
      <c r="M47" s="145"/>
      <c r="N47" s="145"/>
      <c r="O47" s="145"/>
      <c r="P47" s="145"/>
      <c r="Q47" s="145"/>
      <c r="R47" s="145"/>
      <c r="S47" s="145"/>
      <c r="T47" s="145"/>
      <c r="U47" s="145"/>
      <c r="V47" s="145"/>
      <c r="W47" s="145"/>
      <c r="X47" s="760"/>
      <c r="Y47" s="775"/>
      <c r="Z47" s="774"/>
      <c r="AA47" s="297"/>
      <c r="AB47" s="297"/>
      <c r="AC47" s="297"/>
      <c r="AD47" s="297"/>
      <c r="AE47" s="297"/>
      <c r="AF47" s="297"/>
      <c r="AG47" s="297"/>
      <c r="AH47" s="297"/>
      <c r="AI47" s="297"/>
      <c r="AJ47" s="297"/>
      <c r="AK47" s="297"/>
      <c r="AL47" s="297"/>
      <c r="AM47" s="297"/>
    </row>
    <row r="48" spans="1:73" ht="44.25" customHeight="1" x14ac:dyDescent="0.25">
      <c r="B48" s="905"/>
      <c r="C48" s="905"/>
      <c r="D48" s="905"/>
      <c r="E48" s="905"/>
      <c r="F48" s="905"/>
      <c r="G48" s="905"/>
      <c r="H48" s="905"/>
      <c r="I48" s="905"/>
      <c r="J48" s="905"/>
      <c r="K48" s="905"/>
      <c r="L48" s="905"/>
      <c r="M48" s="905"/>
      <c r="N48" s="905"/>
      <c r="O48" s="905"/>
      <c r="P48" s="905"/>
      <c r="Q48" s="905"/>
      <c r="R48" s="920" t="str">
        <f>Data!B106</f>
        <v>Projektansvarlig bekræfter med underskrift, at der på ethvert tidspunkt efter anmodning kan udleveres økonomisk dokumentation for projektets omkostninger i form af fakturaer, timeregistreringer eller en revisorpåtegnet opgørelse.</v>
      </c>
      <c r="S48" s="920"/>
      <c r="T48" s="920"/>
      <c r="U48" s="920"/>
      <c r="V48" s="920"/>
      <c r="W48" s="920"/>
      <c r="X48" s="920"/>
      <c r="Y48" s="777"/>
      <c r="Z48" s="777"/>
      <c r="AA48" s="777"/>
      <c r="AB48" s="777"/>
      <c r="AC48" s="777"/>
      <c r="AD48" s="777"/>
      <c r="AE48" s="777"/>
      <c r="AF48" s="777"/>
      <c r="AG48" s="777"/>
      <c r="AH48" s="777"/>
      <c r="AI48" s="777"/>
      <c r="AJ48" s="777"/>
      <c r="AK48" s="777"/>
      <c r="AL48" s="777"/>
      <c r="AM48" s="777"/>
      <c r="AN48" s="560"/>
      <c r="AO48" s="560"/>
      <c r="AP48" s="560"/>
      <c r="AQ48" s="560"/>
      <c r="AR48" s="560"/>
    </row>
    <row r="49" spans="2:39" ht="16.5" customHeight="1" thickBot="1" x14ac:dyDescent="0.35">
      <c r="B49" s="4"/>
      <c r="C49" s="4"/>
      <c r="D49" s="4"/>
      <c r="E49" s="4"/>
      <c r="F49" s="4"/>
      <c r="G49" s="4"/>
      <c r="I49" s="4"/>
      <c r="J49" s="4"/>
      <c r="K49" s="4"/>
      <c r="L49" s="4"/>
      <c r="M49" s="4"/>
      <c r="N49" s="4"/>
      <c r="O49" s="4"/>
      <c r="P49" s="4"/>
      <c r="Q49" s="4"/>
      <c r="R49" s="46"/>
      <c r="S49" s="52" t="str">
        <f>Data!B80</f>
        <v xml:space="preserve">Tilskud til udbetaling: </v>
      </c>
      <c r="T49" s="4"/>
      <c r="U49" s="46"/>
      <c r="V49" s="912">
        <f ca="1">I38</f>
        <v>0</v>
      </c>
      <c r="W49" s="912"/>
      <c r="X49" s="912"/>
      <c r="Y49" s="778"/>
      <c r="Z49" s="774"/>
      <c r="AA49" s="297"/>
      <c r="AB49" s="297"/>
      <c r="AC49" s="297"/>
      <c r="AD49" s="297"/>
      <c r="AE49" s="297"/>
      <c r="AF49" s="297"/>
      <c r="AG49" s="297"/>
      <c r="AH49" s="297"/>
      <c r="AI49" s="297"/>
      <c r="AJ49" s="297"/>
      <c r="AK49" s="297"/>
      <c r="AL49" s="297"/>
      <c r="AM49" s="297"/>
    </row>
    <row r="50" spans="2:39" ht="18" customHeight="1" thickTop="1" x14ac:dyDescent="0.25">
      <c r="B50" s="4"/>
      <c r="C50" s="4"/>
      <c r="D50" s="4"/>
      <c r="E50" s="4"/>
      <c r="F50" s="4"/>
      <c r="G50" s="4"/>
      <c r="I50" s="4"/>
      <c r="J50" s="4"/>
      <c r="K50" s="4"/>
      <c r="L50" s="4"/>
      <c r="M50" s="4"/>
      <c r="N50" s="4"/>
      <c r="O50" s="4"/>
      <c r="P50" s="4"/>
      <c r="Q50" s="4"/>
      <c r="R50" s="48"/>
      <c r="S50" s="904" t="str">
        <f>Data!B111</f>
        <v>Ubetalingen sker til den projektansvarlige virksomheds NemKonto</v>
      </c>
      <c r="T50" s="904"/>
      <c r="U50" s="904"/>
      <c r="V50" s="904"/>
      <c r="W50" s="904"/>
      <c r="X50" s="904"/>
      <c r="Y50" s="297"/>
      <c r="Z50" s="774"/>
      <c r="AA50" s="297"/>
      <c r="AB50" s="297"/>
      <c r="AC50" s="297"/>
      <c r="AD50" s="297"/>
      <c r="AE50" s="297"/>
      <c r="AF50" s="297"/>
      <c r="AG50" s="297"/>
      <c r="AH50" s="297"/>
      <c r="AI50" s="297"/>
      <c r="AJ50" s="297"/>
      <c r="AK50" s="297"/>
      <c r="AL50" s="297"/>
      <c r="AM50" s="297"/>
    </row>
    <row r="51" spans="2:39" x14ac:dyDescent="0.25">
      <c r="B51" s="4"/>
      <c r="C51" s="4"/>
      <c r="D51" s="4"/>
      <c r="E51" s="4"/>
      <c r="F51" s="4"/>
      <c r="G51" s="4"/>
      <c r="I51" s="4"/>
      <c r="J51" s="4"/>
      <c r="K51" s="4"/>
      <c r="L51" s="4"/>
      <c r="M51" s="4"/>
      <c r="N51" s="4"/>
      <c r="O51" s="4"/>
      <c r="P51" s="4"/>
      <c r="Q51" s="4"/>
      <c r="R51" s="412" t="str">
        <f>Data!I2</f>
        <v>Ja</v>
      </c>
      <c r="S51" s="904"/>
      <c r="T51" s="904"/>
      <c r="U51" s="904"/>
      <c r="V51" s="904"/>
      <c r="W51" s="904"/>
      <c r="X51" s="904"/>
      <c r="Y51" s="779"/>
      <c r="Z51" s="774"/>
      <c r="AA51" s="297"/>
      <c r="AB51" s="297"/>
      <c r="AC51" s="297"/>
      <c r="AD51" s="297"/>
      <c r="AE51" s="297"/>
      <c r="AF51" s="297"/>
      <c r="AG51" s="297"/>
      <c r="AH51" s="297"/>
      <c r="AI51" s="297"/>
      <c r="AJ51" s="297"/>
      <c r="AK51" s="297"/>
      <c r="AL51" s="297"/>
      <c r="AM51" s="297"/>
    </row>
    <row r="52" spans="2:39" ht="18" customHeight="1" x14ac:dyDescent="0.3">
      <c r="B52" s="4"/>
      <c r="C52" s="4"/>
      <c r="D52" s="4"/>
      <c r="E52" s="4"/>
      <c r="F52" s="4"/>
      <c r="G52" s="4"/>
      <c r="I52" s="4"/>
      <c r="J52" s="4"/>
      <c r="K52" s="4"/>
      <c r="L52" s="4"/>
      <c r="M52" s="4"/>
      <c r="N52" s="4"/>
      <c r="O52" s="4"/>
      <c r="P52" s="4"/>
      <c r="Q52" s="4"/>
      <c r="R52" s="4"/>
      <c r="S52" s="44" t="str">
        <f>Data!B81</f>
        <v>Tilsagnshaver (projektansvarlig)</v>
      </c>
      <c r="T52" s="4"/>
      <c r="U52" s="48"/>
      <c r="V52" s="48"/>
      <c r="W52" s="4"/>
      <c r="X52" s="4"/>
      <c r="Y52" s="297"/>
      <c r="Z52" s="774"/>
      <c r="AA52" s="297"/>
      <c r="AB52" s="297"/>
      <c r="AC52" s="297"/>
      <c r="AD52" s="297"/>
      <c r="AE52" s="297"/>
      <c r="AF52" s="297"/>
      <c r="AG52" s="297"/>
      <c r="AH52" s="297"/>
      <c r="AI52" s="297"/>
      <c r="AJ52" s="297"/>
      <c r="AK52" s="297"/>
      <c r="AL52" s="297"/>
      <c r="AM52" s="297"/>
    </row>
    <row r="53" spans="2:39" ht="15.75" customHeight="1" x14ac:dyDescent="0.3">
      <c r="B53" s="4"/>
      <c r="C53" s="4"/>
      <c r="D53" s="4"/>
      <c r="E53" s="4"/>
      <c r="F53" s="4"/>
      <c r="G53" s="4"/>
      <c r="I53" s="4"/>
      <c r="J53" s="4"/>
      <c r="K53" s="4"/>
      <c r="L53" s="4"/>
      <c r="M53" s="4"/>
      <c r="N53" s="4"/>
      <c r="O53" s="4"/>
      <c r="P53" s="4"/>
      <c r="Q53" s="4"/>
      <c r="R53" s="49"/>
      <c r="S53" s="4" t="str">
        <f>Data!B82</f>
        <v xml:space="preserve"> Dato:</v>
      </c>
      <c r="T53" s="446"/>
      <c r="U53" s="447" t="str">
        <f>Data!B88</f>
        <v>Underskrift</v>
      </c>
      <c r="V53" s="49"/>
      <c r="W53" s="4"/>
      <c r="X53" s="4"/>
      <c r="Y53" s="297"/>
      <c r="Z53" s="774"/>
      <c r="AA53" s="297"/>
      <c r="AB53" s="297"/>
      <c r="AC53" s="297"/>
      <c r="AD53" s="297"/>
      <c r="AE53" s="297"/>
      <c r="AF53" s="297"/>
      <c r="AG53" s="297"/>
      <c r="AH53" s="297"/>
      <c r="AI53" s="297"/>
      <c r="AJ53" s="297"/>
      <c r="AK53" s="297"/>
      <c r="AL53" s="297"/>
      <c r="AM53" s="297"/>
    </row>
    <row r="54" spans="2:39" ht="15" customHeight="1" x14ac:dyDescent="0.25">
      <c r="B54" s="4"/>
      <c r="C54" s="4"/>
      <c r="D54" s="4"/>
      <c r="E54" s="4"/>
      <c r="F54" s="4"/>
      <c r="G54" s="4"/>
      <c r="I54" s="4"/>
      <c r="J54" s="4"/>
      <c r="K54" s="4"/>
      <c r="L54" s="4"/>
      <c r="M54" s="4"/>
      <c r="N54" s="4"/>
      <c r="O54" s="4"/>
      <c r="P54" s="4"/>
      <c r="Q54" s="4"/>
      <c r="R54" s="50"/>
      <c r="S54" s="54"/>
      <c r="T54" s="54"/>
      <c r="U54" s="54"/>
      <c r="V54" s="50"/>
      <c r="W54" s="4"/>
      <c r="X54" s="4"/>
      <c r="Y54" s="297"/>
      <c r="Z54" s="774"/>
      <c r="AA54" s="297"/>
      <c r="AB54" s="297"/>
      <c r="AC54" s="297"/>
      <c r="AD54" s="297"/>
      <c r="AE54" s="297"/>
      <c r="AF54" s="297"/>
      <c r="AG54" s="297"/>
      <c r="AH54" s="297"/>
      <c r="AI54" s="297"/>
      <c r="AJ54" s="297"/>
      <c r="AK54" s="297"/>
      <c r="AL54" s="297"/>
      <c r="AM54" s="297"/>
    </row>
    <row r="55" spans="2:39" ht="0.75" customHeight="1" x14ac:dyDescent="0.3">
      <c r="B55" s="4"/>
      <c r="C55" s="4"/>
      <c r="D55" s="4"/>
      <c r="E55" s="4"/>
      <c r="F55" s="4"/>
      <c r="G55" s="4"/>
      <c r="I55" s="4"/>
      <c r="J55" s="4"/>
      <c r="K55" s="4"/>
      <c r="L55" s="4"/>
      <c r="M55" s="4"/>
      <c r="N55" s="4"/>
      <c r="O55" s="4"/>
      <c r="P55" s="4"/>
      <c r="Q55" s="4"/>
      <c r="R55" s="4"/>
      <c r="S55" s="55"/>
      <c r="T55" s="358"/>
      <c r="U55" s="358"/>
      <c r="V55" s="358"/>
      <c r="W55" s="53"/>
      <c r="X55" s="756"/>
      <c r="Y55" s="297"/>
      <c r="Z55" s="774"/>
      <c r="AA55" s="297"/>
      <c r="AB55" s="297"/>
      <c r="AC55" s="297"/>
      <c r="AD55" s="297"/>
      <c r="AE55" s="297"/>
      <c r="AF55" s="297"/>
      <c r="AG55" s="297"/>
      <c r="AH55" s="297"/>
      <c r="AI55" s="297"/>
      <c r="AJ55" s="297"/>
      <c r="AK55" s="297"/>
      <c r="AL55" s="297"/>
      <c r="AM55" s="297"/>
    </row>
    <row r="56" spans="2:39" ht="32.25" customHeight="1" x14ac:dyDescent="0.25">
      <c r="B56" s="4"/>
      <c r="C56" s="4"/>
      <c r="D56" s="4"/>
      <c r="E56" s="4"/>
      <c r="F56" s="4"/>
      <c r="G56" s="4"/>
      <c r="I56" s="4"/>
      <c r="J56" s="4"/>
      <c r="K56" s="4"/>
      <c r="L56" s="4"/>
      <c r="M56" s="4"/>
      <c r="N56" s="4"/>
      <c r="O56" s="4"/>
      <c r="P56" s="4"/>
      <c r="Q56" s="4"/>
      <c r="R56" s="4"/>
      <c r="S56" s="898" t="str">
        <f>VLOOKUP(Data!G2,Data!G22:H25,2,FALSE)</f>
        <v>Udfyldes af Energistyrelsen</v>
      </c>
      <c r="T56" s="898"/>
      <c r="U56" s="898"/>
      <c r="V56" s="898"/>
      <c r="W56" s="898"/>
      <c r="X56" s="898"/>
      <c r="Y56" s="297"/>
      <c r="Z56" s="774"/>
      <c r="AA56" s="297"/>
      <c r="AB56" s="297"/>
      <c r="AC56" s="297"/>
      <c r="AD56" s="297"/>
      <c r="AE56" s="297"/>
      <c r="AF56" s="297"/>
      <c r="AG56" s="297"/>
      <c r="AH56" s="297"/>
      <c r="AI56" s="297"/>
      <c r="AJ56" s="297"/>
      <c r="AK56" s="297"/>
      <c r="AL56" s="297"/>
      <c r="AM56" s="297"/>
    </row>
    <row r="57" spans="2:39" ht="22.2" customHeight="1" x14ac:dyDescent="0.25">
      <c r="B57" s="4"/>
      <c r="C57" s="4"/>
      <c r="D57" s="4"/>
      <c r="E57" s="4"/>
      <c r="F57" s="4"/>
      <c r="G57" s="4"/>
      <c r="I57" s="4"/>
      <c r="J57" s="4"/>
      <c r="K57" s="4"/>
      <c r="L57" s="4"/>
      <c r="M57" s="4"/>
      <c r="N57" s="4"/>
      <c r="O57" s="4"/>
      <c r="P57" s="4"/>
      <c r="Q57" s="4"/>
      <c r="R57" s="4"/>
      <c r="S57" s="165" t="str">
        <f>Data!B84</f>
        <v>Godkendt</v>
      </c>
      <c r="T57" s="55"/>
      <c r="U57" s="55"/>
      <c r="V57" s="53"/>
      <c r="W57" s="30"/>
      <c r="X57" s="761"/>
      <c r="Y57" s="782"/>
      <c r="Z57" s="783"/>
      <c r="AA57" s="297"/>
      <c r="AB57" s="297"/>
      <c r="AC57" s="297"/>
      <c r="AD57" s="297"/>
      <c r="AE57" s="297"/>
      <c r="AF57" s="297"/>
      <c r="AG57" s="297"/>
      <c r="AH57" s="297"/>
      <c r="AI57" s="297"/>
      <c r="AJ57" s="297"/>
      <c r="AK57" s="297"/>
      <c r="AL57" s="297"/>
      <c r="AM57" s="297"/>
    </row>
    <row r="58" spans="2:39" ht="15" x14ac:dyDescent="0.25">
      <c r="B58" s="4"/>
      <c r="C58" s="4"/>
      <c r="D58" s="4"/>
      <c r="E58" s="4"/>
      <c r="F58" s="4"/>
      <c r="G58" s="4"/>
      <c r="I58" s="4"/>
      <c r="J58" s="4"/>
      <c r="K58" s="4"/>
      <c r="L58" s="4"/>
      <c r="M58" s="4"/>
      <c r="N58" s="4"/>
      <c r="O58" s="4"/>
      <c r="P58" s="4"/>
      <c r="Q58" s="4"/>
      <c r="R58" s="4"/>
      <c r="S58" s="357"/>
      <c r="T58" s="47"/>
      <c r="U58" s="56"/>
      <c r="V58" s="28"/>
      <c r="W58" s="29"/>
      <c r="X58" s="51"/>
      <c r="Y58" s="782"/>
      <c r="Z58" s="784"/>
      <c r="AA58" s="297"/>
      <c r="AB58" s="297"/>
      <c r="AC58" s="297"/>
      <c r="AD58" s="297"/>
      <c r="AE58" s="297"/>
      <c r="AF58" s="297"/>
      <c r="AG58" s="297"/>
      <c r="AH58" s="297"/>
      <c r="AI58" s="297"/>
      <c r="AJ58" s="297"/>
      <c r="AK58" s="297"/>
      <c r="AL58" s="297"/>
      <c r="AM58" s="297"/>
    </row>
    <row r="59" spans="2:39" ht="15" x14ac:dyDescent="0.25">
      <c r="B59" s="4"/>
      <c r="C59" s="4"/>
      <c r="D59" s="4"/>
      <c r="E59" s="4"/>
      <c r="F59" s="4"/>
      <c r="G59" s="4"/>
      <c r="I59" s="4"/>
      <c r="J59" s="4"/>
      <c r="K59" s="4"/>
      <c r="L59" s="4"/>
      <c r="M59" s="4"/>
      <c r="N59" s="4"/>
      <c r="O59" s="4"/>
      <c r="P59" s="4"/>
      <c r="Q59" s="4"/>
      <c r="R59" s="4"/>
      <c r="S59" s="359" t="str">
        <f>Data!B84</f>
        <v>Godkendt</v>
      </c>
      <c r="T59" s="55"/>
      <c r="U59" s="55"/>
      <c r="V59" s="53"/>
      <c r="W59" s="30"/>
      <c r="X59" s="761"/>
      <c r="Y59" s="782"/>
      <c r="Z59" s="785"/>
      <c r="AA59" s="297"/>
      <c r="AB59" s="297"/>
      <c r="AC59" s="297"/>
      <c r="AD59" s="297"/>
      <c r="AE59" s="297"/>
      <c r="AF59" s="297"/>
      <c r="AG59" s="297"/>
      <c r="AH59" s="297"/>
      <c r="AI59" s="297"/>
      <c r="AJ59" s="297"/>
      <c r="AK59" s="297"/>
      <c r="AL59" s="297"/>
      <c r="AM59" s="297"/>
    </row>
    <row r="60" spans="2:39" ht="15" x14ac:dyDescent="0.25">
      <c r="B60" s="4"/>
      <c r="C60" s="297" t="str">
        <f>IF(Data!L9&lt;7,"H","I")</f>
        <v>H</v>
      </c>
      <c r="D60" s="4"/>
      <c r="E60" s="4"/>
      <c r="F60" s="4"/>
      <c r="G60" s="4"/>
      <c r="I60" s="4"/>
      <c r="J60" s="4"/>
      <c r="K60" s="4"/>
      <c r="L60" s="4"/>
      <c r="M60" s="4"/>
      <c r="N60" s="4"/>
      <c r="O60" s="4"/>
      <c r="P60" s="4"/>
      <c r="Q60" s="4"/>
      <c r="R60" s="4"/>
      <c r="S60" s="357"/>
      <c r="T60" s="47"/>
      <c r="U60" s="47"/>
      <c r="V60" s="9"/>
      <c r="W60" s="9"/>
      <c r="X60" s="9"/>
      <c r="Y60" s="442"/>
      <c r="Z60" s="442"/>
      <c r="AA60" s="297"/>
      <c r="AB60" s="297"/>
      <c r="AC60" s="297"/>
      <c r="AD60" s="297"/>
      <c r="AE60" s="297"/>
      <c r="AF60" s="297"/>
      <c r="AG60" s="297"/>
      <c r="AH60" s="297"/>
      <c r="AI60" s="297"/>
      <c r="AJ60" s="297"/>
      <c r="AK60" s="297"/>
      <c r="AL60" s="297"/>
      <c r="AM60" s="297"/>
    </row>
    <row r="61" spans="2:39" ht="15" x14ac:dyDescent="0.25">
      <c r="B61" s="4"/>
      <c r="C61" s="4"/>
      <c r="D61" s="4"/>
      <c r="E61" s="4"/>
      <c r="F61" s="4"/>
      <c r="G61" s="4"/>
      <c r="I61" s="4"/>
      <c r="J61" s="4"/>
      <c r="K61" s="4"/>
      <c r="L61" s="4"/>
      <c r="M61" s="4"/>
      <c r="N61" s="4"/>
      <c r="O61" s="4"/>
      <c r="P61" s="4"/>
      <c r="Q61" s="4"/>
      <c r="R61" s="4"/>
      <c r="S61" s="359" t="str">
        <f>Data!B84</f>
        <v>Godkendt</v>
      </c>
      <c r="T61" s="55"/>
      <c r="U61" s="55"/>
      <c r="V61" s="41"/>
      <c r="W61" s="41"/>
      <c r="X61" s="762"/>
      <c r="Y61" s="442"/>
      <c r="Z61" s="442"/>
      <c r="AA61" s="297"/>
      <c r="AB61" s="297"/>
      <c r="AC61" s="297"/>
      <c r="AD61" s="297"/>
      <c r="AE61" s="297"/>
      <c r="AF61" s="297"/>
      <c r="AG61" s="297"/>
      <c r="AH61" s="297"/>
      <c r="AI61" s="297"/>
      <c r="AJ61" s="297"/>
      <c r="AK61" s="297"/>
      <c r="AL61" s="297"/>
      <c r="AM61" s="297"/>
    </row>
    <row r="62" spans="2:39" ht="6.15" customHeight="1" x14ac:dyDescent="0.25">
      <c r="B62" s="99"/>
      <c r="C62" s="4"/>
      <c r="D62" s="4"/>
      <c r="E62" s="99"/>
      <c r="F62" s="99"/>
      <c r="G62" s="99"/>
      <c r="I62" s="99"/>
      <c r="J62" s="4"/>
      <c r="K62" s="4"/>
      <c r="L62" s="4"/>
      <c r="M62" s="4"/>
      <c r="N62" s="173"/>
      <c r="O62" s="174"/>
      <c r="P62" s="174"/>
      <c r="Q62" s="174"/>
      <c r="R62" s="4"/>
      <c r="S62" s="4"/>
      <c r="T62" s="4"/>
      <c r="U62" s="4"/>
      <c r="V62" s="4"/>
      <c r="W62" s="4"/>
      <c r="X62" s="4"/>
      <c r="Y62" s="297"/>
      <c r="Z62" s="774"/>
      <c r="AA62" s="297"/>
      <c r="AB62" s="297"/>
      <c r="AC62" s="297"/>
      <c r="AD62" s="297"/>
      <c r="AE62" s="297"/>
      <c r="AF62" s="297"/>
      <c r="AG62" s="297"/>
      <c r="AH62" s="297"/>
      <c r="AI62" s="297"/>
      <c r="AJ62" s="297"/>
      <c r="AK62" s="297"/>
      <c r="AL62" s="297"/>
      <c r="AM62" s="297"/>
    </row>
    <row r="63" spans="2:39" ht="2.25" customHeight="1" x14ac:dyDescent="0.3">
      <c r="B63" s="99"/>
      <c r="C63" s="4"/>
      <c r="D63" s="4"/>
      <c r="E63" s="99"/>
      <c r="F63" s="99"/>
      <c r="G63" s="99"/>
      <c r="I63" s="99"/>
      <c r="J63" s="4"/>
      <c r="K63" s="4"/>
      <c r="L63" s="4"/>
      <c r="M63" s="4"/>
      <c r="N63" s="49"/>
      <c r="O63" s="89"/>
      <c r="P63" s="89"/>
      <c r="Q63" s="89"/>
      <c r="R63" s="89"/>
      <c r="S63" s="89"/>
      <c r="T63" s="89"/>
      <c r="U63" s="89"/>
      <c r="V63" s="89"/>
      <c r="W63" s="4"/>
      <c r="X63" s="4"/>
    </row>
    <row r="64" spans="2:39" hidden="1" x14ac:dyDescent="0.25">
      <c r="B64" s="99"/>
      <c r="C64" s="4"/>
      <c r="D64" s="4"/>
      <c r="E64" s="99"/>
      <c r="F64" s="99"/>
      <c r="G64" s="99"/>
      <c r="I64" s="99"/>
      <c r="J64" s="4"/>
      <c r="K64" s="4"/>
      <c r="L64" s="4"/>
      <c r="M64" s="4"/>
      <c r="N64" s="4"/>
      <c r="O64" s="4"/>
      <c r="P64" s="4"/>
      <c r="Q64" s="4"/>
      <c r="R64" s="4"/>
      <c r="S64" s="4"/>
      <c r="T64" s="4"/>
      <c r="U64" s="4"/>
      <c r="V64" s="4"/>
      <c r="W64" s="4"/>
      <c r="X64" s="4"/>
      <c r="Y64" s="4"/>
    </row>
    <row r="65" spans="2:25" hidden="1" x14ac:dyDescent="0.25">
      <c r="B65" s="99"/>
      <c r="C65" s="4"/>
      <c r="D65" s="4"/>
      <c r="E65" s="99"/>
      <c r="F65" s="99"/>
      <c r="G65" s="99"/>
      <c r="I65" s="99"/>
      <c r="J65" s="4"/>
      <c r="K65" s="4"/>
      <c r="L65" s="4"/>
      <c r="M65" s="4"/>
      <c r="N65" s="4"/>
      <c r="O65" s="4"/>
      <c r="P65" s="4"/>
      <c r="Q65" s="4"/>
      <c r="R65" s="4"/>
      <c r="S65" s="4"/>
      <c r="T65" s="4"/>
      <c r="U65" s="4"/>
      <c r="V65" s="4"/>
      <c r="W65" s="4"/>
      <c r="X65" s="4"/>
      <c r="Y65" s="4"/>
    </row>
    <row r="66" spans="2:25" ht="2.25" customHeight="1" x14ac:dyDescent="0.25">
      <c r="B66" s="99"/>
      <c r="C66" s="4"/>
      <c r="D66" s="4"/>
      <c r="E66" s="99"/>
      <c r="F66" s="99"/>
      <c r="G66" s="99"/>
      <c r="I66" s="99"/>
      <c r="J66" s="4"/>
      <c r="K66" s="4"/>
      <c r="L66" s="4"/>
      <c r="M66" s="4"/>
      <c r="N66" s="4"/>
      <c r="O66" s="4"/>
      <c r="P66" s="4"/>
      <c r="Q66" s="4"/>
      <c r="R66" s="4"/>
      <c r="S66" s="4"/>
      <c r="T66" s="4"/>
      <c r="U66" s="4"/>
      <c r="V66" s="4"/>
      <c r="W66" s="4"/>
      <c r="X66" s="4"/>
    </row>
    <row r="67" spans="2:25" ht="10.5" hidden="1" customHeight="1" x14ac:dyDescent="0.25">
      <c r="J67"/>
      <c r="K67"/>
      <c r="L67"/>
      <c r="M67"/>
      <c r="N67"/>
      <c r="O67"/>
      <c r="P67"/>
      <c r="Q67"/>
      <c r="R67"/>
      <c r="S67"/>
      <c r="T67"/>
    </row>
    <row r="68" spans="2:25" ht="13.5" hidden="1" customHeight="1" x14ac:dyDescent="0.25">
      <c r="J68"/>
      <c r="K68"/>
      <c r="L68"/>
      <c r="M68"/>
      <c r="N68"/>
      <c r="O68"/>
      <c r="P68"/>
      <c r="Q68" s="31"/>
      <c r="R68" s="31"/>
      <c r="S68" s="31"/>
      <c r="T68" s="31"/>
      <c r="U68" s="31"/>
      <c r="V68" s="31"/>
      <c r="W68" s="31"/>
      <c r="X68" s="31"/>
      <c r="Y68" s="31"/>
    </row>
    <row r="69" spans="2:25" ht="0.75" hidden="1" customHeight="1" x14ac:dyDescent="0.25">
      <c r="J69"/>
      <c r="K69"/>
      <c r="L69"/>
      <c r="M69"/>
      <c r="N69"/>
      <c r="O69"/>
      <c r="P69"/>
      <c r="Q69"/>
      <c r="R69"/>
      <c r="S69"/>
      <c r="T69"/>
    </row>
    <row r="70" spans="2:25" ht="0.75" hidden="1" customHeight="1" x14ac:dyDescent="0.25">
      <c r="J70"/>
      <c r="K70"/>
      <c r="L70"/>
      <c r="M70"/>
      <c r="N70"/>
      <c r="O70"/>
      <c r="P70"/>
      <c r="Q70"/>
      <c r="R70"/>
      <c r="S70"/>
      <c r="T70"/>
    </row>
    <row r="71" spans="2:25" x14ac:dyDescent="0.25">
      <c r="J71"/>
      <c r="K71"/>
      <c r="L71"/>
      <c r="M71"/>
      <c r="N71"/>
      <c r="O71"/>
      <c r="P71"/>
      <c r="Q71"/>
      <c r="R71"/>
      <c r="S71"/>
      <c r="T71"/>
    </row>
    <row r="72" spans="2:25" x14ac:dyDescent="0.25">
      <c r="J72"/>
      <c r="K72"/>
      <c r="L72"/>
      <c r="M72"/>
      <c r="N72"/>
      <c r="O72"/>
      <c r="P72"/>
      <c r="Q72"/>
      <c r="R72"/>
      <c r="S72"/>
      <c r="T72"/>
    </row>
    <row r="73" spans="2:25" x14ac:dyDescent="0.25">
      <c r="J73"/>
      <c r="K73"/>
      <c r="L73"/>
      <c r="M73"/>
      <c r="N73"/>
      <c r="O73"/>
      <c r="P73"/>
      <c r="Q73"/>
      <c r="R73"/>
      <c r="S73"/>
      <c r="T73"/>
    </row>
    <row r="74" spans="2:25" x14ac:dyDescent="0.25">
      <c r="J74"/>
      <c r="K74"/>
      <c r="L74"/>
      <c r="M74"/>
      <c r="N74"/>
      <c r="O74"/>
      <c r="P74"/>
      <c r="Q74"/>
      <c r="R74"/>
      <c r="S74"/>
      <c r="T74"/>
    </row>
    <row r="75" spans="2:25" x14ac:dyDescent="0.25">
      <c r="J75"/>
      <c r="K75"/>
      <c r="L75"/>
      <c r="M75"/>
      <c r="N75"/>
      <c r="O75"/>
      <c r="P75"/>
      <c r="Q75"/>
      <c r="R75"/>
      <c r="S75"/>
      <c r="T75"/>
    </row>
    <row r="76" spans="2:25" x14ac:dyDescent="0.25">
      <c r="J76"/>
      <c r="K76"/>
      <c r="L76"/>
      <c r="M76"/>
      <c r="N76"/>
      <c r="O76"/>
      <c r="P76"/>
      <c r="Q76"/>
      <c r="R76"/>
      <c r="S76"/>
      <c r="T76"/>
    </row>
    <row r="77" spans="2:25" x14ac:dyDescent="0.25">
      <c r="J77"/>
      <c r="K77"/>
      <c r="L77"/>
      <c r="M77"/>
      <c r="N77"/>
      <c r="O77"/>
      <c r="P77"/>
      <c r="Q77"/>
      <c r="R77"/>
      <c r="S77"/>
      <c r="T77"/>
    </row>
    <row r="78" spans="2:25" x14ac:dyDescent="0.25">
      <c r="J78"/>
      <c r="K78"/>
      <c r="L78"/>
      <c r="M78"/>
      <c r="N78"/>
      <c r="O78"/>
      <c r="P78"/>
      <c r="Q78"/>
      <c r="R78"/>
      <c r="S78"/>
      <c r="T78"/>
    </row>
    <row r="79" spans="2:25" x14ac:dyDescent="0.25">
      <c r="J79"/>
      <c r="K79"/>
      <c r="L79"/>
      <c r="M79"/>
      <c r="N79"/>
      <c r="U79" s="93"/>
      <c r="V79" s="93"/>
      <c r="W79" s="93"/>
      <c r="X79" s="93"/>
      <c r="Y79" s="93"/>
    </row>
    <row r="80" spans="2:25" x14ac:dyDescent="0.25">
      <c r="J80"/>
      <c r="K80"/>
      <c r="L80"/>
      <c r="M80"/>
      <c r="N80"/>
      <c r="O80"/>
      <c r="P80"/>
      <c r="Q80"/>
      <c r="R80"/>
      <c r="S80"/>
      <c r="T80"/>
    </row>
    <row r="81" spans="10:20" x14ac:dyDescent="0.25">
      <c r="J81"/>
      <c r="K81"/>
      <c r="L81"/>
      <c r="M81"/>
      <c r="N81"/>
      <c r="O81"/>
      <c r="P81"/>
      <c r="Q81"/>
      <c r="R81"/>
      <c r="S81"/>
      <c r="T81"/>
    </row>
    <row r="82" spans="10:20" x14ac:dyDescent="0.25">
      <c r="J82"/>
      <c r="K82"/>
      <c r="L82"/>
      <c r="M82"/>
      <c r="N82"/>
      <c r="O82"/>
      <c r="P82"/>
      <c r="Q82"/>
      <c r="R82"/>
      <c r="S82"/>
      <c r="T82"/>
    </row>
    <row r="83" spans="10:20" x14ac:dyDescent="0.25">
      <c r="J83"/>
      <c r="K83"/>
      <c r="L83"/>
      <c r="M83"/>
      <c r="N83"/>
      <c r="O83"/>
      <c r="P83"/>
      <c r="Q83"/>
      <c r="R83"/>
      <c r="S83"/>
      <c r="T83"/>
    </row>
    <row r="84" spans="10:20" x14ac:dyDescent="0.25">
      <c r="J84"/>
      <c r="K84"/>
      <c r="L84"/>
      <c r="M84"/>
      <c r="N84"/>
      <c r="O84"/>
      <c r="P84"/>
      <c r="Q84"/>
      <c r="R84"/>
      <c r="S84"/>
      <c r="T84"/>
    </row>
    <row r="85" spans="10:20" x14ac:dyDescent="0.25">
      <c r="J85"/>
      <c r="K85"/>
      <c r="L85"/>
      <c r="M85"/>
      <c r="N85"/>
      <c r="O85"/>
      <c r="P85"/>
      <c r="Q85"/>
      <c r="R85"/>
      <c r="S85"/>
      <c r="T85"/>
    </row>
    <row r="86" spans="10:20" x14ac:dyDescent="0.25">
      <c r="J86"/>
      <c r="K86"/>
      <c r="L86"/>
      <c r="M86"/>
      <c r="N86"/>
      <c r="O86"/>
      <c r="P86"/>
      <c r="Q86"/>
      <c r="R86"/>
      <c r="S86"/>
      <c r="T86"/>
    </row>
    <row r="87" spans="10:20" x14ac:dyDescent="0.25">
      <c r="J87"/>
      <c r="K87"/>
      <c r="L87"/>
      <c r="M87"/>
      <c r="N87"/>
      <c r="O87"/>
      <c r="P87"/>
      <c r="Q87"/>
      <c r="R87"/>
      <c r="S87"/>
      <c r="T87"/>
    </row>
    <row r="88" spans="10:20" x14ac:dyDescent="0.25">
      <c r="J88"/>
      <c r="K88"/>
      <c r="L88"/>
      <c r="M88"/>
      <c r="N88"/>
      <c r="O88"/>
      <c r="P88"/>
      <c r="Q88"/>
      <c r="R88"/>
      <c r="S88"/>
      <c r="T88"/>
    </row>
    <row r="89" spans="10:20" x14ac:dyDescent="0.25">
      <c r="J89"/>
      <c r="K89"/>
      <c r="L89"/>
      <c r="M89"/>
      <c r="N89"/>
      <c r="O89"/>
      <c r="P89"/>
      <c r="Q89"/>
      <c r="R89"/>
      <c r="S89"/>
      <c r="T89"/>
    </row>
    <row r="90" spans="10:20" x14ac:dyDescent="0.25">
      <c r="J90"/>
      <c r="K90"/>
      <c r="L90"/>
      <c r="M90"/>
      <c r="N90"/>
      <c r="O90"/>
      <c r="P90"/>
      <c r="Q90"/>
      <c r="R90"/>
      <c r="S90"/>
      <c r="T90"/>
    </row>
    <row r="91" spans="10:20" x14ac:dyDescent="0.25">
      <c r="J91"/>
      <c r="K91"/>
      <c r="L91"/>
      <c r="M91"/>
      <c r="N91"/>
      <c r="O91"/>
      <c r="P91"/>
      <c r="Q91"/>
      <c r="R91"/>
      <c r="S91"/>
      <c r="T91"/>
    </row>
    <row r="92" spans="10:20" x14ac:dyDescent="0.25">
      <c r="J92"/>
      <c r="K92"/>
      <c r="L92"/>
      <c r="M92"/>
      <c r="N92"/>
      <c r="O92"/>
      <c r="P92"/>
      <c r="Q92"/>
      <c r="R92"/>
      <c r="S92"/>
      <c r="T92"/>
    </row>
    <row r="93" spans="10:20" x14ac:dyDescent="0.25">
      <c r="J93"/>
      <c r="K93"/>
      <c r="L93"/>
      <c r="M93"/>
      <c r="N93"/>
      <c r="O93"/>
      <c r="P93"/>
      <c r="Q93"/>
      <c r="R93"/>
      <c r="S93"/>
      <c r="T93"/>
    </row>
    <row r="94" spans="10:20" x14ac:dyDescent="0.25">
      <c r="J94"/>
      <c r="K94"/>
      <c r="L94"/>
      <c r="M94"/>
      <c r="N94"/>
      <c r="O94"/>
      <c r="P94"/>
      <c r="Q94"/>
      <c r="R94"/>
      <c r="S94"/>
      <c r="T94"/>
    </row>
    <row r="95" spans="10:20" x14ac:dyDescent="0.25">
      <c r="J95"/>
      <c r="K95"/>
      <c r="L95"/>
      <c r="M95"/>
      <c r="N95"/>
      <c r="O95"/>
      <c r="P95"/>
      <c r="Q95"/>
      <c r="R95"/>
      <c r="S95"/>
      <c r="T95"/>
    </row>
    <row r="96" spans="10:20" x14ac:dyDescent="0.25">
      <c r="J96"/>
      <c r="K96"/>
      <c r="L96"/>
      <c r="M96"/>
      <c r="N96"/>
      <c r="O96"/>
      <c r="P96"/>
      <c r="Q96"/>
      <c r="R96"/>
      <c r="S96"/>
      <c r="T96"/>
    </row>
    <row r="97" spans="10:20" x14ac:dyDescent="0.25">
      <c r="J97"/>
      <c r="K97"/>
      <c r="L97"/>
      <c r="M97"/>
      <c r="N97"/>
      <c r="O97"/>
      <c r="P97"/>
      <c r="Q97"/>
      <c r="R97"/>
      <c r="S97"/>
      <c r="T97"/>
    </row>
    <row r="98" spans="10:20" x14ac:dyDescent="0.25">
      <c r="J98"/>
      <c r="K98"/>
      <c r="L98"/>
      <c r="M98"/>
      <c r="N98"/>
      <c r="O98"/>
      <c r="P98"/>
      <c r="Q98"/>
      <c r="R98"/>
      <c r="S98"/>
      <c r="T98"/>
    </row>
    <row r="99" spans="10:20" x14ac:dyDescent="0.25">
      <c r="J99"/>
      <c r="K99"/>
      <c r="L99"/>
      <c r="M99"/>
      <c r="N99"/>
      <c r="O99"/>
      <c r="P99"/>
      <c r="Q99"/>
      <c r="R99"/>
      <c r="S99"/>
      <c r="T99"/>
    </row>
    <row r="100" spans="10:20" x14ac:dyDescent="0.25">
      <c r="J100"/>
      <c r="K100"/>
      <c r="L100"/>
      <c r="M100"/>
      <c r="N100"/>
      <c r="O100"/>
      <c r="P100"/>
      <c r="Q100"/>
      <c r="R100"/>
      <c r="S100"/>
      <c r="T100"/>
    </row>
    <row r="101" spans="10:20" x14ac:dyDescent="0.25">
      <c r="J101"/>
      <c r="K101"/>
      <c r="L101"/>
      <c r="M101"/>
      <c r="N101"/>
      <c r="O101"/>
      <c r="P101"/>
      <c r="Q101"/>
      <c r="R101"/>
      <c r="S101"/>
      <c r="T101"/>
    </row>
    <row r="102" spans="10:20" x14ac:dyDescent="0.25">
      <c r="J102"/>
      <c r="K102"/>
      <c r="L102"/>
      <c r="M102"/>
      <c r="N102"/>
      <c r="O102"/>
      <c r="P102"/>
      <c r="Q102"/>
      <c r="R102"/>
      <c r="S102"/>
      <c r="T102"/>
    </row>
    <row r="103" spans="10:20" x14ac:dyDescent="0.25">
      <c r="J103"/>
      <c r="K103"/>
      <c r="L103"/>
      <c r="M103"/>
      <c r="N103"/>
      <c r="O103"/>
      <c r="P103"/>
      <c r="Q103"/>
      <c r="R103"/>
      <c r="S103"/>
      <c r="T103"/>
    </row>
    <row r="104" spans="10:20" x14ac:dyDescent="0.25">
      <c r="J104"/>
      <c r="K104"/>
      <c r="L104"/>
      <c r="M104"/>
      <c r="N104"/>
      <c r="O104"/>
      <c r="P104"/>
      <c r="Q104"/>
      <c r="R104"/>
      <c r="S104"/>
      <c r="T104"/>
    </row>
    <row r="105" spans="10:20" x14ac:dyDescent="0.25">
      <c r="J105"/>
      <c r="K105"/>
      <c r="L105"/>
      <c r="M105"/>
      <c r="N105"/>
      <c r="O105"/>
      <c r="P105"/>
      <c r="Q105"/>
      <c r="R105"/>
      <c r="S105"/>
      <c r="T105"/>
    </row>
    <row r="106" spans="10:20" x14ac:dyDescent="0.25">
      <c r="J106"/>
      <c r="K106"/>
      <c r="L106"/>
      <c r="M106"/>
      <c r="N106"/>
      <c r="O106"/>
      <c r="P106"/>
      <c r="Q106"/>
      <c r="R106"/>
      <c r="S106"/>
      <c r="T106"/>
    </row>
    <row r="107" spans="10:20" x14ac:dyDescent="0.25">
      <c r="J107"/>
      <c r="K107"/>
      <c r="L107"/>
      <c r="M107"/>
      <c r="N107"/>
      <c r="O107"/>
      <c r="P107"/>
      <c r="Q107"/>
      <c r="R107"/>
      <c r="S107"/>
      <c r="T107"/>
    </row>
  </sheetData>
  <mergeCells count="41">
    <mergeCell ref="S50:X51"/>
    <mergeCell ref="S56:X56"/>
    <mergeCell ref="V49:X49"/>
    <mergeCell ref="B3:C4"/>
    <mergeCell ref="Q4:Q9"/>
    <mergeCell ref="R48:X48"/>
    <mergeCell ref="P4:P9"/>
    <mergeCell ref="D3:G4"/>
    <mergeCell ref="O4:O9"/>
    <mergeCell ref="K4:K9"/>
    <mergeCell ref="L4:L9"/>
    <mergeCell ref="M4:M9"/>
    <mergeCell ref="N4:N9"/>
    <mergeCell ref="D8:G8"/>
    <mergeCell ref="E7:G7"/>
    <mergeCell ref="U4:U9"/>
    <mergeCell ref="V4:V9"/>
    <mergeCell ref="W4:W9"/>
    <mergeCell ref="X4:X9"/>
    <mergeCell ref="B48:Q48"/>
    <mergeCell ref="C42:E44"/>
    <mergeCell ref="R4:R9"/>
    <mergeCell ref="J4:J9"/>
    <mergeCell ref="D9:E9"/>
    <mergeCell ref="S4:S9"/>
    <mergeCell ref="T4:T9"/>
    <mergeCell ref="Y4:Y9"/>
    <mergeCell ref="Z4:Z9"/>
    <mergeCell ref="AA4:AA9"/>
    <mergeCell ref="AB4:AB9"/>
    <mergeCell ref="AC4:AC9"/>
    <mergeCell ref="AD4:AD9"/>
    <mergeCell ref="AE4:AE9"/>
    <mergeCell ref="AF4:AF9"/>
    <mergeCell ref="AG4:AG9"/>
    <mergeCell ref="AH4:AH9"/>
    <mergeCell ref="AI4:AI9"/>
    <mergeCell ref="AJ4:AJ9"/>
    <mergeCell ref="AK4:AK9"/>
    <mergeCell ref="AL4:AL9"/>
    <mergeCell ref="AM4:AM9"/>
  </mergeCells>
  <conditionalFormatting sqref="G15">
    <cfRule type="expression" dxfId="416" priority="22">
      <formula>$G$12=2</formula>
    </cfRule>
  </conditionalFormatting>
  <conditionalFormatting sqref="I15">
    <cfRule type="expression" dxfId="414" priority="20">
      <formula>$G$12=2</formula>
    </cfRule>
  </conditionalFormatting>
  <conditionalFormatting sqref="I37">
    <cfRule type="cellIs" dxfId="413" priority="43" stopIfTrue="1" operator="lessThan">
      <formula>0</formula>
    </cfRule>
  </conditionalFormatting>
  <conditionalFormatting sqref="J16:X17 J19:X20 J24:X29">
    <cfRule type="expression" dxfId="412" priority="25" stopIfTrue="1">
      <formula>AO16&gt;0</formula>
    </cfRule>
  </conditionalFormatting>
  <conditionalFormatting sqref="J46:Y47 I41 K41:X41">
    <cfRule type="cellIs" dxfId="411" priority="37" stopIfTrue="1" operator="equal">
      <formula>0</formula>
    </cfRule>
  </conditionalFormatting>
  <conditionalFormatting sqref="J21:AM22 J31:AM34 J36:AM38 J40:AM40 Z41:AM41 J42:AM45">
    <cfRule type="cellIs" dxfId="410" priority="15" stopIfTrue="1" operator="equal">
      <formula>0</formula>
    </cfRule>
  </conditionalFormatting>
  <conditionalFormatting sqref="S56">
    <cfRule type="expression" dxfId="409" priority="36" stopIfTrue="1">
      <formula>LEN($S$56)&lt;2</formula>
    </cfRule>
  </conditionalFormatting>
  <conditionalFormatting sqref="Y16:AM17 Y19:AM20 Y24:AM29">
    <cfRule type="expression" dxfId="400" priority="10" stopIfTrue="1">
      <formula>BF16&gt;0</formula>
    </cfRule>
  </conditionalFormatting>
  <conditionalFormatting sqref="AN36:BU36">
    <cfRule type="cellIs" dxfId="395" priority="11" stopIfTrue="1" operator="equal">
      <formula>0</formula>
    </cfRule>
  </conditionalFormatting>
  <dataValidations count="4">
    <dataValidation type="custom" allowBlank="1" showInputMessage="1" showErrorMessage="1" error="Must be after start date" sqref="F5" xr:uid="{00000000-0002-0000-0300-000000000000}">
      <formula1>F5&gt;D5</formula1>
    </dataValidation>
    <dataValidation type="decimal" operator="lessThanOrEqual" allowBlank="1" showInputMessage="1" showErrorMessage="1" errorTitle="Overhead for højt" error="Overhead kan maskimalt være lønomkostninger gange oprindeligt aftalte overhead." sqref="J21:Q21 Y21:AM21" xr:uid="{00000000-0002-0000-0300-000001000000}">
      <formula1>J48</formula1>
    </dataValidation>
    <dataValidation type="decimal" operator="lessThanOrEqual" allowBlank="1" showInputMessage="1" showErrorMessage="1" errorTitle="Overhead for højt" error="Overhead kan maskimalt være lønomkostninger gange oprindeligt aftalte overhead." sqref="R21" xr:uid="{00000000-0002-0000-0300-000002000000}">
      <formula1>#REF!</formula1>
    </dataValidation>
    <dataValidation type="decimal" operator="lessThanOrEqual" allowBlank="1" showInputMessage="1" showErrorMessage="1" errorTitle="Overhead for højt" error="Overhead kan maskimalt være lønomkostninger gange oprindeligt aftalte overhead." sqref="S21:X21" xr:uid="{00000000-0002-0000-0300-000003000000}">
      <formula1>R48</formula1>
    </dataValidation>
  </dataValidations>
  <pageMargins left="0.19685039370078741" right="0.19685039370078741" top="0.35433070866141736" bottom="0.35433070866141736" header="0.31496062992125984" footer="0.31496062992125984"/>
  <pageSetup paperSize="9" scale="61" fitToWidth="2" pageOrder="overThenDown" orientation="landscape" r:id="rId1"/>
  <extLst>
    <ext xmlns:x14="http://schemas.microsoft.com/office/spreadsheetml/2009/9/main" uri="{78C0D931-6437-407d-A8EE-F0AAD7539E65}">
      <x14:conditionalFormattings>
        <x14:conditionalFormatting xmlns:xm="http://schemas.microsoft.com/office/excel/2006/main">
          <x14:cfRule type="expression" priority="23" id="{7AFAB88D-5BF8-4A7F-A7FE-B718ADF7E09E}">
            <xm:f>'Budget &amp; Total'!$P$3=4</xm:f>
            <x14:dxf>
              <fill>
                <patternFill>
                  <bgColor rgb="FFCDE7E4"/>
                </patternFill>
              </fill>
            </x14:dxf>
          </x14:cfRule>
          <xm:sqref>F5 D8:D9 G9 J16:X17 J19:X20 J24:X29 J35:X35 J39:X39</xm:sqref>
        </x14:conditionalFormatting>
        <x14:conditionalFormatting xmlns:xm="http://schemas.microsoft.com/office/excel/2006/main">
          <x14:cfRule type="expression" priority="18" id="{E939DA35-6B7D-4D7F-8113-841E0C1971C7}">
            <xm:f>'Budget &amp; Total'!$P$3=4</xm:f>
            <x14:dxf>
              <fill>
                <patternFill>
                  <bgColor rgb="FF95D0C6"/>
                </patternFill>
              </fill>
            </x14:dxf>
          </x14:cfRule>
          <xm:sqref>F15</xm:sqref>
        </x14:conditionalFormatting>
        <x14:conditionalFormatting xmlns:xm="http://schemas.microsoft.com/office/excel/2006/main">
          <x14:cfRule type="expression" priority="21" id="{DEC24B5A-BA75-47F0-86F2-04D179F15260}">
            <xm:f>'Budget &amp; Total'!$P$3=4</xm:f>
            <x14:dxf>
              <fill>
                <patternFill>
                  <bgColor rgb="FFF3DD8F"/>
                </patternFill>
              </fill>
            </x14:dxf>
          </x14:cfRule>
          <xm:sqref>G15</xm:sqref>
        </x14:conditionalFormatting>
        <x14:conditionalFormatting xmlns:xm="http://schemas.microsoft.com/office/excel/2006/main">
          <x14:cfRule type="expression" priority="19" id="{203E67EB-867A-4593-9248-668AC85CCBA6}">
            <xm:f>'Budget &amp; Total'!$P$3=4</xm:f>
            <x14:dxf>
              <fill>
                <patternFill>
                  <bgColor rgb="FFF3DD8F"/>
                </patternFill>
              </fill>
            </x14:dxf>
          </x14:cfRule>
          <xm:sqref>I15</xm:sqref>
        </x14:conditionalFormatting>
        <x14:conditionalFormatting xmlns:xm="http://schemas.microsoft.com/office/excel/2006/main">
          <x14:cfRule type="expression" priority="16" stopIfTrue="1" id="{DC8CAAA6-A8FB-4174-A524-A1D95B6613BF}">
            <xm:f>'P1'!BD16&gt;0</xm:f>
            <x14:dxf>
              <font>
                <color rgb="FFFF0000"/>
              </font>
            </x14:dxf>
          </x14:cfRule>
          <xm:sqref>Y24:Y29 Y16:Y17 Y19:Y20</xm:sqref>
        </x14:conditionalFormatting>
        <x14:conditionalFormatting xmlns:xm="http://schemas.microsoft.com/office/excel/2006/main">
          <x14:cfRule type="expression" priority="14" id="{1DAB6B63-41AA-444F-9D0B-259615C3FCFA}">
            <xm:f>'P1'!$J$27&lt;'Budget &amp; Total'!$J$33</xm:f>
            <x14:dxf>
              <font>
                <color rgb="FFFF0000"/>
              </font>
            </x14:dxf>
          </x14:cfRule>
          <xm:sqref>Y27</xm:sqref>
        </x14:conditionalFormatting>
        <x14:conditionalFormatting xmlns:xm="http://schemas.microsoft.com/office/excel/2006/main">
          <x14:cfRule type="expression" priority="8" id="{AA7F334F-E7E5-407F-86D4-D4AE410E48A7}">
            <xm:f>Data!$L$9&gt;6</xm:f>
            <x14:dxf>
              <border>
                <bottom style="thin">
                  <color auto="1"/>
                </bottom>
                <vertical/>
                <horizontal/>
              </border>
            </x14:dxf>
          </x14:cfRule>
          <xm:sqref>Y1:AL1 Y15:AL15 Y18:AL18 Y20:AL22 Y30:AL32 Y37:AL37 Y40:AL41 Y44:AL45</xm:sqref>
        </x14:conditionalFormatting>
        <x14:conditionalFormatting xmlns:xm="http://schemas.microsoft.com/office/excel/2006/main">
          <x14:cfRule type="expression" priority="13" id="{9CC3A286-B816-4FC4-9077-A9E8DF617BF9}">
            <xm:f>Data!$L$9&gt;6</xm:f>
            <x14:dxf>
              <font>
                <color theme="1"/>
              </font>
              <fill>
                <patternFill>
                  <bgColor theme="0"/>
                </patternFill>
              </fill>
            </x14:dxf>
          </x14:cfRule>
          <xm:sqref>Y1:AM62</xm:sqref>
        </x14:conditionalFormatting>
        <x14:conditionalFormatting xmlns:xm="http://schemas.microsoft.com/office/excel/2006/main">
          <x14:cfRule type="expression" priority="2" id="{36C3E0C4-7733-4E54-93F1-E4DAF30BF3BF}">
            <xm:f>'Budget &amp; Total'!$G$102&lt;6</xm:f>
            <x14:dxf>
              <fill>
                <patternFill patternType="none">
                  <bgColor auto="1"/>
                </patternFill>
              </fill>
            </x14:dxf>
          </x14:cfRule>
          <xm:sqref>Y11:AM43</xm:sqref>
        </x14:conditionalFormatting>
        <x14:conditionalFormatting xmlns:xm="http://schemas.microsoft.com/office/excel/2006/main">
          <x14:cfRule type="expression" priority="1" id="{D1F7AEA1-1676-4268-99BC-70B08B867C7D}">
            <xm:f>'Budget &amp; Total'!$G$102&lt;6</xm:f>
            <x14:dxf>
              <font>
                <color theme="1"/>
              </font>
            </x14:dxf>
          </x14:cfRule>
          <x14:cfRule type="expression" priority="5" id="{4E0AD368-3F96-4951-9CAA-4F41E6B4732B}">
            <xm:f>'Budget &amp; Total'!$P$3=4</xm:f>
            <x14:dxf>
              <fill>
                <patternFill>
                  <bgColor rgb="FFBFE5E9"/>
                </patternFill>
              </fill>
            </x14:dxf>
          </x14:cfRule>
          <x14:cfRule type="expression" priority="9" id="{3C9E4FC7-7C62-46C1-8B69-202F077329D5}">
            <xm:f>Data!$L$9&gt;6</xm:f>
            <x14:dxf>
              <fill>
                <patternFill>
                  <bgColor rgb="FFE1EDE6"/>
                </patternFill>
              </fill>
            </x14:dxf>
          </x14:cfRule>
          <xm:sqref>Y16:AM17 Y19:AM20 Y24:AM29 Y35:AM35 Y39:AM39</xm:sqref>
        </x14:conditionalFormatting>
        <x14:conditionalFormatting xmlns:xm="http://schemas.microsoft.com/office/excel/2006/main">
          <x14:cfRule type="expression" priority="4" id="{E2CE785F-AEBD-4238-AC25-F1D87628BC3B}">
            <xm:f>Data!$L$9&gt;6</xm:f>
            <x14:dxf>
              <fill>
                <patternFill>
                  <bgColor rgb="FFE5E5E5"/>
                </patternFill>
              </fill>
            </x14:dxf>
          </x14:cfRule>
          <xm:sqref>Y41:AM45</xm:sqref>
        </x14:conditionalFormatting>
        <x14:conditionalFormatting xmlns:xm="http://schemas.microsoft.com/office/excel/2006/main">
          <x14:cfRule type="expression" priority="17" stopIfTrue="1" id="{B9AAB056-E131-4ECA-9286-D51B41326AC0}">
            <xm:f>'P1'!BV16&gt;0</xm:f>
            <x14:dxf>
              <font>
                <color rgb="FFFF0000"/>
              </font>
            </x14:dxf>
          </x14:cfRule>
          <xm:sqref>Z16:AM17 Z19:AM20 Z24:AM29</xm:sqref>
        </x14:conditionalFormatting>
        <x14:conditionalFormatting xmlns:xm="http://schemas.microsoft.com/office/excel/2006/main">
          <x14:cfRule type="expression" priority="6" id="{411B74B9-A41D-4045-A898-9B005F864B82}">
            <xm:f>Data!$L$9&gt;6</xm:f>
            <x14:dxf>
              <border>
                <top style="thin">
                  <color auto="1"/>
                </top>
                <vertical/>
                <horizontal/>
              </border>
            </x14:dxf>
          </x14:cfRule>
          <xm:sqref>AM2 AM16 AM19 AM21:AM23 AM31:AM33 AM38 AM41:AM42 AM45:AM48</xm:sqref>
        </x14:conditionalFormatting>
        <x14:conditionalFormatting xmlns:xm="http://schemas.microsoft.com/office/excel/2006/main">
          <x14:cfRule type="expression" priority="7" id="{20D1DDD7-12DD-4F29-9057-B969172EB2E7}">
            <xm:f>Data!$L$9&gt;6</xm:f>
            <x14:dxf>
              <border>
                <right style="thin">
                  <color auto="1"/>
                </right>
                <vertical/>
                <horizontal/>
              </border>
            </x14:dxf>
          </x14:cfRule>
          <xm:sqref>AM2:AM45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5"/>
  <dimension ref="A1:BU108"/>
  <sheetViews>
    <sheetView showGridLines="0" topLeftCell="B1" zoomScale="80" zoomScaleNormal="80" zoomScaleSheetLayoutView="70" workbookViewId="0">
      <selection activeCell="B29" sqref="A29:XFD29"/>
    </sheetView>
  </sheetViews>
  <sheetFormatPr defaultRowHeight="13.2" x14ac:dyDescent="0.25"/>
  <cols>
    <col min="1" max="1" width="1.88671875" style="92" hidden="1" customWidth="1"/>
    <col min="2" max="2" width="3" style="93" customWidth="1"/>
    <col min="3" max="3" width="13.6640625" customWidth="1"/>
    <col min="4" max="4" width="16.6640625" customWidth="1"/>
    <col min="5" max="5" width="7.109375" style="93" customWidth="1"/>
    <col min="6" max="6" width="12.88671875" style="93" customWidth="1"/>
    <col min="7" max="7" width="12.109375" style="93" customWidth="1"/>
    <col min="8" max="8" width="2.109375" style="4" customWidth="1"/>
    <col min="9" max="9" width="10.88671875" style="93" customWidth="1"/>
    <col min="10" max="20" width="10" style="93" customWidth="1"/>
    <col min="21" max="23" width="10" customWidth="1"/>
    <col min="24" max="25" width="9.6640625" customWidth="1"/>
    <col min="26" max="26" width="9.6640625" style="94" customWidth="1"/>
    <col min="27" max="39" width="9.6640625" customWidth="1"/>
    <col min="40" max="55" width="9.6640625" hidden="1" customWidth="1"/>
    <col min="56" max="73" width="0" hidden="1" customWidth="1"/>
  </cols>
  <sheetData>
    <row r="1" spans="1:72" ht="22.5" customHeight="1" x14ac:dyDescent="0.25">
      <c r="B1" s="99"/>
      <c r="C1" s="4"/>
      <c r="D1" s="4"/>
      <c r="E1" s="99"/>
      <c r="F1" s="99"/>
      <c r="G1" s="99"/>
      <c r="I1" s="99"/>
      <c r="J1" s="99"/>
      <c r="K1" s="99"/>
      <c r="L1" s="99"/>
      <c r="M1" s="99"/>
      <c r="N1" s="99"/>
      <c r="O1" s="99"/>
      <c r="P1" s="99"/>
      <c r="Q1" s="99"/>
      <c r="R1" s="99"/>
      <c r="S1" s="99"/>
      <c r="T1" s="99"/>
      <c r="U1" s="4"/>
      <c r="V1" s="4"/>
      <c r="W1" s="4"/>
      <c r="X1" s="355" t="str">
        <f>CONCATENATE(Data!$G$2," ",Data!$H$27)</f>
        <v>Energistyrelsen 2.5.2</v>
      </c>
      <c r="Y1" s="795"/>
      <c r="Z1" s="774"/>
      <c r="AA1" s="297"/>
      <c r="AB1" s="297"/>
      <c r="AC1" s="297"/>
      <c r="AD1" s="297"/>
      <c r="AE1" s="297"/>
      <c r="AF1" s="297"/>
      <c r="AG1" s="297"/>
      <c r="AH1" s="297"/>
      <c r="AI1" s="297"/>
      <c r="AJ1" s="297"/>
      <c r="AK1" s="297"/>
      <c r="AL1" s="297"/>
      <c r="AM1" s="297"/>
    </row>
    <row r="2" spans="1:72" ht="21" x14ac:dyDescent="0.4">
      <c r="B2" s="95" t="str">
        <f>Data!B107</f>
        <v xml:space="preserve">Udbetalingsanmodning </v>
      </c>
      <c r="C2" s="4"/>
      <c r="D2" s="4"/>
      <c r="E2" s="4"/>
      <c r="F2" s="4"/>
      <c r="G2" s="4"/>
      <c r="I2" s="96" t="s">
        <v>34</v>
      </c>
      <c r="J2" s="97">
        <v>1</v>
      </c>
      <c r="K2" s="97">
        <v>2</v>
      </c>
      <c r="L2" s="97">
        <v>3</v>
      </c>
      <c r="M2" s="97">
        <v>4</v>
      </c>
      <c r="N2" s="97">
        <v>5</v>
      </c>
      <c r="O2" s="97">
        <v>6</v>
      </c>
      <c r="P2" s="97">
        <v>7</v>
      </c>
      <c r="Q2" s="97">
        <v>8</v>
      </c>
      <c r="R2" s="97">
        <v>9</v>
      </c>
      <c r="S2" s="97">
        <v>10</v>
      </c>
      <c r="T2" s="97">
        <v>11</v>
      </c>
      <c r="U2" s="97">
        <v>12</v>
      </c>
      <c r="V2" s="97">
        <v>13</v>
      </c>
      <c r="W2" s="97">
        <v>14</v>
      </c>
      <c r="X2" s="786">
        <v>15</v>
      </c>
      <c r="Y2" s="651">
        <v>16</v>
      </c>
      <c r="Z2" s="651">
        <v>17</v>
      </c>
      <c r="AA2" s="651">
        <v>18</v>
      </c>
      <c r="AB2" s="651">
        <v>19</v>
      </c>
      <c r="AC2" s="651">
        <v>20</v>
      </c>
      <c r="AD2" s="651">
        <v>21</v>
      </c>
      <c r="AE2" s="651">
        <v>22</v>
      </c>
      <c r="AF2" s="651">
        <v>23</v>
      </c>
      <c r="AG2" s="651">
        <v>24</v>
      </c>
      <c r="AH2" s="651">
        <v>25</v>
      </c>
      <c r="AI2" s="651">
        <v>26</v>
      </c>
      <c r="AJ2" s="651">
        <v>27</v>
      </c>
      <c r="AK2" s="651">
        <v>28</v>
      </c>
      <c r="AL2" s="651">
        <v>29</v>
      </c>
      <c r="AM2" s="651">
        <v>30</v>
      </c>
      <c r="AN2" s="94" t="s">
        <v>48</v>
      </c>
      <c r="BE2" s="94" t="s">
        <v>48</v>
      </c>
    </row>
    <row r="3" spans="1:72" ht="21" customHeight="1" x14ac:dyDescent="0.25">
      <c r="B3" s="919">
        <f>'Budget &amp; Total'!C5</f>
        <v>0</v>
      </c>
      <c r="C3" s="919"/>
      <c r="D3" s="909">
        <f>'Budget &amp; Total'!C8</f>
        <v>0</v>
      </c>
      <c r="E3" s="909"/>
      <c r="F3" s="909"/>
      <c r="G3" s="909"/>
      <c r="I3" s="100" t="str">
        <f>C7</f>
        <v>CVR-nummer</v>
      </c>
      <c r="J3" s="101">
        <f>HLOOKUP(J$2,'Budget &amp; Total'!$1:$95,6,FALSE)</f>
        <v>0</v>
      </c>
      <c r="K3" s="101">
        <f>HLOOKUP(K$2,'Budget &amp; Total'!$1:$95,6,FALSE)</f>
        <v>0</v>
      </c>
      <c r="L3" s="101">
        <f>HLOOKUP(L$2,'Budget &amp; Total'!$1:$95,6,FALSE)</f>
        <v>0</v>
      </c>
      <c r="M3" s="101">
        <f>HLOOKUP(M$2,'Budget &amp; Total'!$1:$95,6,FALSE)</f>
        <v>0</v>
      </c>
      <c r="N3" s="101">
        <f>HLOOKUP(N$2,'Budget &amp; Total'!$1:$95,6,FALSE)</f>
        <v>0</v>
      </c>
      <c r="O3" s="101">
        <f>HLOOKUP(O$2,'Budget &amp; Total'!$1:$95,6,FALSE)</f>
        <v>0</v>
      </c>
      <c r="P3" s="101">
        <f>HLOOKUP(P$2,'Budget &amp; Total'!$1:$95,6,FALSE)</f>
        <v>0</v>
      </c>
      <c r="Q3" s="101">
        <f>HLOOKUP(Q$2,'Budget &amp; Total'!$1:$95,6,FALSE)</f>
        <v>0</v>
      </c>
      <c r="R3" s="101">
        <f>HLOOKUP(R$2,'Budget &amp; Total'!$1:$95,6,FALSE)</f>
        <v>0</v>
      </c>
      <c r="S3" s="101">
        <f>HLOOKUP(S$2,'Budget &amp; Total'!$1:$95,6,FALSE)</f>
        <v>0</v>
      </c>
      <c r="T3" s="101">
        <f>HLOOKUP(T$2,'Budget &amp; Total'!$1:$95,6,FALSE)</f>
        <v>0</v>
      </c>
      <c r="U3" s="101">
        <f>HLOOKUP(U$2,'Budget &amp; Total'!$1:$95,6,FALSE)</f>
        <v>0</v>
      </c>
      <c r="V3" s="101">
        <f>HLOOKUP(V$2,'Budget &amp; Total'!$1:$95,6,FALSE)</f>
        <v>0</v>
      </c>
      <c r="W3" s="101">
        <f>HLOOKUP(W$2,'Budget &amp; Total'!$1:$95,6,FALSE)</f>
        <v>0</v>
      </c>
      <c r="X3" s="206">
        <f>HLOOKUP(X$2,'Budget &amp; Total'!$1:$95,6,FALSE)</f>
        <v>0</v>
      </c>
      <c r="Y3" s="763">
        <f>HLOOKUP(Y$2,'Budget &amp; Total'!$1:$95,6,FALSE)</f>
        <v>0</v>
      </c>
      <c r="Z3" s="763">
        <f>HLOOKUP(Z$2,'Budget &amp; Total'!$1:$95,6,FALSE)</f>
        <v>0</v>
      </c>
      <c r="AA3" s="763">
        <f>HLOOKUP(AA$2,'Budget &amp; Total'!$1:$95,6,FALSE)</f>
        <v>0</v>
      </c>
      <c r="AB3" s="763">
        <f>HLOOKUP(AB$2,'Budget &amp; Total'!$1:$95,6,FALSE)</f>
        <v>0</v>
      </c>
      <c r="AC3" s="763">
        <f>HLOOKUP(AC$2,'Budget &amp; Total'!$1:$95,6,FALSE)</f>
        <v>0</v>
      </c>
      <c r="AD3" s="763">
        <f>HLOOKUP(AD$2,'Budget &amp; Total'!$1:$95,6,FALSE)</f>
        <v>0</v>
      </c>
      <c r="AE3" s="763">
        <f>HLOOKUP(AE$2,'Budget &amp; Total'!$1:$95,6,FALSE)</f>
        <v>0</v>
      </c>
      <c r="AF3" s="763">
        <f>HLOOKUP(AF$2,'Budget &amp; Total'!$1:$95,6,FALSE)</f>
        <v>0</v>
      </c>
      <c r="AG3" s="763">
        <f>HLOOKUP(AG$2,'Budget &amp; Total'!$1:$95,6,FALSE)</f>
        <v>0</v>
      </c>
      <c r="AH3" s="763">
        <f>HLOOKUP(AH$2,'Budget &amp; Total'!$1:$95,6,FALSE)</f>
        <v>0</v>
      </c>
      <c r="AI3" s="763">
        <f>HLOOKUP(AI$2,'Budget &amp; Total'!$1:$95,6,FALSE)</f>
        <v>0</v>
      </c>
      <c r="AJ3" s="763">
        <f>HLOOKUP(AJ$2,'Budget &amp; Total'!$1:$95,6,FALSE)</f>
        <v>0</v>
      </c>
      <c r="AK3" s="763">
        <f>HLOOKUP(AK$2,'Budget &amp; Total'!$1:$95,6,FALSE)</f>
        <v>0</v>
      </c>
      <c r="AL3" s="763">
        <f>HLOOKUP(AL$2,'Budget &amp; Total'!$1:$95,6,FALSE)</f>
        <v>0</v>
      </c>
      <c r="AM3" s="763">
        <f>HLOOKUP(AM$2,'Budget &amp; Total'!$1:$95,6,FALSE)</f>
        <v>0</v>
      </c>
      <c r="AN3" s="94">
        <v>6</v>
      </c>
      <c r="BE3" s="94">
        <v>6</v>
      </c>
    </row>
    <row r="4" spans="1:72" s="1" customFormat="1" ht="28.5" customHeight="1" x14ac:dyDescent="0.2">
      <c r="A4" s="102"/>
      <c r="B4" s="919"/>
      <c r="C4" s="919"/>
      <c r="D4" s="909"/>
      <c r="E4" s="909"/>
      <c r="F4" s="909"/>
      <c r="G4" s="909"/>
      <c r="H4" s="9"/>
      <c r="I4" s="103" t="str">
        <f>Data!B51</f>
        <v>Navn</v>
      </c>
      <c r="J4" s="899">
        <f>HLOOKUP(J$2,'Budget &amp; Total'!$1:$95,5,FALSE)</f>
        <v>0</v>
      </c>
      <c r="K4" s="899">
        <f>HLOOKUP(K$2,'Budget &amp; Total'!$1:$95,5,FALSE)</f>
        <v>0</v>
      </c>
      <c r="L4" s="899">
        <f>HLOOKUP(L$2,'Budget &amp; Total'!$1:$95,5,FALSE)</f>
        <v>0</v>
      </c>
      <c r="M4" s="899">
        <f>HLOOKUP(M$2,'Budget &amp; Total'!$1:$95,5,FALSE)</f>
        <v>0</v>
      </c>
      <c r="N4" s="899">
        <f>HLOOKUP(N$2,'Budget &amp; Total'!$1:$95,5,FALSE)</f>
        <v>0</v>
      </c>
      <c r="O4" s="899">
        <f>HLOOKUP(O$2,'Budget &amp; Total'!$1:$95,5,FALSE)</f>
        <v>0</v>
      </c>
      <c r="P4" s="899">
        <f>HLOOKUP(P$2,'Budget &amp; Total'!$1:$95,5,FALSE)</f>
        <v>0</v>
      </c>
      <c r="Q4" s="899">
        <f>HLOOKUP(Q$2,'Budget &amp; Total'!$1:$95,5,FALSE)</f>
        <v>0</v>
      </c>
      <c r="R4" s="899">
        <f>HLOOKUP(R$2,'Budget &amp; Total'!$1:$95,5,FALSE)</f>
        <v>0</v>
      </c>
      <c r="S4" s="899">
        <f>HLOOKUP(S$2,'Budget &amp; Total'!$1:$95,5,FALSE)</f>
        <v>0</v>
      </c>
      <c r="T4" s="899">
        <f>HLOOKUP(T$2,'Budget &amp; Total'!$1:$95,5,FALSE)</f>
        <v>0</v>
      </c>
      <c r="U4" s="899">
        <f>HLOOKUP(U$2,'Budget &amp; Total'!$1:$95,5,FALSE)</f>
        <v>0</v>
      </c>
      <c r="V4" s="899">
        <f>HLOOKUP(V$2,'Budget &amp; Total'!$1:$95,5,FALSE)</f>
        <v>0</v>
      </c>
      <c r="W4" s="899">
        <f>HLOOKUP(W$2,'Budget &amp; Total'!$1:$95,5,FALSE)</f>
        <v>0</v>
      </c>
      <c r="X4" s="908">
        <f>HLOOKUP(X$2,'Budget &amp; Total'!$1:$95,5,FALSE)</f>
        <v>0</v>
      </c>
      <c r="Y4" s="897">
        <f>HLOOKUP(Y$2,'Budget &amp; Total'!$1:$95,5,FALSE)</f>
        <v>0</v>
      </c>
      <c r="Z4" s="897">
        <f>HLOOKUP(Z$2,'Budget &amp; Total'!$1:$95,5,FALSE)</f>
        <v>0</v>
      </c>
      <c r="AA4" s="897">
        <f>HLOOKUP(AA$2,'Budget &amp; Total'!$1:$95,5,FALSE)</f>
        <v>0</v>
      </c>
      <c r="AB4" s="897">
        <f>HLOOKUP(AB$2,'Budget &amp; Total'!$1:$95,5,FALSE)</f>
        <v>0</v>
      </c>
      <c r="AC4" s="897">
        <f>HLOOKUP(AC$2,'Budget &amp; Total'!$1:$95,5,FALSE)</f>
        <v>0</v>
      </c>
      <c r="AD4" s="897">
        <f>HLOOKUP(AD$2,'Budget &amp; Total'!$1:$95,5,FALSE)</f>
        <v>0</v>
      </c>
      <c r="AE4" s="897">
        <f>HLOOKUP(AE$2,'Budget &amp; Total'!$1:$95,5,FALSE)</f>
        <v>0</v>
      </c>
      <c r="AF4" s="897">
        <f>HLOOKUP(AF$2,'Budget &amp; Total'!$1:$95,5,FALSE)</f>
        <v>0</v>
      </c>
      <c r="AG4" s="897">
        <f>HLOOKUP(AG$2,'Budget &amp; Total'!$1:$95,5,FALSE)</f>
        <v>0</v>
      </c>
      <c r="AH4" s="897">
        <f>HLOOKUP(AH$2,'Budget &amp; Total'!$1:$95,5,FALSE)</f>
        <v>0</v>
      </c>
      <c r="AI4" s="897">
        <f>HLOOKUP(AI$2,'Budget &amp; Total'!$1:$95,5,FALSE)</f>
        <v>0</v>
      </c>
      <c r="AJ4" s="897">
        <f>HLOOKUP(AJ$2,'Budget &amp; Total'!$1:$95,5,FALSE)</f>
        <v>0</v>
      </c>
      <c r="AK4" s="897">
        <f>HLOOKUP(AK$2,'Budget &amp; Total'!$1:$95,5,FALSE)</f>
        <v>0</v>
      </c>
      <c r="AL4" s="897">
        <f>HLOOKUP(AL$2,'Budget &amp; Total'!$1:$95,5,FALSE)</f>
        <v>0</v>
      </c>
      <c r="AM4" s="897">
        <f>HLOOKUP(AM$2,'Budget &amp; Total'!$1:$95,5,FALSE)</f>
        <v>0</v>
      </c>
      <c r="AN4" s="94">
        <v>5</v>
      </c>
      <c r="BE4" s="94">
        <v>5</v>
      </c>
    </row>
    <row r="5" spans="1:72" s="1" customFormat="1" ht="18" customHeight="1" x14ac:dyDescent="0.25">
      <c r="A5" s="102"/>
      <c r="B5" s="355" t="str">
        <f ca="1">CONCATENATE(RIGHT(G5,1),".")</f>
        <v>3.</v>
      </c>
      <c r="C5" s="4" t="str">
        <f>Data!B47</f>
        <v>periode fra</v>
      </c>
      <c r="D5" s="299">
        <f ca="1">HLOOKUP(G6,'Period(er)'!X1:AL4,4,FALSE)+1</f>
        <v>1</v>
      </c>
      <c r="E5" s="300" t="str">
        <f>Data!B115</f>
        <v>til</v>
      </c>
      <c r="F5" s="601"/>
      <c r="G5" s="298" t="str">
        <f ca="1">IF('Budget &amp; Total'!AS3="UK", "P3",MID(CELL("Filnavn",A3),FIND("]",CELL("filnavn",A3))+1,999))</f>
        <v>P3</v>
      </c>
      <c r="H5" s="9"/>
      <c r="I5" s="103"/>
      <c r="J5" s="899"/>
      <c r="K5" s="899"/>
      <c r="L5" s="899"/>
      <c r="M5" s="899"/>
      <c r="N5" s="899"/>
      <c r="O5" s="899"/>
      <c r="P5" s="899"/>
      <c r="Q5" s="899"/>
      <c r="R5" s="899"/>
      <c r="S5" s="899"/>
      <c r="T5" s="899"/>
      <c r="U5" s="899"/>
      <c r="V5" s="899"/>
      <c r="W5" s="899"/>
      <c r="X5" s="908"/>
      <c r="Y5" s="897"/>
      <c r="Z5" s="897"/>
      <c r="AA5" s="897"/>
      <c r="AB5" s="897"/>
      <c r="AC5" s="897"/>
      <c r="AD5" s="897"/>
      <c r="AE5" s="897"/>
      <c r="AF5" s="897"/>
      <c r="AG5" s="897"/>
      <c r="AH5" s="897"/>
      <c r="AI5" s="897"/>
      <c r="AJ5" s="897"/>
      <c r="AK5" s="897"/>
      <c r="AL5" s="897"/>
      <c r="AM5" s="897"/>
      <c r="AN5" s="94"/>
      <c r="BE5" s="94"/>
    </row>
    <row r="6" spans="1:72" s="1" customFormat="1" ht="26.25" customHeight="1" x14ac:dyDescent="0.3">
      <c r="A6" s="102"/>
      <c r="B6" s="44" t="str">
        <f>Data!B46</f>
        <v>Projektansvarlig</v>
      </c>
      <c r="C6" s="47"/>
      <c r="D6" s="47"/>
      <c r="E6" s="47"/>
      <c r="F6" s="9"/>
      <c r="G6" s="298" t="str">
        <f ca="1">HLOOKUP(G5,'Period(er)'!X2:AL30,29,FALSE)</f>
        <v>P2</v>
      </c>
      <c r="H6" s="9"/>
      <c r="I6" s="103"/>
      <c r="J6" s="899"/>
      <c r="K6" s="899"/>
      <c r="L6" s="899"/>
      <c r="M6" s="899"/>
      <c r="N6" s="899"/>
      <c r="O6" s="899"/>
      <c r="P6" s="899"/>
      <c r="Q6" s="899"/>
      <c r="R6" s="899"/>
      <c r="S6" s="899"/>
      <c r="T6" s="899"/>
      <c r="U6" s="899"/>
      <c r="V6" s="899"/>
      <c r="W6" s="899"/>
      <c r="X6" s="908"/>
      <c r="Y6" s="897"/>
      <c r="Z6" s="897"/>
      <c r="AA6" s="897"/>
      <c r="AB6" s="897"/>
      <c r="AC6" s="897"/>
      <c r="AD6" s="897"/>
      <c r="AE6" s="897"/>
      <c r="AF6" s="897"/>
      <c r="AG6" s="897"/>
      <c r="AH6" s="897"/>
      <c r="AI6" s="897"/>
      <c r="AJ6" s="897"/>
      <c r="AK6" s="897"/>
      <c r="AL6" s="897"/>
      <c r="AM6" s="897"/>
      <c r="AN6" s="94"/>
      <c r="BE6" s="94"/>
    </row>
    <row r="7" spans="1:72" s="1" customFormat="1" ht="14.25" customHeight="1" x14ac:dyDescent="0.25">
      <c r="A7" s="102"/>
      <c r="B7" s="9"/>
      <c r="C7" s="4" t="str">
        <f>Data!B43</f>
        <v>CVR-nummer</v>
      </c>
      <c r="D7" s="89">
        <f>J3</f>
        <v>0</v>
      </c>
      <c r="E7" s="900">
        <f>J4</f>
        <v>0</v>
      </c>
      <c r="F7" s="900"/>
      <c r="G7" s="900"/>
      <c r="H7" s="9"/>
      <c r="I7" s="103"/>
      <c r="J7" s="899"/>
      <c r="K7" s="899"/>
      <c r="L7" s="899"/>
      <c r="M7" s="899"/>
      <c r="N7" s="899"/>
      <c r="O7" s="899"/>
      <c r="P7" s="899"/>
      <c r="Q7" s="899"/>
      <c r="R7" s="899"/>
      <c r="S7" s="899"/>
      <c r="T7" s="899"/>
      <c r="U7" s="899"/>
      <c r="V7" s="899"/>
      <c r="W7" s="899"/>
      <c r="X7" s="908"/>
      <c r="Y7" s="897"/>
      <c r="Z7" s="897"/>
      <c r="AA7" s="897"/>
      <c r="AB7" s="897"/>
      <c r="AC7" s="897"/>
      <c r="AD7" s="897"/>
      <c r="AE7" s="897"/>
      <c r="AF7" s="897"/>
      <c r="AG7" s="897"/>
      <c r="AH7" s="897"/>
      <c r="AI7" s="897"/>
      <c r="AJ7" s="897"/>
      <c r="AK7" s="897"/>
      <c r="AL7" s="897"/>
      <c r="AM7" s="897"/>
      <c r="AN7" s="94"/>
      <c r="BE7" s="94"/>
    </row>
    <row r="8" spans="1:72" s="1" customFormat="1" ht="21.75" customHeight="1" x14ac:dyDescent="0.25">
      <c r="A8" s="102"/>
      <c r="B8" s="9"/>
      <c r="C8" s="4" t="str">
        <f>Data!B44</f>
        <v>Projektleder:</v>
      </c>
      <c r="D8" s="901">
        <f>'Budget &amp; Total'!D11:F11</f>
        <v>0</v>
      </c>
      <c r="E8" s="902"/>
      <c r="F8" s="902"/>
      <c r="G8" s="903"/>
      <c r="H8" s="9"/>
      <c r="I8" s="103"/>
      <c r="J8" s="899"/>
      <c r="K8" s="899"/>
      <c r="L8" s="899"/>
      <c r="M8" s="899"/>
      <c r="N8" s="899"/>
      <c r="O8" s="899"/>
      <c r="P8" s="899"/>
      <c r="Q8" s="899"/>
      <c r="R8" s="899"/>
      <c r="S8" s="899"/>
      <c r="T8" s="899"/>
      <c r="U8" s="899"/>
      <c r="V8" s="899"/>
      <c r="W8" s="899"/>
      <c r="X8" s="908"/>
      <c r="Y8" s="897"/>
      <c r="Z8" s="897"/>
      <c r="AA8" s="897"/>
      <c r="AB8" s="897"/>
      <c r="AC8" s="897"/>
      <c r="AD8" s="897"/>
      <c r="AE8" s="897"/>
      <c r="AF8" s="897"/>
      <c r="AG8" s="897"/>
      <c r="AH8" s="897"/>
      <c r="AI8" s="897"/>
      <c r="AJ8" s="897"/>
      <c r="AK8" s="897"/>
      <c r="AL8" s="897"/>
      <c r="AM8" s="897"/>
      <c r="AN8" s="94"/>
      <c r="BE8" s="94"/>
    </row>
    <row r="9" spans="1:72" s="1" customFormat="1" ht="18" customHeight="1" x14ac:dyDescent="0.25">
      <c r="A9" s="102"/>
      <c r="B9" s="9"/>
      <c r="C9" s="4" t="str">
        <f>Data!B45</f>
        <v>E-mail:</v>
      </c>
      <c r="D9" s="913">
        <f>'Budget &amp; Total'!D12:F12</f>
        <v>0</v>
      </c>
      <c r="E9" s="914"/>
      <c r="F9" s="51" t="str">
        <f>Data!B50</f>
        <v>Telefon:</v>
      </c>
      <c r="G9" s="602">
        <f>'Budget &amp; Total'!D13</f>
        <v>0</v>
      </c>
      <c r="H9" s="9"/>
      <c r="I9" s="73" t="str">
        <f>Data!B49</f>
        <v>Overheads</v>
      </c>
      <c r="J9" s="899"/>
      <c r="K9" s="899"/>
      <c r="L9" s="899"/>
      <c r="M9" s="899"/>
      <c r="N9" s="899"/>
      <c r="O9" s="899"/>
      <c r="P9" s="899"/>
      <c r="Q9" s="899"/>
      <c r="R9" s="899"/>
      <c r="S9" s="899"/>
      <c r="T9" s="899"/>
      <c r="U9" s="899"/>
      <c r="V9" s="899"/>
      <c r="W9" s="899"/>
      <c r="X9" s="908"/>
      <c r="Y9" s="897"/>
      <c r="Z9" s="897"/>
      <c r="AA9" s="897"/>
      <c r="AB9" s="897"/>
      <c r="AC9" s="897"/>
      <c r="AD9" s="897"/>
      <c r="AE9" s="897"/>
      <c r="AF9" s="897"/>
      <c r="AG9" s="897"/>
      <c r="AH9" s="897"/>
      <c r="AI9" s="897"/>
      <c r="AJ9" s="897"/>
      <c r="AK9" s="897"/>
      <c r="AL9" s="897"/>
      <c r="AM9" s="897"/>
    </row>
    <row r="10" spans="1:72" s="1" customFormat="1" ht="15.75" customHeight="1" x14ac:dyDescent="0.2">
      <c r="A10" s="102"/>
      <c r="B10" s="9"/>
      <c r="C10" s="9"/>
      <c r="D10" s="9"/>
      <c r="E10" s="9"/>
      <c r="F10" s="9"/>
      <c r="G10" s="9"/>
      <c r="H10" s="9"/>
      <c r="I10" s="105" t="str">
        <f>Data!B77</f>
        <v>- Løn</v>
      </c>
      <c r="J10" s="106">
        <f>HLOOKUP(J$2,'Budget &amp; Total'!$1:$95,26,FALSE)</f>
        <v>0</v>
      </c>
      <c r="K10" s="106">
        <f>HLOOKUP(K$2,'Budget &amp; Total'!$1:$95,26,FALSE)</f>
        <v>0</v>
      </c>
      <c r="L10" s="106">
        <f>HLOOKUP(L$2,'Budget &amp; Total'!$1:$95,26,FALSE)</f>
        <v>0</v>
      </c>
      <c r="M10" s="106">
        <f>HLOOKUP(M$2,'Budget &amp; Total'!$1:$95,26,FALSE)</f>
        <v>0</v>
      </c>
      <c r="N10" s="106">
        <f>HLOOKUP(N$2,'Budget &amp; Total'!$1:$95,26,FALSE)</f>
        <v>0</v>
      </c>
      <c r="O10" s="106">
        <f>HLOOKUP(O$2,'Budget &amp; Total'!$1:$95,26,FALSE)</f>
        <v>0</v>
      </c>
      <c r="P10" s="106">
        <f>HLOOKUP(P$2,'Budget &amp; Total'!$1:$95,26,FALSE)</f>
        <v>0</v>
      </c>
      <c r="Q10" s="106">
        <f>HLOOKUP(Q$2,'Budget &amp; Total'!$1:$95,26,FALSE)</f>
        <v>0</v>
      </c>
      <c r="R10" s="106">
        <f>HLOOKUP(R$2,'Budget &amp; Total'!$1:$95,26,FALSE)</f>
        <v>0</v>
      </c>
      <c r="S10" s="106">
        <f>HLOOKUP(S$2,'Budget &amp; Total'!$1:$95,26,FALSE)</f>
        <v>0</v>
      </c>
      <c r="T10" s="106">
        <f>HLOOKUP(T$2,'Budget &amp; Total'!$1:$95,26,FALSE)</f>
        <v>0</v>
      </c>
      <c r="U10" s="106">
        <f>HLOOKUP(U$2,'Budget &amp; Total'!$1:$95,26,FALSE)</f>
        <v>0</v>
      </c>
      <c r="V10" s="106">
        <f>HLOOKUP(V$2,'Budget &amp; Total'!$1:$95,26,FALSE)</f>
        <v>0</v>
      </c>
      <c r="W10" s="106">
        <f>HLOOKUP(W$2,'Budget &amp; Total'!$1:$95,26,FALSE)</f>
        <v>0</v>
      </c>
      <c r="X10" s="295">
        <f>HLOOKUP(X$2,'Budget &amp; Total'!$1:$95,26,FALSE)</f>
        <v>0</v>
      </c>
      <c r="Y10" s="764">
        <f>HLOOKUP(Y$2,'Budget &amp; Total'!$1:$95,26,FALSE)</f>
        <v>0</v>
      </c>
      <c r="Z10" s="764">
        <f>HLOOKUP(Z$2,'Budget &amp; Total'!$1:$95,26,FALSE)</f>
        <v>0</v>
      </c>
      <c r="AA10" s="764">
        <f>HLOOKUP(AA$2,'Budget &amp; Total'!$1:$95,26,FALSE)</f>
        <v>0</v>
      </c>
      <c r="AB10" s="764">
        <f>HLOOKUP(AB$2,'Budget &amp; Total'!$1:$95,26,FALSE)</f>
        <v>0</v>
      </c>
      <c r="AC10" s="764">
        <f>HLOOKUP(AC$2,'Budget &amp; Total'!$1:$95,26,FALSE)</f>
        <v>0</v>
      </c>
      <c r="AD10" s="764">
        <f>HLOOKUP(AD$2,'Budget &amp; Total'!$1:$95,26,FALSE)</f>
        <v>0</v>
      </c>
      <c r="AE10" s="764">
        <f>HLOOKUP(AE$2,'Budget &amp; Total'!$1:$95,26,FALSE)</f>
        <v>0</v>
      </c>
      <c r="AF10" s="764">
        <f>HLOOKUP(AF$2,'Budget &amp; Total'!$1:$95,26,FALSE)</f>
        <v>0</v>
      </c>
      <c r="AG10" s="764">
        <f>HLOOKUP(AG$2,'Budget &amp; Total'!$1:$95,26,FALSE)</f>
        <v>0</v>
      </c>
      <c r="AH10" s="764">
        <f>HLOOKUP(AH$2,'Budget &amp; Total'!$1:$95,26,FALSE)</f>
        <v>0</v>
      </c>
      <c r="AI10" s="764">
        <f>HLOOKUP(AI$2,'Budget &amp; Total'!$1:$95,26,FALSE)</f>
        <v>0</v>
      </c>
      <c r="AJ10" s="764">
        <f>HLOOKUP(AJ$2,'Budget &amp; Total'!$1:$95,26,FALSE)</f>
        <v>0</v>
      </c>
      <c r="AK10" s="764">
        <f>HLOOKUP(AK$2,'Budget &amp; Total'!$1:$95,26,FALSE)</f>
        <v>0</v>
      </c>
      <c r="AL10" s="764">
        <f>HLOOKUP(AL$2,'Budget &amp; Total'!$1:$95,26,FALSE)</f>
        <v>0</v>
      </c>
      <c r="AM10" s="764">
        <f>HLOOKUP(AM$2,'Budget &amp; Total'!$1:$95,26,FALSE)</f>
        <v>0</v>
      </c>
      <c r="AN10" s="94">
        <v>25</v>
      </c>
      <c r="BE10" s="94">
        <v>25</v>
      </c>
    </row>
    <row r="11" spans="1:72" s="1" customFormat="1" ht="12" customHeight="1" x14ac:dyDescent="0.2">
      <c r="A11" s="102"/>
      <c r="B11" s="9"/>
      <c r="C11" s="9"/>
      <c r="D11" s="9"/>
      <c r="E11" s="9"/>
      <c r="F11" s="9"/>
      <c r="G11" s="9"/>
      <c r="H11" s="9"/>
      <c r="I11" s="105" t="str">
        <f>Data!B78</f>
        <v>- Andre</v>
      </c>
      <c r="J11" s="106">
        <f>HLOOKUP(J$2,'Budget &amp; Total'!$1:$95,36,FALSE)</f>
        <v>0</v>
      </c>
      <c r="K11" s="106">
        <f>HLOOKUP(K$2,'Budget &amp; Total'!$1:$95,36,FALSE)</f>
        <v>0</v>
      </c>
      <c r="L11" s="106">
        <f>HLOOKUP(L$2,'Budget &amp; Total'!$1:$95,36,FALSE)</f>
        <v>0</v>
      </c>
      <c r="M11" s="106">
        <f>HLOOKUP(M$2,'Budget &amp; Total'!$1:$95,36,FALSE)</f>
        <v>0</v>
      </c>
      <c r="N11" s="106">
        <f>HLOOKUP(N$2,'Budget &amp; Total'!$1:$95,36,FALSE)</f>
        <v>0</v>
      </c>
      <c r="O11" s="106">
        <f>HLOOKUP(O$2,'Budget &amp; Total'!$1:$95,36,FALSE)</f>
        <v>0</v>
      </c>
      <c r="P11" s="106">
        <f>HLOOKUP(P$2,'Budget &amp; Total'!$1:$95,36,FALSE)</f>
        <v>0</v>
      </c>
      <c r="Q11" s="106">
        <f>HLOOKUP(Q$2,'Budget &amp; Total'!$1:$95,36,FALSE)</f>
        <v>0</v>
      </c>
      <c r="R11" s="106">
        <f>HLOOKUP(R$2,'Budget &amp; Total'!$1:$95,36,FALSE)</f>
        <v>0</v>
      </c>
      <c r="S11" s="106">
        <f>HLOOKUP(S$2,'Budget &amp; Total'!$1:$95,36,FALSE)</f>
        <v>0</v>
      </c>
      <c r="T11" s="106">
        <f>HLOOKUP(T$2,'Budget &amp; Total'!$1:$95,36,FALSE)</f>
        <v>0</v>
      </c>
      <c r="U11" s="106">
        <f>HLOOKUP(U$2,'Budget &amp; Total'!$1:$95,36,FALSE)</f>
        <v>0</v>
      </c>
      <c r="V11" s="106">
        <f>HLOOKUP(V$2,'Budget &amp; Total'!$1:$95,36,FALSE)</f>
        <v>0</v>
      </c>
      <c r="W11" s="106">
        <f>HLOOKUP(W$2,'Budget &amp; Total'!$1:$95,36,FALSE)</f>
        <v>0</v>
      </c>
      <c r="X11" s="295">
        <f>HLOOKUP(X$2,'Budget &amp; Total'!$1:$95,36,FALSE)</f>
        <v>0</v>
      </c>
      <c r="Y11" s="764">
        <f>HLOOKUP(Y$2,'Budget &amp; Total'!$1:$95,36,FALSE)</f>
        <v>0</v>
      </c>
      <c r="Z11" s="764">
        <f>HLOOKUP(Z$2,'Budget &amp; Total'!$1:$95,36,FALSE)</f>
        <v>0</v>
      </c>
      <c r="AA11" s="764">
        <f>HLOOKUP(AA$2,'Budget &amp; Total'!$1:$95,36,FALSE)</f>
        <v>0</v>
      </c>
      <c r="AB11" s="764">
        <f>HLOOKUP(AB$2,'Budget &amp; Total'!$1:$95,36,FALSE)</f>
        <v>0</v>
      </c>
      <c r="AC11" s="764">
        <f>HLOOKUP(AC$2,'Budget &amp; Total'!$1:$95,36,FALSE)</f>
        <v>0</v>
      </c>
      <c r="AD11" s="764">
        <f>HLOOKUP(AD$2,'Budget &amp; Total'!$1:$95,36,FALSE)</f>
        <v>0</v>
      </c>
      <c r="AE11" s="764">
        <f>HLOOKUP(AE$2,'Budget &amp; Total'!$1:$95,36,FALSE)</f>
        <v>0</v>
      </c>
      <c r="AF11" s="764">
        <f>HLOOKUP(AF$2,'Budget &amp; Total'!$1:$95,36,FALSE)</f>
        <v>0</v>
      </c>
      <c r="AG11" s="764">
        <f>HLOOKUP(AG$2,'Budget &amp; Total'!$1:$95,36,FALSE)</f>
        <v>0</v>
      </c>
      <c r="AH11" s="764">
        <f>HLOOKUP(AH$2,'Budget &amp; Total'!$1:$95,36,FALSE)</f>
        <v>0</v>
      </c>
      <c r="AI11" s="764">
        <f>HLOOKUP(AI$2,'Budget &amp; Total'!$1:$95,36,FALSE)</f>
        <v>0</v>
      </c>
      <c r="AJ11" s="764">
        <f>HLOOKUP(AJ$2,'Budget &amp; Total'!$1:$95,36,FALSE)</f>
        <v>0</v>
      </c>
      <c r="AK11" s="764">
        <f>HLOOKUP(AK$2,'Budget &amp; Total'!$1:$95,36,FALSE)</f>
        <v>0</v>
      </c>
      <c r="AL11" s="764">
        <f>HLOOKUP(AL$2,'Budget &amp; Total'!$1:$95,36,FALSE)</f>
        <v>0</v>
      </c>
      <c r="AM11" s="764">
        <f>HLOOKUP(AM$2,'Budget &amp; Total'!$1:$95,36,FALSE)</f>
        <v>0</v>
      </c>
      <c r="AN11" s="94">
        <v>34</v>
      </c>
      <c r="BE11" s="94">
        <v>34</v>
      </c>
    </row>
    <row r="12" spans="1:72" s="1" customFormat="1" ht="12" customHeight="1" x14ac:dyDescent="0.2">
      <c r="A12" s="102"/>
      <c r="B12" s="405" t="str">
        <f>Data!B40</f>
        <v>Økonomi</v>
      </c>
      <c r="C12" s="9"/>
      <c r="D12" s="9"/>
      <c r="E12" s="9"/>
      <c r="F12" s="9"/>
      <c r="G12" s="404">
        <f>Data!L2</f>
        <v>4</v>
      </c>
      <c r="H12" s="9"/>
      <c r="I12" s="105" t="str">
        <f>Data!B79</f>
        <v>Tilskud</v>
      </c>
      <c r="J12" s="106">
        <f>HLOOKUP(J$2,'Budget &amp; Total'!$1:$95,42,FALSE)</f>
        <v>0</v>
      </c>
      <c r="K12" s="106">
        <f>HLOOKUP(K$2,'Budget &amp; Total'!$1:$95,42,FALSE)</f>
        <v>0</v>
      </c>
      <c r="L12" s="106">
        <f>HLOOKUP(L$2,'Budget &amp; Total'!$1:$95,42,FALSE)</f>
        <v>0</v>
      </c>
      <c r="M12" s="106">
        <f>HLOOKUP(M$2,'Budget &amp; Total'!$1:$95,42,FALSE)</f>
        <v>0</v>
      </c>
      <c r="N12" s="106">
        <f>HLOOKUP(N$2,'Budget &amp; Total'!$1:$95,42,FALSE)</f>
        <v>0</v>
      </c>
      <c r="O12" s="106">
        <f>HLOOKUP(O$2,'Budget &amp; Total'!$1:$95,42,FALSE)</f>
        <v>0</v>
      </c>
      <c r="P12" s="106">
        <f>HLOOKUP(P$2,'Budget &amp; Total'!$1:$95,42,FALSE)</f>
        <v>0</v>
      </c>
      <c r="Q12" s="106">
        <f>HLOOKUP(Q$2,'Budget &amp; Total'!$1:$95,42,FALSE)</f>
        <v>0</v>
      </c>
      <c r="R12" s="106">
        <f>HLOOKUP(R$2,'Budget &amp; Total'!$1:$95,42,FALSE)</f>
        <v>0</v>
      </c>
      <c r="S12" s="106">
        <f>HLOOKUP(S$2,'Budget &amp; Total'!$1:$95,42,FALSE)</f>
        <v>0</v>
      </c>
      <c r="T12" s="106">
        <f>HLOOKUP(T$2,'Budget &amp; Total'!$1:$95,42,FALSE)</f>
        <v>0</v>
      </c>
      <c r="U12" s="106">
        <f>HLOOKUP(U$2,'Budget &amp; Total'!$1:$95,42,FALSE)</f>
        <v>0</v>
      </c>
      <c r="V12" s="106">
        <f>HLOOKUP(V$2,'Budget &amp; Total'!$1:$95,42,FALSE)</f>
        <v>0</v>
      </c>
      <c r="W12" s="106">
        <f>HLOOKUP(W$2,'Budget &amp; Total'!$1:$95,42,FALSE)</f>
        <v>0</v>
      </c>
      <c r="X12" s="295">
        <f>HLOOKUP(X$2,'Budget &amp; Total'!$1:$95,42,FALSE)</f>
        <v>0</v>
      </c>
      <c r="Y12" s="764">
        <f>HLOOKUP(Y$2,'Budget &amp; Total'!$1:$95,42,FALSE)</f>
        <v>0</v>
      </c>
      <c r="Z12" s="764">
        <f>HLOOKUP(Z$2,'Budget &amp; Total'!$1:$95,42,FALSE)</f>
        <v>0</v>
      </c>
      <c r="AA12" s="764">
        <f>HLOOKUP(AA$2,'Budget &amp; Total'!$1:$95,42,FALSE)</f>
        <v>0</v>
      </c>
      <c r="AB12" s="764">
        <f>HLOOKUP(AB$2,'Budget &amp; Total'!$1:$95,42,FALSE)</f>
        <v>0</v>
      </c>
      <c r="AC12" s="764">
        <f>HLOOKUP(AC$2,'Budget &amp; Total'!$1:$95,42,FALSE)</f>
        <v>0</v>
      </c>
      <c r="AD12" s="764">
        <f>HLOOKUP(AD$2,'Budget &amp; Total'!$1:$95,42,FALSE)</f>
        <v>0</v>
      </c>
      <c r="AE12" s="764">
        <f>HLOOKUP(AE$2,'Budget &amp; Total'!$1:$95,42,FALSE)</f>
        <v>0</v>
      </c>
      <c r="AF12" s="764">
        <f>HLOOKUP(AF$2,'Budget &amp; Total'!$1:$95,42,FALSE)</f>
        <v>0</v>
      </c>
      <c r="AG12" s="764">
        <f>HLOOKUP(AG$2,'Budget &amp; Total'!$1:$95,42,FALSE)</f>
        <v>0</v>
      </c>
      <c r="AH12" s="764">
        <f>HLOOKUP(AH$2,'Budget &amp; Total'!$1:$95,42,FALSE)</f>
        <v>0</v>
      </c>
      <c r="AI12" s="764">
        <f>HLOOKUP(AI$2,'Budget &amp; Total'!$1:$95,42,FALSE)</f>
        <v>0</v>
      </c>
      <c r="AJ12" s="764">
        <f>HLOOKUP(AJ$2,'Budget &amp; Total'!$1:$95,42,FALSE)</f>
        <v>0</v>
      </c>
      <c r="AK12" s="764">
        <f>HLOOKUP(AK$2,'Budget &amp; Total'!$1:$95,42,FALSE)</f>
        <v>0</v>
      </c>
      <c r="AL12" s="764">
        <f>HLOOKUP(AL$2,'Budget &amp; Total'!$1:$95,42,FALSE)</f>
        <v>0</v>
      </c>
      <c r="AM12" s="764">
        <f>HLOOKUP(AM$2,'Budget &amp; Total'!$1:$95,42,FALSE)</f>
        <v>0</v>
      </c>
      <c r="AN12" s="94">
        <v>40</v>
      </c>
      <c r="AO12" s="160" t="s">
        <v>103</v>
      </c>
      <c r="AP12" s="161"/>
      <c r="AQ12" s="161"/>
      <c r="AR12" s="161"/>
      <c r="AS12" s="161"/>
      <c r="AT12" s="161"/>
      <c r="AU12" s="161"/>
      <c r="AV12" s="161"/>
      <c r="AW12" s="161"/>
      <c r="AX12" s="161"/>
      <c r="AY12" s="161"/>
      <c r="AZ12" s="161"/>
      <c r="BA12" s="161"/>
      <c r="BB12" s="161"/>
      <c r="BC12" s="162"/>
      <c r="BE12" s="94">
        <v>40</v>
      </c>
      <c r="BF12" s="160" t="s">
        <v>103</v>
      </c>
      <c r="BG12" s="161"/>
      <c r="BH12" s="161"/>
      <c r="BI12" s="161"/>
      <c r="BJ12" s="161"/>
      <c r="BK12" s="161"/>
      <c r="BL12" s="161"/>
      <c r="BM12" s="161"/>
      <c r="BN12" s="161"/>
      <c r="BO12" s="161"/>
      <c r="BP12" s="161"/>
      <c r="BQ12" s="161"/>
      <c r="BR12" s="161"/>
      <c r="BS12" s="161"/>
      <c r="BT12" s="162"/>
    </row>
    <row r="13" spans="1:72" s="1" customFormat="1" ht="12" hidden="1" customHeight="1" x14ac:dyDescent="0.25">
      <c r="A13" s="102"/>
      <c r="B13" s="47"/>
      <c r="C13" s="107"/>
      <c r="D13" s="107"/>
      <c r="E13" s="104"/>
      <c r="F13" s="104"/>
      <c r="G13" s="108"/>
      <c r="H13" s="9"/>
      <c r="I13" s="73"/>
      <c r="J13" s="9"/>
      <c r="K13" s="9"/>
      <c r="L13" s="9"/>
      <c r="M13" s="9"/>
      <c r="N13" s="9"/>
      <c r="O13" s="9"/>
      <c r="P13" s="9"/>
      <c r="Q13" s="9"/>
      <c r="R13" s="9"/>
      <c r="S13" s="9"/>
      <c r="T13" s="9"/>
      <c r="U13" s="9"/>
      <c r="V13" s="9"/>
      <c r="W13" s="9"/>
      <c r="X13" s="109"/>
      <c r="Y13" s="442"/>
      <c r="Z13" s="442"/>
      <c r="AA13" s="442"/>
      <c r="AB13" s="442"/>
      <c r="AC13" s="442"/>
      <c r="AD13" s="442"/>
      <c r="AE13" s="442"/>
      <c r="AF13" s="442"/>
      <c r="AG13" s="442"/>
      <c r="AH13" s="442"/>
      <c r="AI13" s="442"/>
      <c r="AJ13" s="442"/>
      <c r="AK13" s="442"/>
      <c r="AL13" s="442"/>
      <c r="AM13" s="442"/>
      <c r="AO13" s="111"/>
      <c r="BC13" s="163"/>
      <c r="BF13" s="111"/>
      <c r="BT13" s="163"/>
    </row>
    <row r="14" spans="1:72" s="1" customFormat="1" ht="12" hidden="1" customHeight="1" x14ac:dyDescent="0.25">
      <c r="A14" s="102"/>
      <c r="C14" s="47"/>
      <c r="D14" s="47"/>
      <c r="E14" s="110"/>
      <c r="F14" s="47"/>
      <c r="G14" s="47"/>
      <c r="H14" s="9"/>
      <c r="I14" s="111"/>
      <c r="J14" s="27"/>
      <c r="K14" s="27"/>
      <c r="L14" s="27"/>
      <c r="M14" s="27"/>
      <c r="N14" s="27"/>
      <c r="O14" s="27"/>
      <c r="P14" s="27"/>
      <c r="Q14" s="27"/>
      <c r="R14" s="27"/>
      <c r="S14" s="27"/>
      <c r="T14" s="27"/>
      <c r="U14" s="27"/>
      <c r="V14" s="27"/>
      <c r="W14" s="27"/>
      <c r="X14" s="112"/>
      <c r="Y14" s="651"/>
      <c r="Z14" s="651"/>
      <c r="AA14" s="651"/>
      <c r="AB14" s="651"/>
      <c r="AC14" s="651"/>
      <c r="AD14" s="651"/>
      <c r="AE14" s="651"/>
      <c r="AF14" s="651"/>
      <c r="AG14" s="651"/>
      <c r="AH14" s="651"/>
      <c r="AI14" s="651"/>
      <c r="AJ14" s="651"/>
      <c r="AK14" s="651"/>
      <c r="AL14" s="651"/>
      <c r="AM14" s="651"/>
      <c r="AN14" s="94"/>
      <c r="AO14" s="111"/>
      <c r="BC14" s="163"/>
      <c r="BE14" s="94"/>
      <c r="BF14" s="111"/>
      <c r="BT14" s="163"/>
    </row>
    <row r="15" spans="1:72" s="8" customFormat="1" ht="12" customHeight="1" x14ac:dyDescent="0.3">
      <c r="A15" s="113"/>
      <c r="B15" s="36" t="str">
        <f>Data!B24</f>
        <v>Timer</v>
      </c>
      <c r="C15" s="37"/>
      <c r="D15" s="37"/>
      <c r="E15" s="98"/>
      <c r="F15" s="611" t="s">
        <v>5</v>
      </c>
      <c r="G15" s="612" t="str">
        <f>Data!B94</f>
        <v>Total til dato</v>
      </c>
      <c r="H15" s="47"/>
      <c r="I15" s="612" t="s">
        <v>60</v>
      </c>
      <c r="J15" s="138"/>
      <c r="K15" s="207"/>
      <c r="L15" s="138"/>
      <c r="M15" s="138"/>
      <c r="N15" s="138"/>
      <c r="O15" s="138"/>
      <c r="P15" s="138"/>
      <c r="Q15" s="138"/>
      <c r="R15" s="208"/>
      <c r="S15" s="208"/>
      <c r="T15" s="208"/>
      <c r="U15" s="53"/>
      <c r="V15" s="53"/>
      <c r="W15" s="53"/>
      <c r="X15" s="787"/>
      <c r="Y15" s="651"/>
      <c r="Z15" s="765"/>
      <c r="AA15" s="651"/>
      <c r="AB15" s="651"/>
      <c r="AC15" s="651"/>
      <c r="AD15" s="651"/>
      <c r="AE15" s="651"/>
      <c r="AF15" s="651"/>
      <c r="AG15" s="766"/>
      <c r="AH15" s="766"/>
      <c r="AI15" s="766"/>
      <c r="AJ15" s="297"/>
      <c r="AK15" s="297"/>
      <c r="AL15" s="297"/>
      <c r="AM15" s="297"/>
      <c r="AN15" s="115"/>
      <c r="AO15" s="273">
        <v>1</v>
      </c>
      <c r="AP15" s="274">
        <v>2</v>
      </c>
      <c r="AQ15" s="274">
        <v>3</v>
      </c>
      <c r="AR15" s="274">
        <v>4</v>
      </c>
      <c r="AS15" s="274">
        <v>5</v>
      </c>
      <c r="AT15" s="274">
        <v>6</v>
      </c>
      <c r="AU15" s="274">
        <v>7</v>
      </c>
      <c r="AV15" s="274">
        <v>8</v>
      </c>
      <c r="AW15" s="274">
        <v>9</v>
      </c>
      <c r="AX15" s="274">
        <v>10</v>
      </c>
      <c r="AY15" s="274">
        <v>11</v>
      </c>
      <c r="AZ15" s="274">
        <v>12</v>
      </c>
      <c r="BA15" s="274">
        <v>13</v>
      </c>
      <c r="BB15" s="274">
        <v>14</v>
      </c>
      <c r="BC15" s="275">
        <v>15</v>
      </c>
      <c r="BE15" s="115"/>
      <c r="BF15" s="273">
        <v>16</v>
      </c>
      <c r="BG15" s="274">
        <v>17</v>
      </c>
      <c r="BH15" s="274">
        <v>18</v>
      </c>
      <c r="BI15" s="274">
        <v>19</v>
      </c>
      <c r="BJ15" s="274">
        <v>20</v>
      </c>
      <c r="BK15" s="274">
        <v>21</v>
      </c>
      <c r="BL15" s="274">
        <v>22</v>
      </c>
      <c r="BM15" s="274">
        <v>23</v>
      </c>
      <c r="BN15" s="274">
        <v>24</v>
      </c>
      <c r="BO15" s="274">
        <v>25</v>
      </c>
      <c r="BP15" s="274">
        <v>26</v>
      </c>
      <c r="BQ15" s="274">
        <v>27</v>
      </c>
      <c r="BR15" s="274">
        <v>28</v>
      </c>
      <c r="BS15" s="274">
        <v>29</v>
      </c>
      <c r="BT15" s="275">
        <v>30</v>
      </c>
    </row>
    <row r="16" spans="1:72" ht="12" customHeight="1" x14ac:dyDescent="0.25">
      <c r="A16" s="92">
        <v>0</v>
      </c>
      <c r="B16" s="116"/>
      <c r="C16" s="9" t="str">
        <f>Data!B13</f>
        <v>Interne timer</v>
      </c>
      <c r="D16" s="9"/>
      <c r="E16" s="112" t="str">
        <f>Data!B24</f>
        <v>Timer</v>
      </c>
      <c r="F16" s="245">
        <f>'Budget &amp; Total'!G20</f>
        <v>0</v>
      </c>
      <c r="G16" s="118">
        <f ca="1">HLOOKUP($G$5,'Period(er)'!$X:$AL,5+A16,FALSE)</f>
        <v>0</v>
      </c>
      <c r="I16" s="120">
        <f>SUM(J16:AM16)</f>
        <v>0</v>
      </c>
      <c r="J16" s="606"/>
      <c r="K16" s="606"/>
      <c r="L16" s="606"/>
      <c r="M16" s="606"/>
      <c r="N16" s="606"/>
      <c r="O16" s="606"/>
      <c r="P16" s="606"/>
      <c r="Q16" s="606"/>
      <c r="R16" s="606"/>
      <c r="S16" s="606"/>
      <c r="T16" s="606"/>
      <c r="U16" s="606"/>
      <c r="V16" s="606"/>
      <c r="W16" s="606"/>
      <c r="X16" s="607"/>
      <c r="Y16" s="767"/>
      <c r="Z16" s="767"/>
      <c r="AA16" s="767"/>
      <c r="AB16" s="767"/>
      <c r="AC16" s="767"/>
      <c r="AD16" s="767"/>
      <c r="AE16" s="767"/>
      <c r="AF16" s="767"/>
      <c r="AG16" s="767"/>
      <c r="AH16" s="767"/>
      <c r="AI16" s="767"/>
      <c r="AJ16" s="767"/>
      <c r="AK16" s="767"/>
      <c r="AL16" s="767"/>
      <c r="AM16" s="767"/>
      <c r="AN16" s="94"/>
      <c r="AO16" s="276"/>
      <c r="AP16" s="277"/>
      <c r="AQ16" s="277"/>
      <c r="AR16" s="277"/>
      <c r="AS16" s="277"/>
      <c r="AT16" s="277"/>
      <c r="AU16" s="277"/>
      <c r="AV16" s="277"/>
      <c r="AW16" s="277"/>
      <c r="AX16" s="277"/>
      <c r="AY16" s="277"/>
      <c r="AZ16" s="277"/>
      <c r="BA16" s="277"/>
      <c r="BB16" s="277"/>
      <c r="BC16" s="278"/>
      <c r="BE16" s="94"/>
      <c r="BF16" s="276"/>
      <c r="BG16" s="277"/>
      <c r="BH16" s="277"/>
      <c r="BI16" s="277"/>
      <c r="BJ16" s="277"/>
      <c r="BK16" s="277"/>
      <c r="BL16" s="277"/>
      <c r="BM16" s="277"/>
      <c r="BN16" s="277"/>
      <c r="BO16" s="277"/>
      <c r="BP16" s="277"/>
      <c r="BQ16" s="277"/>
      <c r="BR16" s="277"/>
      <c r="BS16" s="277"/>
      <c r="BT16" s="278"/>
    </row>
    <row r="17" spans="1:72" ht="12" hidden="1" customHeight="1" x14ac:dyDescent="0.25">
      <c r="A17" s="92">
        <v>1</v>
      </c>
      <c r="B17" s="38"/>
      <c r="C17" s="9" t="str">
        <f>Data!B14</f>
        <v>Teknisk/adm timer</v>
      </c>
      <c r="D17" s="9"/>
      <c r="E17" s="112" t="str">
        <f>Data!B24</f>
        <v>Timer</v>
      </c>
      <c r="F17" s="245">
        <f>'Budget &amp; Total'!G21</f>
        <v>0</v>
      </c>
      <c r="G17" s="119">
        <f ca="1">HLOOKUP($G$5,'Period(er)'!$X:$AL,5+A17,FALSE)</f>
        <v>0</v>
      </c>
      <c r="I17" s="120">
        <f>SUM(J17:AM17)</f>
        <v>0</v>
      </c>
      <c r="J17" s="606"/>
      <c r="K17" s="606"/>
      <c r="L17" s="606"/>
      <c r="M17" s="606"/>
      <c r="N17" s="606"/>
      <c r="O17" s="606"/>
      <c r="P17" s="606"/>
      <c r="Q17" s="606"/>
      <c r="R17" s="606"/>
      <c r="S17" s="606"/>
      <c r="T17" s="606"/>
      <c r="U17" s="606"/>
      <c r="V17" s="606"/>
      <c r="W17" s="606"/>
      <c r="X17" s="607"/>
      <c r="Y17" s="767"/>
      <c r="Z17" s="767"/>
      <c r="AA17" s="767"/>
      <c r="AB17" s="767"/>
      <c r="AC17" s="767"/>
      <c r="AD17" s="767"/>
      <c r="AE17" s="767"/>
      <c r="AF17" s="767"/>
      <c r="AG17" s="767"/>
      <c r="AH17" s="767"/>
      <c r="AI17" s="767"/>
      <c r="AJ17" s="767"/>
      <c r="AK17" s="767"/>
      <c r="AL17" s="767"/>
      <c r="AM17" s="767"/>
      <c r="AN17" s="94"/>
      <c r="AO17" s="43"/>
      <c r="BC17" s="114"/>
      <c r="BE17" s="94"/>
      <c r="BF17" s="43"/>
      <c r="BT17" s="114"/>
    </row>
    <row r="18" spans="1:72" ht="12" customHeight="1" x14ac:dyDescent="0.25">
      <c r="A18" s="92">
        <v>2</v>
      </c>
      <c r="B18" s="74" t="str">
        <f>Data!B5</f>
        <v>Personaleudgifter</v>
      </c>
      <c r="C18" s="4"/>
      <c r="D18" s="4"/>
      <c r="E18" s="121"/>
      <c r="F18" s="117"/>
      <c r="G18" s="117">
        <f ca="1">HLOOKUP($G$5,'Period(er)'!$X:$AL,5+A18,FALSE)</f>
        <v>0</v>
      </c>
      <c r="I18" s="122"/>
      <c r="J18" s="643"/>
      <c r="K18" s="491"/>
      <c r="L18" s="491"/>
      <c r="M18" s="491"/>
      <c r="N18" s="491"/>
      <c r="O18" s="491"/>
      <c r="P18" s="491"/>
      <c r="Q18" s="491"/>
      <c r="R18" s="491"/>
      <c r="S18" s="491"/>
      <c r="T18" s="491"/>
      <c r="U18" s="491"/>
      <c r="V18" s="491"/>
      <c r="W18" s="491"/>
      <c r="X18" s="789"/>
      <c r="Y18" s="751"/>
      <c r="Z18" s="751"/>
      <c r="AA18" s="751"/>
      <c r="AB18" s="751"/>
      <c r="AC18" s="751"/>
      <c r="AD18" s="751"/>
      <c r="AE18" s="751"/>
      <c r="AF18" s="751"/>
      <c r="AG18" s="751"/>
      <c r="AH18" s="751"/>
      <c r="AI18" s="751"/>
      <c r="AJ18" s="751"/>
      <c r="AK18" s="751"/>
      <c r="AL18" s="751"/>
      <c r="AM18" s="751"/>
      <c r="AN18" s="94"/>
      <c r="AO18" s="43"/>
      <c r="BC18" s="114"/>
      <c r="BE18" s="94"/>
      <c r="BF18" s="43"/>
      <c r="BT18" s="114"/>
    </row>
    <row r="19" spans="1:72" ht="12" customHeight="1" x14ac:dyDescent="0.25">
      <c r="A19" s="92">
        <v>3</v>
      </c>
      <c r="B19" s="116"/>
      <c r="C19" s="9" t="str">
        <f>Data!B15</f>
        <v>Interen løn</v>
      </c>
      <c r="D19" s="9"/>
      <c r="E19" s="112" t="s">
        <v>31</v>
      </c>
      <c r="F19" s="245">
        <f>'Budget &amp; Total'!G24</f>
        <v>0</v>
      </c>
      <c r="G19" s="119">
        <f ca="1">HLOOKUP($G$5,'Period(er)'!$X:$AL,5+A19,FALSE)</f>
        <v>0</v>
      </c>
      <c r="I19" s="120">
        <f>SUM(J19:AM19)</f>
        <v>0</v>
      </c>
      <c r="J19" s="606"/>
      <c r="K19" s="606"/>
      <c r="L19" s="606"/>
      <c r="M19" s="606"/>
      <c r="N19" s="606"/>
      <c r="O19" s="606"/>
      <c r="P19" s="606"/>
      <c r="Q19" s="606"/>
      <c r="R19" s="606"/>
      <c r="S19" s="606"/>
      <c r="T19" s="606"/>
      <c r="U19" s="606"/>
      <c r="V19" s="606"/>
      <c r="W19" s="606"/>
      <c r="X19" s="607"/>
      <c r="Y19" s="767"/>
      <c r="Z19" s="767"/>
      <c r="AA19" s="767"/>
      <c r="AB19" s="767"/>
      <c r="AC19" s="767"/>
      <c r="AD19" s="767"/>
      <c r="AE19" s="767"/>
      <c r="AF19" s="767"/>
      <c r="AG19" s="767"/>
      <c r="AH19" s="767"/>
      <c r="AI19" s="767"/>
      <c r="AJ19" s="767"/>
      <c r="AK19" s="767"/>
      <c r="AL19" s="767"/>
      <c r="AM19" s="767"/>
      <c r="AN19" s="94"/>
      <c r="AO19" s="43">
        <f ca="1">IF(Data!$H$2="ja",IF(HLOOKUP($G$5,'Partner-period(er)'!$AP:$BD,5+$A19+((AO$15-1)*50),FALSE)&gt;0,1,0),0)</f>
        <v>0</v>
      </c>
      <c r="AP19">
        <f ca="1">IF(Data!$H$2="ja",IF(HLOOKUP($G$5,'Partner-period(er)'!$AP:$BD,5+$A19+((AP$15-1)*50),FALSE)&gt;0,1,0),0)</f>
        <v>0</v>
      </c>
      <c r="AQ19">
        <f ca="1">IF(Data!$H$2="ja",IF(HLOOKUP($G$5,'Partner-period(er)'!$AP:$BD,5+$A19+((AQ$15-1)*50),FALSE)&gt;0,1,0),0)</f>
        <v>0</v>
      </c>
      <c r="AR19">
        <f ca="1">IF(Data!$H$2="ja",IF(HLOOKUP($G$5,'Partner-period(er)'!$AP:$BD,5+$A19+((AR$15-1)*50),FALSE)&gt;0,1,0),0)</f>
        <v>0</v>
      </c>
      <c r="AS19">
        <f ca="1">IF(Data!$H$2="ja",IF(HLOOKUP($G$5,'Partner-period(er)'!$AP:$BD,5+$A19+((AS$15-1)*50),FALSE)&gt;0,1,0),0)</f>
        <v>0</v>
      </c>
      <c r="AT19">
        <f ca="1">IF(Data!$H$2="ja",IF(HLOOKUP($G$5,'Partner-period(er)'!$AP:$BD,5+$A19+((AT$15-1)*50),FALSE)&gt;0,1,0),0)</f>
        <v>0</v>
      </c>
      <c r="AU19">
        <f ca="1">IF(Data!$H$2="ja",IF(HLOOKUP($G$5,'Partner-period(er)'!$AP:$BD,5+$A19+((AU$15-1)*50),FALSE)&gt;0,1,0),0)</f>
        <v>0</v>
      </c>
      <c r="AV19">
        <f ca="1">IF(Data!$H$2="ja",IF(HLOOKUP($G$5,'Partner-period(er)'!$AP:$BD,5+$A19+((AV$15-1)*50),FALSE)&gt;0,1,0),0)</f>
        <v>0</v>
      </c>
      <c r="AW19">
        <f ca="1">IF(Data!$H$2="ja",IF(HLOOKUP($G$5,'Partner-period(er)'!$AP:$BD,5+$A19+((AW$15-1)*50),FALSE)&gt;0,1,0),0)</f>
        <v>0</v>
      </c>
      <c r="AX19">
        <f ca="1">IF(Data!$H$2="ja",IF(HLOOKUP($G$5,'Partner-period(er)'!$AP:$BD,5+$A19+((AX$15-1)*50),FALSE)&gt;0,1,0),0)</f>
        <v>0</v>
      </c>
      <c r="AY19">
        <f ca="1">IF(Data!$H$2="ja",IF(HLOOKUP($G$5,'Partner-period(er)'!$AP:$BD,5+$A19+((AY$15-1)*50),FALSE)&gt;0,1,0),0)</f>
        <v>0</v>
      </c>
      <c r="AZ19">
        <f ca="1">IF(Data!$H$2="ja",IF(HLOOKUP($G$5,'Partner-period(er)'!$AP:$BD,5+$A19+((AZ$15-1)*50),FALSE)&gt;0,1,0),0)</f>
        <v>0</v>
      </c>
      <c r="BA19">
        <f ca="1">IF(Data!$H$2="ja",IF(HLOOKUP($G$5,'Partner-period(er)'!$AP:$BD,5+$A19+((BA$15-1)*50),FALSE)&gt;0,1,0),0)</f>
        <v>0</v>
      </c>
      <c r="BB19">
        <f ca="1">IF(Data!$H$2="ja",IF(HLOOKUP($G$5,'Partner-period(er)'!$AP:$BD,5+$A19+((BB$15-1)*50),FALSE)&gt;0,1,0),0)</f>
        <v>0</v>
      </c>
      <c r="BC19" s="114">
        <f ca="1">IF(Data!$H$2="ja",IF(HLOOKUP($G$5,'Partner-period(er)'!$AP:$BD,5+$A19+((BC$15-1)*50),FALSE)&gt;0,1,0),0)</f>
        <v>0</v>
      </c>
      <c r="BE19" s="94"/>
      <c r="BF19" s="43">
        <f ca="1">IF(Data!$H$2="ja",IF(HLOOKUP($G$5,'Partner-period(er)'!$AP:$BD,5+$A19+((BF$15-1)*50),FALSE)&gt;0,1,0),0)</f>
        <v>0</v>
      </c>
      <c r="BG19">
        <f ca="1">IF(Data!$H$2="ja",IF(HLOOKUP($G$5,'Partner-period(er)'!$AP:$BD,5+$A19+((BG$15-1)*50),FALSE)&gt;0,1,0),0)</f>
        <v>0</v>
      </c>
      <c r="BH19">
        <f ca="1">IF(Data!$H$2="ja",IF(HLOOKUP($G$5,'Partner-period(er)'!$AP:$BD,5+$A19+((BH$15-1)*50),FALSE)&gt;0,1,0),0)</f>
        <v>0</v>
      </c>
      <c r="BI19">
        <f ca="1">IF(Data!$H$2="ja",IF(HLOOKUP($G$5,'Partner-period(er)'!$AP:$BD,5+$A19+((BI$15-1)*50),FALSE)&gt;0,1,0),0)</f>
        <v>0</v>
      </c>
      <c r="BJ19">
        <f ca="1">IF(Data!$H$2="ja",IF(HLOOKUP($G$5,'Partner-period(er)'!$AP:$BD,5+$A19+((BJ$15-1)*50),FALSE)&gt;0,1,0),0)</f>
        <v>0</v>
      </c>
      <c r="BK19">
        <f ca="1">IF(Data!$H$2="ja",IF(HLOOKUP($G$5,'Partner-period(er)'!$AP:$BD,5+$A19+((BK$15-1)*50),FALSE)&gt;0,1,0),0)</f>
        <v>0</v>
      </c>
      <c r="BL19">
        <f ca="1">IF(Data!$H$2="ja",IF(HLOOKUP($G$5,'Partner-period(er)'!$AP:$BD,5+$A19+((BL$15-1)*50),FALSE)&gt;0,1,0),0)</f>
        <v>0</v>
      </c>
      <c r="BM19">
        <f ca="1">IF(Data!$H$2="ja",IF(HLOOKUP($G$5,'Partner-period(er)'!$AP:$BD,5+$A19+((BM$15-1)*50),FALSE)&gt;0,1,0),0)</f>
        <v>0</v>
      </c>
      <c r="BN19">
        <f ca="1">IF(Data!$H$2="ja",IF(HLOOKUP($G$5,'Partner-period(er)'!$AP:$BD,5+$A19+((BN$15-1)*50),FALSE)&gt;0,1,0),0)</f>
        <v>0</v>
      </c>
      <c r="BO19">
        <f ca="1">IF(Data!$H$2="ja",IF(HLOOKUP($G$5,'Partner-period(er)'!$AP:$BD,5+$A19+((BO$15-1)*50),FALSE)&gt;0,1,0),0)</f>
        <v>0</v>
      </c>
      <c r="BP19">
        <f ca="1">IF(Data!$H$2="ja",IF(HLOOKUP($G$5,'Partner-period(er)'!$AP:$BD,5+$A19+((BP$15-1)*50),FALSE)&gt;0,1,0),0)</f>
        <v>0</v>
      </c>
      <c r="BQ19">
        <f ca="1">IF(Data!$H$2="ja",IF(HLOOKUP($G$5,'Partner-period(er)'!$AP:$BD,5+$A19+((BQ$15-1)*50),FALSE)&gt;0,1,0),0)</f>
        <v>0</v>
      </c>
      <c r="BR19">
        <f ca="1">IF(Data!$H$2="ja",IF(HLOOKUP($G$5,'Partner-period(er)'!$AP:$BD,5+$A19+((BR$15-1)*50),FALSE)&gt;0,1,0),0)</f>
        <v>0</v>
      </c>
      <c r="BS19">
        <f ca="1">IF(Data!$H$2="ja",IF(HLOOKUP($G$5,'Partner-period(er)'!$AP:$BD,5+$A19+((BS$15-1)*50),FALSE)&gt;0,1,0),0)</f>
        <v>0</v>
      </c>
      <c r="BT19" s="114">
        <f ca="1">IF(Data!$H$2="ja",IF(HLOOKUP($G$5,'Partner-period(er)'!$AP:$BD,5+$A19+((BT$15-1)*50),FALSE)&gt;0,1,0),0)</f>
        <v>0</v>
      </c>
    </row>
    <row r="20" spans="1:72" ht="12" hidden="1" customHeight="1" x14ac:dyDescent="0.25">
      <c r="A20" s="92">
        <v>4</v>
      </c>
      <c r="B20" s="39"/>
      <c r="C20" s="9" t="str">
        <f>Data!B16</f>
        <v>Teknisk/adm løn</v>
      </c>
      <c r="D20" s="9"/>
      <c r="E20" s="112" t="s">
        <v>31</v>
      </c>
      <c r="F20" s="245">
        <f>'Budget &amp; Total'!G25</f>
        <v>0</v>
      </c>
      <c r="G20" s="119">
        <f ca="1">HLOOKUP($G$5,'Period(er)'!$X:$AL,5+A20,FALSE)</f>
        <v>0</v>
      </c>
      <c r="I20" s="120">
        <f>SUM(J20:AM20)</f>
        <v>0</v>
      </c>
      <c r="J20" s="606"/>
      <c r="K20" s="606"/>
      <c r="L20" s="606"/>
      <c r="M20" s="606"/>
      <c r="N20" s="606"/>
      <c r="O20" s="606"/>
      <c r="P20" s="606"/>
      <c r="Q20" s="606"/>
      <c r="R20" s="606"/>
      <c r="S20" s="606"/>
      <c r="T20" s="606"/>
      <c r="U20" s="606"/>
      <c r="V20" s="606"/>
      <c r="W20" s="606"/>
      <c r="X20" s="607"/>
      <c r="Y20" s="767"/>
      <c r="Z20" s="767"/>
      <c r="AA20" s="767"/>
      <c r="AB20" s="767"/>
      <c r="AC20" s="767"/>
      <c r="AD20" s="767"/>
      <c r="AE20" s="767"/>
      <c r="AF20" s="767"/>
      <c r="AG20" s="767"/>
      <c r="AH20" s="767"/>
      <c r="AI20" s="767"/>
      <c r="AJ20" s="767"/>
      <c r="AK20" s="767"/>
      <c r="AL20" s="767"/>
      <c r="AM20" s="767"/>
      <c r="AN20" s="94"/>
      <c r="AO20" s="43">
        <f ca="1">IF(Data!$H$2="ja",IF(HLOOKUP($G$5,'Partner-period(er)'!$AP:$BD,5+$A20+((AO$15-1)*50),FALSE)&gt;0,1,0),0)</f>
        <v>0</v>
      </c>
      <c r="AP20">
        <f ca="1">IF(Data!$H$2="ja",IF(HLOOKUP($G$5,'Partner-period(er)'!$AP:$BD,5+$A20+((AP$15-1)*50),FALSE)&gt;0,1,0),0)</f>
        <v>0</v>
      </c>
      <c r="AQ20">
        <f ca="1">IF(Data!$H$2="ja",IF(HLOOKUP($G$5,'Partner-period(er)'!$AP:$BD,5+$A20+((AQ$15-1)*50),FALSE)&gt;0,1,0),0)</f>
        <v>0</v>
      </c>
      <c r="AR20">
        <f ca="1">IF(Data!$H$2="ja",IF(HLOOKUP($G$5,'Partner-period(er)'!$AP:$BD,5+$A20+((AR$15-1)*50),FALSE)&gt;0,1,0),0)</f>
        <v>0</v>
      </c>
      <c r="AS20">
        <f ca="1">IF(Data!$H$2="ja",IF(HLOOKUP($G$5,'Partner-period(er)'!$AP:$BD,5+$A20+((AS$15-1)*50),FALSE)&gt;0,1,0),0)</f>
        <v>0</v>
      </c>
      <c r="AT20">
        <f ca="1">IF(Data!$H$2="ja",IF(HLOOKUP($G$5,'Partner-period(er)'!$AP:$BD,5+$A20+((AT$15-1)*50),FALSE)&gt;0,1,0),0)</f>
        <v>0</v>
      </c>
      <c r="AU20">
        <f ca="1">IF(Data!$H$2="ja",IF(HLOOKUP($G$5,'Partner-period(er)'!$AP:$BD,5+$A20+((AU$15-1)*50),FALSE)&gt;0,1,0),0)</f>
        <v>0</v>
      </c>
      <c r="AV20">
        <f ca="1">IF(Data!$H$2="ja",IF(HLOOKUP($G$5,'Partner-period(er)'!$AP:$BD,5+$A20+((AV$15-1)*50),FALSE)&gt;0,1,0),0)</f>
        <v>0</v>
      </c>
      <c r="AW20">
        <f ca="1">IF(Data!$H$2="ja",IF(HLOOKUP($G$5,'Partner-period(er)'!$AP:$BD,5+$A20+((AW$15-1)*50),FALSE)&gt;0,1,0),0)</f>
        <v>0</v>
      </c>
      <c r="AX20">
        <f ca="1">IF(Data!$H$2="ja",IF(HLOOKUP($G$5,'Partner-period(er)'!$AP:$BD,5+$A20+((AX$15-1)*50),FALSE)&gt;0,1,0),0)</f>
        <v>0</v>
      </c>
      <c r="AY20">
        <f ca="1">IF(Data!$H$2="ja",IF(HLOOKUP($G$5,'Partner-period(er)'!$AP:$BD,5+$A20+((AY$15-1)*50),FALSE)&gt;0,1,0),0)</f>
        <v>0</v>
      </c>
      <c r="AZ20">
        <f ca="1">IF(Data!$H$2="ja",IF(HLOOKUP($G$5,'Partner-period(er)'!$AP:$BD,5+$A20+((AZ$15-1)*50),FALSE)&gt;0,1,0),0)</f>
        <v>0</v>
      </c>
      <c r="BA20">
        <f ca="1">IF(Data!$H$2="ja",IF(HLOOKUP($G$5,'Partner-period(er)'!$AP:$BD,5+$A20+((BA$15-1)*50),FALSE)&gt;0,1,0),0)</f>
        <v>0</v>
      </c>
      <c r="BB20">
        <f ca="1">IF(Data!$H$2="ja",IF(HLOOKUP($G$5,'Partner-period(er)'!$AP:$BD,5+$A20+((BB$15-1)*50),FALSE)&gt;0,1,0),0)</f>
        <v>0</v>
      </c>
      <c r="BC20" s="114">
        <f ca="1">IF(Data!$H$2="ja",IF(HLOOKUP($G$5,'Partner-period(er)'!$AP:$BD,5+$A20+((BC$15-1)*50),FALSE)&gt;0,1,0),0)</f>
        <v>0</v>
      </c>
      <c r="BE20" s="94"/>
      <c r="BF20" s="43">
        <f ca="1">IF(Data!$H$2="ja",IF(HLOOKUP($G$5,'Partner-period(er)'!$AP:$BD,5+$A20+((BF$15-1)*50),FALSE)&gt;0,1,0),0)</f>
        <v>0</v>
      </c>
      <c r="BG20">
        <f ca="1">IF(Data!$H$2="ja",IF(HLOOKUP($G$5,'Partner-period(er)'!$AP:$BD,5+$A20+((BG$15-1)*50),FALSE)&gt;0,1,0),0)</f>
        <v>0</v>
      </c>
      <c r="BH20">
        <f ca="1">IF(Data!$H$2="ja",IF(HLOOKUP($G$5,'Partner-period(er)'!$AP:$BD,5+$A20+((BH$15-1)*50),FALSE)&gt;0,1,0),0)</f>
        <v>0</v>
      </c>
      <c r="BI20">
        <f ca="1">IF(Data!$H$2="ja",IF(HLOOKUP($G$5,'Partner-period(er)'!$AP:$BD,5+$A20+((BI$15-1)*50),FALSE)&gt;0,1,0),0)</f>
        <v>0</v>
      </c>
      <c r="BJ20">
        <f ca="1">IF(Data!$H$2="ja",IF(HLOOKUP($G$5,'Partner-period(er)'!$AP:$BD,5+$A20+((BJ$15-1)*50),FALSE)&gt;0,1,0),0)</f>
        <v>0</v>
      </c>
      <c r="BK20">
        <f ca="1">IF(Data!$H$2="ja",IF(HLOOKUP($G$5,'Partner-period(er)'!$AP:$BD,5+$A20+((BK$15-1)*50),FALSE)&gt;0,1,0),0)</f>
        <v>0</v>
      </c>
      <c r="BL20">
        <f ca="1">IF(Data!$H$2="ja",IF(HLOOKUP($G$5,'Partner-period(er)'!$AP:$BD,5+$A20+((BL$15-1)*50),FALSE)&gt;0,1,0),0)</f>
        <v>0</v>
      </c>
      <c r="BM20">
        <f ca="1">IF(Data!$H$2="ja",IF(HLOOKUP($G$5,'Partner-period(er)'!$AP:$BD,5+$A20+((BM$15-1)*50),FALSE)&gt;0,1,0),0)</f>
        <v>0</v>
      </c>
      <c r="BN20">
        <f ca="1">IF(Data!$H$2="ja",IF(HLOOKUP($G$5,'Partner-period(er)'!$AP:$BD,5+$A20+((BN$15-1)*50),FALSE)&gt;0,1,0),0)</f>
        <v>0</v>
      </c>
      <c r="BO20">
        <f ca="1">IF(Data!$H$2="ja",IF(HLOOKUP($G$5,'Partner-period(er)'!$AP:$BD,5+$A20+((BO$15-1)*50),FALSE)&gt;0,1,0),0)</f>
        <v>0</v>
      </c>
      <c r="BP20">
        <f ca="1">IF(Data!$H$2="ja",IF(HLOOKUP($G$5,'Partner-period(er)'!$AP:$BD,5+$A20+((BP$15-1)*50),FALSE)&gt;0,1,0),0)</f>
        <v>0</v>
      </c>
      <c r="BQ20">
        <f ca="1">IF(Data!$H$2="ja",IF(HLOOKUP($G$5,'Partner-period(er)'!$AP:$BD,5+$A20+((BQ$15-1)*50),FALSE)&gt;0,1,0),0)</f>
        <v>0</v>
      </c>
      <c r="BR20">
        <f ca="1">IF(Data!$H$2="ja",IF(HLOOKUP($G$5,'Partner-period(er)'!$AP:$BD,5+$A20+((BR$15-1)*50),FALSE)&gt;0,1,0),0)</f>
        <v>0</v>
      </c>
      <c r="BS20">
        <f ca="1">IF(Data!$H$2="ja",IF(HLOOKUP($G$5,'Partner-period(er)'!$AP:$BD,5+$A20+((BS$15-1)*50),FALSE)&gt;0,1,0),0)</f>
        <v>0</v>
      </c>
      <c r="BT20" s="114">
        <f ca="1">IF(Data!$H$2="ja",IF(HLOOKUP($G$5,'Partner-period(er)'!$AP:$BD,5+$A20+((BT$15-1)*50),FALSE)&gt;0,1,0),0)</f>
        <v>0</v>
      </c>
    </row>
    <row r="21" spans="1:72" ht="12" customHeight="1" x14ac:dyDescent="0.25">
      <c r="A21" s="92">
        <v>5</v>
      </c>
      <c r="B21" s="40"/>
      <c r="C21" s="41" t="str">
        <f>Data!B25</f>
        <v>Overhead</v>
      </c>
      <c r="D21" s="41"/>
      <c r="E21" s="123" t="s">
        <v>31</v>
      </c>
      <c r="F21" s="245">
        <f>'Budget &amp; Total'!G27</f>
        <v>0</v>
      </c>
      <c r="G21" s="119">
        <f ca="1">HLOOKUP($G$5,'Period(er)'!$X:$AL,5+A21,FALSE)</f>
        <v>0</v>
      </c>
      <c r="I21" s="120">
        <f>SUM(J21:AM21)</f>
        <v>0</v>
      </c>
      <c r="J21" s="812">
        <f>(J19+J20)*J10</f>
        <v>0</v>
      </c>
      <c r="K21" s="813">
        <f t="shared" ref="K21:X21" si="0">(K19+K20)*K10</f>
        <v>0</v>
      </c>
      <c r="L21" s="813">
        <f t="shared" si="0"/>
        <v>0</v>
      </c>
      <c r="M21" s="813">
        <f t="shared" si="0"/>
        <v>0</v>
      </c>
      <c r="N21" s="813">
        <f t="shared" si="0"/>
        <v>0</v>
      </c>
      <c r="O21" s="813">
        <f t="shared" si="0"/>
        <v>0</v>
      </c>
      <c r="P21" s="813">
        <f t="shared" si="0"/>
        <v>0</v>
      </c>
      <c r="Q21" s="813">
        <f t="shared" si="0"/>
        <v>0</v>
      </c>
      <c r="R21" s="813">
        <f t="shared" si="0"/>
        <v>0</v>
      </c>
      <c r="S21" s="813">
        <f t="shared" si="0"/>
        <v>0</v>
      </c>
      <c r="T21" s="813">
        <f t="shared" si="0"/>
        <v>0</v>
      </c>
      <c r="U21" s="813">
        <f t="shared" si="0"/>
        <v>0</v>
      </c>
      <c r="V21" s="813">
        <f t="shared" si="0"/>
        <v>0</v>
      </c>
      <c r="W21" s="813">
        <f t="shared" si="0"/>
        <v>0</v>
      </c>
      <c r="X21" s="814">
        <f t="shared" si="0"/>
        <v>0</v>
      </c>
      <c r="Y21" s="751">
        <f>(Y19+Y20)*Y10</f>
        <v>0</v>
      </c>
      <c r="Z21" s="751">
        <f t="shared" ref="Z21:AM21" si="1">(Z19+Z20)*Z10</f>
        <v>0</v>
      </c>
      <c r="AA21" s="751">
        <f t="shared" si="1"/>
        <v>0</v>
      </c>
      <c r="AB21" s="751">
        <f t="shared" si="1"/>
        <v>0</v>
      </c>
      <c r="AC21" s="751">
        <f t="shared" si="1"/>
        <v>0</v>
      </c>
      <c r="AD21" s="751">
        <f t="shared" si="1"/>
        <v>0</v>
      </c>
      <c r="AE21" s="751">
        <f t="shared" si="1"/>
        <v>0</v>
      </c>
      <c r="AF21" s="751">
        <f t="shared" si="1"/>
        <v>0</v>
      </c>
      <c r="AG21" s="751">
        <f t="shared" si="1"/>
        <v>0</v>
      </c>
      <c r="AH21" s="751">
        <f t="shared" si="1"/>
        <v>0</v>
      </c>
      <c r="AI21" s="751">
        <f t="shared" si="1"/>
        <v>0</v>
      </c>
      <c r="AJ21" s="751">
        <f t="shared" si="1"/>
        <v>0</v>
      </c>
      <c r="AK21" s="751">
        <f t="shared" si="1"/>
        <v>0</v>
      </c>
      <c r="AL21" s="751">
        <f t="shared" si="1"/>
        <v>0</v>
      </c>
      <c r="AM21" s="751">
        <f t="shared" si="1"/>
        <v>0</v>
      </c>
      <c r="AN21" s="94"/>
      <c r="AO21" s="43"/>
      <c r="BC21" s="114"/>
      <c r="BE21" s="94"/>
      <c r="BF21" s="43"/>
      <c r="BT21" s="114"/>
    </row>
    <row r="22" spans="1:72" ht="12" customHeight="1" x14ac:dyDescent="0.25">
      <c r="A22" s="92">
        <v>6</v>
      </c>
      <c r="B22" s="124"/>
      <c r="C22" s="32" t="str">
        <f>Data!B39</f>
        <v>Lønomkostninger total</v>
      </c>
      <c r="D22" s="32"/>
      <c r="E22" s="444" t="s">
        <v>31</v>
      </c>
      <c r="F22" s="246">
        <f>'Budget &amp; Total'!G28</f>
        <v>0</v>
      </c>
      <c r="G22" s="126">
        <f ca="1">HLOOKUP($G$5,'Period(er)'!$X:$AL,5+A22,FALSE)</f>
        <v>0</v>
      </c>
      <c r="I22" s="127">
        <f>SUM(J22:AM22)</f>
        <v>0</v>
      </c>
      <c r="J22" s="491">
        <f>SUM(J19:J21)</f>
        <v>0</v>
      </c>
      <c r="K22" s="491">
        <f t="shared" ref="K22:X22" si="2">SUM(K19:K21)</f>
        <v>0</v>
      </c>
      <c r="L22" s="491">
        <f t="shared" si="2"/>
        <v>0</v>
      </c>
      <c r="M22" s="491">
        <f t="shared" si="2"/>
        <v>0</v>
      </c>
      <c r="N22" s="491">
        <f t="shared" si="2"/>
        <v>0</v>
      </c>
      <c r="O22" s="491">
        <f t="shared" si="2"/>
        <v>0</v>
      </c>
      <c r="P22" s="491">
        <f t="shared" si="2"/>
        <v>0</v>
      </c>
      <c r="Q22" s="491">
        <f t="shared" si="2"/>
        <v>0</v>
      </c>
      <c r="R22" s="491">
        <f t="shared" si="2"/>
        <v>0</v>
      </c>
      <c r="S22" s="491">
        <f t="shared" si="2"/>
        <v>0</v>
      </c>
      <c r="T22" s="491">
        <f t="shared" si="2"/>
        <v>0</v>
      </c>
      <c r="U22" s="491">
        <f t="shared" si="2"/>
        <v>0</v>
      </c>
      <c r="V22" s="491">
        <f t="shared" si="2"/>
        <v>0</v>
      </c>
      <c r="W22" s="491">
        <f t="shared" si="2"/>
        <v>0</v>
      </c>
      <c r="X22" s="789">
        <f t="shared" si="2"/>
        <v>0</v>
      </c>
      <c r="Y22" s="751">
        <f>SUM(Y19:Y21)</f>
        <v>0</v>
      </c>
      <c r="Z22" s="751">
        <f t="shared" ref="Z22:AM22" si="3">SUM(Z19:Z21)</f>
        <v>0</v>
      </c>
      <c r="AA22" s="751">
        <f t="shared" si="3"/>
        <v>0</v>
      </c>
      <c r="AB22" s="751">
        <f t="shared" si="3"/>
        <v>0</v>
      </c>
      <c r="AC22" s="751">
        <f t="shared" si="3"/>
        <v>0</v>
      </c>
      <c r="AD22" s="751">
        <f t="shared" si="3"/>
        <v>0</v>
      </c>
      <c r="AE22" s="751">
        <f t="shared" si="3"/>
        <v>0</v>
      </c>
      <c r="AF22" s="751">
        <f t="shared" si="3"/>
        <v>0</v>
      </c>
      <c r="AG22" s="751">
        <f t="shared" si="3"/>
        <v>0</v>
      </c>
      <c r="AH22" s="751">
        <f t="shared" si="3"/>
        <v>0</v>
      </c>
      <c r="AI22" s="751">
        <f t="shared" si="3"/>
        <v>0</v>
      </c>
      <c r="AJ22" s="751">
        <f t="shared" si="3"/>
        <v>0</v>
      </c>
      <c r="AK22" s="751">
        <f t="shared" si="3"/>
        <v>0</v>
      </c>
      <c r="AL22" s="751">
        <f t="shared" si="3"/>
        <v>0</v>
      </c>
      <c r="AM22" s="751">
        <f t="shared" si="3"/>
        <v>0</v>
      </c>
      <c r="AN22" s="94"/>
      <c r="AO22" s="43"/>
      <c r="BC22" s="114"/>
      <c r="BE22" s="94"/>
      <c r="BF22" s="43"/>
      <c r="BT22" s="114"/>
    </row>
    <row r="23" spans="1:72" ht="12" customHeight="1" x14ac:dyDescent="0.25">
      <c r="A23" s="92">
        <v>7</v>
      </c>
      <c r="B23" s="38" t="str">
        <f>'Budget &amp; Total'!B29</f>
        <v>Andre omkostninger</v>
      </c>
      <c r="C23" s="33"/>
      <c r="D23" s="33"/>
      <c r="E23" s="112"/>
      <c r="F23" s="117"/>
      <c r="G23" s="128"/>
      <c r="I23" s="129"/>
      <c r="J23" s="167"/>
      <c r="K23" s="167"/>
      <c r="L23" s="167"/>
      <c r="M23" s="167"/>
      <c r="N23" s="167"/>
      <c r="O23" s="167"/>
      <c r="P23" s="167"/>
      <c r="Q23" s="167"/>
      <c r="R23" s="168"/>
      <c r="S23" s="168"/>
      <c r="T23" s="168"/>
      <c r="U23" s="150"/>
      <c r="V23" s="150"/>
      <c r="W23" s="150"/>
      <c r="X23" s="151"/>
      <c r="Y23" s="768"/>
      <c r="Z23" s="768"/>
      <c r="AA23" s="768"/>
      <c r="AB23" s="768"/>
      <c r="AC23" s="768"/>
      <c r="AD23" s="768"/>
      <c r="AE23" s="768"/>
      <c r="AF23" s="768"/>
      <c r="AG23" s="769"/>
      <c r="AH23" s="769"/>
      <c r="AI23" s="769"/>
      <c r="AJ23" s="751"/>
      <c r="AK23" s="751"/>
      <c r="AL23" s="751"/>
      <c r="AM23" s="751"/>
      <c r="AN23" s="94"/>
      <c r="AO23" s="43"/>
      <c r="BC23" s="114"/>
      <c r="BE23" s="94"/>
      <c r="BF23" s="43"/>
      <c r="BT23" s="114"/>
    </row>
    <row r="24" spans="1:72" ht="12" hidden="1" customHeight="1" x14ac:dyDescent="0.25">
      <c r="A24" s="92">
        <v>8</v>
      </c>
      <c r="B24" s="116"/>
      <c r="C24" s="9" t="str">
        <f>'Budget &amp; Total'!C30</f>
        <v>Instrumenter og udstyr</v>
      </c>
      <c r="D24" s="9"/>
      <c r="E24" s="112" t="s">
        <v>31</v>
      </c>
      <c r="F24" s="245">
        <f>'Budget &amp; Total'!G30</f>
        <v>0</v>
      </c>
      <c r="G24" s="119">
        <f ca="1">HLOOKUP($G$5,'Period(er)'!$X:$AL,5+A24,FALSE)</f>
        <v>0</v>
      </c>
      <c r="I24" s="120">
        <f t="shared" ref="I24:I32" si="4">SUM(J24:AM24)</f>
        <v>0</v>
      </c>
      <c r="J24" s="606"/>
      <c r="K24" s="606"/>
      <c r="L24" s="606"/>
      <c r="M24" s="606"/>
      <c r="N24" s="606"/>
      <c r="O24" s="606"/>
      <c r="P24" s="606"/>
      <c r="Q24" s="606"/>
      <c r="R24" s="606"/>
      <c r="S24" s="606"/>
      <c r="T24" s="606"/>
      <c r="U24" s="606"/>
      <c r="V24" s="606"/>
      <c r="W24" s="606"/>
      <c r="X24" s="607"/>
      <c r="Y24" s="767"/>
      <c r="Z24" s="767"/>
      <c r="AA24" s="767"/>
      <c r="AB24" s="767"/>
      <c r="AC24" s="767"/>
      <c r="AD24" s="767"/>
      <c r="AE24" s="767"/>
      <c r="AF24" s="767"/>
      <c r="AG24" s="767"/>
      <c r="AH24" s="767"/>
      <c r="AI24" s="767"/>
      <c r="AJ24" s="767"/>
      <c r="AK24" s="767"/>
      <c r="AL24" s="767"/>
      <c r="AM24" s="767"/>
      <c r="AN24" s="94"/>
      <c r="AO24" s="43">
        <f ca="1">IF(Data!$H$2="ja",IF(HLOOKUP($G$5,'Partner-period(er)'!$AP:$BD,5+$A24+((AO$15-1)*50),FALSE)&gt;0,1,0),0)</f>
        <v>0</v>
      </c>
      <c r="AP24">
        <f ca="1">IF(Data!$H$2="ja",IF(HLOOKUP($G$5,'Partner-period(er)'!$AP:$BD,5+$A24+((AP$15-1)*50),FALSE)&gt;0,1,0),0)</f>
        <v>0</v>
      </c>
      <c r="AQ24">
        <f ca="1">IF(Data!$H$2="ja",IF(HLOOKUP($G$5,'Partner-period(er)'!$AP:$BD,5+$A24+((AQ$15-1)*50),FALSE)&gt;0,1,0),0)</f>
        <v>0</v>
      </c>
      <c r="AR24">
        <f ca="1">IF(Data!$H$2="ja",IF(HLOOKUP($G$5,'Partner-period(er)'!$AP:$BD,5+$A24+((AR$15-1)*50),FALSE)&gt;0,1,0),0)</f>
        <v>0</v>
      </c>
      <c r="AS24">
        <f ca="1">IF(Data!$H$2="ja",IF(HLOOKUP($G$5,'Partner-period(er)'!$AP:$BD,5+$A24+((AS$15-1)*50),FALSE)&gt;0,1,0),0)</f>
        <v>0</v>
      </c>
      <c r="AT24">
        <f ca="1">IF(Data!$H$2="ja",IF(HLOOKUP($G$5,'Partner-period(er)'!$AP:$BD,5+$A24+((AT$15-1)*50),FALSE)&gt;0,1,0),0)</f>
        <v>0</v>
      </c>
      <c r="AU24">
        <f ca="1">IF(Data!$H$2="ja",IF(HLOOKUP($G$5,'Partner-period(er)'!$AP:$BD,5+$A24+((AU$15-1)*50),FALSE)&gt;0,1,0),0)</f>
        <v>0</v>
      </c>
      <c r="AV24">
        <f ca="1">IF(Data!$H$2="ja",IF(HLOOKUP($G$5,'Partner-period(er)'!$AP:$BD,5+$A24+((AV$15-1)*50),FALSE)&gt;0,1,0),0)</f>
        <v>0</v>
      </c>
      <c r="AW24">
        <f ca="1">IF(Data!$H$2="ja",IF(HLOOKUP($G$5,'Partner-period(er)'!$AP:$BD,5+$A24+((AW$15-1)*50),FALSE)&gt;0,1,0),0)</f>
        <v>0</v>
      </c>
      <c r="AX24">
        <f ca="1">IF(Data!$H$2="ja",IF(HLOOKUP($G$5,'Partner-period(er)'!$AP:$BD,5+$A24+((AX$15-1)*50),FALSE)&gt;0,1,0),0)</f>
        <v>0</v>
      </c>
      <c r="AY24">
        <f ca="1">IF(Data!$H$2="ja",IF(HLOOKUP($G$5,'Partner-period(er)'!$AP:$BD,5+$A24+((AY$15-1)*50),FALSE)&gt;0,1,0),0)</f>
        <v>0</v>
      </c>
      <c r="AZ24">
        <f ca="1">IF(Data!$H$2="ja",IF(HLOOKUP($G$5,'Partner-period(er)'!$AP:$BD,5+$A24+((AZ$15-1)*50),FALSE)&gt;0,1,0),0)</f>
        <v>0</v>
      </c>
      <c r="BA24">
        <f ca="1">IF(Data!$H$2="ja",IF(HLOOKUP($G$5,'Partner-period(er)'!$AP:$BD,5+$A24+((BA$15-1)*50),FALSE)&gt;0,1,0),0)</f>
        <v>0</v>
      </c>
      <c r="BB24">
        <f ca="1">IF(Data!$H$2="ja",IF(HLOOKUP($G$5,'Partner-period(er)'!$AP:$BD,5+$A24+((BB$15-1)*50),FALSE)&gt;0,1,0),0)</f>
        <v>0</v>
      </c>
      <c r="BC24" s="114">
        <f ca="1">IF(Data!$H$2="ja",IF(HLOOKUP($G$5,'Partner-period(er)'!$AP:$BD,5+$A24+((BC$15-1)*50),FALSE)&gt;0,1,0),0)</f>
        <v>0</v>
      </c>
      <c r="BE24" s="94"/>
      <c r="BF24" s="43">
        <f ca="1">IF(Data!$H$2="ja",IF(HLOOKUP($G$5,'Partner-period(er)'!$AP:$BD,5+$A24+((BF$15-1)*50),FALSE)&gt;0,1,0),0)</f>
        <v>0</v>
      </c>
      <c r="BG24">
        <f ca="1">IF(Data!$H$2="ja",IF(HLOOKUP($G$5,'Partner-period(er)'!$AP:$BD,5+$A24+((BG$15-1)*50),FALSE)&gt;0,1,0),0)</f>
        <v>0</v>
      </c>
      <c r="BH24">
        <f ca="1">IF(Data!$H$2="ja",IF(HLOOKUP($G$5,'Partner-period(er)'!$AP:$BD,5+$A24+((BH$15-1)*50),FALSE)&gt;0,1,0),0)</f>
        <v>0</v>
      </c>
      <c r="BI24">
        <f ca="1">IF(Data!$H$2="ja",IF(HLOOKUP($G$5,'Partner-period(er)'!$AP:$BD,5+$A24+((BI$15-1)*50),FALSE)&gt;0,1,0),0)</f>
        <v>0</v>
      </c>
      <c r="BJ24">
        <f ca="1">IF(Data!$H$2="ja",IF(HLOOKUP($G$5,'Partner-period(er)'!$AP:$BD,5+$A24+((BJ$15-1)*50),FALSE)&gt;0,1,0),0)</f>
        <v>0</v>
      </c>
      <c r="BK24">
        <f ca="1">IF(Data!$H$2="ja",IF(HLOOKUP($G$5,'Partner-period(er)'!$AP:$BD,5+$A24+((BK$15-1)*50),FALSE)&gt;0,1,0),0)</f>
        <v>0</v>
      </c>
      <c r="BL24">
        <f ca="1">IF(Data!$H$2="ja",IF(HLOOKUP($G$5,'Partner-period(er)'!$AP:$BD,5+$A24+((BL$15-1)*50),FALSE)&gt;0,1,0),0)</f>
        <v>0</v>
      </c>
      <c r="BM24">
        <f ca="1">IF(Data!$H$2="ja",IF(HLOOKUP($G$5,'Partner-period(er)'!$AP:$BD,5+$A24+((BM$15-1)*50),FALSE)&gt;0,1,0),0)</f>
        <v>0</v>
      </c>
      <c r="BN24">
        <f ca="1">IF(Data!$H$2="ja",IF(HLOOKUP($G$5,'Partner-period(er)'!$AP:$BD,5+$A24+((BN$15-1)*50),FALSE)&gt;0,1,0),0)</f>
        <v>0</v>
      </c>
      <c r="BO24">
        <f ca="1">IF(Data!$H$2="ja",IF(HLOOKUP($G$5,'Partner-period(er)'!$AP:$BD,5+$A24+((BO$15-1)*50),FALSE)&gt;0,1,0),0)</f>
        <v>0</v>
      </c>
      <c r="BP24">
        <f ca="1">IF(Data!$H$2="ja",IF(HLOOKUP($G$5,'Partner-period(er)'!$AP:$BD,5+$A24+((BP$15-1)*50),FALSE)&gt;0,1,0),0)</f>
        <v>0</v>
      </c>
      <c r="BQ24">
        <f ca="1">IF(Data!$H$2="ja",IF(HLOOKUP($G$5,'Partner-period(er)'!$AP:$BD,5+$A24+((BQ$15-1)*50),FALSE)&gt;0,1,0),0)</f>
        <v>0</v>
      </c>
      <c r="BR24">
        <f ca="1">IF(Data!$H$2="ja",IF(HLOOKUP($G$5,'Partner-period(er)'!$AP:$BD,5+$A24+((BR$15-1)*50),FALSE)&gt;0,1,0),0)</f>
        <v>0</v>
      </c>
      <c r="BS24">
        <f ca="1">IF(Data!$H$2="ja",IF(HLOOKUP($G$5,'Partner-period(er)'!$AP:$BD,5+$A24+((BS$15-1)*50),FALSE)&gt;0,1,0),0)</f>
        <v>0</v>
      </c>
      <c r="BT24" s="114">
        <f ca="1">IF(Data!$H$2="ja",IF(HLOOKUP($G$5,'Partner-period(er)'!$AP:$BD,5+$A24+((BT$15-1)*50),FALSE)&gt;0,1,0),0)</f>
        <v>0</v>
      </c>
    </row>
    <row r="25" spans="1:72" ht="12" hidden="1" customHeight="1" x14ac:dyDescent="0.25">
      <c r="A25" s="92">
        <v>9</v>
      </c>
      <c r="B25" s="39"/>
      <c r="C25" s="9" t="str">
        <f>'Budget &amp; Total'!C31</f>
        <v>Bygninger og jord</v>
      </c>
      <c r="D25" s="9"/>
      <c r="E25" s="112" t="s">
        <v>31</v>
      </c>
      <c r="F25" s="245">
        <f>'Budget &amp; Total'!G31</f>
        <v>0</v>
      </c>
      <c r="G25" s="119">
        <f ca="1">HLOOKUP($G$5,'Period(er)'!$X:$AL,5+A25,FALSE)</f>
        <v>0</v>
      </c>
      <c r="I25" s="120">
        <f t="shared" si="4"/>
        <v>0</v>
      </c>
      <c r="J25" s="606"/>
      <c r="K25" s="606"/>
      <c r="L25" s="606"/>
      <c r="M25" s="606"/>
      <c r="N25" s="606"/>
      <c r="O25" s="606"/>
      <c r="P25" s="606"/>
      <c r="Q25" s="606"/>
      <c r="R25" s="606"/>
      <c r="S25" s="606"/>
      <c r="T25" s="606"/>
      <c r="U25" s="606"/>
      <c r="V25" s="606"/>
      <c r="W25" s="606"/>
      <c r="X25" s="607"/>
      <c r="Y25" s="767"/>
      <c r="Z25" s="767"/>
      <c r="AA25" s="767"/>
      <c r="AB25" s="767"/>
      <c r="AC25" s="767"/>
      <c r="AD25" s="767"/>
      <c r="AE25" s="767"/>
      <c r="AF25" s="767"/>
      <c r="AG25" s="767"/>
      <c r="AH25" s="767"/>
      <c r="AI25" s="767"/>
      <c r="AJ25" s="767"/>
      <c r="AK25" s="767"/>
      <c r="AL25" s="767"/>
      <c r="AM25" s="767"/>
      <c r="AN25" s="94"/>
      <c r="AO25" s="43">
        <f ca="1">IF(Data!$H$2="ja",IF(HLOOKUP($G$5,'Partner-period(er)'!$AP:$BD,5+$A25+((AO$15-1)*50),FALSE)&gt;0,1,0),0)</f>
        <v>0</v>
      </c>
      <c r="AP25">
        <f ca="1">IF(Data!$H$2="ja",IF(HLOOKUP($G$5,'Partner-period(er)'!$AP:$BD,5+$A25+((AP$15-1)*50),FALSE)&gt;0,1,0),0)</f>
        <v>0</v>
      </c>
      <c r="AQ25">
        <f ca="1">IF(Data!$H$2="ja",IF(HLOOKUP($G$5,'Partner-period(er)'!$AP:$BD,5+$A25+((AQ$15-1)*50),FALSE)&gt;0,1,0),0)</f>
        <v>0</v>
      </c>
      <c r="AR25">
        <f ca="1">IF(Data!$H$2="ja",IF(HLOOKUP($G$5,'Partner-period(er)'!$AP:$BD,5+$A25+((AR$15-1)*50),FALSE)&gt;0,1,0),0)</f>
        <v>0</v>
      </c>
      <c r="AS25">
        <f ca="1">IF(Data!$H$2="ja",IF(HLOOKUP($G$5,'Partner-period(er)'!$AP:$BD,5+$A25+((AS$15-1)*50),FALSE)&gt;0,1,0),0)</f>
        <v>0</v>
      </c>
      <c r="AT25">
        <f ca="1">IF(Data!$H$2="ja",IF(HLOOKUP($G$5,'Partner-period(er)'!$AP:$BD,5+$A25+((AT$15-1)*50),FALSE)&gt;0,1,0),0)</f>
        <v>0</v>
      </c>
      <c r="AU25">
        <f ca="1">IF(Data!$H$2="ja",IF(HLOOKUP($G$5,'Partner-period(er)'!$AP:$BD,5+$A25+((AU$15-1)*50),FALSE)&gt;0,1,0),0)</f>
        <v>0</v>
      </c>
      <c r="AV25">
        <f ca="1">IF(Data!$H$2="ja",IF(HLOOKUP($G$5,'Partner-period(er)'!$AP:$BD,5+$A25+((AV$15-1)*50),FALSE)&gt;0,1,0),0)</f>
        <v>0</v>
      </c>
      <c r="AW25">
        <f ca="1">IF(Data!$H$2="ja",IF(HLOOKUP($G$5,'Partner-period(er)'!$AP:$BD,5+$A25+((AW$15-1)*50),FALSE)&gt;0,1,0),0)</f>
        <v>0</v>
      </c>
      <c r="AX25">
        <f ca="1">IF(Data!$H$2="ja",IF(HLOOKUP($G$5,'Partner-period(er)'!$AP:$BD,5+$A25+((AX$15-1)*50),FALSE)&gt;0,1,0),0)</f>
        <v>0</v>
      </c>
      <c r="AY25">
        <f ca="1">IF(Data!$H$2="ja",IF(HLOOKUP($G$5,'Partner-period(er)'!$AP:$BD,5+$A25+((AY$15-1)*50),FALSE)&gt;0,1,0),0)</f>
        <v>0</v>
      </c>
      <c r="AZ25">
        <f ca="1">IF(Data!$H$2="ja",IF(HLOOKUP($G$5,'Partner-period(er)'!$AP:$BD,5+$A25+((AZ$15-1)*50),FALSE)&gt;0,1,0),0)</f>
        <v>0</v>
      </c>
      <c r="BA25">
        <f ca="1">IF(Data!$H$2="ja",IF(HLOOKUP($G$5,'Partner-period(er)'!$AP:$BD,5+$A25+((BA$15-1)*50),FALSE)&gt;0,1,0),0)</f>
        <v>0</v>
      </c>
      <c r="BB25">
        <f ca="1">IF(Data!$H$2="ja",IF(HLOOKUP($G$5,'Partner-period(er)'!$AP:$BD,5+$A25+((BB$15-1)*50),FALSE)&gt;0,1,0),0)</f>
        <v>0</v>
      </c>
      <c r="BC25" s="114">
        <f ca="1">IF(Data!$H$2="ja",IF(HLOOKUP($G$5,'Partner-period(er)'!$AP:$BD,5+$A25+((BC$15-1)*50),FALSE)&gt;0,1,0),0)</f>
        <v>0</v>
      </c>
      <c r="BE25" s="94"/>
      <c r="BF25" s="43">
        <f ca="1">IF(Data!$H$2="ja",IF(HLOOKUP($G$5,'Partner-period(er)'!$AP:$BD,5+$A25+((BF$15-1)*50),FALSE)&gt;0,1,0),0)</f>
        <v>0</v>
      </c>
      <c r="BG25">
        <f ca="1">IF(Data!$H$2="ja",IF(HLOOKUP($G$5,'Partner-period(er)'!$AP:$BD,5+$A25+((BG$15-1)*50),FALSE)&gt;0,1,0),0)</f>
        <v>0</v>
      </c>
      <c r="BH25">
        <f ca="1">IF(Data!$H$2="ja",IF(HLOOKUP($G$5,'Partner-period(er)'!$AP:$BD,5+$A25+((BH$15-1)*50),FALSE)&gt;0,1,0),0)</f>
        <v>0</v>
      </c>
      <c r="BI25">
        <f ca="1">IF(Data!$H$2="ja",IF(HLOOKUP($G$5,'Partner-period(er)'!$AP:$BD,5+$A25+((BI$15-1)*50),FALSE)&gt;0,1,0),0)</f>
        <v>0</v>
      </c>
      <c r="BJ25">
        <f ca="1">IF(Data!$H$2="ja",IF(HLOOKUP($G$5,'Partner-period(er)'!$AP:$BD,5+$A25+((BJ$15-1)*50),FALSE)&gt;0,1,0),0)</f>
        <v>0</v>
      </c>
      <c r="BK25">
        <f ca="1">IF(Data!$H$2="ja",IF(HLOOKUP($G$5,'Partner-period(er)'!$AP:$BD,5+$A25+((BK$15-1)*50),FALSE)&gt;0,1,0),0)</f>
        <v>0</v>
      </c>
      <c r="BL25">
        <f ca="1">IF(Data!$H$2="ja",IF(HLOOKUP($G$5,'Partner-period(er)'!$AP:$BD,5+$A25+((BL$15-1)*50),FALSE)&gt;0,1,0),0)</f>
        <v>0</v>
      </c>
      <c r="BM25">
        <f ca="1">IF(Data!$H$2="ja",IF(HLOOKUP($G$5,'Partner-period(er)'!$AP:$BD,5+$A25+((BM$15-1)*50),FALSE)&gt;0,1,0),0)</f>
        <v>0</v>
      </c>
      <c r="BN25">
        <f ca="1">IF(Data!$H$2="ja",IF(HLOOKUP($G$5,'Partner-period(er)'!$AP:$BD,5+$A25+((BN$15-1)*50),FALSE)&gt;0,1,0),0)</f>
        <v>0</v>
      </c>
      <c r="BO25">
        <f ca="1">IF(Data!$H$2="ja",IF(HLOOKUP($G$5,'Partner-period(er)'!$AP:$BD,5+$A25+((BO$15-1)*50),FALSE)&gt;0,1,0),0)</f>
        <v>0</v>
      </c>
      <c r="BP25">
        <f ca="1">IF(Data!$H$2="ja",IF(HLOOKUP($G$5,'Partner-period(er)'!$AP:$BD,5+$A25+((BP$15-1)*50),FALSE)&gt;0,1,0),0)</f>
        <v>0</v>
      </c>
      <c r="BQ25">
        <f ca="1">IF(Data!$H$2="ja",IF(HLOOKUP($G$5,'Partner-period(er)'!$AP:$BD,5+$A25+((BQ$15-1)*50),FALSE)&gt;0,1,0),0)</f>
        <v>0</v>
      </c>
      <c r="BR25">
        <f ca="1">IF(Data!$H$2="ja",IF(HLOOKUP($G$5,'Partner-period(er)'!$AP:$BD,5+$A25+((BR$15-1)*50),FALSE)&gt;0,1,0),0)</f>
        <v>0</v>
      </c>
      <c r="BS25">
        <f ca="1">IF(Data!$H$2="ja",IF(HLOOKUP($G$5,'Partner-period(er)'!$AP:$BD,5+$A25+((BS$15-1)*50),FALSE)&gt;0,1,0),0)</f>
        <v>0</v>
      </c>
      <c r="BT25" s="114">
        <f ca="1">IF(Data!$H$2="ja",IF(HLOOKUP($G$5,'Partner-period(er)'!$AP:$BD,5+$A25+((BT$15-1)*50),FALSE)&gt;0,1,0),0)</f>
        <v>0</v>
      </c>
    </row>
    <row r="26" spans="1:72" ht="12" hidden="1" customHeight="1" x14ac:dyDescent="0.25">
      <c r="A26" s="92">
        <v>10</v>
      </c>
      <c r="B26" s="39"/>
      <c r="C26" s="9" t="str">
        <f>'Budget &amp; Total'!C32</f>
        <v>Andre driftsudgifter, herunder materialer</v>
      </c>
      <c r="D26" s="9"/>
      <c r="E26" s="112" t="s">
        <v>31</v>
      </c>
      <c r="F26" s="245">
        <f>'Budget &amp; Total'!G32</f>
        <v>0</v>
      </c>
      <c r="G26" s="119">
        <f ca="1">HLOOKUP($G$5,'Period(er)'!$X:$AL,5+A26,FALSE)</f>
        <v>0</v>
      </c>
      <c r="I26" s="120">
        <f t="shared" si="4"/>
        <v>0</v>
      </c>
      <c r="J26" s="606"/>
      <c r="K26" s="606"/>
      <c r="L26" s="606"/>
      <c r="M26" s="606"/>
      <c r="N26" s="606"/>
      <c r="O26" s="606"/>
      <c r="P26" s="606"/>
      <c r="Q26" s="606"/>
      <c r="R26" s="606"/>
      <c r="S26" s="606"/>
      <c r="T26" s="606"/>
      <c r="U26" s="606"/>
      <c r="V26" s="606"/>
      <c r="W26" s="606"/>
      <c r="X26" s="607"/>
      <c r="Y26" s="767"/>
      <c r="Z26" s="767"/>
      <c r="AA26" s="767"/>
      <c r="AB26" s="767"/>
      <c r="AC26" s="767"/>
      <c r="AD26" s="767"/>
      <c r="AE26" s="767"/>
      <c r="AF26" s="767"/>
      <c r="AG26" s="767"/>
      <c r="AH26" s="767"/>
      <c r="AI26" s="767"/>
      <c r="AJ26" s="767"/>
      <c r="AK26" s="767"/>
      <c r="AL26" s="767"/>
      <c r="AM26" s="767"/>
      <c r="AN26" s="94"/>
      <c r="AO26" s="43">
        <f ca="1">IF(Data!$H$2="ja",IF(HLOOKUP($G$5,'Partner-period(er)'!$AP:$BD,5+$A26+((AO$15-1)*50),FALSE)&gt;0,1,0),0)</f>
        <v>0</v>
      </c>
      <c r="AP26">
        <f ca="1">IF(Data!$H$2="ja",IF(HLOOKUP($G$5,'Partner-period(er)'!$AP:$BD,5+$A26+((AP$15-1)*50),FALSE)&gt;0,1,0),0)</f>
        <v>0</v>
      </c>
      <c r="AQ26">
        <f ca="1">IF(Data!$H$2="ja",IF(HLOOKUP($G$5,'Partner-period(er)'!$AP:$BD,5+$A26+((AQ$15-1)*50),FALSE)&gt;0,1,0),0)</f>
        <v>0</v>
      </c>
      <c r="AR26">
        <f ca="1">IF(Data!$H$2="ja",IF(HLOOKUP($G$5,'Partner-period(er)'!$AP:$BD,5+$A26+((AR$15-1)*50),FALSE)&gt;0,1,0),0)</f>
        <v>0</v>
      </c>
      <c r="AS26">
        <f ca="1">IF(Data!$H$2="ja",IF(HLOOKUP($G$5,'Partner-period(er)'!$AP:$BD,5+$A26+((AS$15-1)*50),FALSE)&gt;0,1,0),0)</f>
        <v>0</v>
      </c>
      <c r="AT26">
        <f ca="1">IF(Data!$H$2="ja",IF(HLOOKUP($G$5,'Partner-period(er)'!$AP:$BD,5+$A26+((AT$15-1)*50),FALSE)&gt;0,1,0),0)</f>
        <v>0</v>
      </c>
      <c r="AU26">
        <f ca="1">IF(Data!$H$2="ja",IF(HLOOKUP($G$5,'Partner-period(er)'!$AP:$BD,5+$A26+((AU$15-1)*50),FALSE)&gt;0,1,0),0)</f>
        <v>0</v>
      </c>
      <c r="AV26">
        <f ca="1">IF(Data!$H$2="ja",IF(HLOOKUP($G$5,'Partner-period(er)'!$AP:$BD,5+$A26+((AV$15-1)*50),FALSE)&gt;0,1,0),0)</f>
        <v>0</v>
      </c>
      <c r="AW26">
        <f ca="1">IF(Data!$H$2="ja",IF(HLOOKUP($G$5,'Partner-period(er)'!$AP:$BD,5+$A26+((AW$15-1)*50),FALSE)&gt;0,1,0),0)</f>
        <v>0</v>
      </c>
      <c r="AX26">
        <f ca="1">IF(Data!$H$2="ja",IF(HLOOKUP($G$5,'Partner-period(er)'!$AP:$BD,5+$A26+((AX$15-1)*50),FALSE)&gt;0,1,0),0)</f>
        <v>0</v>
      </c>
      <c r="AY26">
        <f ca="1">IF(Data!$H$2="ja",IF(HLOOKUP($G$5,'Partner-period(er)'!$AP:$BD,5+$A26+((AY$15-1)*50),FALSE)&gt;0,1,0),0)</f>
        <v>0</v>
      </c>
      <c r="AZ26">
        <f ca="1">IF(Data!$H$2="ja",IF(HLOOKUP($G$5,'Partner-period(er)'!$AP:$BD,5+$A26+((AZ$15-1)*50),FALSE)&gt;0,1,0),0)</f>
        <v>0</v>
      </c>
      <c r="BA26">
        <f ca="1">IF(Data!$H$2="ja",IF(HLOOKUP($G$5,'Partner-period(er)'!$AP:$BD,5+$A26+((BA$15-1)*50),FALSE)&gt;0,1,0),0)</f>
        <v>0</v>
      </c>
      <c r="BB26">
        <f ca="1">IF(Data!$H$2="ja",IF(HLOOKUP($G$5,'Partner-period(er)'!$AP:$BD,5+$A26+((BB$15-1)*50),FALSE)&gt;0,1,0),0)</f>
        <v>0</v>
      </c>
      <c r="BC26" s="114">
        <f ca="1">IF(Data!$H$2="ja",IF(HLOOKUP($G$5,'Partner-period(er)'!$AP:$BD,5+$A26+((BC$15-1)*50),FALSE)&gt;0,1,0),0)</f>
        <v>0</v>
      </c>
      <c r="BE26" s="94"/>
      <c r="BF26" s="43">
        <f ca="1">IF(Data!$H$2="ja",IF(HLOOKUP($G$5,'Partner-period(er)'!$AP:$BD,5+$A26+((BF$15-1)*50),FALSE)&gt;0,1,0),0)</f>
        <v>0</v>
      </c>
      <c r="BG26">
        <f ca="1">IF(Data!$H$2="ja",IF(HLOOKUP($G$5,'Partner-period(er)'!$AP:$BD,5+$A26+((BG$15-1)*50),FALSE)&gt;0,1,0),0)</f>
        <v>0</v>
      </c>
      <c r="BH26">
        <f ca="1">IF(Data!$H$2="ja",IF(HLOOKUP($G$5,'Partner-period(er)'!$AP:$BD,5+$A26+((BH$15-1)*50),FALSE)&gt;0,1,0),0)</f>
        <v>0</v>
      </c>
      <c r="BI26">
        <f ca="1">IF(Data!$H$2="ja",IF(HLOOKUP($G$5,'Partner-period(er)'!$AP:$BD,5+$A26+((BI$15-1)*50),FALSE)&gt;0,1,0),0)</f>
        <v>0</v>
      </c>
      <c r="BJ26">
        <f ca="1">IF(Data!$H$2="ja",IF(HLOOKUP($G$5,'Partner-period(er)'!$AP:$BD,5+$A26+((BJ$15-1)*50),FALSE)&gt;0,1,0),0)</f>
        <v>0</v>
      </c>
      <c r="BK26">
        <f ca="1">IF(Data!$H$2="ja",IF(HLOOKUP($G$5,'Partner-period(er)'!$AP:$BD,5+$A26+((BK$15-1)*50),FALSE)&gt;0,1,0),0)</f>
        <v>0</v>
      </c>
      <c r="BL26">
        <f ca="1">IF(Data!$H$2="ja",IF(HLOOKUP($G$5,'Partner-period(er)'!$AP:$BD,5+$A26+((BL$15-1)*50),FALSE)&gt;0,1,0),0)</f>
        <v>0</v>
      </c>
      <c r="BM26">
        <f ca="1">IF(Data!$H$2="ja",IF(HLOOKUP($G$5,'Partner-period(er)'!$AP:$BD,5+$A26+((BM$15-1)*50),FALSE)&gt;0,1,0),0)</f>
        <v>0</v>
      </c>
      <c r="BN26">
        <f ca="1">IF(Data!$H$2="ja",IF(HLOOKUP($G$5,'Partner-period(er)'!$AP:$BD,5+$A26+((BN$15-1)*50),FALSE)&gt;0,1,0),0)</f>
        <v>0</v>
      </c>
      <c r="BO26">
        <f ca="1">IF(Data!$H$2="ja",IF(HLOOKUP($G$5,'Partner-period(er)'!$AP:$BD,5+$A26+((BO$15-1)*50),FALSE)&gt;0,1,0),0)</f>
        <v>0</v>
      </c>
      <c r="BP26">
        <f ca="1">IF(Data!$H$2="ja",IF(HLOOKUP($G$5,'Partner-period(er)'!$AP:$BD,5+$A26+((BP$15-1)*50),FALSE)&gt;0,1,0),0)</f>
        <v>0</v>
      </c>
      <c r="BQ26">
        <f ca="1">IF(Data!$H$2="ja",IF(HLOOKUP($G$5,'Partner-period(er)'!$AP:$BD,5+$A26+((BQ$15-1)*50),FALSE)&gt;0,1,0),0)</f>
        <v>0</v>
      </c>
      <c r="BR26">
        <f ca="1">IF(Data!$H$2="ja",IF(HLOOKUP($G$5,'Partner-period(er)'!$AP:$BD,5+$A26+((BR$15-1)*50),FALSE)&gt;0,1,0),0)</f>
        <v>0</v>
      </c>
      <c r="BS26">
        <f ca="1">IF(Data!$H$2="ja",IF(HLOOKUP($G$5,'Partner-period(er)'!$AP:$BD,5+$A26+((BS$15-1)*50),FALSE)&gt;0,1,0),0)</f>
        <v>0</v>
      </c>
      <c r="BT26" s="114">
        <f ca="1">IF(Data!$H$2="ja",IF(HLOOKUP($G$5,'Partner-period(er)'!$AP:$BD,5+$A26+((BT$15-1)*50),FALSE)&gt;0,1,0),0)</f>
        <v>0</v>
      </c>
    </row>
    <row r="27" spans="1:72" ht="12" customHeight="1" x14ac:dyDescent="0.25">
      <c r="A27" s="92">
        <v>11</v>
      </c>
      <c r="B27" s="39"/>
      <c r="C27" s="9" t="str">
        <f>'Budget &amp; Total'!C33</f>
        <v>Konsulentydelser ved køb fra ekstern leverandør</v>
      </c>
      <c r="D27" s="9"/>
      <c r="E27" s="112" t="s">
        <v>31</v>
      </c>
      <c r="F27" s="245">
        <f>'Budget &amp; Total'!G33</f>
        <v>0</v>
      </c>
      <c r="G27" s="119">
        <f ca="1">HLOOKUP($G$5,'Period(er)'!$X:$AL,5+A27,FALSE)</f>
        <v>0</v>
      </c>
      <c r="I27" s="120">
        <f t="shared" si="4"/>
        <v>0</v>
      </c>
      <c r="J27" s="606"/>
      <c r="K27" s="606"/>
      <c r="L27" s="606"/>
      <c r="M27" s="606"/>
      <c r="N27" s="606"/>
      <c r="O27" s="606"/>
      <c r="P27" s="606"/>
      <c r="Q27" s="606"/>
      <c r="R27" s="606"/>
      <c r="S27" s="606"/>
      <c r="T27" s="606"/>
      <c r="U27" s="606"/>
      <c r="V27" s="606"/>
      <c r="W27" s="606"/>
      <c r="X27" s="607"/>
      <c r="Y27" s="767"/>
      <c r="Z27" s="767"/>
      <c r="AA27" s="767"/>
      <c r="AB27" s="767"/>
      <c r="AC27" s="767"/>
      <c r="AD27" s="767"/>
      <c r="AE27" s="767"/>
      <c r="AF27" s="767"/>
      <c r="AG27" s="767"/>
      <c r="AH27" s="767"/>
      <c r="AI27" s="767"/>
      <c r="AJ27" s="767"/>
      <c r="AK27" s="767"/>
      <c r="AL27" s="767"/>
      <c r="AM27" s="767"/>
      <c r="AN27" s="94"/>
      <c r="AO27" s="43">
        <f ca="1">IF(Data!$H$2="ja",IF(HLOOKUP($G$5,'Partner-period(er)'!$AP:$BD,5+$A27+((AO$15-1)*50),FALSE)&gt;0,1,0),0)</f>
        <v>0</v>
      </c>
      <c r="AP27">
        <f ca="1">IF(Data!$H$2="ja",IF(HLOOKUP($G$5,'Partner-period(er)'!$AP:$BD,5+$A27+((AP$15-1)*50),FALSE)&gt;0,1,0),0)</f>
        <v>0</v>
      </c>
      <c r="AQ27">
        <f ca="1">IF(Data!$H$2="ja",IF(HLOOKUP($G$5,'Partner-period(er)'!$AP:$BD,5+$A27+((AQ$15-1)*50),FALSE)&gt;0,1,0),0)</f>
        <v>0</v>
      </c>
      <c r="AR27">
        <f ca="1">IF(Data!$H$2="ja",IF(HLOOKUP($G$5,'Partner-period(er)'!$AP:$BD,5+$A27+((AR$15-1)*50),FALSE)&gt;0,1,0),0)</f>
        <v>0</v>
      </c>
      <c r="AS27">
        <f ca="1">IF(Data!$H$2="ja",IF(HLOOKUP($G$5,'Partner-period(er)'!$AP:$BD,5+$A27+((AS$15-1)*50),FALSE)&gt;0,1,0),0)</f>
        <v>0</v>
      </c>
      <c r="AT27">
        <f ca="1">IF(Data!$H$2="ja",IF(HLOOKUP($G$5,'Partner-period(er)'!$AP:$BD,5+$A27+((AT$15-1)*50),FALSE)&gt;0,1,0),0)</f>
        <v>0</v>
      </c>
      <c r="AU27">
        <f ca="1">IF(Data!$H$2="ja",IF(HLOOKUP($G$5,'Partner-period(er)'!$AP:$BD,5+$A27+((AU$15-1)*50),FALSE)&gt;0,1,0),0)</f>
        <v>0</v>
      </c>
      <c r="AV27">
        <f ca="1">IF(Data!$H$2="ja",IF(HLOOKUP($G$5,'Partner-period(er)'!$AP:$BD,5+$A27+((AV$15-1)*50),FALSE)&gt;0,1,0),0)</f>
        <v>0</v>
      </c>
      <c r="AW27">
        <f ca="1">IF(Data!$H$2="ja",IF(HLOOKUP($G$5,'Partner-period(er)'!$AP:$BD,5+$A27+((AW$15-1)*50),FALSE)&gt;0,1,0),0)</f>
        <v>0</v>
      </c>
      <c r="AX27">
        <f ca="1">IF(Data!$H$2="ja",IF(HLOOKUP($G$5,'Partner-period(er)'!$AP:$BD,5+$A27+((AX$15-1)*50),FALSE)&gt;0,1,0),0)</f>
        <v>0</v>
      </c>
      <c r="AY27">
        <f ca="1">IF(Data!$H$2="ja",IF(HLOOKUP($G$5,'Partner-period(er)'!$AP:$BD,5+$A27+((AY$15-1)*50),FALSE)&gt;0,1,0),0)</f>
        <v>0</v>
      </c>
      <c r="AZ27">
        <f ca="1">IF(Data!$H$2="ja",IF(HLOOKUP($G$5,'Partner-period(er)'!$AP:$BD,5+$A27+((AZ$15-1)*50),FALSE)&gt;0,1,0),0)</f>
        <v>0</v>
      </c>
      <c r="BA27">
        <f ca="1">IF(Data!$H$2="ja",IF(HLOOKUP($G$5,'Partner-period(er)'!$AP:$BD,5+$A27+((BA$15-1)*50),FALSE)&gt;0,1,0),0)</f>
        <v>0</v>
      </c>
      <c r="BB27">
        <f ca="1">IF(Data!$H$2="ja",IF(HLOOKUP($G$5,'Partner-period(er)'!$AP:$BD,5+$A27+((BB$15-1)*50),FALSE)&gt;0,1,0),0)</f>
        <v>0</v>
      </c>
      <c r="BC27" s="114">
        <f ca="1">IF(Data!$H$2="ja",IF(HLOOKUP($G$5,'Partner-period(er)'!$AP:$BD,5+$A27+((BC$15-1)*50),FALSE)&gt;0,1,0),0)</f>
        <v>0</v>
      </c>
      <c r="BE27" s="94"/>
      <c r="BF27" s="43">
        <f ca="1">IF(Data!$H$2="ja",IF(HLOOKUP($G$5,'Partner-period(er)'!$AP:$BD,5+$A27+((BF$15-1)*50),FALSE)&gt;0,1,0),0)</f>
        <v>0</v>
      </c>
      <c r="BG27">
        <f ca="1">IF(Data!$H$2="ja",IF(HLOOKUP($G$5,'Partner-period(er)'!$AP:$BD,5+$A27+((BG$15-1)*50),FALSE)&gt;0,1,0),0)</f>
        <v>0</v>
      </c>
      <c r="BH27">
        <f ca="1">IF(Data!$H$2="ja",IF(HLOOKUP($G$5,'Partner-period(er)'!$AP:$BD,5+$A27+((BH$15-1)*50),FALSE)&gt;0,1,0),0)</f>
        <v>0</v>
      </c>
      <c r="BI27">
        <f ca="1">IF(Data!$H$2="ja",IF(HLOOKUP($G$5,'Partner-period(er)'!$AP:$BD,5+$A27+((BI$15-1)*50),FALSE)&gt;0,1,0),0)</f>
        <v>0</v>
      </c>
      <c r="BJ27">
        <f ca="1">IF(Data!$H$2="ja",IF(HLOOKUP($G$5,'Partner-period(er)'!$AP:$BD,5+$A27+((BJ$15-1)*50),FALSE)&gt;0,1,0),0)</f>
        <v>0</v>
      </c>
      <c r="BK27">
        <f ca="1">IF(Data!$H$2="ja",IF(HLOOKUP($G$5,'Partner-period(er)'!$AP:$BD,5+$A27+((BK$15-1)*50),FALSE)&gt;0,1,0),0)</f>
        <v>0</v>
      </c>
      <c r="BL27">
        <f ca="1">IF(Data!$H$2="ja",IF(HLOOKUP($G$5,'Partner-period(er)'!$AP:$BD,5+$A27+((BL$15-1)*50),FALSE)&gt;0,1,0),0)</f>
        <v>0</v>
      </c>
      <c r="BM27">
        <f ca="1">IF(Data!$H$2="ja",IF(HLOOKUP($G$5,'Partner-period(er)'!$AP:$BD,5+$A27+((BM$15-1)*50),FALSE)&gt;0,1,0),0)</f>
        <v>0</v>
      </c>
      <c r="BN27">
        <f ca="1">IF(Data!$H$2="ja",IF(HLOOKUP($G$5,'Partner-period(er)'!$AP:$BD,5+$A27+((BN$15-1)*50),FALSE)&gt;0,1,0),0)</f>
        <v>0</v>
      </c>
      <c r="BO27">
        <f ca="1">IF(Data!$H$2="ja",IF(HLOOKUP($G$5,'Partner-period(er)'!$AP:$BD,5+$A27+((BO$15-1)*50),FALSE)&gt;0,1,0),0)</f>
        <v>0</v>
      </c>
      <c r="BP27">
        <f ca="1">IF(Data!$H$2="ja",IF(HLOOKUP($G$5,'Partner-period(er)'!$AP:$BD,5+$A27+((BP$15-1)*50),FALSE)&gt;0,1,0),0)</f>
        <v>0</v>
      </c>
      <c r="BQ27">
        <f ca="1">IF(Data!$H$2="ja",IF(HLOOKUP($G$5,'Partner-period(er)'!$AP:$BD,5+$A27+((BQ$15-1)*50),FALSE)&gt;0,1,0),0)</f>
        <v>0</v>
      </c>
      <c r="BR27">
        <f ca="1">IF(Data!$H$2="ja",IF(HLOOKUP($G$5,'Partner-period(er)'!$AP:$BD,5+$A27+((BR$15-1)*50),FALSE)&gt;0,1,0),0)</f>
        <v>0</v>
      </c>
      <c r="BS27">
        <f ca="1">IF(Data!$H$2="ja",IF(HLOOKUP($G$5,'Partner-period(er)'!$AP:$BD,5+$A27+((BS$15-1)*50),FALSE)&gt;0,1,0),0)</f>
        <v>0</v>
      </c>
      <c r="BT27" s="114">
        <f ca="1">IF(Data!$H$2="ja",IF(HLOOKUP($G$5,'Partner-period(er)'!$AP:$BD,5+$A27+((BT$15-1)*50),FALSE)&gt;0,1,0),0)</f>
        <v>0</v>
      </c>
    </row>
    <row r="28" spans="1:72" ht="12" hidden="1" customHeight="1" x14ac:dyDescent="0.25">
      <c r="A28" s="92">
        <v>12</v>
      </c>
      <c r="B28" s="39"/>
      <c r="C28" s="9" t="str">
        <f>'Budget &amp; Total'!C34</f>
        <v>Indtægter (negative tal)</v>
      </c>
      <c r="D28" s="9"/>
      <c r="E28" s="112" t="s">
        <v>31</v>
      </c>
      <c r="F28" s="245">
        <f>'Budget &amp; Total'!G34</f>
        <v>0</v>
      </c>
      <c r="G28" s="119">
        <f ca="1">HLOOKUP($G$5,'Period(er)'!$X:$AL,5+A28,FALSE)</f>
        <v>0</v>
      </c>
      <c r="I28" s="120">
        <f t="shared" si="4"/>
        <v>0</v>
      </c>
      <c r="J28" s="606"/>
      <c r="K28" s="606"/>
      <c r="L28" s="606"/>
      <c r="M28" s="606"/>
      <c r="N28" s="606"/>
      <c r="O28" s="606"/>
      <c r="P28" s="606"/>
      <c r="Q28" s="606"/>
      <c r="R28" s="606"/>
      <c r="S28" s="606"/>
      <c r="T28" s="606"/>
      <c r="U28" s="606"/>
      <c r="V28" s="606"/>
      <c r="W28" s="606"/>
      <c r="X28" s="607"/>
      <c r="Y28" s="767"/>
      <c r="Z28" s="767"/>
      <c r="AA28" s="767"/>
      <c r="AB28" s="767"/>
      <c r="AC28" s="767"/>
      <c r="AD28" s="767"/>
      <c r="AE28" s="767"/>
      <c r="AF28" s="767"/>
      <c r="AG28" s="767"/>
      <c r="AH28" s="767"/>
      <c r="AI28" s="767"/>
      <c r="AJ28" s="767"/>
      <c r="AK28" s="767"/>
      <c r="AL28" s="767"/>
      <c r="AM28" s="767"/>
      <c r="AN28" s="94"/>
      <c r="AO28" s="43">
        <f ca="1">IF(Data!$H$2="ja",IF(HLOOKUP($G$5,'Partner-period(er)'!$AP:$BD,5+$A28+((AO$15-1)*50),FALSE)&gt;0,1,0),0)</f>
        <v>0</v>
      </c>
      <c r="AP28">
        <f ca="1">IF(Data!$H$2="ja",IF(HLOOKUP($G$5,'Partner-period(er)'!$AP:$BD,5+$A28+((AP$15-1)*50),FALSE)&gt;0,1,0),0)</f>
        <v>0</v>
      </c>
      <c r="AQ28">
        <f ca="1">IF(Data!$H$2="ja",IF(HLOOKUP($G$5,'Partner-period(er)'!$AP:$BD,5+$A28+((AQ$15-1)*50),FALSE)&gt;0,1,0),0)</f>
        <v>0</v>
      </c>
      <c r="AR28">
        <f ca="1">IF(Data!$H$2="ja",IF(HLOOKUP($G$5,'Partner-period(er)'!$AP:$BD,5+$A28+((AR$15-1)*50),FALSE)&gt;0,1,0),0)</f>
        <v>0</v>
      </c>
      <c r="AS28">
        <f ca="1">IF(Data!$H$2="ja",IF(HLOOKUP($G$5,'Partner-period(er)'!$AP:$BD,5+$A28+((AS$15-1)*50),FALSE)&gt;0,1,0),0)</f>
        <v>0</v>
      </c>
      <c r="AT28">
        <f ca="1">IF(Data!$H$2="ja",IF(HLOOKUP($G$5,'Partner-period(er)'!$AP:$BD,5+$A28+((AT$15-1)*50),FALSE)&gt;0,1,0),0)</f>
        <v>0</v>
      </c>
      <c r="AU28">
        <f ca="1">IF(Data!$H$2="ja",IF(HLOOKUP($G$5,'Partner-period(er)'!$AP:$BD,5+$A28+((AU$15-1)*50),FALSE)&gt;0,1,0),0)</f>
        <v>0</v>
      </c>
      <c r="AV28">
        <f ca="1">IF(Data!$H$2="ja",IF(HLOOKUP($G$5,'Partner-period(er)'!$AP:$BD,5+$A28+((AV$15-1)*50),FALSE)&gt;0,1,0),0)</f>
        <v>0</v>
      </c>
      <c r="AW28">
        <f ca="1">IF(Data!$H$2="ja",IF(HLOOKUP($G$5,'Partner-period(er)'!$AP:$BD,5+$A28+((AW$15-1)*50),FALSE)&gt;0,1,0),0)</f>
        <v>0</v>
      </c>
      <c r="AX28">
        <f ca="1">IF(Data!$H$2="ja",IF(HLOOKUP($G$5,'Partner-period(er)'!$AP:$BD,5+$A28+((AX$15-1)*50),FALSE)&gt;0,1,0),0)</f>
        <v>0</v>
      </c>
      <c r="AY28">
        <f ca="1">IF(Data!$H$2="ja",IF(HLOOKUP($G$5,'Partner-period(er)'!$AP:$BD,5+$A28+((AY$15-1)*50),FALSE)&gt;0,1,0),0)</f>
        <v>0</v>
      </c>
      <c r="AZ28">
        <f ca="1">IF(Data!$H$2="ja",IF(HLOOKUP($G$5,'Partner-period(er)'!$AP:$BD,5+$A28+((AZ$15-1)*50),FALSE)&gt;0,1,0),0)</f>
        <v>0</v>
      </c>
      <c r="BA28">
        <f ca="1">IF(Data!$H$2="ja",IF(HLOOKUP($G$5,'Partner-period(er)'!$AP:$BD,5+$A28+((BA$15-1)*50),FALSE)&gt;0,1,0),0)</f>
        <v>0</v>
      </c>
      <c r="BB28">
        <f ca="1">IF(Data!$H$2="ja",IF(HLOOKUP($G$5,'Partner-period(er)'!$AP:$BD,5+$A28+((BB$15-1)*50),FALSE)&gt;0,1,0),0)</f>
        <v>0</v>
      </c>
      <c r="BC28" s="114">
        <f ca="1">IF(Data!$H$2="ja",IF(HLOOKUP($G$5,'Partner-period(er)'!$AP:$BD,5+$A28+((BC$15-1)*50),FALSE)&gt;0,1,0),0)</f>
        <v>0</v>
      </c>
      <c r="BE28" s="94"/>
      <c r="BF28" s="43">
        <f ca="1">IF(Data!$H$2="ja",IF(HLOOKUP($G$5,'Partner-period(er)'!$AP:$BD,5+$A28+((BF$15-1)*50),FALSE)&gt;0,1,0),0)</f>
        <v>0</v>
      </c>
      <c r="BG28">
        <f ca="1">IF(Data!$H$2="ja",IF(HLOOKUP($G$5,'Partner-period(er)'!$AP:$BD,5+$A28+((BG$15-1)*50),FALSE)&gt;0,1,0),0)</f>
        <v>0</v>
      </c>
      <c r="BH28">
        <f ca="1">IF(Data!$H$2="ja",IF(HLOOKUP($G$5,'Partner-period(er)'!$AP:$BD,5+$A28+((BH$15-1)*50),FALSE)&gt;0,1,0),0)</f>
        <v>0</v>
      </c>
      <c r="BI28">
        <f ca="1">IF(Data!$H$2="ja",IF(HLOOKUP($G$5,'Partner-period(er)'!$AP:$BD,5+$A28+((BI$15-1)*50),FALSE)&gt;0,1,0),0)</f>
        <v>0</v>
      </c>
      <c r="BJ28">
        <f ca="1">IF(Data!$H$2="ja",IF(HLOOKUP($G$5,'Partner-period(er)'!$AP:$BD,5+$A28+((BJ$15-1)*50),FALSE)&gt;0,1,0),0)</f>
        <v>0</v>
      </c>
      <c r="BK28">
        <f ca="1">IF(Data!$H$2="ja",IF(HLOOKUP($G$5,'Partner-period(er)'!$AP:$BD,5+$A28+((BK$15-1)*50),FALSE)&gt;0,1,0),0)</f>
        <v>0</v>
      </c>
      <c r="BL28">
        <f ca="1">IF(Data!$H$2="ja",IF(HLOOKUP($G$5,'Partner-period(er)'!$AP:$BD,5+$A28+((BL$15-1)*50),FALSE)&gt;0,1,0),0)</f>
        <v>0</v>
      </c>
      <c r="BM28">
        <f ca="1">IF(Data!$H$2="ja",IF(HLOOKUP($G$5,'Partner-period(er)'!$AP:$BD,5+$A28+((BM$15-1)*50),FALSE)&gt;0,1,0),0)</f>
        <v>0</v>
      </c>
      <c r="BN28">
        <f ca="1">IF(Data!$H$2="ja",IF(HLOOKUP($G$5,'Partner-period(er)'!$AP:$BD,5+$A28+((BN$15-1)*50),FALSE)&gt;0,1,0),0)</f>
        <v>0</v>
      </c>
      <c r="BO28">
        <f ca="1">IF(Data!$H$2="ja",IF(HLOOKUP($G$5,'Partner-period(er)'!$AP:$BD,5+$A28+((BO$15-1)*50),FALSE)&gt;0,1,0),0)</f>
        <v>0</v>
      </c>
      <c r="BP28">
        <f ca="1">IF(Data!$H$2="ja",IF(HLOOKUP($G$5,'Partner-period(er)'!$AP:$BD,5+$A28+((BP$15-1)*50),FALSE)&gt;0,1,0),0)</f>
        <v>0</v>
      </c>
      <c r="BQ28">
        <f ca="1">IF(Data!$H$2="ja",IF(HLOOKUP($G$5,'Partner-period(er)'!$AP:$BD,5+$A28+((BQ$15-1)*50),FALSE)&gt;0,1,0),0)</f>
        <v>0</v>
      </c>
      <c r="BR28">
        <f ca="1">IF(Data!$H$2="ja",IF(HLOOKUP($G$5,'Partner-period(er)'!$AP:$BD,5+$A28+((BR$15-1)*50),FALSE)&gt;0,1,0),0)</f>
        <v>0</v>
      </c>
      <c r="BS28">
        <f ca="1">IF(Data!$H$2="ja",IF(HLOOKUP($G$5,'Partner-period(er)'!$AP:$BD,5+$A28+((BS$15-1)*50),FALSE)&gt;0,1,0),0)</f>
        <v>0</v>
      </c>
      <c r="BT28" s="114">
        <f ca="1">IF(Data!$H$2="ja",IF(HLOOKUP($G$5,'Partner-period(er)'!$AP:$BD,5+$A28+((BT$15-1)*50),FALSE)&gt;0,1,0),0)</f>
        <v>0</v>
      </c>
    </row>
    <row r="29" spans="1:72" ht="12" hidden="1" customHeight="1" x14ac:dyDescent="0.25">
      <c r="A29" s="92">
        <v>13</v>
      </c>
      <c r="B29" s="39"/>
      <c r="C29" s="9" t="str">
        <f>'Budget &amp; Total'!C35</f>
        <v>Andet, herunder rejser og formidling</v>
      </c>
      <c r="D29" s="9"/>
      <c r="E29" s="112" t="s">
        <v>31</v>
      </c>
      <c r="F29" s="245">
        <f>'Budget &amp; Total'!G35</f>
        <v>0</v>
      </c>
      <c r="G29" s="119">
        <f ca="1">HLOOKUP($G$5,'Period(er)'!$X:$AL,5+A29,FALSE)</f>
        <v>0</v>
      </c>
      <c r="I29" s="120">
        <f t="shared" si="4"/>
        <v>0</v>
      </c>
      <c r="J29" s="606"/>
      <c r="K29" s="606"/>
      <c r="L29" s="606"/>
      <c r="M29" s="606"/>
      <c r="N29" s="606"/>
      <c r="O29" s="606"/>
      <c r="P29" s="606"/>
      <c r="Q29" s="606"/>
      <c r="R29" s="606"/>
      <c r="S29" s="606"/>
      <c r="T29" s="606"/>
      <c r="U29" s="606"/>
      <c r="V29" s="606"/>
      <c r="W29" s="606"/>
      <c r="X29" s="607"/>
      <c r="Y29" s="767"/>
      <c r="Z29" s="767"/>
      <c r="AA29" s="767"/>
      <c r="AB29" s="767"/>
      <c r="AC29" s="767"/>
      <c r="AD29" s="767"/>
      <c r="AE29" s="767"/>
      <c r="AF29" s="767"/>
      <c r="AG29" s="767"/>
      <c r="AH29" s="767"/>
      <c r="AI29" s="767"/>
      <c r="AJ29" s="767"/>
      <c r="AK29" s="767"/>
      <c r="AL29" s="767"/>
      <c r="AM29" s="767"/>
      <c r="AN29" s="94"/>
      <c r="AO29" s="43">
        <f ca="1">IF(Data!$H$2="ja",IF(HLOOKUP($G$5,'Partner-period(er)'!$AP:$BD,5+$A29+((AO$15-1)*50),FALSE)&gt;0,1,0),0)</f>
        <v>0</v>
      </c>
      <c r="AP29">
        <f ca="1">IF(Data!$H$2="ja",IF(HLOOKUP($G$5,'Partner-period(er)'!$AP:$BD,5+$A29+((AP$15-1)*50),FALSE)&gt;0,1,0),0)</f>
        <v>0</v>
      </c>
      <c r="AQ29">
        <f ca="1">IF(Data!$H$2="ja",IF(HLOOKUP($G$5,'Partner-period(er)'!$AP:$BD,5+$A29+((AQ$15-1)*50),FALSE)&gt;0,1,0),0)</f>
        <v>0</v>
      </c>
      <c r="AR29">
        <f ca="1">IF(Data!$H$2="ja",IF(HLOOKUP($G$5,'Partner-period(er)'!$AP:$BD,5+$A29+((AR$15-1)*50),FALSE)&gt;0,1,0),0)</f>
        <v>0</v>
      </c>
      <c r="AS29">
        <f ca="1">IF(Data!$H$2="ja",IF(HLOOKUP($G$5,'Partner-period(er)'!$AP:$BD,5+$A29+((AS$15-1)*50),FALSE)&gt;0,1,0),0)</f>
        <v>0</v>
      </c>
      <c r="AT29">
        <f ca="1">IF(Data!$H$2="ja",IF(HLOOKUP($G$5,'Partner-period(er)'!$AP:$BD,5+$A29+((AT$15-1)*50),FALSE)&gt;0,1,0),0)</f>
        <v>0</v>
      </c>
      <c r="AU29">
        <f ca="1">IF(Data!$H$2="ja",IF(HLOOKUP($G$5,'Partner-period(er)'!$AP:$BD,5+$A29+((AU$15-1)*50),FALSE)&gt;0,1,0),0)</f>
        <v>0</v>
      </c>
      <c r="AV29">
        <f ca="1">IF(Data!$H$2="ja",IF(HLOOKUP($G$5,'Partner-period(er)'!$AP:$BD,5+$A29+((AV$15-1)*50),FALSE)&gt;0,1,0),0)</f>
        <v>0</v>
      </c>
      <c r="AW29">
        <f ca="1">IF(Data!$H$2="ja",IF(HLOOKUP($G$5,'Partner-period(er)'!$AP:$BD,5+$A29+((AW$15-1)*50),FALSE)&gt;0,1,0),0)</f>
        <v>0</v>
      </c>
      <c r="AX29">
        <f ca="1">IF(Data!$H$2="ja",IF(HLOOKUP($G$5,'Partner-period(er)'!$AP:$BD,5+$A29+((AX$15-1)*50),FALSE)&gt;0,1,0),0)</f>
        <v>0</v>
      </c>
      <c r="AY29">
        <f ca="1">IF(Data!$H$2="ja",IF(HLOOKUP($G$5,'Partner-period(er)'!$AP:$BD,5+$A29+((AY$15-1)*50),FALSE)&gt;0,1,0),0)</f>
        <v>0</v>
      </c>
      <c r="AZ29">
        <f ca="1">IF(Data!$H$2="ja",IF(HLOOKUP($G$5,'Partner-period(er)'!$AP:$BD,5+$A29+((AZ$15-1)*50),FALSE)&gt;0,1,0),0)</f>
        <v>0</v>
      </c>
      <c r="BA29">
        <f ca="1">IF(Data!$H$2="ja",IF(HLOOKUP($G$5,'Partner-period(er)'!$AP:$BD,5+$A29+((BA$15-1)*50),FALSE)&gt;0,1,0),0)</f>
        <v>0</v>
      </c>
      <c r="BB29">
        <f ca="1">IF(Data!$H$2="ja",IF(HLOOKUP($G$5,'Partner-period(er)'!$AP:$BD,5+$A29+((BB$15-1)*50),FALSE)&gt;0,1,0),0)</f>
        <v>0</v>
      </c>
      <c r="BC29" s="114">
        <f ca="1">IF(Data!$H$2="ja",IF(HLOOKUP($G$5,'Partner-period(er)'!$AP:$BD,5+$A29+((BC$15-1)*50),FALSE)&gt;0,1,0),0)</f>
        <v>0</v>
      </c>
      <c r="BE29" s="94"/>
      <c r="BF29" s="43">
        <f ca="1">IF(Data!$H$2="ja",IF(HLOOKUP($G$5,'Partner-period(er)'!$AP:$BD,5+$A29+((BF$15-1)*50),FALSE)&gt;0,1,0),0)</f>
        <v>0</v>
      </c>
      <c r="BG29">
        <f ca="1">IF(Data!$H$2="ja",IF(HLOOKUP($G$5,'Partner-period(er)'!$AP:$BD,5+$A29+((BG$15-1)*50),FALSE)&gt;0,1,0),0)</f>
        <v>0</v>
      </c>
      <c r="BH29">
        <f ca="1">IF(Data!$H$2="ja",IF(HLOOKUP($G$5,'Partner-period(er)'!$AP:$BD,5+$A29+((BH$15-1)*50),FALSE)&gt;0,1,0),0)</f>
        <v>0</v>
      </c>
      <c r="BI29">
        <f ca="1">IF(Data!$H$2="ja",IF(HLOOKUP($G$5,'Partner-period(er)'!$AP:$BD,5+$A29+((BI$15-1)*50),FALSE)&gt;0,1,0),0)</f>
        <v>0</v>
      </c>
      <c r="BJ29">
        <f ca="1">IF(Data!$H$2="ja",IF(HLOOKUP($G$5,'Partner-period(er)'!$AP:$BD,5+$A29+((BJ$15-1)*50),FALSE)&gt;0,1,0),0)</f>
        <v>0</v>
      </c>
      <c r="BK29">
        <f ca="1">IF(Data!$H$2="ja",IF(HLOOKUP($G$5,'Partner-period(er)'!$AP:$BD,5+$A29+((BK$15-1)*50),FALSE)&gt;0,1,0),0)</f>
        <v>0</v>
      </c>
      <c r="BL29">
        <f ca="1">IF(Data!$H$2="ja",IF(HLOOKUP($G$5,'Partner-period(er)'!$AP:$BD,5+$A29+((BL$15-1)*50),FALSE)&gt;0,1,0),0)</f>
        <v>0</v>
      </c>
      <c r="BM29">
        <f ca="1">IF(Data!$H$2="ja",IF(HLOOKUP($G$5,'Partner-period(er)'!$AP:$BD,5+$A29+((BM$15-1)*50),FALSE)&gt;0,1,0),0)</f>
        <v>0</v>
      </c>
      <c r="BN29">
        <f ca="1">IF(Data!$H$2="ja",IF(HLOOKUP($G$5,'Partner-period(er)'!$AP:$BD,5+$A29+((BN$15-1)*50),FALSE)&gt;0,1,0),0)</f>
        <v>0</v>
      </c>
      <c r="BO29">
        <f ca="1">IF(Data!$H$2="ja",IF(HLOOKUP($G$5,'Partner-period(er)'!$AP:$BD,5+$A29+((BO$15-1)*50),FALSE)&gt;0,1,0),0)</f>
        <v>0</v>
      </c>
      <c r="BP29">
        <f ca="1">IF(Data!$H$2="ja",IF(HLOOKUP($G$5,'Partner-period(er)'!$AP:$BD,5+$A29+((BP$15-1)*50),FALSE)&gt;0,1,0),0)</f>
        <v>0</v>
      </c>
      <c r="BQ29">
        <f ca="1">IF(Data!$H$2="ja",IF(HLOOKUP($G$5,'Partner-period(er)'!$AP:$BD,5+$A29+((BQ$15-1)*50),FALSE)&gt;0,1,0),0)</f>
        <v>0</v>
      </c>
      <c r="BR29">
        <f ca="1">IF(Data!$H$2="ja",IF(HLOOKUP($G$5,'Partner-period(er)'!$AP:$BD,5+$A29+((BR$15-1)*50),FALSE)&gt;0,1,0),0)</f>
        <v>0</v>
      </c>
      <c r="BS29">
        <f ca="1">IF(Data!$H$2="ja",IF(HLOOKUP($G$5,'Partner-period(er)'!$AP:$BD,5+$A29+((BS$15-1)*50),FALSE)&gt;0,1,0),0)</f>
        <v>0</v>
      </c>
      <c r="BT29" s="114">
        <f ca="1">IF(Data!$H$2="ja",IF(HLOOKUP($G$5,'Partner-period(er)'!$AP:$BD,5+$A29+((BT$15-1)*50),FALSE)&gt;0,1,0),0)</f>
        <v>0</v>
      </c>
    </row>
    <row r="30" spans="1:72" ht="12" hidden="1" customHeight="1" x14ac:dyDescent="0.25">
      <c r="A30" s="92">
        <v>14</v>
      </c>
      <c r="B30" s="39"/>
      <c r="C30" s="9" t="str">
        <f>'Budget &amp; Total'!C37</f>
        <v>Overheadomkostninger</v>
      </c>
      <c r="D30" s="9"/>
      <c r="E30" s="112" t="s">
        <v>31</v>
      </c>
      <c r="F30" s="245">
        <f>'Budget &amp; Total'!G37</f>
        <v>0</v>
      </c>
      <c r="G30" s="119">
        <f ca="1">HLOOKUP($G$5,'Period(er)'!$X:$AL,5+A30,FALSE)</f>
        <v>0</v>
      </c>
      <c r="I30" s="120">
        <f t="shared" si="4"/>
        <v>0</v>
      </c>
      <c r="J30" s="168">
        <f t="shared" ref="J30:AM30" si="5">SUM(J24:J29)*J11</f>
        <v>0</v>
      </c>
      <c r="K30" s="168">
        <f t="shared" si="5"/>
        <v>0</v>
      </c>
      <c r="L30" s="168">
        <f t="shared" si="5"/>
        <v>0</v>
      </c>
      <c r="M30" s="168">
        <f t="shared" si="5"/>
        <v>0</v>
      </c>
      <c r="N30" s="168">
        <f t="shared" si="5"/>
        <v>0</v>
      </c>
      <c r="O30" s="168">
        <f t="shared" si="5"/>
        <v>0</v>
      </c>
      <c r="P30" s="168">
        <f t="shared" si="5"/>
        <v>0</v>
      </c>
      <c r="Q30" s="168">
        <f t="shared" si="5"/>
        <v>0</v>
      </c>
      <c r="R30" s="168">
        <f t="shared" si="5"/>
        <v>0</v>
      </c>
      <c r="S30" s="168">
        <f t="shared" si="5"/>
        <v>0</v>
      </c>
      <c r="T30" s="168">
        <f t="shared" si="5"/>
        <v>0</v>
      </c>
      <c r="U30" s="168">
        <f t="shared" si="5"/>
        <v>0</v>
      </c>
      <c r="V30" s="168">
        <f t="shared" si="5"/>
        <v>0</v>
      </c>
      <c r="W30" s="168">
        <f t="shared" si="5"/>
        <v>0</v>
      </c>
      <c r="X30" s="169">
        <f t="shared" si="5"/>
        <v>0</v>
      </c>
      <c r="Y30" s="769">
        <f t="shared" si="5"/>
        <v>0</v>
      </c>
      <c r="Z30" s="769">
        <f t="shared" si="5"/>
        <v>0</v>
      </c>
      <c r="AA30" s="769">
        <f t="shared" si="5"/>
        <v>0</v>
      </c>
      <c r="AB30" s="769">
        <f t="shared" si="5"/>
        <v>0</v>
      </c>
      <c r="AC30" s="769">
        <f t="shared" si="5"/>
        <v>0</v>
      </c>
      <c r="AD30" s="769">
        <f t="shared" si="5"/>
        <v>0</v>
      </c>
      <c r="AE30" s="769">
        <f t="shared" si="5"/>
        <v>0</v>
      </c>
      <c r="AF30" s="769">
        <f t="shared" si="5"/>
        <v>0</v>
      </c>
      <c r="AG30" s="769">
        <f t="shared" si="5"/>
        <v>0</v>
      </c>
      <c r="AH30" s="769">
        <f t="shared" si="5"/>
        <v>0</v>
      </c>
      <c r="AI30" s="769">
        <f t="shared" si="5"/>
        <v>0</v>
      </c>
      <c r="AJ30" s="769">
        <f t="shared" si="5"/>
        <v>0</v>
      </c>
      <c r="AK30" s="769">
        <f t="shared" si="5"/>
        <v>0</v>
      </c>
      <c r="AL30" s="769">
        <f t="shared" si="5"/>
        <v>0</v>
      </c>
      <c r="AM30" s="769">
        <f t="shared" si="5"/>
        <v>0</v>
      </c>
      <c r="AN30" s="94"/>
      <c r="AO30" s="164">
        <f ca="1">IF(Data!$H$2="ja",IF(HLOOKUP($G$5,'Partner-period(er)'!$AP:$BD,5+$A30+((AO$15-1)*50),FALSE)&gt;0,1,0),0)</f>
        <v>0</v>
      </c>
      <c r="AP30" s="165">
        <f ca="1">IF(Data!$H$2="ja",IF(HLOOKUP($G$5,'Partner-period(er)'!$AP:$BD,5+$A30+((AP$15-1)*50),FALSE)&gt;0,1,0),0)</f>
        <v>0</v>
      </c>
      <c r="AQ30" s="165">
        <f ca="1">IF(Data!$H$2="ja",IF(HLOOKUP($G$5,'Partner-period(er)'!$AP:$BD,5+$A30+((AQ$15-1)*50),FALSE)&gt;0,1,0),0)</f>
        <v>0</v>
      </c>
      <c r="AR30" s="165">
        <f ca="1">IF(Data!$H$2="ja",IF(HLOOKUP($G$5,'Partner-period(er)'!$AP:$BD,5+$A30+((AR$15-1)*50),FALSE)&gt;0,1,0),0)</f>
        <v>0</v>
      </c>
      <c r="AS30" s="165">
        <f ca="1">IF(Data!$H$2="ja",IF(HLOOKUP($G$5,'Partner-period(er)'!$AP:$BD,5+$A30+((AS$15-1)*50),FALSE)&gt;0,1,0),0)</f>
        <v>0</v>
      </c>
      <c r="AT30" s="165">
        <f ca="1">IF(Data!$H$2="ja",IF(HLOOKUP($G$5,'Partner-period(er)'!$AP:$BD,5+$A30+((AT$15-1)*50),FALSE)&gt;0,1,0),0)</f>
        <v>0</v>
      </c>
      <c r="AU30" s="165">
        <f ca="1">IF(Data!$H$2="ja",IF(HLOOKUP($G$5,'Partner-period(er)'!$AP:$BD,5+$A30+((AU$15-1)*50),FALSE)&gt;0,1,0),0)</f>
        <v>0</v>
      </c>
      <c r="AV30" s="165">
        <f ca="1">IF(Data!$H$2="ja",IF(HLOOKUP($G$5,'Partner-period(er)'!$AP:$BD,5+$A30+((AV$15-1)*50),FALSE)&gt;0,1,0),0)</f>
        <v>0</v>
      </c>
      <c r="AW30" s="165">
        <f ca="1">IF(Data!$H$2="ja",IF(HLOOKUP($G$5,'Partner-period(er)'!$AP:$BD,5+$A30+((AW$15-1)*50),FALSE)&gt;0,1,0),0)</f>
        <v>0</v>
      </c>
      <c r="AX30" s="165">
        <f ca="1">IF(Data!$H$2="ja",IF(HLOOKUP($G$5,'Partner-period(er)'!$AP:$BD,5+$A30+((AX$15-1)*50),FALSE)&gt;0,1,0),0)</f>
        <v>0</v>
      </c>
      <c r="AY30" s="165">
        <f ca="1">IF(Data!$H$2="ja",IF(HLOOKUP($G$5,'Partner-period(er)'!$AP:$BD,5+$A30+((AY$15-1)*50),FALSE)&gt;0,1,0),0)</f>
        <v>0</v>
      </c>
      <c r="AZ30" s="165">
        <f ca="1">IF(Data!$H$2="ja",IF(HLOOKUP($G$5,'Partner-period(er)'!$AP:$BD,5+$A30+((AZ$15-1)*50),FALSE)&gt;0,1,0),0)</f>
        <v>0</v>
      </c>
      <c r="BA30" s="165">
        <f ca="1">IF(Data!$H$2="ja",IF(HLOOKUP($G$5,'Partner-period(er)'!$AP:$BD,5+$A30+((BA$15-1)*50),FALSE)&gt;0,1,0),0)</f>
        <v>0</v>
      </c>
      <c r="BB30" s="165">
        <f ca="1">IF(Data!$H$2="ja",IF(HLOOKUP($G$5,'Partner-period(er)'!$AP:$BD,5+$A30+((BB$15-1)*50),FALSE)&gt;0,1,0),0)</f>
        <v>0</v>
      </c>
      <c r="BC30" s="166">
        <f ca="1">IF(Data!$H$2="ja",IF(HLOOKUP($G$5,'Partner-period(er)'!$AP:$BD,5+$A30+((BC$15-1)*50),FALSE)&gt;0,1,0),0)</f>
        <v>0</v>
      </c>
      <c r="BE30" s="94"/>
      <c r="BF30" s="164">
        <f ca="1">IF(Data!$H$2="ja",IF(HLOOKUP($G$5,'Partner-period(er)'!$AP:$BD,5+$A30+((BF$15-1)*50),FALSE)&gt;0,1,0),0)</f>
        <v>0</v>
      </c>
      <c r="BG30" s="165">
        <f ca="1">IF(Data!$H$2="ja",IF(HLOOKUP($G$5,'Partner-period(er)'!$AP:$BD,5+$A30+((BG$15-1)*50),FALSE)&gt;0,1,0),0)</f>
        <v>0</v>
      </c>
      <c r="BH30" s="165">
        <f ca="1">IF(Data!$H$2="ja",IF(HLOOKUP($G$5,'Partner-period(er)'!$AP:$BD,5+$A30+((BH$15-1)*50),FALSE)&gt;0,1,0),0)</f>
        <v>0</v>
      </c>
      <c r="BI30" s="165">
        <f ca="1">IF(Data!$H$2="ja",IF(HLOOKUP($G$5,'Partner-period(er)'!$AP:$BD,5+$A30+((BI$15-1)*50),FALSE)&gt;0,1,0),0)</f>
        <v>0</v>
      </c>
      <c r="BJ30" s="165">
        <f ca="1">IF(Data!$H$2="ja",IF(HLOOKUP($G$5,'Partner-period(er)'!$AP:$BD,5+$A30+((BJ$15-1)*50),FALSE)&gt;0,1,0),0)</f>
        <v>0</v>
      </c>
      <c r="BK30" s="165">
        <f ca="1">IF(Data!$H$2="ja",IF(HLOOKUP($G$5,'Partner-period(er)'!$AP:$BD,5+$A30+((BK$15-1)*50),FALSE)&gt;0,1,0),0)</f>
        <v>0</v>
      </c>
      <c r="BL30" s="165">
        <f ca="1">IF(Data!$H$2="ja",IF(HLOOKUP($G$5,'Partner-period(er)'!$AP:$BD,5+$A30+((BL$15-1)*50),FALSE)&gt;0,1,0),0)</f>
        <v>0</v>
      </c>
      <c r="BM30" s="165">
        <f ca="1">IF(Data!$H$2="ja",IF(HLOOKUP($G$5,'Partner-period(er)'!$AP:$BD,5+$A30+((BM$15-1)*50),FALSE)&gt;0,1,0),0)</f>
        <v>0</v>
      </c>
      <c r="BN30" s="165">
        <f ca="1">IF(Data!$H$2="ja",IF(HLOOKUP($G$5,'Partner-period(er)'!$AP:$BD,5+$A30+((BN$15-1)*50),FALSE)&gt;0,1,0),0)</f>
        <v>0</v>
      </c>
      <c r="BO30" s="165">
        <f ca="1">IF(Data!$H$2="ja",IF(HLOOKUP($G$5,'Partner-period(er)'!$AP:$BD,5+$A30+((BO$15-1)*50),FALSE)&gt;0,1,0),0)</f>
        <v>0</v>
      </c>
      <c r="BP30" s="165">
        <f ca="1">IF(Data!$H$2="ja",IF(HLOOKUP($G$5,'Partner-period(er)'!$AP:$BD,5+$A30+((BP$15-1)*50),FALSE)&gt;0,1,0),0)</f>
        <v>0</v>
      </c>
      <c r="BQ30" s="165">
        <f ca="1">IF(Data!$H$2="ja",IF(HLOOKUP($G$5,'Partner-period(er)'!$AP:$BD,5+$A30+((BQ$15-1)*50),FALSE)&gt;0,1,0),0)</f>
        <v>0</v>
      </c>
      <c r="BR30" s="165">
        <f ca="1">IF(Data!$H$2="ja",IF(HLOOKUP($G$5,'Partner-period(er)'!$AP:$BD,5+$A30+((BR$15-1)*50),FALSE)&gt;0,1,0),0)</f>
        <v>0</v>
      </c>
      <c r="BS30" s="165">
        <f ca="1">IF(Data!$H$2="ja",IF(HLOOKUP($G$5,'Partner-period(er)'!$AP:$BD,5+$A30+((BS$15-1)*50),FALSE)&gt;0,1,0),0)</f>
        <v>0</v>
      </c>
      <c r="BT30" s="166">
        <f ca="1">IF(Data!$H$2="ja",IF(HLOOKUP($G$5,'Partner-period(er)'!$AP:$BD,5+$A30+((BT$15-1)*50),FALSE)&gt;0,1,0),0)</f>
        <v>0</v>
      </c>
    </row>
    <row r="31" spans="1:72" ht="12" customHeight="1" x14ac:dyDescent="0.25">
      <c r="A31" s="92">
        <v>15</v>
      </c>
      <c r="B31" s="35"/>
      <c r="C31" s="32" t="str">
        <f>'Budget &amp; Total'!C38</f>
        <v>Andre omkostninger total</v>
      </c>
      <c r="D31" s="32"/>
      <c r="E31" s="444" t="s">
        <v>31</v>
      </c>
      <c r="F31" s="246">
        <f>'Budget &amp; Total'!G38</f>
        <v>0</v>
      </c>
      <c r="G31" s="126">
        <f ca="1">HLOOKUP($G$5,'Period(er)'!$X:$AL,5+A31,FALSE)</f>
        <v>0</v>
      </c>
      <c r="I31" s="127">
        <f t="shared" si="4"/>
        <v>0</v>
      </c>
      <c r="J31" s="170">
        <f>SUM(J24:J30)</f>
        <v>0</v>
      </c>
      <c r="K31" s="170">
        <f t="shared" ref="K31:X31" si="6">SUM(K24:K30)</f>
        <v>0</v>
      </c>
      <c r="L31" s="170">
        <f t="shared" si="6"/>
        <v>0</v>
      </c>
      <c r="M31" s="170">
        <f t="shared" si="6"/>
        <v>0</v>
      </c>
      <c r="N31" s="170">
        <f t="shared" si="6"/>
        <v>0</v>
      </c>
      <c r="O31" s="170">
        <f t="shared" si="6"/>
        <v>0</v>
      </c>
      <c r="P31" s="170">
        <f t="shared" si="6"/>
        <v>0</v>
      </c>
      <c r="Q31" s="170">
        <f t="shared" si="6"/>
        <v>0</v>
      </c>
      <c r="R31" s="170">
        <f t="shared" si="6"/>
        <v>0</v>
      </c>
      <c r="S31" s="170">
        <f t="shared" si="6"/>
        <v>0</v>
      </c>
      <c r="T31" s="170">
        <f t="shared" si="6"/>
        <v>0</v>
      </c>
      <c r="U31" s="170">
        <f t="shared" si="6"/>
        <v>0</v>
      </c>
      <c r="V31" s="170">
        <f t="shared" si="6"/>
        <v>0</v>
      </c>
      <c r="W31" s="170">
        <f t="shared" si="6"/>
        <v>0</v>
      </c>
      <c r="X31" s="790">
        <f t="shared" si="6"/>
        <v>0</v>
      </c>
      <c r="Y31" s="770">
        <f>SUM(Y24:Y30)</f>
        <v>0</v>
      </c>
      <c r="Z31" s="770">
        <f t="shared" ref="Z31:AM31" si="7">SUM(Z24:Z30)</f>
        <v>0</v>
      </c>
      <c r="AA31" s="770">
        <f t="shared" si="7"/>
        <v>0</v>
      </c>
      <c r="AB31" s="770">
        <f t="shared" si="7"/>
        <v>0</v>
      </c>
      <c r="AC31" s="770">
        <f t="shared" si="7"/>
        <v>0</v>
      </c>
      <c r="AD31" s="770">
        <f t="shared" si="7"/>
        <v>0</v>
      </c>
      <c r="AE31" s="770">
        <f t="shared" si="7"/>
        <v>0</v>
      </c>
      <c r="AF31" s="770">
        <f t="shared" si="7"/>
        <v>0</v>
      </c>
      <c r="AG31" s="770">
        <f t="shared" si="7"/>
        <v>0</v>
      </c>
      <c r="AH31" s="770">
        <f t="shared" si="7"/>
        <v>0</v>
      </c>
      <c r="AI31" s="770">
        <f t="shared" si="7"/>
        <v>0</v>
      </c>
      <c r="AJ31" s="770">
        <f t="shared" si="7"/>
        <v>0</v>
      </c>
      <c r="AK31" s="770">
        <f t="shared" si="7"/>
        <v>0</v>
      </c>
      <c r="AL31" s="770">
        <f t="shared" si="7"/>
        <v>0</v>
      </c>
      <c r="AM31" s="770">
        <f t="shared" si="7"/>
        <v>0</v>
      </c>
      <c r="AN31" s="94"/>
      <c r="BE31" s="94"/>
    </row>
    <row r="32" spans="1:72" ht="15.75" customHeight="1" thickBot="1" x14ac:dyDescent="0.3">
      <c r="A32" s="92">
        <v>16</v>
      </c>
      <c r="B32" s="406" t="str">
        <f>Data!B55</f>
        <v>Totale omkostninger</v>
      </c>
      <c r="C32" s="130"/>
      <c r="D32" s="130"/>
      <c r="E32" s="445" t="s">
        <v>31</v>
      </c>
      <c r="F32" s="247">
        <f>'Budget &amp; Total'!G39</f>
        <v>0</v>
      </c>
      <c r="G32" s="132">
        <f ca="1">HLOOKUP($G$5,'Period(er)'!$X:$AL,5+A32,FALSE)</f>
        <v>0</v>
      </c>
      <c r="I32" s="809">
        <f t="shared" si="4"/>
        <v>0</v>
      </c>
      <c r="J32" s="810">
        <f>J31+J22</f>
        <v>0</v>
      </c>
      <c r="K32" s="758">
        <f t="shared" ref="K32:X32" si="8">K31+K22</f>
        <v>0</v>
      </c>
      <c r="L32" s="758">
        <f t="shared" si="8"/>
        <v>0</v>
      </c>
      <c r="M32" s="758">
        <f t="shared" si="8"/>
        <v>0</v>
      </c>
      <c r="N32" s="758">
        <f t="shared" si="8"/>
        <v>0</v>
      </c>
      <c r="O32" s="758">
        <f t="shared" si="8"/>
        <v>0</v>
      </c>
      <c r="P32" s="758">
        <f t="shared" si="8"/>
        <v>0</v>
      </c>
      <c r="Q32" s="758">
        <f t="shared" si="8"/>
        <v>0</v>
      </c>
      <c r="R32" s="758">
        <f t="shared" si="8"/>
        <v>0</v>
      </c>
      <c r="S32" s="758">
        <f t="shared" si="8"/>
        <v>0</v>
      </c>
      <c r="T32" s="758">
        <f t="shared" si="8"/>
        <v>0</v>
      </c>
      <c r="U32" s="758">
        <f t="shared" si="8"/>
        <v>0</v>
      </c>
      <c r="V32" s="758">
        <f t="shared" si="8"/>
        <v>0</v>
      </c>
      <c r="W32" s="758">
        <f t="shared" si="8"/>
        <v>0</v>
      </c>
      <c r="X32" s="790">
        <f t="shared" si="8"/>
        <v>0</v>
      </c>
      <c r="Y32" s="770">
        <f>Y31+Y22</f>
        <v>0</v>
      </c>
      <c r="Z32" s="770">
        <f t="shared" ref="Z32:AM32" si="9">Z31+Z22</f>
        <v>0</v>
      </c>
      <c r="AA32" s="770">
        <f t="shared" si="9"/>
        <v>0</v>
      </c>
      <c r="AB32" s="770">
        <f t="shared" si="9"/>
        <v>0</v>
      </c>
      <c r="AC32" s="770">
        <f t="shared" si="9"/>
        <v>0</v>
      </c>
      <c r="AD32" s="770">
        <f t="shared" si="9"/>
        <v>0</v>
      </c>
      <c r="AE32" s="770">
        <f t="shared" si="9"/>
        <v>0</v>
      </c>
      <c r="AF32" s="770">
        <f t="shared" si="9"/>
        <v>0</v>
      </c>
      <c r="AG32" s="770">
        <f t="shared" si="9"/>
        <v>0</v>
      </c>
      <c r="AH32" s="770">
        <f t="shared" si="9"/>
        <v>0</v>
      </c>
      <c r="AI32" s="770">
        <f t="shared" si="9"/>
        <v>0</v>
      </c>
      <c r="AJ32" s="770">
        <f t="shared" si="9"/>
        <v>0</v>
      </c>
      <c r="AK32" s="770">
        <f t="shared" si="9"/>
        <v>0</v>
      </c>
      <c r="AL32" s="770">
        <f t="shared" si="9"/>
        <v>0</v>
      </c>
      <c r="AM32" s="770">
        <f t="shared" si="9"/>
        <v>0</v>
      </c>
      <c r="AN32" s="94"/>
      <c r="BE32" s="94"/>
    </row>
    <row r="33" spans="1:73" s="1" customFormat="1" ht="12" customHeight="1" thickTop="1" x14ac:dyDescent="0.25">
      <c r="A33" s="92">
        <v>17</v>
      </c>
      <c r="B33" s="38" t="str">
        <f>Data!B79</f>
        <v>Tilskud</v>
      </c>
      <c r="C33" s="9"/>
      <c r="D33" s="9"/>
      <c r="E33" s="112"/>
      <c r="F33" s="117"/>
      <c r="G33" s="133"/>
      <c r="H33" s="9"/>
      <c r="I33" s="134"/>
      <c r="J33" s="479"/>
      <c r="K33" s="168"/>
      <c r="L33" s="168"/>
      <c r="M33" s="168"/>
      <c r="N33" s="168"/>
      <c r="O33" s="168"/>
      <c r="P33" s="168"/>
      <c r="Q33" s="168"/>
      <c r="R33" s="168"/>
      <c r="S33" s="168"/>
      <c r="T33" s="168"/>
      <c r="U33" s="168"/>
      <c r="V33" s="168"/>
      <c r="W33" s="168"/>
      <c r="X33" s="169"/>
      <c r="Y33" s="769"/>
      <c r="Z33" s="769"/>
      <c r="AA33" s="769"/>
      <c r="AB33" s="769"/>
      <c r="AC33" s="769"/>
      <c r="AD33" s="769"/>
      <c r="AE33" s="769"/>
      <c r="AF33" s="769"/>
      <c r="AG33" s="769"/>
      <c r="AH33" s="769"/>
      <c r="AI33" s="769"/>
      <c r="AJ33" s="769"/>
      <c r="AK33" s="769"/>
      <c r="AL33" s="769"/>
      <c r="AM33" s="769"/>
      <c r="AN33" s="94"/>
      <c r="BE33" s="94"/>
    </row>
    <row r="34" spans="1:73" s="1" customFormat="1" ht="12" customHeight="1" x14ac:dyDescent="0.25">
      <c r="A34" s="92">
        <v>18</v>
      </c>
      <c r="B34" s="38"/>
      <c r="C34" s="9" t="str">
        <f>Data!B26</f>
        <v>Beregnet tilskud</v>
      </c>
      <c r="D34" s="9"/>
      <c r="E34" s="112" t="s">
        <v>31</v>
      </c>
      <c r="F34" s="117"/>
      <c r="G34" s="119">
        <f ca="1">HLOOKUP($G$5,'Period(er)'!$X:$AL,5+A34,FALSE)</f>
        <v>0</v>
      </c>
      <c r="H34" s="9"/>
      <c r="I34" s="120">
        <f>SUM(J34:AM34)</f>
        <v>0</v>
      </c>
      <c r="J34" s="479">
        <f>J32*J12</f>
        <v>0</v>
      </c>
      <c r="K34" s="168">
        <f t="shared" ref="K34:X34" si="10">K32*K12</f>
        <v>0</v>
      </c>
      <c r="L34" s="168">
        <f t="shared" si="10"/>
        <v>0</v>
      </c>
      <c r="M34" s="168">
        <f t="shared" si="10"/>
        <v>0</v>
      </c>
      <c r="N34" s="168">
        <f t="shared" si="10"/>
        <v>0</v>
      </c>
      <c r="O34" s="168">
        <f t="shared" si="10"/>
        <v>0</v>
      </c>
      <c r="P34" s="168">
        <f t="shared" si="10"/>
        <v>0</v>
      </c>
      <c r="Q34" s="168">
        <f t="shared" si="10"/>
        <v>0</v>
      </c>
      <c r="R34" s="168">
        <f t="shared" si="10"/>
        <v>0</v>
      </c>
      <c r="S34" s="168">
        <f t="shared" si="10"/>
        <v>0</v>
      </c>
      <c r="T34" s="168">
        <f t="shared" si="10"/>
        <v>0</v>
      </c>
      <c r="U34" s="168">
        <f t="shared" si="10"/>
        <v>0</v>
      </c>
      <c r="V34" s="168">
        <f t="shared" si="10"/>
        <v>0</v>
      </c>
      <c r="W34" s="168">
        <f t="shared" si="10"/>
        <v>0</v>
      </c>
      <c r="X34" s="169">
        <f t="shared" si="10"/>
        <v>0</v>
      </c>
      <c r="Y34" s="769">
        <f>Y32*Y12</f>
        <v>0</v>
      </c>
      <c r="Z34" s="769">
        <f t="shared" ref="Z34:AM34" si="11">Z32*Z12</f>
        <v>0</v>
      </c>
      <c r="AA34" s="769">
        <f t="shared" si="11"/>
        <v>0</v>
      </c>
      <c r="AB34" s="769">
        <f t="shared" si="11"/>
        <v>0</v>
      </c>
      <c r="AC34" s="769">
        <f t="shared" si="11"/>
        <v>0</v>
      </c>
      <c r="AD34" s="769">
        <f t="shared" si="11"/>
        <v>0</v>
      </c>
      <c r="AE34" s="769">
        <f t="shared" si="11"/>
        <v>0</v>
      </c>
      <c r="AF34" s="769">
        <f t="shared" si="11"/>
        <v>0</v>
      </c>
      <c r="AG34" s="769">
        <f t="shared" si="11"/>
        <v>0</v>
      </c>
      <c r="AH34" s="769">
        <f t="shared" si="11"/>
        <v>0</v>
      </c>
      <c r="AI34" s="769">
        <f t="shared" si="11"/>
        <v>0</v>
      </c>
      <c r="AJ34" s="769">
        <f t="shared" si="11"/>
        <v>0</v>
      </c>
      <c r="AK34" s="769">
        <f t="shared" si="11"/>
        <v>0</v>
      </c>
      <c r="AL34" s="769">
        <f t="shared" si="11"/>
        <v>0</v>
      </c>
      <c r="AM34" s="769">
        <f t="shared" si="11"/>
        <v>0</v>
      </c>
      <c r="AN34" s="94"/>
      <c r="BE34" s="94"/>
    </row>
    <row r="35" spans="1:73" ht="12" customHeight="1" x14ac:dyDescent="0.25">
      <c r="A35" s="92">
        <v>19</v>
      </c>
      <c r="B35" s="39"/>
      <c r="C35" s="9" t="str">
        <f>Data!B27</f>
        <v>Forudbetalt tilskud (efter aftale)</v>
      </c>
      <c r="D35" s="135"/>
      <c r="E35" s="112" t="s">
        <v>31</v>
      </c>
      <c r="F35" s="117"/>
      <c r="G35" s="119">
        <f ca="1">HLOOKUP($G$5,'Period(er)'!$X:$AL,5+A35,FALSE)</f>
        <v>0</v>
      </c>
      <c r="I35" s="120">
        <f>SUM(J35:AM35)</f>
        <v>0</v>
      </c>
      <c r="J35" s="606"/>
      <c r="K35" s="606"/>
      <c r="L35" s="606"/>
      <c r="M35" s="606"/>
      <c r="N35" s="606"/>
      <c r="O35" s="606"/>
      <c r="P35" s="606"/>
      <c r="Q35" s="606"/>
      <c r="R35" s="606"/>
      <c r="S35" s="606"/>
      <c r="T35" s="606"/>
      <c r="U35" s="606"/>
      <c r="V35" s="606"/>
      <c r="W35" s="606"/>
      <c r="X35" s="607"/>
      <c r="Y35" s="771"/>
      <c r="Z35" s="771"/>
      <c r="AA35" s="771"/>
      <c r="AB35" s="771"/>
      <c r="AC35" s="771"/>
      <c r="AD35" s="771"/>
      <c r="AE35" s="771"/>
      <c r="AF35" s="771"/>
      <c r="AG35" s="771"/>
      <c r="AH35" s="771"/>
      <c r="AI35" s="771"/>
      <c r="AJ35" s="771"/>
      <c r="AK35" s="771"/>
      <c r="AL35" s="771"/>
      <c r="AM35" s="771"/>
      <c r="AN35" s="94"/>
      <c r="BE35" s="94"/>
    </row>
    <row r="36" spans="1:73" ht="12" customHeight="1" x14ac:dyDescent="0.25">
      <c r="A36" s="92">
        <v>20</v>
      </c>
      <c r="B36" s="39"/>
      <c r="C36" s="9" t="str">
        <f>Data!B28</f>
        <v>Justering for timepris inklusiv overhead</v>
      </c>
      <c r="D36" s="135"/>
      <c r="E36" s="112" t="s">
        <v>31</v>
      </c>
      <c r="F36" s="117"/>
      <c r="G36" s="119">
        <f ca="1">HLOOKUP($G$5,'Period(er)'!$X:$AL,5+A36,FALSE)</f>
        <v>0</v>
      </c>
      <c r="I36" s="120">
        <f ca="1">SUM(J36:AM36)</f>
        <v>0</v>
      </c>
      <c r="J36" s="479">
        <f ca="1">HLOOKUP($G$5,'Partner-period(er)'!$J:$X,25+((J$2-1)*50),FALSE)</f>
        <v>0</v>
      </c>
      <c r="K36" s="168">
        <f ca="1">HLOOKUP($G$5,'Partner-period(er)'!$J:$X,25+((K$2-1)*50),FALSE)</f>
        <v>0</v>
      </c>
      <c r="L36" s="168">
        <f ca="1">HLOOKUP($G$5,'Partner-period(er)'!$J:$X,25+((L$2-1)*50),FALSE)</f>
        <v>0</v>
      </c>
      <c r="M36" s="168">
        <f ca="1">HLOOKUP($G$5,'Partner-period(er)'!$J:$X,25+((M$2-1)*50),FALSE)</f>
        <v>0</v>
      </c>
      <c r="N36" s="168">
        <f ca="1">HLOOKUP($G$5,'Partner-period(er)'!$J:$X,25+((N$2-1)*50),FALSE)</f>
        <v>0</v>
      </c>
      <c r="O36" s="168">
        <f ca="1">HLOOKUP($G$5,'Partner-period(er)'!$J:$X,25+((O$2-1)*50),FALSE)</f>
        <v>0</v>
      </c>
      <c r="P36" s="168">
        <f ca="1">HLOOKUP($G$5,'Partner-period(er)'!$J:$X,25+((P$2-1)*50),FALSE)</f>
        <v>0</v>
      </c>
      <c r="Q36" s="168">
        <f ca="1">HLOOKUP($G$5,'Partner-period(er)'!$J:$X,25+((Q$2-1)*50),FALSE)</f>
        <v>0</v>
      </c>
      <c r="R36" s="168">
        <f ca="1">HLOOKUP($G$5,'Partner-period(er)'!$J:$X,25+((R$2-1)*50),FALSE)</f>
        <v>0</v>
      </c>
      <c r="S36" s="168">
        <f ca="1">HLOOKUP($G$5,'Partner-period(er)'!$J:$X,25+((S$2-1)*50),FALSE)</f>
        <v>0</v>
      </c>
      <c r="T36" s="168">
        <f ca="1">HLOOKUP($G$5,'Partner-period(er)'!$J:$X,25+((T$2-1)*50),FALSE)</f>
        <v>0</v>
      </c>
      <c r="U36" s="168">
        <f ca="1">HLOOKUP($G$5,'Partner-period(er)'!$J:$X,25+((U$2-1)*50),FALSE)</f>
        <v>0</v>
      </c>
      <c r="V36" s="168">
        <f ca="1">HLOOKUP($G$5,'Partner-period(er)'!$J:$X,25+((V$2-1)*50),FALSE)</f>
        <v>0</v>
      </c>
      <c r="W36" s="168">
        <f ca="1">HLOOKUP($G$5,'Partner-period(er)'!$J:$X,25+((W$2-1)*50),FALSE)</f>
        <v>0</v>
      </c>
      <c r="X36" s="169">
        <f ca="1">HLOOKUP($G$5,'Partner-period(er)'!$J:$X,25+((X$2-1)*50),FALSE)</f>
        <v>0</v>
      </c>
      <c r="Y36" s="769">
        <f ca="1">HLOOKUP($G$5,'Partner-period(er)'!$J:$X,25+((Y$2-1)*50),FALSE)</f>
        <v>0</v>
      </c>
      <c r="Z36" s="769">
        <f ca="1">HLOOKUP($G$5,'Partner-period(er)'!$J:$X,25+((Z$2-1)*50),FALSE)</f>
        <v>0</v>
      </c>
      <c r="AA36" s="769">
        <f ca="1">HLOOKUP($G$5,'Partner-period(er)'!$J:$X,25+((AA$2-1)*50),FALSE)</f>
        <v>0</v>
      </c>
      <c r="AB36" s="769">
        <f ca="1">HLOOKUP($G$5,'Partner-period(er)'!$J:$X,25+((AB$2-1)*50),FALSE)</f>
        <v>0</v>
      </c>
      <c r="AC36" s="769">
        <f ca="1">HLOOKUP($G$5,'Partner-period(er)'!$J:$X,25+((AC$2-1)*50),FALSE)</f>
        <v>0</v>
      </c>
      <c r="AD36" s="769">
        <f ca="1">HLOOKUP($G$5,'Partner-period(er)'!$J:$X,25+((AD$2-1)*50),FALSE)</f>
        <v>0</v>
      </c>
      <c r="AE36" s="769">
        <f ca="1">HLOOKUP($G$5,'Partner-period(er)'!$J:$X,25+((AE$2-1)*50),FALSE)</f>
        <v>0</v>
      </c>
      <c r="AF36" s="769">
        <f ca="1">HLOOKUP($G$5,'Partner-period(er)'!$J:$X,25+((AF$2-1)*50),FALSE)</f>
        <v>0</v>
      </c>
      <c r="AG36" s="769">
        <f ca="1">HLOOKUP($G$5,'Partner-period(er)'!$J:$X,25+((AG$2-1)*50),FALSE)</f>
        <v>0</v>
      </c>
      <c r="AH36" s="769">
        <f ca="1">HLOOKUP($G$5,'Partner-period(er)'!$J:$X,25+((AH$2-1)*50),FALSE)</f>
        <v>0</v>
      </c>
      <c r="AI36" s="769">
        <f ca="1">HLOOKUP($G$5,'Partner-period(er)'!$J:$X,25+((AI$2-1)*50),FALSE)</f>
        <v>0</v>
      </c>
      <c r="AJ36" s="769">
        <f ca="1">HLOOKUP($G$5,'Partner-period(er)'!$J:$X,25+((AJ$2-1)*50),FALSE)</f>
        <v>0</v>
      </c>
      <c r="AK36" s="769">
        <f ca="1">HLOOKUP($G$5,'Partner-period(er)'!$J:$X,25+((AK$2-1)*50),FALSE)</f>
        <v>0</v>
      </c>
      <c r="AL36" s="769">
        <f ca="1">HLOOKUP($G$5,'Partner-period(er)'!$J:$X,25+((AL$2-1)*50),FALSE)</f>
        <v>0</v>
      </c>
      <c r="AM36" s="769">
        <f ca="1">HLOOKUP($G$5,'Partner-period(er)'!$J:$X,25+((AM$2-1)*50),FALSE)</f>
        <v>0</v>
      </c>
      <c r="AN36" s="168" t="e">
        <f ca="1">HLOOKUP($G$5,'Partner-period(er)'!$J:$X,25+((AN$2-1)*50),FALSE)</f>
        <v>#VALUE!</v>
      </c>
      <c r="AO36" s="168" t="e" vm="1">
        <f ca="1">HLOOKUP($G$5,'Partner-period(er)'!$J:$X,25+((AO$2-1)*50),FALSE)</f>
        <v>#VALUE!</v>
      </c>
      <c r="AP36" s="168" t="e" vm="1">
        <f ca="1">HLOOKUP($G$5,'Partner-period(er)'!$J:$X,25+((AP$2-1)*50),FALSE)</f>
        <v>#VALUE!</v>
      </c>
      <c r="AQ36" s="168" t="e" vm="1">
        <f ca="1">HLOOKUP($G$5,'Partner-period(er)'!$J:$X,25+((AQ$2-1)*50),FALSE)</f>
        <v>#VALUE!</v>
      </c>
      <c r="AR36" s="168" t="e" vm="1">
        <f ca="1">HLOOKUP($G$5,'Partner-period(er)'!$J:$X,25+((AR$2-1)*50),FALSE)</f>
        <v>#VALUE!</v>
      </c>
      <c r="AS36" s="168" t="e" vm="1">
        <f ca="1">HLOOKUP($G$5,'Partner-period(er)'!$J:$X,25+((AS$2-1)*50),FALSE)</f>
        <v>#VALUE!</v>
      </c>
      <c r="AT36" s="168" t="e" vm="1">
        <f ca="1">HLOOKUP($G$5,'Partner-period(er)'!$J:$X,25+((AT$2-1)*50),FALSE)</f>
        <v>#VALUE!</v>
      </c>
      <c r="AU36" s="168" t="e" vm="1">
        <f ca="1">HLOOKUP($G$5,'Partner-period(er)'!$J:$X,25+((AU$2-1)*50),FALSE)</f>
        <v>#VALUE!</v>
      </c>
      <c r="AV36" s="168" t="e" vm="1">
        <f ca="1">HLOOKUP($G$5,'Partner-period(er)'!$J:$X,25+((AV$2-1)*50),FALSE)</f>
        <v>#VALUE!</v>
      </c>
      <c r="AW36" s="168" t="e" vm="1">
        <f ca="1">HLOOKUP($G$5,'Partner-period(er)'!$J:$X,25+((AW$2-1)*50),FALSE)</f>
        <v>#VALUE!</v>
      </c>
      <c r="AX36" s="168" t="e" vm="1">
        <f ca="1">HLOOKUP($G$5,'Partner-period(er)'!$J:$X,25+((AX$2-1)*50),FALSE)</f>
        <v>#VALUE!</v>
      </c>
      <c r="AY36" s="168" t="e" vm="1">
        <f ca="1">HLOOKUP($G$5,'Partner-period(er)'!$J:$X,25+((AY$2-1)*50),FALSE)</f>
        <v>#VALUE!</v>
      </c>
      <c r="AZ36" s="168" t="e" vm="1">
        <f ca="1">HLOOKUP($G$5,'Partner-period(er)'!$J:$X,25+((AZ$2-1)*50),FALSE)</f>
        <v>#VALUE!</v>
      </c>
      <c r="BA36" s="168" t="e" vm="1">
        <f ca="1">HLOOKUP($G$5,'Partner-period(er)'!$J:$X,25+((BA$2-1)*50),FALSE)</f>
        <v>#VALUE!</v>
      </c>
      <c r="BB36" s="168" t="e" vm="1">
        <f ca="1">HLOOKUP($G$5,'Partner-period(er)'!$J:$X,25+((BB$2-1)*50),FALSE)</f>
        <v>#VALUE!</v>
      </c>
      <c r="BC36" s="168" t="e" vm="1">
        <f ca="1">HLOOKUP($G$5,'Partner-period(er)'!$J:$X,25+((BC$2-1)*50),FALSE)</f>
        <v>#VALUE!</v>
      </c>
      <c r="BD36" s="168" t="e" vm="1">
        <f ca="1">HLOOKUP($G$5,'Partner-period(er)'!$J:$X,25+((BD$2-1)*50),FALSE)</f>
        <v>#VALUE!</v>
      </c>
      <c r="BE36" s="168" t="e">
        <f ca="1">HLOOKUP($G$5,'Partner-period(er)'!$J:$X,25+((BE$2-1)*50),FALSE)</f>
        <v>#VALUE!</v>
      </c>
      <c r="BF36" s="168" t="e" vm="1">
        <f ca="1">HLOOKUP($G$5,'Partner-period(er)'!$J:$X,25+((BF$2-1)*50),FALSE)</f>
        <v>#VALUE!</v>
      </c>
      <c r="BG36" s="168" t="e" vm="1">
        <f ca="1">HLOOKUP($G$5,'Partner-period(er)'!$J:$X,25+((BG$2-1)*50),FALSE)</f>
        <v>#VALUE!</v>
      </c>
      <c r="BH36" s="168" t="e" vm="1">
        <f ca="1">HLOOKUP($G$5,'Partner-period(er)'!$J:$X,25+((BH$2-1)*50),FALSE)</f>
        <v>#VALUE!</v>
      </c>
      <c r="BI36" s="168" t="e" vm="1">
        <f ca="1">HLOOKUP($G$5,'Partner-period(er)'!$J:$X,25+((BI$2-1)*50),FALSE)</f>
        <v>#VALUE!</v>
      </c>
      <c r="BJ36" s="168" t="e" vm="1">
        <f ca="1">HLOOKUP($G$5,'Partner-period(er)'!$J:$X,25+((BJ$2-1)*50),FALSE)</f>
        <v>#VALUE!</v>
      </c>
      <c r="BK36" s="168" t="e" vm="1">
        <f ca="1">HLOOKUP($G$5,'Partner-period(er)'!$J:$X,25+((BK$2-1)*50),FALSE)</f>
        <v>#VALUE!</v>
      </c>
      <c r="BL36" s="168" t="e" vm="1">
        <f ca="1">HLOOKUP($G$5,'Partner-period(er)'!$J:$X,25+((BL$2-1)*50),FALSE)</f>
        <v>#VALUE!</v>
      </c>
      <c r="BM36" s="168" t="e" vm="1">
        <f ca="1">HLOOKUP($G$5,'Partner-period(er)'!$J:$X,25+((BM$2-1)*50),FALSE)</f>
        <v>#VALUE!</v>
      </c>
      <c r="BN36" s="168" t="e" vm="1">
        <f ca="1">HLOOKUP($G$5,'Partner-period(er)'!$J:$X,25+((BN$2-1)*50),FALSE)</f>
        <v>#VALUE!</v>
      </c>
      <c r="BO36" s="168" t="e" vm="1">
        <f ca="1">HLOOKUP($G$5,'Partner-period(er)'!$J:$X,25+((BO$2-1)*50),FALSE)</f>
        <v>#VALUE!</v>
      </c>
      <c r="BP36" s="168" t="e" vm="1">
        <f ca="1">HLOOKUP($G$5,'Partner-period(er)'!$J:$X,25+((BP$2-1)*50),FALSE)</f>
        <v>#VALUE!</v>
      </c>
      <c r="BQ36" s="168" t="e" vm="1">
        <f ca="1">HLOOKUP($G$5,'Partner-period(er)'!$J:$X,25+((BQ$2-1)*50),FALSE)</f>
        <v>#VALUE!</v>
      </c>
      <c r="BR36" s="168" t="e" vm="1">
        <f ca="1">HLOOKUP($G$5,'Partner-period(er)'!$J:$X,25+((BR$2-1)*50),FALSE)</f>
        <v>#VALUE!</v>
      </c>
      <c r="BS36" s="168" t="e" vm="1">
        <f ca="1">HLOOKUP($G$5,'Partner-period(er)'!$J:$X,25+((BS$2-1)*50),FALSE)</f>
        <v>#VALUE!</v>
      </c>
      <c r="BT36" s="168" t="e" vm="1">
        <f ca="1">HLOOKUP($G$5,'Partner-period(er)'!$J:$X,25+((BT$2-1)*50),FALSE)</f>
        <v>#VALUE!</v>
      </c>
      <c r="BU36" s="168" t="e" vm="1">
        <f ca="1">HLOOKUP($G$5,'Partner-period(er)'!$J:$X,25+((BU$2-1)*50),FALSE)</f>
        <v>#VALUE!</v>
      </c>
    </row>
    <row r="37" spans="1:73" ht="12" customHeight="1" x14ac:dyDescent="0.25">
      <c r="A37" s="92">
        <v>21</v>
      </c>
      <c r="B37" s="39"/>
      <c r="C37" s="9" t="str">
        <f>Data!B29</f>
        <v>Justering for budgetoverskridelse</v>
      </c>
      <c r="D37" s="135"/>
      <c r="E37" s="112" t="s">
        <v>31</v>
      </c>
      <c r="F37" s="117"/>
      <c r="G37" s="119">
        <f ca="1">HLOOKUP($G$5,'Period(er)'!$X:$AL,5+A37,FALSE)</f>
        <v>0</v>
      </c>
      <c r="I37" s="120">
        <f ca="1">IF(Data!H2="nej",                 IF((G34+G35+G36)&gt;F38,-G34-G35-G36+F38-HLOOKUP(G5,'Period(er)'!X2:AL29,25,FALSE),0),SUM(J37:AM37))</f>
        <v>0</v>
      </c>
      <c r="J37" s="480">
        <f ca="1">HLOOKUP($G$5,'Partner-period(er)'!$J:$X,26+((J$2-1)*50),FALSE)</f>
        <v>0</v>
      </c>
      <c r="K37" s="172">
        <f ca="1">HLOOKUP($G$5,'Partner-period(er)'!$J:$X,26+((K$2-1)*50),FALSE)</f>
        <v>0</v>
      </c>
      <c r="L37" s="172">
        <f ca="1">HLOOKUP($G$5,'Partner-period(er)'!$J:$X,26+((L$2-1)*50),FALSE)</f>
        <v>0</v>
      </c>
      <c r="M37" s="172">
        <f ca="1">HLOOKUP($G$5,'Partner-period(er)'!$J:$X,26+((M$2-1)*50),FALSE)</f>
        <v>0</v>
      </c>
      <c r="N37" s="172">
        <f ca="1">HLOOKUP($G$5,'Partner-period(er)'!$J:$X,26+((N$2-1)*50),FALSE)</f>
        <v>0</v>
      </c>
      <c r="O37" s="172">
        <f ca="1">HLOOKUP($G$5,'Partner-period(er)'!$J:$X,26+((O$2-1)*50),FALSE)</f>
        <v>0</v>
      </c>
      <c r="P37" s="172">
        <f ca="1">HLOOKUP($G$5,'Partner-period(er)'!$J:$X,26+((P$2-1)*50),FALSE)</f>
        <v>0</v>
      </c>
      <c r="Q37" s="172">
        <f ca="1">HLOOKUP($G$5,'Partner-period(er)'!$J:$X,26+((Q$2-1)*50),FALSE)</f>
        <v>0</v>
      </c>
      <c r="R37" s="172">
        <f ca="1">HLOOKUP($G$5,'Partner-period(er)'!$J:$X,26+((R$2-1)*50),FALSE)</f>
        <v>0</v>
      </c>
      <c r="S37" s="172">
        <f ca="1">HLOOKUP($G$5,'Partner-period(er)'!$J:$X,26+((S$2-1)*50),FALSE)</f>
        <v>0</v>
      </c>
      <c r="T37" s="172">
        <f ca="1">HLOOKUP($G$5,'Partner-period(er)'!$J:$X,26+((T$2-1)*50),FALSE)</f>
        <v>0</v>
      </c>
      <c r="U37" s="172">
        <f ca="1">HLOOKUP($G$5,'Partner-period(er)'!$J:$X,26+((U$2-1)*50),FALSE)</f>
        <v>0</v>
      </c>
      <c r="V37" s="172">
        <f ca="1">HLOOKUP($G$5,'Partner-period(er)'!$J:$X,26+((V$2-1)*50),FALSE)</f>
        <v>0</v>
      </c>
      <c r="W37" s="172">
        <f ca="1">HLOOKUP($G$5,'Partner-period(er)'!$J:$X,26+((W$2-1)*50),FALSE)</f>
        <v>0</v>
      </c>
      <c r="X37" s="791">
        <f ca="1">HLOOKUP($G$5,'Partner-period(er)'!$J:$X,26+((X$2-1)*50),FALSE)</f>
        <v>0</v>
      </c>
      <c r="Y37" s="769">
        <f ca="1">HLOOKUP($G$5,'Partner-period(er)'!$J:$X,26+((Y$2-1)*50),FALSE)</f>
        <v>0</v>
      </c>
      <c r="Z37" s="769">
        <f ca="1">HLOOKUP($G$5,'Partner-period(er)'!$J:$X,26+((Z$2-1)*50),FALSE)</f>
        <v>0</v>
      </c>
      <c r="AA37" s="769">
        <f ca="1">HLOOKUP($G$5,'Partner-period(er)'!$J:$X,26+((AA$2-1)*50),FALSE)</f>
        <v>0</v>
      </c>
      <c r="AB37" s="769">
        <f ca="1">HLOOKUP($G$5,'Partner-period(er)'!$J:$X,26+((AB$2-1)*50),FALSE)</f>
        <v>0</v>
      </c>
      <c r="AC37" s="769">
        <f ca="1">HLOOKUP($G$5,'Partner-period(er)'!$J:$X,26+((AC$2-1)*50),FALSE)</f>
        <v>0</v>
      </c>
      <c r="AD37" s="769">
        <f ca="1">HLOOKUP($G$5,'Partner-period(er)'!$J:$X,26+((AD$2-1)*50),FALSE)</f>
        <v>0</v>
      </c>
      <c r="AE37" s="769">
        <f ca="1">HLOOKUP($G$5,'Partner-period(er)'!$J:$X,26+((AE$2-1)*50),FALSE)</f>
        <v>0</v>
      </c>
      <c r="AF37" s="769">
        <f ca="1">HLOOKUP($G$5,'Partner-period(er)'!$J:$X,26+((AF$2-1)*50),FALSE)</f>
        <v>0</v>
      </c>
      <c r="AG37" s="769">
        <f ca="1">HLOOKUP($G$5,'Partner-period(er)'!$J:$X,26+((AG$2-1)*50),FALSE)</f>
        <v>0</v>
      </c>
      <c r="AH37" s="769">
        <f ca="1">HLOOKUP($G$5,'Partner-period(er)'!$J:$X,26+((AH$2-1)*50),FALSE)</f>
        <v>0</v>
      </c>
      <c r="AI37" s="769">
        <f ca="1">HLOOKUP($G$5,'Partner-period(er)'!$J:$X,26+((AI$2-1)*50),FALSE)</f>
        <v>0</v>
      </c>
      <c r="AJ37" s="769">
        <f ca="1">HLOOKUP($G$5,'Partner-period(er)'!$J:$X,26+((AJ$2-1)*50),FALSE)</f>
        <v>0</v>
      </c>
      <c r="AK37" s="769">
        <f ca="1">HLOOKUP($G$5,'Partner-period(er)'!$J:$X,26+((AK$2-1)*50),FALSE)</f>
        <v>0</v>
      </c>
      <c r="AL37" s="769">
        <f ca="1">HLOOKUP($G$5,'Partner-period(er)'!$J:$X,26+((AL$2-1)*50),FALSE)</f>
        <v>0</v>
      </c>
      <c r="AM37" s="769">
        <f ca="1">HLOOKUP($G$5,'Partner-period(er)'!$J:$X,26+((AM$2-1)*50),FALSE)</f>
        <v>0</v>
      </c>
      <c r="AN37" s="94"/>
      <c r="BE37" s="94"/>
    </row>
    <row r="38" spans="1:73" ht="12" customHeight="1" x14ac:dyDescent="0.25">
      <c r="A38" s="92">
        <v>22</v>
      </c>
      <c r="B38" s="36"/>
      <c r="C38" s="136" t="str">
        <f>Data!B30</f>
        <v>Tilskud total / til faktura</v>
      </c>
      <c r="D38" s="136"/>
      <c r="E38" s="98" t="s">
        <v>31</v>
      </c>
      <c r="F38" s="248">
        <f>'Budget &amp; Total'!G43</f>
        <v>0</v>
      </c>
      <c r="G38" s="118">
        <f ca="1">HLOOKUP($G$5,'Period(er)'!$X:$AL,5+A38,FALSE)</f>
        <v>0</v>
      </c>
      <c r="I38" s="137">
        <f ca="1">SUM(I34:I37)</f>
        <v>0</v>
      </c>
      <c r="J38" s="171">
        <f ca="1">J34+J35+J36+J37</f>
        <v>0</v>
      </c>
      <c r="K38" s="171">
        <f t="shared" ref="K38:X38" ca="1" si="12">K34+K35+K36+K37</f>
        <v>0</v>
      </c>
      <c r="L38" s="171">
        <f t="shared" ca="1" si="12"/>
        <v>0</v>
      </c>
      <c r="M38" s="171">
        <f t="shared" ca="1" si="12"/>
        <v>0</v>
      </c>
      <c r="N38" s="171">
        <f t="shared" ca="1" si="12"/>
        <v>0</v>
      </c>
      <c r="O38" s="171">
        <f t="shared" ca="1" si="12"/>
        <v>0</v>
      </c>
      <c r="P38" s="171">
        <f t="shared" ca="1" si="12"/>
        <v>0</v>
      </c>
      <c r="Q38" s="171">
        <f t="shared" ca="1" si="12"/>
        <v>0</v>
      </c>
      <c r="R38" s="171">
        <f t="shared" ca="1" si="12"/>
        <v>0</v>
      </c>
      <c r="S38" s="171">
        <f t="shared" ca="1" si="12"/>
        <v>0</v>
      </c>
      <c r="T38" s="171">
        <f t="shared" ca="1" si="12"/>
        <v>0</v>
      </c>
      <c r="U38" s="171">
        <f t="shared" ca="1" si="12"/>
        <v>0</v>
      </c>
      <c r="V38" s="171">
        <f t="shared" ca="1" si="12"/>
        <v>0</v>
      </c>
      <c r="W38" s="171">
        <f t="shared" ca="1" si="12"/>
        <v>0</v>
      </c>
      <c r="X38" s="792">
        <f t="shared" ca="1" si="12"/>
        <v>0</v>
      </c>
      <c r="Y38" s="770">
        <f ca="1">Y34+Y35+Y36+Y37</f>
        <v>0</v>
      </c>
      <c r="Z38" s="770">
        <f t="shared" ref="Z38:AM38" ca="1" si="13">Z34+Z35+Z36+Z37</f>
        <v>0</v>
      </c>
      <c r="AA38" s="770">
        <f t="shared" ca="1" si="13"/>
        <v>0</v>
      </c>
      <c r="AB38" s="770">
        <f t="shared" ca="1" si="13"/>
        <v>0</v>
      </c>
      <c r="AC38" s="770">
        <f t="shared" ca="1" si="13"/>
        <v>0</v>
      </c>
      <c r="AD38" s="770">
        <f t="shared" ca="1" si="13"/>
        <v>0</v>
      </c>
      <c r="AE38" s="770">
        <f t="shared" ca="1" si="13"/>
        <v>0</v>
      </c>
      <c r="AF38" s="770">
        <f t="shared" ca="1" si="13"/>
        <v>0</v>
      </c>
      <c r="AG38" s="770">
        <f t="shared" ca="1" si="13"/>
        <v>0</v>
      </c>
      <c r="AH38" s="770">
        <f t="shared" ca="1" si="13"/>
        <v>0</v>
      </c>
      <c r="AI38" s="770">
        <f t="shared" ca="1" si="13"/>
        <v>0</v>
      </c>
      <c r="AJ38" s="770">
        <f t="shared" ca="1" si="13"/>
        <v>0</v>
      </c>
      <c r="AK38" s="770">
        <f t="shared" ca="1" si="13"/>
        <v>0</v>
      </c>
      <c r="AL38" s="770">
        <f t="shared" ca="1" si="13"/>
        <v>0</v>
      </c>
      <c r="AM38" s="770">
        <f t="shared" ca="1" si="13"/>
        <v>0</v>
      </c>
      <c r="AN38" s="94"/>
      <c r="BE38" s="94"/>
    </row>
    <row r="39" spans="1:73" ht="12" customHeight="1" x14ac:dyDescent="0.25">
      <c r="A39" s="92">
        <v>23</v>
      </c>
      <c r="B39" s="38"/>
      <c r="C39" s="33" t="str">
        <f>Data!B31</f>
        <v>Anden finansiering</v>
      </c>
      <c r="D39" s="33"/>
      <c r="E39" s="112" t="s">
        <v>31</v>
      </c>
      <c r="F39" s="245">
        <f>'Budget &amp; Total'!G44</f>
        <v>0</v>
      </c>
      <c r="G39" s="119">
        <f ca="1">HLOOKUP($G$5,'Period(er)'!$X:$AL,5+A39,FALSE)</f>
        <v>0</v>
      </c>
      <c r="I39" s="120">
        <f>SUM(J39:AM39)</f>
        <v>0</v>
      </c>
      <c r="J39" s="606"/>
      <c r="K39" s="606"/>
      <c r="L39" s="606"/>
      <c r="M39" s="606"/>
      <c r="N39" s="606"/>
      <c r="O39" s="606"/>
      <c r="P39" s="606"/>
      <c r="Q39" s="606"/>
      <c r="R39" s="606"/>
      <c r="S39" s="606"/>
      <c r="T39" s="606"/>
      <c r="U39" s="606"/>
      <c r="V39" s="606"/>
      <c r="W39" s="606"/>
      <c r="X39" s="607"/>
      <c r="Y39" s="767"/>
      <c r="Z39" s="767"/>
      <c r="AA39" s="767"/>
      <c r="AB39" s="767"/>
      <c r="AC39" s="767"/>
      <c r="AD39" s="767"/>
      <c r="AE39" s="767"/>
      <c r="AF39" s="767"/>
      <c r="AG39" s="767"/>
      <c r="AH39" s="767"/>
      <c r="AI39" s="767"/>
      <c r="AJ39" s="767"/>
      <c r="AK39" s="767"/>
      <c r="AL39" s="767"/>
      <c r="AM39" s="767"/>
      <c r="AN39" s="94"/>
      <c r="BE39" s="94"/>
    </row>
    <row r="40" spans="1:73" ht="12" customHeight="1" x14ac:dyDescent="0.25">
      <c r="A40" s="92">
        <v>24</v>
      </c>
      <c r="B40" s="40"/>
      <c r="C40" s="34" t="str">
        <f>Data!B32</f>
        <v>Egenfinansiering</v>
      </c>
      <c r="D40" s="34"/>
      <c r="E40" s="123" t="s">
        <v>31</v>
      </c>
      <c r="F40" s="249">
        <f>'Budget &amp; Total'!G45</f>
        <v>0</v>
      </c>
      <c r="G40" s="139">
        <f ca="1">HLOOKUP($G$5,'Period(er)'!$X:$AL,5+A40,FALSE)</f>
        <v>0</v>
      </c>
      <c r="I40" s="140">
        <f ca="1">SUM(J40:AM40)</f>
        <v>0</v>
      </c>
      <c r="J40" s="172">
        <f ca="1">J32-J38-J39</f>
        <v>0</v>
      </c>
      <c r="K40" s="172">
        <f t="shared" ref="K40:X40" ca="1" si="14">K32-K38-K39</f>
        <v>0</v>
      </c>
      <c r="L40" s="172">
        <f t="shared" ca="1" si="14"/>
        <v>0</v>
      </c>
      <c r="M40" s="172">
        <f t="shared" ca="1" si="14"/>
        <v>0</v>
      </c>
      <c r="N40" s="172">
        <f t="shared" ca="1" si="14"/>
        <v>0</v>
      </c>
      <c r="O40" s="172">
        <f t="shared" ca="1" si="14"/>
        <v>0</v>
      </c>
      <c r="P40" s="172">
        <f t="shared" ca="1" si="14"/>
        <v>0</v>
      </c>
      <c r="Q40" s="172">
        <f t="shared" ca="1" si="14"/>
        <v>0</v>
      </c>
      <c r="R40" s="172">
        <f t="shared" ca="1" si="14"/>
        <v>0</v>
      </c>
      <c r="S40" s="172">
        <f t="shared" ca="1" si="14"/>
        <v>0</v>
      </c>
      <c r="T40" s="172">
        <f t="shared" ca="1" si="14"/>
        <v>0</v>
      </c>
      <c r="U40" s="172">
        <f t="shared" ca="1" si="14"/>
        <v>0</v>
      </c>
      <c r="V40" s="172">
        <f t="shared" ca="1" si="14"/>
        <v>0</v>
      </c>
      <c r="W40" s="172">
        <f t="shared" ca="1" si="14"/>
        <v>0</v>
      </c>
      <c r="X40" s="791">
        <f t="shared" ca="1" si="14"/>
        <v>0</v>
      </c>
      <c r="Y40" s="769">
        <f ca="1">Y32-Y38-Y39</f>
        <v>0</v>
      </c>
      <c r="Z40" s="769">
        <f t="shared" ref="Z40:AM40" ca="1" si="15">Z32-Z38-Z39</f>
        <v>0</v>
      </c>
      <c r="AA40" s="769">
        <f t="shared" ca="1" si="15"/>
        <v>0</v>
      </c>
      <c r="AB40" s="769">
        <f t="shared" ca="1" si="15"/>
        <v>0</v>
      </c>
      <c r="AC40" s="769">
        <f t="shared" ca="1" si="15"/>
        <v>0</v>
      </c>
      <c r="AD40" s="769">
        <f t="shared" ca="1" si="15"/>
        <v>0</v>
      </c>
      <c r="AE40" s="769">
        <f t="shared" ca="1" si="15"/>
        <v>0</v>
      </c>
      <c r="AF40" s="769">
        <f t="shared" ca="1" si="15"/>
        <v>0</v>
      </c>
      <c r="AG40" s="769">
        <f t="shared" ca="1" si="15"/>
        <v>0</v>
      </c>
      <c r="AH40" s="769">
        <f t="shared" ca="1" si="15"/>
        <v>0</v>
      </c>
      <c r="AI40" s="769">
        <f t="shared" ca="1" si="15"/>
        <v>0</v>
      </c>
      <c r="AJ40" s="769">
        <f t="shared" ca="1" si="15"/>
        <v>0</v>
      </c>
      <c r="AK40" s="769">
        <f t="shared" ca="1" si="15"/>
        <v>0</v>
      </c>
      <c r="AL40" s="769">
        <f t="shared" ca="1" si="15"/>
        <v>0</v>
      </c>
      <c r="AM40" s="769">
        <f t="shared" ca="1" si="15"/>
        <v>0</v>
      </c>
      <c r="AN40" s="94"/>
      <c r="BE40" s="94"/>
    </row>
    <row r="41" spans="1:73" ht="18" customHeight="1" x14ac:dyDescent="0.25">
      <c r="A41" s="92">
        <v>22</v>
      </c>
      <c r="B41" s="613" t="str">
        <f>Data!B41</f>
        <v>Evt udjævning af tilskud til lønomkostninger</v>
      </c>
      <c r="C41" s="614"/>
      <c r="D41" s="614"/>
      <c r="E41" s="614"/>
      <c r="F41" s="614"/>
      <c r="G41" s="614"/>
      <c r="H41" s="614"/>
      <c r="I41" s="615">
        <f ca="1">IF(I37&lt;0,Data!B56,)</f>
        <v>0</v>
      </c>
      <c r="J41" s="614"/>
      <c r="K41" s="614"/>
      <c r="L41" s="614"/>
      <c r="M41" s="614"/>
      <c r="N41" s="614"/>
      <c r="O41" s="614"/>
      <c r="P41" s="614"/>
      <c r="Q41" s="614"/>
      <c r="R41" s="614"/>
      <c r="S41" s="614"/>
      <c r="T41" s="614"/>
      <c r="U41" s="614"/>
      <c r="V41" s="614"/>
      <c r="W41" s="614"/>
      <c r="X41" s="796"/>
      <c r="Y41" s="297"/>
      <c r="Z41" s="297"/>
      <c r="AA41" s="297"/>
      <c r="AB41" s="297"/>
      <c r="AC41" s="297"/>
      <c r="AD41" s="297"/>
      <c r="AE41" s="297"/>
      <c r="AF41" s="297"/>
      <c r="AG41" s="297"/>
      <c r="AH41" s="297"/>
      <c r="AI41" s="297"/>
      <c r="AJ41" s="297"/>
      <c r="AK41" s="297"/>
      <c r="AL41" s="297"/>
      <c r="AM41" s="297"/>
      <c r="AN41" s="94"/>
      <c r="BE41" s="94"/>
    </row>
    <row r="42" spans="1:73" ht="11.25" customHeight="1" x14ac:dyDescent="0.25">
      <c r="B42" s="616"/>
      <c r="C42" s="915" t="str">
        <f>Data!B42</f>
        <v>Den gennemsnitlig timepris, tilskuddet er beregnet ud fra, må ikke på noget tidspunkt gennemsnitligt overstige den budgetterede.</v>
      </c>
      <c r="D42" s="915"/>
      <c r="E42" s="916"/>
      <c r="F42" s="617" t="str">
        <f>Data!B33</f>
        <v>Udbetalingsloft</v>
      </c>
      <c r="G42" s="618"/>
      <c r="H42" s="618"/>
      <c r="I42" s="619"/>
      <c r="J42" s="620">
        <f ca="1">HLOOKUP($G$5,'Partner-period(er)'!$J:$X,46+((J$2-1)*50),FALSE)</f>
        <v>0</v>
      </c>
      <c r="K42" s="621">
        <f ca="1">HLOOKUP($G$5,'Partner-period(er)'!$J:$X,46+((K$2-1)*50),FALSE)</f>
        <v>0</v>
      </c>
      <c r="L42" s="621">
        <f ca="1">HLOOKUP($G$5,'Partner-period(er)'!$J:$X,46+((L$2-1)*50),FALSE)</f>
        <v>0</v>
      </c>
      <c r="M42" s="621">
        <f ca="1">HLOOKUP($G$5,'Partner-period(er)'!$J:$X,46+((M$2-1)*50),FALSE)</f>
        <v>0</v>
      </c>
      <c r="N42" s="621">
        <f ca="1">HLOOKUP($G$5,'Partner-period(er)'!$J:$X,46+((N$2-1)*50),FALSE)</f>
        <v>0</v>
      </c>
      <c r="O42" s="621">
        <f ca="1">HLOOKUP($G$5,'Partner-period(er)'!$J:$X,46+((O$2-1)*50),FALSE)</f>
        <v>0</v>
      </c>
      <c r="P42" s="621">
        <f ca="1">HLOOKUP($G$5,'Partner-period(er)'!$J:$X,46+((P$2-1)*50),FALSE)</f>
        <v>0</v>
      </c>
      <c r="Q42" s="621">
        <f ca="1">HLOOKUP($G$5,'Partner-period(er)'!$J:$X,46+((Q$2-1)*50),FALSE)</f>
        <v>0</v>
      </c>
      <c r="R42" s="621">
        <f ca="1">HLOOKUP($G$5,'Partner-period(er)'!$J:$X,46+((R$2-1)*50),FALSE)</f>
        <v>0</v>
      </c>
      <c r="S42" s="621">
        <f ca="1">HLOOKUP($G$5,'Partner-period(er)'!$J:$X,46+((S$2-1)*50),FALSE)</f>
        <v>0</v>
      </c>
      <c r="T42" s="621">
        <f ca="1">HLOOKUP($G$5,'Partner-period(er)'!$J:$X,46+((T$2-1)*50),FALSE)</f>
        <v>0</v>
      </c>
      <c r="U42" s="621">
        <f ca="1">HLOOKUP($G$5,'Partner-period(er)'!$J:$X,46+((U$2-1)*50),FALSE)</f>
        <v>0</v>
      </c>
      <c r="V42" s="621">
        <f ca="1">HLOOKUP($G$5,'Partner-period(er)'!$J:$X,46+((V$2-1)*50),FALSE)</f>
        <v>0</v>
      </c>
      <c r="W42" s="621">
        <f ca="1">HLOOKUP($G$5,'Partner-period(er)'!$J:$X,46+((W$2-1)*50),FALSE)</f>
        <v>0</v>
      </c>
      <c r="X42" s="793">
        <f ca="1">HLOOKUP($G$5,'Partner-period(er)'!$J:$X,46+((X$2-1)*50),FALSE)</f>
        <v>0</v>
      </c>
      <c r="Y42" s="772">
        <f ca="1">HLOOKUP($G$5,'Partner-period(er)'!$J:$X,46+((Y$2-1)*50),FALSE)</f>
        <v>0</v>
      </c>
      <c r="Z42" s="772">
        <f ca="1">HLOOKUP($G$5,'Partner-period(er)'!$J:$X,46+((Z$2-1)*50),FALSE)</f>
        <v>0</v>
      </c>
      <c r="AA42" s="772">
        <f ca="1">HLOOKUP($G$5,'Partner-period(er)'!$J:$X,46+((AA$2-1)*50),FALSE)</f>
        <v>0</v>
      </c>
      <c r="AB42" s="772">
        <f ca="1">HLOOKUP($G$5,'Partner-period(er)'!$J:$X,46+((AB$2-1)*50),FALSE)</f>
        <v>0</v>
      </c>
      <c r="AC42" s="772">
        <f ca="1">HLOOKUP($G$5,'Partner-period(er)'!$J:$X,46+((AC$2-1)*50),FALSE)</f>
        <v>0</v>
      </c>
      <c r="AD42" s="772">
        <f ca="1">HLOOKUP($G$5,'Partner-period(er)'!$J:$X,46+((AD$2-1)*50),FALSE)</f>
        <v>0</v>
      </c>
      <c r="AE42" s="772">
        <f ca="1">HLOOKUP($G$5,'Partner-period(er)'!$J:$X,46+((AE$2-1)*50),FALSE)</f>
        <v>0</v>
      </c>
      <c r="AF42" s="772">
        <f ca="1">HLOOKUP($G$5,'Partner-period(er)'!$J:$X,46+((AF$2-1)*50),FALSE)</f>
        <v>0</v>
      </c>
      <c r="AG42" s="772">
        <f ca="1">HLOOKUP($G$5,'Partner-period(er)'!$J:$X,46+((AG$2-1)*50),FALSE)</f>
        <v>0</v>
      </c>
      <c r="AH42" s="772">
        <f ca="1">HLOOKUP($G$5,'Partner-period(er)'!$J:$X,46+((AH$2-1)*50),FALSE)</f>
        <v>0</v>
      </c>
      <c r="AI42" s="772">
        <f ca="1">HLOOKUP($G$5,'Partner-period(er)'!$J:$X,46+((AI$2-1)*50),FALSE)</f>
        <v>0</v>
      </c>
      <c r="AJ42" s="772">
        <f ca="1">HLOOKUP($G$5,'Partner-period(er)'!$J:$X,46+((AJ$2-1)*50),FALSE)</f>
        <v>0</v>
      </c>
      <c r="AK42" s="772">
        <f ca="1">HLOOKUP($G$5,'Partner-period(er)'!$J:$X,46+((AK$2-1)*50),FALSE)</f>
        <v>0</v>
      </c>
      <c r="AL42" s="772">
        <f ca="1">HLOOKUP($G$5,'Partner-period(er)'!$J:$X,46+((AL$2-1)*50),FALSE)</f>
        <v>0</v>
      </c>
      <c r="AM42" s="772">
        <f ca="1">HLOOKUP($G$5,'Partner-period(er)'!$J:$X,46+((AM$2-1)*50),FALSE)</f>
        <v>0</v>
      </c>
    </row>
    <row r="43" spans="1:73" ht="11.25" customHeight="1" x14ac:dyDescent="0.25">
      <c r="B43" s="622"/>
      <c r="C43" s="917"/>
      <c r="D43" s="917"/>
      <c r="E43" s="918"/>
      <c r="F43" s="623" t="str">
        <f>Data!B34</f>
        <v>Til/fra pulje</v>
      </c>
      <c r="G43" s="614"/>
      <c r="H43" s="614"/>
      <c r="I43" s="624"/>
      <c r="J43" s="625">
        <f ca="1">HLOOKUP($G$5,'Partner-period(er)'!$J:$X,47+((J$2-1)*50),FALSE)</f>
        <v>0</v>
      </c>
      <c r="K43" s="626">
        <f ca="1">HLOOKUP($G$5,'Partner-period(er)'!$J:$X,47+((K$2-1)*50),FALSE)</f>
        <v>0</v>
      </c>
      <c r="L43" s="626">
        <f ca="1">HLOOKUP($G$5,'Partner-period(er)'!$J:$X,47+((L$2-1)*50),FALSE)</f>
        <v>0</v>
      </c>
      <c r="M43" s="626">
        <f ca="1">HLOOKUP($G$5,'Partner-period(er)'!$J:$X,47+((M$2-1)*50),FALSE)</f>
        <v>0</v>
      </c>
      <c r="N43" s="626">
        <f ca="1">HLOOKUP($G$5,'Partner-period(er)'!$J:$X,47+((N$2-1)*50),FALSE)</f>
        <v>0</v>
      </c>
      <c r="O43" s="626">
        <f ca="1">HLOOKUP($G$5,'Partner-period(er)'!$J:$X,47+((O$2-1)*50),FALSE)</f>
        <v>0</v>
      </c>
      <c r="P43" s="626">
        <f ca="1">HLOOKUP($G$5,'Partner-period(er)'!$J:$X,47+((P$2-1)*50),FALSE)</f>
        <v>0</v>
      </c>
      <c r="Q43" s="626">
        <f ca="1">HLOOKUP($G$5,'Partner-period(er)'!$J:$X,47+((Q$2-1)*50),FALSE)</f>
        <v>0</v>
      </c>
      <c r="R43" s="626">
        <f ca="1">HLOOKUP($G$5,'Partner-period(er)'!$J:$X,47+((R$2-1)*50),FALSE)</f>
        <v>0</v>
      </c>
      <c r="S43" s="626">
        <f ca="1">HLOOKUP($G$5,'Partner-period(er)'!$J:$X,47+((S$2-1)*50),FALSE)</f>
        <v>0</v>
      </c>
      <c r="T43" s="626">
        <f ca="1">HLOOKUP($G$5,'Partner-period(er)'!$J:$X,47+((T$2-1)*50),FALSE)</f>
        <v>0</v>
      </c>
      <c r="U43" s="626">
        <f ca="1">HLOOKUP($G$5,'Partner-period(er)'!$J:$X,47+((U$2-1)*50),FALSE)</f>
        <v>0</v>
      </c>
      <c r="V43" s="626">
        <f ca="1">HLOOKUP($G$5,'Partner-period(er)'!$J:$X,47+((V$2-1)*50),FALSE)</f>
        <v>0</v>
      </c>
      <c r="W43" s="626">
        <f ca="1">HLOOKUP($G$5,'Partner-period(er)'!$J:$X,47+((W$2-1)*50),FALSE)</f>
        <v>0</v>
      </c>
      <c r="X43" s="627">
        <f ca="1">HLOOKUP($G$5,'Partner-period(er)'!$J:$X,47+((X$2-1)*50),FALSE)</f>
        <v>0</v>
      </c>
      <c r="Y43" s="772">
        <f ca="1">HLOOKUP($G$5,'Partner-period(er)'!$J:$X,47+((Y$2-1)*50),FALSE)</f>
        <v>0</v>
      </c>
      <c r="Z43" s="772">
        <f ca="1">HLOOKUP($G$5,'Partner-period(er)'!$J:$X,47+((Z$2-1)*50),FALSE)</f>
        <v>0</v>
      </c>
      <c r="AA43" s="772">
        <f ca="1">HLOOKUP($G$5,'Partner-period(er)'!$J:$X,47+((AA$2-1)*50),FALSE)</f>
        <v>0</v>
      </c>
      <c r="AB43" s="772">
        <f ca="1">HLOOKUP($G$5,'Partner-period(er)'!$J:$X,47+((AB$2-1)*50),FALSE)</f>
        <v>0</v>
      </c>
      <c r="AC43" s="772">
        <f ca="1">HLOOKUP($G$5,'Partner-period(er)'!$J:$X,47+((AC$2-1)*50),FALSE)</f>
        <v>0</v>
      </c>
      <c r="AD43" s="772">
        <f ca="1">HLOOKUP($G$5,'Partner-period(er)'!$J:$X,47+((AD$2-1)*50),FALSE)</f>
        <v>0</v>
      </c>
      <c r="AE43" s="772">
        <f ca="1">HLOOKUP($G$5,'Partner-period(er)'!$J:$X,47+((AE$2-1)*50),FALSE)</f>
        <v>0</v>
      </c>
      <c r="AF43" s="772">
        <f ca="1">HLOOKUP($G$5,'Partner-period(er)'!$J:$X,47+((AF$2-1)*50),FALSE)</f>
        <v>0</v>
      </c>
      <c r="AG43" s="772">
        <f ca="1">HLOOKUP($G$5,'Partner-period(er)'!$J:$X,47+((AG$2-1)*50),FALSE)</f>
        <v>0</v>
      </c>
      <c r="AH43" s="772">
        <f ca="1">HLOOKUP($G$5,'Partner-period(er)'!$J:$X,47+((AH$2-1)*50),FALSE)</f>
        <v>0</v>
      </c>
      <c r="AI43" s="772">
        <f ca="1">HLOOKUP($G$5,'Partner-period(er)'!$J:$X,47+((AI$2-1)*50),FALSE)</f>
        <v>0</v>
      </c>
      <c r="AJ43" s="772">
        <f ca="1">HLOOKUP($G$5,'Partner-period(er)'!$J:$X,47+((AJ$2-1)*50),FALSE)</f>
        <v>0</v>
      </c>
      <c r="AK43" s="772">
        <f ca="1">HLOOKUP($G$5,'Partner-period(er)'!$J:$X,47+((AK$2-1)*50),FALSE)</f>
        <v>0</v>
      </c>
      <c r="AL43" s="772">
        <f ca="1">HLOOKUP($G$5,'Partner-period(er)'!$J:$X,47+((AL$2-1)*50),FALSE)</f>
        <v>0</v>
      </c>
      <c r="AM43" s="772">
        <f ca="1">HLOOKUP($G$5,'Partner-period(er)'!$J:$X,47+((AM$2-1)*50),FALSE)</f>
        <v>0</v>
      </c>
      <c r="AN43" s="94">
        <v>47</v>
      </c>
      <c r="BE43" s="94">
        <v>47</v>
      </c>
    </row>
    <row r="44" spans="1:73" ht="14.25" customHeight="1" x14ac:dyDescent="0.25">
      <c r="B44" s="622"/>
      <c r="C44" s="917"/>
      <c r="D44" s="917"/>
      <c r="E44" s="918"/>
      <c r="F44" s="623" t="str">
        <f>Data!B35</f>
        <v>Pulje for tilbageholdt tilskud</v>
      </c>
      <c r="G44" s="614"/>
      <c r="H44" s="614"/>
      <c r="I44" s="628"/>
      <c r="J44" s="625">
        <f ca="1">HLOOKUP($G$5,'Partner-period(er)'!$J:$X,48+((J$2-1)*50),FALSE)</f>
        <v>0</v>
      </c>
      <c r="K44" s="626">
        <f ca="1">HLOOKUP($G$5,'Partner-period(er)'!$J:$X,48+((K$2-1)*50),FALSE)</f>
        <v>0</v>
      </c>
      <c r="L44" s="626">
        <f ca="1">HLOOKUP($G$5,'Partner-period(er)'!$J:$X,48+((L$2-1)*50),FALSE)</f>
        <v>0</v>
      </c>
      <c r="M44" s="626">
        <f ca="1">HLOOKUP($G$5,'Partner-period(er)'!$J:$X,48+((M$2-1)*50),FALSE)</f>
        <v>0</v>
      </c>
      <c r="N44" s="626">
        <f ca="1">HLOOKUP($G$5,'Partner-period(er)'!$J:$X,48+((N$2-1)*50),FALSE)</f>
        <v>0</v>
      </c>
      <c r="O44" s="626">
        <f ca="1">HLOOKUP($G$5,'Partner-period(er)'!$J:$X,48+((O$2-1)*50),FALSE)</f>
        <v>0</v>
      </c>
      <c r="P44" s="626">
        <f ca="1">HLOOKUP($G$5,'Partner-period(er)'!$J:$X,48+((P$2-1)*50),FALSE)</f>
        <v>0</v>
      </c>
      <c r="Q44" s="626">
        <f ca="1">HLOOKUP($G$5,'Partner-period(er)'!$J:$X,48+((Q$2-1)*50),FALSE)</f>
        <v>0</v>
      </c>
      <c r="R44" s="626">
        <f ca="1">HLOOKUP($G$5,'Partner-period(er)'!$J:$X,48+((R$2-1)*50),FALSE)</f>
        <v>0</v>
      </c>
      <c r="S44" s="626">
        <f ca="1">HLOOKUP($G$5,'Partner-period(er)'!$J:$X,48+((S$2-1)*50),FALSE)</f>
        <v>0</v>
      </c>
      <c r="T44" s="626">
        <f ca="1">HLOOKUP($G$5,'Partner-period(er)'!$J:$X,48+((T$2-1)*50),FALSE)</f>
        <v>0</v>
      </c>
      <c r="U44" s="626">
        <f ca="1">HLOOKUP($G$5,'Partner-period(er)'!$J:$X,48+((U$2-1)*50),FALSE)</f>
        <v>0</v>
      </c>
      <c r="V44" s="626">
        <f ca="1">HLOOKUP($G$5,'Partner-period(er)'!$J:$X,48+((V$2-1)*50),FALSE)</f>
        <v>0</v>
      </c>
      <c r="W44" s="626">
        <f ca="1">HLOOKUP($G$5,'Partner-period(er)'!$J:$X,48+((W$2-1)*50),FALSE)</f>
        <v>0</v>
      </c>
      <c r="X44" s="627">
        <f ca="1">HLOOKUP($G$5,'Partner-period(er)'!$J:$X,48+((X$2-1)*50),FALSE)</f>
        <v>0</v>
      </c>
      <c r="Y44" s="772">
        <f ca="1">HLOOKUP($G$5,'Partner-period(er)'!$J:$X,48+((Y$2-1)*50),FALSE)</f>
        <v>0</v>
      </c>
      <c r="Z44" s="772">
        <f ca="1">HLOOKUP($G$5,'Partner-period(er)'!$J:$X,48+((Z$2-1)*50),FALSE)</f>
        <v>0</v>
      </c>
      <c r="AA44" s="772">
        <f ca="1">HLOOKUP($G$5,'Partner-period(er)'!$J:$X,48+((AA$2-1)*50),FALSE)</f>
        <v>0</v>
      </c>
      <c r="AB44" s="772">
        <f ca="1">HLOOKUP($G$5,'Partner-period(er)'!$J:$X,48+((AB$2-1)*50),FALSE)</f>
        <v>0</v>
      </c>
      <c r="AC44" s="772">
        <f ca="1">HLOOKUP($G$5,'Partner-period(er)'!$J:$X,48+((AC$2-1)*50),FALSE)</f>
        <v>0</v>
      </c>
      <c r="AD44" s="772">
        <f ca="1">HLOOKUP($G$5,'Partner-period(er)'!$J:$X,48+((AD$2-1)*50),FALSE)</f>
        <v>0</v>
      </c>
      <c r="AE44" s="772">
        <f ca="1">HLOOKUP($G$5,'Partner-period(er)'!$J:$X,48+((AE$2-1)*50),FALSE)</f>
        <v>0</v>
      </c>
      <c r="AF44" s="772">
        <f ca="1">HLOOKUP($G$5,'Partner-period(er)'!$J:$X,48+((AF$2-1)*50),FALSE)</f>
        <v>0</v>
      </c>
      <c r="AG44" s="772">
        <f ca="1">HLOOKUP($G$5,'Partner-period(er)'!$J:$X,48+((AG$2-1)*50),FALSE)</f>
        <v>0</v>
      </c>
      <c r="AH44" s="772">
        <f ca="1">HLOOKUP($G$5,'Partner-period(er)'!$J:$X,48+((AH$2-1)*50),FALSE)</f>
        <v>0</v>
      </c>
      <c r="AI44" s="772">
        <f ca="1">HLOOKUP($G$5,'Partner-period(er)'!$J:$X,48+((AI$2-1)*50),FALSE)</f>
        <v>0</v>
      </c>
      <c r="AJ44" s="772">
        <f ca="1">HLOOKUP($G$5,'Partner-period(er)'!$J:$X,48+((AJ$2-1)*50),FALSE)</f>
        <v>0</v>
      </c>
      <c r="AK44" s="772">
        <f ca="1">HLOOKUP($G$5,'Partner-period(er)'!$J:$X,48+((AK$2-1)*50),FALSE)</f>
        <v>0</v>
      </c>
      <c r="AL44" s="772">
        <f ca="1">HLOOKUP($G$5,'Partner-period(er)'!$J:$X,48+((AL$2-1)*50),FALSE)</f>
        <v>0</v>
      </c>
      <c r="AM44" s="772">
        <f ca="1">HLOOKUP($G$5,'Partner-period(er)'!$J:$X,48+((AM$2-1)*50),FALSE)</f>
        <v>0</v>
      </c>
      <c r="AN44" s="94"/>
      <c r="AP44" s="156">
        <f ca="1">J42+J44</f>
        <v>0</v>
      </c>
      <c r="BE44" s="94"/>
      <c r="BG44" s="156">
        <f ca="1">AA42+AA44</f>
        <v>0</v>
      </c>
    </row>
    <row r="45" spans="1:73" ht="13.5" customHeight="1" x14ac:dyDescent="0.25">
      <c r="B45" s="629" t="s">
        <v>228</v>
      </c>
      <c r="C45" s="630"/>
      <c r="D45" s="630"/>
      <c r="E45" s="630"/>
      <c r="F45" s="631"/>
      <c r="G45" s="632">
        <f ca="1">SUM(J45:X45)</f>
        <v>0</v>
      </c>
      <c r="H45" s="633"/>
      <c r="I45" s="634"/>
      <c r="J45" s="635">
        <f ca="1">HLOOKUP($G$5,'Partner-period(er)'!$J:$X,49+((J$2-1)*50),FALSE)</f>
        <v>0</v>
      </c>
      <c r="K45" s="635">
        <f ca="1">HLOOKUP($G$5,'Partner-period(er)'!$J:$X,49+((K$2-1)*50),FALSE)</f>
        <v>0</v>
      </c>
      <c r="L45" s="635">
        <f ca="1">HLOOKUP($G$5,'Partner-period(er)'!$J:$X,49+((L$2-1)*50),FALSE)</f>
        <v>0</v>
      </c>
      <c r="M45" s="635">
        <f ca="1">HLOOKUP($G$5,'Partner-period(er)'!$J:$X,49+((M$2-1)*50),FALSE)</f>
        <v>0</v>
      </c>
      <c r="N45" s="635">
        <f ca="1">HLOOKUP($G$5,'Partner-period(er)'!$J:$X,49+((N$2-1)*50),FALSE)</f>
        <v>0</v>
      </c>
      <c r="O45" s="635">
        <f ca="1">HLOOKUP($G$5,'Partner-period(er)'!$J:$X,49+((O$2-1)*50),FALSE)</f>
        <v>0</v>
      </c>
      <c r="P45" s="635">
        <f ca="1">HLOOKUP($G$5,'Partner-period(er)'!$J:$X,49+((P$2-1)*50),FALSE)</f>
        <v>0</v>
      </c>
      <c r="Q45" s="635">
        <f ca="1">HLOOKUP($G$5,'Partner-period(er)'!$J:$X,49+((Q$2-1)*50),FALSE)</f>
        <v>0</v>
      </c>
      <c r="R45" s="635">
        <f ca="1">HLOOKUP($G$5,'Partner-period(er)'!$J:$X,49+((R$2-1)*50),FALSE)</f>
        <v>0</v>
      </c>
      <c r="S45" s="635">
        <f ca="1">HLOOKUP($G$5,'Partner-period(er)'!$J:$X,49+((S$2-1)*50),FALSE)</f>
        <v>0</v>
      </c>
      <c r="T45" s="635">
        <f ca="1">HLOOKUP($G$5,'Partner-period(er)'!$J:$X,49+((T$2-1)*50),FALSE)</f>
        <v>0</v>
      </c>
      <c r="U45" s="635">
        <f ca="1">HLOOKUP($G$5,'Partner-period(er)'!$J:$X,49+((U$2-1)*50),FALSE)</f>
        <v>0</v>
      </c>
      <c r="V45" s="635">
        <f ca="1">HLOOKUP($G$5,'Partner-period(er)'!$J:$X,49+((V$2-1)*50),FALSE)</f>
        <v>0</v>
      </c>
      <c r="W45" s="635">
        <f ca="1">HLOOKUP($G$5,'Partner-period(er)'!$J:$X,49+((W$2-1)*50),FALSE)</f>
        <v>0</v>
      </c>
      <c r="X45" s="794">
        <f ca="1">HLOOKUP($G$5,'Partner-period(er)'!$J:$X,49+((X$2-1)*50),FALSE)</f>
        <v>0</v>
      </c>
      <c r="Y45" s="773">
        <f ca="1">HLOOKUP($G$5,'Partner-period(er)'!$J:$X,49+((Y$2-1)*50),FALSE)</f>
        <v>0</v>
      </c>
      <c r="Z45" s="773">
        <f ca="1">HLOOKUP($G$5,'Partner-period(er)'!$J:$X,49+((Z$2-1)*50),FALSE)</f>
        <v>0</v>
      </c>
      <c r="AA45" s="773">
        <f ca="1">HLOOKUP($G$5,'Partner-period(er)'!$J:$X,49+((AA$2-1)*50),FALSE)</f>
        <v>0</v>
      </c>
      <c r="AB45" s="773">
        <f ca="1">HLOOKUP($G$5,'Partner-period(er)'!$J:$X,49+((AB$2-1)*50),FALSE)</f>
        <v>0</v>
      </c>
      <c r="AC45" s="773">
        <f ca="1">HLOOKUP($G$5,'Partner-period(er)'!$J:$X,49+((AC$2-1)*50),FALSE)</f>
        <v>0</v>
      </c>
      <c r="AD45" s="773">
        <f ca="1">HLOOKUP($G$5,'Partner-period(er)'!$J:$X,49+((AD$2-1)*50),FALSE)</f>
        <v>0</v>
      </c>
      <c r="AE45" s="773">
        <f ca="1">HLOOKUP($G$5,'Partner-period(er)'!$J:$X,49+((AE$2-1)*50),FALSE)</f>
        <v>0</v>
      </c>
      <c r="AF45" s="773">
        <f ca="1">HLOOKUP($G$5,'Partner-period(er)'!$J:$X,49+((AF$2-1)*50),FALSE)</f>
        <v>0</v>
      </c>
      <c r="AG45" s="773">
        <f ca="1">HLOOKUP($G$5,'Partner-period(er)'!$J:$X,49+((AG$2-1)*50),FALSE)</f>
        <v>0</v>
      </c>
      <c r="AH45" s="773">
        <f ca="1">HLOOKUP($G$5,'Partner-period(er)'!$J:$X,49+((AH$2-1)*50),FALSE)</f>
        <v>0</v>
      </c>
      <c r="AI45" s="773">
        <f ca="1">HLOOKUP($G$5,'Partner-period(er)'!$J:$X,49+((AI$2-1)*50),FALSE)</f>
        <v>0</v>
      </c>
      <c r="AJ45" s="773">
        <f ca="1">HLOOKUP($G$5,'Partner-period(er)'!$J:$X,49+((AJ$2-1)*50),FALSE)</f>
        <v>0</v>
      </c>
      <c r="AK45" s="773">
        <f ca="1">HLOOKUP($G$5,'Partner-period(er)'!$J:$X,49+((AK$2-1)*50),FALSE)</f>
        <v>0</v>
      </c>
      <c r="AL45" s="773">
        <f ca="1">HLOOKUP($G$5,'Partner-period(er)'!$J:$X,49+((AL$2-1)*50),FALSE)</f>
        <v>0</v>
      </c>
      <c r="AM45" s="773">
        <f ca="1">HLOOKUP($G$5,'Partner-period(er)'!$J:$X,49+((AM$2-1)*50),FALSE)</f>
        <v>0</v>
      </c>
      <c r="AN45" s="94">
        <v>48</v>
      </c>
      <c r="AP45" s="157">
        <f>J22*J12</f>
        <v>0</v>
      </c>
      <c r="BE45" s="94">
        <v>48</v>
      </c>
      <c r="BG45" s="157">
        <f>AA22*AA12</f>
        <v>0</v>
      </c>
    </row>
    <row r="46" spans="1:73" ht="21" hidden="1" customHeight="1" x14ac:dyDescent="0.25">
      <c r="B46" s="175"/>
      <c r="C46" s="90"/>
      <c r="D46" s="90"/>
      <c r="E46" s="90"/>
      <c r="F46" s="90"/>
      <c r="G46" s="146"/>
      <c r="I46" s="141"/>
      <c r="J46" s="148"/>
      <c r="K46" s="142"/>
      <c r="L46" s="142"/>
      <c r="M46" s="142"/>
      <c r="N46" s="142"/>
      <c r="O46" s="142"/>
      <c r="P46" s="142"/>
      <c r="Q46" s="142"/>
      <c r="R46" s="142"/>
      <c r="S46" s="142"/>
      <c r="T46" s="142"/>
      <c r="U46" s="142"/>
      <c r="V46" s="142"/>
      <c r="W46" s="142"/>
      <c r="X46" s="142"/>
      <c r="Y46" s="773"/>
      <c r="Z46" s="774"/>
      <c r="AA46" s="297"/>
      <c r="AB46" s="297"/>
      <c r="AC46" s="297"/>
      <c r="AD46" s="297"/>
      <c r="AE46" s="297"/>
      <c r="AF46" s="297"/>
      <c r="AG46" s="297"/>
      <c r="AH46" s="297"/>
      <c r="AI46" s="297"/>
      <c r="AJ46" s="297"/>
      <c r="AK46" s="297"/>
      <c r="AL46" s="297"/>
      <c r="AM46" s="297"/>
    </row>
    <row r="47" spans="1:73" ht="21" hidden="1" customHeight="1" x14ac:dyDescent="0.25">
      <c r="B47" s="175"/>
      <c r="C47" s="90"/>
      <c r="D47" s="90"/>
      <c r="E47" s="90"/>
      <c r="F47" s="90"/>
      <c r="G47" s="146"/>
      <c r="I47" s="636"/>
      <c r="J47" s="637"/>
      <c r="K47" s="638"/>
      <c r="L47" s="638"/>
      <c r="M47" s="638"/>
      <c r="N47" s="638"/>
      <c r="O47" s="638"/>
      <c r="P47" s="638"/>
      <c r="Q47" s="638"/>
      <c r="R47" s="145"/>
      <c r="S47" s="145"/>
      <c r="T47" s="145"/>
      <c r="U47" s="145"/>
      <c r="V47" s="145"/>
      <c r="W47" s="145"/>
      <c r="X47" s="760"/>
      <c r="Y47" s="775"/>
      <c r="Z47" s="774"/>
      <c r="AA47" s="297"/>
      <c r="AB47" s="297"/>
      <c r="AC47" s="297"/>
      <c r="AD47" s="297"/>
      <c r="AE47" s="297"/>
      <c r="AF47" s="297"/>
      <c r="AG47" s="297"/>
      <c r="AH47" s="297"/>
      <c r="AI47" s="297"/>
      <c r="AJ47" s="297"/>
      <c r="AK47" s="297"/>
      <c r="AL47" s="297"/>
      <c r="AM47" s="297"/>
    </row>
    <row r="48" spans="1:73" ht="48.75" customHeight="1" x14ac:dyDescent="0.25">
      <c r="B48" s="906"/>
      <c r="C48" s="906"/>
      <c r="D48" s="906"/>
      <c r="E48" s="906"/>
      <c r="F48" s="906"/>
      <c r="G48" s="906"/>
      <c r="H48" s="906"/>
      <c r="I48" s="906"/>
      <c r="J48" s="906"/>
      <c r="K48" s="906"/>
      <c r="L48" s="906"/>
      <c r="M48" s="906"/>
      <c r="N48" s="906"/>
      <c r="O48" s="906"/>
      <c r="P48" s="906"/>
      <c r="Q48" s="906"/>
      <c r="R48" s="911" t="str">
        <f>Data!B106</f>
        <v>Projektansvarlig bekræfter med underskrift, at der på ethvert tidspunkt efter anmodning kan udleveres økonomisk dokumentation for projektets omkostninger i form af fakturaer, timeregistreringer eller en revisorpåtegnet opgørelse.</v>
      </c>
      <c r="S48" s="911"/>
      <c r="T48" s="911"/>
      <c r="U48" s="911"/>
      <c r="V48" s="911"/>
      <c r="W48" s="911"/>
      <c r="X48" s="911"/>
      <c r="Y48" s="777"/>
      <c r="Z48" s="777"/>
      <c r="AA48" s="777"/>
      <c r="AB48" s="777"/>
      <c r="AC48" s="777"/>
      <c r="AD48" s="777"/>
      <c r="AE48" s="777"/>
      <c r="AF48" s="777"/>
      <c r="AG48" s="777"/>
      <c r="AH48" s="777"/>
      <c r="AI48" s="777"/>
      <c r="AJ48" s="777"/>
      <c r="AK48" s="777"/>
      <c r="AL48" s="777"/>
      <c r="AM48" s="777"/>
      <c r="AN48" s="560"/>
      <c r="AO48" s="560"/>
      <c r="AP48" s="560"/>
      <c r="AQ48" s="560"/>
      <c r="AR48" s="560"/>
    </row>
    <row r="49" spans="1:39" ht="16.5" customHeight="1" thickBot="1" x14ac:dyDescent="0.35">
      <c r="A49" s="4"/>
      <c r="B49" s="4"/>
      <c r="C49" s="4"/>
      <c r="D49" s="4"/>
      <c r="E49" s="4"/>
      <c r="F49" s="4"/>
      <c r="G49" s="4"/>
      <c r="I49" s="4"/>
      <c r="J49" s="4"/>
      <c r="K49" s="4"/>
      <c r="L49" s="4"/>
      <c r="M49" s="4"/>
      <c r="N49" s="4"/>
      <c r="O49" s="4"/>
      <c r="P49" s="4"/>
      <c r="Q49" s="4"/>
      <c r="R49" s="4"/>
      <c r="S49" s="52" t="str">
        <f>Data!B80</f>
        <v xml:space="preserve">Tilskud til udbetaling: </v>
      </c>
      <c r="T49" s="4"/>
      <c r="U49" s="46"/>
      <c r="V49" s="912">
        <f ca="1">I38</f>
        <v>0</v>
      </c>
      <c r="W49" s="912"/>
      <c r="X49" s="912"/>
      <c r="Y49" s="778"/>
      <c r="Z49" s="774"/>
      <c r="AA49" s="297"/>
      <c r="AB49" s="297"/>
      <c r="AC49" s="297"/>
      <c r="AD49" s="297"/>
      <c r="AE49" s="297"/>
      <c r="AF49" s="297"/>
      <c r="AG49" s="297"/>
      <c r="AH49" s="297"/>
      <c r="AI49" s="297"/>
      <c r="AJ49" s="297"/>
      <c r="AK49" s="297"/>
      <c r="AL49" s="297"/>
      <c r="AM49" s="297"/>
    </row>
    <row r="50" spans="1:39" ht="18" customHeight="1" thickTop="1" x14ac:dyDescent="0.25">
      <c r="A50" s="4"/>
      <c r="B50" s="4"/>
      <c r="C50" s="4"/>
      <c r="D50" s="4"/>
      <c r="E50" s="4"/>
      <c r="F50" s="4"/>
      <c r="G50" s="4"/>
      <c r="I50" s="4"/>
      <c r="J50" s="4"/>
      <c r="K50" s="4"/>
      <c r="L50" s="4"/>
      <c r="M50" s="4"/>
      <c r="N50" s="4"/>
      <c r="O50" s="4"/>
      <c r="P50" s="4"/>
      <c r="Q50" s="4"/>
      <c r="R50" s="4"/>
      <c r="S50" s="904" t="str">
        <f>Data!B111</f>
        <v>Ubetalingen sker til den projektansvarlige virksomheds NemKonto</v>
      </c>
      <c r="T50" s="904"/>
      <c r="U50" s="904"/>
      <c r="V50" s="904"/>
      <c r="W50" s="904"/>
      <c r="X50" s="904"/>
      <c r="Y50" s="297"/>
      <c r="Z50" s="774"/>
      <c r="AA50" s="297"/>
      <c r="AB50" s="297"/>
      <c r="AC50" s="297"/>
      <c r="AD50" s="297"/>
      <c r="AE50" s="297"/>
      <c r="AF50" s="297"/>
      <c r="AG50" s="297"/>
      <c r="AH50" s="297"/>
      <c r="AI50" s="297"/>
      <c r="AJ50" s="297"/>
      <c r="AK50" s="297"/>
      <c r="AL50" s="297"/>
      <c r="AM50" s="297"/>
    </row>
    <row r="51" spans="1:39" x14ac:dyDescent="0.25">
      <c r="A51" s="4"/>
      <c r="B51" s="4"/>
      <c r="C51" s="4"/>
      <c r="D51" s="4"/>
      <c r="E51" s="4"/>
      <c r="F51" s="4"/>
      <c r="G51" s="4"/>
      <c r="I51" s="4"/>
      <c r="J51" s="4"/>
      <c r="K51" s="4"/>
      <c r="L51" s="4"/>
      <c r="M51" s="4"/>
      <c r="N51" s="4"/>
      <c r="O51" s="4"/>
      <c r="P51" s="4"/>
      <c r="Q51" s="4"/>
      <c r="R51" s="4"/>
      <c r="S51" s="904"/>
      <c r="T51" s="904"/>
      <c r="U51" s="904"/>
      <c r="V51" s="904"/>
      <c r="W51" s="904"/>
      <c r="X51" s="904"/>
      <c r="Y51" s="779"/>
      <c r="Z51" s="774"/>
      <c r="AA51" s="297"/>
      <c r="AB51" s="297"/>
      <c r="AC51" s="297"/>
      <c r="AD51" s="297"/>
      <c r="AE51" s="297"/>
      <c r="AF51" s="297"/>
      <c r="AG51" s="297"/>
      <c r="AH51" s="297"/>
      <c r="AI51" s="297"/>
      <c r="AJ51" s="297"/>
      <c r="AK51" s="297"/>
      <c r="AL51" s="297"/>
      <c r="AM51" s="297"/>
    </row>
    <row r="52" spans="1:39" ht="18" customHeight="1" x14ac:dyDescent="0.3">
      <c r="A52" s="4"/>
      <c r="B52" s="4"/>
      <c r="C52" s="4"/>
      <c r="D52" s="4"/>
      <c r="E52" s="4"/>
      <c r="F52" s="4"/>
      <c r="G52" s="4"/>
      <c r="I52" s="4"/>
      <c r="J52" s="4"/>
      <c r="K52" s="4"/>
      <c r="L52" s="4"/>
      <c r="M52" s="4"/>
      <c r="N52" s="4"/>
      <c r="O52" s="4"/>
      <c r="P52" s="4"/>
      <c r="Q52" s="4"/>
      <c r="R52" s="4"/>
      <c r="S52" s="44" t="str">
        <f>Data!B81</f>
        <v>Tilsagnshaver (projektansvarlig)</v>
      </c>
      <c r="T52" s="4"/>
      <c r="U52" s="48"/>
      <c r="V52" s="48"/>
      <c r="W52" s="4"/>
      <c r="X52" s="4"/>
      <c r="Y52" s="297"/>
      <c r="Z52" s="774"/>
      <c r="AA52" s="297"/>
      <c r="AB52" s="297"/>
      <c r="AC52" s="297"/>
      <c r="AD52" s="297"/>
      <c r="AE52" s="297"/>
      <c r="AF52" s="297"/>
      <c r="AG52" s="297"/>
      <c r="AH52" s="297"/>
      <c r="AI52" s="297"/>
      <c r="AJ52" s="297"/>
      <c r="AK52" s="297"/>
      <c r="AL52" s="297"/>
      <c r="AM52" s="297"/>
    </row>
    <row r="53" spans="1:39" ht="15.75" customHeight="1" x14ac:dyDescent="0.3">
      <c r="A53" s="4"/>
      <c r="B53" s="4"/>
      <c r="C53" s="4"/>
      <c r="D53" s="4"/>
      <c r="E53" s="4"/>
      <c r="F53" s="4"/>
      <c r="G53" s="4"/>
      <c r="I53" s="4"/>
      <c r="J53" s="4"/>
      <c r="K53" s="4"/>
      <c r="L53" s="4"/>
      <c r="M53" s="4"/>
      <c r="N53" s="4"/>
      <c r="O53" s="4"/>
      <c r="P53" s="4"/>
      <c r="Q53" s="4"/>
      <c r="R53" s="4"/>
      <c r="S53" s="4" t="str">
        <f>Data!B82</f>
        <v xml:space="preserve"> Dato:</v>
      </c>
      <c r="T53" s="446"/>
      <c r="U53" s="447" t="str">
        <f>Data!B88</f>
        <v>Underskrift</v>
      </c>
      <c r="V53" s="49"/>
      <c r="W53" s="4"/>
      <c r="X53" s="4"/>
      <c r="Y53" s="297"/>
      <c r="Z53" s="774"/>
      <c r="AA53" s="297"/>
      <c r="AB53" s="297"/>
      <c r="AC53" s="297"/>
      <c r="AD53" s="297"/>
      <c r="AE53" s="297"/>
      <c r="AF53" s="297"/>
      <c r="AG53" s="297"/>
      <c r="AH53" s="297"/>
      <c r="AI53" s="297"/>
      <c r="AJ53" s="297"/>
      <c r="AK53" s="297"/>
      <c r="AL53" s="297"/>
      <c r="AM53" s="297"/>
    </row>
    <row r="54" spans="1:39" ht="20.25" customHeight="1" x14ac:dyDescent="0.25">
      <c r="A54" s="4"/>
      <c r="B54" s="4"/>
      <c r="C54" s="4"/>
      <c r="D54" s="4"/>
      <c r="E54" s="4"/>
      <c r="F54" s="4"/>
      <c r="G54" s="4"/>
      <c r="I54" s="4"/>
      <c r="J54" s="4"/>
      <c r="K54" s="4"/>
      <c r="L54" s="4"/>
      <c r="M54" s="4"/>
      <c r="N54" s="4"/>
      <c r="O54" s="4"/>
      <c r="P54" s="4"/>
      <c r="Q54" s="4"/>
      <c r="R54" s="4"/>
      <c r="S54" s="54"/>
      <c r="T54" s="54"/>
      <c r="U54" s="54"/>
      <c r="V54" s="50"/>
      <c r="W54" s="4"/>
      <c r="X54" s="4"/>
      <c r="Y54" s="297"/>
      <c r="Z54" s="774"/>
      <c r="AA54" s="297"/>
      <c r="AB54" s="297"/>
      <c r="AC54" s="297"/>
      <c r="AD54" s="297"/>
      <c r="AE54" s="297"/>
      <c r="AF54" s="297"/>
      <c r="AG54" s="297"/>
      <c r="AH54" s="297"/>
      <c r="AI54" s="297"/>
      <c r="AJ54" s="297"/>
      <c r="AK54" s="297"/>
      <c r="AL54" s="297"/>
      <c r="AM54" s="297"/>
    </row>
    <row r="55" spans="1:39" ht="9.15" customHeight="1" x14ac:dyDescent="0.3">
      <c r="A55" s="4"/>
      <c r="B55" s="4"/>
      <c r="C55" s="4"/>
      <c r="D55" s="4"/>
      <c r="E55" s="4"/>
      <c r="F55" s="4"/>
      <c r="G55" s="4"/>
      <c r="I55" s="4"/>
      <c r="J55" s="4"/>
      <c r="K55" s="4"/>
      <c r="L55" s="4"/>
      <c r="M55" s="4"/>
      <c r="N55" s="4"/>
      <c r="O55" s="4"/>
      <c r="P55" s="4"/>
      <c r="Q55" s="4"/>
      <c r="R55" s="4"/>
      <c r="S55" s="55"/>
      <c r="T55" s="358"/>
      <c r="U55" s="358"/>
      <c r="V55" s="358"/>
      <c r="W55" s="53"/>
      <c r="X55" s="756"/>
      <c r="Y55" s="297"/>
      <c r="Z55" s="774"/>
      <c r="AA55" s="297"/>
      <c r="AB55" s="297"/>
      <c r="AC55" s="297"/>
      <c r="AD55" s="297"/>
      <c r="AE55" s="297"/>
      <c r="AF55" s="297"/>
      <c r="AG55" s="297"/>
      <c r="AH55" s="297"/>
      <c r="AI55" s="297"/>
      <c r="AJ55" s="297"/>
      <c r="AK55" s="297"/>
      <c r="AL55" s="297"/>
      <c r="AM55" s="297"/>
    </row>
    <row r="56" spans="1:39" ht="28.5" customHeight="1" x14ac:dyDescent="0.25">
      <c r="A56" s="4"/>
      <c r="B56" s="4"/>
      <c r="C56" s="4"/>
      <c r="D56" s="4"/>
      <c r="E56" s="4"/>
      <c r="F56" s="4"/>
      <c r="G56" s="4"/>
      <c r="I56" s="4"/>
      <c r="J56" s="4"/>
      <c r="K56" s="4"/>
      <c r="L56" s="4"/>
      <c r="M56" s="4"/>
      <c r="N56" s="4"/>
      <c r="O56" s="4"/>
      <c r="P56" s="4"/>
      <c r="Q56" s="4"/>
      <c r="R56" s="4"/>
      <c r="S56" s="898" t="str">
        <f>VLOOKUP(Data!G2,Data!G22:H25,2,FALSE)</f>
        <v>Udfyldes af Energistyrelsen</v>
      </c>
      <c r="T56" s="898"/>
      <c r="U56" s="898"/>
      <c r="V56" s="898"/>
      <c r="W56" s="898"/>
      <c r="X56" s="898"/>
      <c r="Y56" s="297"/>
      <c r="Z56" s="774"/>
      <c r="AA56" s="297"/>
      <c r="AB56" s="297"/>
      <c r="AC56" s="297"/>
      <c r="AD56" s="297"/>
      <c r="AE56" s="297"/>
      <c r="AF56" s="297"/>
      <c r="AG56" s="297"/>
      <c r="AH56" s="297"/>
      <c r="AI56" s="297"/>
      <c r="AJ56" s="297"/>
      <c r="AK56" s="297"/>
      <c r="AL56" s="297"/>
      <c r="AM56" s="297"/>
    </row>
    <row r="57" spans="1:39" ht="15.6" x14ac:dyDescent="0.3">
      <c r="A57" s="4"/>
      <c r="B57" s="4"/>
      <c r="C57" s="4"/>
      <c r="D57" s="4"/>
      <c r="E57" s="4"/>
      <c r="F57" s="4"/>
      <c r="G57" s="4"/>
      <c r="I57" s="4"/>
      <c r="J57" s="4"/>
      <c r="K57" s="4"/>
      <c r="L57" s="4"/>
      <c r="M57" s="4"/>
      <c r="N57" s="4"/>
      <c r="O57" s="4"/>
      <c r="P57" s="4"/>
      <c r="Q57" s="4"/>
      <c r="R57" s="4"/>
      <c r="S57" s="47"/>
      <c r="T57" s="44"/>
      <c r="U57" s="89"/>
      <c r="V57" s="45"/>
      <c r="W57" s="45"/>
      <c r="X57" s="45"/>
      <c r="Y57" s="781"/>
      <c r="Z57" s="781"/>
      <c r="AA57" s="297"/>
      <c r="AB57" s="297"/>
      <c r="AC57" s="297"/>
      <c r="AD57" s="297"/>
      <c r="AE57" s="297"/>
      <c r="AF57" s="297"/>
      <c r="AG57" s="297"/>
      <c r="AH57" s="297"/>
      <c r="AI57" s="297"/>
      <c r="AJ57" s="297"/>
      <c r="AK57" s="297"/>
      <c r="AL57" s="297"/>
      <c r="AM57" s="297"/>
    </row>
    <row r="58" spans="1:39" ht="16.649999999999999" customHeight="1" x14ac:dyDescent="0.25">
      <c r="A58" s="4"/>
      <c r="B58" s="4"/>
      <c r="C58" s="4"/>
      <c r="D58" s="4"/>
      <c r="E58" s="4"/>
      <c r="F58" s="4"/>
      <c r="G58" s="4"/>
      <c r="I58" s="4"/>
      <c r="J58" s="4"/>
      <c r="K58" s="4"/>
      <c r="L58" s="4"/>
      <c r="M58" s="4"/>
      <c r="N58" s="4"/>
      <c r="O58" s="4"/>
      <c r="P58" s="4"/>
      <c r="Q58" s="4"/>
      <c r="R58" s="4"/>
      <c r="S58" s="165" t="str">
        <f>Data!B84</f>
        <v>Godkendt</v>
      </c>
      <c r="T58" s="55"/>
      <c r="U58" s="55"/>
      <c r="V58" s="53"/>
      <c r="W58" s="30"/>
      <c r="X58" s="761"/>
      <c r="Y58" s="782"/>
      <c r="Z58" s="783"/>
      <c r="AA58" s="297"/>
      <c r="AB58" s="297"/>
      <c r="AC58" s="297"/>
      <c r="AD58" s="297"/>
      <c r="AE58" s="297"/>
      <c r="AF58" s="297"/>
      <c r="AG58" s="297"/>
      <c r="AH58" s="297"/>
      <c r="AI58" s="297"/>
      <c r="AJ58" s="297"/>
      <c r="AK58" s="297"/>
      <c r="AL58" s="297"/>
      <c r="AM58" s="297"/>
    </row>
    <row r="59" spans="1:39" ht="15" x14ac:dyDescent="0.25">
      <c r="A59" s="4"/>
      <c r="B59" s="4"/>
      <c r="C59" s="4"/>
      <c r="D59" s="4"/>
      <c r="E59" s="4"/>
      <c r="F59" s="4"/>
      <c r="G59" s="4"/>
      <c r="I59" s="4"/>
      <c r="J59" s="4"/>
      <c r="K59" s="4"/>
      <c r="L59" s="4"/>
      <c r="M59" s="4"/>
      <c r="N59" s="4"/>
      <c r="O59" s="4"/>
      <c r="P59" s="4"/>
      <c r="Q59" s="4"/>
      <c r="R59" s="4"/>
      <c r="S59" s="357"/>
      <c r="T59" s="47"/>
      <c r="U59" s="56"/>
      <c r="V59" s="28"/>
      <c r="W59" s="29"/>
      <c r="X59" s="51"/>
      <c r="Y59" s="782"/>
      <c r="Z59" s="784"/>
      <c r="AA59" s="297"/>
      <c r="AB59" s="297"/>
      <c r="AC59" s="297"/>
      <c r="AD59" s="297"/>
      <c r="AE59" s="297"/>
      <c r="AF59" s="297"/>
      <c r="AG59" s="297"/>
      <c r="AH59" s="297"/>
      <c r="AI59" s="297"/>
      <c r="AJ59" s="297"/>
      <c r="AK59" s="297"/>
      <c r="AL59" s="297"/>
      <c r="AM59" s="297"/>
    </row>
    <row r="60" spans="1:39" ht="15" x14ac:dyDescent="0.25">
      <c r="A60" s="4"/>
      <c r="B60" s="4"/>
      <c r="C60" s="4"/>
      <c r="D60" s="4"/>
      <c r="E60" s="4"/>
      <c r="F60" s="4"/>
      <c r="G60" s="4"/>
      <c r="I60" s="4"/>
      <c r="J60" s="4"/>
      <c r="K60" s="4"/>
      <c r="L60" s="4"/>
      <c r="M60" s="4"/>
      <c r="N60" s="4"/>
      <c r="O60" s="4"/>
      <c r="P60" s="4"/>
      <c r="Q60" s="4"/>
      <c r="R60" s="4"/>
      <c r="S60" s="359" t="str">
        <f>Data!B84</f>
        <v>Godkendt</v>
      </c>
      <c r="T60" s="55"/>
      <c r="U60" s="55"/>
      <c r="V60" s="53"/>
      <c r="W60" s="30"/>
      <c r="X60" s="761"/>
      <c r="Y60" s="782"/>
      <c r="Z60" s="785"/>
      <c r="AA60" s="297"/>
      <c r="AB60" s="297"/>
      <c r="AC60" s="297"/>
      <c r="AD60" s="297"/>
      <c r="AE60" s="297"/>
      <c r="AF60" s="297"/>
      <c r="AG60" s="297"/>
      <c r="AH60" s="297"/>
      <c r="AI60" s="297"/>
      <c r="AJ60" s="297"/>
      <c r="AK60" s="297"/>
      <c r="AL60" s="297"/>
      <c r="AM60" s="297"/>
    </row>
    <row r="61" spans="1:39" ht="15" x14ac:dyDescent="0.25">
      <c r="A61" s="4"/>
      <c r="B61" s="4"/>
      <c r="C61" s="297" t="str">
        <f>IF(Data!L9&lt;7,"J","K")</f>
        <v>J</v>
      </c>
      <c r="D61" s="4"/>
      <c r="E61" s="4"/>
      <c r="F61" s="4"/>
      <c r="G61" s="4"/>
      <c r="I61" s="4"/>
      <c r="J61" s="4"/>
      <c r="K61" s="4"/>
      <c r="L61" s="4"/>
      <c r="M61" s="4"/>
      <c r="N61" s="4"/>
      <c r="O61" s="4"/>
      <c r="P61" s="4"/>
      <c r="Q61" s="4"/>
      <c r="R61" s="4"/>
      <c r="S61" s="357"/>
      <c r="T61" s="47"/>
      <c r="U61" s="47"/>
      <c r="V61" s="9"/>
      <c r="W61" s="9"/>
      <c r="X61" s="9"/>
      <c r="Y61" s="442"/>
      <c r="Z61" s="442"/>
      <c r="AA61" s="297"/>
      <c r="AB61" s="297"/>
      <c r="AC61" s="297"/>
      <c r="AD61" s="297"/>
      <c r="AE61" s="297"/>
      <c r="AF61" s="297"/>
      <c r="AG61" s="297"/>
      <c r="AH61" s="297"/>
      <c r="AI61" s="297"/>
      <c r="AJ61" s="297"/>
      <c r="AK61" s="297"/>
      <c r="AL61" s="297"/>
      <c r="AM61" s="297"/>
    </row>
    <row r="62" spans="1:39" ht="15" x14ac:dyDescent="0.25">
      <c r="A62" s="4"/>
      <c r="B62" s="4"/>
      <c r="C62" s="4"/>
      <c r="D62" s="4"/>
      <c r="E62" s="4"/>
      <c r="F62" s="4"/>
      <c r="G62" s="4"/>
      <c r="I62" s="4"/>
      <c r="J62" s="4"/>
      <c r="K62" s="4"/>
      <c r="L62" s="4"/>
      <c r="M62" s="4"/>
      <c r="N62" s="4"/>
      <c r="O62" s="4"/>
      <c r="P62" s="4"/>
      <c r="Q62" s="4"/>
      <c r="R62" s="4"/>
      <c r="S62" s="359" t="str">
        <f>Data!B84</f>
        <v>Godkendt</v>
      </c>
      <c r="T62" s="55"/>
      <c r="U62" s="55"/>
      <c r="V62" s="41"/>
      <c r="W62" s="41"/>
      <c r="X62" s="762"/>
      <c r="Y62" s="442"/>
      <c r="Z62" s="442"/>
      <c r="AA62" s="297"/>
      <c r="AB62" s="297"/>
      <c r="AC62" s="297"/>
      <c r="AD62" s="297"/>
      <c r="AE62" s="297"/>
      <c r="AF62" s="297"/>
      <c r="AG62" s="297"/>
      <c r="AH62" s="297"/>
      <c r="AI62" s="297"/>
      <c r="AJ62" s="297"/>
      <c r="AK62" s="297"/>
      <c r="AL62" s="297"/>
      <c r="AM62" s="297"/>
    </row>
    <row r="63" spans="1:39" ht="6.15" customHeight="1" x14ac:dyDescent="0.25">
      <c r="A63" s="4"/>
      <c r="B63" s="4"/>
      <c r="C63" s="4"/>
      <c r="D63" s="4"/>
      <c r="E63" s="4"/>
      <c r="F63" s="4"/>
      <c r="G63" s="4"/>
      <c r="I63" s="4"/>
      <c r="J63" s="4"/>
      <c r="K63" s="4"/>
      <c r="L63" s="4"/>
      <c r="M63" s="4"/>
      <c r="N63" s="4"/>
      <c r="O63" s="4"/>
      <c r="P63" s="4"/>
      <c r="Q63" s="4"/>
      <c r="R63" s="4"/>
      <c r="S63" s="4"/>
      <c r="T63" s="4"/>
      <c r="U63" s="4"/>
      <c r="V63" s="4"/>
      <c r="W63" s="4"/>
      <c r="X63" s="4"/>
    </row>
    <row r="64" spans="1:39" ht="2.25" customHeight="1" x14ac:dyDescent="0.3">
      <c r="B64" s="99"/>
      <c r="C64" s="4"/>
      <c r="D64" s="4"/>
      <c r="E64" s="99"/>
      <c r="F64" s="99"/>
      <c r="G64" s="99"/>
      <c r="I64" s="99"/>
      <c r="J64" s="4"/>
      <c r="K64" s="4"/>
      <c r="L64" s="4"/>
      <c r="M64" s="4"/>
      <c r="N64" s="49"/>
      <c r="O64" s="89"/>
      <c r="P64" s="89"/>
      <c r="Q64" s="89"/>
      <c r="R64" s="89"/>
      <c r="S64" s="89"/>
      <c r="T64" s="89"/>
      <c r="U64" s="89"/>
      <c r="V64" s="89"/>
      <c r="W64" s="4"/>
      <c r="X64" s="4"/>
    </row>
    <row r="65" spans="2:25" hidden="1" x14ac:dyDescent="0.25">
      <c r="B65" s="99"/>
      <c r="C65" s="4"/>
      <c r="D65" s="4"/>
      <c r="E65" s="99"/>
      <c r="F65" s="99"/>
      <c r="G65" s="99"/>
      <c r="I65" s="99"/>
      <c r="J65" s="4"/>
      <c r="K65" s="4"/>
      <c r="L65" s="4"/>
      <c r="M65" s="4"/>
      <c r="N65" s="4"/>
      <c r="O65" s="4"/>
      <c r="P65" s="4"/>
      <c r="Q65" s="4"/>
      <c r="R65" s="4"/>
      <c r="S65" s="4"/>
      <c r="T65" s="4"/>
      <c r="U65" s="4"/>
      <c r="V65" s="4"/>
      <c r="W65" s="4"/>
      <c r="X65" s="4"/>
    </row>
    <row r="66" spans="2:25" hidden="1" x14ac:dyDescent="0.25">
      <c r="B66" s="99"/>
      <c r="C66" s="4"/>
      <c r="D66" s="4"/>
      <c r="E66" s="99"/>
      <c r="F66" s="99"/>
      <c r="G66" s="99"/>
      <c r="I66" s="99"/>
      <c r="J66" s="4"/>
      <c r="K66" s="4"/>
      <c r="L66" s="4"/>
      <c r="M66" s="4"/>
      <c r="N66" s="4"/>
      <c r="O66" s="4"/>
      <c r="P66" s="4"/>
      <c r="Q66" s="4"/>
      <c r="R66" s="4"/>
      <c r="S66" s="4"/>
      <c r="T66" s="4"/>
      <c r="U66" s="4"/>
      <c r="V66" s="4"/>
      <c r="W66" s="4"/>
      <c r="X66" s="4"/>
    </row>
    <row r="67" spans="2:25" ht="2.25" customHeight="1" x14ac:dyDescent="0.25">
      <c r="B67" s="99"/>
      <c r="C67" s="4"/>
      <c r="D67" s="4"/>
      <c r="E67" s="99"/>
      <c r="F67" s="99"/>
      <c r="G67" s="99"/>
      <c r="I67" s="99"/>
      <c r="J67" s="4"/>
      <c r="K67" s="4"/>
      <c r="L67" s="4"/>
      <c r="M67" s="4"/>
      <c r="N67" s="4"/>
      <c r="O67" s="4"/>
      <c r="P67" s="4"/>
      <c r="Q67" s="4"/>
      <c r="R67" s="4"/>
      <c r="S67" s="4"/>
      <c r="T67" s="4"/>
      <c r="U67" s="4"/>
      <c r="V67" s="4"/>
      <c r="W67" s="4"/>
      <c r="X67" s="4"/>
    </row>
    <row r="68" spans="2:25" ht="10.5" hidden="1" customHeight="1" x14ac:dyDescent="0.25">
      <c r="J68"/>
      <c r="K68"/>
      <c r="L68"/>
      <c r="M68"/>
      <c r="N68"/>
      <c r="O68"/>
      <c r="P68"/>
      <c r="Q68"/>
      <c r="R68"/>
      <c r="S68"/>
      <c r="T68"/>
    </row>
    <row r="69" spans="2:25" ht="13.5" hidden="1" customHeight="1" x14ac:dyDescent="0.25">
      <c r="J69"/>
      <c r="K69"/>
      <c r="L69"/>
      <c r="M69"/>
      <c r="N69"/>
      <c r="O69"/>
      <c r="P69"/>
      <c r="Q69" s="31"/>
      <c r="R69" s="31"/>
      <c r="S69" s="31"/>
      <c r="T69" s="31"/>
      <c r="U69" s="31"/>
      <c r="V69" s="31"/>
      <c r="W69" s="31"/>
      <c r="X69" s="31"/>
      <c r="Y69" s="31"/>
    </row>
    <row r="70" spans="2:25" ht="0.75" hidden="1" customHeight="1" x14ac:dyDescent="0.25">
      <c r="J70"/>
      <c r="K70"/>
      <c r="L70"/>
      <c r="M70"/>
      <c r="N70"/>
      <c r="O70"/>
      <c r="P70"/>
      <c r="Q70"/>
      <c r="R70"/>
      <c r="S70"/>
      <c r="T70"/>
    </row>
    <row r="71" spans="2:25" ht="0.75" hidden="1" customHeight="1" x14ac:dyDescent="0.25">
      <c r="J71"/>
      <c r="K71"/>
      <c r="L71"/>
      <c r="M71"/>
      <c r="N71"/>
      <c r="O71"/>
      <c r="P71"/>
      <c r="Q71"/>
      <c r="R71"/>
      <c r="S71"/>
      <c r="T71"/>
    </row>
    <row r="72" spans="2:25" x14ac:dyDescent="0.25">
      <c r="J72"/>
      <c r="K72"/>
      <c r="L72"/>
      <c r="M72"/>
      <c r="N72"/>
      <c r="O72"/>
      <c r="P72"/>
      <c r="Q72"/>
      <c r="R72"/>
      <c r="S72"/>
      <c r="T72"/>
    </row>
    <row r="73" spans="2:25" x14ac:dyDescent="0.25">
      <c r="J73"/>
      <c r="K73"/>
      <c r="L73"/>
      <c r="M73"/>
      <c r="N73"/>
      <c r="O73"/>
      <c r="P73"/>
      <c r="Q73"/>
      <c r="R73"/>
      <c r="S73"/>
      <c r="T73"/>
    </row>
    <row r="74" spans="2:25" x14ac:dyDescent="0.25">
      <c r="J74"/>
      <c r="K74"/>
      <c r="L74"/>
      <c r="M74"/>
      <c r="N74"/>
      <c r="O74"/>
      <c r="P74"/>
      <c r="Q74"/>
      <c r="R74"/>
      <c r="S74"/>
      <c r="T74"/>
    </row>
    <row r="75" spans="2:25" x14ac:dyDescent="0.25">
      <c r="J75"/>
      <c r="K75"/>
      <c r="L75"/>
      <c r="M75"/>
      <c r="N75"/>
      <c r="O75"/>
      <c r="P75"/>
      <c r="Q75"/>
      <c r="R75"/>
      <c r="S75"/>
      <c r="T75"/>
    </row>
    <row r="76" spans="2:25" x14ac:dyDescent="0.25">
      <c r="J76"/>
      <c r="K76"/>
      <c r="L76"/>
      <c r="M76"/>
      <c r="N76"/>
      <c r="O76"/>
      <c r="P76"/>
      <c r="Q76"/>
      <c r="R76"/>
      <c r="S76"/>
      <c r="T76"/>
    </row>
    <row r="77" spans="2:25" x14ac:dyDescent="0.25">
      <c r="J77"/>
      <c r="K77"/>
      <c r="L77"/>
      <c r="M77"/>
      <c r="N77"/>
      <c r="O77"/>
      <c r="P77"/>
      <c r="Q77"/>
      <c r="R77"/>
      <c r="S77"/>
      <c r="T77"/>
    </row>
    <row r="78" spans="2:25" x14ac:dyDescent="0.25">
      <c r="J78"/>
      <c r="K78"/>
      <c r="L78"/>
      <c r="M78"/>
      <c r="N78"/>
      <c r="O78"/>
      <c r="P78"/>
      <c r="Q78"/>
      <c r="R78"/>
      <c r="S78"/>
      <c r="T78"/>
    </row>
    <row r="79" spans="2:25" x14ac:dyDescent="0.25">
      <c r="J79"/>
      <c r="K79"/>
      <c r="L79"/>
      <c r="M79"/>
      <c r="N79"/>
      <c r="O79"/>
      <c r="P79"/>
      <c r="Q79"/>
      <c r="R79"/>
      <c r="S79"/>
      <c r="T79"/>
    </row>
    <row r="80" spans="2:25" x14ac:dyDescent="0.25">
      <c r="J80"/>
      <c r="K80"/>
      <c r="L80"/>
      <c r="M80"/>
      <c r="N80"/>
      <c r="U80" s="93"/>
      <c r="V80" s="93"/>
      <c r="W80" s="93"/>
      <c r="X80" s="93"/>
      <c r="Y80" s="93"/>
    </row>
    <row r="81" spans="10:20" x14ac:dyDescent="0.25">
      <c r="J81"/>
      <c r="K81"/>
      <c r="L81"/>
      <c r="M81"/>
      <c r="N81"/>
      <c r="O81"/>
      <c r="P81"/>
      <c r="Q81"/>
      <c r="R81"/>
      <c r="S81"/>
      <c r="T81"/>
    </row>
    <row r="82" spans="10:20" x14ac:dyDescent="0.25">
      <c r="J82"/>
      <c r="K82"/>
      <c r="L82"/>
      <c r="M82"/>
      <c r="N82"/>
      <c r="O82"/>
      <c r="P82"/>
      <c r="Q82"/>
      <c r="R82"/>
      <c r="S82"/>
      <c r="T82"/>
    </row>
    <row r="83" spans="10:20" x14ac:dyDescent="0.25">
      <c r="J83"/>
      <c r="K83"/>
      <c r="L83"/>
      <c r="M83"/>
      <c r="N83"/>
      <c r="O83"/>
      <c r="P83"/>
      <c r="Q83"/>
      <c r="R83"/>
      <c r="S83"/>
      <c r="T83"/>
    </row>
    <row r="84" spans="10:20" x14ac:dyDescent="0.25">
      <c r="J84"/>
      <c r="K84"/>
      <c r="L84"/>
      <c r="M84"/>
      <c r="N84"/>
      <c r="O84"/>
      <c r="P84"/>
      <c r="Q84"/>
      <c r="R84"/>
      <c r="S84"/>
      <c r="T84"/>
    </row>
    <row r="85" spans="10:20" x14ac:dyDescent="0.25">
      <c r="J85"/>
      <c r="K85"/>
      <c r="L85"/>
      <c r="M85"/>
      <c r="N85"/>
      <c r="O85"/>
      <c r="P85"/>
      <c r="Q85"/>
      <c r="R85"/>
      <c r="S85"/>
      <c r="T85"/>
    </row>
    <row r="86" spans="10:20" x14ac:dyDescent="0.25">
      <c r="J86"/>
      <c r="K86"/>
      <c r="L86"/>
      <c r="M86"/>
      <c r="N86"/>
      <c r="O86"/>
      <c r="P86"/>
      <c r="Q86"/>
      <c r="R86"/>
      <c r="S86"/>
      <c r="T86"/>
    </row>
    <row r="87" spans="10:20" x14ac:dyDescent="0.25">
      <c r="J87"/>
      <c r="K87"/>
      <c r="L87"/>
      <c r="M87"/>
      <c r="N87"/>
      <c r="O87"/>
      <c r="P87"/>
      <c r="Q87"/>
      <c r="R87"/>
      <c r="S87"/>
      <c r="T87"/>
    </row>
    <row r="88" spans="10:20" x14ac:dyDescent="0.25">
      <c r="J88"/>
      <c r="K88"/>
      <c r="L88"/>
      <c r="M88"/>
      <c r="N88"/>
      <c r="O88"/>
      <c r="P88"/>
      <c r="Q88"/>
      <c r="R88"/>
      <c r="S88"/>
      <c r="T88"/>
    </row>
    <row r="89" spans="10:20" x14ac:dyDescent="0.25">
      <c r="J89"/>
      <c r="K89"/>
      <c r="L89"/>
      <c r="M89"/>
      <c r="N89"/>
      <c r="O89"/>
      <c r="P89"/>
      <c r="Q89"/>
      <c r="R89"/>
      <c r="S89"/>
      <c r="T89"/>
    </row>
    <row r="90" spans="10:20" x14ac:dyDescent="0.25">
      <c r="J90"/>
      <c r="K90"/>
      <c r="L90"/>
      <c r="M90"/>
      <c r="N90"/>
      <c r="O90"/>
      <c r="P90"/>
      <c r="Q90"/>
      <c r="R90"/>
      <c r="S90"/>
      <c r="T90"/>
    </row>
    <row r="91" spans="10:20" x14ac:dyDescent="0.25">
      <c r="J91"/>
      <c r="K91"/>
      <c r="L91"/>
      <c r="M91"/>
      <c r="N91"/>
      <c r="O91"/>
      <c r="P91"/>
      <c r="Q91"/>
      <c r="R91"/>
      <c r="S91"/>
      <c r="T91"/>
    </row>
    <row r="92" spans="10:20" x14ac:dyDescent="0.25">
      <c r="J92"/>
      <c r="K92"/>
      <c r="L92"/>
      <c r="M92"/>
      <c r="N92"/>
      <c r="O92"/>
      <c r="P92"/>
      <c r="Q92"/>
      <c r="R92"/>
      <c r="S92"/>
      <c r="T92"/>
    </row>
    <row r="93" spans="10:20" x14ac:dyDescent="0.25">
      <c r="J93"/>
      <c r="K93"/>
      <c r="L93"/>
      <c r="M93"/>
      <c r="N93"/>
      <c r="O93"/>
      <c r="P93"/>
      <c r="Q93"/>
      <c r="R93"/>
      <c r="S93"/>
      <c r="T93"/>
    </row>
    <row r="94" spans="10:20" x14ac:dyDescent="0.25">
      <c r="J94"/>
      <c r="K94"/>
      <c r="L94"/>
      <c r="M94"/>
      <c r="N94"/>
      <c r="O94"/>
      <c r="P94"/>
      <c r="Q94"/>
      <c r="R94"/>
      <c r="S94"/>
      <c r="T94"/>
    </row>
    <row r="95" spans="10:20" x14ac:dyDescent="0.25">
      <c r="J95"/>
      <c r="K95"/>
      <c r="L95"/>
      <c r="M95"/>
      <c r="N95"/>
      <c r="O95"/>
      <c r="P95"/>
      <c r="Q95"/>
      <c r="R95"/>
      <c r="S95"/>
      <c r="T95"/>
    </row>
    <row r="96" spans="10:20" x14ac:dyDescent="0.25">
      <c r="J96"/>
      <c r="K96"/>
      <c r="L96"/>
      <c r="M96"/>
      <c r="N96"/>
      <c r="O96"/>
      <c r="P96"/>
      <c r="Q96"/>
      <c r="R96"/>
      <c r="S96"/>
      <c r="T96"/>
    </row>
    <row r="97" spans="10:20" x14ac:dyDescent="0.25">
      <c r="J97"/>
      <c r="K97"/>
      <c r="L97"/>
      <c r="M97"/>
      <c r="N97"/>
      <c r="O97"/>
      <c r="P97"/>
      <c r="Q97"/>
      <c r="R97"/>
      <c r="S97"/>
      <c r="T97"/>
    </row>
    <row r="98" spans="10:20" x14ac:dyDescent="0.25">
      <c r="J98"/>
      <c r="K98"/>
      <c r="L98"/>
      <c r="M98"/>
      <c r="N98"/>
      <c r="O98"/>
      <c r="P98"/>
      <c r="Q98"/>
      <c r="R98"/>
      <c r="S98"/>
      <c r="T98"/>
    </row>
    <row r="99" spans="10:20" x14ac:dyDescent="0.25">
      <c r="J99"/>
      <c r="K99"/>
      <c r="L99"/>
      <c r="M99"/>
      <c r="N99"/>
      <c r="O99"/>
      <c r="P99"/>
      <c r="Q99"/>
      <c r="R99"/>
      <c r="S99"/>
      <c r="T99"/>
    </row>
    <row r="100" spans="10:20" x14ac:dyDescent="0.25">
      <c r="J100"/>
      <c r="K100"/>
      <c r="L100"/>
      <c r="M100"/>
      <c r="N100"/>
      <c r="O100"/>
      <c r="P100"/>
      <c r="Q100"/>
      <c r="R100"/>
      <c r="S100"/>
      <c r="T100"/>
    </row>
    <row r="101" spans="10:20" x14ac:dyDescent="0.25">
      <c r="J101"/>
      <c r="K101"/>
      <c r="L101"/>
      <c r="M101"/>
      <c r="N101"/>
      <c r="O101"/>
      <c r="P101"/>
      <c r="Q101"/>
      <c r="R101"/>
      <c r="S101"/>
      <c r="T101"/>
    </row>
    <row r="102" spans="10:20" x14ac:dyDescent="0.25">
      <c r="J102"/>
      <c r="K102"/>
      <c r="L102"/>
      <c r="M102"/>
      <c r="N102"/>
      <c r="O102"/>
      <c r="P102"/>
      <c r="Q102"/>
      <c r="R102"/>
      <c r="S102"/>
      <c r="T102"/>
    </row>
    <row r="103" spans="10:20" x14ac:dyDescent="0.25">
      <c r="J103"/>
      <c r="K103"/>
      <c r="L103"/>
      <c r="M103"/>
      <c r="N103"/>
      <c r="O103"/>
      <c r="P103"/>
      <c r="Q103"/>
      <c r="R103"/>
      <c r="S103"/>
      <c r="T103"/>
    </row>
    <row r="104" spans="10:20" x14ac:dyDescent="0.25">
      <c r="J104"/>
      <c r="K104"/>
      <c r="L104"/>
      <c r="M104"/>
      <c r="N104"/>
      <c r="O104"/>
      <c r="P104"/>
      <c r="Q104"/>
      <c r="R104"/>
      <c r="S104"/>
      <c r="T104"/>
    </row>
    <row r="105" spans="10:20" x14ac:dyDescent="0.25">
      <c r="J105"/>
      <c r="K105"/>
      <c r="L105"/>
      <c r="M105"/>
      <c r="N105"/>
      <c r="O105"/>
      <c r="P105"/>
      <c r="Q105"/>
      <c r="R105"/>
      <c r="S105"/>
      <c r="T105"/>
    </row>
    <row r="106" spans="10:20" x14ac:dyDescent="0.25">
      <c r="J106"/>
      <c r="K106"/>
      <c r="L106"/>
      <c r="M106"/>
      <c r="N106"/>
      <c r="O106"/>
      <c r="P106"/>
      <c r="Q106"/>
      <c r="R106"/>
      <c r="S106"/>
      <c r="T106"/>
    </row>
    <row r="107" spans="10:20" x14ac:dyDescent="0.25">
      <c r="J107"/>
      <c r="K107"/>
      <c r="L107"/>
      <c r="M107"/>
      <c r="N107"/>
      <c r="O107"/>
      <c r="P107"/>
      <c r="Q107"/>
      <c r="R107"/>
      <c r="S107"/>
      <c r="T107"/>
    </row>
    <row r="108" spans="10:20" x14ac:dyDescent="0.25">
      <c r="J108"/>
      <c r="K108"/>
      <c r="L108"/>
      <c r="M108"/>
      <c r="N108"/>
      <c r="O108"/>
      <c r="P108"/>
      <c r="Q108"/>
      <c r="R108"/>
      <c r="S108"/>
      <c r="T108"/>
    </row>
  </sheetData>
  <mergeCells count="41">
    <mergeCell ref="S56:X56"/>
    <mergeCell ref="S50:X51"/>
    <mergeCell ref="R48:X48"/>
    <mergeCell ref="V49:X49"/>
    <mergeCell ref="D3:G4"/>
    <mergeCell ref="B48:Q48"/>
    <mergeCell ref="C42:E44"/>
    <mergeCell ref="E7:G7"/>
    <mergeCell ref="B3:C4"/>
    <mergeCell ref="D8:G8"/>
    <mergeCell ref="J4:J9"/>
    <mergeCell ref="M4:M9"/>
    <mergeCell ref="N4:N9"/>
    <mergeCell ref="O4:O9"/>
    <mergeCell ref="K4:K9"/>
    <mergeCell ref="L4:L9"/>
    <mergeCell ref="D9:E9"/>
    <mergeCell ref="AK4:AK9"/>
    <mergeCell ref="AL4:AL9"/>
    <mergeCell ref="AM4:AM9"/>
    <mergeCell ref="AD4:AD9"/>
    <mergeCell ref="AE4:AE9"/>
    <mergeCell ref="AF4:AF9"/>
    <mergeCell ref="AG4:AG9"/>
    <mergeCell ref="AH4:AH9"/>
    <mergeCell ref="R4:R9"/>
    <mergeCell ref="Q4:Q9"/>
    <mergeCell ref="P4:P9"/>
    <mergeCell ref="AI4:AI9"/>
    <mergeCell ref="AJ4:AJ9"/>
    <mergeCell ref="Y4:Y9"/>
    <mergeCell ref="Z4:Z9"/>
    <mergeCell ref="S4:S9"/>
    <mergeCell ref="AA4:AA9"/>
    <mergeCell ref="AB4:AB9"/>
    <mergeCell ref="AC4:AC9"/>
    <mergeCell ref="T4:T9"/>
    <mergeCell ref="X4:X9"/>
    <mergeCell ref="W4:W9"/>
    <mergeCell ref="V4:V9"/>
    <mergeCell ref="U4:U9"/>
  </mergeCells>
  <conditionalFormatting sqref="G15">
    <cfRule type="expression" dxfId="388" priority="24">
      <formula>$G$12=2</formula>
    </cfRule>
  </conditionalFormatting>
  <conditionalFormatting sqref="I15">
    <cfRule type="expression" dxfId="386" priority="22">
      <formula>$G$12=2</formula>
    </cfRule>
  </conditionalFormatting>
  <conditionalFormatting sqref="I37">
    <cfRule type="cellIs" dxfId="385" priority="11" stopIfTrue="1" operator="lessThan">
      <formula>0</formula>
    </cfRule>
  </conditionalFormatting>
  <conditionalFormatting sqref="J16:X17 J19:X20 J24:X29 J35:X35 J39:X39">
    <cfRule type="expression" dxfId="383" priority="142" stopIfTrue="1">
      <formula>AO16&gt;0</formula>
    </cfRule>
  </conditionalFormatting>
  <conditionalFormatting sqref="J46:Y47 I41 K41:X41">
    <cfRule type="cellIs" dxfId="382" priority="49" stopIfTrue="1" operator="equal">
      <formula>0</formula>
    </cfRule>
  </conditionalFormatting>
  <conditionalFormatting sqref="J21:AM22 J31:AM34 J36:AM38 J40:AM40 Z41:AM41 J42:AM45">
    <cfRule type="cellIs" dxfId="381" priority="14" stopIfTrue="1" operator="equal">
      <formula>0</formula>
    </cfRule>
  </conditionalFormatting>
  <conditionalFormatting sqref="S56">
    <cfRule type="expression" dxfId="380" priority="48" stopIfTrue="1">
      <formula>LEN($S$56)&lt;2</formula>
    </cfRule>
  </conditionalFormatting>
  <conditionalFormatting sqref="Y16:AM17 Y19:AM20 Y24:AM29">
    <cfRule type="expression" dxfId="371" priority="8" stopIfTrue="1">
      <formula>BF16&gt;0</formula>
    </cfRule>
  </conditionalFormatting>
  <conditionalFormatting sqref="AN36:BU36">
    <cfRule type="cellIs" dxfId="367" priority="9" stopIfTrue="1" operator="equal">
      <formula>0</formula>
    </cfRule>
  </conditionalFormatting>
  <dataValidations count="2">
    <dataValidation type="custom" allowBlank="1" showInputMessage="1" showErrorMessage="1" error="Must be after start date" sqref="F5" xr:uid="{00000000-0002-0000-0400-000000000000}">
      <formula1>F5&gt;D5</formula1>
    </dataValidation>
    <dataValidation type="decimal" operator="lessThanOrEqual" allowBlank="1" showInputMessage="1" showErrorMessage="1" errorTitle="Overhead for højt" error="Overhead kan maskimalt være lønomkostninger gange oprindeligt aftalte overhead." sqref="J21:AM21" xr:uid="{00000000-0002-0000-0400-000001000000}">
      <formula1>J48</formula1>
    </dataValidation>
  </dataValidations>
  <pageMargins left="0.19685039370078741" right="0.19685039370078741" top="0.35433070866141736" bottom="0.35433070866141736" header="0.31496062992125984" footer="0.31496062992125984"/>
  <pageSetup paperSize="9" scale="60" fitToWidth="2" orientation="landscape" r:id="rId1"/>
  <headerFooter>
    <oddFooter>&amp;L&amp;G</oddFooter>
  </headerFooter>
  <colBreaks count="1" manualBreakCount="1">
    <brk id="24" max="62" man="1"/>
  </colBreaks>
  <legacyDrawingHF r:id="rId2"/>
  <extLst>
    <ext xmlns:x14="http://schemas.microsoft.com/office/spreadsheetml/2009/9/main" uri="{78C0D931-6437-407d-A8EE-F0AAD7539E65}">
      <x14:conditionalFormattings>
        <x14:conditionalFormatting xmlns:xm="http://schemas.microsoft.com/office/excel/2006/main">
          <x14:cfRule type="expression" priority="20" id="{325660B4-6A42-4DFB-9CC7-A6F9B95CB080}">
            <xm:f>'Budget &amp; Total'!$P$3=4</xm:f>
            <x14:dxf>
              <fill>
                <patternFill>
                  <bgColor rgb="FFBFE5E9"/>
                </patternFill>
              </fill>
            </x14:dxf>
          </x14:cfRule>
          <xm:sqref>D8</xm:sqref>
        </x14:conditionalFormatting>
        <x14:conditionalFormatting xmlns:xm="http://schemas.microsoft.com/office/excel/2006/main">
          <x14:cfRule type="expression" priority="19" id="{BA7871EF-964A-468E-B1C2-0E8F5F2BA4EC}">
            <xm:f>'Budget &amp; Total'!$P$3=4</xm:f>
            <x14:dxf>
              <fill>
                <patternFill>
                  <bgColor rgb="FFBFE5E9"/>
                </patternFill>
              </fill>
            </x14:dxf>
          </x14:cfRule>
          <xm:sqref>D9:E9</xm:sqref>
        </x14:conditionalFormatting>
        <x14:conditionalFormatting xmlns:xm="http://schemas.microsoft.com/office/excel/2006/main">
          <x14:cfRule type="expression" priority="18" id="{9509FDD1-3FEC-4C48-BF3B-14BECA195401}">
            <xm:f>'Budget &amp; Total'!$P$3=4</xm:f>
            <x14:dxf>
              <fill>
                <patternFill>
                  <bgColor rgb="FFBFE5E9"/>
                </patternFill>
              </fill>
            </x14:dxf>
          </x14:cfRule>
          <xm:sqref>F5</xm:sqref>
        </x14:conditionalFormatting>
        <x14:conditionalFormatting xmlns:xm="http://schemas.microsoft.com/office/excel/2006/main">
          <x14:cfRule type="expression" priority="25" id="{5DE90235-8ABE-485A-8917-FE0166237C22}">
            <xm:f>'Budget &amp; Total'!$P$3=4</xm:f>
            <x14:dxf>
              <fill>
                <patternFill>
                  <bgColor rgb="FF95D0C6"/>
                </patternFill>
              </fill>
            </x14:dxf>
          </x14:cfRule>
          <xm:sqref>F15</xm:sqref>
        </x14:conditionalFormatting>
        <x14:conditionalFormatting xmlns:xm="http://schemas.microsoft.com/office/excel/2006/main">
          <x14:cfRule type="expression" priority="17" id="{561254F4-8909-4D66-95ED-DF07F4B895D1}">
            <xm:f>'Budget &amp; Total'!$P$3=4</xm:f>
            <x14:dxf>
              <fill>
                <patternFill>
                  <bgColor rgb="FFBFE5E9"/>
                </patternFill>
              </fill>
            </x14:dxf>
          </x14:cfRule>
          <xm:sqref>G9</xm:sqref>
        </x14:conditionalFormatting>
        <x14:conditionalFormatting xmlns:xm="http://schemas.microsoft.com/office/excel/2006/main">
          <x14:cfRule type="expression" priority="23" id="{8C33A619-78D5-4687-91D0-E40BB04510B0}">
            <xm:f>'Budget &amp; Total'!$P$3=4</xm:f>
            <x14:dxf>
              <fill>
                <patternFill>
                  <bgColor rgb="FFF3DD8F"/>
                </patternFill>
              </fill>
            </x14:dxf>
          </x14:cfRule>
          <xm:sqref>G15</xm:sqref>
        </x14:conditionalFormatting>
        <x14:conditionalFormatting xmlns:xm="http://schemas.microsoft.com/office/excel/2006/main">
          <x14:cfRule type="expression" priority="21" id="{B8D0E1E5-4B7F-4A87-87CF-D8E9E27E9D6B}">
            <xm:f>'Budget &amp; Total'!$P$3=4</xm:f>
            <x14:dxf>
              <fill>
                <patternFill>
                  <bgColor rgb="FFF3DD8F"/>
                </patternFill>
              </fill>
            </x14:dxf>
          </x14:cfRule>
          <xm:sqref>I15</xm:sqref>
        </x14:conditionalFormatting>
        <x14:conditionalFormatting xmlns:xm="http://schemas.microsoft.com/office/excel/2006/main">
          <x14:cfRule type="expression" priority="34" id="{04C42CAE-56B4-450F-8EF0-2F96BD14A126}">
            <xm:f>'Budget &amp; Total'!$P$3=4</xm:f>
            <x14:dxf>
              <fill>
                <patternFill>
                  <bgColor rgb="FFCDE7E4"/>
                </patternFill>
              </fill>
            </x14:dxf>
          </x14:cfRule>
          <xm:sqref>J16:X17 J19:X20 J24:X29 J35:X35 J39:X39</xm:sqref>
        </x14:conditionalFormatting>
        <x14:conditionalFormatting xmlns:xm="http://schemas.microsoft.com/office/excel/2006/main">
          <x14:cfRule type="expression" priority="15" stopIfTrue="1" id="{E99E061D-A740-42CB-A00A-D4C646924432}">
            <xm:f>'P1'!BD16&gt;0</xm:f>
            <x14:dxf>
              <font>
                <color rgb="FFFF0000"/>
              </font>
            </x14:dxf>
          </x14:cfRule>
          <xm:sqref>Y24:Y29 Y16:Y17 Y19:Y20</xm:sqref>
        </x14:conditionalFormatting>
        <x14:conditionalFormatting xmlns:xm="http://schemas.microsoft.com/office/excel/2006/main">
          <x14:cfRule type="expression" priority="13" id="{1F1030DB-B703-40B8-82D1-15D13DCF11DA}">
            <xm:f>'P1'!$J$27&lt;'Budget &amp; Total'!$J$33</xm:f>
            <x14:dxf>
              <font>
                <color rgb="FFFF0000"/>
              </font>
            </x14:dxf>
          </x14:cfRule>
          <xm:sqref>Y27</xm:sqref>
        </x14:conditionalFormatting>
        <x14:conditionalFormatting xmlns:xm="http://schemas.microsoft.com/office/excel/2006/main">
          <x14:cfRule type="expression" priority="12" id="{A90BE6CE-18AE-404D-B6F1-5C5111DC7189}">
            <xm:f>Data!$L$9&gt;6</xm:f>
            <x14:dxf>
              <font>
                <color theme="1"/>
              </font>
              <fill>
                <patternFill>
                  <bgColor theme="0"/>
                </patternFill>
              </fill>
            </x14:dxf>
          </x14:cfRule>
          <xm:sqref>Y1:AM67</xm:sqref>
        </x14:conditionalFormatting>
        <x14:conditionalFormatting xmlns:xm="http://schemas.microsoft.com/office/excel/2006/main">
          <x14:cfRule type="expression" priority="6" id="{8ECD3DF3-1CB8-4DAB-BE48-19328E99C58D}">
            <xm:f>Data!$L$9&gt;6</xm:f>
            <x14:dxf>
              <border>
                <top style="thin">
                  <color auto="1"/>
                </top>
                <vertical/>
                <horizontal/>
              </border>
            </x14:dxf>
          </x14:cfRule>
          <xm:sqref>Y2:AM2 Y16:AM16 Y19:AM19 Y21:AM23 Y31:AM33 Y38:AM38 Y41:AM42 Y45:AM45 Y48:AM48</xm:sqref>
        </x14:conditionalFormatting>
        <x14:conditionalFormatting xmlns:xm="http://schemas.microsoft.com/office/excel/2006/main">
          <x14:cfRule type="expression" priority="2" id="{2A754614-3372-4D24-BB7B-E6EC699F0D98}">
            <xm:f>'Budget &amp; Total'!$G$102&lt;6</xm:f>
            <x14:dxf>
              <fill>
                <patternFill patternType="none">
                  <bgColor auto="1"/>
                </patternFill>
              </fill>
            </x14:dxf>
          </x14:cfRule>
          <xm:sqref>Y15:AM41</xm:sqref>
        </x14:conditionalFormatting>
        <x14:conditionalFormatting xmlns:xm="http://schemas.microsoft.com/office/excel/2006/main">
          <x14:cfRule type="expression" priority="1" id="{5A7D21C0-B439-4E88-BEC7-134B6A16ED8E}">
            <xm:f>'Budget &amp; Total'!$G$102&lt;6</xm:f>
            <x14:dxf>
              <font>
                <color theme="1"/>
              </font>
            </x14:dxf>
          </x14:cfRule>
          <x14:cfRule type="expression" priority="3" id="{62A77C33-CA77-4DFA-90EB-7385344AAB1C}">
            <xm:f>'Budget &amp; Total'!$P$3=4</xm:f>
            <x14:dxf>
              <fill>
                <patternFill>
                  <bgColor rgb="FFBFE5E9"/>
                </patternFill>
              </fill>
            </x14:dxf>
          </x14:cfRule>
          <x14:cfRule type="expression" priority="7" id="{2C6AE1AB-311F-4FA5-B8C7-C49D4870D0D1}">
            <xm:f>Data!$L$9&gt;6</xm:f>
            <x14:dxf>
              <fill>
                <patternFill>
                  <bgColor rgb="FFE1EDE6"/>
                </patternFill>
              </fill>
            </x14:dxf>
          </x14:cfRule>
          <xm:sqref>Y16:AM17 Y19:AM20 Y24:AM29 Y35:AM35 Y39:AM39</xm:sqref>
        </x14:conditionalFormatting>
        <x14:conditionalFormatting xmlns:xm="http://schemas.microsoft.com/office/excel/2006/main">
          <x14:cfRule type="expression" priority="4" id="{D47851E9-00BC-497B-8B3E-193C9B4DAA3B}">
            <xm:f>Data!$L$9&gt;6</xm:f>
            <x14:dxf>
              <fill>
                <patternFill>
                  <bgColor rgb="FFE5E5E5"/>
                </patternFill>
              </fill>
            </x14:dxf>
          </x14:cfRule>
          <xm:sqref>Y41:AM45</xm:sqref>
        </x14:conditionalFormatting>
        <x14:conditionalFormatting xmlns:xm="http://schemas.microsoft.com/office/excel/2006/main">
          <x14:cfRule type="expression" priority="16" stopIfTrue="1" id="{768687BC-A669-43C7-BFCB-255D9BCC7C23}">
            <xm:f>'P1'!BV16&gt;0</xm:f>
            <x14:dxf>
              <font>
                <color rgb="FFFF0000"/>
              </font>
            </x14:dxf>
          </x14:cfRule>
          <xm:sqref>Z16:AM17 Z19:AM20 Z24:AM29</xm:sqref>
        </x14:conditionalFormatting>
        <x14:conditionalFormatting xmlns:xm="http://schemas.microsoft.com/office/excel/2006/main">
          <x14:cfRule type="expression" priority="5" id="{767C4767-73CD-4FA3-B542-75028C7F2910}">
            <xm:f>Data!$L$9&gt;6</xm:f>
            <x14:dxf>
              <border>
                <right style="thin">
                  <color auto="1"/>
                </right>
                <vertical/>
                <horizontal/>
              </border>
            </x14:dxf>
          </x14:cfRule>
          <xm:sqref>AM2:AM45</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6"/>
  <dimension ref="A1:BU108"/>
  <sheetViews>
    <sheetView showGridLines="0" showRuler="0" showWhiteSpace="0" topLeftCell="B10" zoomScale="70" zoomScaleNormal="70" zoomScaleSheetLayoutView="70" zoomScalePageLayoutView="80" workbookViewId="0">
      <selection activeCell="S56" sqref="S56:X56"/>
    </sheetView>
  </sheetViews>
  <sheetFormatPr defaultRowHeight="13.2" x14ac:dyDescent="0.25"/>
  <cols>
    <col min="1" max="1" width="1.88671875" style="92" hidden="1" customWidth="1"/>
    <col min="2" max="2" width="3" style="93" customWidth="1"/>
    <col min="3" max="3" width="13.6640625" customWidth="1"/>
    <col min="4" max="4" width="16.6640625" customWidth="1"/>
    <col min="5" max="5" width="7.109375" style="93" customWidth="1"/>
    <col min="6" max="6" width="12.88671875" style="93" customWidth="1"/>
    <col min="7" max="7" width="12.109375" style="93" customWidth="1"/>
    <col min="8" max="8" width="2.109375" style="4" customWidth="1"/>
    <col min="9" max="9" width="10.88671875" style="93" customWidth="1"/>
    <col min="10" max="20" width="10" style="93" customWidth="1"/>
    <col min="21" max="23" width="10" customWidth="1"/>
    <col min="24" max="24" width="9.6640625" customWidth="1"/>
    <col min="25" max="25" width="9.6640625" style="94" customWidth="1"/>
    <col min="26" max="39" width="9.6640625" customWidth="1"/>
    <col min="40" max="55" width="9.6640625" hidden="1" customWidth="1"/>
    <col min="56" max="73" width="9.109375" hidden="1" customWidth="1"/>
  </cols>
  <sheetData>
    <row r="1" spans="1:72" ht="22.5" customHeight="1" x14ac:dyDescent="0.25">
      <c r="B1" s="99"/>
      <c r="C1" s="4"/>
      <c r="D1" s="4"/>
      <c r="E1" s="99"/>
      <c r="F1" s="99"/>
      <c r="G1" s="99"/>
      <c r="I1" s="99"/>
      <c r="J1" s="99"/>
      <c r="K1" s="99"/>
      <c r="L1" s="99"/>
      <c r="M1" s="99"/>
      <c r="N1" s="99"/>
      <c r="O1" s="99"/>
      <c r="P1" s="99"/>
      <c r="Q1" s="99"/>
      <c r="R1" s="99"/>
      <c r="S1" s="99"/>
      <c r="T1" s="99"/>
      <c r="U1" s="4"/>
      <c r="V1" s="4"/>
      <c r="W1" s="4"/>
      <c r="X1" s="355" t="str">
        <f>CONCATENATE(Data!$G$2," ",Data!$H$27)</f>
        <v>Energistyrelsen 2.5.2</v>
      </c>
      <c r="Y1" s="795"/>
      <c r="Z1" s="774"/>
      <c r="AA1" s="297"/>
      <c r="AB1" s="297"/>
      <c r="AC1" s="297"/>
      <c r="AD1" s="297"/>
      <c r="AE1" s="297"/>
      <c r="AF1" s="297"/>
      <c r="AG1" s="297"/>
      <c r="AH1" s="297"/>
      <c r="AI1" s="297"/>
      <c r="AJ1" s="297"/>
      <c r="AK1" s="297"/>
      <c r="AL1" s="297"/>
      <c r="AM1" s="297"/>
    </row>
    <row r="2" spans="1:72" ht="21" x14ac:dyDescent="0.4">
      <c r="B2" s="95" t="str">
        <f>Data!B107</f>
        <v xml:space="preserve">Udbetalingsanmodning </v>
      </c>
      <c r="C2" s="4"/>
      <c r="D2" s="4"/>
      <c r="E2" s="4"/>
      <c r="F2" s="4"/>
      <c r="G2" s="4"/>
      <c r="I2" s="96" t="s">
        <v>34</v>
      </c>
      <c r="J2" s="97">
        <v>1</v>
      </c>
      <c r="K2" s="97">
        <v>2</v>
      </c>
      <c r="L2" s="97">
        <v>3</v>
      </c>
      <c r="M2" s="97">
        <v>4</v>
      </c>
      <c r="N2" s="97">
        <v>5</v>
      </c>
      <c r="O2" s="97">
        <v>6</v>
      </c>
      <c r="P2" s="97">
        <v>7</v>
      </c>
      <c r="Q2" s="97">
        <v>8</v>
      </c>
      <c r="R2" s="97">
        <v>9</v>
      </c>
      <c r="S2" s="97">
        <v>10</v>
      </c>
      <c r="T2" s="97">
        <v>11</v>
      </c>
      <c r="U2" s="97">
        <v>12</v>
      </c>
      <c r="V2" s="97">
        <v>13</v>
      </c>
      <c r="W2" s="97">
        <v>14</v>
      </c>
      <c r="X2" s="786">
        <v>15</v>
      </c>
      <c r="Y2" s="651">
        <v>16</v>
      </c>
      <c r="Z2" s="651">
        <v>17</v>
      </c>
      <c r="AA2" s="651">
        <v>18</v>
      </c>
      <c r="AB2" s="651">
        <v>19</v>
      </c>
      <c r="AC2" s="651">
        <v>20</v>
      </c>
      <c r="AD2" s="651">
        <v>21</v>
      </c>
      <c r="AE2" s="651">
        <v>22</v>
      </c>
      <c r="AF2" s="651">
        <v>23</v>
      </c>
      <c r="AG2" s="651">
        <v>24</v>
      </c>
      <c r="AH2" s="651">
        <v>25</v>
      </c>
      <c r="AI2" s="651">
        <v>26</v>
      </c>
      <c r="AJ2" s="651">
        <v>27</v>
      </c>
      <c r="AK2" s="651">
        <v>28</v>
      </c>
      <c r="AL2" s="651">
        <v>29</v>
      </c>
      <c r="AM2" s="651">
        <v>30</v>
      </c>
      <c r="AN2" s="94" t="s">
        <v>48</v>
      </c>
      <c r="BE2" s="94" t="s">
        <v>48</v>
      </c>
    </row>
    <row r="3" spans="1:72" ht="21" customHeight="1" x14ac:dyDescent="0.25">
      <c r="B3" s="919">
        <f>'Budget &amp; Total'!C5</f>
        <v>0</v>
      </c>
      <c r="C3" s="919"/>
      <c r="D3" s="909">
        <f>'Budget &amp; Total'!C8</f>
        <v>0</v>
      </c>
      <c r="E3" s="909"/>
      <c r="F3" s="909"/>
      <c r="G3" s="909"/>
      <c r="I3" s="100" t="str">
        <f>C7</f>
        <v>CVR-nummer</v>
      </c>
      <c r="J3" s="101">
        <f>HLOOKUP(J$2,'Budget &amp; Total'!$1:$95,6,FALSE)</f>
        <v>0</v>
      </c>
      <c r="K3" s="101">
        <f>HLOOKUP(K$2,'Budget &amp; Total'!$1:$95,6,FALSE)</f>
        <v>0</v>
      </c>
      <c r="L3" s="101">
        <f>HLOOKUP(L$2,'Budget &amp; Total'!$1:$95,6,FALSE)</f>
        <v>0</v>
      </c>
      <c r="M3" s="101">
        <f>HLOOKUP(M$2,'Budget &amp; Total'!$1:$95,6,FALSE)</f>
        <v>0</v>
      </c>
      <c r="N3" s="101">
        <f>HLOOKUP(N$2,'Budget &amp; Total'!$1:$95,6,FALSE)</f>
        <v>0</v>
      </c>
      <c r="O3" s="101">
        <f>HLOOKUP(O$2,'Budget &amp; Total'!$1:$95,6,FALSE)</f>
        <v>0</v>
      </c>
      <c r="P3" s="101">
        <f>HLOOKUP(P$2,'Budget &amp; Total'!$1:$95,6,FALSE)</f>
        <v>0</v>
      </c>
      <c r="Q3" s="101">
        <f>HLOOKUP(Q$2,'Budget &amp; Total'!$1:$95,6,FALSE)</f>
        <v>0</v>
      </c>
      <c r="R3" s="101">
        <f>HLOOKUP(R$2,'Budget &amp; Total'!$1:$95,6,FALSE)</f>
        <v>0</v>
      </c>
      <c r="S3" s="101">
        <f>HLOOKUP(S$2,'Budget &amp; Total'!$1:$95,6,FALSE)</f>
        <v>0</v>
      </c>
      <c r="T3" s="101">
        <f>HLOOKUP(T$2,'Budget &amp; Total'!$1:$95,6,FALSE)</f>
        <v>0</v>
      </c>
      <c r="U3" s="101">
        <f>HLOOKUP(U$2,'Budget &amp; Total'!$1:$95,6,FALSE)</f>
        <v>0</v>
      </c>
      <c r="V3" s="101">
        <f>HLOOKUP(V$2,'Budget &amp; Total'!$1:$95,6,FALSE)</f>
        <v>0</v>
      </c>
      <c r="W3" s="101">
        <f>HLOOKUP(W$2,'Budget &amp; Total'!$1:$95,6,FALSE)</f>
        <v>0</v>
      </c>
      <c r="X3" s="206">
        <f>HLOOKUP(X$2,'Budget &amp; Total'!$1:$95,6,FALSE)</f>
        <v>0</v>
      </c>
      <c r="Y3" s="763">
        <f>HLOOKUP(Y$2,'Budget &amp; Total'!$1:$95,6,FALSE)</f>
        <v>0</v>
      </c>
      <c r="Z3" s="763">
        <f>HLOOKUP(Z$2,'Budget &amp; Total'!$1:$95,6,FALSE)</f>
        <v>0</v>
      </c>
      <c r="AA3" s="763">
        <f>HLOOKUP(AA$2,'Budget &amp; Total'!$1:$95,6,FALSE)</f>
        <v>0</v>
      </c>
      <c r="AB3" s="763">
        <f>HLOOKUP(AB$2,'Budget &amp; Total'!$1:$95,6,FALSE)</f>
        <v>0</v>
      </c>
      <c r="AC3" s="763">
        <f>HLOOKUP(AC$2,'Budget &amp; Total'!$1:$95,6,FALSE)</f>
        <v>0</v>
      </c>
      <c r="AD3" s="763">
        <f>HLOOKUP(AD$2,'Budget &amp; Total'!$1:$95,6,FALSE)</f>
        <v>0</v>
      </c>
      <c r="AE3" s="763">
        <f>HLOOKUP(AE$2,'Budget &amp; Total'!$1:$95,6,FALSE)</f>
        <v>0</v>
      </c>
      <c r="AF3" s="763">
        <f>HLOOKUP(AF$2,'Budget &amp; Total'!$1:$95,6,FALSE)</f>
        <v>0</v>
      </c>
      <c r="AG3" s="763">
        <f>HLOOKUP(AG$2,'Budget &amp; Total'!$1:$95,6,FALSE)</f>
        <v>0</v>
      </c>
      <c r="AH3" s="763">
        <f>HLOOKUP(AH$2,'Budget &amp; Total'!$1:$95,6,FALSE)</f>
        <v>0</v>
      </c>
      <c r="AI3" s="763">
        <f>HLOOKUP(AI$2,'Budget &amp; Total'!$1:$95,6,FALSE)</f>
        <v>0</v>
      </c>
      <c r="AJ3" s="763">
        <f>HLOOKUP(AJ$2,'Budget &amp; Total'!$1:$95,6,FALSE)</f>
        <v>0</v>
      </c>
      <c r="AK3" s="763">
        <f>HLOOKUP(AK$2,'Budget &amp; Total'!$1:$95,6,FALSE)</f>
        <v>0</v>
      </c>
      <c r="AL3" s="763">
        <f>HLOOKUP(AL$2,'Budget &amp; Total'!$1:$95,6,FALSE)</f>
        <v>0</v>
      </c>
      <c r="AM3" s="763">
        <f>HLOOKUP(AM$2,'Budget &amp; Total'!$1:$95,6,FALSE)</f>
        <v>0</v>
      </c>
      <c r="AN3" s="94">
        <v>6</v>
      </c>
      <c r="BE3" s="94">
        <v>6</v>
      </c>
    </row>
    <row r="4" spans="1:72" s="1" customFormat="1" ht="28.5" customHeight="1" x14ac:dyDescent="0.2">
      <c r="A4" s="102"/>
      <c r="B4" s="919"/>
      <c r="C4" s="919"/>
      <c r="D4" s="909"/>
      <c r="E4" s="909"/>
      <c r="F4" s="909"/>
      <c r="G4" s="909"/>
      <c r="H4" s="9"/>
      <c r="I4" s="103" t="str">
        <f>Data!B51</f>
        <v>Navn</v>
      </c>
      <c r="J4" s="899">
        <f>HLOOKUP(J$2,'Budget &amp; Total'!$1:$95,5,FALSE)</f>
        <v>0</v>
      </c>
      <c r="K4" s="899">
        <f>HLOOKUP(K$2,'Budget &amp; Total'!$1:$95,5,FALSE)</f>
        <v>0</v>
      </c>
      <c r="L4" s="899">
        <f>HLOOKUP(L$2,'Budget &amp; Total'!$1:$95,5,FALSE)</f>
        <v>0</v>
      </c>
      <c r="M4" s="899">
        <f>HLOOKUP(M$2,'Budget &amp; Total'!$1:$95,5,FALSE)</f>
        <v>0</v>
      </c>
      <c r="N4" s="899">
        <f>HLOOKUP(N$2,'Budget &amp; Total'!$1:$95,5,FALSE)</f>
        <v>0</v>
      </c>
      <c r="O4" s="899">
        <f>HLOOKUP(O$2,'Budget &amp; Total'!$1:$95,5,FALSE)</f>
        <v>0</v>
      </c>
      <c r="P4" s="899">
        <f>HLOOKUP(P$2,'Budget &amp; Total'!$1:$95,5,FALSE)</f>
        <v>0</v>
      </c>
      <c r="Q4" s="899">
        <f>HLOOKUP(Q$2,'Budget &amp; Total'!$1:$95,5,FALSE)</f>
        <v>0</v>
      </c>
      <c r="R4" s="899">
        <f>HLOOKUP(R$2,'Budget &amp; Total'!$1:$95,5,FALSE)</f>
        <v>0</v>
      </c>
      <c r="S4" s="899">
        <f>HLOOKUP(S$2,'Budget &amp; Total'!$1:$95,5,FALSE)</f>
        <v>0</v>
      </c>
      <c r="T4" s="899">
        <f>HLOOKUP(T$2,'Budget &amp; Total'!$1:$95,5,FALSE)</f>
        <v>0</v>
      </c>
      <c r="U4" s="899">
        <f>HLOOKUP(U$2,'Budget &amp; Total'!$1:$95,5,FALSE)</f>
        <v>0</v>
      </c>
      <c r="V4" s="899">
        <f>HLOOKUP(V$2,'Budget &amp; Total'!$1:$95,5,FALSE)</f>
        <v>0</v>
      </c>
      <c r="W4" s="899">
        <f>HLOOKUP(W$2,'Budget &amp; Total'!$1:$95,5,FALSE)</f>
        <v>0</v>
      </c>
      <c r="X4" s="908">
        <f>HLOOKUP(X$2,'Budget &amp; Total'!$1:$95,5,FALSE)</f>
        <v>0</v>
      </c>
      <c r="Y4" s="897">
        <f>HLOOKUP(Y$2,'Budget &amp; Total'!$1:$95,5,FALSE)</f>
        <v>0</v>
      </c>
      <c r="Z4" s="897">
        <f>HLOOKUP(Z$2,'Budget &amp; Total'!$1:$95,5,FALSE)</f>
        <v>0</v>
      </c>
      <c r="AA4" s="897">
        <f>HLOOKUP(AA$2,'Budget &amp; Total'!$1:$95,5,FALSE)</f>
        <v>0</v>
      </c>
      <c r="AB4" s="897">
        <f>HLOOKUP(AB$2,'Budget &amp; Total'!$1:$95,5,FALSE)</f>
        <v>0</v>
      </c>
      <c r="AC4" s="897">
        <f>HLOOKUP(AC$2,'Budget &amp; Total'!$1:$95,5,FALSE)</f>
        <v>0</v>
      </c>
      <c r="AD4" s="897">
        <f>HLOOKUP(AD$2,'Budget &amp; Total'!$1:$95,5,FALSE)</f>
        <v>0</v>
      </c>
      <c r="AE4" s="897">
        <f>HLOOKUP(AE$2,'Budget &amp; Total'!$1:$95,5,FALSE)</f>
        <v>0</v>
      </c>
      <c r="AF4" s="897">
        <f>HLOOKUP(AF$2,'Budget &amp; Total'!$1:$95,5,FALSE)</f>
        <v>0</v>
      </c>
      <c r="AG4" s="897">
        <f>HLOOKUP(AG$2,'Budget &amp; Total'!$1:$95,5,FALSE)</f>
        <v>0</v>
      </c>
      <c r="AH4" s="897">
        <f>HLOOKUP(AH$2,'Budget &amp; Total'!$1:$95,5,FALSE)</f>
        <v>0</v>
      </c>
      <c r="AI4" s="897">
        <f>HLOOKUP(AI$2,'Budget &amp; Total'!$1:$95,5,FALSE)</f>
        <v>0</v>
      </c>
      <c r="AJ4" s="897">
        <f>HLOOKUP(AJ$2,'Budget &amp; Total'!$1:$95,5,FALSE)</f>
        <v>0</v>
      </c>
      <c r="AK4" s="897">
        <f>HLOOKUP(AK$2,'Budget &amp; Total'!$1:$95,5,FALSE)</f>
        <v>0</v>
      </c>
      <c r="AL4" s="897">
        <f>HLOOKUP(AL$2,'Budget &amp; Total'!$1:$95,5,FALSE)</f>
        <v>0</v>
      </c>
      <c r="AM4" s="897">
        <f>HLOOKUP(AM$2,'Budget &amp; Total'!$1:$95,5,FALSE)</f>
        <v>0</v>
      </c>
      <c r="AN4" s="94">
        <v>5</v>
      </c>
      <c r="BE4" s="94">
        <v>5</v>
      </c>
    </row>
    <row r="5" spans="1:72" s="1" customFormat="1" ht="18" customHeight="1" x14ac:dyDescent="0.25">
      <c r="A5" s="102"/>
      <c r="B5" s="355" t="str">
        <f ca="1">CONCATENATE(RIGHT(G5,1),".")</f>
        <v>4.</v>
      </c>
      <c r="C5" s="4" t="str">
        <f>Data!B47</f>
        <v>periode fra</v>
      </c>
      <c r="D5" s="299">
        <f ca="1">HLOOKUP(G6,'Period(er)'!X1:AL4,4,FALSE)+1</f>
        <v>1</v>
      </c>
      <c r="E5" s="300" t="str">
        <f>Data!B115</f>
        <v>til</v>
      </c>
      <c r="F5" s="601"/>
      <c r="G5" s="298" t="str">
        <f ca="1">IF('Budget &amp; Total'!AS3="UK", "P4",MID(CELL("Filnavn",A3),FIND("]",CELL("filnavn",A3))+1,999))</f>
        <v>P4</v>
      </c>
      <c r="H5" s="9"/>
      <c r="I5" s="103"/>
      <c r="J5" s="899"/>
      <c r="K5" s="899"/>
      <c r="L5" s="899"/>
      <c r="M5" s="899"/>
      <c r="N5" s="899"/>
      <c r="O5" s="899"/>
      <c r="P5" s="899"/>
      <c r="Q5" s="899"/>
      <c r="R5" s="899"/>
      <c r="S5" s="899"/>
      <c r="T5" s="899"/>
      <c r="U5" s="899"/>
      <c r="V5" s="899"/>
      <c r="W5" s="899"/>
      <c r="X5" s="908"/>
      <c r="Y5" s="897"/>
      <c r="Z5" s="897"/>
      <c r="AA5" s="897"/>
      <c r="AB5" s="897"/>
      <c r="AC5" s="897"/>
      <c r="AD5" s="897"/>
      <c r="AE5" s="897"/>
      <c r="AF5" s="897"/>
      <c r="AG5" s="897"/>
      <c r="AH5" s="897"/>
      <c r="AI5" s="897"/>
      <c r="AJ5" s="897"/>
      <c r="AK5" s="897"/>
      <c r="AL5" s="897"/>
      <c r="AM5" s="897"/>
      <c r="AN5" s="94"/>
      <c r="BE5" s="94"/>
    </row>
    <row r="6" spans="1:72" s="1" customFormat="1" ht="26.25" customHeight="1" x14ac:dyDescent="0.3">
      <c r="A6" s="102"/>
      <c r="B6" s="44" t="str">
        <f>Data!B46</f>
        <v>Projektansvarlig</v>
      </c>
      <c r="C6" s="47"/>
      <c r="D6" s="47"/>
      <c r="E6" s="47"/>
      <c r="F6" s="9"/>
      <c r="G6" s="298" t="str">
        <f ca="1">HLOOKUP(G5,'Period(er)'!X2:AL30,29,FALSE)</f>
        <v>P3</v>
      </c>
      <c r="H6" s="9"/>
      <c r="I6" s="103"/>
      <c r="J6" s="899"/>
      <c r="K6" s="899"/>
      <c r="L6" s="899"/>
      <c r="M6" s="899"/>
      <c r="N6" s="899"/>
      <c r="O6" s="899"/>
      <c r="P6" s="899"/>
      <c r="Q6" s="899"/>
      <c r="R6" s="899"/>
      <c r="S6" s="899"/>
      <c r="T6" s="899"/>
      <c r="U6" s="899"/>
      <c r="V6" s="899"/>
      <c r="W6" s="899"/>
      <c r="X6" s="908"/>
      <c r="Y6" s="897"/>
      <c r="Z6" s="897"/>
      <c r="AA6" s="897"/>
      <c r="AB6" s="897"/>
      <c r="AC6" s="897"/>
      <c r="AD6" s="897"/>
      <c r="AE6" s="897"/>
      <c r="AF6" s="897"/>
      <c r="AG6" s="897"/>
      <c r="AH6" s="897"/>
      <c r="AI6" s="897"/>
      <c r="AJ6" s="897"/>
      <c r="AK6" s="897"/>
      <c r="AL6" s="897"/>
      <c r="AM6" s="897"/>
      <c r="AN6" s="94"/>
      <c r="BE6" s="94"/>
    </row>
    <row r="7" spans="1:72" s="1" customFormat="1" ht="14.25" customHeight="1" x14ac:dyDescent="0.25">
      <c r="A7" s="102"/>
      <c r="B7" s="9"/>
      <c r="C7" s="4" t="str">
        <f>Data!B43</f>
        <v>CVR-nummer</v>
      </c>
      <c r="D7" s="89">
        <f>J3</f>
        <v>0</v>
      </c>
      <c r="E7" s="900">
        <f>J4</f>
        <v>0</v>
      </c>
      <c r="F7" s="900"/>
      <c r="G7" s="900"/>
      <c r="H7" s="9"/>
      <c r="I7" s="103"/>
      <c r="J7" s="899"/>
      <c r="K7" s="899"/>
      <c r="L7" s="899"/>
      <c r="M7" s="899"/>
      <c r="N7" s="899"/>
      <c r="O7" s="899"/>
      <c r="P7" s="899"/>
      <c r="Q7" s="899"/>
      <c r="R7" s="899"/>
      <c r="S7" s="899"/>
      <c r="T7" s="899"/>
      <c r="U7" s="899"/>
      <c r="V7" s="899"/>
      <c r="W7" s="899"/>
      <c r="X7" s="908"/>
      <c r="Y7" s="897"/>
      <c r="Z7" s="897"/>
      <c r="AA7" s="897"/>
      <c r="AB7" s="897"/>
      <c r="AC7" s="897"/>
      <c r="AD7" s="897"/>
      <c r="AE7" s="897"/>
      <c r="AF7" s="897"/>
      <c r="AG7" s="897"/>
      <c r="AH7" s="897"/>
      <c r="AI7" s="897"/>
      <c r="AJ7" s="897"/>
      <c r="AK7" s="897"/>
      <c r="AL7" s="897"/>
      <c r="AM7" s="897"/>
      <c r="AN7" s="94"/>
      <c r="BE7" s="94"/>
    </row>
    <row r="8" spans="1:72" s="1" customFormat="1" ht="21.75" customHeight="1" x14ac:dyDescent="0.25">
      <c r="A8" s="102"/>
      <c r="B8" s="9"/>
      <c r="C8" s="4" t="str">
        <f>Data!B44</f>
        <v>Projektleder:</v>
      </c>
      <c r="D8" s="901">
        <f>'Budget &amp; Total'!D11:F11</f>
        <v>0</v>
      </c>
      <c r="E8" s="902"/>
      <c r="F8" s="902"/>
      <c r="G8" s="903"/>
      <c r="H8" s="9"/>
      <c r="I8" s="103"/>
      <c r="J8" s="899"/>
      <c r="K8" s="899"/>
      <c r="L8" s="899"/>
      <c r="M8" s="899"/>
      <c r="N8" s="899"/>
      <c r="O8" s="899"/>
      <c r="P8" s="899"/>
      <c r="Q8" s="899"/>
      <c r="R8" s="899"/>
      <c r="S8" s="899"/>
      <c r="T8" s="899"/>
      <c r="U8" s="899"/>
      <c r="V8" s="899"/>
      <c r="W8" s="899"/>
      <c r="X8" s="908"/>
      <c r="Y8" s="897"/>
      <c r="Z8" s="897"/>
      <c r="AA8" s="897"/>
      <c r="AB8" s="897"/>
      <c r="AC8" s="897"/>
      <c r="AD8" s="897"/>
      <c r="AE8" s="897"/>
      <c r="AF8" s="897"/>
      <c r="AG8" s="897"/>
      <c r="AH8" s="897"/>
      <c r="AI8" s="897"/>
      <c r="AJ8" s="897"/>
      <c r="AK8" s="897"/>
      <c r="AL8" s="897"/>
      <c r="AM8" s="897"/>
      <c r="AN8" s="94"/>
      <c r="BE8" s="94"/>
    </row>
    <row r="9" spans="1:72" s="1" customFormat="1" ht="18" customHeight="1" x14ac:dyDescent="0.25">
      <c r="A9" s="102"/>
      <c r="B9" s="9"/>
      <c r="C9" s="4" t="str">
        <f>Data!B45</f>
        <v>E-mail:</v>
      </c>
      <c r="D9" s="913">
        <f>'Budget &amp; Total'!D12:F12</f>
        <v>0</v>
      </c>
      <c r="E9" s="914"/>
      <c r="F9" s="51" t="str">
        <f>Data!B50</f>
        <v>Telefon:</v>
      </c>
      <c r="G9" s="602">
        <f>'Budget &amp; Total'!D13</f>
        <v>0</v>
      </c>
      <c r="H9" s="9"/>
      <c r="I9" s="73" t="str">
        <f>Data!B49</f>
        <v>Overheads</v>
      </c>
      <c r="J9" s="899"/>
      <c r="K9" s="899"/>
      <c r="L9" s="899"/>
      <c r="M9" s="899"/>
      <c r="N9" s="899"/>
      <c r="O9" s="899"/>
      <c r="P9" s="899"/>
      <c r="Q9" s="899"/>
      <c r="R9" s="899"/>
      <c r="S9" s="899"/>
      <c r="T9" s="899"/>
      <c r="U9" s="899"/>
      <c r="V9" s="899"/>
      <c r="W9" s="899"/>
      <c r="X9" s="908"/>
      <c r="Y9" s="897"/>
      <c r="Z9" s="897"/>
      <c r="AA9" s="897"/>
      <c r="AB9" s="897"/>
      <c r="AC9" s="897"/>
      <c r="AD9" s="897"/>
      <c r="AE9" s="897"/>
      <c r="AF9" s="897"/>
      <c r="AG9" s="897"/>
      <c r="AH9" s="897"/>
      <c r="AI9" s="897"/>
      <c r="AJ9" s="897"/>
      <c r="AK9" s="897"/>
      <c r="AL9" s="897"/>
      <c r="AM9" s="897"/>
    </row>
    <row r="10" spans="1:72" s="1" customFormat="1" ht="15.75" customHeight="1" x14ac:dyDescent="0.2">
      <c r="A10" s="102"/>
      <c r="B10" s="9"/>
      <c r="C10" s="9"/>
      <c r="D10" s="9"/>
      <c r="E10" s="9"/>
      <c r="F10" s="9"/>
      <c r="G10" s="9"/>
      <c r="H10" s="9"/>
      <c r="I10" s="105" t="str">
        <f>Data!B77</f>
        <v>- Løn</v>
      </c>
      <c r="J10" s="106">
        <f>HLOOKUP(J$2,'Budget &amp; Total'!$1:$95,26,FALSE)</f>
        <v>0</v>
      </c>
      <c r="K10" s="106">
        <f>HLOOKUP(K$2,'Budget &amp; Total'!$1:$95,26,FALSE)</f>
        <v>0</v>
      </c>
      <c r="L10" s="106">
        <f>HLOOKUP(L$2,'Budget &amp; Total'!$1:$95,26,FALSE)</f>
        <v>0</v>
      </c>
      <c r="M10" s="106">
        <f>HLOOKUP(M$2,'Budget &amp; Total'!$1:$95,26,FALSE)</f>
        <v>0</v>
      </c>
      <c r="N10" s="106">
        <f>HLOOKUP(N$2,'Budget &amp; Total'!$1:$95,26,FALSE)</f>
        <v>0</v>
      </c>
      <c r="O10" s="106">
        <f>HLOOKUP(O$2,'Budget &amp; Total'!$1:$95,26,FALSE)</f>
        <v>0</v>
      </c>
      <c r="P10" s="106">
        <f>HLOOKUP(P$2,'Budget &amp; Total'!$1:$95,26,FALSE)</f>
        <v>0</v>
      </c>
      <c r="Q10" s="106">
        <f>HLOOKUP(Q$2,'Budget &amp; Total'!$1:$95,26,FALSE)</f>
        <v>0</v>
      </c>
      <c r="R10" s="106">
        <f>HLOOKUP(R$2,'Budget &amp; Total'!$1:$95,26,FALSE)</f>
        <v>0</v>
      </c>
      <c r="S10" s="106">
        <f>HLOOKUP(S$2,'Budget &amp; Total'!$1:$95,26,FALSE)</f>
        <v>0</v>
      </c>
      <c r="T10" s="106">
        <f>HLOOKUP(T$2,'Budget &amp; Total'!$1:$95,26,FALSE)</f>
        <v>0</v>
      </c>
      <c r="U10" s="106">
        <f>HLOOKUP(U$2,'Budget &amp; Total'!$1:$95,26,FALSE)</f>
        <v>0</v>
      </c>
      <c r="V10" s="106">
        <f>HLOOKUP(V$2,'Budget &amp; Total'!$1:$95,26,FALSE)</f>
        <v>0</v>
      </c>
      <c r="W10" s="106">
        <f>HLOOKUP(W$2,'Budget &amp; Total'!$1:$95,26,FALSE)</f>
        <v>0</v>
      </c>
      <c r="X10" s="295">
        <f>HLOOKUP(X$2,'Budget &amp; Total'!$1:$95,26,FALSE)</f>
        <v>0</v>
      </c>
      <c r="Y10" s="764">
        <f>HLOOKUP(Y$2,'Budget &amp; Total'!$1:$95,26,FALSE)</f>
        <v>0</v>
      </c>
      <c r="Z10" s="764">
        <f>HLOOKUP(Z$2,'Budget &amp; Total'!$1:$95,26,FALSE)</f>
        <v>0</v>
      </c>
      <c r="AA10" s="764">
        <f>HLOOKUP(AA$2,'Budget &amp; Total'!$1:$95,26,FALSE)</f>
        <v>0</v>
      </c>
      <c r="AB10" s="764">
        <f>HLOOKUP(AB$2,'Budget &amp; Total'!$1:$95,26,FALSE)</f>
        <v>0</v>
      </c>
      <c r="AC10" s="764">
        <f>HLOOKUP(AC$2,'Budget &amp; Total'!$1:$95,26,FALSE)</f>
        <v>0</v>
      </c>
      <c r="AD10" s="764">
        <f>HLOOKUP(AD$2,'Budget &amp; Total'!$1:$95,26,FALSE)</f>
        <v>0</v>
      </c>
      <c r="AE10" s="764">
        <f>HLOOKUP(AE$2,'Budget &amp; Total'!$1:$95,26,FALSE)</f>
        <v>0</v>
      </c>
      <c r="AF10" s="764">
        <f>HLOOKUP(AF$2,'Budget &amp; Total'!$1:$95,26,FALSE)</f>
        <v>0</v>
      </c>
      <c r="AG10" s="764">
        <f>HLOOKUP(AG$2,'Budget &amp; Total'!$1:$95,26,FALSE)</f>
        <v>0</v>
      </c>
      <c r="AH10" s="764">
        <f>HLOOKUP(AH$2,'Budget &amp; Total'!$1:$95,26,FALSE)</f>
        <v>0</v>
      </c>
      <c r="AI10" s="764">
        <f>HLOOKUP(AI$2,'Budget &amp; Total'!$1:$95,26,FALSE)</f>
        <v>0</v>
      </c>
      <c r="AJ10" s="764">
        <f>HLOOKUP(AJ$2,'Budget &amp; Total'!$1:$95,26,FALSE)</f>
        <v>0</v>
      </c>
      <c r="AK10" s="764">
        <f>HLOOKUP(AK$2,'Budget &amp; Total'!$1:$95,26,FALSE)</f>
        <v>0</v>
      </c>
      <c r="AL10" s="764">
        <f>HLOOKUP(AL$2,'Budget &amp; Total'!$1:$95,26,FALSE)</f>
        <v>0</v>
      </c>
      <c r="AM10" s="764">
        <f>HLOOKUP(AM$2,'Budget &amp; Total'!$1:$95,26,FALSE)</f>
        <v>0</v>
      </c>
      <c r="AN10" s="94">
        <v>25</v>
      </c>
      <c r="BE10" s="94">
        <v>25</v>
      </c>
    </row>
    <row r="11" spans="1:72" s="1" customFormat="1" ht="12" customHeight="1" x14ac:dyDescent="0.2">
      <c r="A11" s="102"/>
      <c r="B11" s="9"/>
      <c r="C11" s="9"/>
      <c r="D11" s="9"/>
      <c r="E11" s="9"/>
      <c r="F11" s="9"/>
      <c r="G11" s="9"/>
      <c r="H11" s="9"/>
      <c r="I11" s="105" t="str">
        <f>Data!B78</f>
        <v>- Andre</v>
      </c>
      <c r="J11" s="106">
        <f>HLOOKUP(J$2,'Budget &amp; Total'!$1:$95,36,FALSE)</f>
        <v>0</v>
      </c>
      <c r="K11" s="106">
        <f>HLOOKUP(K$2,'Budget &amp; Total'!$1:$95,36,FALSE)</f>
        <v>0</v>
      </c>
      <c r="L11" s="106">
        <f>HLOOKUP(L$2,'Budget &amp; Total'!$1:$95,36,FALSE)</f>
        <v>0</v>
      </c>
      <c r="M11" s="106">
        <f>HLOOKUP(M$2,'Budget &amp; Total'!$1:$95,36,FALSE)</f>
        <v>0</v>
      </c>
      <c r="N11" s="106">
        <f>HLOOKUP(N$2,'Budget &amp; Total'!$1:$95,36,FALSE)</f>
        <v>0</v>
      </c>
      <c r="O11" s="106">
        <f>HLOOKUP(O$2,'Budget &amp; Total'!$1:$95,36,FALSE)</f>
        <v>0</v>
      </c>
      <c r="P11" s="106">
        <f>HLOOKUP(P$2,'Budget &amp; Total'!$1:$95,36,FALSE)</f>
        <v>0</v>
      </c>
      <c r="Q11" s="106">
        <f>HLOOKUP(Q$2,'Budget &amp; Total'!$1:$95,36,FALSE)</f>
        <v>0</v>
      </c>
      <c r="R11" s="106">
        <f>HLOOKUP(R$2,'Budget &amp; Total'!$1:$95,36,FALSE)</f>
        <v>0</v>
      </c>
      <c r="S11" s="106">
        <f>HLOOKUP(S$2,'Budget &amp; Total'!$1:$95,36,FALSE)</f>
        <v>0</v>
      </c>
      <c r="T11" s="106">
        <f>HLOOKUP(T$2,'Budget &amp; Total'!$1:$95,36,FALSE)</f>
        <v>0</v>
      </c>
      <c r="U11" s="106">
        <f>HLOOKUP(U$2,'Budget &amp; Total'!$1:$95,36,FALSE)</f>
        <v>0</v>
      </c>
      <c r="V11" s="106">
        <f>HLOOKUP(V$2,'Budget &amp; Total'!$1:$95,36,FALSE)</f>
        <v>0</v>
      </c>
      <c r="W11" s="106">
        <f>HLOOKUP(W$2,'Budget &amp; Total'!$1:$95,36,FALSE)</f>
        <v>0</v>
      </c>
      <c r="X11" s="295">
        <f>HLOOKUP(X$2,'Budget &amp; Total'!$1:$95,36,FALSE)</f>
        <v>0</v>
      </c>
      <c r="Y11" s="764">
        <f>HLOOKUP(Y$2,'Budget &amp; Total'!$1:$95,36,FALSE)</f>
        <v>0</v>
      </c>
      <c r="Z11" s="764">
        <f>HLOOKUP(Z$2,'Budget &amp; Total'!$1:$95,36,FALSE)</f>
        <v>0</v>
      </c>
      <c r="AA11" s="764">
        <f>HLOOKUP(AA$2,'Budget &amp; Total'!$1:$95,36,FALSE)</f>
        <v>0</v>
      </c>
      <c r="AB11" s="764">
        <f>HLOOKUP(AB$2,'Budget &amp; Total'!$1:$95,36,FALSE)</f>
        <v>0</v>
      </c>
      <c r="AC11" s="764">
        <f>HLOOKUP(AC$2,'Budget &amp; Total'!$1:$95,36,FALSE)</f>
        <v>0</v>
      </c>
      <c r="AD11" s="764">
        <f>HLOOKUP(AD$2,'Budget &amp; Total'!$1:$95,36,FALSE)</f>
        <v>0</v>
      </c>
      <c r="AE11" s="764">
        <f>HLOOKUP(AE$2,'Budget &amp; Total'!$1:$95,36,FALSE)</f>
        <v>0</v>
      </c>
      <c r="AF11" s="764">
        <f>HLOOKUP(AF$2,'Budget &amp; Total'!$1:$95,36,FALSE)</f>
        <v>0</v>
      </c>
      <c r="AG11" s="764">
        <f>HLOOKUP(AG$2,'Budget &amp; Total'!$1:$95,36,FALSE)</f>
        <v>0</v>
      </c>
      <c r="AH11" s="764">
        <f>HLOOKUP(AH$2,'Budget &amp; Total'!$1:$95,36,FALSE)</f>
        <v>0</v>
      </c>
      <c r="AI11" s="764">
        <f>HLOOKUP(AI$2,'Budget &amp; Total'!$1:$95,36,FALSE)</f>
        <v>0</v>
      </c>
      <c r="AJ11" s="764">
        <f>HLOOKUP(AJ$2,'Budget &amp; Total'!$1:$95,36,FALSE)</f>
        <v>0</v>
      </c>
      <c r="AK11" s="764">
        <f>HLOOKUP(AK$2,'Budget &amp; Total'!$1:$95,36,FALSE)</f>
        <v>0</v>
      </c>
      <c r="AL11" s="764">
        <f>HLOOKUP(AL$2,'Budget &amp; Total'!$1:$95,36,FALSE)</f>
        <v>0</v>
      </c>
      <c r="AM11" s="764">
        <f>HLOOKUP(AM$2,'Budget &amp; Total'!$1:$95,36,FALSE)</f>
        <v>0</v>
      </c>
      <c r="AN11" s="94">
        <v>34</v>
      </c>
      <c r="BE11" s="94">
        <v>34</v>
      </c>
    </row>
    <row r="12" spans="1:72" s="1" customFormat="1" ht="12" customHeight="1" x14ac:dyDescent="0.2">
      <c r="A12" s="102"/>
      <c r="B12" s="405" t="str">
        <f>Data!B40</f>
        <v>Økonomi</v>
      </c>
      <c r="C12" s="9"/>
      <c r="D12" s="9"/>
      <c r="E12" s="9"/>
      <c r="F12" s="9"/>
      <c r="G12" s="404">
        <f>Data!L2</f>
        <v>4</v>
      </c>
      <c r="H12" s="9"/>
      <c r="I12" s="105" t="str">
        <f>Data!B79</f>
        <v>Tilskud</v>
      </c>
      <c r="J12" s="106">
        <f>HLOOKUP(J$2,'Budget &amp; Total'!$1:$95,42,FALSE)</f>
        <v>0</v>
      </c>
      <c r="K12" s="106">
        <f>HLOOKUP(K$2,'Budget &amp; Total'!$1:$95,42,FALSE)</f>
        <v>0</v>
      </c>
      <c r="L12" s="106">
        <f>HLOOKUP(L$2,'Budget &amp; Total'!$1:$95,42,FALSE)</f>
        <v>0</v>
      </c>
      <c r="M12" s="106">
        <f>HLOOKUP(M$2,'Budget &amp; Total'!$1:$95,42,FALSE)</f>
        <v>0</v>
      </c>
      <c r="N12" s="106">
        <f>HLOOKUP(N$2,'Budget &amp; Total'!$1:$95,42,FALSE)</f>
        <v>0</v>
      </c>
      <c r="O12" s="106">
        <f>HLOOKUP(O$2,'Budget &amp; Total'!$1:$95,42,FALSE)</f>
        <v>0</v>
      </c>
      <c r="P12" s="106">
        <f>HLOOKUP(P$2,'Budget &amp; Total'!$1:$95,42,FALSE)</f>
        <v>0</v>
      </c>
      <c r="Q12" s="106">
        <f>HLOOKUP(Q$2,'Budget &amp; Total'!$1:$95,42,FALSE)</f>
        <v>0</v>
      </c>
      <c r="R12" s="106">
        <f>HLOOKUP(R$2,'Budget &amp; Total'!$1:$95,42,FALSE)</f>
        <v>0</v>
      </c>
      <c r="S12" s="106">
        <f>HLOOKUP(S$2,'Budget &amp; Total'!$1:$95,42,FALSE)</f>
        <v>0</v>
      </c>
      <c r="T12" s="106">
        <f>HLOOKUP(T$2,'Budget &amp; Total'!$1:$95,42,FALSE)</f>
        <v>0</v>
      </c>
      <c r="U12" s="106">
        <f>HLOOKUP(U$2,'Budget &amp; Total'!$1:$95,42,FALSE)</f>
        <v>0</v>
      </c>
      <c r="V12" s="106">
        <f>HLOOKUP(V$2,'Budget &amp; Total'!$1:$95,42,FALSE)</f>
        <v>0</v>
      </c>
      <c r="W12" s="106">
        <f>HLOOKUP(W$2,'Budget &amp; Total'!$1:$95,42,FALSE)</f>
        <v>0</v>
      </c>
      <c r="X12" s="295">
        <f>HLOOKUP(X$2,'Budget &amp; Total'!$1:$95,42,FALSE)</f>
        <v>0</v>
      </c>
      <c r="Y12" s="764">
        <f>HLOOKUP(Y$2,'Budget &amp; Total'!$1:$95,42,FALSE)</f>
        <v>0</v>
      </c>
      <c r="Z12" s="764">
        <f>HLOOKUP(Z$2,'Budget &amp; Total'!$1:$95,42,FALSE)</f>
        <v>0</v>
      </c>
      <c r="AA12" s="764">
        <f>HLOOKUP(AA$2,'Budget &amp; Total'!$1:$95,42,FALSE)</f>
        <v>0</v>
      </c>
      <c r="AB12" s="764">
        <f>HLOOKUP(AB$2,'Budget &amp; Total'!$1:$95,42,FALSE)</f>
        <v>0</v>
      </c>
      <c r="AC12" s="764">
        <f>HLOOKUP(AC$2,'Budget &amp; Total'!$1:$95,42,FALSE)</f>
        <v>0</v>
      </c>
      <c r="AD12" s="764">
        <f>HLOOKUP(AD$2,'Budget &amp; Total'!$1:$95,42,FALSE)</f>
        <v>0</v>
      </c>
      <c r="AE12" s="764">
        <f>HLOOKUP(AE$2,'Budget &amp; Total'!$1:$95,42,FALSE)</f>
        <v>0</v>
      </c>
      <c r="AF12" s="764">
        <f>HLOOKUP(AF$2,'Budget &amp; Total'!$1:$95,42,FALSE)</f>
        <v>0</v>
      </c>
      <c r="AG12" s="764">
        <f>HLOOKUP(AG$2,'Budget &amp; Total'!$1:$95,42,FALSE)</f>
        <v>0</v>
      </c>
      <c r="AH12" s="764">
        <f>HLOOKUP(AH$2,'Budget &amp; Total'!$1:$95,42,FALSE)</f>
        <v>0</v>
      </c>
      <c r="AI12" s="764">
        <f>HLOOKUP(AI$2,'Budget &amp; Total'!$1:$95,42,FALSE)</f>
        <v>0</v>
      </c>
      <c r="AJ12" s="764">
        <f>HLOOKUP(AJ$2,'Budget &amp; Total'!$1:$95,42,FALSE)</f>
        <v>0</v>
      </c>
      <c r="AK12" s="764">
        <f>HLOOKUP(AK$2,'Budget &amp; Total'!$1:$95,42,FALSE)</f>
        <v>0</v>
      </c>
      <c r="AL12" s="764">
        <f>HLOOKUP(AL$2,'Budget &amp; Total'!$1:$95,42,FALSE)</f>
        <v>0</v>
      </c>
      <c r="AM12" s="764">
        <f>HLOOKUP(AM$2,'Budget &amp; Total'!$1:$95,42,FALSE)</f>
        <v>0</v>
      </c>
      <c r="AN12" s="94">
        <v>40</v>
      </c>
      <c r="AO12" s="160" t="s">
        <v>103</v>
      </c>
      <c r="AP12" s="161"/>
      <c r="AQ12" s="161"/>
      <c r="AR12" s="161"/>
      <c r="AS12" s="161"/>
      <c r="AT12" s="161"/>
      <c r="AU12" s="161"/>
      <c r="AV12" s="161"/>
      <c r="AW12" s="161"/>
      <c r="AX12" s="161"/>
      <c r="AY12" s="161"/>
      <c r="AZ12" s="161"/>
      <c r="BA12" s="161"/>
      <c r="BB12" s="161"/>
      <c r="BC12" s="162"/>
      <c r="BE12" s="94">
        <v>40</v>
      </c>
      <c r="BF12" s="160" t="s">
        <v>103</v>
      </c>
      <c r="BG12" s="161"/>
      <c r="BH12" s="161"/>
      <c r="BI12" s="161"/>
      <c r="BJ12" s="161"/>
      <c r="BK12" s="161"/>
      <c r="BL12" s="161"/>
      <c r="BM12" s="161"/>
      <c r="BN12" s="161"/>
      <c r="BO12" s="161"/>
      <c r="BP12" s="161"/>
      <c r="BQ12" s="161"/>
      <c r="BR12" s="161"/>
      <c r="BS12" s="161"/>
      <c r="BT12" s="162"/>
    </row>
    <row r="13" spans="1:72" s="1" customFormat="1" ht="12" hidden="1" customHeight="1" x14ac:dyDescent="0.25">
      <c r="A13" s="102"/>
      <c r="B13" s="47"/>
      <c r="C13" s="107"/>
      <c r="D13" s="107"/>
      <c r="E13" s="104"/>
      <c r="F13" s="104"/>
      <c r="G13" s="108"/>
      <c r="H13" s="9"/>
      <c r="I13" s="73"/>
      <c r="J13" s="9"/>
      <c r="K13" s="9"/>
      <c r="L13" s="9"/>
      <c r="M13" s="9"/>
      <c r="N13" s="9"/>
      <c r="O13" s="9"/>
      <c r="P13" s="9"/>
      <c r="Q13" s="9"/>
      <c r="R13" s="9"/>
      <c r="S13" s="9"/>
      <c r="T13" s="9"/>
      <c r="U13" s="9"/>
      <c r="V13" s="9"/>
      <c r="W13" s="9"/>
      <c r="X13" s="109"/>
      <c r="Y13" s="442"/>
      <c r="Z13" s="442"/>
      <c r="AA13" s="442"/>
      <c r="AB13" s="442"/>
      <c r="AC13" s="442"/>
      <c r="AD13" s="442"/>
      <c r="AE13" s="442"/>
      <c r="AF13" s="442"/>
      <c r="AG13" s="442"/>
      <c r="AH13" s="442"/>
      <c r="AI13" s="442"/>
      <c r="AJ13" s="442"/>
      <c r="AK13" s="442"/>
      <c r="AL13" s="442"/>
      <c r="AM13" s="442"/>
      <c r="AO13" s="111"/>
      <c r="BC13" s="163"/>
      <c r="BF13" s="111"/>
      <c r="BT13" s="163"/>
    </row>
    <row r="14" spans="1:72" s="1" customFormat="1" ht="12" hidden="1" customHeight="1" x14ac:dyDescent="0.25">
      <c r="A14" s="102"/>
      <c r="C14" s="47"/>
      <c r="D14" s="47"/>
      <c r="E14" s="110"/>
      <c r="F14" s="47"/>
      <c r="G14" s="47"/>
      <c r="H14" s="9"/>
      <c r="I14" s="111"/>
      <c r="J14" s="27"/>
      <c r="K14" s="27"/>
      <c r="L14" s="27"/>
      <c r="M14" s="27"/>
      <c r="N14" s="27"/>
      <c r="O14" s="27"/>
      <c r="P14" s="27"/>
      <c r="Q14" s="27"/>
      <c r="R14" s="27"/>
      <c r="S14" s="27"/>
      <c r="T14" s="27"/>
      <c r="U14" s="27"/>
      <c r="V14" s="27"/>
      <c r="W14" s="27"/>
      <c r="X14" s="112"/>
      <c r="Y14" s="651"/>
      <c r="Z14" s="651"/>
      <c r="AA14" s="651"/>
      <c r="AB14" s="651"/>
      <c r="AC14" s="651"/>
      <c r="AD14" s="651"/>
      <c r="AE14" s="651"/>
      <c r="AF14" s="651"/>
      <c r="AG14" s="651"/>
      <c r="AH14" s="651"/>
      <c r="AI14" s="651"/>
      <c r="AJ14" s="651"/>
      <c r="AK14" s="651"/>
      <c r="AL14" s="651"/>
      <c r="AM14" s="651"/>
      <c r="AN14" s="94"/>
      <c r="AO14" s="111"/>
      <c r="BC14" s="163"/>
      <c r="BE14" s="94"/>
      <c r="BF14" s="111"/>
      <c r="BT14" s="163"/>
    </row>
    <row r="15" spans="1:72" s="8" customFormat="1" ht="12" customHeight="1" x14ac:dyDescent="0.3">
      <c r="A15" s="113"/>
      <c r="B15" s="36" t="str">
        <f>Data!B24</f>
        <v>Timer</v>
      </c>
      <c r="C15" s="37"/>
      <c r="D15" s="37"/>
      <c r="E15" s="98"/>
      <c r="F15" s="611" t="s">
        <v>5</v>
      </c>
      <c r="G15" s="612" t="str">
        <f>Data!B94</f>
        <v>Total til dato</v>
      </c>
      <c r="H15" s="47"/>
      <c r="I15" s="612" t="s">
        <v>60</v>
      </c>
      <c r="J15" s="138"/>
      <c r="K15" s="207"/>
      <c r="L15" s="138"/>
      <c r="M15" s="138"/>
      <c r="N15" s="138"/>
      <c r="O15" s="138"/>
      <c r="P15" s="138"/>
      <c r="Q15" s="138"/>
      <c r="R15" s="208"/>
      <c r="S15" s="208"/>
      <c r="T15" s="208"/>
      <c r="U15" s="53"/>
      <c r="V15" s="53"/>
      <c r="W15" s="53"/>
      <c r="X15" s="787"/>
      <c r="Y15" s="651"/>
      <c r="Z15" s="765"/>
      <c r="AA15" s="651"/>
      <c r="AB15" s="651"/>
      <c r="AC15" s="651"/>
      <c r="AD15" s="651"/>
      <c r="AE15" s="651"/>
      <c r="AF15" s="651"/>
      <c r="AG15" s="766"/>
      <c r="AH15" s="766"/>
      <c r="AI15" s="766"/>
      <c r="AJ15" s="297"/>
      <c r="AK15" s="297"/>
      <c r="AL15" s="297"/>
      <c r="AM15" s="297"/>
      <c r="AN15" s="115"/>
      <c r="AO15" s="273">
        <v>1</v>
      </c>
      <c r="AP15" s="274">
        <v>2</v>
      </c>
      <c r="AQ15" s="274">
        <v>3</v>
      </c>
      <c r="AR15" s="274">
        <v>4</v>
      </c>
      <c r="AS15" s="274">
        <v>5</v>
      </c>
      <c r="AT15" s="274">
        <v>6</v>
      </c>
      <c r="AU15" s="274">
        <v>7</v>
      </c>
      <c r="AV15" s="274">
        <v>8</v>
      </c>
      <c r="AW15" s="274">
        <v>9</v>
      </c>
      <c r="AX15" s="274">
        <v>10</v>
      </c>
      <c r="AY15" s="274">
        <v>11</v>
      </c>
      <c r="AZ15" s="274">
        <v>12</v>
      </c>
      <c r="BA15" s="274">
        <v>13</v>
      </c>
      <c r="BB15" s="274">
        <v>14</v>
      </c>
      <c r="BC15" s="275">
        <v>15</v>
      </c>
      <c r="BE15" s="115"/>
      <c r="BF15" s="273">
        <v>16</v>
      </c>
      <c r="BG15" s="274">
        <v>17</v>
      </c>
      <c r="BH15" s="274">
        <v>18</v>
      </c>
      <c r="BI15" s="274">
        <v>19</v>
      </c>
      <c r="BJ15" s="274">
        <v>20</v>
      </c>
      <c r="BK15" s="274">
        <v>21</v>
      </c>
      <c r="BL15" s="274">
        <v>22</v>
      </c>
      <c r="BM15" s="274">
        <v>23</v>
      </c>
      <c r="BN15" s="274">
        <v>24</v>
      </c>
      <c r="BO15" s="274">
        <v>25</v>
      </c>
      <c r="BP15" s="274">
        <v>26</v>
      </c>
      <c r="BQ15" s="274">
        <v>27</v>
      </c>
      <c r="BR15" s="274">
        <v>28</v>
      </c>
      <c r="BS15" s="274">
        <v>29</v>
      </c>
      <c r="BT15" s="275">
        <v>30</v>
      </c>
    </row>
    <row r="16" spans="1:72" ht="12" customHeight="1" x14ac:dyDescent="0.25">
      <c r="A16" s="92">
        <v>0</v>
      </c>
      <c r="B16" s="116"/>
      <c r="C16" s="9" t="str">
        <f>Data!B13</f>
        <v>Interne timer</v>
      </c>
      <c r="D16" s="9"/>
      <c r="E16" s="112" t="str">
        <f>Data!B24</f>
        <v>Timer</v>
      </c>
      <c r="F16" s="245">
        <f>'Budget &amp; Total'!G20</f>
        <v>0</v>
      </c>
      <c r="G16" s="118">
        <f ca="1">HLOOKUP($G$5,'Period(er)'!$X:$AL,5+A16,FALSE)</f>
        <v>0</v>
      </c>
      <c r="I16" s="120">
        <f>SUM(J16:AM16)</f>
        <v>0</v>
      </c>
      <c r="J16" s="603"/>
      <c r="K16" s="604"/>
      <c r="L16" s="604"/>
      <c r="M16" s="604"/>
      <c r="N16" s="604"/>
      <c r="O16" s="604"/>
      <c r="P16" s="604"/>
      <c r="Q16" s="604"/>
      <c r="R16" s="604"/>
      <c r="S16" s="604"/>
      <c r="T16" s="604"/>
      <c r="U16" s="604"/>
      <c r="V16" s="604"/>
      <c r="W16" s="604"/>
      <c r="X16" s="788"/>
      <c r="Y16" s="767"/>
      <c r="Z16" s="767"/>
      <c r="AA16" s="767"/>
      <c r="AB16" s="767"/>
      <c r="AC16" s="767"/>
      <c r="AD16" s="767"/>
      <c r="AE16" s="767"/>
      <c r="AF16" s="767"/>
      <c r="AG16" s="767"/>
      <c r="AH16" s="767"/>
      <c r="AI16" s="767"/>
      <c r="AJ16" s="767"/>
      <c r="AK16" s="767"/>
      <c r="AL16" s="767"/>
      <c r="AM16" s="767"/>
      <c r="AN16" s="94"/>
      <c r="AO16" s="276"/>
      <c r="AP16" s="277"/>
      <c r="AQ16" s="277"/>
      <c r="AR16" s="277"/>
      <c r="AS16" s="277"/>
      <c r="AT16" s="277"/>
      <c r="AU16" s="277"/>
      <c r="AV16" s="277"/>
      <c r="AW16" s="277"/>
      <c r="AX16" s="277"/>
      <c r="AY16" s="277"/>
      <c r="AZ16" s="277"/>
      <c r="BA16" s="277"/>
      <c r="BB16" s="277"/>
      <c r="BC16" s="278"/>
      <c r="BE16" s="94"/>
      <c r="BF16" s="276"/>
      <c r="BG16" s="277"/>
      <c r="BH16" s="277"/>
      <c r="BI16" s="277"/>
      <c r="BJ16" s="277"/>
      <c r="BK16" s="277"/>
      <c r="BL16" s="277"/>
      <c r="BM16" s="277"/>
      <c r="BN16" s="277"/>
      <c r="BO16" s="277"/>
      <c r="BP16" s="277"/>
      <c r="BQ16" s="277"/>
      <c r="BR16" s="277"/>
      <c r="BS16" s="277"/>
      <c r="BT16" s="278"/>
    </row>
    <row r="17" spans="1:72" ht="12" customHeight="1" x14ac:dyDescent="0.25">
      <c r="A17" s="92">
        <v>1</v>
      </c>
      <c r="B17" s="38"/>
      <c r="C17" s="9" t="str">
        <f>Data!B14</f>
        <v>Teknisk/adm timer</v>
      </c>
      <c r="D17" s="9"/>
      <c r="E17" s="112" t="str">
        <f>Data!B24</f>
        <v>Timer</v>
      </c>
      <c r="F17" s="245">
        <f>'Budget &amp; Total'!G21</f>
        <v>0</v>
      </c>
      <c r="G17" s="119">
        <f ca="1">HLOOKUP($G$5,'Period(er)'!$X:$AL,5+A17,FALSE)</f>
        <v>0</v>
      </c>
      <c r="I17" s="120">
        <f>SUM(J17:AM17)</f>
        <v>0</v>
      </c>
      <c r="J17" s="605"/>
      <c r="K17" s="606"/>
      <c r="L17" s="606"/>
      <c r="M17" s="606"/>
      <c r="N17" s="606"/>
      <c r="O17" s="606"/>
      <c r="P17" s="606"/>
      <c r="Q17" s="606"/>
      <c r="R17" s="606"/>
      <c r="S17" s="606"/>
      <c r="T17" s="606"/>
      <c r="U17" s="606"/>
      <c r="V17" s="606"/>
      <c r="W17" s="606"/>
      <c r="X17" s="607"/>
      <c r="Y17" s="767"/>
      <c r="Z17" s="767"/>
      <c r="AA17" s="767"/>
      <c r="AB17" s="767"/>
      <c r="AC17" s="767"/>
      <c r="AD17" s="767"/>
      <c r="AE17" s="767"/>
      <c r="AF17" s="767"/>
      <c r="AG17" s="767"/>
      <c r="AH17" s="767"/>
      <c r="AI17" s="767"/>
      <c r="AJ17" s="767"/>
      <c r="AK17" s="767"/>
      <c r="AL17" s="767"/>
      <c r="AM17" s="767"/>
      <c r="AN17" s="94"/>
      <c r="AO17" s="43"/>
      <c r="BC17" s="114"/>
      <c r="BE17" s="94"/>
      <c r="BF17" s="43"/>
      <c r="BT17" s="114"/>
    </row>
    <row r="18" spans="1:72" ht="12" customHeight="1" x14ac:dyDescent="0.25">
      <c r="A18" s="92">
        <v>2</v>
      </c>
      <c r="B18" s="74" t="str">
        <f>Data!B5</f>
        <v>Personaleudgifter</v>
      </c>
      <c r="C18" s="4"/>
      <c r="D18" s="4"/>
      <c r="E18" s="121"/>
      <c r="F18" s="117"/>
      <c r="G18" s="117">
        <f ca="1">HLOOKUP($G$5,'Period(er)'!$X:$AL,5+A18,FALSE)</f>
        <v>0</v>
      </c>
      <c r="I18" s="122"/>
      <c r="J18" s="797"/>
      <c r="K18" s="757"/>
      <c r="L18" s="757"/>
      <c r="M18" s="757"/>
      <c r="N18" s="757"/>
      <c r="O18" s="757"/>
      <c r="P18" s="757"/>
      <c r="Q18" s="757"/>
      <c r="R18" s="757"/>
      <c r="S18" s="757"/>
      <c r="T18" s="757"/>
      <c r="U18" s="757"/>
      <c r="V18" s="757"/>
      <c r="W18" s="757"/>
      <c r="X18" s="789"/>
      <c r="Y18" s="751"/>
      <c r="Z18" s="751"/>
      <c r="AA18" s="751"/>
      <c r="AB18" s="751"/>
      <c r="AC18" s="751"/>
      <c r="AD18" s="751"/>
      <c r="AE18" s="751"/>
      <c r="AF18" s="751"/>
      <c r="AG18" s="751"/>
      <c r="AH18" s="751"/>
      <c r="AI18" s="751"/>
      <c r="AJ18" s="751"/>
      <c r="AK18" s="751"/>
      <c r="AL18" s="751"/>
      <c r="AM18" s="751"/>
      <c r="AN18" s="94"/>
      <c r="AO18" s="43"/>
      <c r="BC18" s="114"/>
      <c r="BE18" s="94"/>
      <c r="BF18" s="43"/>
      <c r="BT18" s="114"/>
    </row>
    <row r="19" spans="1:72" ht="12" customHeight="1" x14ac:dyDescent="0.25">
      <c r="A19" s="92">
        <v>3</v>
      </c>
      <c r="B19" s="116"/>
      <c r="C19" s="9" t="str">
        <f>Data!B15</f>
        <v>Interen løn</v>
      </c>
      <c r="D19" s="9"/>
      <c r="E19" s="112" t="s">
        <v>31</v>
      </c>
      <c r="F19" s="245">
        <f>'Budget &amp; Total'!G24</f>
        <v>0</v>
      </c>
      <c r="G19" s="119">
        <f ca="1">HLOOKUP($G$5,'Period(er)'!$X:$AL,5+A19,FALSE)</f>
        <v>0</v>
      </c>
      <c r="I19" s="120">
        <f>SUM(J19:AM19)</f>
        <v>0</v>
      </c>
      <c r="J19" s="605"/>
      <c r="K19" s="606"/>
      <c r="L19" s="606"/>
      <c r="M19" s="606"/>
      <c r="N19" s="606"/>
      <c r="O19" s="606"/>
      <c r="P19" s="606"/>
      <c r="Q19" s="606"/>
      <c r="R19" s="606"/>
      <c r="S19" s="606"/>
      <c r="T19" s="606"/>
      <c r="U19" s="606"/>
      <c r="V19" s="606"/>
      <c r="W19" s="606"/>
      <c r="X19" s="607"/>
      <c r="Y19" s="767"/>
      <c r="Z19" s="767"/>
      <c r="AA19" s="767"/>
      <c r="AB19" s="767"/>
      <c r="AC19" s="767"/>
      <c r="AD19" s="767"/>
      <c r="AE19" s="767"/>
      <c r="AF19" s="767"/>
      <c r="AG19" s="767"/>
      <c r="AH19" s="767"/>
      <c r="AI19" s="767"/>
      <c r="AJ19" s="767"/>
      <c r="AK19" s="767"/>
      <c r="AL19" s="767"/>
      <c r="AM19" s="767"/>
      <c r="AN19" s="94"/>
      <c r="AO19" s="43">
        <f ca="1">IF(Data!$H$2="ja",IF(HLOOKUP($G$5,'Partner-period(er)'!$AP:$BD,5+$A19+((AO$15-1)*50),FALSE)&gt;0,1,0),0)</f>
        <v>0</v>
      </c>
      <c r="AP19">
        <f ca="1">IF(Data!$H$2="ja",IF(HLOOKUP($G$5,'Partner-period(er)'!$AP:$BD,5+$A19+((AP$15-1)*50),FALSE)&gt;0,1,0),0)</f>
        <v>0</v>
      </c>
      <c r="AQ19">
        <f ca="1">IF(Data!$H$2="ja",IF(HLOOKUP($G$5,'Partner-period(er)'!$AP:$BD,5+$A19+((AQ$15-1)*50),FALSE)&gt;0,1,0),0)</f>
        <v>0</v>
      </c>
      <c r="AR19">
        <f ca="1">IF(Data!$H$2="ja",IF(HLOOKUP($G$5,'Partner-period(er)'!$AP:$BD,5+$A19+((AR$15-1)*50),FALSE)&gt;0,1,0),0)</f>
        <v>0</v>
      </c>
      <c r="AS19">
        <f ca="1">IF(Data!$H$2="ja",IF(HLOOKUP($G$5,'Partner-period(er)'!$AP:$BD,5+$A19+((AS$15-1)*50),FALSE)&gt;0,1,0),0)</f>
        <v>0</v>
      </c>
      <c r="AT19">
        <f ca="1">IF(Data!$H$2="ja",IF(HLOOKUP($G$5,'Partner-period(er)'!$AP:$BD,5+$A19+((AT$15-1)*50),FALSE)&gt;0,1,0),0)</f>
        <v>0</v>
      </c>
      <c r="AU19">
        <f ca="1">IF(Data!$H$2="ja",IF(HLOOKUP($G$5,'Partner-period(er)'!$AP:$BD,5+$A19+((AU$15-1)*50),FALSE)&gt;0,1,0),0)</f>
        <v>0</v>
      </c>
      <c r="AV19">
        <f ca="1">IF(Data!$H$2="ja",IF(HLOOKUP($G$5,'Partner-period(er)'!$AP:$BD,5+$A19+((AV$15-1)*50),FALSE)&gt;0,1,0),0)</f>
        <v>0</v>
      </c>
      <c r="AW19">
        <f ca="1">IF(Data!$H$2="ja",IF(HLOOKUP($G$5,'Partner-period(er)'!$AP:$BD,5+$A19+((AW$15-1)*50),FALSE)&gt;0,1,0),0)</f>
        <v>0</v>
      </c>
      <c r="AX19">
        <f ca="1">IF(Data!$H$2="ja",IF(HLOOKUP($G$5,'Partner-period(er)'!$AP:$BD,5+$A19+((AX$15-1)*50),FALSE)&gt;0,1,0),0)</f>
        <v>0</v>
      </c>
      <c r="AY19">
        <f ca="1">IF(Data!$H$2="ja",IF(HLOOKUP($G$5,'Partner-period(er)'!$AP:$BD,5+$A19+((AY$15-1)*50),FALSE)&gt;0,1,0),0)</f>
        <v>0</v>
      </c>
      <c r="AZ19">
        <f ca="1">IF(Data!$H$2="ja",IF(HLOOKUP($G$5,'Partner-period(er)'!$AP:$BD,5+$A19+((AZ$15-1)*50),FALSE)&gt;0,1,0),0)</f>
        <v>0</v>
      </c>
      <c r="BA19">
        <f ca="1">IF(Data!$H$2="ja",IF(HLOOKUP($G$5,'Partner-period(er)'!$AP:$BD,5+$A19+((BA$15-1)*50),FALSE)&gt;0,1,0),0)</f>
        <v>0</v>
      </c>
      <c r="BB19">
        <f ca="1">IF(Data!$H$2="ja",IF(HLOOKUP($G$5,'Partner-period(er)'!$AP:$BD,5+$A19+((BB$15-1)*50),FALSE)&gt;0,1,0),0)</f>
        <v>0</v>
      </c>
      <c r="BC19" s="114">
        <f ca="1">IF(Data!$H$2="ja",IF(HLOOKUP($G$5,'Partner-period(er)'!$AP:$BD,5+$A19+((BC$15-1)*50),FALSE)&gt;0,1,0),0)</f>
        <v>0</v>
      </c>
      <c r="BE19" s="94"/>
      <c r="BF19" s="43">
        <f ca="1">IF(Data!$H$2="ja",IF(HLOOKUP($G$5,'Partner-period(er)'!$AP:$BD,5+$A19+((BF$15-1)*50),FALSE)&gt;0,1,0),0)</f>
        <v>0</v>
      </c>
      <c r="BG19">
        <f ca="1">IF(Data!$H$2="ja",IF(HLOOKUP($G$5,'Partner-period(er)'!$AP:$BD,5+$A19+((BG$15-1)*50),FALSE)&gt;0,1,0),0)</f>
        <v>0</v>
      </c>
      <c r="BH19">
        <f ca="1">IF(Data!$H$2="ja",IF(HLOOKUP($G$5,'Partner-period(er)'!$AP:$BD,5+$A19+((BH$15-1)*50),FALSE)&gt;0,1,0),0)</f>
        <v>0</v>
      </c>
      <c r="BI19">
        <f ca="1">IF(Data!$H$2="ja",IF(HLOOKUP($G$5,'Partner-period(er)'!$AP:$BD,5+$A19+((BI$15-1)*50),FALSE)&gt;0,1,0),0)</f>
        <v>0</v>
      </c>
      <c r="BJ19">
        <f ca="1">IF(Data!$H$2="ja",IF(HLOOKUP($G$5,'Partner-period(er)'!$AP:$BD,5+$A19+((BJ$15-1)*50),FALSE)&gt;0,1,0),0)</f>
        <v>0</v>
      </c>
      <c r="BK19">
        <f ca="1">IF(Data!$H$2="ja",IF(HLOOKUP($G$5,'Partner-period(er)'!$AP:$BD,5+$A19+((BK$15-1)*50),FALSE)&gt;0,1,0),0)</f>
        <v>0</v>
      </c>
      <c r="BL19">
        <f ca="1">IF(Data!$H$2="ja",IF(HLOOKUP($G$5,'Partner-period(er)'!$AP:$BD,5+$A19+((BL$15-1)*50),FALSE)&gt;0,1,0),0)</f>
        <v>0</v>
      </c>
      <c r="BM19">
        <f ca="1">IF(Data!$H$2="ja",IF(HLOOKUP($G$5,'Partner-period(er)'!$AP:$BD,5+$A19+((BM$15-1)*50),FALSE)&gt;0,1,0),0)</f>
        <v>0</v>
      </c>
      <c r="BN19">
        <f ca="1">IF(Data!$H$2="ja",IF(HLOOKUP($G$5,'Partner-period(er)'!$AP:$BD,5+$A19+((BN$15-1)*50),FALSE)&gt;0,1,0),0)</f>
        <v>0</v>
      </c>
      <c r="BO19">
        <f ca="1">IF(Data!$H$2="ja",IF(HLOOKUP($G$5,'Partner-period(er)'!$AP:$BD,5+$A19+((BO$15-1)*50),FALSE)&gt;0,1,0),0)</f>
        <v>0</v>
      </c>
      <c r="BP19">
        <f ca="1">IF(Data!$H$2="ja",IF(HLOOKUP($G$5,'Partner-period(er)'!$AP:$BD,5+$A19+((BP$15-1)*50),FALSE)&gt;0,1,0),0)</f>
        <v>0</v>
      </c>
      <c r="BQ19">
        <f ca="1">IF(Data!$H$2="ja",IF(HLOOKUP($G$5,'Partner-period(er)'!$AP:$BD,5+$A19+((BQ$15-1)*50),FALSE)&gt;0,1,0),0)</f>
        <v>0</v>
      </c>
      <c r="BR19">
        <f ca="1">IF(Data!$H$2="ja",IF(HLOOKUP($G$5,'Partner-period(er)'!$AP:$BD,5+$A19+((BR$15-1)*50),FALSE)&gt;0,1,0),0)</f>
        <v>0</v>
      </c>
      <c r="BS19">
        <f ca="1">IF(Data!$H$2="ja",IF(HLOOKUP($G$5,'Partner-period(er)'!$AP:$BD,5+$A19+((BS$15-1)*50),FALSE)&gt;0,1,0),0)</f>
        <v>0</v>
      </c>
      <c r="BT19" s="114">
        <f ca="1">IF(Data!$H$2="ja",IF(HLOOKUP($G$5,'Partner-period(er)'!$AP:$BD,5+$A19+((BT$15-1)*50),FALSE)&gt;0,1,0),0)</f>
        <v>0</v>
      </c>
    </row>
    <row r="20" spans="1:72" ht="12" customHeight="1" x14ac:dyDescent="0.25">
      <c r="A20" s="92">
        <v>4</v>
      </c>
      <c r="B20" s="39"/>
      <c r="C20" s="9" t="str">
        <f>Data!B16</f>
        <v>Teknisk/adm løn</v>
      </c>
      <c r="D20" s="9"/>
      <c r="E20" s="112" t="s">
        <v>31</v>
      </c>
      <c r="F20" s="245">
        <f>'Budget &amp; Total'!G25</f>
        <v>0</v>
      </c>
      <c r="G20" s="119">
        <f ca="1">HLOOKUP($G$5,'Period(er)'!$X:$AL,5+A20,FALSE)</f>
        <v>0</v>
      </c>
      <c r="I20" s="120">
        <f>SUM(J20:AM20)</f>
        <v>0</v>
      </c>
      <c r="J20" s="605"/>
      <c r="K20" s="606"/>
      <c r="L20" s="606"/>
      <c r="M20" s="606"/>
      <c r="N20" s="606"/>
      <c r="O20" s="606"/>
      <c r="P20" s="606"/>
      <c r="Q20" s="606"/>
      <c r="R20" s="606"/>
      <c r="S20" s="606"/>
      <c r="T20" s="606"/>
      <c r="U20" s="606"/>
      <c r="V20" s="606"/>
      <c r="W20" s="606"/>
      <c r="X20" s="607"/>
      <c r="Y20" s="767"/>
      <c r="Z20" s="767"/>
      <c r="AA20" s="767"/>
      <c r="AB20" s="767"/>
      <c r="AC20" s="767"/>
      <c r="AD20" s="767"/>
      <c r="AE20" s="767"/>
      <c r="AF20" s="767"/>
      <c r="AG20" s="767"/>
      <c r="AH20" s="767"/>
      <c r="AI20" s="767"/>
      <c r="AJ20" s="767"/>
      <c r="AK20" s="767"/>
      <c r="AL20" s="767"/>
      <c r="AM20" s="767"/>
      <c r="AN20" s="94"/>
      <c r="AO20" s="43">
        <f ca="1">IF(Data!$H$2="ja",IF(HLOOKUP($G$5,'Partner-period(er)'!$AP:$BD,5+$A20+((AO$15-1)*50),FALSE)&gt;0,1,0),0)</f>
        <v>0</v>
      </c>
      <c r="AP20">
        <f ca="1">IF(Data!$H$2="ja",IF(HLOOKUP($G$5,'Partner-period(er)'!$AP:$BD,5+$A20+((AP$15-1)*50),FALSE)&gt;0,1,0),0)</f>
        <v>0</v>
      </c>
      <c r="AQ20">
        <f ca="1">IF(Data!$H$2="ja",IF(HLOOKUP($G$5,'Partner-period(er)'!$AP:$BD,5+$A20+((AQ$15-1)*50),FALSE)&gt;0,1,0),0)</f>
        <v>0</v>
      </c>
      <c r="AR20">
        <f ca="1">IF(Data!$H$2="ja",IF(HLOOKUP($G$5,'Partner-period(er)'!$AP:$BD,5+$A20+((AR$15-1)*50),FALSE)&gt;0,1,0),0)</f>
        <v>0</v>
      </c>
      <c r="AS20">
        <f ca="1">IF(Data!$H$2="ja",IF(HLOOKUP($G$5,'Partner-period(er)'!$AP:$BD,5+$A20+((AS$15-1)*50),FALSE)&gt;0,1,0),0)</f>
        <v>0</v>
      </c>
      <c r="AT20">
        <f ca="1">IF(Data!$H$2="ja",IF(HLOOKUP($G$5,'Partner-period(er)'!$AP:$BD,5+$A20+((AT$15-1)*50),FALSE)&gt;0,1,0),0)</f>
        <v>0</v>
      </c>
      <c r="AU20">
        <f ca="1">IF(Data!$H$2="ja",IF(HLOOKUP($G$5,'Partner-period(er)'!$AP:$BD,5+$A20+((AU$15-1)*50),FALSE)&gt;0,1,0),0)</f>
        <v>0</v>
      </c>
      <c r="AV20">
        <f ca="1">IF(Data!$H$2="ja",IF(HLOOKUP($G$5,'Partner-period(er)'!$AP:$BD,5+$A20+((AV$15-1)*50),FALSE)&gt;0,1,0),0)</f>
        <v>0</v>
      </c>
      <c r="AW20">
        <f ca="1">IF(Data!$H$2="ja",IF(HLOOKUP($G$5,'Partner-period(er)'!$AP:$BD,5+$A20+((AW$15-1)*50),FALSE)&gt;0,1,0),0)</f>
        <v>0</v>
      </c>
      <c r="AX20">
        <f ca="1">IF(Data!$H$2="ja",IF(HLOOKUP($G$5,'Partner-period(er)'!$AP:$BD,5+$A20+((AX$15-1)*50),FALSE)&gt;0,1,0),0)</f>
        <v>0</v>
      </c>
      <c r="AY20">
        <f ca="1">IF(Data!$H$2="ja",IF(HLOOKUP($G$5,'Partner-period(er)'!$AP:$BD,5+$A20+((AY$15-1)*50),FALSE)&gt;0,1,0),0)</f>
        <v>0</v>
      </c>
      <c r="AZ20">
        <f ca="1">IF(Data!$H$2="ja",IF(HLOOKUP($G$5,'Partner-period(er)'!$AP:$BD,5+$A20+((AZ$15-1)*50),FALSE)&gt;0,1,0),0)</f>
        <v>0</v>
      </c>
      <c r="BA20">
        <f ca="1">IF(Data!$H$2="ja",IF(HLOOKUP($G$5,'Partner-period(er)'!$AP:$BD,5+$A20+((BA$15-1)*50),FALSE)&gt;0,1,0),0)</f>
        <v>0</v>
      </c>
      <c r="BB20">
        <f ca="1">IF(Data!$H$2="ja",IF(HLOOKUP($G$5,'Partner-period(er)'!$AP:$BD,5+$A20+((BB$15-1)*50),FALSE)&gt;0,1,0),0)</f>
        <v>0</v>
      </c>
      <c r="BC20" s="114">
        <f ca="1">IF(Data!$H$2="ja",IF(HLOOKUP($G$5,'Partner-period(er)'!$AP:$BD,5+$A20+((BC$15-1)*50),FALSE)&gt;0,1,0),0)</f>
        <v>0</v>
      </c>
      <c r="BE20" s="94"/>
      <c r="BF20" s="43">
        <f ca="1">IF(Data!$H$2="ja",IF(HLOOKUP($G$5,'Partner-period(er)'!$AP:$BD,5+$A20+((BF$15-1)*50),FALSE)&gt;0,1,0),0)</f>
        <v>0</v>
      </c>
      <c r="BG20">
        <f ca="1">IF(Data!$H$2="ja",IF(HLOOKUP($G$5,'Partner-period(er)'!$AP:$BD,5+$A20+((BG$15-1)*50),FALSE)&gt;0,1,0),0)</f>
        <v>0</v>
      </c>
      <c r="BH20">
        <f ca="1">IF(Data!$H$2="ja",IF(HLOOKUP($G$5,'Partner-period(er)'!$AP:$BD,5+$A20+((BH$15-1)*50),FALSE)&gt;0,1,0),0)</f>
        <v>0</v>
      </c>
      <c r="BI20">
        <f ca="1">IF(Data!$H$2="ja",IF(HLOOKUP($G$5,'Partner-period(er)'!$AP:$BD,5+$A20+((BI$15-1)*50),FALSE)&gt;0,1,0),0)</f>
        <v>0</v>
      </c>
      <c r="BJ20">
        <f ca="1">IF(Data!$H$2="ja",IF(HLOOKUP($G$5,'Partner-period(er)'!$AP:$BD,5+$A20+((BJ$15-1)*50),FALSE)&gt;0,1,0),0)</f>
        <v>0</v>
      </c>
      <c r="BK20">
        <f ca="1">IF(Data!$H$2="ja",IF(HLOOKUP($G$5,'Partner-period(er)'!$AP:$BD,5+$A20+((BK$15-1)*50),FALSE)&gt;0,1,0),0)</f>
        <v>0</v>
      </c>
      <c r="BL20">
        <f ca="1">IF(Data!$H$2="ja",IF(HLOOKUP($G$5,'Partner-period(er)'!$AP:$BD,5+$A20+((BL$15-1)*50),FALSE)&gt;0,1,0),0)</f>
        <v>0</v>
      </c>
      <c r="BM20">
        <f ca="1">IF(Data!$H$2="ja",IF(HLOOKUP($G$5,'Partner-period(er)'!$AP:$BD,5+$A20+((BM$15-1)*50),FALSE)&gt;0,1,0),0)</f>
        <v>0</v>
      </c>
      <c r="BN20">
        <f ca="1">IF(Data!$H$2="ja",IF(HLOOKUP($G$5,'Partner-period(er)'!$AP:$BD,5+$A20+((BN$15-1)*50),FALSE)&gt;0,1,0),0)</f>
        <v>0</v>
      </c>
      <c r="BO20">
        <f ca="1">IF(Data!$H$2="ja",IF(HLOOKUP($G$5,'Partner-period(er)'!$AP:$BD,5+$A20+((BO$15-1)*50),FALSE)&gt;0,1,0),0)</f>
        <v>0</v>
      </c>
      <c r="BP20">
        <f ca="1">IF(Data!$H$2="ja",IF(HLOOKUP($G$5,'Partner-period(er)'!$AP:$BD,5+$A20+((BP$15-1)*50),FALSE)&gt;0,1,0),0)</f>
        <v>0</v>
      </c>
      <c r="BQ20">
        <f ca="1">IF(Data!$H$2="ja",IF(HLOOKUP($G$5,'Partner-period(er)'!$AP:$BD,5+$A20+((BQ$15-1)*50),FALSE)&gt;0,1,0),0)</f>
        <v>0</v>
      </c>
      <c r="BR20">
        <f ca="1">IF(Data!$H$2="ja",IF(HLOOKUP($G$5,'Partner-period(er)'!$AP:$BD,5+$A20+((BR$15-1)*50),FALSE)&gt;0,1,0),0)</f>
        <v>0</v>
      </c>
      <c r="BS20">
        <f ca="1">IF(Data!$H$2="ja",IF(HLOOKUP($G$5,'Partner-period(er)'!$AP:$BD,5+$A20+((BS$15-1)*50),FALSE)&gt;0,1,0),0)</f>
        <v>0</v>
      </c>
      <c r="BT20" s="114">
        <f ca="1">IF(Data!$H$2="ja",IF(HLOOKUP($G$5,'Partner-period(er)'!$AP:$BD,5+$A20+((BT$15-1)*50),FALSE)&gt;0,1,0),0)</f>
        <v>0</v>
      </c>
    </row>
    <row r="21" spans="1:72" ht="12" customHeight="1" x14ac:dyDescent="0.25">
      <c r="A21" s="92">
        <v>5</v>
      </c>
      <c r="B21" s="40"/>
      <c r="C21" s="41" t="str">
        <f>Data!B25</f>
        <v>Overhead</v>
      </c>
      <c r="D21" s="41"/>
      <c r="E21" s="123" t="s">
        <v>31</v>
      </c>
      <c r="F21" s="245">
        <f>'Budget &amp; Total'!G27</f>
        <v>0</v>
      </c>
      <c r="G21" s="119">
        <f ca="1">HLOOKUP($G$5,'Period(er)'!$X:$AL,5+A21,FALSE)</f>
        <v>0</v>
      </c>
      <c r="I21" s="120">
        <f>SUM(J21:AM21)</f>
        <v>0</v>
      </c>
      <c r="J21" s="812">
        <f>(J19+J20)*J10</f>
        <v>0</v>
      </c>
      <c r="K21" s="813">
        <f t="shared" ref="K21:X21" si="0">(K19+K20)*K10</f>
        <v>0</v>
      </c>
      <c r="L21" s="813">
        <f t="shared" si="0"/>
        <v>0</v>
      </c>
      <c r="M21" s="813">
        <f t="shared" si="0"/>
        <v>0</v>
      </c>
      <c r="N21" s="813">
        <f t="shared" si="0"/>
        <v>0</v>
      </c>
      <c r="O21" s="813">
        <f t="shared" si="0"/>
        <v>0</v>
      </c>
      <c r="P21" s="813">
        <f t="shared" si="0"/>
        <v>0</v>
      </c>
      <c r="Q21" s="813">
        <f t="shared" si="0"/>
        <v>0</v>
      </c>
      <c r="R21" s="813">
        <f t="shared" si="0"/>
        <v>0</v>
      </c>
      <c r="S21" s="813">
        <f t="shared" si="0"/>
        <v>0</v>
      </c>
      <c r="T21" s="813">
        <f t="shared" si="0"/>
        <v>0</v>
      </c>
      <c r="U21" s="813">
        <f t="shared" si="0"/>
        <v>0</v>
      </c>
      <c r="V21" s="813">
        <f t="shared" si="0"/>
        <v>0</v>
      </c>
      <c r="W21" s="813">
        <f t="shared" si="0"/>
        <v>0</v>
      </c>
      <c r="X21" s="814">
        <f t="shared" si="0"/>
        <v>0</v>
      </c>
      <c r="Y21" s="751">
        <f>(Y19+Y20)*Y10</f>
        <v>0</v>
      </c>
      <c r="Z21" s="751">
        <f t="shared" ref="Z21:AM21" si="1">(Z19+Z20)*Z10</f>
        <v>0</v>
      </c>
      <c r="AA21" s="751">
        <f t="shared" si="1"/>
        <v>0</v>
      </c>
      <c r="AB21" s="751">
        <f t="shared" si="1"/>
        <v>0</v>
      </c>
      <c r="AC21" s="751">
        <f t="shared" si="1"/>
        <v>0</v>
      </c>
      <c r="AD21" s="751">
        <f t="shared" si="1"/>
        <v>0</v>
      </c>
      <c r="AE21" s="751">
        <f t="shared" si="1"/>
        <v>0</v>
      </c>
      <c r="AF21" s="751">
        <f t="shared" si="1"/>
        <v>0</v>
      </c>
      <c r="AG21" s="751">
        <f t="shared" si="1"/>
        <v>0</v>
      </c>
      <c r="AH21" s="751">
        <f t="shared" si="1"/>
        <v>0</v>
      </c>
      <c r="AI21" s="751">
        <f t="shared" si="1"/>
        <v>0</v>
      </c>
      <c r="AJ21" s="751">
        <f t="shared" si="1"/>
        <v>0</v>
      </c>
      <c r="AK21" s="751">
        <f t="shared" si="1"/>
        <v>0</v>
      </c>
      <c r="AL21" s="751">
        <f t="shared" si="1"/>
        <v>0</v>
      </c>
      <c r="AM21" s="751">
        <f t="shared" si="1"/>
        <v>0</v>
      </c>
      <c r="AN21" s="94"/>
      <c r="AO21" s="43"/>
      <c r="BC21" s="114"/>
      <c r="BE21" s="94"/>
      <c r="BF21" s="43"/>
      <c r="BT21" s="114"/>
    </row>
    <row r="22" spans="1:72" ht="12" customHeight="1" x14ac:dyDescent="0.25">
      <c r="A22" s="92">
        <v>6</v>
      </c>
      <c r="B22" s="124"/>
      <c r="C22" s="32" t="str">
        <f>Data!B39</f>
        <v>Lønomkostninger total</v>
      </c>
      <c r="D22" s="32"/>
      <c r="E22" s="444" t="s">
        <v>31</v>
      </c>
      <c r="F22" s="246">
        <f>'Budget &amp; Total'!G28</f>
        <v>0</v>
      </c>
      <c r="G22" s="126">
        <f ca="1">HLOOKUP($G$5,'Period(er)'!$X:$AL,5+A22,FALSE)</f>
        <v>0</v>
      </c>
      <c r="I22" s="127">
        <f>SUM(J22:AM22)</f>
        <v>0</v>
      </c>
      <c r="J22" s="491">
        <f>SUM(J19:J21)</f>
        <v>0</v>
      </c>
      <c r="K22" s="491">
        <f t="shared" ref="K22:X22" si="2">SUM(K19:K21)</f>
        <v>0</v>
      </c>
      <c r="L22" s="491">
        <f t="shared" si="2"/>
        <v>0</v>
      </c>
      <c r="M22" s="491">
        <f t="shared" si="2"/>
        <v>0</v>
      </c>
      <c r="N22" s="491">
        <f t="shared" si="2"/>
        <v>0</v>
      </c>
      <c r="O22" s="491">
        <f t="shared" si="2"/>
        <v>0</v>
      </c>
      <c r="P22" s="491">
        <f t="shared" si="2"/>
        <v>0</v>
      </c>
      <c r="Q22" s="491">
        <f t="shared" si="2"/>
        <v>0</v>
      </c>
      <c r="R22" s="491">
        <f t="shared" si="2"/>
        <v>0</v>
      </c>
      <c r="S22" s="491">
        <f t="shared" si="2"/>
        <v>0</v>
      </c>
      <c r="T22" s="491">
        <f t="shared" si="2"/>
        <v>0</v>
      </c>
      <c r="U22" s="491">
        <f t="shared" si="2"/>
        <v>0</v>
      </c>
      <c r="V22" s="491">
        <f t="shared" si="2"/>
        <v>0</v>
      </c>
      <c r="W22" s="491">
        <f t="shared" si="2"/>
        <v>0</v>
      </c>
      <c r="X22" s="789">
        <f t="shared" si="2"/>
        <v>0</v>
      </c>
      <c r="Y22" s="751">
        <f>SUM(Y19:Y21)</f>
        <v>0</v>
      </c>
      <c r="Z22" s="751">
        <f t="shared" ref="Z22:AM22" si="3">SUM(Z19:Z21)</f>
        <v>0</v>
      </c>
      <c r="AA22" s="751">
        <f t="shared" si="3"/>
        <v>0</v>
      </c>
      <c r="AB22" s="751">
        <f t="shared" si="3"/>
        <v>0</v>
      </c>
      <c r="AC22" s="751">
        <f t="shared" si="3"/>
        <v>0</v>
      </c>
      <c r="AD22" s="751">
        <f t="shared" si="3"/>
        <v>0</v>
      </c>
      <c r="AE22" s="751">
        <f t="shared" si="3"/>
        <v>0</v>
      </c>
      <c r="AF22" s="751">
        <f t="shared" si="3"/>
        <v>0</v>
      </c>
      <c r="AG22" s="751">
        <f t="shared" si="3"/>
        <v>0</v>
      </c>
      <c r="AH22" s="751">
        <f t="shared" si="3"/>
        <v>0</v>
      </c>
      <c r="AI22" s="751">
        <f t="shared" si="3"/>
        <v>0</v>
      </c>
      <c r="AJ22" s="751">
        <f t="shared" si="3"/>
        <v>0</v>
      </c>
      <c r="AK22" s="751">
        <f t="shared" si="3"/>
        <v>0</v>
      </c>
      <c r="AL22" s="751">
        <f t="shared" si="3"/>
        <v>0</v>
      </c>
      <c r="AM22" s="751">
        <f t="shared" si="3"/>
        <v>0</v>
      </c>
      <c r="AN22" s="94"/>
      <c r="AO22" s="43"/>
      <c r="BC22" s="114"/>
      <c r="BE22" s="94"/>
      <c r="BF22" s="43"/>
      <c r="BT22" s="114"/>
    </row>
    <row r="23" spans="1:72" ht="12" customHeight="1" x14ac:dyDescent="0.25">
      <c r="A23" s="92">
        <v>7</v>
      </c>
      <c r="B23" s="38" t="str">
        <f>'Budget &amp; Total'!B29</f>
        <v>Andre omkostninger</v>
      </c>
      <c r="C23" s="33"/>
      <c r="D23" s="33"/>
      <c r="E23" s="27"/>
      <c r="F23" s="117"/>
      <c r="G23" s="128"/>
      <c r="I23" s="129"/>
      <c r="J23" s="167"/>
      <c r="K23" s="167"/>
      <c r="L23" s="167"/>
      <c r="M23" s="167"/>
      <c r="N23" s="167"/>
      <c r="O23" s="167"/>
      <c r="P23" s="167"/>
      <c r="Q23" s="167"/>
      <c r="R23" s="168"/>
      <c r="S23" s="168"/>
      <c r="T23" s="168"/>
      <c r="U23" s="150"/>
      <c r="V23" s="150"/>
      <c r="W23" s="150"/>
      <c r="X23" s="151"/>
      <c r="Y23" s="768"/>
      <c r="Z23" s="768"/>
      <c r="AA23" s="768"/>
      <c r="AB23" s="768"/>
      <c r="AC23" s="768"/>
      <c r="AD23" s="768"/>
      <c r="AE23" s="768"/>
      <c r="AF23" s="768"/>
      <c r="AG23" s="769"/>
      <c r="AH23" s="769"/>
      <c r="AI23" s="769"/>
      <c r="AJ23" s="751"/>
      <c r="AK23" s="751"/>
      <c r="AL23" s="751"/>
      <c r="AM23" s="751"/>
      <c r="AN23" s="94"/>
      <c r="AO23" s="43"/>
      <c r="BC23" s="114"/>
      <c r="BE23" s="94"/>
      <c r="BF23" s="43"/>
      <c r="BT23" s="114"/>
    </row>
    <row r="24" spans="1:72" ht="12" customHeight="1" x14ac:dyDescent="0.25">
      <c r="A24" s="92">
        <v>8</v>
      </c>
      <c r="B24" s="116"/>
      <c r="C24" s="9" t="str">
        <f>'Budget &amp; Total'!C30</f>
        <v>Instrumenter og udstyr</v>
      </c>
      <c r="D24" s="9"/>
      <c r="E24" s="27" t="s">
        <v>31</v>
      </c>
      <c r="F24" s="245">
        <f>'Budget &amp; Total'!G30</f>
        <v>0</v>
      </c>
      <c r="G24" s="119">
        <f ca="1">HLOOKUP($G$5,'Period(er)'!$X:$AL,5+A24,FALSE)</f>
        <v>0</v>
      </c>
      <c r="I24" s="120">
        <f t="shared" ref="I24:I32" si="4">SUM(J24:AM24)</f>
        <v>0</v>
      </c>
      <c r="J24" s="606"/>
      <c r="K24" s="606"/>
      <c r="L24" s="606"/>
      <c r="M24" s="606"/>
      <c r="N24" s="606"/>
      <c r="O24" s="606"/>
      <c r="P24" s="606"/>
      <c r="Q24" s="606"/>
      <c r="R24" s="606"/>
      <c r="S24" s="606"/>
      <c r="T24" s="606"/>
      <c r="U24" s="606"/>
      <c r="V24" s="606"/>
      <c r="W24" s="606"/>
      <c r="X24" s="607"/>
      <c r="Y24" s="767"/>
      <c r="Z24" s="767"/>
      <c r="AA24" s="767"/>
      <c r="AB24" s="767"/>
      <c r="AC24" s="767"/>
      <c r="AD24" s="767"/>
      <c r="AE24" s="767"/>
      <c r="AF24" s="767"/>
      <c r="AG24" s="767"/>
      <c r="AH24" s="767"/>
      <c r="AI24" s="767"/>
      <c r="AJ24" s="767"/>
      <c r="AK24" s="767"/>
      <c r="AL24" s="767"/>
      <c r="AM24" s="767"/>
      <c r="AN24" s="94"/>
      <c r="AO24" s="43">
        <f ca="1">IF(Data!$H$2="ja",IF(HLOOKUP($G$5,'Partner-period(er)'!$AP:$BD,5+$A24+((AO$15-1)*50),FALSE)&gt;0,1,0),0)</f>
        <v>0</v>
      </c>
      <c r="AP24">
        <f ca="1">IF(Data!$H$2="ja",IF(HLOOKUP($G$5,'Partner-period(er)'!$AP:$BD,5+$A24+((AP$15-1)*50),FALSE)&gt;0,1,0),0)</f>
        <v>0</v>
      </c>
      <c r="AQ24">
        <f ca="1">IF(Data!$H$2="ja",IF(HLOOKUP($G$5,'Partner-period(er)'!$AP:$BD,5+$A24+((AQ$15-1)*50),FALSE)&gt;0,1,0),0)</f>
        <v>0</v>
      </c>
      <c r="AR24">
        <f ca="1">IF(Data!$H$2="ja",IF(HLOOKUP($G$5,'Partner-period(er)'!$AP:$BD,5+$A24+((AR$15-1)*50),FALSE)&gt;0,1,0),0)</f>
        <v>0</v>
      </c>
      <c r="AS24">
        <f ca="1">IF(Data!$H$2="ja",IF(HLOOKUP($G$5,'Partner-period(er)'!$AP:$BD,5+$A24+((AS$15-1)*50),FALSE)&gt;0,1,0),0)</f>
        <v>0</v>
      </c>
      <c r="AT24">
        <f ca="1">IF(Data!$H$2="ja",IF(HLOOKUP($G$5,'Partner-period(er)'!$AP:$BD,5+$A24+((AT$15-1)*50),FALSE)&gt;0,1,0),0)</f>
        <v>0</v>
      </c>
      <c r="AU24">
        <f ca="1">IF(Data!$H$2="ja",IF(HLOOKUP($G$5,'Partner-period(er)'!$AP:$BD,5+$A24+((AU$15-1)*50),FALSE)&gt;0,1,0),0)</f>
        <v>0</v>
      </c>
      <c r="AV24">
        <f ca="1">IF(Data!$H$2="ja",IF(HLOOKUP($G$5,'Partner-period(er)'!$AP:$BD,5+$A24+((AV$15-1)*50),FALSE)&gt;0,1,0),0)</f>
        <v>0</v>
      </c>
      <c r="AW24">
        <f ca="1">IF(Data!$H$2="ja",IF(HLOOKUP($G$5,'Partner-period(er)'!$AP:$BD,5+$A24+((AW$15-1)*50),FALSE)&gt;0,1,0),0)</f>
        <v>0</v>
      </c>
      <c r="AX24">
        <f ca="1">IF(Data!$H$2="ja",IF(HLOOKUP($G$5,'Partner-period(er)'!$AP:$BD,5+$A24+((AX$15-1)*50),FALSE)&gt;0,1,0),0)</f>
        <v>0</v>
      </c>
      <c r="AY24">
        <f ca="1">IF(Data!$H$2="ja",IF(HLOOKUP($G$5,'Partner-period(er)'!$AP:$BD,5+$A24+((AY$15-1)*50),FALSE)&gt;0,1,0),0)</f>
        <v>0</v>
      </c>
      <c r="AZ24">
        <f ca="1">IF(Data!$H$2="ja",IF(HLOOKUP($G$5,'Partner-period(er)'!$AP:$BD,5+$A24+((AZ$15-1)*50),FALSE)&gt;0,1,0),0)</f>
        <v>0</v>
      </c>
      <c r="BA24">
        <f ca="1">IF(Data!$H$2="ja",IF(HLOOKUP($G$5,'Partner-period(er)'!$AP:$BD,5+$A24+((BA$15-1)*50),FALSE)&gt;0,1,0),0)</f>
        <v>0</v>
      </c>
      <c r="BB24">
        <f ca="1">IF(Data!$H$2="ja",IF(HLOOKUP($G$5,'Partner-period(er)'!$AP:$BD,5+$A24+((BB$15-1)*50),FALSE)&gt;0,1,0),0)</f>
        <v>0</v>
      </c>
      <c r="BC24" s="114">
        <f ca="1">IF(Data!$H$2="ja",IF(HLOOKUP($G$5,'Partner-period(er)'!$AP:$BD,5+$A24+((BC$15-1)*50),FALSE)&gt;0,1,0),0)</f>
        <v>0</v>
      </c>
      <c r="BE24" s="94"/>
      <c r="BF24" s="43">
        <f ca="1">IF(Data!$H$2="ja",IF(HLOOKUP($G$5,'Partner-period(er)'!$AP:$BD,5+$A24+((BF$15-1)*50),FALSE)&gt;0,1,0),0)</f>
        <v>0</v>
      </c>
      <c r="BG24">
        <f ca="1">IF(Data!$H$2="ja",IF(HLOOKUP($G$5,'Partner-period(er)'!$AP:$BD,5+$A24+((BG$15-1)*50),FALSE)&gt;0,1,0),0)</f>
        <v>0</v>
      </c>
      <c r="BH24">
        <f ca="1">IF(Data!$H$2="ja",IF(HLOOKUP($G$5,'Partner-period(er)'!$AP:$BD,5+$A24+((BH$15-1)*50),FALSE)&gt;0,1,0),0)</f>
        <v>0</v>
      </c>
      <c r="BI24">
        <f ca="1">IF(Data!$H$2="ja",IF(HLOOKUP($G$5,'Partner-period(er)'!$AP:$BD,5+$A24+((BI$15-1)*50),FALSE)&gt;0,1,0),0)</f>
        <v>0</v>
      </c>
      <c r="BJ24">
        <f ca="1">IF(Data!$H$2="ja",IF(HLOOKUP($G$5,'Partner-period(er)'!$AP:$BD,5+$A24+((BJ$15-1)*50),FALSE)&gt;0,1,0),0)</f>
        <v>0</v>
      </c>
      <c r="BK24">
        <f ca="1">IF(Data!$H$2="ja",IF(HLOOKUP($G$5,'Partner-period(er)'!$AP:$BD,5+$A24+((BK$15-1)*50),FALSE)&gt;0,1,0),0)</f>
        <v>0</v>
      </c>
      <c r="BL24">
        <f ca="1">IF(Data!$H$2="ja",IF(HLOOKUP($G$5,'Partner-period(er)'!$AP:$BD,5+$A24+((BL$15-1)*50),FALSE)&gt;0,1,0),0)</f>
        <v>0</v>
      </c>
      <c r="BM24">
        <f ca="1">IF(Data!$H$2="ja",IF(HLOOKUP($G$5,'Partner-period(er)'!$AP:$BD,5+$A24+((BM$15-1)*50),FALSE)&gt;0,1,0),0)</f>
        <v>0</v>
      </c>
      <c r="BN24">
        <f ca="1">IF(Data!$H$2="ja",IF(HLOOKUP($G$5,'Partner-period(er)'!$AP:$BD,5+$A24+((BN$15-1)*50),FALSE)&gt;0,1,0),0)</f>
        <v>0</v>
      </c>
      <c r="BO24">
        <f ca="1">IF(Data!$H$2="ja",IF(HLOOKUP($G$5,'Partner-period(er)'!$AP:$BD,5+$A24+((BO$15-1)*50),FALSE)&gt;0,1,0),0)</f>
        <v>0</v>
      </c>
      <c r="BP24">
        <f ca="1">IF(Data!$H$2="ja",IF(HLOOKUP($G$5,'Partner-period(er)'!$AP:$BD,5+$A24+((BP$15-1)*50),FALSE)&gt;0,1,0),0)</f>
        <v>0</v>
      </c>
      <c r="BQ24">
        <f ca="1">IF(Data!$H$2="ja",IF(HLOOKUP($G$5,'Partner-period(er)'!$AP:$BD,5+$A24+((BQ$15-1)*50),FALSE)&gt;0,1,0),0)</f>
        <v>0</v>
      </c>
      <c r="BR24">
        <f ca="1">IF(Data!$H$2="ja",IF(HLOOKUP($G$5,'Partner-period(er)'!$AP:$BD,5+$A24+((BR$15-1)*50),FALSE)&gt;0,1,0),0)</f>
        <v>0</v>
      </c>
      <c r="BS24">
        <f ca="1">IF(Data!$H$2="ja",IF(HLOOKUP($G$5,'Partner-period(er)'!$AP:$BD,5+$A24+((BS$15-1)*50),FALSE)&gt;0,1,0),0)</f>
        <v>0</v>
      </c>
      <c r="BT24" s="114">
        <f ca="1">IF(Data!$H$2="ja",IF(HLOOKUP($G$5,'Partner-period(er)'!$AP:$BD,5+$A24+((BT$15-1)*50),FALSE)&gt;0,1,0),0)</f>
        <v>0</v>
      </c>
    </row>
    <row r="25" spans="1:72" ht="12" customHeight="1" x14ac:dyDescent="0.25">
      <c r="A25" s="92">
        <v>9</v>
      </c>
      <c r="B25" s="39"/>
      <c r="C25" s="9" t="str">
        <f>'Budget &amp; Total'!C31</f>
        <v>Bygninger og jord</v>
      </c>
      <c r="D25" s="9"/>
      <c r="E25" s="27" t="s">
        <v>31</v>
      </c>
      <c r="F25" s="245">
        <f>'Budget &amp; Total'!G31</f>
        <v>0</v>
      </c>
      <c r="G25" s="119">
        <f ca="1">HLOOKUP($G$5,'Period(er)'!$X:$AL,5+A25,FALSE)</f>
        <v>0</v>
      </c>
      <c r="I25" s="120">
        <f t="shared" si="4"/>
        <v>0</v>
      </c>
      <c r="J25" s="606"/>
      <c r="K25" s="606"/>
      <c r="L25" s="606"/>
      <c r="M25" s="606"/>
      <c r="N25" s="606"/>
      <c r="O25" s="606"/>
      <c r="P25" s="606"/>
      <c r="Q25" s="606"/>
      <c r="R25" s="606"/>
      <c r="S25" s="606"/>
      <c r="T25" s="606"/>
      <c r="U25" s="606"/>
      <c r="V25" s="606"/>
      <c r="W25" s="606"/>
      <c r="X25" s="607"/>
      <c r="Y25" s="767"/>
      <c r="Z25" s="767"/>
      <c r="AA25" s="767"/>
      <c r="AB25" s="767"/>
      <c r="AC25" s="767"/>
      <c r="AD25" s="767"/>
      <c r="AE25" s="767"/>
      <c r="AF25" s="767"/>
      <c r="AG25" s="767"/>
      <c r="AH25" s="767"/>
      <c r="AI25" s="767"/>
      <c r="AJ25" s="767"/>
      <c r="AK25" s="767"/>
      <c r="AL25" s="767"/>
      <c r="AM25" s="767"/>
      <c r="AN25" s="94"/>
      <c r="AO25" s="43">
        <f ca="1">IF(Data!$H$2="ja",IF(HLOOKUP($G$5,'Partner-period(er)'!$AP:$BD,5+$A25+((AO$15-1)*50),FALSE)&gt;0,1,0),0)</f>
        <v>0</v>
      </c>
      <c r="AP25">
        <f ca="1">IF(Data!$H$2="ja",IF(HLOOKUP($G$5,'Partner-period(er)'!$AP:$BD,5+$A25+((AP$15-1)*50),FALSE)&gt;0,1,0),0)</f>
        <v>0</v>
      </c>
      <c r="AQ25">
        <f ca="1">IF(Data!$H$2="ja",IF(HLOOKUP($G$5,'Partner-period(er)'!$AP:$BD,5+$A25+((AQ$15-1)*50),FALSE)&gt;0,1,0),0)</f>
        <v>0</v>
      </c>
      <c r="AR25">
        <f ca="1">IF(Data!$H$2="ja",IF(HLOOKUP($G$5,'Partner-period(er)'!$AP:$BD,5+$A25+((AR$15-1)*50),FALSE)&gt;0,1,0),0)</f>
        <v>0</v>
      </c>
      <c r="AS25">
        <f ca="1">IF(Data!$H$2="ja",IF(HLOOKUP($G$5,'Partner-period(er)'!$AP:$BD,5+$A25+((AS$15-1)*50),FALSE)&gt;0,1,0),0)</f>
        <v>0</v>
      </c>
      <c r="AT25">
        <f ca="1">IF(Data!$H$2="ja",IF(HLOOKUP($G$5,'Partner-period(er)'!$AP:$BD,5+$A25+((AT$15-1)*50),FALSE)&gt;0,1,0),0)</f>
        <v>0</v>
      </c>
      <c r="AU25">
        <f ca="1">IF(Data!$H$2="ja",IF(HLOOKUP($G$5,'Partner-period(er)'!$AP:$BD,5+$A25+((AU$15-1)*50),FALSE)&gt;0,1,0),0)</f>
        <v>0</v>
      </c>
      <c r="AV25">
        <f ca="1">IF(Data!$H$2="ja",IF(HLOOKUP($G$5,'Partner-period(er)'!$AP:$BD,5+$A25+((AV$15-1)*50),FALSE)&gt;0,1,0),0)</f>
        <v>0</v>
      </c>
      <c r="AW25">
        <f ca="1">IF(Data!$H$2="ja",IF(HLOOKUP($G$5,'Partner-period(er)'!$AP:$BD,5+$A25+((AW$15-1)*50),FALSE)&gt;0,1,0),0)</f>
        <v>0</v>
      </c>
      <c r="AX25">
        <f ca="1">IF(Data!$H$2="ja",IF(HLOOKUP($G$5,'Partner-period(er)'!$AP:$BD,5+$A25+((AX$15-1)*50),FALSE)&gt;0,1,0),0)</f>
        <v>0</v>
      </c>
      <c r="AY25">
        <f ca="1">IF(Data!$H$2="ja",IF(HLOOKUP($G$5,'Partner-period(er)'!$AP:$BD,5+$A25+((AY$15-1)*50),FALSE)&gt;0,1,0),0)</f>
        <v>0</v>
      </c>
      <c r="AZ25">
        <f ca="1">IF(Data!$H$2="ja",IF(HLOOKUP($G$5,'Partner-period(er)'!$AP:$BD,5+$A25+((AZ$15-1)*50),FALSE)&gt;0,1,0),0)</f>
        <v>0</v>
      </c>
      <c r="BA25">
        <f ca="1">IF(Data!$H$2="ja",IF(HLOOKUP($G$5,'Partner-period(er)'!$AP:$BD,5+$A25+((BA$15-1)*50),FALSE)&gt;0,1,0),0)</f>
        <v>0</v>
      </c>
      <c r="BB25">
        <f ca="1">IF(Data!$H$2="ja",IF(HLOOKUP($G$5,'Partner-period(er)'!$AP:$BD,5+$A25+((BB$15-1)*50),FALSE)&gt;0,1,0),0)</f>
        <v>0</v>
      </c>
      <c r="BC25" s="114">
        <f ca="1">IF(Data!$H$2="ja",IF(HLOOKUP($G$5,'Partner-period(er)'!$AP:$BD,5+$A25+((BC$15-1)*50),FALSE)&gt;0,1,0),0)</f>
        <v>0</v>
      </c>
      <c r="BE25" s="94"/>
      <c r="BF25" s="43">
        <f ca="1">IF(Data!$H$2="ja",IF(HLOOKUP($G$5,'Partner-period(er)'!$AP:$BD,5+$A25+((BF$15-1)*50),FALSE)&gt;0,1,0),0)</f>
        <v>0</v>
      </c>
      <c r="BG25">
        <f ca="1">IF(Data!$H$2="ja",IF(HLOOKUP($G$5,'Partner-period(er)'!$AP:$BD,5+$A25+((BG$15-1)*50),FALSE)&gt;0,1,0),0)</f>
        <v>0</v>
      </c>
      <c r="BH25">
        <f ca="1">IF(Data!$H$2="ja",IF(HLOOKUP($G$5,'Partner-period(er)'!$AP:$BD,5+$A25+((BH$15-1)*50),FALSE)&gt;0,1,0),0)</f>
        <v>0</v>
      </c>
      <c r="BI25">
        <f ca="1">IF(Data!$H$2="ja",IF(HLOOKUP($G$5,'Partner-period(er)'!$AP:$BD,5+$A25+((BI$15-1)*50),FALSE)&gt;0,1,0),0)</f>
        <v>0</v>
      </c>
      <c r="BJ25">
        <f ca="1">IF(Data!$H$2="ja",IF(HLOOKUP($G$5,'Partner-period(er)'!$AP:$BD,5+$A25+((BJ$15-1)*50),FALSE)&gt;0,1,0),0)</f>
        <v>0</v>
      </c>
      <c r="BK25">
        <f ca="1">IF(Data!$H$2="ja",IF(HLOOKUP($G$5,'Partner-period(er)'!$AP:$BD,5+$A25+((BK$15-1)*50),FALSE)&gt;0,1,0),0)</f>
        <v>0</v>
      </c>
      <c r="BL25">
        <f ca="1">IF(Data!$H$2="ja",IF(HLOOKUP($G$5,'Partner-period(er)'!$AP:$BD,5+$A25+((BL$15-1)*50),FALSE)&gt;0,1,0),0)</f>
        <v>0</v>
      </c>
      <c r="BM25">
        <f ca="1">IF(Data!$H$2="ja",IF(HLOOKUP($G$5,'Partner-period(er)'!$AP:$BD,5+$A25+((BM$15-1)*50),FALSE)&gt;0,1,0),0)</f>
        <v>0</v>
      </c>
      <c r="BN25">
        <f ca="1">IF(Data!$H$2="ja",IF(HLOOKUP($G$5,'Partner-period(er)'!$AP:$BD,5+$A25+((BN$15-1)*50),FALSE)&gt;0,1,0),0)</f>
        <v>0</v>
      </c>
      <c r="BO25">
        <f ca="1">IF(Data!$H$2="ja",IF(HLOOKUP($G$5,'Partner-period(er)'!$AP:$BD,5+$A25+((BO$15-1)*50),FALSE)&gt;0,1,0),0)</f>
        <v>0</v>
      </c>
      <c r="BP25">
        <f ca="1">IF(Data!$H$2="ja",IF(HLOOKUP($G$5,'Partner-period(er)'!$AP:$BD,5+$A25+((BP$15-1)*50),FALSE)&gt;0,1,0),0)</f>
        <v>0</v>
      </c>
      <c r="BQ25">
        <f ca="1">IF(Data!$H$2="ja",IF(HLOOKUP($G$5,'Partner-period(er)'!$AP:$BD,5+$A25+((BQ$15-1)*50),FALSE)&gt;0,1,0),0)</f>
        <v>0</v>
      </c>
      <c r="BR25">
        <f ca="1">IF(Data!$H$2="ja",IF(HLOOKUP($G$5,'Partner-period(er)'!$AP:$BD,5+$A25+((BR$15-1)*50),FALSE)&gt;0,1,0),0)</f>
        <v>0</v>
      </c>
      <c r="BS25">
        <f ca="1">IF(Data!$H$2="ja",IF(HLOOKUP($G$5,'Partner-period(er)'!$AP:$BD,5+$A25+((BS$15-1)*50),FALSE)&gt;0,1,0),0)</f>
        <v>0</v>
      </c>
      <c r="BT25" s="114">
        <f ca="1">IF(Data!$H$2="ja",IF(HLOOKUP($G$5,'Partner-period(er)'!$AP:$BD,5+$A25+((BT$15-1)*50),FALSE)&gt;0,1,0),0)</f>
        <v>0</v>
      </c>
    </row>
    <row r="26" spans="1:72" ht="12" customHeight="1" x14ac:dyDescent="0.25">
      <c r="A26" s="92">
        <v>10</v>
      </c>
      <c r="B26" s="39"/>
      <c r="C26" s="9" t="str">
        <f>'Budget &amp; Total'!C32</f>
        <v>Andre driftsudgifter, herunder materialer</v>
      </c>
      <c r="D26" s="9"/>
      <c r="E26" s="27" t="s">
        <v>31</v>
      </c>
      <c r="F26" s="245">
        <f>'Budget &amp; Total'!G32</f>
        <v>0</v>
      </c>
      <c r="G26" s="119">
        <f ca="1">HLOOKUP($G$5,'Period(er)'!$X:$AL,5+A26,FALSE)</f>
        <v>0</v>
      </c>
      <c r="I26" s="120">
        <f t="shared" si="4"/>
        <v>0</v>
      </c>
      <c r="J26" s="606"/>
      <c r="K26" s="606"/>
      <c r="L26" s="606"/>
      <c r="M26" s="606"/>
      <c r="N26" s="606"/>
      <c r="O26" s="606"/>
      <c r="P26" s="606"/>
      <c r="Q26" s="606"/>
      <c r="R26" s="606"/>
      <c r="S26" s="606"/>
      <c r="T26" s="606"/>
      <c r="U26" s="606"/>
      <c r="V26" s="606"/>
      <c r="W26" s="606"/>
      <c r="X26" s="607"/>
      <c r="Y26" s="767"/>
      <c r="Z26" s="767"/>
      <c r="AA26" s="767"/>
      <c r="AB26" s="767"/>
      <c r="AC26" s="767"/>
      <c r="AD26" s="767"/>
      <c r="AE26" s="767"/>
      <c r="AF26" s="767"/>
      <c r="AG26" s="767"/>
      <c r="AH26" s="767"/>
      <c r="AI26" s="767"/>
      <c r="AJ26" s="767"/>
      <c r="AK26" s="767"/>
      <c r="AL26" s="767"/>
      <c r="AM26" s="767"/>
      <c r="AN26" s="94"/>
      <c r="AO26" s="43">
        <f ca="1">IF(Data!$H$2="ja",IF(HLOOKUP($G$5,'Partner-period(er)'!$AP:$BD,5+$A26+((AO$15-1)*50),FALSE)&gt;0,1,0),0)</f>
        <v>0</v>
      </c>
      <c r="AP26">
        <f ca="1">IF(Data!$H$2="ja",IF(HLOOKUP($G$5,'Partner-period(er)'!$AP:$BD,5+$A26+((AP$15-1)*50),FALSE)&gt;0,1,0),0)</f>
        <v>0</v>
      </c>
      <c r="AQ26">
        <f ca="1">IF(Data!$H$2="ja",IF(HLOOKUP($G$5,'Partner-period(er)'!$AP:$BD,5+$A26+((AQ$15-1)*50),FALSE)&gt;0,1,0),0)</f>
        <v>0</v>
      </c>
      <c r="AR26">
        <f ca="1">IF(Data!$H$2="ja",IF(HLOOKUP($G$5,'Partner-period(er)'!$AP:$BD,5+$A26+((AR$15-1)*50),FALSE)&gt;0,1,0),0)</f>
        <v>0</v>
      </c>
      <c r="AS26">
        <f ca="1">IF(Data!$H$2="ja",IF(HLOOKUP($G$5,'Partner-period(er)'!$AP:$BD,5+$A26+((AS$15-1)*50),FALSE)&gt;0,1,0),0)</f>
        <v>0</v>
      </c>
      <c r="AT26">
        <f ca="1">IF(Data!$H$2="ja",IF(HLOOKUP($G$5,'Partner-period(er)'!$AP:$BD,5+$A26+((AT$15-1)*50),FALSE)&gt;0,1,0),0)</f>
        <v>0</v>
      </c>
      <c r="AU26">
        <f ca="1">IF(Data!$H$2="ja",IF(HLOOKUP($G$5,'Partner-period(er)'!$AP:$BD,5+$A26+((AU$15-1)*50),FALSE)&gt;0,1,0),0)</f>
        <v>0</v>
      </c>
      <c r="AV26">
        <f ca="1">IF(Data!$H$2="ja",IF(HLOOKUP($G$5,'Partner-period(er)'!$AP:$BD,5+$A26+((AV$15-1)*50),FALSE)&gt;0,1,0),0)</f>
        <v>0</v>
      </c>
      <c r="AW26">
        <f ca="1">IF(Data!$H$2="ja",IF(HLOOKUP($G$5,'Partner-period(er)'!$AP:$BD,5+$A26+((AW$15-1)*50),FALSE)&gt;0,1,0),0)</f>
        <v>0</v>
      </c>
      <c r="AX26">
        <f ca="1">IF(Data!$H$2="ja",IF(HLOOKUP($G$5,'Partner-period(er)'!$AP:$BD,5+$A26+((AX$15-1)*50),FALSE)&gt;0,1,0),0)</f>
        <v>0</v>
      </c>
      <c r="AY26">
        <f ca="1">IF(Data!$H$2="ja",IF(HLOOKUP($G$5,'Partner-period(er)'!$AP:$BD,5+$A26+((AY$15-1)*50),FALSE)&gt;0,1,0),0)</f>
        <v>0</v>
      </c>
      <c r="AZ26">
        <f ca="1">IF(Data!$H$2="ja",IF(HLOOKUP($G$5,'Partner-period(er)'!$AP:$BD,5+$A26+((AZ$15-1)*50),FALSE)&gt;0,1,0),0)</f>
        <v>0</v>
      </c>
      <c r="BA26">
        <f ca="1">IF(Data!$H$2="ja",IF(HLOOKUP($G$5,'Partner-period(er)'!$AP:$BD,5+$A26+((BA$15-1)*50),FALSE)&gt;0,1,0),0)</f>
        <v>0</v>
      </c>
      <c r="BB26">
        <f ca="1">IF(Data!$H$2="ja",IF(HLOOKUP($G$5,'Partner-period(er)'!$AP:$BD,5+$A26+((BB$15-1)*50),FALSE)&gt;0,1,0),0)</f>
        <v>0</v>
      </c>
      <c r="BC26" s="114">
        <f ca="1">IF(Data!$H$2="ja",IF(HLOOKUP($G$5,'Partner-period(er)'!$AP:$BD,5+$A26+((BC$15-1)*50),FALSE)&gt;0,1,0),0)</f>
        <v>0</v>
      </c>
      <c r="BE26" s="94"/>
      <c r="BF26" s="43">
        <f ca="1">IF(Data!$H$2="ja",IF(HLOOKUP($G$5,'Partner-period(er)'!$AP:$BD,5+$A26+((BF$15-1)*50),FALSE)&gt;0,1,0),0)</f>
        <v>0</v>
      </c>
      <c r="BG26">
        <f ca="1">IF(Data!$H$2="ja",IF(HLOOKUP($G$5,'Partner-period(er)'!$AP:$BD,5+$A26+((BG$15-1)*50),FALSE)&gt;0,1,0),0)</f>
        <v>0</v>
      </c>
      <c r="BH26">
        <f ca="1">IF(Data!$H$2="ja",IF(HLOOKUP($G$5,'Partner-period(er)'!$AP:$BD,5+$A26+((BH$15-1)*50),FALSE)&gt;0,1,0),0)</f>
        <v>0</v>
      </c>
      <c r="BI26">
        <f ca="1">IF(Data!$H$2="ja",IF(HLOOKUP($G$5,'Partner-period(er)'!$AP:$BD,5+$A26+((BI$15-1)*50),FALSE)&gt;0,1,0),0)</f>
        <v>0</v>
      </c>
      <c r="BJ26">
        <f ca="1">IF(Data!$H$2="ja",IF(HLOOKUP($G$5,'Partner-period(er)'!$AP:$BD,5+$A26+((BJ$15-1)*50),FALSE)&gt;0,1,0),0)</f>
        <v>0</v>
      </c>
      <c r="BK26">
        <f ca="1">IF(Data!$H$2="ja",IF(HLOOKUP($G$5,'Partner-period(er)'!$AP:$BD,5+$A26+((BK$15-1)*50),FALSE)&gt;0,1,0),0)</f>
        <v>0</v>
      </c>
      <c r="BL26">
        <f ca="1">IF(Data!$H$2="ja",IF(HLOOKUP($G$5,'Partner-period(er)'!$AP:$BD,5+$A26+((BL$15-1)*50),FALSE)&gt;0,1,0),0)</f>
        <v>0</v>
      </c>
      <c r="BM26">
        <f ca="1">IF(Data!$H$2="ja",IF(HLOOKUP($G$5,'Partner-period(er)'!$AP:$BD,5+$A26+((BM$15-1)*50),FALSE)&gt;0,1,0),0)</f>
        <v>0</v>
      </c>
      <c r="BN26">
        <f ca="1">IF(Data!$H$2="ja",IF(HLOOKUP($G$5,'Partner-period(er)'!$AP:$BD,5+$A26+((BN$15-1)*50),FALSE)&gt;0,1,0),0)</f>
        <v>0</v>
      </c>
      <c r="BO26">
        <f ca="1">IF(Data!$H$2="ja",IF(HLOOKUP($G$5,'Partner-period(er)'!$AP:$BD,5+$A26+((BO$15-1)*50),FALSE)&gt;0,1,0),0)</f>
        <v>0</v>
      </c>
      <c r="BP26">
        <f ca="1">IF(Data!$H$2="ja",IF(HLOOKUP($G$5,'Partner-period(er)'!$AP:$BD,5+$A26+((BP$15-1)*50),FALSE)&gt;0,1,0),0)</f>
        <v>0</v>
      </c>
      <c r="BQ26">
        <f ca="1">IF(Data!$H$2="ja",IF(HLOOKUP($G$5,'Partner-period(er)'!$AP:$BD,5+$A26+((BQ$15-1)*50),FALSE)&gt;0,1,0),0)</f>
        <v>0</v>
      </c>
      <c r="BR26">
        <f ca="1">IF(Data!$H$2="ja",IF(HLOOKUP($G$5,'Partner-period(er)'!$AP:$BD,5+$A26+((BR$15-1)*50),FALSE)&gt;0,1,0),0)</f>
        <v>0</v>
      </c>
      <c r="BS26">
        <f ca="1">IF(Data!$H$2="ja",IF(HLOOKUP($G$5,'Partner-period(er)'!$AP:$BD,5+$A26+((BS$15-1)*50),FALSE)&gt;0,1,0),0)</f>
        <v>0</v>
      </c>
      <c r="BT26" s="114">
        <f ca="1">IF(Data!$H$2="ja",IF(HLOOKUP($G$5,'Partner-period(er)'!$AP:$BD,5+$A26+((BT$15-1)*50),FALSE)&gt;0,1,0),0)</f>
        <v>0</v>
      </c>
    </row>
    <row r="27" spans="1:72" ht="12" customHeight="1" x14ac:dyDescent="0.25">
      <c r="A27" s="92">
        <v>11</v>
      </c>
      <c r="B27" s="39"/>
      <c r="C27" s="9" t="str">
        <f>'Budget &amp; Total'!C33</f>
        <v>Konsulentydelser ved køb fra ekstern leverandør</v>
      </c>
      <c r="D27" s="9"/>
      <c r="E27" s="27" t="s">
        <v>31</v>
      </c>
      <c r="F27" s="245">
        <f>'Budget &amp; Total'!G33</f>
        <v>0</v>
      </c>
      <c r="G27" s="119">
        <f ca="1">HLOOKUP($G$5,'Period(er)'!$X:$AL,5+A27,FALSE)</f>
        <v>0</v>
      </c>
      <c r="I27" s="120">
        <f t="shared" si="4"/>
        <v>0</v>
      </c>
      <c r="J27" s="606"/>
      <c r="K27" s="606"/>
      <c r="L27" s="606"/>
      <c r="M27" s="606"/>
      <c r="N27" s="606"/>
      <c r="O27" s="606"/>
      <c r="P27" s="606"/>
      <c r="Q27" s="606"/>
      <c r="R27" s="606"/>
      <c r="S27" s="606"/>
      <c r="T27" s="606"/>
      <c r="U27" s="606"/>
      <c r="V27" s="606"/>
      <c r="W27" s="606"/>
      <c r="X27" s="607"/>
      <c r="Y27" s="767"/>
      <c r="Z27" s="767"/>
      <c r="AA27" s="767"/>
      <c r="AB27" s="767"/>
      <c r="AC27" s="767"/>
      <c r="AD27" s="767"/>
      <c r="AE27" s="767"/>
      <c r="AF27" s="767"/>
      <c r="AG27" s="767"/>
      <c r="AH27" s="767"/>
      <c r="AI27" s="767"/>
      <c r="AJ27" s="767"/>
      <c r="AK27" s="767"/>
      <c r="AL27" s="767"/>
      <c r="AM27" s="767"/>
      <c r="AN27" s="94"/>
      <c r="AO27" s="43">
        <f ca="1">IF(Data!$H$2="ja",IF(HLOOKUP($G$5,'Partner-period(er)'!$AP:$BD,5+$A27+((AO$15-1)*50),FALSE)&gt;0,1,0),0)</f>
        <v>0</v>
      </c>
      <c r="AP27">
        <f ca="1">IF(Data!$H$2="ja",IF(HLOOKUP($G$5,'Partner-period(er)'!$AP:$BD,5+$A27+((AP$15-1)*50),FALSE)&gt;0,1,0),0)</f>
        <v>0</v>
      </c>
      <c r="AQ27">
        <f ca="1">IF(Data!$H$2="ja",IF(HLOOKUP($G$5,'Partner-period(er)'!$AP:$BD,5+$A27+((AQ$15-1)*50),FALSE)&gt;0,1,0),0)</f>
        <v>0</v>
      </c>
      <c r="AR27">
        <f ca="1">IF(Data!$H$2="ja",IF(HLOOKUP($G$5,'Partner-period(er)'!$AP:$BD,5+$A27+((AR$15-1)*50),FALSE)&gt;0,1,0),0)</f>
        <v>0</v>
      </c>
      <c r="AS27">
        <f ca="1">IF(Data!$H$2="ja",IF(HLOOKUP($G$5,'Partner-period(er)'!$AP:$BD,5+$A27+((AS$15-1)*50),FALSE)&gt;0,1,0),0)</f>
        <v>0</v>
      </c>
      <c r="AT27">
        <f ca="1">IF(Data!$H$2="ja",IF(HLOOKUP($G$5,'Partner-period(er)'!$AP:$BD,5+$A27+((AT$15-1)*50),FALSE)&gt;0,1,0),0)</f>
        <v>0</v>
      </c>
      <c r="AU27">
        <f ca="1">IF(Data!$H$2="ja",IF(HLOOKUP($G$5,'Partner-period(er)'!$AP:$BD,5+$A27+((AU$15-1)*50),FALSE)&gt;0,1,0),0)</f>
        <v>0</v>
      </c>
      <c r="AV27">
        <f ca="1">IF(Data!$H$2="ja",IF(HLOOKUP($G$5,'Partner-period(er)'!$AP:$BD,5+$A27+((AV$15-1)*50),FALSE)&gt;0,1,0),0)</f>
        <v>0</v>
      </c>
      <c r="AW27">
        <f ca="1">IF(Data!$H$2="ja",IF(HLOOKUP($G$5,'Partner-period(er)'!$AP:$BD,5+$A27+((AW$15-1)*50),FALSE)&gt;0,1,0),0)</f>
        <v>0</v>
      </c>
      <c r="AX27">
        <f ca="1">IF(Data!$H$2="ja",IF(HLOOKUP($G$5,'Partner-period(er)'!$AP:$BD,5+$A27+((AX$15-1)*50),FALSE)&gt;0,1,0),0)</f>
        <v>0</v>
      </c>
      <c r="AY27">
        <f ca="1">IF(Data!$H$2="ja",IF(HLOOKUP($G$5,'Partner-period(er)'!$AP:$BD,5+$A27+((AY$15-1)*50),FALSE)&gt;0,1,0),0)</f>
        <v>0</v>
      </c>
      <c r="AZ27">
        <f ca="1">IF(Data!$H$2="ja",IF(HLOOKUP($G$5,'Partner-period(er)'!$AP:$BD,5+$A27+((AZ$15-1)*50),FALSE)&gt;0,1,0),0)</f>
        <v>0</v>
      </c>
      <c r="BA27">
        <f ca="1">IF(Data!$H$2="ja",IF(HLOOKUP($G$5,'Partner-period(er)'!$AP:$BD,5+$A27+((BA$15-1)*50),FALSE)&gt;0,1,0),0)</f>
        <v>0</v>
      </c>
      <c r="BB27">
        <f ca="1">IF(Data!$H$2="ja",IF(HLOOKUP($G$5,'Partner-period(er)'!$AP:$BD,5+$A27+((BB$15-1)*50),FALSE)&gt;0,1,0),0)</f>
        <v>0</v>
      </c>
      <c r="BC27" s="114">
        <f ca="1">IF(Data!$H$2="ja",IF(HLOOKUP($G$5,'Partner-period(er)'!$AP:$BD,5+$A27+((BC$15-1)*50),FALSE)&gt;0,1,0),0)</f>
        <v>0</v>
      </c>
      <c r="BE27" s="94"/>
      <c r="BF27" s="43">
        <f ca="1">IF(Data!$H$2="ja",IF(HLOOKUP($G$5,'Partner-period(er)'!$AP:$BD,5+$A27+((BF$15-1)*50),FALSE)&gt;0,1,0),0)</f>
        <v>0</v>
      </c>
      <c r="BG27">
        <f ca="1">IF(Data!$H$2="ja",IF(HLOOKUP($G$5,'Partner-period(er)'!$AP:$BD,5+$A27+((BG$15-1)*50),FALSE)&gt;0,1,0),0)</f>
        <v>0</v>
      </c>
      <c r="BH27">
        <f ca="1">IF(Data!$H$2="ja",IF(HLOOKUP($G$5,'Partner-period(er)'!$AP:$BD,5+$A27+((BH$15-1)*50),FALSE)&gt;0,1,0),0)</f>
        <v>0</v>
      </c>
      <c r="BI27">
        <f ca="1">IF(Data!$H$2="ja",IF(HLOOKUP($G$5,'Partner-period(er)'!$AP:$BD,5+$A27+((BI$15-1)*50),FALSE)&gt;0,1,0),0)</f>
        <v>0</v>
      </c>
      <c r="BJ27">
        <f ca="1">IF(Data!$H$2="ja",IF(HLOOKUP($G$5,'Partner-period(er)'!$AP:$BD,5+$A27+((BJ$15-1)*50),FALSE)&gt;0,1,0),0)</f>
        <v>0</v>
      </c>
      <c r="BK27">
        <f ca="1">IF(Data!$H$2="ja",IF(HLOOKUP($G$5,'Partner-period(er)'!$AP:$BD,5+$A27+((BK$15-1)*50),FALSE)&gt;0,1,0),0)</f>
        <v>0</v>
      </c>
      <c r="BL27">
        <f ca="1">IF(Data!$H$2="ja",IF(HLOOKUP($G$5,'Partner-period(er)'!$AP:$BD,5+$A27+((BL$15-1)*50),FALSE)&gt;0,1,0),0)</f>
        <v>0</v>
      </c>
      <c r="BM27">
        <f ca="1">IF(Data!$H$2="ja",IF(HLOOKUP($G$5,'Partner-period(er)'!$AP:$BD,5+$A27+((BM$15-1)*50),FALSE)&gt;0,1,0),0)</f>
        <v>0</v>
      </c>
      <c r="BN27">
        <f ca="1">IF(Data!$H$2="ja",IF(HLOOKUP($G$5,'Partner-period(er)'!$AP:$BD,5+$A27+((BN$15-1)*50),FALSE)&gt;0,1,0),0)</f>
        <v>0</v>
      </c>
      <c r="BO27">
        <f ca="1">IF(Data!$H$2="ja",IF(HLOOKUP($G$5,'Partner-period(er)'!$AP:$BD,5+$A27+((BO$15-1)*50),FALSE)&gt;0,1,0),0)</f>
        <v>0</v>
      </c>
      <c r="BP27">
        <f ca="1">IF(Data!$H$2="ja",IF(HLOOKUP($G$5,'Partner-period(er)'!$AP:$BD,5+$A27+((BP$15-1)*50),FALSE)&gt;0,1,0),0)</f>
        <v>0</v>
      </c>
      <c r="BQ27">
        <f ca="1">IF(Data!$H$2="ja",IF(HLOOKUP($G$5,'Partner-period(er)'!$AP:$BD,5+$A27+((BQ$15-1)*50),FALSE)&gt;0,1,0),0)</f>
        <v>0</v>
      </c>
      <c r="BR27">
        <f ca="1">IF(Data!$H$2="ja",IF(HLOOKUP($G$5,'Partner-period(er)'!$AP:$BD,5+$A27+((BR$15-1)*50),FALSE)&gt;0,1,0),0)</f>
        <v>0</v>
      </c>
      <c r="BS27">
        <f ca="1">IF(Data!$H$2="ja",IF(HLOOKUP($G$5,'Partner-period(er)'!$AP:$BD,5+$A27+((BS$15-1)*50),FALSE)&gt;0,1,0),0)</f>
        <v>0</v>
      </c>
      <c r="BT27" s="114">
        <f ca="1">IF(Data!$H$2="ja",IF(HLOOKUP($G$5,'Partner-period(er)'!$AP:$BD,5+$A27+((BT$15-1)*50),FALSE)&gt;0,1,0),0)</f>
        <v>0</v>
      </c>
    </row>
    <row r="28" spans="1:72" ht="12" customHeight="1" x14ac:dyDescent="0.25">
      <c r="A28" s="92">
        <v>12</v>
      </c>
      <c r="B28" s="39"/>
      <c r="C28" s="9" t="str">
        <f>'Budget &amp; Total'!C34</f>
        <v>Indtægter (negative tal)</v>
      </c>
      <c r="D28" s="9"/>
      <c r="E28" s="27" t="s">
        <v>31</v>
      </c>
      <c r="F28" s="245">
        <f>'Budget &amp; Total'!G34</f>
        <v>0</v>
      </c>
      <c r="G28" s="119">
        <f ca="1">HLOOKUP($G$5,'Period(er)'!$X:$AL,5+A28,FALSE)</f>
        <v>0</v>
      </c>
      <c r="I28" s="120">
        <f t="shared" si="4"/>
        <v>0</v>
      </c>
      <c r="J28" s="606"/>
      <c r="K28" s="606"/>
      <c r="L28" s="606"/>
      <c r="M28" s="606"/>
      <c r="N28" s="606"/>
      <c r="O28" s="606"/>
      <c r="P28" s="606"/>
      <c r="Q28" s="606"/>
      <c r="R28" s="606"/>
      <c r="S28" s="606"/>
      <c r="T28" s="606"/>
      <c r="U28" s="606"/>
      <c r="V28" s="606"/>
      <c r="W28" s="606"/>
      <c r="X28" s="607"/>
      <c r="Y28" s="767"/>
      <c r="Z28" s="767"/>
      <c r="AA28" s="767"/>
      <c r="AB28" s="767"/>
      <c r="AC28" s="767"/>
      <c r="AD28" s="767"/>
      <c r="AE28" s="767"/>
      <c r="AF28" s="767"/>
      <c r="AG28" s="767"/>
      <c r="AH28" s="767"/>
      <c r="AI28" s="767"/>
      <c r="AJ28" s="767"/>
      <c r="AK28" s="767"/>
      <c r="AL28" s="767"/>
      <c r="AM28" s="767"/>
      <c r="AN28" s="94"/>
      <c r="AO28" s="43">
        <f ca="1">IF(Data!$H$2="ja",IF(HLOOKUP($G$5,'Partner-period(er)'!$AP:$BD,5+$A28+((AO$15-1)*50),FALSE)&gt;0,1,0),0)</f>
        <v>0</v>
      </c>
      <c r="AP28">
        <f ca="1">IF(Data!$H$2="ja",IF(HLOOKUP($G$5,'Partner-period(er)'!$AP:$BD,5+$A28+((AP$15-1)*50),FALSE)&gt;0,1,0),0)</f>
        <v>0</v>
      </c>
      <c r="AQ28">
        <f ca="1">IF(Data!$H$2="ja",IF(HLOOKUP($G$5,'Partner-period(er)'!$AP:$BD,5+$A28+((AQ$15-1)*50),FALSE)&gt;0,1,0),0)</f>
        <v>0</v>
      </c>
      <c r="AR28">
        <f ca="1">IF(Data!$H$2="ja",IF(HLOOKUP($G$5,'Partner-period(er)'!$AP:$BD,5+$A28+((AR$15-1)*50),FALSE)&gt;0,1,0),0)</f>
        <v>0</v>
      </c>
      <c r="AS28">
        <f ca="1">IF(Data!$H$2="ja",IF(HLOOKUP($G$5,'Partner-period(er)'!$AP:$BD,5+$A28+((AS$15-1)*50),FALSE)&gt;0,1,0),0)</f>
        <v>0</v>
      </c>
      <c r="AT28">
        <f ca="1">IF(Data!$H$2="ja",IF(HLOOKUP($G$5,'Partner-period(er)'!$AP:$BD,5+$A28+((AT$15-1)*50),FALSE)&gt;0,1,0),0)</f>
        <v>0</v>
      </c>
      <c r="AU28">
        <f ca="1">IF(Data!$H$2="ja",IF(HLOOKUP($G$5,'Partner-period(er)'!$AP:$BD,5+$A28+((AU$15-1)*50),FALSE)&gt;0,1,0),0)</f>
        <v>0</v>
      </c>
      <c r="AV28">
        <f ca="1">IF(Data!$H$2="ja",IF(HLOOKUP($G$5,'Partner-period(er)'!$AP:$BD,5+$A28+((AV$15-1)*50),FALSE)&gt;0,1,0),0)</f>
        <v>0</v>
      </c>
      <c r="AW28">
        <f ca="1">IF(Data!$H$2="ja",IF(HLOOKUP($G$5,'Partner-period(er)'!$AP:$BD,5+$A28+((AW$15-1)*50),FALSE)&gt;0,1,0),0)</f>
        <v>0</v>
      </c>
      <c r="AX28">
        <f ca="1">IF(Data!$H$2="ja",IF(HLOOKUP($G$5,'Partner-period(er)'!$AP:$BD,5+$A28+((AX$15-1)*50),FALSE)&gt;0,1,0),0)</f>
        <v>0</v>
      </c>
      <c r="AY28">
        <f ca="1">IF(Data!$H$2="ja",IF(HLOOKUP($G$5,'Partner-period(er)'!$AP:$BD,5+$A28+((AY$15-1)*50),FALSE)&gt;0,1,0),0)</f>
        <v>0</v>
      </c>
      <c r="AZ28">
        <f ca="1">IF(Data!$H$2="ja",IF(HLOOKUP($G$5,'Partner-period(er)'!$AP:$BD,5+$A28+((AZ$15-1)*50),FALSE)&gt;0,1,0),0)</f>
        <v>0</v>
      </c>
      <c r="BA28">
        <f ca="1">IF(Data!$H$2="ja",IF(HLOOKUP($G$5,'Partner-period(er)'!$AP:$BD,5+$A28+((BA$15-1)*50),FALSE)&gt;0,1,0),0)</f>
        <v>0</v>
      </c>
      <c r="BB28">
        <f ca="1">IF(Data!$H$2="ja",IF(HLOOKUP($G$5,'Partner-period(er)'!$AP:$BD,5+$A28+((BB$15-1)*50),FALSE)&gt;0,1,0),0)</f>
        <v>0</v>
      </c>
      <c r="BC28" s="114">
        <f ca="1">IF(Data!$H$2="ja",IF(HLOOKUP($G$5,'Partner-period(er)'!$AP:$BD,5+$A28+((BC$15-1)*50),FALSE)&gt;0,1,0),0)</f>
        <v>0</v>
      </c>
      <c r="BE28" s="94"/>
      <c r="BF28" s="43">
        <f ca="1">IF(Data!$H$2="ja",IF(HLOOKUP($G$5,'Partner-period(er)'!$AP:$BD,5+$A28+((BF$15-1)*50),FALSE)&gt;0,1,0),0)</f>
        <v>0</v>
      </c>
      <c r="BG28">
        <f ca="1">IF(Data!$H$2="ja",IF(HLOOKUP($G$5,'Partner-period(er)'!$AP:$BD,5+$A28+((BG$15-1)*50),FALSE)&gt;0,1,0),0)</f>
        <v>0</v>
      </c>
      <c r="BH28">
        <f ca="1">IF(Data!$H$2="ja",IF(HLOOKUP($G$5,'Partner-period(er)'!$AP:$BD,5+$A28+((BH$15-1)*50),FALSE)&gt;0,1,0),0)</f>
        <v>0</v>
      </c>
      <c r="BI28">
        <f ca="1">IF(Data!$H$2="ja",IF(HLOOKUP($G$5,'Partner-period(er)'!$AP:$BD,5+$A28+((BI$15-1)*50),FALSE)&gt;0,1,0),0)</f>
        <v>0</v>
      </c>
      <c r="BJ28">
        <f ca="1">IF(Data!$H$2="ja",IF(HLOOKUP($G$5,'Partner-period(er)'!$AP:$BD,5+$A28+((BJ$15-1)*50),FALSE)&gt;0,1,0),0)</f>
        <v>0</v>
      </c>
      <c r="BK28">
        <f ca="1">IF(Data!$H$2="ja",IF(HLOOKUP($G$5,'Partner-period(er)'!$AP:$BD,5+$A28+((BK$15-1)*50),FALSE)&gt;0,1,0),0)</f>
        <v>0</v>
      </c>
      <c r="BL28">
        <f ca="1">IF(Data!$H$2="ja",IF(HLOOKUP($G$5,'Partner-period(er)'!$AP:$BD,5+$A28+((BL$15-1)*50),FALSE)&gt;0,1,0),0)</f>
        <v>0</v>
      </c>
      <c r="BM28">
        <f ca="1">IF(Data!$H$2="ja",IF(HLOOKUP($G$5,'Partner-period(er)'!$AP:$BD,5+$A28+((BM$15-1)*50),FALSE)&gt;0,1,0),0)</f>
        <v>0</v>
      </c>
      <c r="BN28">
        <f ca="1">IF(Data!$H$2="ja",IF(HLOOKUP($G$5,'Partner-period(er)'!$AP:$BD,5+$A28+((BN$15-1)*50),FALSE)&gt;0,1,0),0)</f>
        <v>0</v>
      </c>
      <c r="BO28">
        <f ca="1">IF(Data!$H$2="ja",IF(HLOOKUP($G$5,'Partner-period(er)'!$AP:$BD,5+$A28+((BO$15-1)*50),FALSE)&gt;0,1,0),0)</f>
        <v>0</v>
      </c>
      <c r="BP28">
        <f ca="1">IF(Data!$H$2="ja",IF(HLOOKUP($G$5,'Partner-period(er)'!$AP:$BD,5+$A28+((BP$15-1)*50),FALSE)&gt;0,1,0),0)</f>
        <v>0</v>
      </c>
      <c r="BQ28">
        <f ca="1">IF(Data!$H$2="ja",IF(HLOOKUP($G$5,'Partner-period(er)'!$AP:$BD,5+$A28+((BQ$15-1)*50),FALSE)&gt;0,1,0),0)</f>
        <v>0</v>
      </c>
      <c r="BR28">
        <f ca="1">IF(Data!$H$2="ja",IF(HLOOKUP($G$5,'Partner-period(er)'!$AP:$BD,5+$A28+((BR$15-1)*50),FALSE)&gt;0,1,0),0)</f>
        <v>0</v>
      </c>
      <c r="BS28">
        <f ca="1">IF(Data!$H$2="ja",IF(HLOOKUP($G$5,'Partner-period(er)'!$AP:$BD,5+$A28+((BS$15-1)*50),FALSE)&gt;0,1,0),0)</f>
        <v>0</v>
      </c>
      <c r="BT28" s="114">
        <f ca="1">IF(Data!$H$2="ja",IF(HLOOKUP($G$5,'Partner-period(er)'!$AP:$BD,5+$A28+((BT$15-1)*50),FALSE)&gt;0,1,0),0)</f>
        <v>0</v>
      </c>
    </row>
    <row r="29" spans="1:72" ht="12" customHeight="1" x14ac:dyDescent="0.25">
      <c r="A29" s="92">
        <v>13</v>
      </c>
      <c r="B29" s="39"/>
      <c r="C29" s="9" t="str">
        <f>'Budget &amp; Total'!C35</f>
        <v>Andet, herunder rejser og formidling</v>
      </c>
      <c r="D29" s="9"/>
      <c r="E29" s="27" t="s">
        <v>31</v>
      </c>
      <c r="F29" s="245">
        <f>'Budget &amp; Total'!G35</f>
        <v>0</v>
      </c>
      <c r="G29" s="119">
        <f ca="1">HLOOKUP($G$5,'Period(er)'!$X:$AL,5+A29,FALSE)</f>
        <v>0</v>
      </c>
      <c r="I29" s="120">
        <f t="shared" si="4"/>
        <v>0</v>
      </c>
      <c r="J29" s="606"/>
      <c r="K29" s="606"/>
      <c r="L29" s="606"/>
      <c r="M29" s="606"/>
      <c r="N29" s="606"/>
      <c r="O29" s="606"/>
      <c r="P29" s="606"/>
      <c r="Q29" s="606"/>
      <c r="R29" s="606"/>
      <c r="S29" s="606"/>
      <c r="T29" s="606"/>
      <c r="U29" s="606"/>
      <c r="V29" s="606"/>
      <c r="W29" s="606"/>
      <c r="X29" s="607"/>
      <c r="Y29" s="767"/>
      <c r="Z29" s="767"/>
      <c r="AA29" s="767"/>
      <c r="AB29" s="767"/>
      <c r="AC29" s="767"/>
      <c r="AD29" s="767"/>
      <c r="AE29" s="767"/>
      <c r="AF29" s="767"/>
      <c r="AG29" s="767"/>
      <c r="AH29" s="767"/>
      <c r="AI29" s="767"/>
      <c r="AJ29" s="767"/>
      <c r="AK29" s="767"/>
      <c r="AL29" s="767"/>
      <c r="AM29" s="767"/>
      <c r="AN29" s="94"/>
      <c r="AO29" s="43">
        <f ca="1">IF(Data!$H$2="ja",IF(HLOOKUP($G$5,'Partner-period(er)'!$AP:$BD,5+$A29+((AO$15-1)*50),FALSE)&gt;0,1,0),0)</f>
        <v>0</v>
      </c>
      <c r="AP29">
        <f ca="1">IF(Data!$H$2="ja",IF(HLOOKUP($G$5,'Partner-period(er)'!$AP:$BD,5+$A29+((AP$15-1)*50),FALSE)&gt;0,1,0),0)</f>
        <v>0</v>
      </c>
      <c r="AQ29">
        <f ca="1">IF(Data!$H$2="ja",IF(HLOOKUP($G$5,'Partner-period(er)'!$AP:$BD,5+$A29+((AQ$15-1)*50),FALSE)&gt;0,1,0),0)</f>
        <v>0</v>
      </c>
      <c r="AR29">
        <f ca="1">IF(Data!$H$2="ja",IF(HLOOKUP($G$5,'Partner-period(er)'!$AP:$BD,5+$A29+((AR$15-1)*50),FALSE)&gt;0,1,0),0)</f>
        <v>0</v>
      </c>
      <c r="AS29">
        <f ca="1">IF(Data!$H$2="ja",IF(HLOOKUP($G$5,'Partner-period(er)'!$AP:$BD,5+$A29+((AS$15-1)*50),FALSE)&gt;0,1,0),0)</f>
        <v>0</v>
      </c>
      <c r="AT29">
        <f ca="1">IF(Data!$H$2="ja",IF(HLOOKUP($G$5,'Partner-period(er)'!$AP:$BD,5+$A29+((AT$15-1)*50),FALSE)&gt;0,1,0),0)</f>
        <v>0</v>
      </c>
      <c r="AU29">
        <f ca="1">IF(Data!$H$2="ja",IF(HLOOKUP($G$5,'Partner-period(er)'!$AP:$BD,5+$A29+((AU$15-1)*50),FALSE)&gt;0,1,0),0)</f>
        <v>0</v>
      </c>
      <c r="AV29">
        <f ca="1">IF(Data!$H$2="ja",IF(HLOOKUP($G$5,'Partner-period(er)'!$AP:$BD,5+$A29+((AV$15-1)*50),FALSE)&gt;0,1,0),0)</f>
        <v>0</v>
      </c>
      <c r="AW29">
        <f ca="1">IF(Data!$H$2="ja",IF(HLOOKUP($G$5,'Partner-period(er)'!$AP:$BD,5+$A29+((AW$15-1)*50),FALSE)&gt;0,1,0),0)</f>
        <v>0</v>
      </c>
      <c r="AX29">
        <f ca="1">IF(Data!$H$2="ja",IF(HLOOKUP($G$5,'Partner-period(er)'!$AP:$BD,5+$A29+((AX$15-1)*50),FALSE)&gt;0,1,0),0)</f>
        <v>0</v>
      </c>
      <c r="AY29">
        <f ca="1">IF(Data!$H$2="ja",IF(HLOOKUP($G$5,'Partner-period(er)'!$AP:$BD,5+$A29+((AY$15-1)*50),FALSE)&gt;0,1,0),0)</f>
        <v>0</v>
      </c>
      <c r="AZ29">
        <f ca="1">IF(Data!$H$2="ja",IF(HLOOKUP($G$5,'Partner-period(er)'!$AP:$BD,5+$A29+((AZ$15-1)*50),FALSE)&gt;0,1,0),0)</f>
        <v>0</v>
      </c>
      <c r="BA29">
        <f ca="1">IF(Data!$H$2="ja",IF(HLOOKUP($G$5,'Partner-period(er)'!$AP:$BD,5+$A29+((BA$15-1)*50),FALSE)&gt;0,1,0),0)</f>
        <v>0</v>
      </c>
      <c r="BB29">
        <f ca="1">IF(Data!$H$2="ja",IF(HLOOKUP($G$5,'Partner-period(er)'!$AP:$BD,5+$A29+((BB$15-1)*50),FALSE)&gt;0,1,0),0)</f>
        <v>0</v>
      </c>
      <c r="BC29" s="114">
        <f ca="1">IF(Data!$H$2="ja",IF(HLOOKUP($G$5,'Partner-period(er)'!$AP:$BD,5+$A29+((BC$15-1)*50),FALSE)&gt;0,1,0),0)</f>
        <v>0</v>
      </c>
      <c r="BE29" s="94"/>
      <c r="BF29" s="43">
        <f ca="1">IF(Data!$H$2="ja",IF(HLOOKUP($G$5,'Partner-period(er)'!$AP:$BD,5+$A29+((BF$15-1)*50),FALSE)&gt;0,1,0),0)</f>
        <v>0</v>
      </c>
      <c r="BG29">
        <f ca="1">IF(Data!$H$2="ja",IF(HLOOKUP($G$5,'Partner-period(er)'!$AP:$BD,5+$A29+((BG$15-1)*50),FALSE)&gt;0,1,0),0)</f>
        <v>0</v>
      </c>
      <c r="BH29">
        <f ca="1">IF(Data!$H$2="ja",IF(HLOOKUP($G$5,'Partner-period(er)'!$AP:$BD,5+$A29+((BH$15-1)*50),FALSE)&gt;0,1,0),0)</f>
        <v>0</v>
      </c>
      <c r="BI29">
        <f ca="1">IF(Data!$H$2="ja",IF(HLOOKUP($G$5,'Partner-period(er)'!$AP:$BD,5+$A29+((BI$15-1)*50),FALSE)&gt;0,1,0),0)</f>
        <v>0</v>
      </c>
      <c r="BJ29">
        <f ca="1">IF(Data!$H$2="ja",IF(HLOOKUP($G$5,'Partner-period(er)'!$AP:$BD,5+$A29+((BJ$15-1)*50),FALSE)&gt;0,1,0),0)</f>
        <v>0</v>
      </c>
      <c r="BK29">
        <f ca="1">IF(Data!$H$2="ja",IF(HLOOKUP($G$5,'Partner-period(er)'!$AP:$BD,5+$A29+((BK$15-1)*50),FALSE)&gt;0,1,0),0)</f>
        <v>0</v>
      </c>
      <c r="BL29">
        <f ca="1">IF(Data!$H$2="ja",IF(HLOOKUP($G$5,'Partner-period(er)'!$AP:$BD,5+$A29+((BL$15-1)*50),FALSE)&gt;0,1,0),0)</f>
        <v>0</v>
      </c>
      <c r="BM29">
        <f ca="1">IF(Data!$H$2="ja",IF(HLOOKUP($G$5,'Partner-period(er)'!$AP:$BD,5+$A29+((BM$15-1)*50),FALSE)&gt;0,1,0),0)</f>
        <v>0</v>
      </c>
      <c r="BN29">
        <f ca="1">IF(Data!$H$2="ja",IF(HLOOKUP($G$5,'Partner-period(er)'!$AP:$BD,5+$A29+((BN$15-1)*50),FALSE)&gt;0,1,0),0)</f>
        <v>0</v>
      </c>
      <c r="BO29">
        <f ca="1">IF(Data!$H$2="ja",IF(HLOOKUP($G$5,'Partner-period(er)'!$AP:$BD,5+$A29+((BO$15-1)*50),FALSE)&gt;0,1,0),0)</f>
        <v>0</v>
      </c>
      <c r="BP29">
        <f ca="1">IF(Data!$H$2="ja",IF(HLOOKUP($G$5,'Partner-period(er)'!$AP:$BD,5+$A29+((BP$15-1)*50),FALSE)&gt;0,1,0),0)</f>
        <v>0</v>
      </c>
      <c r="BQ29">
        <f ca="1">IF(Data!$H$2="ja",IF(HLOOKUP($G$5,'Partner-period(er)'!$AP:$BD,5+$A29+((BQ$15-1)*50),FALSE)&gt;0,1,0),0)</f>
        <v>0</v>
      </c>
      <c r="BR29">
        <f ca="1">IF(Data!$H$2="ja",IF(HLOOKUP($G$5,'Partner-period(er)'!$AP:$BD,5+$A29+((BR$15-1)*50),FALSE)&gt;0,1,0),0)</f>
        <v>0</v>
      </c>
      <c r="BS29">
        <f ca="1">IF(Data!$H$2="ja",IF(HLOOKUP($G$5,'Partner-period(er)'!$AP:$BD,5+$A29+((BS$15-1)*50),FALSE)&gt;0,1,0),0)</f>
        <v>0</v>
      </c>
      <c r="BT29" s="114">
        <f ca="1">IF(Data!$H$2="ja",IF(HLOOKUP($G$5,'Partner-period(er)'!$AP:$BD,5+$A29+((BT$15-1)*50),FALSE)&gt;0,1,0),0)</f>
        <v>0</v>
      </c>
    </row>
    <row r="30" spans="1:72" ht="12" customHeight="1" x14ac:dyDescent="0.25">
      <c r="A30" s="92">
        <v>14</v>
      </c>
      <c r="B30" s="39"/>
      <c r="C30" s="9" t="str">
        <f>'Budget &amp; Total'!C37</f>
        <v>Overheadomkostninger</v>
      </c>
      <c r="D30" s="9"/>
      <c r="E30" s="27" t="s">
        <v>31</v>
      </c>
      <c r="F30" s="245">
        <f>'Budget &amp; Total'!G37</f>
        <v>0</v>
      </c>
      <c r="G30" s="119">
        <f ca="1">HLOOKUP($G$5,'Period(er)'!$X:$AL,5+A30,FALSE)</f>
        <v>0</v>
      </c>
      <c r="I30" s="120">
        <f t="shared" si="4"/>
        <v>0</v>
      </c>
      <c r="J30" s="168">
        <f t="shared" ref="J30:AM30" si="5">SUM(J24:J29)*J11</f>
        <v>0</v>
      </c>
      <c r="K30" s="168">
        <f t="shared" si="5"/>
        <v>0</v>
      </c>
      <c r="L30" s="168">
        <f t="shared" si="5"/>
        <v>0</v>
      </c>
      <c r="M30" s="168">
        <f t="shared" si="5"/>
        <v>0</v>
      </c>
      <c r="N30" s="168">
        <f t="shared" si="5"/>
        <v>0</v>
      </c>
      <c r="O30" s="168">
        <f t="shared" si="5"/>
        <v>0</v>
      </c>
      <c r="P30" s="168">
        <f t="shared" si="5"/>
        <v>0</v>
      </c>
      <c r="Q30" s="168">
        <f t="shared" si="5"/>
        <v>0</v>
      </c>
      <c r="R30" s="168">
        <f t="shared" si="5"/>
        <v>0</v>
      </c>
      <c r="S30" s="168">
        <f t="shared" si="5"/>
        <v>0</v>
      </c>
      <c r="T30" s="168">
        <f t="shared" si="5"/>
        <v>0</v>
      </c>
      <c r="U30" s="168">
        <f t="shared" si="5"/>
        <v>0</v>
      </c>
      <c r="V30" s="168">
        <f t="shared" si="5"/>
        <v>0</v>
      </c>
      <c r="W30" s="168">
        <f t="shared" si="5"/>
        <v>0</v>
      </c>
      <c r="X30" s="169">
        <f t="shared" si="5"/>
        <v>0</v>
      </c>
      <c r="Y30" s="769">
        <f t="shared" si="5"/>
        <v>0</v>
      </c>
      <c r="Z30" s="769">
        <f t="shared" si="5"/>
        <v>0</v>
      </c>
      <c r="AA30" s="769">
        <f t="shared" si="5"/>
        <v>0</v>
      </c>
      <c r="AB30" s="769">
        <f t="shared" si="5"/>
        <v>0</v>
      </c>
      <c r="AC30" s="769">
        <f t="shared" si="5"/>
        <v>0</v>
      </c>
      <c r="AD30" s="769">
        <f t="shared" si="5"/>
        <v>0</v>
      </c>
      <c r="AE30" s="769">
        <f t="shared" si="5"/>
        <v>0</v>
      </c>
      <c r="AF30" s="769">
        <f t="shared" si="5"/>
        <v>0</v>
      </c>
      <c r="AG30" s="769">
        <f t="shared" si="5"/>
        <v>0</v>
      </c>
      <c r="AH30" s="769">
        <f t="shared" si="5"/>
        <v>0</v>
      </c>
      <c r="AI30" s="769">
        <f t="shared" si="5"/>
        <v>0</v>
      </c>
      <c r="AJ30" s="769">
        <f t="shared" si="5"/>
        <v>0</v>
      </c>
      <c r="AK30" s="769">
        <f t="shared" si="5"/>
        <v>0</v>
      </c>
      <c r="AL30" s="769">
        <f t="shared" si="5"/>
        <v>0</v>
      </c>
      <c r="AM30" s="769">
        <f t="shared" si="5"/>
        <v>0</v>
      </c>
      <c r="AN30" s="94"/>
      <c r="AO30" s="164">
        <f ca="1">IF(Data!$H$2="ja",IF(HLOOKUP($G$5,'Partner-period(er)'!$AP:$BD,5+$A30+((AO$15-1)*50),FALSE)&gt;0,1,0),0)</f>
        <v>0</v>
      </c>
      <c r="AP30" s="165">
        <f ca="1">IF(Data!$H$2="ja",IF(HLOOKUP($G$5,'Partner-period(er)'!$AP:$BD,5+$A30+((AP$15-1)*50),FALSE)&gt;0,1,0),0)</f>
        <v>0</v>
      </c>
      <c r="AQ30" s="165">
        <f ca="1">IF(Data!$H$2="ja",IF(HLOOKUP($G$5,'Partner-period(er)'!$AP:$BD,5+$A30+((AQ$15-1)*50),FALSE)&gt;0,1,0),0)</f>
        <v>0</v>
      </c>
      <c r="AR30" s="165">
        <f ca="1">IF(Data!$H$2="ja",IF(HLOOKUP($G$5,'Partner-period(er)'!$AP:$BD,5+$A30+((AR$15-1)*50),FALSE)&gt;0,1,0),0)</f>
        <v>0</v>
      </c>
      <c r="AS30" s="165">
        <f ca="1">IF(Data!$H$2="ja",IF(HLOOKUP($G$5,'Partner-period(er)'!$AP:$BD,5+$A30+((AS$15-1)*50),FALSE)&gt;0,1,0),0)</f>
        <v>0</v>
      </c>
      <c r="AT30" s="165">
        <f ca="1">IF(Data!$H$2="ja",IF(HLOOKUP($G$5,'Partner-period(er)'!$AP:$BD,5+$A30+((AT$15-1)*50),FALSE)&gt;0,1,0),0)</f>
        <v>0</v>
      </c>
      <c r="AU30" s="165">
        <f ca="1">IF(Data!$H$2="ja",IF(HLOOKUP($G$5,'Partner-period(er)'!$AP:$BD,5+$A30+((AU$15-1)*50),FALSE)&gt;0,1,0),0)</f>
        <v>0</v>
      </c>
      <c r="AV30" s="165">
        <f ca="1">IF(Data!$H$2="ja",IF(HLOOKUP($G$5,'Partner-period(er)'!$AP:$BD,5+$A30+((AV$15-1)*50),FALSE)&gt;0,1,0),0)</f>
        <v>0</v>
      </c>
      <c r="AW30" s="165">
        <f ca="1">IF(Data!$H$2="ja",IF(HLOOKUP($G$5,'Partner-period(er)'!$AP:$BD,5+$A30+((AW$15-1)*50),FALSE)&gt;0,1,0),0)</f>
        <v>0</v>
      </c>
      <c r="AX30" s="165">
        <f ca="1">IF(Data!$H$2="ja",IF(HLOOKUP($G$5,'Partner-period(er)'!$AP:$BD,5+$A30+((AX$15-1)*50),FALSE)&gt;0,1,0),0)</f>
        <v>0</v>
      </c>
      <c r="AY30" s="165">
        <f ca="1">IF(Data!$H$2="ja",IF(HLOOKUP($G$5,'Partner-period(er)'!$AP:$BD,5+$A30+((AY$15-1)*50),FALSE)&gt;0,1,0),0)</f>
        <v>0</v>
      </c>
      <c r="AZ30" s="165">
        <f ca="1">IF(Data!$H$2="ja",IF(HLOOKUP($G$5,'Partner-period(er)'!$AP:$BD,5+$A30+((AZ$15-1)*50),FALSE)&gt;0,1,0),0)</f>
        <v>0</v>
      </c>
      <c r="BA30" s="165">
        <f ca="1">IF(Data!$H$2="ja",IF(HLOOKUP($G$5,'Partner-period(er)'!$AP:$BD,5+$A30+((BA$15-1)*50),FALSE)&gt;0,1,0),0)</f>
        <v>0</v>
      </c>
      <c r="BB30" s="165">
        <f ca="1">IF(Data!$H$2="ja",IF(HLOOKUP($G$5,'Partner-period(er)'!$AP:$BD,5+$A30+((BB$15-1)*50),FALSE)&gt;0,1,0),0)</f>
        <v>0</v>
      </c>
      <c r="BC30" s="166">
        <f ca="1">IF(Data!$H$2="ja",IF(HLOOKUP($G$5,'Partner-period(er)'!$AP:$BD,5+$A30+((BC$15-1)*50),FALSE)&gt;0,1,0),0)</f>
        <v>0</v>
      </c>
      <c r="BE30" s="94"/>
      <c r="BF30" s="164">
        <f ca="1">IF(Data!$H$2="ja",IF(HLOOKUP($G$5,'Partner-period(er)'!$AP:$BD,5+$A30+((BF$15-1)*50),FALSE)&gt;0,1,0),0)</f>
        <v>0</v>
      </c>
      <c r="BG30" s="165">
        <f ca="1">IF(Data!$H$2="ja",IF(HLOOKUP($G$5,'Partner-period(er)'!$AP:$BD,5+$A30+((BG$15-1)*50),FALSE)&gt;0,1,0),0)</f>
        <v>0</v>
      </c>
      <c r="BH30" s="165">
        <f ca="1">IF(Data!$H$2="ja",IF(HLOOKUP($G$5,'Partner-period(er)'!$AP:$BD,5+$A30+((BH$15-1)*50),FALSE)&gt;0,1,0),0)</f>
        <v>0</v>
      </c>
      <c r="BI30" s="165">
        <f ca="1">IF(Data!$H$2="ja",IF(HLOOKUP($G$5,'Partner-period(er)'!$AP:$BD,5+$A30+((BI$15-1)*50),FALSE)&gt;0,1,0),0)</f>
        <v>0</v>
      </c>
      <c r="BJ30" s="165">
        <f ca="1">IF(Data!$H$2="ja",IF(HLOOKUP($G$5,'Partner-period(er)'!$AP:$BD,5+$A30+((BJ$15-1)*50),FALSE)&gt;0,1,0),0)</f>
        <v>0</v>
      </c>
      <c r="BK30" s="165">
        <f ca="1">IF(Data!$H$2="ja",IF(HLOOKUP($G$5,'Partner-period(er)'!$AP:$BD,5+$A30+((BK$15-1)*50),FALSE)&gt;0,1,0),0)</f>
        <v>0</v>
      </c>
      <c r="BL30" s="165">
        <f ca="1">IF(Data!$H$2="ja",IF(HLOOKUP($G$5,'Partner-period(er)'!$AP:$BD,5+$A30+((BL$15-1)*50),FALSE)&gt;0,1,0),0)</f>
        <v>0</v>
      </c>
      <c r="BM30" s="165">
        <f ca="1">IF(Data!$H$2="ja",IF(HLOOKUP($G$5,'Partner-period(er)'!$AP:$BD,5+$A30+((BM$15-1)*50),FALSE)&gt;0,1,0),0)</f>
        <v>0</v>
      </c>
      <c r="BN30" s="165">
        <f ca="1">IF(Data!$H$2="ja",IF(HLOOKUP($G$5,'Partner-period(er)'!$AP:$BD,5+$A30+((BN$15-1)*50),FALSE)&gt;0,1,0),0)</f>
        <v>0</v>
      </c>
      <c r="BO30" s="165">
        <f ca="1">IF(Data!$H$2="ja",IF(HLOOKUP($G$5,'Partner-period(er)'!$AP:$BD,5+$A30+((BO$15-1)*50),FALSE)&gt;0,1,0),0)</f>
        <v>0</v>
      </c>
      <c r="BP30" s="165">
        <f ca="1">IF(Data!$H$2="ja",IF(HLOOKUP($G$5,'Partner-period(er)'!$AP:$BD,5+$A30+((BP$15-1)*50),FALSE)&gt;0,1,0),0)</f>
        <v>0</v>
      </c>
      <c r="BQ30" s="165">
        <f ca="1">IF(Data!$H$2="ja",IF(HLOOKUP($G$5,'Partner-period(er)'!$AP:$BD,5+$A30+((BQ$15-1)*50),FALSE)&gt;0,1,0),0)</f>
        <v>0</v>
      </c>
      <c r="BR30" s="165">
        <f ca="1">IF(Data!$H$2="ja",IF(HLOOKUP($G$5,'Partner-period(er)'!$AP:$BD,5+$A30+((BR$15-1)*50),FALSE)&gt;0,1,0),0)</f>
        <v>0</v>
      </c>
      <c r="BS30" s="165">
        <f ca="1">IF(Data!$H$2="ja",IF(HLOOKUP($G$5,'Partner-period(er)'!$AP:$BD,5+$A30+((BS$15-1)*50),FALSE)&gt;0,1,0),0)</f>
        <v>0</v>
      </c>
      <c r="BT30" s="166">
        <f ca="1">IF(Data!$H$2="ja",IF(HLOOKUP($G$5,'Partner-period(er)'!$AP:$BD,5+$A30+((BT$15-1)*50),FALSE)&gt;0,1,0),0)</f>
        <v>0</v>
      </c>
    </row>
    <row r="31" spans="1:72" ht="12" customHeight="1" x14ac:dyDescent="0.25">
      <c r="A31" s="92">
        <v>15</v>
      </c>
      <c r="B31" s="35"/>
      <c r="C31" s="32" t="str">
        <f>'Budget &amp; Total'!C38</f>
        <v>Andre omkostninger total</v>
      </c>
      <c r="D31" s="32"/>
      <c r="E31" s="125" t="s">
        <v>31</v>
      </c>
      <c r="F31" s="246">
        <f>'Budget &amp; Total'!G38</f>
        <v>0</v>
      </c>
      <c r="G31" s="126">
        <f ca="1">HLOOKUP($G$5,'Period(er)'!$X:$AL,5+A31,FALSE)</f>
        <v>0</v>
      </c>
      <c r="I31" s="127">
        <f t="shared" si="4"/>
        <v>0</v>
      </c>
      <c r="J31" s="170">
        <f>SUM(J24:J30)</f>
        <v>0</v>
      </c>
      <c r="K31" s="170">
        <f t="shared" ref="K31:X31" si="6">SUM(K24:K30)</f>
        <v>0</v>
      </c>
      <c r="L31" s="170">
        <f t="shared" si="6"/>
        <v>0</v>
      </c>
      <c r="M31" s="170">
        <f t="shared" si="6"/>
        <v>0</v>
      </c>
      <c r="N31" s="170">
        <f t="shared" si="6"/>
        <v>0</v>
      </c>
      <c r="O31" s="170">
        <f t="shared" si="6"/>
        <v>0</v>
      </c>
      <c r="P31" s="170">
        <f t="shared" si="6"/>
        <v>0</v>
      </c>
      <c r="Q31" s="170">
        <f t="shared" si="6"/>
        <v>0</v>
      </c>
      <c r="R31" s="170">
        <f t="shared" si="6"/>
        <v>0</v>
      </c>
      <c r="S31" s="170">
        <f t="shared" si="6"/>
        <v>0</v>
      </c>
      <c r="T31" s="170">
        <f t="shared" si="6"/>
        <v>0</v>
      </c>
      <c r="U31" s="170">
        <f t="shared" si="6"/>
        <v>0</v>
      </c>
      <c r="V31" s="170">
        <f t="shared" si="6"/>
        <v>0</v>
      </c>
      <c r="W31" s="170">
        <f t="shared" si="6"/>
        <v>0</v>
      </c>
      <c r="X31" s="790">
        <f t="shared" si="6"/>
        <v>0</v>
      </c>
      <c r="Y31" s="770">
        <f>SUM(Y24:Y30)</f>
        <v>0</v>
      </c>
      <c r="Z31" s="770">
        <f t="shared" ref="Z31:AM31" si="7">SUM(Z24:Z30)</f>
        <v>0</v>
      </c>
      <c r="AA31" s="770">
        <f t="shared" si="7"/>
        <v>0</v>
      </c>
      <c r="AB31" s="770">
        <f t="shared" si="7"/>
        <v>0</v>
      </c>
      <c r="AC31" s="770">
        <f t="shared" si="7"/>
        <v>0</v>
      </c>
      <c r="AD31" s="770">
        <f t="shared" si="7"/>
        <v>0</v>
      </c>
      <c r="AE31" s="770">
        <f t="shared" si="7"/>
        <v>0</v>
      </c>
      <c r="AF31" s="770">
        <f t="shared" si="7"/>
        <v>0</v>
      </c>
      <c r="AG31" s="770">
        <f t="shared" si="7"/>
        <v>0</v>
      </c>
      <c r="AH31" s="770">
        <f t="shared" si="7"/>
        <v>0</v>
      </c>
      <c r="AI31" s="770">
        <f t="shared" si="7"/>
        <v>0</v>
      </c>
      <c r="AJ31" s="770">
        <f t="shared" si="7"/>
        <v>0</v>
      </c>
      <c r="AK31" s="770">
        <f t="shared" si="7"/>
        <v>0</v>
      </c>
      <c r="AL31" s="770">
        <f t="shared" si="7"/>
        <v>0</v>
      </c>
      <c r="AM31" s="770">
        <f t="shared" si="7"/>
        <v>0</v>
      </c>
      <c r="AN31" s="94"/>
      <c r="BE31" s="94"/>
    </row>
    <row r="32" spans="1:72" ht="15.75" customHeight="1" thickBot="1" x14ac:dyDescent="0.3">
      <c r="A32" s="92">
        <v>16</v>
      </c>
      <c r="B32" s="406" t="str">
        <f>Data!B55</f>
        <v>Totale omkostninger</v>
      </c>
      <c r="C32" s="130"/>
      <c r="D32" s="130"/>
      <c r="E32" s="131" t="s">
        <v>31</v>
      </c>
      <c r="F32" s="247">
        <f>'Budget &amp; Total'!G39</f>
        <v>0</v>
      </c>
      <c r="G32" s="132">
        <f ca="1">HLOOKUP($G$5,'Period(er)'!$X:$AL,5+A32,FALSE)</f>
        <v>0</v>
      </c>
      <c r="I32" s="809">
        <f t="shared" si="4"/>
        <v>0</v>
      </c>
      <c r="J32" s="810">
        <f>J31+J22</f>
        <v>0</v>
      </c>
      <c r="K32" s="758">
        <f t="shared" ref="K32:X32" si="8">K31+K22</f>
        <v>0</v>
      </c>
      <c r="L32" s="758">
        <f t="shared" si="8"/>
        <v>0</v>
      </c>
      <c r="M32" s="758">
        <f t="shared" si="8"/>
        <v>0</v>
      </c>
      <c r="N32" s="758">
        <f t="shared" si="8"/>
        <v>0</v>
      </c>
      <c r="O32" s="758">
        <f t="shared" si="8"/>
        <v>0</v>
      </c>
      <c r="P32" s="758">
        <f t="shared" si="8"/>
        <v>0</v>
      </c>
      <c r="Q32" s="758">
        <f t="shared" si="8"/>
        <v>0</v>
      </c>
      <c r="R32" s="758">
        <f t="shared" si="8"/>
        <v>0</v>
      </c>
      <c r="S32" s="758">
        <f t="shared" si="8"/>
        <v>0</v>
      </c>
      <c r="T32" s="758">
        <f t="shared" si="8"/>
        <v>0</v>
      </c>
      <c r="U32" s="758">
        <f t="shared" si="8"/>
        <v>0</v>
      </c>
      <c r="V32" s="758">
        <f t="shared" si="8"/>
        <v>0</v>
      </c>
      <c r="W32" s="758">
        <f t="shared" si="8"/>
        <v>0</v>
      </c>
      <c r="X32" s="790">
        <f t="shared" si="8"/>
        <v>0</v>
      </c>
      <c r="Y32" s="770">
        <f>Y31+Y22</f>
        <v>0</v>
      </c>
      <c r="Z32" s="770">
        <f t="shared" ref="Z32:AM32" si="9">Z31+Z22</f>
        <v>0</v>
      </c>
      <c r="AA32" s="770">
        <f t="shared" si="9"/>
        <v>0</v>
      </c>
      <c r="AB32" s="770">
        <f t="shared" si="9"/>
        <v>0</v>
      </c>
      <c r="AC32" s="770">
        <f t="shared" si="9"/>
        <v>0</v>
      </c>
      <c r="AD32" s="770">
        <f t="shared" si="9"/>
        <v>0</v>
      </c>
      <c r="AE32" s="770">
        <f t="shared" si="9"/>
        <v>0</v>
      </c>
      <c r="AF32" s="770">
        <f t="shared" si="9"/>
        <v>0</v>
      </c>
      <c r="AG32" s="770">
        <f t="shared" si="9"/>
        <v>0</v>
      </c>
      <c r="AH32" s="770">
        <f t="shared" si="9"/>
        <v>0</v>
      </c>
      <c r="AI32" s="770">
        <f t="shared" si="9"/>
        <v>0</v>
      </c>
      <c r="AJ32" s="770">
        <f t="shared" si="9"/>
        <v>0</v>
      </c>
      <c r="AK32" s="770">
        <f t="shared" si="9"/>
        <v>0</v>
      </c>
      <c r="AL32" s="770">
        <f t="shared" si="9"/>
        <v>0</v>
      </c>
      <c r="AM32" s="770">
        <f t="shared" si="9"/>
        <v>0</v>
      </c>
      <c r="AN32" s="94"/>
      <c r="BE32" s="94"/>
    </row>
    <row r="33" spans="1:73" s="1" customFormat="1" ht="12" customHeight="1" thickTop="1" x14ac:dyDescent="0.25">
      <c r="A33" s="92">
        <v>17</v>
      </c>
      <c r="B33" s="38" t="str">
        <f>Data!B79</f>
        <v>Tilskud</v>
      </c>
      <c r="C33" s="9"/>
      <c r="D33" s="9"/>
      <c r="E33" s="27"/>
      <c r="F33" s="117"/>
      <c r="G33" s="133"/>
      <c r="H33" s="9"/>
      <c r="I33" s="134"/>
      <c r="J33" s="479"/>
      <c r="K33" s="168"/>
      <c r="L33" s="168"/>
      <c r="M33" s="168"/>
      <c r="N33" s="168"/>
      <c r="O33" s="168"/>
      <c r="P33" s="168"/>
      <c r="Q33" s="168"/>
      <c r="R33" s="168"/>
      <c r="S33" s="168"/>
      <c r="T33" s="168"/>
      <c r="U33" s="168"/>
      <c r="V33" s="168"/>
      <c r="W33" s="168"/>
      <c r="X33" s="169"/>
      <c r="Y33" s="769"/>
      <c r="Z33" s="769"/>
      <c r="AA33" s="769"/>
      <c r="AB33" s="769"/>
      <c r="AC33" s="769"/>
      <c r="AD33" s="769"/>
      <c r="AE33" s="769"/>
      <c r="AF33" s="769"/>
      <c r="AG33" s="769"/>
      <c r="AH33" s="769"/>
      <c r="AI33" s="769"/>
      <c r="AJ33" s="769"/>
      <c r="AK33" s="769"/>
      <c r="AL33" s="769"/>
      <c r="AM33" s="769"/>
      <c r="AN33" s="94"/>
      <c r="BE33" s="94"/>
    </row>
    <row r="34" spans="1:73" s="1" customFormat="1" ht="12" customHeight="1" x14ac:dyDescent="0.25">
      <c r="A34" s="92">
        <v>18</v>
      </c>
      <c r="B34" s="38"/>
      <c r="C34" s="9" t="str">
        <f>Data!B26</f>
        <v>Beregnet tilskud</v>
      </c>
      <c r="D34" s="9"/>
      <c r="E34" s="27" t="s">
        <v>31</v>
      </c>
      <c r="F34" s="117"/>
      <c r="G34" s="119">
        <f ca="1">HLOOKUP($G$5,'Period(er)'!$X:$AL,5+A34,FALSE)</f>
        <v>0</v>
      </c>
      <c r="H34" s="9"/>
      <c r="I34" s="120">
        <f>SUM(J34:AM34)</f>
        <v>0</v>
      </c>
      <c r="J34" s="479">
        <f>J32*J12</f>
        <v>0</v>
      </c>
      <c r="K34" s="168">
        <f t="shared" ref="K34:X34" si="10">K32*K12</f>
        <v>0</v>
      </c>
      <c r="L34" s="168">
        <f t="shared" si="10"/>
        <v>0</v>
      </c>
      <c r="M34" s="168">
        <f t="shared" si="10"/>
        <v>0</v>
      </c>
      <c r="N34" s="168">
        <f t="shared" si="10"/>
        <v>0</v>
      </c>
      <c r="O34" s="168">
        <f t="shared" si="10"/>
        <v>0</v>
      </c>
      <c r="P34" s="168">
        <f t="shared" si="10"/>
        <v>0</v>
      </c>
      <c r="Q34" s="168">
        <f t="shared" si="10"/>
        <v>0</v>
      </c>
      <c r="R34" s="168">
        <f t="shared" si="10"/>
        <v>0</v>
      </c>
      <c r="S34" s="168">
        <f t="shared" si="10"/>
        <v>0</v>
      </c>
      <c r="T34" s="168">
        <f t="shared" si="10"/>
        <v>0</v>
      </c>
      <c r="U34" s="168">
        <f t="shared" si="10"/>
        <v>0</v>
      </c>
      <c r="V34" s="168">
        <f t="shared" si="10"/>
        <v>0</v>
      </c>
      <c r="W34" s="168">
        <f t="shared" si="10"/>
        <v>0</v>
      </c>
      <c r="X34" s="169">
        <f t="shared" si="10"/>
        <v>0</v>
      </c>
      <c r="Y34" s="769">
        <f>Y32*Y12</f>
        <v>0</v>
      </c>
      <c r="Z34" s="769">
        <f t="shared" ref="Z34:AM34" si="11">Z32*Z12</f>
        <v>0</v>
      </c>
      <c r="AA34" s="769">
        <f t="shared" si="11"/>
        <v>0</v>
      </c>
      <c r="AB34" s="769">
        <f t="shared" si="11"/>
        <v>0</v>
      </c>
      <c r="AC34" s="769">
        <f t="shared" si="11"/>
        <v>0</v>
      </c>
      <c r="AD34" s="769">
        <f t="shared" si="11"/>
        <v>0</v>
      </c>
      <c r="AE34" s="769">
        <f t="shared" si="11"/>
        <v>0</v>
      </c>
      <c r="AF34" s="769">
        <f t="shared" si="11"/>
        <v>0</v>
      </c>
      <c r="AG34" s="769">
        <f t="shared" si="11"/>
        <v>0</v>
      </c>
      <c r="AH34" s="769">
        <f t="shared" si="11"/>
        <v>0</v>
      </c>
      <c r="AI34" s="769">
        <f t="shared" si="11"/>
        <v>0</v>
      </c>
      <c r="AJ34" s="769">
        <f t="shared" si="11"/>
        <v>0</v>
      </c>
      <c r="AK34" s="769">
        <f t="shared" si="11"/>
        <v>0</v>
      </c>
      <c r="AL34" s="769">
        <f t="shared" si="11"/>
        <v>0</v>
      </c>
      <c r="AM34" s="769">
        <f t="shared" si="11"/>
        <v>0</v>
      </c>
      <c r="AN34" s="94"/>
      <c r="BE34" s="94"/>
    </row>
    <row r="35" spans="1:73" ht="12" customHeight="1" x14ac:dyDescent="0.25">
      <c r="A35" s="92">
        <v>19</v>
      </c>
      <c r="B35" s="39"/>
      <c r="C35" s="9" t="str">
        <f>Data!B27</f>
        <v>Forudbetalt tilskud (efter aftale)</v>
      </c>
      <c r="D35" s="135"/>
      <c r="E35" s="27" t="s">
        <v>31</v>
      </c>
      <c r="F35" s="117"/>
      <c r="G35" s="119">
        <f ca="1">HLOOKUP($G$5,'Period(er)'!$X:$AL,5+A35,FALSE)</f>
        <v>0</v>
      </c>
      <c r="I35" s="120">
        <f>SUM(J35:AM35)</f>
        <v>0</v>
      </c>
      <c r="J35" s="608"/>
      <c r="K35" s="609"/>
      <c r="L35" s="609"/>
      <c r="M35" s="609"/>
      <c r="N35" s="609"/>
      <c r="O35" s="609"/>
      <c r="P35" s="609"/>
      <c r="Q35" s="609"/>
      <c r="R35" s="609"/>
      <c r="S35" s="609"/>
      <c r="T35" s="609"/>
      <c r="U35" s="609"/>
      <c r="V35" s="609"/>
      <c r="W35" s="609"/>
      <c r="X35" s="610"/>
      <c r="Y35" s="771"/>
      <c r="Z35" s="771"/>
      <c r="AA35" s="771"/>
      <c r="AB35" s="771"/>
      <c r="AC35" s="771"/>
      <c r="AD35" s="771"/>
      <c r="AE35" s="771"/>
      <c r="AF35" s="771"/>
      <c r="AG35" s="771"/>
      <c r="AH35" s="771"/>
      <c r="AI35" s="771"/>
      <c r="AJ35" s="771"/>
      <c r="AK35" s="771"/>
      <c r="AL35" s="771"/>
      <c r="AM35" s="771"/>
      <c r="AN35" s="94"/>
      <c r="BE35" s="94"/>
    </row>
    <row r="36" spans="1:73" ht="12" customHeight="1" x14ac:dyDescent="0.25">
      <c r="A36" s="92">
        <v>20</v>
      </c>
      <c r="B36" s="39"/>
      <c r="C36" s="9" t="str">
        <f>Data!B28</f>
        <v>Justering for timepris inklusiv overhead</v>
      </c>
      <c r="D36" s="135"/>
      <c r="E36" s="27" t="s">
        <v>31</v>
      </c>
      <c r="F36" s="117"/>
      <c r="G36" s="119">
        <f ca="1">HLOOKUP($G$5,'Period(er)'!$X:$AL,5+A36,FALSE)</f>
        <v>0</v>
      </c>
      <c r="I36" s="120">
        <f ca="1">SUM(J36:AM36)</f>
        <v>0</v>
      </c>
      <c r="J36" s="479">
        <f ca="1">HLOOKUP($G$5,'Partner-period(er)'!$J:$X,25+((J$2-1)*50),FALSE)</f>
        <v>0</v>
      </c>
      <c r="K36" s="168">
        <f ca="1">HLOOKUP($G$5,'Partner-period(er)'!$J:$X,25+((K$2-1)*50),FALSE)</f>
        <v>0</v>
      </c>
      <c r="L36" s="168">
        <f ca="1">HLOOKUP($G$5,'Partner-period(er)'!$J:$X,25+((L$2-1)*50),FALSE)</f>
        <v>0</v>
      </c>
      <c r="M36" s="168">
        <f ca="1">HLOOKUP($G$5,'Partner-period(er)'!$J:$X,25+((M$2-1)*50),FALSE)</f>
        <v>0</v>
      </c>
      <c r="N36" s="168">
        <f ca="1">HLOOKUP($G$5,'Partner-period(er)'!$J:$X,25+((N$2-1)*50),FALSE)</f>
        <v>0</v>
      </c>
      <c r="O36" s="168">
        <f ca="1">HLOOKUP($G$5,'Partner-period(er)'!$J:$X,25+((O$2-1)*50),FALSE)</f>
        <v>0</v>
      </c>
      <c r="P36" s="168">
        <f ca="1">HLOOKUP($G$5,'Partner-period(er)'!$J:$X,25+((P$2-1)*50),FALSE)</f>
        <v>0</v>
      </c>
      <c r="Q36" s="168">
        <f ca="1">HLOOKUP($G$5,'Partner-period(er)'!$J:$X,25+((Q$2-1)*50),FALSE)</f>
        <v>0</v>
      </c>
      <c r="R36" s="168">
        <f ca="1">HLOOKUP($G$5,'Partner-period(er)'!$J:$X,25+((R$2-1)*50),FALSE)</f>
        <v>0</v>
      </c>
      <c r="S36" s="168">
        <f ca="1">HLOOKUP($G$5,'Partner-period(er)'!$J:$X,25+((S$2-1)*50),FALSE)</f>
        <v>0</v>
      </c>
      <c r="T36" s="168">
        <f ca="1">HLOOKUP($G$5,'Partner-period(er)'!$J:$X,25+((T$2-1)*50),FALSE)</f>
        <v>0</v>
      </c>
      <c r="U36" s="168">
        <f ca="1">HLOOKUP($G$5,'Partner-period(er)'!$J:$X,25+((U$2-1)*50),FALSE)</f>
        <v>0</v>
      </c>
      <c r="V36" s="168">
        <f ca="1">HLOOKUP($G$5,'Partner-period(er)'!$J:$X,25+((V$2-1)*50),FALSE)</f>
        <v>0</v>
      </c>
      <c r="W36" s="168">
        <f ca="1">HLOOKUP($G$5,'Partner-period(er)'!$J:$X,25+((W$2-1)*50),FALSE)</f>
        <v>0</v>
      </c>
      <c r="X36" s="169">
        <f ca="1">HLOOKUP($G$5,'Partner-period(er)'!$J:$X,25+((X$2-1)*50),FALSE)</f>
        <v>0</v>
      </c>
      <c r="Y36" s="769">
        <f ca="1">HLOOKUP($G$5,'Partner-period(er)'!$J:$X,25+((Y$2-1)*50),FALSE)</f>
        <v>0</v>
      </c>
      <c r="Z36" s="769">
        <f ca="1">HLOOKUP($G$5,'Partner-period(er)'!$J:$X,25+((Z$2-1)*50),FALSE)</f>
        <v>0</v>
      </c>
      <c r="AA36" s="769">
        <f ca="1">HLOOKUP($G$5,'Partner-period(er)'!$J:$X,25+((AA$2-1)*50),FALSE)</f>
        <v>0</v>
      </c>
      <c r="AB36" s="769">
        <f ca="1">HLOOKUP($G$5,'Partner-period(er)'!$J:$X,25+((AB$2-1)*50),FALSE)</f>
        <v>0</v>
      </c>
      <c r="AC36" s="769">
        <f ca="1">HLOOKUP($G$5,'Partner-period(er)'!$J:$X,25+((AC$2-1)*50),FALSE)</f>
        <v>0</v>
      </c>
      <c r="AD36" s="769">
        <f ca="1">HLOOKUP($G$5,'Partner-period(er)'!$J:$X,25+((AD$2-1)*50),FALSE)</f>
        <v>0</v>
      </c>
      <c r="AE36" s="769">
        <f ca="1">HLOOKUP($G$5,'Partner-period(er)'!$J:$X,25+((AE$2-1)*50),FALSE)</f>
        <v>0</v>
      </c>
      <c r="AF36" s="769">
        <f ca="1">HLOOKUP($G$5,'Partner-period(er)'!$J:$X,25+((AF$2-1)*50),FALSE)</f>
        <v>0</v>
      </c>
      <c r="AG36" s="769">
        <f ca="1">HLOOKUP($G$5,'Partner-period(er)'!$J:$X,25+((AG$2-1)*50),FALSE)</f>
        <v>0</v>
      </c>
      <c r="AH36" s="769">
        <f ca="1">HLOOKUP($G$5,'Partner-period(er)'!$J:$X,25+((AH$2-1)*50),FALSE)</f>
        <v>0</v>
      </c>
      <c r="AI36" s="769">
        <f ca="1">HLOOKUP($G$5,'Partner-period(er)'!$J:$X,25+((AI$2-1)*50),FALSE)</f>
        <v>0</v>
      </c>
      <c r="AJ36" s="769">
        <f ca="1">HLOOKUP($G$5,'Partner-period(er)'!$J:$X,25+((AJ$2-1)*50),FALSE)</f>
        <v>0</v>
      </c>
      <c r="AK36" s="769">
        <f ca="1">HLOOKUP($G$5,'Partner-period(er)'!$J:$X,25+((AK$2-1)*50),FALSE)</f>
        <v>0</v>
      </c>
      <c r="AL36" s="769">
        <f ca="1">HLOOKUP($G$5,'Partner-period(er)'!$J:$X,25+((AL$2-1)*50),FALSE)</f>
        <v>0</v>
      </c>
      <c r="AM36" s="769">
        <f ca="1">HLOOKUP($G$5,'Partner-period(er)'!$J:$X,25+((AM$2-1)*50),FALSE)</f>
        <v>0</v>
      </c>
      <c r="AN36" s="168" t="e">
        <f ca="1">HLOOKUP($G$5,'Partner-period(er)'!$J:$X,25+((AN$2-1)*50),FALSE)</f>
        <v>#VALUE!</v>
      </c>
      <c r="AO36" s="168" t="e" vm="1">
        <f ca="1">HLOOKUP($G$5,'Partner-period(er)'!$J:$X,25+((AO$2-1)*50),FALSE)</f>
        <v>#VALUE!</v>
      </c>
      <c r="AP36" s="168" t="e" vm="1">
        <f ca="1">HLOOKUP($G$5,'Partner-period(er)'!$J:$X,25+((AP$2-1)*50),FALSE)</f>
        <v>#VALUE!</v>
      </c>
      <c r="AQ36" s="168" t="e" vm="1">
        <f ca="1">HLOOKUP($G$5,'Partner-period(er)'!$J:$X,25+((AQ$2-1)*50),FALSE)</f>
        <v>#VALUE!</v>
      </c>
      <c r="AR36" s="168" t="e" vm="1">
        <f ca="1">HLOOKUP($G$5,'Partner-period(er)'!$J:$X,25+((AR$2-1)*50),FALSE)</f>
        <v>#VALUE!</v>
      </c>
      <c r="AS36" s="168" t="e" vm="1">
        <f ca="1">HLOOKUP($G$5,'Partner-period(er)'!$J:$X,25+((AS$2-1)*50),FALSE)</f>
        <v>#VALUE!</v>
      </c>
      <c r="AT36" s="168" t="e" vm="1">
        <f ca="1">HLOOKUP($G$5,'Partner-period(er)'!$J:$X,25+((AT$2-1)*50),FALSE)</f>
        <v>#VALUE!</v>
      </c>
      <c r="AU36" s="168" t="e" vm="1">
        <f ca="1">HLOOKUP($G$5,'Partner-period(er)'!$J:$X,25+((AU$2-1)*50),FALSE)</f>
        <v>#VALUE!</v>
      </c>
      <c r="AV36" s="168" t="e" vm="1">
        <f ca="1">HLOOKUP($G$5,'Partner-period(er)'!$J:$X,25+((AV$2-1)*50),FALSE)</f>
        <v>#VALUE!</v>
      </c>
      <c r="AW36" s="168" t="e" vm="1">
        <f ca="1">HLOOKUP($G$5,'Partner-period(er)'!$J:$X,25+((AW$2-1)*50),FALSE)</f>
        <v>#VALUE!</v>
      </c>
      <c r="AX36" s="168" t="e" vm="1">
        <f ca="1">HLOOKUP($G$5,'Partner-period(er)'!$J:$X,25+((AX$2-1)*50),FALSE)</f>
        <v>#VALUE!</v>
      </c>
      <c r="AY36" s="168" t="e" vm="1">
        <f ca="1">HLOOKUP($G$5,'Partner-period(er)'!$J:$X,25+((AY$2-1)*50),FALSE)</f>
        <v>#VALUE!</v>
      </c>
      <c r="AZ36" s="168" t="e" vm="1">
        <f ca="1">HLOOKUP($G$5,'Partner-period(er)'!$J:$X,25+((AZ$2-1)*50),FALSE)</f>
        <v>#VALUE!</v>
      </c>
      <c r="BA36" s="168" t="e" vm="1">
        <f ca="1">HLOOKUP($G$5,'Partner-period(er)'!$J:$X,25+((BA$2-1)*50),FALSE)</f>
        <v>#VALUE!</v>
      </c>
      <c r="BB36" s="168" t="e" vm="1">
        <f ca="1">HLOOKUP($G$5,'Partner-period(er)'!$J:$X,25+((BB$2-1)*50),FALSE)</f>
        <v>#VALUE!</v>
      </c>
      <c r="BC36" s="168" t="e" vm="1">
        <f ca="1">HLOOKUP($G$5,'Partner-period(er)'!$J:$X,25+((BC$2-1)*50),FALSE)</f>
        <v>#VALUE!</v>
      </c>
      <c r="BD36" s="168" t="e" vm="1">
        <f ca="1">HLOOKUP($G$5,'Partner-period(er)'!$J:$X,25+((BD$2-1)*50),FALSE)</f>
        <v>#VALUE!</v>
      </c>
      <c r="BE36" s="168" t="e">
        <f ca="1">HLOOKUP($G$5,'Partner-period(er)'!$J:$X,25+((BE$2-1)*50),FALSE)</f>
        <v>#VALUE!</v>
      </c>
      <c r="BF36" s="168" t="e" vm="1">
        <f ca="1">HLOOKUP($G$5,'Partner-period(er)'!$J:$X,25+((BF$2-1)*50),FALSE)</f>
        <v>#VALUE!</v>
      </c>
      <c r="BG36" s="168" t="e" vm="1">
        <f ca="1">HLOOKUP($G$5,'Partner-period(er)'!$J:$X,25+((BG$2-1)*50),FALSE)</f>
        <v>#VALUE!</v>
      </c>
      <c r="BH36" s="168" t="e" vm="1">
        <f ca="1">HLOOKUP($G$5,'Partner-period(er)'!$J:$X,25+((BH$2-1)*50),FALSE)</f>
        <v>#VALUE!</v>
      </c>
      <c r="BI36" s="168" t="e" vm="1">
        <f ca="1">HLOOKUP($G$5,'Partner-period(er)'!$J:$X,25+((BI$2-1)*50),FALSE)</f>
        <v>#VALUE!</v>
      </c>
      <c r="BJ36" s="168" t="e" vm="1">
        <f ca="1">HLOOKUP($G$5,'Partner-period(er)'!$J:$X,25+((BJ$2-1)*50),FALSE)</f>
        <v>#VALUE!</v>
      </c>
      <c r="BK36" s="168" t="e" vm="1">
        <f ca="1">HLOOKUP($G$5,'Partner-period(er)'!$J:$X,25+((BK$2-1)*50),FALSE)</f>
        <v>#VALUE!</v>
      </c>
      <c r="BL36" s="168" t="e" vm="1">
        <f ca="1">HLOOKUP($G$5,'Partner-period(er)'!$J:$X,25+((BL$2-1)*50),FALSE)</f>
        <v>#VALUE!</v>
      </c>
      <c r="BM36" s="168" t="e" vm="1">
        <f ca="1">HLOOKUP($G$5,'Partner-period(er)'!$J:$X,25+((BM$2-1)*50),FALSE)</f>
        <v>#VALUE!</v>
      </c>
      <c r="BN36" s="168" t="e" vm="1">
        <f ca="1">HLOOKUP($G$5,'Partner-period(er)'!$J:$X,25+((BN$2-1)*50),FALSE)</f>
        <v>#VALUE!</v>
      </c>
      <c r="BO36" s="168" t="e" vm="1">
        <f ca="1">HLOOKUP($G$5,'Partner-period(er)'!$J:$X,25+((BO$2-1)*50),FALSE)</f>
        <v>#VALUE!</v>
      </c>
      <c r="BP36" s="168" t="e" vm="1">
        <f ca="1">HLOOKUP($G$5,'Partner-period(er)'!$J:$X,25+((BP$2-1)*50),FALSE)</f>
        <v>#VALUE!</v>
      </c>
      <c r="BQ36" s="168" t="e" vm="1">
        <f ca="1">HLOOKUP($G$5,'Partner-period(er)'!$J:$X,25+((BQ$2-1)*50),FALSE)</f>
        <v>#VALUE!</v>
      </c>
      <c r="BR36" s="168" t="e" vm="1">
        <f ca="1">HLOOKUP($G$5,'Partner-period(er)'!$J:$X,25+((BR$2-1)*50),FALSE)</f>
        <v>#VALUE!</v>
      </c>
      <c r="BS36" s="168" t="e" vm="1">
        <f ca="1">HLOOKUP($G$5,'Partner-period(er)'!$J:$X,25+((BS$2-1)*50),FALSE)</f>
        <v>#VALUE!</v>
      </c>
      <c r="BT36" s="168" t="e" vm="1">
        <f ca="1">HLOOKUP($G$5,'Partner-period(er)'!$J:$X,25+((BT$2-1)*50),FALSE)</f>
        <v>#VALUE!</v>
      </c>
      <c r="BU36" s="168" t="e" vm="1">
        <f ca="1">HLOOKUP($G$5,'Partner-period(er)'!$J:$X,25+((BU$2-1)*50),FALSE)</f>
        <v>#VALUE!</v>
      </c>
    </row>
    <row r="37" spans="1:73" ht="12" customHeight="1" x14ac:dyDescent="0.25">
      <c r="A37" s="92">
        <v>21</v>
      </c>
      <c r="B37" s="39"/>
      <c r="C37" s="9" t="str">
        <f>Data!B29</f>
        <v>Justering for budgetoverskridelse</v>
      </c>
      <c r="D37" s="135"/>
      <c r="E37" s="27" t="s">
        <v>31</v>
      </c>
      <c r="F37" s="117"/>
      <c r="G37" s="119">
        <f ca="1">HLOOKUP($G$5,'Period(er)'!$X:$AL,5+A37,FALSE)</f>
        <v>0</v>
      </c>
      <c r="I37" s="120">
        <f ca="1">IF(Data!H2="nej",                     IF((G34+G35+G36)&gt;F38,-G34-G35-G36+F38,0),SUM(J37:AM37))</f>
        <v>0</v>
      </c>
      <c r="J37" s="480">
        <f ca="1">HLOOKUP($G$5,'Partner-period(er)'!$J:$X,26+((J$2-1)*50),FALSE)</f>
        <v>0</v>
      </c>
      <c r="K37" s="172">
        <f ca="1">HLOOKUP($G$5,'Partner-period(er)'!$J:$X,26+((K$2-1)*50),FALSE)</f>
        <v>0</v>
      </c>
      <c r="L37" s="172">
        <f ca="1">HLOOKUP($G$5,'Partner-period(er)'!$J:$X,26+((L$2-1)*50),FALSE)</f>
        <v>0</v>
      </c>
      <c r="M37" s="172">
        <f ca="1">HLOOKUP($G$5,'Partner-period(er)'!$J:$X,26+((M$2-1)*50),FALSE)</f>
        <v>0</v>
      </c>
      <c r="N37" s="172">
        <f ca="1">HLOOKUP($G$5,'Partner-period(er)'!$J:$X,26+((N$2-1)*50),FALSE)</f>
        <v>0</v>
      </c>
      <c r="O37" s="172">
        <f ca="1">HLOOKUP($G$5,'Partner-period(er)'!$J:$X,26+((O$2-1)*50),FALSE)</f>
        <v>0</v>
      </c>
      <c r="P37" s="172">
        <f ca="1">HLOOKUP($G$5,'Partner-period(er)'!$J:$X,26+((P$2-1)*50),FALSE)</f>
        <v>0</v>
      </c>
      <c r="Q37" s="172">
        <f ca="1">HLOOKUP($G$5,'Partner-period(er)'!$J:$X,26+((Q$2-1)*50),FALSE)</f>
        <v>0</v>
      </c>
      <c r="R37" s="172">
        <f ca="1">HLOOKUP($G$5,'Partner-period(er)'!$J:$X,26+((R$2-1)*50),FALSE)</f>
        <v>0</v>
      </c>
      <c r="S37" s="172">
        <f ca="1">HLOOKUP($G$5,'Partner-period(er)'!$J:$X,26+((S$2-1)*50),FALSE)</f>
        <v>0</v>
      </c>
      <c r="T37" s="172">
        <f ca="1">HLOOKUP($G$5,'Partner-period(er)'!$J:$X,26+((T$2-1)*50),FALSE)</f>
        <v>0</v>
      </c>
      <c r="U37" s="172">
        <f ca="1">HLOOKUP($G$5,'Partner-period(er)'!$J:$X,26+((U$2-1)*50),FALSE)</f>
        <v>0</v>
      </c>
      <c r="V37" s="172">
        <f ca="1">HLOOKUP($G$5,'Partner-period(er)'!$J:$X,26+((V$2-1)*50),FALSE)</f>
        <v>0</v>
      </c>
      <c r="W37" s="172">
        <f ca="1">HLOOKUP($G$5,'Partner-period(er)'!$J:$X,26+((W$2-1)*50),FALSE)</f>
        <v>0</v>
      </c>
      <c r="X37" s="791">
        <f ca="1">HLOOKUP($G$5,'Partner-period(er)'!$J:$X,26+((X$2-1)*50),FALSE)</f>
        <v>0</v>
      </c>
      <c r="Y37" s="769">
        <f ca="1">HLOOKUP($G$5,'Partner-period(er)'!$J:$X,26+((Y$2-1)*50),FALSE)</f>
        <v>0</v>
      </c>
      <c r="Z37" s="769">
        <f ca="1">HLOOKUP($G$5,'Partner-period(er)'!$J:$X,26+((Z$2-1)*50),FALSE)</f>
        <v>0</v>
      </c>
      <c r="AA37" s="769">
        <f ca="1">HLOOKUP($G$5,'Partner-period(er)'!$J:$X,26+((AA$2-1)*50),FALSE)</f>
        <v>0</v>
      </c>
      <c r="AB37" s="769">
        <f ca="1">HLOOKUP($G$5,'Partner-period(er)'!$J:$X,26+((AB$2-1)*50),FALSE)</f>
        <v>0</v>
      </c>
      <c r="AC37" s="769">
        <f ca="1">HLOOKUP($G$5,'Partner-period(er)'!$J:$X,26+((AC$2-1)*50),FALSE)</f>
        <v>0</v>
      </c>
      <c r="AD37" s="769">
        <f ca="1">HLOOKUP($G$5,'Partner-period(er)'!$J:$X,26+((AD$2-1)*50),FALSE)</f>
        <v>0</v>
      </c>
      <c r="AE37" s="769">
        <f ca="1">HLOOKUP($G$5,'Partner-period(er)'!$J:$X,26+((AE$2-1)*50),FALSE)</f>
        <v>0</v>
      </c>
      <c r="AF37" s="769">
        <f ca="1">HLOOKUP($G$5,'Partner-period(er)'!$J:$X,26+((AF$2-1)*50),FALSE)</f>
        <v>0</v>
      </c>
      <c r="AG37" s="769">
        <f ca="1">HLOOKUP($G$5,'Partner-period(er)'!$J:$X,26+((AG$2-1)*50),FALSE)</f>
        <v>0</v>
      </c>
      <c r="AH37" s="769">
        <f ca="1">HLOOKUP($G$5,'Partner-period(er)'!$J:$X,26+((AH$2-1)*50),FALSE)</f>
        <v>0</v>
      </c>
      <c r="AI37" s="769">
        <f ca="1">HLOOKUP($G$5,'Partner-period(er)'!$J:$X,26+((AI$2-1)*50),FALSE)</f>
        <v>0</v>
      </c>
      <c r="AJ37" s="769">
        <f ca="1">HLOOKUP($G$5,'Partner-period(er)'!$J:$X,26+((AJ$2-1)*50),FALSE)</f>
        <v>0</v>
      </c>
      <c r="AK37" s="769">
        <f ca="1">HLOOKUP($G$5,'Partner-period(er)'!$J:$X,26+((AK$2-1)*50),FALSE)</f>
        <v>0</v>
      </c>
      <c r="AL37" s="769">
        <f ca="1">HLOOKUP($G$5,'Partner-period(er)'!$J:$X,26+((AL$2-1)*50),FALSE)</f>
        <v>0</v>
      </c>
      <c r="AM37" s="769">
        <f ca="1">HLOOKUP($G$5,'Partner-period(er)'!$J:$X,26+((AM$2-1)*50),FALSE)</f>
        <v>0</v>
      </c>
      <c r="AN37" s="94"/>
      <c r="BE37" s="94"/>
    </row>
    <row r="38" spans="1:73" ht="12" customHeight="1" x14ac:dyDescent="0.25">
      <c r="A38" s="92">
        <v>22</v>
      </c>
      <c r="B38" s="36"/>
      <c r="C38" s="136" t="str">
        <f>Data!B30</f>
        <v>Tilskud total / til faktura</v>
      </c>
      <c r="D38" s="136"/>
      <c r="E38" s="97" t="s">
        <v>31</v>
      </c>
      <c r="F38" s="248">
        <f>'Budget &amp; Total'!G43</f>
        <v>0</v>
      </c>
      <c r="G38" s="118">
        <f ca="1">HLOOKUP($G$5,'Period(er)'!$X:$AL,5+A38,FALSE)</f>
        <v>0</v>
      </c>
      <c r="I38" s="137">
        <f ca="1">SUM(I34:I37)</f>
        <v>0</v>
      </c>
      <c r="J38" s="171">
        <f ca="1">J34+J35+J36+J37</f>
        <v>0</v>
      </c>
      <c r="K38" s="171">
        <f t="shared" ref="K38:X38" ca="1" si="12">K34+K35+K36+K37</f>
        <v>0</v>
      </c>
      <c r="L38" s="171">
        <f t="shared" ca="1" si="12"/>
        <v>0</v>
      </c>
      <c r="M38" s="171">
        <f t="shared" ca="1" si="12"/>
        <v>0</v>
      </c>
      <c r="N38" s="171">
        <f t="shared" ca="1" si="12"/>
        <v>0</v>
      </c>
      <c r="O38" s="171">
        <f t="shared" ca="1" si="12"/>
        <v>0</v>
      </c>
      <c r="P38" s="171">
        <f t="shared" ca="1" si="12"/>
        <v>0</v>
      </c>
      <c r="Q38" s="171">
        <f t="shared" ca="1" si="12"/>
        <v>0</v>
      </c>
      <c r="R38" s="171">
        <f t="shared" ca="1" si="12"/>
        <v>0</v>
      </c>
      <c r="S38" s="171">
        <f t="shared" ca="1" si="12"/>
        <v>0</v>
      </c>
      <c r="T38" s="171">
        <f t="shared" ca="1" si="12"/>
        <v>0</v>
      </c>
      <c r="U38" s="171">
        <f t="shared" ca="1" si="12"/>
        <v>0</v>
      </c>
      <c r="V38" s="171">
        <f t="shared" ca="1" si="12"/>
        <v>0</v>
      </c>
      <c r="W38" s="171">
        <f t="shared" ca="1" si="12"/>
        <v>0</v>
      </c>
      <c r="X38" s="792">
        <f t="shared" ca="1" si="12"/>
        <v>0</v>
      </c>
      <c r="Y38" s="770">
        <f ca="1">Y34+Y35+Y36+Y37</f>
        <v>0</v>
      </c>
      <c r="Z38" s="770">
        <f t="shared" ref="Z38:AM38" ca="1" si="13">Z34+Z35+Z36+Z37</f>
        <v>0</v>
      </c>
      <c r="AA38" s="770">
        <f t="shared" ca="1" si="13"/>
        <v>0</v>
      </c>
      <c r="AB38" s="770">
        <f t="shared" ca="1" si="13"/>
        <v>0</v>
      </c>
      <c r="AC38" s="770">
        <f t="shared" ca="1" si="13"/>
        <v>0</v>
      </c>
      <c r="AD38" s="770">
        <f t="shared" ca="1" si="13"/>
        <v>0</v>
      </c>
      <c r="AE38" s="770">
        <f t="shared" ca="1" si="13"/>
        <v>0</v>
      </c>
      <c r="AF38" s="770">
        <f t="shared" ca="1" si="13"/>
        <v>0</v>
      </c>
      <c r="AG38" s="770">
        <f t="shared" ca="1" si="13"/>
        <v>0</v>
      </c>
      <c r="AH38" s="770">
        <f t="shared" ca="1" si="13"/>
        <v>0</v>
      </c>
      <c r="AI38" s="770">
        <f t="shared" ca="1" si="13"/>
        <v>0</v>
      </c>
      <c r="AJ38" s="770">
        <f t="shared" ca="1" si="13"/>
        <v>0</v>
      </c>
      <c r="AK38" s="770">
        <f t="shared" ca="1" si="13"/>
        <v>0</v>
      </c>
      <c r="AL38" s="770">
        <f t="shared" ca="1" si="13"/>
        <v>0</v>
      </c>
      <c r="AM38" s="770">
        <f t="shared" ca="1" si="13"/>
        <v>0</v>
      </c>
      <c r="AN38" s="94"/>
      <c r="BE38" s="94"/>
    </row>
    <row r="39" spans="1:73" ht="12" customHeight="1" x14ac:dyDescent="0.25">
      <c r="A39" s="92">
        <v>23</v>
      </c>
      <c r="B39" s="38"/>
      <c r="C39" s="33" t="str">
        <f>Data!B31</f>
        <v>Anden finansiering</v>
      </c>
      <c r="D39" s="33"/>
      <c r="E39" s="27" t="s">
        <v>31</v>
      </c>
      <c r="F39" s="245">
        <f>'Budget &amp; Total'!G44</f>
        <v>0</v>
      </c>
      <c r="G39" s="119">
        <f ca="1">HLOOKUP($G$5,'Period(er)'!$X:$AL,5+A39,FALSE)</f>
        <v>0</v>
      </c>
      <c r="I39" s="120">
        <f>SUM(J39:AM39)</f>
        <v>0</v>
      </c>
      <c r="J39" s="606"/>
      <c r="K39" s="606"/>
      <c r="L39" s="606"/>
      <c r="M39" s="606"/>
      <c r="N39" s="606"/>
      <c r="O39" s="606"/>
      <c r="P39" s="606"/>
      <c r="Q39" s="606"/>
      <c r="R39" s="606"/>
      <c r="S39" s="606"/>
      <c r="T39" s="606"/>
      <c r="U39" s="606"/>
      <c r="V39" s="606"/>
      <c r="W39" s="606"/>
      <c r="X39" s="607"/>
      <c r="Y39" s="767"/>
      <c r="Z39" s="767"/>
      <c r="AA39" s="767"/>
      <c r="AB39" s="767"/>
      <c r="AC39" s="767"/>
      <c r="AD39" s="767"/>
      <c r="AE39" s="767"/>
      <c r="AF39" s="767"/>
      <c r="AG39" s="767"/>
      <c r="AH39" s="767"/>
      <c r="AI39" s="767"/>
      <c r="AJ39" s="767"/>
      <c r="AK39" s="767"/>
      <c r="AL39" s="767"/>
      <c r="AM39" s="767"/>
      <c r="AN39" s="94"/>
      <c r="BE39" s="94"/>
    </row>
    <row r="40" spans="1:73" ht="12" customHeight="1" x14ac:dyDescent="0.25">
      <c r="A40" s="92">
        <v>24</v>
      </c>
      <c r="B40" s="40"/>
      <c r="C40" s="34" t="str">
        <f>Data!B32</f>
        <v>Egenfinansiering</v>
      </c>
      <c r="D40" s="34"/>
      <c r="E40" s="138" t="s">
        <v>31</v>
      </c>
      <c r="F40" s="249">
        <f>'Budget &amp; Total'!G45</f>
        <v>0</v>
      </c>
      <c r="G40" s="139">
        <f ca="1">HLOOKUP($G$5,'Period(er)'!$X:$AL,5+A40,FALSE)</f>
        <v>0</v>
      </c>
      <c r="I40" s="140">
        <f ca="1">SUM(J40:AM40)</f>
        <v>0</v>
      </c>
      <c r="J40" s="172">
        <f ca="1">J32-J38-J39</f>
        <v>0</v>
      </c>
      <c r="K40" s="172">
        <f t="shared" ref="K40:X40" ca="1" si="14">K32-K38-K39</f>
        <v>0</v>
      </c>
      <c r="L40" s="172">
        <f t="shared" ca="1" si="14"/>
        <v>0</v>
      </c>
      <c r="M40" s="172">
        <f t="shared" ca="1" si="14"/>
        <v>0</v>
      </c>
      <c r="N40" s="172">
        <f t="shared" ca="1" si="14"/>
        <v>0</v>
      </c>
      <c r="O40" s="172">
        <f t="shared" ca="1" si="14"/>
        <v>0</v>
      </c>
      <c r="P40" s="172">
        <f t="shared" ca="1" si="14"/>
        <v>0</v>
      </c>
      <c r="Q40" s="172">
        <f t="shared" ca="1" si="14"/>
        <v>0</v>
      </c>
      <c r="R40" s="172">
        <f t="shared" ca="1" si="14"/>
        <v>0</v>
      </c>
      <c r="S40" s="172">
        <f t="shared" ca="1" si="14"/>
        <v>0</v>
      </c>
      <c r="T40" s="172">
        <f t="shared" ca="1" si="14"/>
        <v>0</v>
      </c>
      <c r="U40" s="172">
        <f t="shared" ca="1" si="14"/>
        <v>0</v>
      </c>
      <c r="V40" s="172">
        <f t="shared" ca="1" si="14"/>
        <v>0</v>
      </c>
      <c r="W40" s="172">
        <f t="shared" ca="1" si="14"/>
        <v>0</v>
      </c>
      <c r="X40" s="791">
        <f t="shared" ca="1" si="14"/>
        <v>0</v>
      </c>
      <c r="Y40" s="769">
        <f ca="1">Y32-Y38-Y39</f>
        <v>0</v>
      </c>
      <c r="Z40" s="769">
        <f t="shared" ref="Z40:AM40" ca="1" si="15">Z32-Z38-Z39</f>
        <v>0</v>
      </c>
      <c r="AA40" s="769">
        <f t="shared" ca="1" si="15"/>
        <v>0</v>
      </c>
      <c r="AB40" s="769">
        <f t="shared" ca="1" si="15"/>
        <v>0</v>
      </c>
      <c r="AC40" s="769">
        <f t="shared" ca="1" si="15"/>
        <v>0</v>
      </c>
      <c r="AD40" s="769">
        <f t="shared" ca="1" si="15"/>
        <v>0</v>
      </c>
      <c r="AE40" s="769">
        <f t="shared" ca="1" si="15"/>
        <v>0</v>
      </c>
      <c r="AF40" s="769">
        <f t="shared" ca="1" si="15"/>
        <v>0</v>
      </c>
      <c r="AG40" s="769">
        <f t="shared" ca="1" si="15"/>
        <v>0</v>
      </c>
      <c r="AH40" s="769">
        <f t="shared" ca="1" si="15"/>
        <v>0</v>
      </c>
      <c r="AI40" s="769">
        <f t="shared" ca="1" si="15"/>
        <v>0</v>
      </c>
      <c r="AJ40" s="769">
        <f t="shared" ca="1" si="15"/>
        <v>0</v>
      </c>
      <c r="AK40" s="769">
        <f t="shared" ca="1" si="15"/>
        <v>0</v>
      </c>
      <c r="AL40" s="769">
        <f t="shared" ca="1" si="15"/>
        <v>0</v>
      </c>
      <c r="AM40" s="769">
        <f t="shared" ca="1" si="15"/>
        <v>0</v>
      </c>
      <c r="AN40" s="94"/>
      <c r="BE40" s="94"/>
    </row>
    <row r="41" spans="1:73" ht="18" customHeight="1" x14ac:dyDescent="0.25">
      <c r="A41" s="92">
        <v>22</v>
      </c>
      <c r="B41" s="613" t="str">
        <f>Data!B41</f>
        <v>Evt udjævning af tilskud til lønomkostninger</v>
      </c>
      <c r="C41" s="614"/>
      <c r="D41" s="614"/>
      <c r="E41" s="614"/>
      <c r="F41" s="614"/>
      <c r="G41" s="614"/>
      <c r="H41" s="614"/>
      <c r="I41" s="615">
        <f ca="1">IF(I37&lt;0,Data!B56,)</f>
        <v>0</v>
      </c>
      <c r="J41" s="614"/>
      <c r="K41" s="614"/>
      <c r="L41" s="614"/>
      <c r="M41" s="614"/>
      <c r="N41" s="614"/>
      <c r="O41" s="614"/>
      <c r="P41" s="614"/>
      <c r="Q41" s="614"/>
      <c r="R41" s="614"/>
      <c r="S41" s="614"/>
      <c r="T41" s="614"/>
      <c r="U41" s="614"/>
      <c r="V41" s="614"/>
      <c r="W41" s="614"/>
      <c r="X41" s="644"/>
      <c r="Y41" s="297"/>
      <c r="Z41" s="297"/>
      <c r="AA41" s="297"/>
      <c r="AB41" s="297"/>
      <c r="AC41" s="297"/>
      <c r="AD41" s="297"/>
      <c r="AE41" s="297"/>
      <c r="AF41" s="297"/>
      <c r="AG41" s="297"/>
      <c r="AH41" s="297"/>
      <c r="AI41" s="297"/>
      <c r="AJ41" s="297"/>
      <c r="AK41" s="297"/>
      <c r="AL41" s="297"/>
      <c r="AM41" s="297"/>
      <c r="AN41" s="94"/>
      <c r="BE41" s="94"/>
    </row>
    <row r="42" spans="1:73" ht="11.25" customHeight="1" x14ac:dyDescent="0.25">
      <c r="B42" s="616"/>
      <c r="C42" s="915" t="str">
        <f>Data!B42</f>
        <v>Den gennemsnitlig timepris, tilskuddet er beregnet ud fra, må ikke på noget tidspunkt gennemsnitligt overstige den budgetterede.</v>
      </c>
      <c r="D42" s="915"/>
      <c r="E42" s="916"/>
      <c r="F42" s="617" t="str">
        <f>Data!B33</f>
        <v>Udbetalingsloft</v>
      </c>
      <c r="G42" s="618"/>
      <c r="H42" s="618"/>
      <c r="I42" s="619"/>
      <c r="J42" s="620">
        <f ca="1">HLOOKUP($G$5,'Partner-period(er)'!$J:$X,46+((J$2-1)*50),FALSE)</f>
        <v>0</v>
      </c>
      <c r="K42" s="621">
        <f ca="1">HLOOKUP($G$5,'Partner-period(er)'!$J:$X,46+((K$2-1)*50),FALSE)</f>
        <v>0</v>
      </c>
      <c r="L42" s="621">
        <f ca="1">HLOOKUP($G$5,'Partner-period(er)'!$J:$X,46+((L$2-1)*50),FALSE)</f>
        <v>0</v>
      </c>
      <c r="M42" s="621">
        <f ca="1">HLOOKUP($G$5,'Partner-period(er)'!$J:$X,46+((M$2-1)*50),FALSE)</f>
        <v>0</v>
      </c>
      <c r="N42" s="621">
        <f ca="1">HLOOKUP($G$5,'Partner-period(er)'!$J:$X,46+((N$2-1)*50),FALSE)</f>
        <v>0</v>
      </c>
      <c r="O42" s="621">
        <f ca="1">HLOOKUP($G$5,'Partner-period(er)'!$J:$X,46+((O$2-1)*50),FALSE)</f>
        <v>0</v>
      </c>
      <c r="P42" s="621">
        <f ca="1">HLOOKUP($G$5,'Partner-period(er)'!$J:$X,46+((P$2-1)*50),FALSE)</f>
        <v>0</v>
      </c>
      <c r="Q42" s="621">
        <f ca="1">HLOOKUP($G$5,'Partner-period(er)'!$J:$X,46+((Q$2-1)*50),FALSE)</f>
        <v>0</v>
      </c>
      <c r="R42" s="621">
        <f ca="1">HLOOKUP($G$5,'Partner-period(er)'!$J:$X,46+((R$2-1)*50),FALSE)</f>
        <v>0</v>
      </c>
      <c r="S42" s="621">
        <f ca="1">HLOOKUP($G$5,'Partner-period(er)'!$J:$X,46+((S$2-1)*50),FALSE)</f>
        <v>0</v>
      </c>
      <c r="T42" s="621">
        <f ca="1">HLOOKUP($G$5,'Partner-period(er)'!$J:$X,46+((T$2-1)*50),FALSE)</f>
        <v>0</v>
      </c>
      <c r="U42" s="621">
        <f ca="1">HLOOKUP($G$5,'Partner-period(er)'!$J:$X,46+((U$2-1)*50),FALSE)</f>
        <v>0</v>
      </c>
      <c r="V42" s="621">
        <f ca="1">HLOOKUP($G$5,'Partner-period(er)'!$J:$X,46+((V$2-1)*50),FALSE)</f>
        <v>0</v>
      </c>
      <c r="W42" s="621">
        <f ca="1">HLOOKUP($G$5,'Partner-period(er)'!$J:$X,46+((W$2-1)*50),FALSE)</f>
        <v>0</v>
      </c>
      <c r="X42" s="793">
        <f ca="1">HLOOKUP($G$5,'Partner-period(er)'!$J:$X,46+((X$2-1)*50),FALSE)</f>
        <v>0</v>
      </c>
      <c r="Y42" s="772">
        <f ca="1">HLOOKUP($G$5,'Partner-period(er)'!$J:$X,46+((Y$2-1)*50),FALSE)</f>
        <v>0</v>
      </c>
      <c r="Z42" s="772">
        <f ca="1">HLOOKUP($G$5,'Partner-period(er)'!$J:$X,46+((Z$2-1)*50),FALSE)</f>
        <v>0</v>
      </c>
      <c r="AA42" s="772">
        <f ca="1">HLOOKUP($G$5,'Partner-period(er)'!$J:$X,46+((AA$2-1)*50),FALSE)</f>
        <v>0</v>
      </c>
      <c r="AB42" s="772">
        <f ca="1">HLOOKUP($G$5,'Partner-period(er)'!$J:$X,46+((AB$2-1)*50),FALSE)</f>
        <v>0</v>
      </c>
      <c r="AC42" s="772">
        <f ca="1">HLOOKUP($G$5,'Partner-period(er)'!$J:$X,46+((AC$2-1)*50),FALSE)</f>
        <v>0</v>
      </c>
      <c r="AD42" s="772">
        <f ca="1">HLOOKUP($G$5,'Partner-period(er)'!$J:$X,46+((AD$2-1)*50),FALSE)</f>
        <v>0</v>
      </c>
      <c r="AE42" s="772">
        <f ca="1">HLOOKUP($G$5,'Partner-period(er)'!$J:$X,46+((AE$2-1)*50),FALSE)</f>
        <v>0</v>
      </c>
      <c r="AF42" s="772">
        <f ca="1">HLOOKUP($G$5,'Partner-period(er)'!$J:$X,46+((AF$2-1)*50),FALSE)</f>
        <v>0</v>
      </c>
      <c r="AG42" s="772">
        <f ca="1">HLOOKUP($G$5,'Partner-period(er)'!$J:$X,46+((AG$2-1)*50),FALSE)</f>
        <v>0</v>
      </c>
      <c r="AH42" s="772">
        <f ca="1">HLOOKUP($G$5,'Partner-period(er)'!$J:$X,46+((AH$2-1)*50),FALSE)</f>
        <v>0</v>
      </c>
      <c r="AI42" s="772">
        <f ca="1">HLOOKUP($G$5,'Partner-period(er)'!$J:$X,46+((AI$2-1)*50),FALSE)</f>
        <v>0</v>
      </c>
      <c r="AJ42" s="772">
        <f ca="1">HLOOKUP($G$5,'Partner-period(er)'!$J:$X,46+((AJ$2-1)*50),FALSE)</f>
        <v>0</v>
      </c>
      <c r="AK42" s="772">
        <f ca="1">HLOOKUP($G$5,'Partner-period(er)'!$J:$X,46+((AK$2-1)*50),FALSE)</f>
        <v>0</v>
      </c>
      <c r="AL42" s="772">
        <f ca="1">HLOOKUP($G$5,'Partner-period(er)'!$J:$X,46+((AL$2-1)*50),FALSE)</f>
        <v>0</v>
      </c>
      <c r="AM42" s="772">
        <f ca="1">HLOOKUP($G$5,'Partner-period(er)'!$J:$X,46+((AM$2-1)*50),FALSE)</f>
        <v>0</v>
      </c>
    </row>
    <row r="43" spans="1:73" ht="11.25" customHeight="1" x14ac:dyDescent="0.25">
      <c r="B43" s="622"/>
      <c r="C43" s="917"/>
      <c r="D43" s="917"/>
      <c r="E43" s="918"/>
      <c r="F43" s="623" t="str">
        <f>Data!B34</f>
        <v>Til/fra pulje</v>
      </c>
      <c r="G43" s="614"/>
      <c r="H43" s="614"/>
      <c r="I43" s="624"/>
      <c r="J43" s="625">
        <f ca="1">HLOOKUP($G$5,'Partner-period(er)'!$J:$X,47+((J$2-1)*50),FALSE)</f>
        <v>0</v>
      </c>
      <c r="K43" s="626">
        <f ca="1">HLOOKUP($G$5,'Partner-period(er)'!$J:$X,47+((K$2-1)*50),FALSE)</f>
        <v>0</v>
      </c>
      <c r="L43" s="626">
        <f ca="1">HLOOKUP($G$5,'Partner-period(er)'!$J:$X,47+((L$2-1)*50),FALSE)</f>
        <v>0</v>
      </c>
      <c r="M43" s="626">
        <f ca="1">HLOOKUP($G$5,'Partner-period(er)'!$J:$X,47+((M$2-1)*50),FALSE)</f>
        <v>0</v>
      </c>
      <c r="N43" s="626">
        <f ca="1">HLOOKUP($G$5,'Partner-period(er)'!$J:$X,47+((N$2-1)*50),FALSE)</f>
        <v>0</v>
      </c>
      <c r="O43" s="626">
        <f ca="1">HLOOKUP($G$5,'Partner-period(er)'!$J:$X,47+((O$2-1)*50),FALSE)</f>
        <v>0</v>
      </c>
      <c r="P43" s="626">
        <f ca="1">HLOOKUP($G$5,'Partner-period(er)'!$J:$X,47+((P$2-1)*50),FALSE)</f>
        <v>0</v>
      </c>
      <c r="Q43" s="626">
        <f ca="1">HLOOKUP($G$5,'Partner-period(er)'!$J:$X,47+((Q$2-1)*50),FALSE)</f>
        <v>0</v>
      </c>
      <c r="R43" s="626">
        <f ca="1">HLOOKUP($G$5,'Partner-period(er)'!$J:$X,47+((R$2-1)*50),FALSE)</f>
        <v>0</v>
      </c>
      <c r="S43" s="626">
        <f ca="1">HLOOKUP($G$5,'Partner-period(er)'!$J:$X,47+((S$2-1)*50),FALSE)</f>
        <v>0</v>
      </c>
      <c r="T43" s="626">
        <f ca="1">HLOOKUP($G$5,'Partner-period(er)'!$J:$X,47+((T$2-1)*50),FALSE)</f>
        <v>0</v>
      </c>
      <c r="U43" s="626">
        <f ca="1">HLOOKUP($G$5,'Partner-period(er)'!$J:$X,47+((U$2-1)*50),FALSE)</f>
        <v>0</v>
      </c>
      <c r="V43" s="626">
        <f ca="1">HLOOKUP($G$5,'Partner-period(er)'!$J:$X,47+((V$2-1)*50),FALSE)</f>
        <v>0</v>
      </c>
      <c r="W43" s="626">
        <f ca="1">HLOOKUP($G$5,'Partner-period(er)'!$J:$X,47+((W$2-1)*50),FALSE)</f>
        <v>0</v>
      </c>
      <c r="X43" s="627">
        <f ca="1">HLOOKUP($G$5,'Partner-period(er)'!$J:$X,47+((X$2-1)*50),FALSE)</f>
        <v>0</v>
      </c>
      <c r="Y43" s="772">
        <f ca="1">HLOOKUP($G$5,'Partner-period(er)'!$J:$X,47+((Y$2-1)*50),FALSE)</f>
        <v>0</v>
      </c>
      <c r="Z43" s="772">
        <f ca="1">HLOOKUP($G$5,'Partner-period(er)'!$J:$X,47+((Z$2-1)*50),FALSE)</f>
        <v>0</v>
      </c>
      <c r="AA43" s="772">
        <f ca="1">HLOOKUP($G$5,'Partner-period(er)'!$J:$X,47+((AA$2-1)*50),FALSE)</f>
        <v>0</v>
      </c>
      <c r="AB43" s="772">
        <f ca="1">HLOOKUP($G$5,'Partner-period(er)'!$J:$X,47+((AB$2-1)*50),FALSE)</f>
        <v>0</v>
      </c>
      <c r="AC43" s="772">
        <f ca="1">HLOOKUP($G$5,'Partner-period(er)'!$J:$X,47+((AC$2-1)*50),FALSE)</f>
        <v>0</v>
      </c>
      <c r="AD43" s="772">
        <f ca="1">HLOOKUP($G$5,'Partner-period(er)'!$J:$X,47+((AD$2-1)*50),FALSE)</f>
        <v>0</v>
      </c>
      <c r="AE43" s="772">
        <f ca="1">HLOOKUP($G$5,'Partner-period(er)'!$J:$X,47+((AE$2-1)*50),FALSE)</f>
        <v>0</v>
      </c>
      <c r="AF43" s="772">
        <f ca="1">HLOOKUP($G$5,'Partner-period(er)'!$J:$X,47+((AF$2-1)*50),FALSE)</f>
        <v>0</v>
      </c>
      <c r="AG43" s="772">
        <f ca="1">HLOOKUP($G$5,'Partner-period(er)'!$J:$X,47+((AG$2-1)*50),FALSE)</f>
        <v>0</v>
      </c>
      <c r="AH43" s="772">
        <f ca="1">HLOOKUP($G$5,'Partner-period(er)'!$J:$X,47+((AH$2-1)*50),FALSE)</f>
        <v>0</v>
      </c>
      <c r="AI43" s="772">
        <f ca="1">HLOOKUP($G$5,'Partner-period(er)'!$J:$X,47+((AI$2-1)*50),FALSE)</f>
        <v>0</v>
      </c>
      <c r="AJ43" s="772">
        <f ca="1">HLOOKUP($G$5,'Partner-period(er)'!$J:$X,47+((AJ$2-1)*50),FALSE)</f>
        <v>0</v>
      </c>
      <c r="AK43" s="772">
        <f ca="1">HLOOKUP($G$5,'Partner-period(er)'!$J:$X,47+((AK$2-1)*50),FALSE)</f>
        <v>0</v>
      </c>
      <c r="AL43" s="772">
        <f ca="1">HLOOKUP($G$5,'Partner-period(er)'!$J:$X,47+((AL$2-1)*50),FALSE)</f>
        <v>0</v>
      </c>
      <c r="AM43" s="772">
        <f ca="1">HLOOKUP($G$5,'Partner-period(er)'!$J:$X,47+((AM$2-1)*50),FALSE)</f>
        <v>0</v>
      </c>
      <c r="AN43" s="94">
        <v>47</v>
      </c>
      <c r="BE43" s="94">
        <v>47</v>
      </c>
    </row>
    <row r="44" spans="1:73" ht="14.25" customHeight="1" x14ac:dyDescent="0.25">
      <c r="B44" s="622"/>
      <c r="C44" s="917"/>
      <c r="D44" s="917"/>
      <c r="E44" s="918"/>
      <c r="F44" s="623" t="str">
        <f>Data!B35</f>
        <v>Pulje for tilbageholdt tilskud</v>
      </c>
      <c r="G44" s="614"/>
      <c r="H44" s="614"/>
      <c r="I44" s="628"/>
      <c r="J44" s="625">
        <f ca="1">HLOOKUP($G$5,'Partner-period(er)'!$J:$X,48+((J$2-1)*50),FALSE)</f>
        <v>0</v>
      </c>
      <c r="K44" s="626">
        <f ca="1">HLOOKUP($G$5,'Partner-period(er)'!$J:$X,48+((K$2-1)*50),FALSE)</f>
        <v>0</v>
      </c>
      <c r="L44" s="626">
        <f ca="1">HLOOKUP($G$5,'Partner-period(er)'!$J:$X,48+((L$2-1)*50),FALSE)</f>
        <v>0</v>
      </c>
      <c r="M44" s="626">
        <f ca="1">HLOOKUP($G$5,'Partner-period(er)'!$J:$X,48+((M$2-1)*50),FALSE)</f>
        <v>0</v>
      </c>
      <c r="N44" s="626">
        <f ca="1">HLOOKUP($G$5,'Partner-period(er)'!$J:$X,48+((N$2-1)*50),FALSE)</f>
        <v>0</v>
      </c>
      <c r="O44" s="626">
        <f ca="1">HLOOKUP($G$5,'Partner-period(er)'!$J:$X,48+((O$2-1)*50),FALSE)</f>
        <v>0</v>
      </c>
      <c r="P44" s="626">
        <f ca="1">HLOOKUP($G$5,'Partner-period(er)'!$J:$X,48+((P$2-1)*50),FALSE)</f>
        <v>0</v>
      </c>
      <c r="Q44" s="626">
        <f ca="1">HLOOKUP($G$5,'Partner-period(er)'!$J:$X,48+((Q$2-1)*50),FALSE)</f>
        <v>0</v>
      </c>
      <c r="R44" s="626">
        <f ca="1">HLOOKUP($G$5,'Partner-period(er)'!$J:$X,48+((R$2-1)*50),FALSE)</f>
        <v>0</v>
      </c>
      <c r="S44" s="626">
        <f ca="1">HLOOKUP($G$5,'Partner-period(er)'!$J:$X,48+((S$2-1)*50),FALSE)</f>
        <v>0</v>
      </c>
      <c r="T44" s="626">
        <f ca="1">HLOOKUP($G$5,'Partner-period(er)'!$J:$X,48+((T$2-1)*50),FALSE)</f>
        <v>0</v>
      </c>
      <c r="U44" s="626">
        <f ca="1">HLOOKUP($G$5,'Partner-period(er)'!$J:$X,48+((U$2-1)*50),FALSE)</f>
        <v>0</v>
      </c>
      <c r="V44" s="626">
        <f ca="1">HLOOKUP($G$5,'Partner-period(er)'!$J:$X,48+((V$2-1)*50),FALSE)</f>
        <v>0</v>
      </c>
      <c r="W44" s="626">
        <f ca="1">HLOOKUP($G$5,'Partner-period(er)'!$J:$X,48+((W$2-1)*50),FALSE)</f>
        <v>0</v>
      </c>
      <c r="X44" s="627">
        <f ca="1">HLOOKUP($G$5,'Partner-period(er)'!$J:$X,48+((X$2-1)*50),FALSE)</f>
        <v>0</v>
      </c>
      <c r="Y44" s="772">
        <f ca="1">HLOOKUP($G$5,'Partner-period(er)'!$J:$X,48+((Y$2-1)*50),FALSE)</f>
        <v>0</v>
      </c>
      <c r="Z44" s="772">
        <f ca="1">HLOOKUP($G$5,'Partner-period(er)'!$J:$X,48+((Z$2-1)*50),FALSE)</f>
        <v>0</v>
      </c>
      <c r="AA44" s="772">
        <f ca="1">HLOOKUP($G$5,'Partner-period(er)'!$J:$X,48+((AA$2-1)*50),FALSE)</f>
        <v>0</v>
      </c>
      <c r="AB44" s="772">
        <f ca="1">HLOOKUP($G$5,'Partner-period(er)'!$J:$X,48+((AB$2-1)*50),FALSE)</f>
        <v>0</v>
      </c>
      <c r="AC44" s="772">
        <f ca="1">HLOOKUP($G$5,'Partner-period(er)'!$J:$X,48+((AC$2-1)*50),FALSE)</f>
        <v>0</v>
      </c>
      <c r="AD44" s="772">
        <f ca="1">HLOOKUP($G$5,'Partner-period(er)'!$J:$X,48+((AD$2-1)*50),FALSE)</f>
        <v>0</v>
      </c>
      <c r="AE44" s="772">
        <f ca="1">HLOOKUP($G$5,'Partner-period(er)'!$J:$X,48+((AE$2-1)*50),FALSE)</f>
        <v>0</v>
      </c>
      <c r="AF44" s="772">
        <f ca="1">HLOOKUP($G$5,'Partner-period(er)'!$J:$X,48+((AF$2-1)*50),FALSE)</f>
        <v>0</v>
      </c>
      <c r="AG44" s="772">
        <f ca="1">HLOOKUP($G$5,'Partner-period(er)'!$J:$X,48+((AG$2-1)*50),FALSE)</f>
        <v>0</v>
      </c>
      <c r="AH44" s="772">
        <f ca="1">HLOOKUP($G$5,'Partner-period(er)'!$J:$X,48+((AH$2-1)*50),FALSE)</f>
        <v>0</v>
      </c>
      <c r="AI44" s="772">
        <f ca="1">HLOOKUP($G$5,'Partner-period(er)'!$J:$X,48+((AI$2-1)*50),FALSE)</f>
        <v>0</v>
      </c>
      <c r="AJ44" s="772">
        <f ca="1">HLOOKUP($G$5,'Partner-period(er)'!$J:$X,48+((AJ$2-1)*50),FALSE)</f>
        <v>0</v>
      </c>
      <c r="AK44" s="772">
        <f ca="1">HLOOKUP($G$5,'Partner-period(er)'!$J:$X,48+((AK$2-1)*50),FALSE)</f>
        <v>0</v>
      </c>
      <c r="AL44" s="772">
        <f ca="1">HLOOKUP($G$5,'Partner-period(er)'!$J:$X,48+((AL$2-1)*50),FALSE)</f>
        <v>0</v>
      </c>
      <c r="AM44" s="772">
        <f ca="1">HLOOKUP($G$5,'Partner-period(er)'!$J:$X,48+((AM$2-1)*50),FALSE)</f>
        <v>0</v>
      </c>
      <c r="AN44" s="94"/>
      <c r="AP44" s="156">
        <f ca="1">J42+J44</f>
        <v>0</v>
      </c>
      <c r="BE44" s="94"/>
      <c r="BG44" s="156">
        <f ca="1">AA42+AA44</f>
        <v>0</v>
      </c>
    </row>
    <row r="45" spans="1:73" ht="13.5" customHeight="1" x14ac:dyDescent="0.25">
      <c r="B45" s="629" t="s">
        <v>228</v>
      </c>
      <c r="C45" s="630"/>
      <c r="D45" s="630"/>
      <c r="E45" s="630"/>
      <c r="F45" s="631"/>
      <c r="G45" s="632">
        <f ca="1">SUM(J45:X45)</f>
        <v>0</v>
      </c>
      <c r="H45" s="633"/>
      <c r="I45" s="634"/>
      <c r="J45" s="635">
        <f ca="1">HLOOKUP($G$5,'Partner-period(er)'!$J:$X,49+((J$2-1)*50),FALSE)</f>
        <v>0</v>
      </c>
      <c r="K45" s="635">
        <f ca="1">HLOOKUP($G$5,'Partner-period(er)'!$J:$X,49+((K$2-1)*50),FALSE)</f>
        <v>0</v>
      </c>
      <c r="L45" s="635">
        <f ca="1">HLOOKUP($G$5,'Partner-period(er)'!$J:$X,49+((L$2-1)*50),FALSE)</f>
        <v>0</v>
      </c>
      <c r="M45" s="635">
        <f ca="1">HLOOKUP($G$5,'Partner-period(er)'!$J:$X,49+((M$2-1)*50),FALSE)</f>
        <v>0</v>
      </c>
      <c r="N45" s="635">
        <f ca="1">HLOOKUP($G$5,'Partner-period(er)'!$J:$X,49+((N$2-1)*50),FALSE)</f>
        <v>0</v>
      </c>
      <c r="O45" s="635">
        <f ca="1">HLOOKUP($G$5,'Partner-period(er)'!$J:$X,49+((O$2-1)*50),FALSE)</f>
        <v>0</v>
      </c>
      <c r="P45" s="635">
        <f ca="1">HLOOKUP($G$5,'Partner-period(er)'!$J:$X,49+((P$2-1)*50),FALSE)</f>
        <v>0</v>
      </c>
      <c r="Q45" s="635">
        <f ca="1">HLOOKUP($G$5,'Partner-period(er)'!$J:$X,49+((Q$2-1)*50),FALSE)</f>
        <v>0</v>
      </c>
      <c r="R45" s="635">
        <f ca="1">HLOOKUP($G$5,'Partner-period(er)'!$J:$X,49+((R$2-1)*50),FALSE)</f>
        <v>0</v>
      </c>
      <c r="S45" s="635">
        <f ca="1">HLOOKUP($G$5,'Partner-period(er)'!$J:$X,49+((S$2-1)*50),FALSE)</f>
        <v>0</v>
      </c>
      <c r="T45" s="635">
        <f ca="1">HLOOKUP($G$5,'Partner-period(er)'!$J:$X,49+((T$2-1)*50),FALSE)</f>
        <v>0</v>
      </c>
      <c r="U45" s="635">
        <f ca="1">HLOOKUP($G$5,'Partner-period(er)'!$J:$X,49+((U$2-1)*50),FALSE)</f>
        <v>0</v>
      </c>
      <c r="V45" s="635">
        <f ca="1">HLOOKUP($G$5,'Partner-period(er)'!$J:$X,49+((V$2-1)*50),FALSE)</f>
        <v>0</v>
      </c>
      <c r="W45" s="635">
        <f ca="1">HLOOKUP($G$5,'Partner-period(er)'!$J:$X,49+((W$2-1)*50),FALSE)</f>
        <v>0</v>
      </c>
      <c r="X45" s="794">
        <f ca="1">HLOOKUP($G$5,'Partner-period(er)'!$J:$X,49+((X$2-1)*50),FALSE)</f>
        <v>0</v>
      </c>
      <c r="Y45" s="773">
        <f ca="1">HLOOKUP($G$5,'Partner-period(er)'!$J:$X,49+((Y$2-1)*50),FALSE)</f>
        <v>0</v>
      </c>
      <c r="Z45" s="773">
        <f ca="1">HLOOKUP($G$5,'Partner-period(er)'!$J:$X,49+((Z$2-1)*50),FALSE)</f>
        <v>0</v>
      </c>
      <c r="AA45" s="773">
        <f ca="1">HLOOKUP($G$5,'Partner-period(er)'!$J:$X,49+((AA$2-1)*50),FALSE)</f>
        <v>0</v>
      </c>
      <c r="AB45" s="773">
        <f ca="1">HLOOKUP($G$5,'Partner-period(er)'!$J:$X,49+((AB$2-1)*50),FALSE)</f>
        <v>0</v>
      </c>
      <c r="AC45" s="773">
        <f ca="1">HLOOKUP($G$5,'Partner-period(er)'!$J:$X,49+((AC$2-1)*50),FALSE)</f>
        <v>0</v>
      </c>
      <c r="AD45" s="773">
        <f ca="1">HLOOKUP($G$5,'Partner-period(er)'!$J:$X,49+((AD$2-1)*50),FALSE)</f>
        <v>0</v>
      </c>
      <c r="AE45" s="773">
        <f ca="1">HLOOKUP($G$5,'Partner-period(er)'!$J:$X,49+((AE$2-1)*50),FALSE)</f>
        <v>0</v>
      </c>
      <c r="AF45" s="773">
        <f ca="1">HLOOKUP($G$5,'Partner-period(er)'!$J:$X,49+((AF$2-1)*50),FALSE)</f>
        <v>0</v>
      </c>
      <c r="AG45" s="773">
        <f ca="1">HLOOKUP($G$5,'Partner-period(er)'!$J:$X,49+((AG$2-1)*50),FALSE)</f>
        <v>0</v>
      </c>
      <c r="AH45" s="773">
        <f ca="1">HLOOKUP($G$5,'Partner-period(er)'!$J:$X,49+((AH$2-1)*50),FALSE)</f>
        <v>0</v>
      </c>
      <c r="AI45" s="773">
        <f ca="1">HLOOKUP($G$5,'Partner-period(er)'!$J:$X,49+((AI$2-1)*50),FALSE)</f>
        <v>0</v>
      </c>
      <c r="AJ45" s="773">
        <f ca="1">HLOOKUP($G$5,'Partner-period(er)'!$J:$X,49+((AJ$2-1)*50),FALSE)</f>
        <v>0</v>
      </c>
      <c r="AK45" s="773">
        <f ca="1">HLOOKUP($G$5,'Partner-period(er)'!$J:$X,49+((AK$2-1)*50),FALSE)</f>
        <v>0</v>
      </c>
      <c r="AL45" s="773">
        <f ca="1">HLOOKUP($G$5,'Partner-period(er)'!$J:$X,49+((AL$2-1)*50),FALSE)</f>
        <v>0</v>
      </c>
      <c r="AM45" s="773">
        <f ca="1">HLOOKUP($G$5,'Partner-period(er)'!$J:$X,49+((AM$2-1)*50),FALSE)</f>
        <v>0</v>
      </c>
      <c r="AN45" s="94">
        <v>48</v>
      </c>
      <c r="AP45" s="157">
        <f>J22*J12</f>
        <v>0</v>
      </c>
      <c r="BE45" s="94">
        <v>48</v>
      </c>
      <c r="BG45" s="157">
        <f>AA22*AA12</f>
        <v>0</v>
      </c>
    </row>
    <row r="46" spans="1:73" ht="21" hidden="1" customHeight="1" x14ac:dyDescent="0.25">
      <c r="B46" s="175"/>
      <c r="C46" s="90"/>
      <c r="D46" s="90"/>
      <c r="E46" s="90"/>
      <c r="F46" s="90"/>
      <c r="G46" s="146"/>
      <c r="I46" s="141"/>
      <c r="J46" s="148"/>
      <c r="K46" s="142"/>
      <c r="L46" s="142"/>
      <c r="M46" s="142"/>
      <c r="N46" s="142"/>
      <c r="O46" s="142"/>
      <c r="P46" s="142"/>
      <c r="Q46" s="142"/>
      <c r="R46" s="142"/>
      <c r="S46" s="142"/>
      <c r="T46" s="142"/>
      <c r="U46" s="142"/>
      <c r="V46" s="142"/>
      <c r="W46" s="142"/>
      <c r="X46" s="142"/>
      <c r="Y46" s="773"/>
      <c r="Z46" s="774"/>
      <c r="AA46" s="297"/>
      <c r="AB46" s="297"/>
      <c r="AC46" s="297"/>
      <c r="AD46" s="297"/>
      <c r="AE46" s="297"/>
      <c r="AF46" s="297"/>
      <c r="AG46" s="297"/>
      <c r="AH46" s="297"/>
      <c r="AI46" s="297"/>
      <c r="AJ46" s="297"/>
      <c r="AK46" s="297"/>
      <c r="AL46" s="297"/>
      <c r="AM46" s="297"/>
    </row>
    <row r="47" spans="1:73" ht="21" hidden="1" customHeight="1" x14ac:dyDescent="0.25">
      <c r="B47" s="175"/>
      <c r="C47" s="90"/>
      <c r="D47" s="90"/>
      <c r="E47" s="90"/>
      <c r="F47" s="90"/>
      <c r="G47" s="146"/>
      <c r="I47" s="636"/>
      <c r="J47" s="637"/>
      <c r="K47" s="638"/>
      <c r="L47" s="638"/>
      <c r="M47" s="638"/>
      <c r="N47" s="638"/>
      <c r="O47" s="638"/>
      <c r="P47" s="638"/>
      <c r="Q47" s="638"/>
      <c r="R47" s="145"/>
      <c r="S47" s="145"/>
      <c r="T47" s="145"/>
      <c r="U47" s="145"/>
      <c r="V47" s="145"/>
      <c r="W47" s="145"/>
      <c r="X47" s="760"/>
      <c r="Y47" s="775"/>
      <c r="Z47" s="774"/>
      <c r="AA47" s="297"/>
      <c r="AB47" s="297"/>
      <c r="AC47" s="297"/>
      <c r="AD47" s="297"/>
      <c r="AE47" s="297"/>
      <c r="AF47" s="297"/>
      <c r="AG47" s="297"/>
      <c r="AH47" s="297"/>
      <c r="AI47" s="297"/>
      <c r="AJ47" s="297"/>
      <c r="AK47" s="297"/>
      <c r="AL47" s="297"/>
      <c r="AM47" s="297"/>
    </row>
    <row r="48" spans="1:73" ht="50.25" customHeight="1" x14ac:dyDescent="0.25">
      <c r="B48" s="906" t="str">
        <f>Data!B97</f>
        <v>Forklar kort hvad midlerne i denne periode er blevet brugt til ved af udfylde skabelonen "Status ved udbetalingsanmodninger". Denne status skal vedlægges som bilag til det udfyldt budgetark for perioden. I bilaget redegøres for den faglige fremdrift, herunder arbejdspakker og milepæle i relation til de afholdte udgifter i perioden. Skabelonen findes via følgende link: https://www.energiteknologi.dk/sites/energiforskning.dk/files/media/document/Udbetalingsanmodning.docx</v>
      </c>
      <c r="C48" s="906"/>
      <c r="D48" s="906"/>
      <c r="E48" s="906"/>
      <c r="F48" s="906"/>
      <c r="G48" s="906"/>
      <c r="H48" s="906"/>
      <c r="I48" s="906"/>
      <c r="J48" s="906"/>
      <c r="K48" s="906"/>
      <c r="L48" s="906"/>
      <c r="M48" s="906"/>
      <c r="N48" s="906"/>
      <c r="O48" s="906"/>
      <c r="P48" s="906"/>
      <c r="Q48" s="906"/>
      <c r="R48" s="911" t="str">
        <f>Data!B106</f>
        <v>Projektansvarlig bekræfter med underskrift, at der på ethvert tidspunkt efter anmodning kan udleveres økonomisk dokumentation for projektets omkostninger i form af fakturaer, timeregistreringer eller en revisorpåtegnet opgørelse.</v>
      </c>
      <c r="S48" s="911"/>
      <c r="T48" s="911"/>
      <c r="U48" s="911"/>
      <c r="V48" s="911"/>
      <c r="W48" s="911"/>
      <c r="X48" s="911"/>
      <c r="Y48" s="777"/>
      <c r="Z48" s="777"/>
      <c r="AA48" s="777"/>
      <c r="AB48" s="777"/>
      <c r="AC48" s="777"/>
      <c r="AD48" s="777"/>
      <c r="AE48" s="777"/>
      <c r="AF48" s="777"/>
      <c r="AG48" s="777"/>
      <c r="AH48" s="777"/>
      <c r="AI48" s="777"/>
      <c r="AJ48" s="777"/>
      <c r="AK48" s="777"/>
      <c r="AL48" s="777"/>
      <c r="AM48" s="777"/>
      <c r="AN48" s="560"/>
      <c r="AO48" s="560"/>
      <c r="AP48" s="560"/>
      <c r="AQ48" s="560"/>
      <c r="AR48" s="560"/>
    </row>
    <row r="49" spans="2:39" ht="16.5" customHeight="1" thickBot="1" x14ac:dyDescent="0.35">
      <c r="B49" s="4"/>
      <c r="C49" s="4"/>
      <c r="D49" s="4"/>
      <c r="E49" s="4"/>
      <c r="F49" s="4"/>
      <c r="G49" s="4"/>
      <c r="I49" s="4"/>
      <c r="J49" s="4"/>
      <c r="K49" s="4"/>
      <c r="L49" s="4"/>
      <c r="M49" s="4"/>
      <c r="N49" s="4"/>
      <c r="O49" s="4"/>
      <c r="P49" s="4"/>
      <c r="Q49" s="4"/>
      <c r="R49" s="46"/>
      <c r="S49" s="52" t="str">
        <f>Data!B80</f>
        <v xml:space="preserve">Tilskud til udbetaling: </v>
      </c>
      <c r="T49" s="4"/>
      <c r="U49" s="46"/>
      <c r="V49" s="912">
        <f ca="1">I38</f>
        <v>0</v>
      </c>
      <c r="W49" s="912"/>
      <c r="X49" s="912"/>
      <c r="Y49" s="778"/>
      <c r="Z49" s="774"/>
      <c r="AA49" s="297"/>
      <c r="AB49" s="297"/>
      <c r="AC49" s="297"/>
      <c r="AD49" s="297"/>
      <c r="AE49" s="297"/>
      <c r="AF49" s="297"/>
      <c r="AG49" s="297"/>
      <c r="AH49" s="297"/>
      <c r="AI49" s="297"/>
      <c r="AJ49" s="297"/>
      <c r="AK49" s="297"/>
      <c r="AL49" s="297"/>
      <c r="AM49" s="297"/>
    </row>
    <row r="50" spans="2:39" ht="18" customHeight="1" thickTop="1" x14ac:dyDescent="0.25">
      <c r="B50" s="4"/>
      <c r="C50" s="4"/>
      <c r="D50" s="4"/>
      <c r="E50" s="4"/>
      <c r="F50" s="4"/>
      <c r="G50" s="4"/>
      <c r="I50" s="4"/>
      <c r="J50" s="4"/>
      <c r="K50" s="4"/>
      <c r="L50" s="4"/>
      <c r="M50" s="4"/>
      <c r="N50" s="4"/>
      <c r="O50" s="4"/>
      <c r="P50" s="4"/>
      <c r="Q50" s="4"/>
      <c r="R50" s="48"/>
      <c r="S50" s="904" t="str">
        <f>Data!B111</f>
        <v>Ubetalingen sker til den projektansvarlige virksomheds NemKonto</v>
      </c>
      <c r="T50" s="904"/>
      <c r="U50" s="904"/>
      <c r="V50" s="904"/>
      <c r="W50" s="904"/>
      <c r="X50" s="904"/>
      <c r="Y50" s="297"/>
      <c r="Z50" s="774"/>
      <c r="AA50" s="297"/>
      <c r="AB50" s="297"/>
      <c r="AC50" s="297"/>
      <c r="AD50" s="297"/>
      <c r="AE50" s="297"/>
      <c r="AF50" s="297"/>
      <c r="AG50" s="297"/>
      <c r="AH50" s="297"/>
      <c r="AI50" s="297"/>
      <c r="AJ50" s="297"/>
      <c r="AK50" s="297"/>
      <c r="AL50" s="297"/>
      <c r="AM50" s="297"/>
    </row>
    <row r="51" spans="2:39" x14ac:dyDescent="0.25">
      <c r="B51" s="4"/>
      <c r="C51" s="4"/>
      <c r="D51" s="4"/>
      <c r="E51" s="4"/>
      <c r="F51" s="4"/>
      <c r="G51" s="4"/>
      <c r="I51" s="4"/>
      <c r="J51" s="4"/>
      <c r="K51" s="4"/>
      <c r="L51" s="4"/>
      <c r="M51" s="4"/>
      <c r="N51" s="4"/>
      <c r="O51" s="4"/>
      <c r="P51" s="4"/>
      <c r="Q51" s="4"/>
      <c r="R51" s="412" t="str">
        <f>Data!I2</f>
        <v>Ja</v>
      </c>
      <c r="S51" s="904"/>
      <c r="T51" s="904"/>
      <c r="U51" s="904"/>
      <c r="V51" s="904"/>
      <c r="W51" s="904"/>
      <c r="X51" s="904"/>
      <c r="Y51" s="779"/>
      <c r="Z51" s="774"/>
      <c r="AA51" s="297"/>
      <c r="AB51" s="297"/>
      <c r="AC51" s="297"/>
      <c r="AD51" s="297"/>
      <c r="AE51" s="297"/>
      <c r="AF51" s="297"/>
      <c r="AG51" s="297"/>
      <c r="AH51" s="297"/>
      <c r="AI51" s="297"/>
      <c r="AJ51" s="297"/>
      <c r="AK51" s="297"/>
      <c r="AL51" s="297"/>
      <c r="AM51" s="297"/>
    </row>
    <row r="52" spans="2:39" ht="18" customHeight="1" x14ac:dyDescent="0.3">
      <c r="B52" s="4"/>
      <c r="C52" s="4"/>
      <c r="D52" s="4"/>
      <c r="E52" s="4"/>
      <c r="F52" s="4"/>
      <c r="G52" s="4"/>
      <c r="I52" s="4"/>
      <c r="J52" s="4"/>
      <c r="K52" s="4"/>
      <c r="L52" s="4"/>
      <c r="M52" s="4"/>
      <c r="N52" s="4"/>
      <c r="O52" s="4"/>
      <c r="P52" s="4"/>
      <c r="Q52" s="4"/>
      <c r="R52" s="4"/>
      <c r="S52" s="44" t="str">
        <f>Data!B81</f>
        <v>Tilsagnshaver (projektansvarlig)</v>
      </c>
      <c r="T52" s="4"/>
      <c r="U52" s="48"/>
      <c r="V52" s="48"/>
      <c r="W52" s="4"/>
      <c r="X52" s="4"/>
      <c r="Y52" s="297"/>
      <c r="Z52" s="774"/>
      <c r="AA52" s="297"/>
      <c r="AB52" s="297"/>
      <c r="AC52" s="297"/>
      <c r="AD52" s="297"/>
      <c r="AE52" s="297"/>
      <c r="AF52" s="297"/>
      <c r="AG52" s="297"/>
      <c r="AH52" s="297"/>
      <c r="AI52" s="297"/>
      <c r="AJ52" s="297"/>
      <c r="AK52" s="297"/>
      <c r="AL52" s="297"/>
      <c r="AM52" s="297"/>
    </row>
    <row r="53" spans="2:39" ht="15.75" customHeight="1" x14ac:dyDescent="0.3">
      <c r="B53" s="4"/>
      <c r="C53" s="4"/>
      <c r="D53" s="4"/>
      <c r="E53" s="4"/>
      <c r="F53" s="4"/>
      <c r="G53" s="4"/>
      <c r="I53" s="4"/>
      <c r="J53" s="4"/>
      <c r="K53" s="4"/>
      <c r="L53" s="4"/>
      <c r="M53" s="4"/>
      <c r="N53" s="4"/>
      <c r="O53" s="4"/>
      <c r="P53" s="4"/>
      <c r="Q53" s="4"/>
      <c r="R53" s="49"/>
      <c r="S53" s="4" t="str">
        <f>Data!B82</f>
        <v xml:space="preserve"> Dato:</v>
      </c>
      <c r="T53" s="446"/>
      <c r="U53" s="447" t="str">
        <f>Data!B88</f>
        <v>Underskrift</v>
      </c>
      <c r="V53" s="49"/>
      <c r="W53" s="4"/>
      <c r="X53" s="4"/>
      <c r="Y53" s="297"/>
      <c r="Z53" s="774"/>
      <c r="AA53" s="297"/>
      <c r="AB53" s="297"/>
      <c r="AC53" s="297"/>
      <c r="AD53" s="297"/>
      <c r="AE53" s="297"/>
      <c r="AF53" s="297"/>
      <c r="AG53" s="297"/>
      <c r="AH53" s="297"/>
      <c r="AI53" s="297"/>
      <c r="AJ53" s="297"/>
      <c r="AK53" s="297"/>
      <c r="AL53" s="297"/>
      <c r="AM53" s="297"/>
    </row>
    <row r="54" spans="2:39" ht="7.5" customHeight="1" x14ac:dyDescent="0.25">
      <c r="B54" s="4"/>
      <c r="C54" s="4"/>
      <c r="D54" s="4"/>
      <c r="E54" s="4"/>
      <c r="F54" s="4"/>
      <c r="G54" s="4"/>
      <c r="I54" s="4"/>
      <c r="J54" s="4"/>
      <c r="K54" s="4"/>
      <c r="L54" s="4"/>
      <c r="M54" s="4"/>
      <c r="N54" s="4"/>
      <c r="O54" s="4"/>
      <c r="P54" s="4"/>
      <c r="Q54" s="4"/>
      <c r="R54" s="50"/>
      <c r="S54" s="54"/>
      <c r="T54" s="54"/>
      <c r="U54" s="54"/>
      <c r="V54" s="50"/>
      <c r="W54" s="4"/>
      <c r="X54" s="4"/>
      <c r="Y54" s="297"/>
      <c r="Z54" s="774"/>
      <c r="AA54" s="297"/>
      <c r="AB54" s="297"/>
      <c r="AC54" s="297"/>
      <c r="AD54" s="297"/>
      <c r="AE54" s="297"/>
      <c r="AF54" s="297"/>
      <c r="AG54" s="297"/>
      <c r="AH54" s="297"/>
      <c r="AI54" s="297"/>
      <c r="AJ54" s="297"/>
      <c r="AK54" s="297"/>
      <c r="AL54" s="297"/>
      <c r="AM54" s="297"/>
    </row>
    <row r="55" spans="2:39" ht="9.15" customHeight="1" x14ac:dyDescent="0.3">
      <c r="B55" s="4"/>
      <c r="C55" s="4"/>
      <c r="D55" s="4"/>
      <c r="E55" s="4"/>
      <c r="F55" s="4"/>
      <c r="G55" s="4"/>
      <c r="I55" s="4"/>
      <c r="J55" s="4"/>
      <c r="K55" s="4"/>
      <c r="L55" s="4"/>
      <c r="M55" s="4"/>
      <c r="N55" s="4"/>
      <c r="O55" s="4"/>
      <c r="P55" s="4"/>
      <c r="Q55" s="4"/>
      <c r="R55" s="4"/>
      <c r="S55" s="55"/>
      <c r="T55" s="358"/>
      <c r="U55" s="358"/>
      <c r="V55" s="358"/>
      <c r="W55" s="53"/>
      <c r="X55" s="756"/>
      <c r="Y55" s="297"/>
      <c r="Z55" s="774"/>
      <c r="AA55" s="297"/>
      <c r="AB55" s="297"/>
      <c r="AC55" s="297"/>
      <c r="AD55" s="297"/>
      <c r="AE55" s="297"/>
      <c r="AF55" s="297"/>
      <c r="AG55" s="297"/>
      <c r="AH55" s="297"/>
      <c r="AI55" s="297"/>
      <c r="AJ55" s="297"/>
      <c r="AK55" s="297"/>
      <c r="AL55" s="297"/>
      <c r="AM55" s="297"/>
    </row>
    <row r="56" spans="2:39" ht="32.25" customHeight="1" x14ac:dyDescent="0.25">
      <c r="B56" s="4"/>
      <c r="C56" s="4"/>
      <c r="D56" s="4"/>
      <c r="E56" s="4"/>
      <c r="F56" s="4"/>
      <c r="G56" s="4"/>
      <c r="I56" s="4"/>
      <c r="J56" s="4"/>
      <c r="K56" s="4"/>
      <c r="L56" s="4"/>
      <c r="M56" s="4"/>
      <c r="N56" s="4"/>
      <c r="O56" s="4"/>
      <c r="P56" s="4"/>
      <c r="Q56" s="4"/>
      <c r="R56" s="4"/>
      <c r="S56" s="898" t="str">
        <f>VLOOKUP(Data!G2,Data!G22:H25,2,FALSE)</f>
        <v>Udfyldes af Energistyrelsen</v>
      </c>
      <c r="T56" s="898"/>
      <c r="U56" s="898"/>
      <c r="V56" s="898"/>
      <c r="W56" s="898"/>
      <c r="X56" s="898"/>
      <c r="Y56" s="297"/>
      <c r="Z56" s="774"/>
      <c r="AA56" s="297"/>
      <c r="AB56" s="297"/>
      <c r="AC56" s="297"/>
      <c r="AD56" s="297"/>
      <c r="AE56" s="297"/>
      <c r="AF56" s="297"/>
      <c r="AG56" s="297"/>
      <c r="AH56" s="297"/>
      <c r="AI56" s="297"/>
      <c r="AJ56" s="297"/>
      <c r="AK56" s="297"/>
      <c r="AL56" s="297"/>
      <c r="AM56" s="297"/>
    </row>
    <row r="57" spans="2:39" ht="6" customHeight="1" x14ac:dyDescent="0.3">
      <c r="B57" s="4"/>
      <c r="C57" s="4"/>
      <c r="D57" s="4"/>
      <c r="E57" s="4"/>
      <c r="F57" s="4"/>
      <c r="G57" s="4"/>
      <c r="I57" s="4"/>
      <c r="J57" s="4"/>
      <c r="K57" s="4"/>
      <c r="L57" s="4"/>
      <c r="M57" s="4"/>
      <c r="N57" s="4"/>
      <c r="O57" s="4"/>
      <c r="P57" s="4"/>
      <c r="Q57" s="4"/>
      <c r="R57" s="4"/>
      <c r="S57" s="47"/>
      <c r="T57" s="44"/>
      <c r="U57" s="89"/>
      <c r="V57" s="45"/>
      <c r="W57" s="45"/>
      <c r="X57" s="45"/>
      <c r="Y57" s="781"/>
      <c r="Z57" s="781"/>
      <c r="AA57" s="297"/>
      <c r="AB57" s="297"/>
      <c r="AC57" s="297"/>
      <c r="AD57" s="297"/>
      <c r="AE57" s="297"/>
      <c r="AF57" s="297"/>
      <c r="AG57" s="297"/>
      <c r="AH57" s="297"/>
      <c r="AI57" s="297"/>
      <c r="AJ57" s="297"/>
      <c r="AK57" s="297"/>
      <c r="AL57" s="297"/>
      <c r="AM57" s="297"/>
    </row>
    <row r="58" spans="2:39" ht="16.649999999999999" customHeight="1" x14ac:dyDescent="0.25">
      <c r="B58" s="4"/>
      <c r="C58" s="4"/>
      <c r="D58" s="4"/>
      <c r="E58" s="4"/>
      <c r="F58" s="4"/>
      <c r="G58" s="4"/>
      <c r="I58" s="4"/>
      <c r="J58" s="4"/>
      <c r="K58" s="4"/>
      <c r="L58" s="4"/>
      <c r="M58" s="4"/>
      <c r="N58" s="4"/>
      <c r="O58" s="4"/>
      <c r="P58" s="4"/>
      <c r="Q58" s="4"/>
      <c r="R58" s="4"/>
      <c r="S58" s="165" t="str">
        <f>Data!B84</f>
        <v>Godkendt</v>
      </c>
      <c r="T58" s="55"/>
      <c r="U58" s="55"/>
      <c r="V58" s="53"/>
      <c r="W58" s="30"/>
      <c r="X58" s="761"/>
      <c r="Y58" s="782"/>
      <c r="Z58" s="783"/>
      <c r="AA58" s="297"/>
      <c r="AB58" s="297"/>
      <c r="AC58" s="297"/>
      <c r="AD58" s="297"/>
      <c r="AE58" s="297"/>
      <c r="AF58" s="297"/>
      <c r="AG58" s="297"/>
      <c r="AH58" s="297"/>
      <c r="AI58" s="297"/>
      <c r="AJ58" s="297"/>
      <c r="AK58" s="297"/>
      <c r="AL58" s="297"/>
      <c r="AM58" s="297"/>
    </row>
    <row r="59" spans="2:39" ht="9" customHeight="1" x14ac:dyDescent="0.25">
      <c r="B59" s="4"/>
      <c r="C59" s="4"/>
      <c r="D59" s="4"/>
      <c r="E59" s="4"/>
      <c r="F59" s="4"/>
      <c r="G59" s="4"/>
      <c r="I59" s="4"/>
      <c r="J59" s="4"/>
      <c r="K59" s="4"/>
      <c r="L59" s="4"/>
      <c r="M59" s="4"/>
      <c r="N59" s="4"/>
      <c r="O59" s="4"/>
      <c r="P59" s="4"/>
      <c r="Q59" s="4"/>
      <c r="R59" s="4"/>
      <c r="S59" s="357"/>
      <c r="T59" s="47"/>
      <c r="U59" s="56"/>
      <c r="V59" s="28"/>
      <c r="W59" s="29"/>
      <c r="X59" s="51"/>
      <c r="Y59" s="782"/>
      <c r="Z59" s="784"/>
      <c r="AA59" s="297"/>
      <c r="AB59" s="297"/>
      <c r="AC59" s="297"/>
      <c r="AD59" s="297"/>
      <c r="AE59" s="297"/>
      <c r="AF59" s="297"/>
      <c r="AG59" s="297"/>
      <c r="AH59" s="297"/>
      <c r="AI59" s="297"/>
      <c r="AJ59" s="297"/>
      <c r="AK59" s="297"/>
      <c r="AL59" s="297"/>
      <c r="AM59" s="297"/>
    </row>
    <row r="60" spans="2:39" ht="15" x14ac:dyDescent="0.25">
      <c r="B60" s="4"/>
      <c r="C60" s="4"/>
      <c r="D60" s="4"/>
      <c r="E60" s="4"/>
      <c r="F60" s="4"/>
      <c r="G60" s="4"/>
      <c r="I60" s="4"/>
      <c r="J60" s="4"/>
      <c r="K60" s="4"/>
      <c r="L60" s="4"/>
      <c r="M60" s="4"/>
      <c r="N60" s="4"/>
      <c r="O60" s="4"/>
      <c r="P60" s="4"/>
      <c r="Q60" s="4"/>
      <c r="R60" s="4"/>
      <c r="S60" s="359" t="str">
        <f>Data!B84</f>
        <v>Godkendt</v>
      </c>
      <c r="T60" s="55"/>
      <c r="U60" s="55"/>
      <c r="V60" s="53"/>
      <c r="W60" s="30"/>
      <c r="X60" s="761"/>
      <c r="Y60" s="782"/>
      <c r="Z60" s="785"/>
      <c r="AA60" s="297"/>
      <c r="AB60" s="297"/>
      <c r="AC60" s="297"/>
      <c r="AD60" s="297"/>
      <c r="AE60" s="297"/>
      <c r="AF60" s="297"/>
      <c r="AG60" s="297"/>
      <c r="AH60" s="297"/>
      <c r="AI60" s="297"/>
      <c r="AJ60" s="297"/>
      <c r="AK60" s="297"/>
      <c r="AL60" s="297"/>
      <c r="AM60" s="297"/>
    </row>
    <row r="61" spans="2:39" ht="15" x14ac:dyDescent="0.25">
      <c r="B61" s="4"/>
      <c r="C61" s="297" t="str">
        <f>IF(Data!L9&lt;7,"L","M")</f>
        <v>L</v>
      </c>
      <c r="D61" s="4"/>
      <c r="E61" s="4"/>
      <c r="F61" s="4"/>
      <c r="G61" s="4"/>
      <c r="I61" s="4"/>
      <c r="J61" s="4"/>
      <c r="K61" s="4"/>
      <c r="L61" s="4"/>
      <c r="M61" s="4"/>
      <c r="N61" s="4"/>
      <c r="O61" s="4"/>
      <c r="P61" s="4"/>
      <c r="Q61" s="4"/>
      <c r="R61" s="4"/>
      <c r="S61" s="357"/>
      <c r="T61" s="47"/>
      <c r="U61" s="47"/>
      <c r="V61" s="9"/>
      <c r="W61" s="9"/>
      <c r="X61" s="9"/>
      <c r="Y61" s="442"/>
      <c r="Z61" s="442"/>
      <c r="AA61" s="297"/>
      <c r="AB61" s="297"/>
      <c r="AC61" s="297"/>
      <c r="AD61" s="297"/>
      <c r="AE61" s="297"/>
      <c r="AF61" s="297"/>
      <c r="AG61" s="297"/>
      <c r="AH61" s="297"/>
      <c r="AI61" s="297"/>
      <c r="AJ61" s="297"/>
      <c r="AK61" s="297"/>
      <c r="AL61" s="297"/>
      <c r="AM61" s="297"/>
    </row>
    <row r="62" spans="2:39" ht="15" x14ac:dyDescent="0.25">
      <c r="B62" s="4"/>
      <c r="C62" s="4"/>
      <c r="D62" s="4"/>
      <c r="E62" s="4"/>
      <c r="F62" s="4"/>
      <c r="G62" s="4"/>
      <c r="I62" s="4"/>
      <c r="J62" s="4"/>
      <c r="K62" s="4"/>
      <c r="L62" s="4"/>
      <c r="M62" s="4"/>
      <c r="N62" s="4"/>
      <c r="O62" s="4"/>
      <c r="P62" s="4"/>
      <c r="Q62" s="4"/>
      <c r="R62" s="4"/>
      <c r="S62" s="359" t="str">
        <f>Data!B84</f>
        <v>Godkendt</v>
      </c>
      <c r="T62" s="55"/>
      <c r="U62" s="55"/>
      <c r="V62" s="41"/>
      <c r="W62" s="41"/>
      <c r="X62" s="762"/>
      <c r="Y62" s="442"/>
      <c r="Z62" s="442"/>
      <c r="AA62" s="297"/>
      <c r="AB62" s="297"/>
      <c r="AC62" s="297"/>
      <c r="AD62" s="297"/>
      <c r="AE62" s="297"/>
      <c r="AF62" s="297"/>
      <c r="AG62" s="297"/>
      <c r="AH62" s="297"/>
      <c r="AI62" s="297"/>
      <c r="AJ62" s="297"/>
      <c r="AK62" s="297"/>
      <c r="AL62" s="297"/>
      <c r="AM62" s="297"/>
    </row>
    <row r="63" spans="2:39" ht="6.15" customHeight="1" x14ac:dyDescent="0.25">
      <c r="B63" s="99"/>
      <c r="C63" s="4"/>
      <c r="D63" s="4"/>
      <c r="E63" s="99"/>
      <c r="F63" s="99"/>
      <c r="G63" s="99"/>
      <c r="I63" s="99"/>
      <c r="J63" s="4"/>
      <c r="K63" s="4"/>
      <c r="L63" s="4"/>
      <c r="M63" s="4"/>
      <c r="N63" s="173"/>
      <c r="O63" s="174"/>
      <c r="P63" s="174"/>
      <c r="Q63" s="174"/>
      <c r="R63" s="4"/>
      <c r="S63" s="4"/>
      <c r="T63" s="4"/>
      <c r="U63" s="4"/>
      <c r="V63" s="4"/>
      <c r="W63" s="4"/>
      <c r="X63" s="4"/>
      <c r="Y63" s="297"/>
      <c r="Z63" s="774"/>
      <c r="AA63" s="297"/>
      <c r="AB63" s="297"/>
      <c r="AC63" s="297"/>
      <c r="AD63" s="297"/>
      <c r="AE63" s="297"/>
      <c r="AF63" s="297"/>
      <c r="AG63" s="297"/>
      <c r="AH63" s="297"/>
      <c r="AI63" s="297"/>
      <c r="AJ63" s="297"/>
      <c r="AK63" s="297"/>
      <c r="AL63" s="297"/>
      <c r="AM63" s="297"/>
    </row>
    <row r="64" spans="2:39" ht="2.25" customHeight="1" x14ac:dyDescent="0.3">
      <c r="B64" s="99"/>
      <c r="C64" s="4"/>
      <c r="D64" s="4"/>
      <c r="E64" s="99"/>
      <c r="F64" s="99"/>
      <c r="G64" s="99"/>
      <c r="I64" s="99"/>
      <c r="J64" s="4"/>
      <c r="K64" s="4"/>
      <c r="L64" s="4"/>
      <c r="M64" s="4"/>
      <c r="N64" s="49"/>
      <c r="O64" s="89"/>
      <c r="P64" s="89"/>
      <c r="Q64" s="89"/>
      <c r="R64" s="89"/>
      <c r="S64" s="89"/>
      <c r="T64" s="89"/>
      <c r="U64" s="89"/>
      <c r="V64" s="89"/>
      <c r="W64" s="4"/>
      <c r="X64" s="4"/>
      <c r="Y64" s="774"/>
      <c r="Z64" s="297"/>
      <c r="AA64" s="297"/>
      <c r="AB64" s="297"/>
      <c r="AC64" s="297"/>
      <c r="AD64" s="297"/>
      <c r="AE64" s="297"/>
      <c r="AF64" s="297"/>
      <c r="AG64" s="297"/>
      <c r="AH64" s="297"/>
      <c r="AI64" s="297"/>
      <c r="AJ64" s="297"/>
      <c r="AK64" s="297"/>
      <c r="AL64" s="297"/>
      <c r="AM64" s="297"/>
    </row>
    <row r="65" spans="2:39" hidden="1" x14ac:dyDescent="0.25">
      <c r="B65" s="99"/>
      <c r="C65" s="4"/>
      <c r="D65" s="4"/>
      <c r="E65" s="99"/>
      <c r="F65" s="99"/>
      <c r="G65" s="99"/>
      <c r="I65" s="99"/>
      <c r="J65" s="4"/>
      <c r="K65" s="4"/>
      <c r="L65" s="4"/>
      <c r="M65" s="4"/>
      <c r="N65" s="4"/>
      <c r="O65" s="4"/>
      <c r="P65" s="4"/>
      <c r="Q65" s="4"/>
      <c r="R65" s="4"/>
      <c r="S65" s="4"/>
      <c r="T65" s="4"/>
      <c r="U65" s="4"/>
      <c r="V65" s="4"/>
      <c r="W65" s="4"/>
      <c r="X65" s="4"/>
      <c r="Y65" s="798"/>
      <c r="Z65" s="412"/>
      <c r="AA65" s="412"/>
      <c r="AB65" s="412"/>
      <c r="AC65" s="412"/>
      <c r="AD65" s="412"/>
      <c r="AE65" s="412"/>
      <c r="AF65" s="412"/>
      <c r="AG65" s="412"/>
      <c r="AH65" s="412"/>
      <c r="AI65" s="412"/>
      <c r="AJ65" s="412"/>
      <c r="AK65" s="412"/>
      <c r="AL65" s="412"/>
      <c r="AM65" s="412"/>
    </row>
    <row r="66" spans="2:39" hidden="1" x14ac:dyDescent="0.25">
      <c r="B66" s="99"/>
      <c r="C66" s="4"/>
      <c r="D66" s="4"/>
      <c r="E66" s="99"/>
      <c r="F66" s="99"/>
      <c r="G66" s="99"/>
      <c r="I66" s="99"/>
      <c r="J66" s="4"/>
      <c r="K66" s="4"/>
      <c r="L66" s="4"/>
      <c r="M66" s="4"/>
      <c r="N66" s="4"/>
      <c r="O66" s="4"/>
      <c r="P66" s="4"/>
      <c r="Q66" s="4"/>
      <c r="R66" s="4"/>
      <c r="S66" s="4"/>
      <c r="T66" s="4"/>
      <c r="U66" s="4"/>
      <c r="V66" s="4"/>
      <c r="W66" s="4"/>
      <c r="X66" s="4"/>
      <c r="Y66" s="798"/>
      <c r="Z66" s="412"/>
      <c r="AA66" s="412"/>
      <c r="AB66" s="412"/>
      <c r="AC66" s="412"/>
      <c r="AD66" s="412"/>
      <c r="AE66" s="412"/>
      <c r="AF66" s="412"/>
      <c r="AG66" s="412"/>
      <c r="AH66" s="412"/>
      <c r="AI66" s="412"/>
      <c r="AJ66" s="412"/>
      <c r="AK66" s="412"/>
      <c r="AL66" s="412"/>
      <c r="AM66" s="412"/>
    </row>
    <row r="67" spans="2:39" ht="2.25" customHeight="1" x14ac:dyDescent="0.25">
      <c r="B67" s="99"/>
      <c r="C67" s="4"/>
      <c r="D67" s="4"/>
      <c r="E67" s="99"/>
      <c r="F67" s="99"/>
      <c r="G67" s="99"/>
      <c r="I67" s="99"/>
      <c r="J67" s="4"/>
      <c r="K67" s="4"/>
      <c r="L67" s="4"/>
      <c r="M67" s="4"/>
      <c r="N67" s="4"/>
      <c r="O67" s="4"/>
      <c r="P67" s="4"/>
      <c r="Q67" s="4"/>
      <c r="R67" s="4"/>
      <c r="S67" s="4"/>
      <c r="T67" s="4"/>
      <c r="U67" s="4"/>
      <c r="V67" s="4"/>
      <c r="W67" s="4"/>
      <c r="X67" s="4"/>
      <c r="Y67" s="798"/>
      <c r="Z67" s="412"/>
      <c r="AA67" s="412"/>
      <c r="AB67" s="412"/>
      <c r="AC67" s="412"/>
      <c r="AD67" s="412"/>
      <c r="AE67" s="412"/>
      <c r="AF67" s="412"/>
      <c r="AG67" s="412"/>
      <c r="AH67" s="412"/>
      <c r="AI67" s="412"/>
      <c r="AJ67" s="412"/>
      <c r="AK67" s="412"/>
      <c r="AL67" s="412"/>
      <c r="AM67" s="412"/>
    </row>
    <row r="68" spans="2:39" ht="10.5" hidden="1" customHeight="1" x14ac:dyDescent="0.25">
      <c r="J68"/>
      <c r="K68"/>
      <c r="L68"/>
      <c r="M68"/>
      <c r="N68"/>
      <c r="O68"/>
      <c r="P68"/>
      <c r="Q68"/>
      <c r="R68"/>
      <c r="S68"/>
      <c r="T68"/>
      <c r="Y68" s="798"/>
      <c r="Z68" s="412"/>
      <c r="AA68" s="412"/>
      <c r="AB68" s="412"/>
      <c r="AC68" s="412"/>
      <c r="AD68" s="412"/>
      <c r="AE68" s="412"/>
      <c r="AF68" s="412"/>
      <c r="AG68" s="412"/>
      <c r="AH68" s="412"/>
      <c r="AI68" s="412"/>
      <c r="AJ68" s="412"/>
      <c r="AK68" s="412"/>
      <c r="AL68" s="412"/>
      <c r="AM68" s="412"/>
    </row>
    <row r="69" spans="2:39" ht="13.5" hidden="1" customHeight="1" x14ac:dyDescent="0.25">
      <c r="J69"/>
      <c r="K69"/>
      <c r="L69"/>
      <c r="M69"/>
      <c r="N69"/>
      <c r="O69"/>
      <c r="P69"/>
      <c r="Q69" s="31"/>
      <c r="R69" s="31"/>
      <c r="S69" s="31"/>
      <c r="T69" s="31"/>
      <c r="U69" s="31"/>
      <c r="V69" s="31"/>
      <c r="W69" s="31"/>
      <c r="X69" s="31"/>
      <c r="Y69" s="798"/>
      <c r="Z69" s="412"/>
      <c r="AA69" s="412"/>
      <c r="AB69" s="412"/>
      <c r="AC69" s="412"/>
      <c r="AD69" s="412"/>
      <c r="AE69" s="412"/>
      <c r="AF69" s="412"/>
      <c r="AG69" s="412"/>
      <c r="AH69" s="412"/>
      <c r="AI69" s="412"/>
      <c r="AJ69" s="412"/>
      <c r="AK69" s="412"/>
      <c r="AL69" s="412"/>
      <c r="AM69" s="412"/>
    </row>
    <row r="70" spans="2:39" ht="0.75" hidden="1" customHeight="1" x14ac:dyDescent="0.25">
      <c r="J70"/>
      <c r="K70"/>
      <c r="L70"/>
      <c r="M70"/>
      <c r="N70"/>
      <c r="O70"/>
      <c r="P70"/>
      <c r="Q70"/>
      <c r="R70"/>
      <c r="S70"/>
      <c r="T70"/>
      <c r="Y70" s="798"/>
      <c r="Z70" s="412"/>
      <c r="AA70" s="412"/>
      <c r="AB70" s="412"/>
      <c r="AC70" s="412"/>
      <c r="AD70" s="412"/>
      <c r="AE70" s="412"/>
      <c r="AF70" s="412"/>
      <c r="AG70" s="412"/>
      <c r="AH70" s="412"/>
      <c r="AI70" s="412"/>
      <c r="AJ70" s="412"/>
      <c r="AK70" s="412"/>
      <c r="AL70" s="412"/>
      <c r="AM70" s="412"/>
    </row>
    <row r="71" spans="2:39" ht="0.75" hidden="1" customHeight="1" x14ac:dyDescent="0.25">
      <c r="J71"/>
      <c r="K71"/>
      <c r="L71"/>
      <c r="M71"/>
      <c r="N71"/>
      <c r="O71"/>
      <c r="P71"/>
      <c r="Q71"/>
      <c r="R71"/>
      <c r="S71"/>
      <c r="T71"/>
      <c r="Y71" s="798"/>
      <c r="Z71" s="412"/>
      <c r="AA71" s="412"/>
      <c r="AB71" s="412"/>
      <c r="AC71" s="412"/>
      <c r="AD71" s="412"/>
      <c r="AE71" s="412"/>
      <c r="AF71" s="412"/>
      <c r="AG71" s="412"/>
      <c r="AH71" s="412"/>
      <c r="AI71" s="412"/>
      <c r="AJ71" s="412"/>
      <c r="AK71" s="412"/>
      <c r="AL71" s="412"/>
      <c r="AM71" s="412"/>
    </row>
    <row r="72" spans="2:39" x14ac:dyDescent="0.25">
      <c r="J72"/>
      <c r="K72"/>
      <c r="L72"/>
      <c r="M72"/>
      <c r="N72"/>
      <c r="O72"/>
      <c r="P72"/>
      <c r="Q72"/>
      <c r="R72"/>
      <c r="S72"/>
      <c r="T72"/>
      <c r="Y72" s="774"/>
      <c r="Z72" s="297"/>
      <c r="AA72" s="297"/>
      <c r="AB72" s="297"/>
      <c r="AC72" s="297"/>
      <c r="AD72" s="297"/>
      <c r="AE72" s="297"/>
      <c r="AF72" s="297"/>
      <c r="AG72" s="297"/>
      <c r="AH72" s="297"/>
      <c r="AI72" s="297"/>
      <c r="AJ72" s="297"/>
      <c r="AK72" s="297"/>
      <c r="AL72" s="297"/>
      <c r="AM72" s="297"/>
    </row>
    <row r="73" spans="2:39" x14ac:dyDescent="0.25">
      <c r="J73"/>
      <c r="K73"/>
      <c r="L73"/>
      <c r="M73"/>
      <c r="N73"/>
      <c r="O73"/>
      <c r="P73"/>
      <c r="Q73"/>
      <c r="R73"/>
      <c r="S73"/>
      <c r="T73"/>
      <c r="Y73" s="774"/>
      <c r="Z73" s="297"/>
      <c r="AA73" s="297"/>
      <c r="AB73" s="297"/>
      <c r="AC73" s="297"/>
      <c r="AD73" s="297"/>
      <c r="AE73" s="297"/>
      <c r="AF73" s="297"/>
      <c r="AG73" s="297"/>
      <c r="AH73" s="297"/>
      <c r="AI73" s="297"/>
      <c r="AJ73" s="297"/>
      <c r="AK73" s="297"/>
      <c r="AL73" s="297"/>
      <c r="AM73" s="297"/>
    </row>
    <row r="74" spans="2:39" x14ac:dyDescent="0.25">
      <c r="J74"/>
      <c r="K74"/>
      <c r="L74"/>
      <c r="M74"/>
      <c r="N74"/>
      <c r="O74"/>
      <c r="P74"/>
      <c r="Q74"/>
      <c r="R74"/>
      <c r="S74"/>
      <c r="T74"/>
      <c r="Y74" s="774"/>
      <c r="Z74" s="297"/>
      <c r="AA74" s="297"/>
      <c r="AB74" s="297"/>
      <c r="AC74" s="297"/>
      <c r="AD74" s="297"/>
      <c r="AE74" s="297"/>
      <c r="AF74" s="297"/>
      <c r="AG74" s="297"/>
      <c r="AH74" s="297"/>
      <c r="AI74" s="297"/>
      <c r="AJ74" s="297"/>
      <c r="AK74" s="297"/>
      <c r="AL74" s="297"/>
      <c r="AM74" s="297"/>
    </row>
    <row r="75" spans="2:39" x14ac:dyDescent="0.25">
      <c r="J75"/>
      <c r="K75"/>
      <c r="L75"/>
      <c r="M75"/>
      <c r="N75"/>
      <c r="O75"/>
      <c r="P75"/>
      <c r="Q75"/>
      <c r="R75"/>
      <c r="S75"/>
      <c r="T75"/>
      <c r="Y75" s="774"/>
      <c r="Z75" s="297"/>
      <c r="AA75" s="297"/>
      <c r="AB75" s="297"/>
      <c r="AC75" s="297"/>
      <c r="AD75" s="297"/>
      <c r="AE75" s="297"/>
      <c r="AF75" s="297"/>
      <c r="AG75" s="297"/>
      <c r="AH75" s="297"/>
      <c r="AI75" s="297"/>
      <c r="AJ75" s="297"/>
      <c r="AK75" s="297"/>
      <c r="AL75" s="297"/>
      <c r="AM75" s="297"/>
    </row>
    <row r="76" spans="2:39" x14ac:dyDescent="0.25">
      <c r="J76"/>
      <c r="K76"/>
      <c r="L76"/>
      <c r="M76"/>
      <c r="N76"/>
      <c r="O76"/>
      <c r="P76"/>
      <c r="Q76"/>
      <c r="R76"/>
      <c r="S76"/>
      <c r="T76"/>
    </row>
    <row r="77" spans="2:39" x14ac:dyDescent="0.25">
      <c r="J77"/>
      <c r="K77"/>
      <c r="L77"/>
      <c r="M77"/>
      <c r="N77"/>
      <c r="O77"/>
      <c r="P77"/>
      <c r="Q77"/>
      <c r="R77"/>
      <c r="S77"/>
      <c r="T77"/>
    </row>
    <row r="78" spans="2:39" x14ac:dyDescent="0.25">
      <c r="J78"/>
      <c r="K78"/>
      <c r="L78"/>
      <c r="M78"/>
      <c r="N78"/>
      <c r="O78"/>
      <c r="P78"/>
      <c r="Q78"/>
      <c r="R78"/>
      <c r="S78"/>
      <c r="T78"/>
    </row>
    <row r="79" spans="2:39" x14ac:dyDescent="0.25">
      <c r="J79"/>
      <c r="K79"/>
      <c r="L79"/>
      <c r="M79"/>
      <c r="N79"/>
      <c r="O79"/>
      <c r="P79"/>
      <c r="Q79"/>
      <c r="R79"/>
      <c r="S79"/>
      <c r="T79"/>
    </row>
    <row r="80" spans="2:39" x14ac:dyDescent="0.25">
      <c r="J80"/>
      <c r="K80"/>
      <c r="L80"/>
      <c r="M80"/>
      <c r="N80"/>
      <c r="U80" s="93"/>
      <c r="V80" s="93"/>
      <c r="W80" s="93"/>
      <c r="X80" s="93"/>
    </row>
    <row r="81" spans="10:20" x14ac:dyDescent="0.25">
      <c r="J81"/>
      <c r="K81"/>
      <c r="L81"/>
      <c r="M81"/>
      <c r="N81"/>
      <c r="O81"/>
      <c r="P81"/>
      <c r="Q81"/>
      <c r="R81"/>
      <c r="S81"/>
      <c r="T81"/>
    </row>
    <row r="82" spans="10:20" x14ac:dyDescent="0.25">
      <c r="J82"/>
      <c r="K82"/>
      <c r="L82"/>
      <c r="M82"/>
      <c r="N82"/>
      <c r="O82"/>
      <c r="P82"/>
      <c r="Q82"/>
      <c r="R82"/>
      <c r="S82"/>
      <c r="T82"/>
    </row>
    <row r="83" spans="10:20" x14ac:dyDescent="0.25">
      <c r="J83"/>
      <c r="K83"/>
      <c r="L83"/>
      <c r="M83"/>
      <c r="N83"/>
      <c r="O83"/>
      <c r="P83"/>
      <c r="Q83"/>
      <c r="R83"/>
      <c r="S83"/>
      <c r="T83"/>
    </row>
    <row r="84" spans="10:20" x14ac:dyDescent="0.25">
      <c r="J84"/>
      <c r="K84"/>
      <c r="L84"/>
      <c r="M84"/>
      <c r="N84"/>
      <c r="O84"/>
      <c r="P84"/>
      <c r="Q84"/>
      <c r="R84"/>
      <c r="S84"/>
      <c r="T84"/>
    </row>
    <row r="85" spans="10:20" x14ac:dyDescent="0.25">
      <c r="J85"/>
      <c r="K85"/>
      <c r="L85"/>
      <c r="M85"/>
      <c r="N85"/>
      <c r="O85"/>
      <c r="P85"/>
      <c r="Q85"/>
      <c r="R85"/>
      <c r="S85"/>
      <c r="T85"/>
    </row>
    <row r="86" spans="10:20" x14ac:dyDescent="0.25">
      <c r="J86"/>
      <c r="K86"/>
      <c r="L86"/>
      <c r="M86"/>
      <c r="N86"/>
      <c r="O86"/>
      <c r="P86"/>
      <c r="Q86"/>
      <c r="R86"/>
      <c r="S86"/>
      <c r="T86"/>
    </row>
    <row r="87" spans="10:20" x14ac:dyDescent="0.25">
      <c r="J87"/>
      <c r="K87"/>
      <c r="L87"/>
      <c r="M87"/>
      <c r="N87"/>
      <c r="O87"/>
      <c r="P87"/>
      <c r="Q87"/>
      <c r="R87"/>
      <c r="S87"/>
      <c r="T87"/>
    </row>
    <row r="88" spans="10:20" x14ac:dyDescent="0.25">
      <c r="J88"/>
      <c r="K88"/>
      <c r="L88"/>
      <c r="M88"/>
      <c r="N88"/>
      <c r="O88"/>
      <c r="P88"/>
      <c r="Q88"/>
      <c r="R88"/>
      <c r="S88"/>
      <c r="T88"/>
    </row>
    <row r="89" spans="10:20" x14ac:dyDescent="0.25">
      <c r="J89"/>
      <c r="K89"/>
      <c r="L89"/>
      <c r="M89"/>
      <c r="N89"/>
      <c r="O89"/>
      <c r="P89"/>
      <c r="Q89"/>
      <c r="R89"/>
      <c r="S89"/>
      <c r="T89"/>
    </row>
    <row r="90" spans="10:20" x14ac:dyDescent="0.25">
      <c r="J90"/>
      <c r="K90"/>
      <c r="L90"/>
      <c r="M90"/>
      <c r="N90"/>
      <c r="O90"/>
      <c r="P90"/>
      <c r="Q90"/>
      <c r="R90"/>
      <c r="S90"/>
      <c r="T90"/>
    </row>
    <row r="91" spans="10:20" x14ac:dyDescent="0.25">
      <c r="J91"/>
      <c r="K91"/>
      <c r="L91"/>
      <c r="M91"/>
      <c r="N91"/>
      <c r="O91"/>
      <c r="P91"/>
      <c r="Q91"/>
      <c r="R91"/>
      <c r="S91"/>
      <c r="T91"/>
    </row>
    <row r="92" spans="10:20" x14ac:dyDescent="0.25">
      <c r="J92"/>
      <c r="K92"/>
      <c r="L92"/>
      <c r="M92"/>
      <c r="N92"/>
      <c r="O92"/>
      <c r="P92"/>
      <c r="Q92"/>
      <c r="R92"/>
      <c r="S92"/>
      <c r="T92"/>
    </row>
    <row r="93" spans="10:20" x14ac:dyDescent="0.25">
      <c r="J93"/>
      <c r="K93"/>
      <c r="L93"/>
      <c r="M93"/>
      <c r="N93"/>
      <c r="O93"/>
      <c r="P93"/>
      <c r="Q93"/>
      <c r="R93"/>
      <c r="S93"/>
      <c r="T93"/>
    </row>
    <row r="94" spans="10:20" x14ac:dyDescent="0.25">
      <c r="J94"/>
      <c r="K94"/>
      <c r="L94"/>
      <c r="M94"/>
      <c r="N94"/>
      <c r="O94"/>
      <c r="P94"/>
      <c r="Q94"/>
      <c r="R94"/>
      <c r="S94"/>
      <c r="T94"/>
    </row>
    <row r="95" spans="10:20" x14ac:dyDescent="0.25">
      <c r="J95"/>
      <c r="K95"/>
      <c r="L95"/>
      <c r="M95"/>
      <c r="N95"/>
      <c r="O95"/>
      <c r="P95"/>
      <c r="Q95"/>
      <c r="R95"/>
      <c r="S95"/>
      <c r="T95"/>
    </row>
    <row r="96" spans="10:20" x14ac:dyDescent="0.25">
      <c r="J96"/>
      <c r="K96"/>
      <c r="L96"/>
      <c r="M96"/>
      <c r="N96"/>
      <c r="O96"/>
      <c r="P96"/>
      <c r="Q96"/>
      <c r="R96"/>
      <c r="S96"/>
      <c r="T96"/>
    </row>
    <row r="97" spans="10:20" x14ac:dyDescent="0.25">
      <c r="J97"/>
      <c r="K97"/>
      <c r="L97"/>
      <c r="M97"/>
      <c r="N97"/>
      <c r="O97"/>
      <c r="P97"/>
      <c r="Q97"/>
      <c r="R97"/>
      <c r="S97"/>
      <c r="T97"/>
    </row>
    <row r="98" spans="10:20" x14ac:dyDescent="0.25">
      <c r="J98"/>
      <c r="K98"/>
      <c r="L98"/>
      <c r="M98"/>
      <c r="N98"/>
      <c r="O98"/>
      <c r="P98"/>
      <c r="Q98"/>
      <c r="R98"/>
      <c r="S98"/>
      <c r="T98"/>
    </row>
    <row r="99" spans="10:20" x14ac:dyDescent="0.25">
      <c r="J99"/>
      <c r="K99"/>
      <c r="L99"/>
      <c r="M99"/>
      <c r="N99"/>
      <c r="O99"/>
      <c r="P99"/>
      <c r="Q99"/>
      <c r="R99"/>
      <c r="S99"/>
      <c r="T99"/>
    </row>
    <row r="100" spans="10:20" x14ac:dyDescent="0.25">
      <c r="J100"/>
      <c r="K100"/>
      <c r="L100"/>
      <c r="M100"/>
      <c r="N100"/>
      <c r="O100"/>
      <c r="P100"/>
      <c r="Q100"/>
      <c r="R100"/>
      <c r="S100"/>
      <c r="T100"/>
    </row>
    <row r="101" spans="10:20" x14ac:dyDescent="0.25">
      <c r="J101"/>
      <c r="K101"/>
      <c r="L101"/>
      <c r="M101"/>
      <c r="N101"/>
      <c r="O101"/>
      <c r="P101"/>
      <c r="Q101"/>
      <c r="R101"/>
      <c r="S101"/>
      <c r="T101"/>
    </row>
    <row r="102" spans="10:20" x14ac:dyDescent="0.25">
      <c r="J102"/>
      <c r="K102"/>
      <c r="L102"/>
      <c r="M102"/>
      <c r="N102"/>
      <c r="O102"/>
      <c r="P102"/>
      <c r="Q102"/>
      <c r="R102"/>
      <c r="S102"/>
      <c r="T102"/>
    </row>
    <row r="103" spans="10:20" x14ac:dyDescent="0.25">
      <c r="J103"/>
      <c r="K103"/>
      <c r="L103"/>
      <c r="M103"/>
      <c r="N103"/>
      <c r="O103"/>
      <c r="P103"/>
      <c r="Q103"/>
      <c r="R103"/>
      <c r="S103"/>
      <c r="T103"/>
    </row>
    <row r="104" spans="10:20" x14ac:dyDescent="0.25">
      <c r="J104"/>
      <c r="K104"/>
      <c r="L104"/>
      <c r="M104"/>
      <c r="N104"/>
      <c r="O104"/>
      <c r="P104"/>
      <c r="Q104"/>
      <c r="R104"/>
      <c r="S104"/>
      <c r="T104"/>
    </row>
    <row r="105" spans="10:20" x14ac:dyDescent="0.25">
      <c r="J105"/>
      <c r="K105"/>
      <c r="L105"/>
      <c r="M105"/>
      <c r="N105"/>
      <c r="O105"/>
      <c r="P105"/>
      <c r="Q105"/>
      <c r="R105"/>
      <c r="S105"/>
      <c r="T105"/>
    </row>
    <row r="106" spans="10:20" x14ac:dyDescent="0.25">
      <c r="J106"/>
      <c r="K106"/>
      <c r="L106"/>
      <c r="M106"/>
      <c r="N106"/>
      <c r="O106"/>
      <c r="P106"/>
      <c r="Q106"/>
      <c r="R106"/>
      <c r="S106"/>
      <c r="T106"/>
    </row>
    <row r="107" spans="10:20" x14ac:dyDescent="0.25">
      <c r="J107"/>
      <c r="K107"/>
      <c r="L107"/>
      <c r="M107"/>
      <c r="N107"/>
      <c r="O107"/>
      <c r="P107"/>
      <c r="Q107"/>
      <c r="R107"/>
      <c r="S107"/>
      <c r="T107"/>
    </row>
    <row r="108" spans="10:20" x14ac:dyDescent="0.25">
      <c r="J108"/>
      <c r="K108"/>
      <c r="L108"/>
      <c r="M108"/>
      <c r="N108"/>
      <c r="O108"/>
      <c r="P108"/>
      <c r="Q108"/>
      <c r="R108"/>
      <c r="S108"/>
      <c r="T108"/>
    </row>
  </sheetData>
  <sheetProtection algorithmName="SHA-512" hashValue="mUm9Mg3UPkhK/cd0+SR9xA1s8SMhVT+f0Mw58uI6M6WxAbR5yfn+3GDh5ev4Ta9CIrOdLcZEi69ARHDkk1xmcQ==" saltValue="nQ/xBdmWAy9a6OU5cb4HfA==" spinCount="100000" sheet="1" objects="1" scenarios="1"/>
  <mergeCells count="41">
    <mergeCell ref="S56:X56"/>
    <mergeCell ref="W4:W9"/>
    <mergeCell ref="S4:S9"/>
    <mergeCell ref="B48:Q48"/>
    <mergeCell ref="C42:E44"/>
    <mergeCell ref="X4:X9"/>
    <mergeCell ref="E7:G7"/>
    <mergeCell ref="B3:C4"/>
    <mergeCell ref="P4:P9"/>
    <mergeCell ref="Q4:Q9"/>
    <mergeCell ref="U4:U9"/>
    <mergeCell ref="V4:V9"/>
    <mergeCell ref="R4:R9"/>
    <mergeCell ref="T4:T9"/>
    <mergeCell ref="D8:G8"/>
    <mergeCell ref="S50:X51"/>
    <mergeCell ref="R48:X48"/>
    <mergeCell ref="O4:O9"/>
    <mergeCell ref="K4:K9"/>
    <mergeCell ref="L4:L9"/>
    <mergeCell ref="V49:X49"/>
    <mergeCell ref="D9:E9"/>
    <mergeCell ref="Y4:Y9"/>
    <mergeCell ref="D3:G4"/>
    <mergeCell ref="Z4:Z9"/>
    <mergeCell ref="AA4:AA9"/>
    <mergeCell ref="J4:J9"/>
    <mergeCell ref="M4:M9"/>
    <mergeCell ref="N4:N9"/>
    <mergeCell ref="AB4:AB9"/>
    <mergeCell ref="AC4:AC9"/>
    <mergeCell ref="AD4:AD9"/>
    <mergeCell ref="AJ4:AJ9"/>
    <mergeCell ref="AK4:AK9"/>
    <mergeCell ref="AL4:AL9"/>
    <mergeCell ref="AM4:AM9"/>
    <mergeCell ref="AE4:AE9"/>
    <mergeCell ref="AF4:AF9"/>
    <mergeCell ref="AG4:AG9"/>
    <mergeCell ref="AH4:AH9"/>
    <mergeCell ref="AI4:AI9"/>
  </mergeCells>
  <conditionalFormatting sqref="G15">
    <cfRule type="expression" dxfId="360" priority="34">
      <formula>$G$12=2</formula>
    </cfRule>
  </conditionalFormatting>
  <conditionalFormatting sqref="I15">
    <cfRule type="expression" dxfId="358" priority="23">
      <formula>$G$12=2</formula>
    </cfRule>
  </conditionalFormatting>
  <conditionalFormatting sqref="I37">
    <cfRule type="cellIs" dxfId="357" priority="24" stopIfTrue="1" operator="lessThan">
      <formula>0</formula>
    </cfRule>
  </conditionalFormatting>
  <conditionalFormatting sqref="I41 K41:X41 J42:X47">
    <cfRule type="cellIs" dxfId="356" priority="25" stopIfTrue="1" operator="equal">
      <formula>0</formula>
    </cfRule>
  </conditionalFormatting>
  <conditionalFormatting sqref="J16:X17 J19:X20 J24:X29">
    <cfRule type="expression" dxfId="355" priority="22" stopIfTrue="1">
      <formula>AO16&gt;0</formula>
    </cfRule>
  </conditionalFormatting>
  <conditionalFormatting sqref="J21:AM22 J31:AM34 J36:AM38 J40:AM40 Z41:AM41 Y42:AM45">
    <cfRule type="cellIs" dxfId="353" priority="11" stopIfTrue="1" operator="equal">
      <formula>0</formula>
    </cfRule>
  </conditionalFormatting>
  <conditionalFormatting sqref="S56">
    <cfRule type="expression" dxfId="352" priority="58" stopIfTrue="1">
      <formula>LEN($S$56)&lt;2</formula>
    </cfRule>
  </conditionalFormatting>
  <conditionalFormatting sqref="Y46:Y47">
    <cfRule type="cellIs" dxfId="349" priority="14" stopIfTrue="1" operator="equal">
      <formula>0</formula>
    </cfRule>
  </conditionalFormatting>
  <conditionalFormatting sqref="Y16:AM17 Y19:AM20 Y24:AM29">
    <cfRule type="expression" dxfId="343" priority="8" stopIfTrue="1">
      <formula>BF16&gt;0</formula>
    </cfRule>
  </conditionalFormatting>
  <conditionalFormatting sqref="AN36:BU36">
    <cfRule type="cellIs" dxfId="339" priority="15" stopIfTrue="1" operator="equal">
      <formula>0</formula>
    </cfRule>
  </conditionalFormatting>
  <dataValidations count="2">
    <dataValidation type="custom" allowBlank="1" showInputMessage="1" showErrorMessage="1" error="Must be after start date" sqref="F5" xr:uid="{00000000-0002-0000-0500-000000000000}">
      <formula1>F5&gt;D5</formula1>
    </dataValidation>
    <dataValidation type="decimal" operator="lessThanOrEqual" allowBlank="1" showInputMessage="1" showErrorMessage="1" errorTitle="Overhead for højt" error="Overhead kan maskimalt være lønomkostninger gange oprindeligt aftalte overhead." sqref="J21:AM21" xr:uid="{00000000-0002-0000-0500-000001000000}">
      <formula1>J48</formula1>
    </dataValidation>
  </dataValidations>
  <pageMargins left="0.19685039370078741" right="0.19685039370078741" top="0.35433070866141736" bottom="0.35433070866141736" header="0.31496062992125984" footer="0.31496062992125984"/>
  <pageSetup paperSize="9" scale="61" fitToWidth="2" orientation="landscape" r:id="rId1"/>
  <colBreaks count="1" manualBreakCount="1">
    <brk id="24" max="66" man="1"/>
  </colBreaks>
  <extLst>
    <ext xmlns:x14="http://schemas.microsoft.com/office/spreadsheetml/2009/9/main" uri="{78C0D931-6437-407d-A8EE-F0AAD7539E65}">
      <x14:conditionalFormattings>
        <x14:conditionalFormatting xmlns:xm="http://schemas.microsoft.com/office/excel/2006/main">
          <x14:cfRule type="expression" priority="30" id="{F463BB32-DE48-4D50-9E74-A57AC4724461}">
            <xm:f>'Budget &amp; Total'!$P$3=4</xm:f>
            <x14:dxf>
              <fill>
                <patternFill>
                  <bgColor rgb="FFBFE5E9"/>
                </patternFill>
              </fill>
            </x14:dxf>
          </x14:cfRule>
          <xm:sqref>D8</xm:sqref>
        </x14:conditionalFormatting>
        <x14:conditionalFormatting xmlns:xm="http://schemas.microsoft.com/office/excel/2006/main">
          <x14:cfRule type="expression" priority="29" id="{FBE6F77A-A88E-4172-BECE-290217114B38}">
            <xm:f>'Budget &amp; Total'!$P$3=4</xm:f>
            <x14:dxf>
              <fill>
                <patternFill>
                  <bgColor rgb="FFBFE5E9"/>
                </patternFill>
              </fill>
            </x14:dxf>
          </x14:cfRule>
          <xm:sqref>D9:E9</xm:sqref>
        </x14:conditionalFormatting>
        <x14:conditionalFormatting xmlns:xm="http://schemas.microsoft.com/office/excel/2006/main">
          <x14:cfRule type="expression" priority="28" id="{1991349B-676E-4862-99EA-54FF26C5B3AE}">
            <xm:f>'Budget &amp; Total'!$P$3=4</xm:f>
            <x14:dxf>
              <fill>
                <patternFill>
                  <bgColor rgb="FFBFE5E9"/>
                </patternFill>
              </fill>
            </x14:dxf>
          </x14:cfRule>
          <xm:sqref>F5</xm:sqref>
        </x14:conditionalFormatting>
        <x14:conditionalFormatting xmlns:xm="http://schemas.microsoft.com/office/excel/2006/main">
          <x14:cfRule type="expression" priority="35" id="{71192531-D856-4139-8E3E-C23FEA5826F9}">
            <xm:f>'Budget &amp; Total'!$P$3=4</xm:f>
            <x14:dxf>
              <fill>
                <patternFill>
                  <bgColor rgb="FF4CB6C1"/>
                </patternFill>
              </fill>
            </x14:dxf>
          </x14:cfRule>
          <xm:sqref>F15</xm:sqref>
        </x14:conditionalFormatting>
        <x14:conditionalFormatting xmlns:xm="http://schemas.microsoft.com/office/excel/2006/main">
          <x14:cfRule type="expression" priority="27" id="{59595862-39FF-4CA4-AA19-20EF2C6CE86B}">
            <xm:f>'Budget &amp; Total'!$P$3=4</xm:f>
            <x14:dxf>
              <fill>
                <patternFill>
                  <bgColor rgb="FFBFE5E9"/>
                </patternFill>
              </fill>
            </x14:dxf>
          </x14:cfRule>
          <xm:sqref>G9</xm:sqref>
        </x14:conditionalFormatting>
        <x14:conditionalFormatting xmlns:xm="http://schemas.microsoft.com/office/excel/2006/main">
          <x14:cfRule type="expression" priority="33" id="{6E33C831-86FF-4987-BA21-FF896B867D84}">
            <xm:f>'Budget &amp; Total'!$P$3=4</xm:f>
            <x14:dxf>
              <fill>
                <patternFill>
                  <bgColor rgb="FFFF5253"/>
                </patternFill>
              </fill>
            </x14:dxf>
          </x14:cfRule>
          <xm:sqref>G15</xm:sqref>
        </x14:conditionalFormatting>
        <x14:conditionalFormatting xmlns:xm="http://schemas.microsoft.com/office/excel/2006/main">
          <x14:cfRule type="expression" priority="19" id="{BDA7664A-4E40-4839-9580-8B5C0D8F0AFB}">
            <xm:f>'Budget &amp; Total'!$P$3=4</xm:f>
            <x14:dxf>
              <fill>
                <patternFill>
                  <bgColor rgb="FFFF5253"/>
                </patternFill>
              </fill>
            </x14:dxf>
          </x14:cfRule>
          <xm:sqref>I15</xm:sqref>
        </x14:conditionalFormatting>
        <x14:conditionalFormatting xmlns:xm="http://schemas.microsoft.com/office/excel/2006/main">
          <x14:cfRule type="expression" priority="3" id="{3B63CE2C-29D9-433C-B256-703EFD719F35}">
            <xm:f>'Budget &amp; Total'!$P$3=4</xm:f>
            <x14:dxf>
              <fill>
                <patternFill>
                  <bgColor rgb="FFBFE5E9"/>
                </patternFill>
              </fill>
            </x14:dxf>
          </x14:cfRule>
          <xm:sqref>J16:AM17 J19:AM20 J24:AM29 J35:AM35 J39:AM39</xm:sqref>
        </x14:conditionalFormatting>
        <x14:conditionalFormatting xmlns:xm="http://schemas.microsoft.com/office/excel/2006/main">
          <x14:cfRule type="expression" priority="12" stopIfTrue="1" id="{FB213134-8326-499F-8794-72DE25E296E4}">
            <xm:f>'P1'!BD16&gt;0</xm:f>
            <x14:dxf>
              <font>
                <color rgb="FFFF0000"/>
              </font>
            </x14:dxf>
          </x14:cfRule>
          <xm:sqref>Y24:Y29 Y16:Y17 Y19:Y20</xm:sqref>
        </x14:conditionalFormatting>
        <x14:conditionalFormatting xmlns:xm="http://schemas.microsoft.com/office/excel/2006/main">
          <x14:cfRule type="expression" priority="10" id="{7313FEE5-5B53-4746-B54C-1310431424A7}">
            <xm:f>'P1'!$J$27&lt;'Budget &amp; Total'!$J$33</xm:f>
            <x14:dxf>
              <font>
                <color rgb="FFFF0000"/>
              </font>
            </x14:dxf>
          </x14:cfRule>
          <xm:sqref>Y27</xm:sqref>
        </x14:conditionalFormatting>
        <x14:conditionalFormatting xmlns:xm="http://schemas.microsoft.com/office/excel/2006/main">
          <x14:cfRule type="expression" priority="9" id="{F870855C-02D8-4249-9DB9-667A14BACDA9}">
            <xm:f>Data!$L$9&gt;6</xm:f>
            <x14:dxf>
              <font>
                <color theme="1"/>
              </font>
              <fill>
                <patternFill>
                  <bgColor theme="0"/>
                </patternFill>
              </fill>
            </x14:dxf>
          </x14:cfRule>
          <xm:sqref>Y1:AM63</xm:sqref>
        </x14:conditionalFormatting>
        <x14:conditionalFormatting xmlns:xm="http://schemas.microsoft.com/office/excel/2006/main">
          <x14:cfRule type="expression" priority="6" id="{59D4E0D0-2998-431C-9E85-37C28810D9A7}">
            <xm:f>Data!$L$9&gt;6</xm:f>
            <x14:dxf>
              <border>
                <top style="thin">
                  <color auto="1"/>
                </top>
                <vertical/>
                <horizontal/>
              </border>
            </x14:dxf>
          </x14:cfRule>
          <xm:sqref>Y2:AM2 Y16:AM16 Y19:AM19 Y21:AM23 Y31:AM33 Y38:AM38 Y41:AM42 Y45:AM45 Y48:AM48</xm:sqref>
        </x14:conditionalFormatting>
        <x14:conditionalFormatting xmlns:xm="http://schemas.microsoft.com/office/excel/2006/main">
          <x14:cfRule type="expression" priority="2" id="{8033A82F-A5F7-4556-B14F-CE8E17E30A0A}">
            <xm:f>'Budget &amp; Total'!$G$102&lt;6</xm:f>
            <x14:dxf>
              <fill>
                <patternFill patternType="none">
                  <bgColor auto="1"/>
                </patternFill>
              </fill>
            </x14:dxf>
          </x14:cfRule>
          <xm:sqref>Y10:AM48</xm:sqref>
        </x14:conditionalFormatting>
        <x14:conditionalFormatting xmlns:xm="http://schemas.microsoft.com/office/excel/2006/main">
          <x14:cfRule type="expression" priority="1" id="{40407571-0CF7-437F-80E3-F8AA70AD6DF1}">
            <xm:f>'Budget &amp; Total'!$G$102&lt;6</xm:f>
            <x14:dxf>
              <font>
                <color theme="1"/>
              </font>
            </x14:dxf>
          </x14:cfRule>
          <x14:cfRule type="expression" priority="7" id="{565B5265-85FF-4995-B5F8-79141D3CAD18}">
            <xm:f>Data!$L$9&gt;6</xm:f>
            <x14:dxf>
              <fill>
                <patternFill>
                  <bgColor rgb="FFE1EDE6"/>
                </patternFill>
              </fill>
            </x14:dxf>
          </x14:cfRule>
          <xm:sqref>Y16:AM17 Y19:AM20 Y24:AM29 Y35:AM35 Y39:AM39</xm:sqref>
        </x14:conditionalFormatting>
        <x14:conditionalFormatting xmlns:xm="http://schemas.microsoft.com/office/excel/2006/main">
          <x14:cfRule type="expression" priority="4" id="{FAB05F2F-A021-4023-A857-133E10C078CA}">
            <xm:f>Data!$L$9&gt;6</xm:f>
            <x14:dxf>
              <fill>
                <patternFill>
                  <bgColor rgb="FFE5E5E5"/>
                </patternFill>
              </fill>
            </x14:dxf>
          </x14:cfRule>
          <xm:sqref>Y41:AM45</xm:sqref>
        </x14:conditionalFormatting>
        <x14:conditionalFormatting xmlns:xm="http://schemas.microsoft.com/office/excel/2006/main">
          <x14:cfRule type="expression" priority="13" stopIfTrue="1" id="{F9663CFC-10C4-4DFF-9EBE-4C7D45D34FB7}">
            <xm:f>'P1'!BV16&gt;0</xm:f>
            <x14:dxf>
              <font>
                <color rgb="FFFF0000"/>
              </font>
            </x14:dxf>
          </x14:cfRule>
          <xm:sqref>Z16:AM17 Z19:AM20 Z24:AM29</xm:sqref>
        </x14:conditionalFormatting>
        <x14:conditionalFormatting xmlns:xm="http://schemas.microsoft.com/office/excel/2006/main">
          <x14:cfRule type="expression" priority="5" id="{F08CB269-7413-4126-BAB2-DF1F40DD024A}">
            <xm:f>Data!$L$9&gt;6</xm:f>
            <x14:dxf>
              <border>
                <right style="thin">
                  <color auto="1"/>
                </right>
                <vertical/>
                <horizontal/>
              </border>
            </x14:dxf>
          </x14:cfRule>
          <xm:sqref>AM2:AM45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7"/>
  <dimension ref="A1:BU108"/>
  <sheetViews>
    <sheetView showGridLines="0" showRuler="0" showWhiteSpace="0" topLeftCell="B18" zoomScale="80" zoomScaleNormal="80" zoomScaleSheetLayoutView="70" zoomScalePageLayoutView="80" workbookViewId="0">
      <selection activeCell="B58" sqref="A58:XFD58"/>
    </sheetView>
  </sheetViews>
  <sheetFormatPr defaultRowHeight="13.2" x14ac:dyDescent="0.25"/>
  <cols>
    <col min="1" max="1" width="1.88671875" style="92" hidden="1" customWidth="1"/>
    <col min="2" max="2" width="3" style="93" customWidth="1"/>
    <col min="3" max="3" width="13.6640625" customWidth="1"/>
    <col min="4" max="4" width="16.6640625" customWidth="1"/>
    <col min="5" max="5" width="7.109375" style="93" customWidth="1"/>
    <col min="6" max="6" width="12.88671875" style="93" customWidth="1"/>
    <col min="7" max="7" width="12.109375" style="93" customWidth="1"/>
    <col min="8" max="8" width="2.109375" style="4" customWidth="1"/>
    <col min="9" max="9" width="10.88671875" style="93" customWidth="1"/>
    <col min="10" max="20" width="10" style="93" customWidth="1"/>
    <col min="21" max="23" width="10" customWidth="1"/>
    <col min="24" max="24" width="9.6640625" customWidth="1"/>
    <col min="25" max="25" width="9.6640625" style="94" customWidth="1"/>
    <col min="26" max="39" width="9.6640625" customWidth="1"/>
    <col min="40" max="55" width="9.6640625" hidden="1" customWidth="1"/>
    <col min="56" max="73" width="0" hidden="1" customWidth="1"/>
  </cols>
  <sheetData>
    <row r="1" spans="1:72" ht="22.5" customHeight="1" x14ac:dyDescent="0.25">
      <c r="B1" s="99"/>
      <c r="C1" s="4"/>
      <c r="D1" s="4"/>
      <c r="E1" s="99"/>
      <c r="F1" s="99"/>
      <c r="G1" s="99"/>
      <c r="I1" s="99"/>
      <c r="J1" s="99"/>
      <c r="K1" s="99"/>
      <c r="L1" s="99"/>
      <c r="M1" s="99"/>
      <c r="N1" s="99"/>
      <c r="O1" s="99"/>
      <c r="P1" s="99"/>
      <c r="Q1" s="99"/>
      <c r="R1" s="99"/>
      <c r="S1" s="99"/>
      <c r="T1" s="99"/>
      <c r="U1" s="4"/>
      <c r="V1" s="4"/>
      <c r="W1" s="4"/>
      <c r="X1" s="355" t="str">
        <f>CONCATENATE(Data!$G$2," ",Data!$H$27)</f>
        <v>Energistyrelsen 2.5.2</v>
      </c>
      <c r="Y1" s="795"/>
      <c r="Z1" s="774"/>
      <c r="AA1" s="297"/>
      <c r="AB1" s="297"/>
      <c r="AC1" s="297"/>
      <c r="AD1" s="297"/>
      <c r="AE1" s="297"/>
      <c r="AF1" s="297"/>
      <c r="AG1" s="297"/>
      <c r="AH1" s="297"/>
      <c r="AI1" s="297"/>
      <c r="AJ1" s="297"/>
      <c r="AK1" s="297"/>
      <c r="AL1" s="297"/>
      <c r="AM1" s="297"/>
    </row>
    <row r="2" spans="1:72" ht="21" x14ac:dyDescent="0.4">
      <c r="B2" s="95" t="str">
        <f>Data!B107</f>
        <v xml:space="preserve">Udbetalingsanmodning </v>
      </c>
      <c r="C2" s="4"/>
      <c r="D2" s="4"/>
      <c r="E2" s="4"/>
      <c r="F2" s="4"/>
      <c r="G2" s="4"/>
      <c r="I2" s="96" t="s">
        <v>34</v>
      </c>
      <c r="J2" s="97">
        <v>1</v>
      </c>
      <c r="K2" s="97">
        <v>2</v>
      </c>
      <c r="L2" s="97">
        <v>3</v>
      </c>
      <c r="M2" s="97">
        <v>4</v>
      </c>
      <c r="N2" s="97">
        <v>5</v>
      </c>
      <c r="O2" s="97">
        <v>6</v>
      </c>
      <c r="P2" s="97">
        <v>7</v>
      </c>
      <c r="Q2" s="97">
        <v>8</v>
      </c>
      <c r="R2" s="97">
        <v>9</v>
      </c>
      <c r="S2" s="97">
        <v>10</v>
      </c>
      <c r="T2" s="97">
        <v>11</v>
      </c>
      <c r="U2" s="97">
        <v>12</v>
      </c>
      <c r="V2" s="97">
        <v>13</v>
      </c>
      <c r="W2" s="97">
        <v>14</v>
      </c>
      <c r="X2" s="786">
        <v>15</v>
      </c>
      <c r="Y2" s="651">
        <v>16</v>
      </c>
      <c r="Z2" s="651">
        <v>17</v>
      </c>
      <c r="AA2" s="651">
        <v>18</v>
      </c>
      <c r="AB2" s="651">
        <v>19</v>
      </c>
      <c r="AC2" s="651">
        <v>20</v>
      </c>
      <c r="AD2" s="651">
        <v>21</v>
      </c>
      <c r="AE2" s="651">
        <v>22</v>
      </c>
      <c r="AF2" s="651">
        <v>23</v>
      </c>
      <c r="AG2" s="651">
        <v>24</v>
      </c>
      <c r="AH2" s="651">
        <v>25</v>
      </c>
      <c r="AI2" s="651">
        <v>26</v>
      </c>
      <c r="AJ2" s="651">
        <v>27</v>
      </c>
      <c r="AK2" s="651">
        <v>28</v>
      </c>
      <c r="AL2" s="651">
        <v>29</v>
      </c>
      <c r="AM2" s="651">
        <v>30</v>
      </c>
      <c r="AN2" s="94" t="s">
        <v>48</v>
      </c>
      <c r="BE2" s="94" t="s">
        <v>48</v>
      </c>
    </row>
    <row r="3" spans="1:72" ht="21" customHeight="1" x14ac:dyDescent="0.25">
      <c r="B3" s="919">
        <f>'Budget &amp; Total'!C5</f>
        <v>0</v>
      </c>
      <c r="C3" s="919"/>
      <c r="D3" s="909">
        <f>'Budget &amp; Total'!C8</f>
        <v>0</v>
      </c>
      <c r="E3" s="909"/>
      <c r="F3" s="909"/>
      <c r="G3" s="909"/>
      <c r="I3" s="100" t="str">
        <f>C7</f>
        <v>CVR-nummer</v>
      </c>
      <c r="J3" s="101">
        <f>HLOOKUP(J$2,'Budget &amp; Total'!$1:$95,6,FALSE)</f>
        <v>0</v>
      </c>
      <c r="K3" s="101">
        <f>HLOOKUP(K$2,'Budget &amp; Total'!$1:$95,6,FALSE)</f>
        <v>0</v>
      </c>
      <c r="L3" s="101">
        <f>HLOOKUP(L$2,'Budget &amp; Total'!$1:$95,6,FALSE)</f>
        <v>0</v>
      </c>
      <c r="M3" s="101">
        <f>HLOOKUP(M$2,'Budget &amp; Total'!$1:$95,6,FALSE)</f>
        <v>0</v>
      </c>
      <c r="N3" s="101">
        <f>HLOOKUP(N$2,'Budget &amp; Total'!$1:$95,6,FALSE)</f>
        <v>0</v>
      </c>
      <c r="O3" s="101">
        <f>HLOOKUP(O$2,'Budget &amp; Total'!$1:$95,6,FALSE)</f>
        <v>0</v>
      </c>
      <c r="P3" s="101">
        <f>HLOOKUP(P$2,'Budget &amp; Total'!$1:$95,6,FALSE)</f>
        <v>0</v>
      </c>
      <c r="Q3" s="101">
        <f>HLOOKUP(Q$2,'Budget &amp; Total'!$1:$95,6,FALSE)</f>
        <v>0</v>
      </c>
      <c r="R3" s="101">
        <f>HLOOKUP(R$2,'Budget &amp; Total'!$1:$95,6,FALSE)</f>
        <v>0</v>
      </c>
      <c r="S3" s="101">
        <f>HLOOKUP(S$2,'Budget &amp; Total'!$1:$95,6,FALSE)</f>
        <v>0</v>
      </c>
      <c r="T3" s="101">
        <f>HLOOKUP(T$2,'Budget &amp; Total'!$1:$95,6,FALSE)</f>
        <v>0</v>
      </c>
      <c r="U3" s="101">
        <f>HLOOKUP(U$2,'Budget &amp; Total'!$1:$95,6,FALSE)</f>
        <v>0</v>
      </c>
      <c r="V3" s="101">
        <f>HLOOKUP(V$2,'Budget &amp; Total'!$1:$95,6,FALSE)</f>
        <v>0</v>
      </c>
      <c r="W3" s="101">
        <f>HLOOKUP(W$2,'Budget &amp; Total'!$1:$95,6,FALSE)</f>
        <v>0</v>
      </c>
      <c r="X3" s="206">
        <f>HLOOKUP(X$2,'Budget &amp; Total'!$1:$95,6,FALSE)</f>
        <v>0</v>
      </c>
      <c r="Y3" s="763">
        <f>HLOOKUP(Y$2,'Budget &amp; Total'!$1:$95,6,FALSE)</f>
        <v>0</v>
      </c>
      <c r="Z3" s="763">
        <f>HLOOKUP(Z$2,'Budget &amp; Total'!$1:$95,6,FALSE)</f>
        <v>0</v>
      </c>
      <c r="AA3" s="763">
        <f>HLOOKUP(AA$2,'Budget &amp; Total'!$1:$95,6,FALSE)</f>
        <v>0</v>
      </c>
      <c r="AB3" s="763">
        <f>HLOOKUP(AB$2,'Budget &amp; Total'!$1:$95,6,FALSE)</f>
        <v>0</v>
      </c>
      <c r="AC3" s="763">
        <f>HLOOKUP(AC$2,'Budget &amp; Total'!$1:$95,6,FALSE)</f>
        <v>0</v>
      </c>
      <c r="AD3" s="763">
        <f>HLOOKUP(AD$2,'Budget &amp; Total'!$1:$95,6,FALSE)</f>
        <v>0</v>
      </c>
      <c r="AE3" s="763">
        <f>HLOOKUP(AE$2,'Budget &amp; Total'!$1:$95,6,FALSE)</f>
        <v>0</v>
      </c>
      <c r="AF3" s="763">
        <f>HLOOKUP(AF$2,'Budget &amp; Total'!$1:$95,6,FALSE)</f>
        <v>0</v>
      </c>
      <c r="AG3" s="763">
        <f>HLOOKUP(AG$2,'Budget &amp; Total'!$1:$95,6,FALSE)</f>
        <v>0</v>
      </c>
      <c r="AH3" s="763">
        <f>HLOOKUP(AH$2,'Budget &amp; Total'!$1:$95,6,FALSE)</f>
        <v>0</v>
      </c>
      <c r="AI3" s="763">
        <f>HLOOKUP(AI$2,'Budget &amp; Total'!$1:$95,6,FALSE)</f>
        <v>0</v>
      </c>
      <c r="AJ3" s="763">
        <f>HLOOKUP(AJ$2,'Budget &amp; Total'!$1:$95,6,FALSE)</f>
        <v>0</v>
      </c>
      <c r="AK3" s="763">
        <f>HLOOKUP(AK$2,'Budget &amp; Total'!$1:$95,6,FALSE)</f>
        <v>0</v>
      </c>
      <c r="AL3" s="763">
        <f>HLOOKUP(AL$2,'Budget &amp; Total'!$1:$95,6,FALSE)</f>
        <v>0</v>
      </c>
      <c r="AM3" s="763">
        <f>HLOOKUP(AM$2,'Budget &amp; Total'!$1:$95,6,FALSE)</f>
        <v>0</v>
      </c>
      <c r="AN3" s="94">
        <v>6</v>
      </c>
      <c r="BE3" s="94">
        <v>6</v>
      </c>
    </row>
    <row r="4" spans="1:72" s="1" customFormat="1" ht="28.5" customHeight="1" x14ac:dyDescent="0.2">
      <c r="A4" s="102"/>
      <c r="B4" s="919"/>
      <c r="C4" s="919"/>
      <c r="D4" s="909"/>
      <c r="E4" s="909"/>
      <c r="F4" s="909"/>
      <c r="G4" s="909"/>
      <c r="H4" s="9"/>
      <c r="I4" s="103" t="str">
        <f>Data!B51</f>
        <v>Navn</v>
      </c>
      <c r="J4" s="899">
        <f>HLOOKUP(J$2,'Budget &amp; Total'!$1:$95,5,FALSE)</f>
        <v>0</v>
      </c>
      <c r="K4" s="899">
        <f>HLOOKUP(K$2,'Budget &amp; Total'!$1:$95,5,FALSE)</f>
        <v>0</v>
      </c>
      <c r="L4" s="899">
        <f>HLOOKUP(L$2,'Budget &amp; Total'!$1:$95,5,FALSE)</f>
        <v>0</v>
      </c>
      <c r="M4" s="899">
        <f>HLOOKUP(M$2,'Budget &amp; Total'!$1:$95,5,FALSE)</f>
        <v>0</v>
      </c>
      <c r="N4" s="899">
        <f>HLOOKUP(N$2,'Budget &amp; Total'!$1:$95,5,FALSE)</f>
        <v>0</v>
      </c>
      <c r="O4" s="899">
        <f>HLOOKUP(O$2,'Budget &amp; Total'!$1:$95,5,FALSE)</f>
        <v>0</v>
      </c>
      <c r="P4" s="899">
        <f>HLOOKUP(P$2,'Budget &amp; Total'!$1:$95,5,FALSE)</f>
        <v>0</v>
      </c>
      <c r="Q4" s="899">
        <f>HLOOKUP(Q$2,'Budget &amp; Total'!$1:$95,5,FALSE)</f>
        <v>0</v>
      </c>
      <c r="R4" s="899">
        <f>HLOOKUP(R$2,'Budget &amp; Total'!$1:$95,5,FALSE)</f>
        <v>0</v>
      </c>
      <c r="S4" s="899">
        <f>HLOOKUP(S$2,'Budget &amp; Total'!$1:$95,5,FALSE)</f>
        <v>0</v>
      </c>
      <c r="T4" s="899">
        <f>HLOOKUP(T$2,'Budget &amp; Total'!$1:$95,5,FALSE)</f>
        <v>0</v>
      </c>
      <c r="U4" s="899">
        <f>HLOOKUP(U$2,'Budget &amp; Total'!$1:$95,5,FALSE)</f>
        <v>0</v>
      </c>
      <c r="V4" s="899">
        <f>HLOOKUP(V$2,'Budget &amp; Total'!$1:$95,5,FALSE)</f>
        <v>0</v>
      </c>
      <c r="W4" s="899">
        <f>HLOOKUP(W$2,'Budget &amp; Total'!$1:$95,5,FALSE)</f>
        <v>0</v>
      </c>
      <c r="X4" s="908">
        <f>HLOOKUP(X$2,'Budget &amp; Total'!$1:$95,5,FALSE)</f>
        <v>0</v>
      </c>
      <c r="Y4" s="897">
        <f>HLOOKUP(Y$2,'Budget &amp; Total'!$1:$95,5,FALSE)</f>
        <v>0</v>
      </c>
      <c r="Z4" s="897">
        <f>HLOOKUP(Z$2,'Budget &amp; Total'!$1:$95,5,FALSE)</f>
        <v>0</v>
      </c>
      <c r="AA4" s="897">
        <f>HLOOKUP(AA$2,'Budget &amp; Total'!$1:$95,5,FALSE)</f>
        <v>0</v>
      </c>
      <c r="AB4" s="897">
        <f>HLOOKUP(AB$2,'Budget &amp; Total'!$1:$95,5,FALSE)</f>
        <v>0</v>
      </c>
      <c r="AC4" s="897">
        <f>HLOOKUP(AC$2,'Budget &amp; Total'!$1:$95,5,FALSE)</f>
        <v>0</v>
      </c>
      <c r="AD4" s="897">
        <f>HLOOKUP(AD$2,'Budget &amp; Total'!$1:$95,5,FALSE)</f>
        <v>0</v>
      </c>
      <c r="AE4" s="897">
        <f>HLOOKUP(AE$2,'Budget &amp; Total'!$1:$95,5,FALSE)</f>
        <v>0</v>
      </c>
      <c r="AF4" s="897">
        <f>HLOOKUP(AF$2,'Budget &amp; Total'!$1:$95,5,FALSE)</f>
        <v>0</v>
      </c>
      <c r="AG4" s="897">
        <f>HLOOKUP(AG$2,'Budget &amp; Total'!$1:$95,5,FALSE)</f>
        <v>0</v>
      </c>
      <c r="AH4" s="897">
        <f>HLOOKUP(AH$2,'Budget &amp; Total'!$1:$95,5,FALSE)</f>
        <v>0</v>
      </c>
      <c r="AI4" s="897">
        <f>HLOOKUP(AI$2,'Budget &amp; Total'!$1:$95,5,FALSE)</f>
        <v>0</v>
      </c>
      <c r="AJ4" s="897">
        <f>HLOOKUP(AJ$2,'Budget &amp; Total'!$1:$95,5,FALSE)</f>
        <v>0</v>
      </c>
      <c r="AK4" s="897">
        <f>HLOOKUP(AK$2,'Budget &amp; Total'!$1:$95,5,FALSE)</f>
        <v>0</v>
      </c>
      <c r="AL4" s="897">
        <f>HLOOKUP(AL$2,'Budget &amp; Total'!$1:$95,5,FALSE)</f>
        <v>0</v>
      </c>
      <c r="AM4" s="897">
        <f>HLOOKUP(AM$2,'Budget &amp; Total'!$1:$95,5,FALSE)</f>
        <v>0</v>
      </c>
      <c r="AN4" s="94">
        <v>5</v>
      </c>
      <c r="BE4" s="94">
        <v>5</v>
      </c>
    </row>
    <row r="5" spans="1:72" s="1" customFormat="1" ht="18" customHeight="1" x14ac:dyDescent="0.25">
      <c r="A5" s="102"/>
      <c r="B5" s="355" t="str">
        <f ca="1">CONCATENATE(RIGHT(G5,1),".")</f>
        <v>5.</v>
      </c>
      <c r="C5" s="4" t="str">
        <f>Data!B47</f>
        <v>periode fra</v>
      </c>
      <c r="D5" s="299">
        <f ca="1">HLOOKUP(G6,'Period(er)'!X1:AL4,4,FALSE)+1</f>
        <v>1</v>
      </c>
      <c r="E5" s="300" t="str">
        <f>Data!B115</f>
        <v>til</v>
      </c>
      <c r="F5" s="601"/>
      <c r="G5" s="298" t="str">
        <f ca="1">IF('Budget &amp; Total'!AS3="UK", "P5",MID(CELL("Filnavn",A3),FIND("]",CELL("filnavn",A3))+1,999))</f>
        <v>P5</v>
      </c>
      <c r="H5" s="9"/>
      <c r="I5" s="103"/>
      <c r="J5" s="899"/>
      <c r="K5" s="899"/>
      <c r="L5" s="899"/>
      <c r="M5" s="899"/>
      <c r="N5" s="899"/>
      <c r="O5" s="899"/>
      <c r="P5" s="899"/>
      <c r="Q5" s="899"/>
      <c r="R5" s="899"/>
      <c r="S5" s="899"/>
      <c r="T5" s="899"/>
      <c r="U5" s="899"/>
      <c r="V5" s="899"/>
      <c r="W5" s="899"/>
      <c r="X5" s="908"/>
      <c r="Y5" s="897"/>
      <c r="Z5" s="897"/>
      <c r="AA5" s="897"/>
      <c r="AB5" s="897"/>
      <c r="AC5" s="897"/>
      <c r="AD5" s="897"/>
      <c r="AE5" s="897"/>
      <c r="AF5" s="897"/>
      <c r="AG5" s="897"/>
      <c r="AH5" s="897"/>
      <c r="AI5" s="897"/>
      <c r="AJ5" s="897"/>
      <c r="AK5" s="897"/>
      <c r="AL5" s="897"/>
      <c r="AM5" s="897"/>
      <c r="AN5" s="94"/>
      <c r="BE5" s="94"/>
    </row>
    <row r="6" spans="1:72" s="1" customFormat="1" ht="26.25" customHeight="1" x14ac:dyDescent="0.3">
      <c r="A6" s="102"/>
      <c r="B6" s="44" t="str">
        <f>Data!B46</f>
        <v>Projektansvarlig</v>
      </c>
      <c r="C6" s="47"/>
      <c r="D6" s="47"/>
      <c r="E6" s="47"/>
      <c r="F6" s="9"/>
      <c r="G6" s="298" t="str">
        <f ca="1">HLOOKUP(G5,'Period(er)'!X2:AL30,29,FALSE)</f>
        <v>P4</v>
      </c>
      <c r="H6" s="9"/>
      <c r="I6" s="103"/>
      <c r="J6" s="899"/>
      <c r="K6" s="899"/>
      <c r="L6" s="899"/>
      <c r="M6" s="899"/>
      <c r="N6" s="899"/>
      <c r="O6" s="899"/>
      <c r="P6" s="899"/>
      <c r="Q6" s="899"/>
      <c r="R6" s="899"/>
      <c r="S6" s="899"/>
      <c r="T6" s="899"/>
      <c r="U6" s="899"/>
      <c r="V6" s="899"/>
      <c r="W6" s="899"/>
      <c r="X6" s="908"/>
      <c r="Y6" s="897"/>
      <c r="Z6" s="897"/>
      <c r="AA6" s="897"/>
      <c r="AB6" s="897"/>
      <c r="AC6" s="897"/>
      <c r="AD6" s="897"/>
      <c r="AE6" s="897"/>
      <c r="AF6" s="897"/>
      <c r="AG6" s="897"/>
      <c r="AH6" s="897"/>
      <c r="AI6" s="897"/>
      <c r="AJ6" s="897"/>
      <c r="AK6" s="897"/>
      <c r="AL6" s="897"/>
      <c r="AM6" s="897"/>
      <c r="AN6" s="94"/>
      <c r="BE6" s="94"/>
    </row>
    <row r="7" spans="1:72" s="1" customFormat="1" ht="14.25" customHeight="1" x14ac:dyDescent="0.25">
      <c r="A7" s="102"/>
      <c r="B7" s="9"/>
      <c r="C7" s="4" t="str">
        <f>Data!B43</f>
        <v>CVR-nummer</v>
      </c>
      <c r="D7" s="89">
        <f>J3</f>
        <v>0</v>
      </c>
      <c r="E7" s="900">
        <f>J4</f>
        <v>0</v>
      </c>
      <c r="F7" s="900"/>
      <c r="G7" s="900"/>
      <c r="H7" s="9"/>
      <c r="I7" s="103"/>
      <c r="J7" s="899"/>
      <c r="K7" s="899"/>
      <c r="L7" s="899"/>
      <c r="M7" s="899"/>
      <c r="N7" s="899"/>
      <c r="O7" s="899"/>
      <c r="P7" s="899"/>
      <c r="Q7" s="899"/>
      <c r="R7" s="899"/>
      <c r="S7" s="899"/>
      <c r="T7" s="899"/>
      <c r="U7" s="899"/>
      <c r="V7" s="899"/>
      <c r="W7" s="899"/>
      <c r="X7" s="908"/>
      <c r="Y7" s="897"/>
      <c r="Z7" s="897"/>
      <c r="AA7" s="897"/>
      <c r="AB7" s="897"/>
      <c r="AC7" s="897"/>
      <c r="AD7" s="897"/>
      <c r="AE7" s="897"/>
      <c r="AF7" s="897"/>
      <c r="AG7" s="897"/>
      <c r="AH7" s="897"/>
      <c r="AI7" s="897"/>
      <c r="AJ7" s="897"/>
      <c r="AK7" s="897"/>
      <c r="AL7" s="897"/>
      <c r="AM7" s="897"/>
      <c r="AN7" s="94"/>
      <c r="BE7" s="94"/>
    </row>
    <row r="8" spans="1:72" s="1" customFormat="1" ht="21.75" customHeight="1" x14ac:dyDescent="0.25">
      <c r="A8" s="102"/>
      <c r="B8" s="9"/>
      <c r="C8" s="4" t="str">
        <f>Data!B44</f>
        <v>Projektleder:</v>
      </c>
      <c r="D8" s="901">
        <f>'Budget &amp; Total'!D11:F11</f>
        <v>0</v>
      </c>
      <c r="E8" s="902"/>
      <c r="F8" s="902"/>
      <c r="G8" s="903"/>
      <c r="H8" s="9"/>
      <c r="I8" s="103"/>
      <c r="J8" s="899"/>
      <c r="K8" s="899"/>
      <c r="L8" s="899"/>
      <c r="M8" s="899"/>
      <c r="N8" s="899"/>
      <c r="O8" s="899"/>
      <c r="P8" s="899"/>
      <c r="Q8" s="899"/>
      <c r="R8" s="899"/>
      <c r="S8" s="899"/>
      <c r="T8" s="899"/>
      <c r="U8" s="899"/>
      <c r="V8" s="899"/>
      <c r="W8" s="899"/>
      <c r="X8" s="908"/>
      <c r="Y8" s="897"/>
      <c r="Z8" s="897"/>
      <c r="AA8" s="897"/>
      <c r="AB8" s="897"/>
      <c r="AC8" s="897"/>
      <c r="AD8" s="897"/>
      <c r="AE8" s="897"/>
      <c r="AF8" s="897"/>
      <c r="AG8" s="897"/>
      <c r="AH8" s="897"/>
      <c r="AI8" s="897"/>
      <c r="AJ8" s="897"/>
      <c r="AK8" s="897"/>
      <c r="AL8" s="897"/>
      <c r="AM8" s="897"/>
      <c r="AN8" s="94"/>
      <c r="BE8" s="94"/>
    </row>
    <row r="9" spans="1:72" s="1" customFormat="1" ht="18" customHeight="1" x14ac:dyDescent="0.25">
      <c r="A9" s="102"/>
      <c r="B9" s="9"/>
      <c r="C9" s="4" t="str">
        <f>Data!B45</f>
        <v>E-mail:</v>
      </c>
      <c r="D9" s="913">
        <f>'Budget &amp; Total'!D12:F12</f>
        <v>0</v>
      </c>
      <c r="E9" s="914"/>
      <c r="F9" s="51" t="str">
        <f>Data!B50</f>
        <v>Telefon:</v>
      </c>
      <c r="G9" s="602">
        <f>'Budget &amp; Total'!D13</f>
        <v>0</v>
      </c>
      <c r="H9" s="9"/>
      <c r="I9" s="73" t="str">
        <f>Data!B49</f>
        <v>Overheads</v>
      </c>
      <c r="J9" s="899"/>
      <c r="K9" s="899"/>
      <c r="L9" s="899"/>
      <c r="M9" s="899"/>
      <c r="N9" s="899"/>
      <c r="O9" s="899"/>
      <c r="P9" s="899"/>
      <c r="Q9" s="899"/>
      <c r="R9" s="899"/>
      <c r="S9" s="899"/>
      <c r="T9" s="899"/>
      <c r="U9" s="899"/>
      <c r="V9" s="899"/>
      <c r="W9" s="899"/>
      <c r="X9" s="908"/>
      <c r="Y9" s="897"/>
      <c r="Z9" s="897"/>
      <c r="AA9" s="897"/>
      <c r="AB9" s="897"/>
      <c r="AC9" s="897"/>
      <c r="AD9" s="897"/>
      <c r="AE9" s="897"/>
      <c r="AF9" s="897"/>
      <c r="AG9" s="897"/>
      <c r="AH9" s="897"/>
      <c r="AI9" s="897"/>
      <c r="AJ9" s="897"/>
      <c r="AK9" s="897"/>
      <c r="AL9" s="897"/>
      <c r="AM9" s="897"/>
    </row>
    <row r="10" spans="1:72" s="1" customFormat="1" ht="15.75" customHeight="1" x14ac:dyDescent="0.2">
      <c r="A10" s="102"/>
      <c r="B10" s="9"/>
      <c r="C10" s="9"/>
      <c r="D10" s="9"/>
      <c r="E10" s="9"/>
      <c r="F10" s="9"/>
      <c r="G10" s="9"/>
      <c r="H10" s="9"/>
      <c r="I10" s="105" t="str">
        <f>Data!B77</f>
        <v>- Løn</v>
      </c>
      <c r="J10" s="106">
        <f>HLOOKUP(J$2,'Budget &amp; Total'!$1:$95,26,FALSE)</f>
        <v>0</v>
      </c>
      <c r="K10" s="106">
        <f>HLOOKUP(K$2,'Budget &amp; Total'!$1:$95,26,FALSE)</f>
        <v>0</v>
      </c>
      <c r="L10" s="106">
        <f>HLOOKUP(L$2,'Budget &amp; Total'!$1:$95,26,FALSE)</f>
        <v>0</v>
      </c>
      <c r="M10" s="106">
        <f>HLOOKUP(M$2,'Budget &amp; Total'!$1:$95,26,FALSE)</f>
        <v>0</v>
      </c>
      <c r="N10" s="106">
        <f>HLOOKUP(N$2,'Budget &amp; Total'!$1:$95,26,FALSE)</f>
        <v>0</v>
      </c>
      <c r="O10" s="106">
        <f>HLOOKUP(O$2,'Budget &amp; Total'!$1:$95,26,FALSE)</f>
        <v>0</v>
      </c>
      <c r="P10" s="106">
        <f>HLOOKUP(P$2,'Budget &amp; Total'!$1:$95,26,FALSE)</f>
        <v>0</v>
      </c>
      <c r="Q10" s="106">
        <f>HLOOKUP(Q$2,'Budget &amp; Total'!$1:$95,26,FALSE)</f>
        <v>0</v>
      </c>
      <c r="R10" s="106">
        <f>HLOOKUP(R$2,'Budget &amp; Total'!$1:$95,26,FALSE)</f>
        <v>0</v>
      </c>
      <c r="S10" s="106">
        <f>HLOOKUP(S$2,'Budget &amp; Total'!$1:$95,26,FALSE)</f>
        <v>0</v>
      </c>
      <c r="T10" s="106">
        <f>HLOOKUP(T$2,'Budget &amp; Total'!$1:$95,26,FALSE)</f>
        <v>0</v>
      </c>
      <c r="U10" s="106">
        <f>HLOOKUP(U$2,'Budget &amp; Total'!$1:$95,26,FALSE)</f>
        <v>0</v>
      </c>
      <c r="V10" s="106">
        <f>HLOOKUP(V$2,'Budget &amp; Total'!$1:$95,26,FALSE)</f>
        <v>0</v>
      </c>
      <c r="W10" s="106">
        <f>HLOOKUP(W$2,'Budget &amp; Total'!$1:$95,26,FALSE)</f>
        <v>0</v>
      </c>
      <c r="X10" s="295">
        <f>HLOOKUP(X$2,'Budget &amp; Total'!$1:$95,26,FALSE)</f>
        <v>0</v>
      </c>
      <c r="Y10" s="764">
        <f>HLOOKUP(Y$2,'Budget &amp; Total'!$1:$95,26,FALSE)</f>
        <v>0</v>
      </c>
      <c r="Z10" s="764">
        <f>HLOOKUP(Z$2,'Budget &amp; Total'!$1:$95,26,FALSE)</f>
        <v>0</v>
      </c>
      <c r="AA10" s="764">
        <f>HLOOKUP(AA$2,'Budget &amp; Total'!$1:$95,26,FALSE)</f>
        <v>0</v>
      </c>
      <c r="AB10" s="764">
        <f>HLOOKUP(AB$2,'Budget &amp; Total'!$1:$95,26,FALSE)</f>
        <v>0</v>
      </c>
      <c r="AC10" s="764">
        <f>HLOOKUP(AC$2,'Budget &amp; Total'!$1:$95,26,FALSE)</f>
        <v>0</v>
      </c>
      <c r="AD10" s="764">
        <f>HLOOKUP(AD$2,'Budget &amp; Total'!$1:$95,26,FALSE)</f>
        <v>0</v>
      </c>
      <c r="AE10" s="764">
        <f>HLOOKUP(AE$2,'Budget &amp; Total'!$1:$95,26,FALSE)</f>
        <v>0</v>
      </c>
      <c r="AF10" s="764">
        <f>HLOOKUP(AF$2,'Budget &amp; Total'!$1:$95,26,FALSE)</f>
        <v>0</v>
      </c>
      <c r="AG10" s="764">
        <f>HLOOKUP(AG$2,'Budget &amp; Total'!$1:$95,26,FALSE)</f>
        <v>0</v>
      </c>
      <c r="AH10" s="764">
        <f>HLOOKUP(AH$2,'Budget &amp; Total'!$1:$95,26,FALSE)</f>
        <v>0</v>
      </c>
      <c r="AI10" s="764">
        <f>HLOOKUP(AI$2,'Budget &amp; Total'!$1:$95,26,FALSE)</f>
        <v>0</v>
      </c>
      <c r="AJ10" s="764">
        <f>HLOOKUP(AJ$2,'Budget &amp; Total'!$1:$95,26,FALSE)</f>
        <v>0</v>
      </c>
      <c r="AK10" s="764">
        <f>HLOOKUP(AK$2,'Budget &amp; Total'!$1:$95,26,FALSE)</f>
        <v>0</v>
      </c>
      <c r="AL10" s="764">
        <f>HLOOKUP(AL$2,'Budget &amp; Total'!$1:$95,26,FALSE)</f>
        <v>0</v>
      </c>
      <c r="AM10" s="764">
        <f>HLOOKUP(AM$2,'Budget &amp; Total'!$1:$95,26,FALSE)</f>
        <v>0</v>
      </c>
      <c r="AN10" s="94">
        <v>25</v>
      </c>
      <c r="BE10" s="94">
        <v>25</v>
      </c>
    </row>
    <row r="11" spans="1:72" s="1" customFormat="1" ht="12" customHeight="1" x14ac:dyDescent="0.2">
      <c r="A11" s="102"/>
      <c r="B11" s="9"/>
      <c r="C11" s="9"/>
      <c r="D11" s="9"/>
      <c r="E11" s="9"/>
      <c r="F11" s="9"/>
      <c r="G11" s="9"/>
      <c r="H11" s="9"/>
      <c r="I11" s="105" t="str">
        <f>Data!B78</f>
        <v>- Andre</v>
      </c>
      <c r="J11" s="106">
        <f>HLOOKUP(J$2,'Budget &amp; Total'!$1:$95,36,FALSE)</f>
        <v>0</v>
      </c>
      <c r="K11" s="106">
        <f>HLOOKUP(K$2,'Budget &amp; Total'!$1:$95,36,FALSE)</f>
        <v>0</v>
      </c>
      <c r="L11" s="106">
        <f>HLOOKUP(L$2,'Budget &amp; Total'!$1:$95,36,FALSE)</f>
        <v>0</v>
      </c>
      <c r="M11" s="106">
        <f>HLOOKUP(M$2,'Budget &amp; Total'!$1:$95,36,FALSE)</f>
        <v>0</v>
      </c>
      <c r="N11" s="106">
        <f>HLOOKUP(N$2,'Budget &amp; Total'!$1:$95,36,FALSE)</f>
        <v>0</v>
      </c>
      <c r="O11" s="106">
        <f>HLOOKUP(O$2,'Budget &amp; Total'!$1:$95,36,FALSE)</f>
        <v>0</v>
      </c>
      <c r="P11" s="106">
        <f>HLOOKUP(P$2,'Budget &amp; Total'!$1:$95,36,FALSE)</f>
        <v>0</v>
      </c>
      <c r="Q11" s="106">
        <f>HLOOKUP(Q$2,'Budget &amp; Total'!$1:$95,36,FALSE)</f>
        <v>0</v>
      </c>
      <c r="R11" s="106">
        <f>HLOOKUP(R$2,'Budget &amp; Total'!$1:$95,36,FALSE)</f>
        <v>0</v>
      </c>
      <c r="S11" s="106">
        <f>HLOOKUP(S$2,'Budget &amp; Total'!$1:$95,36,FALSE)</f>
        <v>0</v>
      </c>
      <c r="T11" s="106">
        <f>HLOOKUP(T$2,'Budget &amp; Total'!$1:$95,36,FALSE)</f>
        <v>0</v>
      </c>
      <c r="U11" s="106">
        <f>HLOOKUP(U$2,'Budget &amp; Total'!$1:$95,36,FALSE)</f>
        <v>0</v>
      </c>
      <c r="V11" s="106">
        <f>HLOOKUP(V$2,'Budget &amp; Total'!$1:$95,36,FALSE)</f>
        <v>0</v>
      </c>
      <c r="W11" s="106">
        <f>HLOOKUP(W$2,'Budget &amp; Total'!$1:$95,36,FALSE)</f>
        <v>0</v>
      </c>
      <c r="X11" s="295">
        <f>HLOOKUP(X$2,'Budget &amp; Total'!$1:$95,36,FALSE)</f>
        <v>0</v>
      </c>
      <c r="Y11" s="764">
        <f>HLOOKUP(Y$2,'Budget &amp; Total'!$1:$95,36,FALSE)</f>
        <v>0</v>
      </c>
      <c r="Z11" s="764">
        <f>HLOOKUP(Z$2,'Budget &amp; Total'!$1:$95,36,FALSE)</f>
        <v>0</v>
      </c>
      <c r="AA11" s="764">
        <f>HLOOKUP(AA$2,'Budget &amp; Total'!$1:$95,36,FALSE)</f>
        <v>0</v>
      </c>
      <c r="AB11" s="764">
        <f>HLOOKUP(AB$2,'Budget &amp; Total'!$1:$95,36,FALSE)</f>
        <v>0</v>
      </c>
      <c r="AC11" s="764">
        <f>HLOOKUP(AC$2,'Budget &amp; Total'!$1:$95,36,FALSE)</f>
        <v>0</v>
      </c>
      <c r="AD11" s="764">
        <f>HLOOKUP(AD$2,'Budget &amp; Total'!$1:$95,36,FALSE)</f>
        <v>0</v>
      </c>
      <c r="AE11" s="764">
        <f>HLOOKUP(AE$2,'Budget &amp; Total'!$1:$95,36,FALSE)</f>
        <v>0</v>
      </c>
      <c r="AF11" s="764">
        <f>HLOOKUP(AF$2,'Budget &amp; Total'!$1:$95,36,FALSE)</f>
        <v>0</v>
      </c>
      <c r="AG11" s="764">
        <f>HLOOKUP(AG$2,'Budget &amp; Total'!$1:$95,36,FALSE)</f>
        <v>0</v>
      </c>
      <c r="AH11" s="764">
        <f>HLOOKUP(AH$2,'Budget &amp; Total'!$1:$95,36,FALSE)</f>
        <v>0</v>
      </c>
      <c r="AI11" s="764">
        <f>HLOOKUP(AI$2,'Budget &amp; Total'!$1:$95,36,FALSE)</f>
        <v>0</v>
      </c>
      <c r="AJ11" s="764">
        <f>HLOOKUP(AJ$2,'Budget &amp; Total'!$1:$95,36,FALSE)</f>
        <v>0</v>
      </c>
      <c r="AK11" s="764">
        <f>HLOOKUP(AK$2,'Budget &amp; Total'!$1:$95,36,FALSE)</f>
        <v>0</v>
      </c>
      <c r="AL11" s="764">
        <f>HLOOKUP(AL$2,'Budget &amp; Total'!$1:$95,36,FALSE)</f>
        <v>0</v>
      </c>
      <c r="AM11" s="764">
        <f>HLOOKUP(AM$2,'Budget &amp; Total'!$1:$95,36,FALSE)</f>
        <v>0</v>
      </c>
      <c r="AN11" s="94">
        <v>34</v>
      </c>
      <c r="BE11" s="94">
        <v>34</v>
      </c>
    </row>
    <row r="12" spans="1:72" s="1" customFormat="1" ht="12" customHeight="1" x14ac:dyDescent="0.2">
      <c r="A12" s="102"/>
      <c r="B12" s="405" t="str">
        <f>Data!B40</f>
        <v>Økonomi</v>
      </c>
      <c r="C12" s="9"/>
      <c r="D12" s="9"/>
      <c r="E12" s="9"/>
      <c r="F12" s="9"/>
      <c r="G12" s="404">
        <f>Data!L2</f>
        <v>4</v>
      </c>
      <c r="H12" s="9"/>
      <c r="I12" s="105" t="str">
        <f>Data!B79</f>
        <v>Tilskud</v>
      </c>
      <c r="J12" s="106">
        <f>HLOOKUP(J$2,'Budget &amp; Total'!$1:$95,42,FALSE)</f>
        <v>0</v>
      </c>
      <c r="K12" s="106">
        <f>HLOOKUP(K$2,'Budget &amp; Total'!$1:$95,42,FALSE)</f>
        <v>0</v>
      </c>
      <c r="L12" s="106">
        <f>HLOOKUP(L$2,'Budget &amp; Total'!$1:$95,42,FALSE)</f>
        <v>0</v>
      </c>
      <c r="M12" s="106">
        <f>HLOOKUP(M$2,'Budget &amp; Total'!$1:$95,42,FALSE)</f>
        <v>0</v>
      </c>
      <c r="N12" s="106">
        <f>HLOOKUP(N$2,'Budget &amp; Total'!$1:$95,42,FALSE)</f>
        <v>0</v>
      </c>
      <c r="O12" s="106">
        <f>HLOOKUP(O$2,'Budget &amp; Total'!$1:$95,42,FALSE)</f>
        <v>0</v>
      </c>
      <c r="P12" s="106">
        <f>HLOOKUP(P$2,'Budget &amp; Total'!$1:$95,42,FALSE)</f>
        <v>0</v>
      </c>
      <c r="Q12" s="106">
        <f>HLOOKUP(Q$2,'Budget &amp; Total'!$1:$95,42,FALSE)</f>
        <v>0</v>
      </c>
      <c r="R12" s="106">
        <f>HLOOKUP(R$2,'Budget &amp; Total'!$1:$95,42,FALSE)</f>
        <v>0</v>
      </c>
      <c r="S12" s="106">
        <f>HLOOKUP(S$2,'Budget &amp; Total'!$1:$95,42,FALSE)</f>
        <v>0</v>
      </c>
      <c r="T12" s="106">
        <f>HLOOKUP(T$2,'Budget &amp; Total'!$1:$95,42,FALSE)</f>
        <v>0</v>
      </c>
      <c r="U12" s="106">
        <f>HLOOKUP(U$2,'Budget &amp; Total'!$1:$95,42,FALSE)</f>
        <v>0</v>
      </c>
      <c r="V12" s="106">
        <f>HLOOKUP(V$2,'Budget &amp; Total'!$1:$95,42,FALSE)</f>
        <v>0</v>
      </c>
      <c r="W12" s="106">
        <f>HLOOKUP(W$2,'Budget &amp; Total'!$1:$95,42,FALSE)</f>
        <v>0</v>
      </c>
      <c r="X12" s="295">
        <f>HLOOKUP(X$2,'Budget &amp; Total'!$1:$95,42,FALSE)</f>
        <v>0</v>
      </c>
      <c r="Y12" s="764">
        <f>HLOOKUP(Y$2,'Budget &amp; Total'!$1:$95,42,FALSE)</f>
        <v>0</v>
      </c>
      <c r="Z12" s="764">
        <f>HLOOKUP(Z$2,'Budget &amp; Total'!$1:$95,42,FALSE)</f>
        <v>0</v>
      </c>
      <c r="AA12" s="764">
        <f>HLOOKUP(AA$2,'Budget &amp; Total'!$1:$95,42,FALSE)</f>
        <v>0</v>
      </c>
      <c r="AB12" s="764">
        <f>HLOOKUP(AB$2,'Budget &amp; Total'!$1:$95,42,FALSE)</f>
        <v>0</v>
      </c>
      <c r="AC12" s="764">
        <f>HLOOKUP(AC$2,'Budget &amp; Total'!$1:$95,42,FALSE)</f>
        <v>0</v>
      </c>
      <c r="AD12" s="764">
        <f>HLOOKUP(AD$2,'Budget &amp; Total'!$1:$95,42,FALSE)</f>
        <v>0</v>
      </c>
      <c r="AE12" s="764">
        <f>HLOOKUP(AE$2,'Budget &amp; Total'!$1:$95,42,FALSE)</f>
        <v>0</v>
      </c>
      <c r="AF12" s="764">
        <f>HLOOKUP(AF$2,'Budget &amp; Total'!$1:$95,42,FALSE)</f>
        <v>0</v>
      </c>
      <c r="AG12" s="764">
        <f>HLOOKUP(AG$2,'Budget &amp; Total'!$1:$95,42,FALSE)</f>
        <v>0</v>
      </c>
      <c r="AH12" s="764">
        <f>HLOOKUP(AH$2,'Budget &amp; Total'!$1:$95,42,FALSE)</f>
        <v>0</v>
      </c>
      <c r="AI12" s="764">
        <f>HLOOKUP(AI$2,'Budget &amp; Total'!$1:$95,42,FALSE)</f>
        <v>0</v>
      </c>
      <c r="AJ12" s="764">
        <f>HLOOKUP(AJ$2,'Budget &amp; Total'!$1:$95,42,FALSE)</f>
        <v>0</v>
      </c>
      <c r="AK12" s="764">
        <f>HLOOKUP(AK$2,'Budget &amp; Total'!$1:$95,42,FALSE)</f>
        <v>0</v>
      </c>
      <c r="AL12" s="764">
        <f>HLOOKUP(AL$2,'Budget &amp; Total'!$1:$95,42,FALSE)</f>
        <v>0</v>
      </c>
      <c r="AM12" s="764">
        <f>HLOOKUP(AM$2,'Budget &amp; Total'!$1:$95,42,FALSE)</f>
        <v>0</v>
      </c>
      <c r="AN12" s="94">
        <v>40</v>
      </c>
      <c r="AO12" s="160" t="s">
        <v>103</v>
      </c>
      <c r="AP12" s="161"/>
      <c r="AQ12" s="161"/>
      <c r="AR12" s="161"/>
      <c r="AS12" s="161"/>
      <c r="AT12" s="161"/>
      <c r="AU12" s="161"/>
      <c r="AV12" s="161"/>
      <c r="AW12" s="161"/>
      <c r="AX12" s="161"/>
      <c r="AY12" s="161"/>
      <c r="AZ12" s="161"/>
      <c r="BA12" s="161"/>
      <c r="BB12" s="161"/>
      <c r="BC12" s="162"/>
      <c r="BE12" s="94">
        <v>40</v>
      </c>
      <c r="BF12" s="160" t="s">
        <v>103</v>
      </c>
      <c r="BG12" s="161"/>
      <c r="BH12" s="161"/>
      <c r="BI12" s="161"/>
      <c r="BJ12" s="161"/>
      <c r="BK12" s="161"/>
      <c r="BL12" s="161"/>
      <c r="BM12" s="161"/>
      <c r="BN12" s="161"/>
      <c r="BO12" s="161"/>
      <c r="BP12" s="161"/>
      <c r="BQ12" s="161"/>
      <c r="BR12" s="161"/>
      <c r="BS12" s="161"/>
      <c r="BT12" s="162"/>
    </row>
    <row r="13" spans="1:72" s="1" customFormat="1" ht="12" hidden="1" customHeight="1" x14ac:dyDescent="0.25">
      <c r="A13" s="102"/>
      <c r="B13" s="47"/>
      <c r="C13" s="107"/>
      <c r="D13" s="107"/>
      <c r="E13" s="104"/>
      <c r="F13" s="104"/>
      <c r="G13" s="108"/>
      <c r="H13" s="9"/>
      <c r="I13" s="73"/>
      <c r="J13" s="9"/>
      <c r="K13" s="9"/>
      <c r="L13" s="9"/>
      <c r="M13" s="9"/>
      <c r="N13" s="9"/>
      <c r="O13" s="9"/>
      <c r="P13" s="9"/>
      <c r="Q13" s="9"/>
      <c r="R13" s="9"/>
      <c r="S13" s="9"/>
      <c r="T13" s="9"/>
      <c r="U13" s="9"/>
      <c r="V13" s="9"/>
      <c r="W13" s="9"/>
      <c r="X13" s="109"/>
      <c r="Y13" s="442"/>
      <c r="Z13" s="442"/>
      <c r="AA13" s="442"/>
      <c r="AB13" s="442"/>
      <c r="AC13" s="442"/>
      <c r="AD13" s="442"/>
      <c r="AE13" s="442"/>
      <c r="AF13" s="442"/>
      <c r="AG13" s="442"/>
      <c r="AH13" s="442"/>
      <c r="AI13" s="442"/>
      <c r="AJ13" s="442"/>
      <c r="AK13" s="442"/>
      <c r="AL13" s="442"/>
      <c r="AM13" s="442"/>
      <c r="AO13" s="111"/>
      <c r="BC13" s="163"/>
      <c r="BF13" s="111"/>
      <c r="BT13" s="163"/>
    </row>
    <row r="14" spans="1:72" s="1" customFormat="1" ht="12" hidden="1" customHeight="1" x14ac:dyDescent="0.25">
      <c r="A14" s="102"/>
      <c r="C14" s="47"/>
      <c r="D14" s="47"/>
      <c r="E14" s="110"/>
      <c r="F14" s="47"/>
      <c r="G14" s="47"/>
      <c r="H14" s="9"/>
      <c r="I14" s="111"/>
      <c r="J14" s="27"/>
      <c r="K14" s="27"/>
      <c r="L14" s="27"/>
      <c r="M14" s="27"/>
      <c r="N14" s="27"/>
      <c r="O14" s="27"/>
      <c r="P14" s="27"/>
      <c r="Q14" s="27"/>
      <c r="R14" s="27"/>
      <c r="S14" s="27"/>
      <c r="T14" s="27"/>
      <c r="U14" s="27"/>
      <c r="V14" s="27"/>
      <c r="W14" s="27"/>
      <c r="X14" s="112"/>
      <c r="Y14" s="651"/>
      <c r="Z14" s="651"/>
      <c r="AA14" s="651"/>
      <c r="AB14" s="651"/>
      <c r="AC14" s="651"/>
      <c r="AD14" s="651"/>
      <c r="AE14" s="651"/>
      <c r="AF14" s="651"/>
      <c r="AG14" s="651"/>
      <c r="AH14" s="651"/>
      <c r="AI14" s="651"/>
      <c r="AJ14" s="651"/>
      <c r="AK14" s="651"/>
      <c r="AL14" s="651"/>
      <c r="AM14" s="651"/>
      <c r="AN14" s="94"/>
      <c r="AO14" s="111"/>
      <c r="BC14" s="163"/>
      <c r="BE14" s="94"/>
      <c r="BF14" s="111"/>
      <c r="BT14" s="163"/>
    </row>
    <row r="15" spans="1:72" s="8" customFormat="1" ht="12" customHeight="1" x14ac:dyDescent="0.3">
      <c r="A15" s="113"/>
      <c r="B15" s="36" t="str">
        <f>Data!B24</f>
        <v>Timer</v>
      </c>
      <c r="C15" s="37"/>
      <c r="D15" s="37"/>
      <c r="E15" s="98"/>
      <c r="F15" s="611" t="s">
        <v>5</v>
      </c>
      <c r="G15" s="612" t="str">
        <f>Data!B94</f>
        <v>Total til dato</v>
      </c>
      <c r="H15" s="47"/>
      <c r="I15" s="612" t="s">
        <v>60</v>
      </c>
      <c r="J15" s="138"/>
      <c r="K15" s="207"/>
      <c r="L15" s="138"/>
      <c r="M15" s="138"/>
      <c r="N15" s="138"/>
      <c r="O15" s="138"/>
      <c r="P15" s="138"/>
      <c r="Q15" s="138"/>
      <c r="R15" s="208"/>
      <c r="S15" s="208"/>
      <c r="T15" s="208"/>
      <c r="U15" s="53"/>
      <c r="V15" s="53"/>
      <c r="W15" s="53"/>
      <c r="X15" s="787"/>
      <c r="Y15" s="651"/>
      <c r="Z15" s="765"/>
      <c r="AA15" s="651"/>
      <c r="AB15" s="651"/>
      <c r="AC15" s="651"/>
      <c r="AD15" s="651"/>
      <c r="AE15" s="651"/>
      <c r="AF15" s="651"/>
      <c r="AG15" s="766"/>
      <c r="AH15" s="766"/>
      <c r="AI15" s="766"/>
      <c r="AJ15" s="297"/>
      <c r="AK15" s="297"/>
      <c r="AL15" s="297"/>
      <c r="AM15" s="297"/>
      <c r="AN15" s="115"/>
      <c r="AO15" s="273">
        <v>1</v>
      </c>
      <c r="AP15" s="274">
        <v>2</v>
      </c>
      <c r="AQ15" s="274">
        <v>3</v>
      </c>
      <c r="AR15" s="274">
        <v>4</v>
      </c>
      <c r="AS15" s="274">
        <v>5</v>
      </c>
      <c r="AT15" s="274">
        <v>6</v>
      </c>
      <c r="AU15" s="274">
        <v>7</v>
      </c>
      <c r="AV15" s="274">
        <v>8</v>
      </c>
      <c r="AW15" s="274">
        <v>9</v>
      </c>
      <c r="AX15" s="274">
        <v>10</v>
      </c>
      <c r="AY15" s="274">
        <v>11</v>
      </c>
      <c r="AZ15" s="274">
        <v>12</v>
      </c>
      <c r="BA15" s="274">
        <v>13</v>
      </c>
      <c r="BB15" s="274">
        <v>14</v>
      </c>
      <c r="BC15" s="275">
        <v>15</v>
      </c>
      <c r="BE15" s="115"/>
      <c r="BF15" s="273">
        <v>16</v>
      </c>
      <c r="BG15" s="274">
        <v>17</v>
      </c>
      <c r="BH15" s="274">
        <v>18</v>
      </c>
      <c r="BI15" s="274">
        <v>19</v>
      </c>
      <c r="BJ15" s="274">
        <v>20</v>
      </c>
      <c r="BK15" s="274">
        <v>21</v>
      </c>
      <c r="BL15" s="274">
        <v>22</v>
      </c>
      <c r="BM15" s="274">
        <v>23</v>
      </c>
      <c r="BN15" s="274">
        <v>24</v>
      </c>
      <c r="BO15" s="274">
        <v>25</v>
      </c>
      <c r="BP15" s="274">
        <v>26</v>
      </c>
      <c r="BQ15" s="274">
        <v>27</v>
      </c>
      <c r="BR15" s="274">
        <v>28</v>
      </c>
      <c r="BS15" s="274">
        <v>29</v>
      </c>
      <c r="BT15" s="275">
        <v>30</v>
      </c>
    </row>
    <row r="16" spans="1:72" ht="12" customHeight="1" x14ac:dyDescent="0.25">
      <c r="A16" s="92">
        <v>0</v>
      </c>
      <c r="B16" s="116"/>
      <c r="C16" s="9" t="str">
        <f>Data!B13</f>
        <v>Interne timer</v>
      </c>
      <c r="D16" s="9"/>
      <c r="E16" s="112" t="str">
        <f>Data!B24</f>
        <v>Timer</v>
      </c>
      <c r="F16" s="245">
        <f>'Budget &amp; Total'!G20</f>
        <v>0</v>
      </c>
      <c r="G16" s="118">
        <f ca="1">HLOOKUP($G$5,'Period(er)'!$X:$AL,5+A16,FALSE)</f>
        <v>0</v>
      </c>
      <c r="I16" s="120">
        <f>SUM(J16:AM16)</f>
        <v>0</v>
      </c>
      <c r="J16" s="603"/>
      <c r="K16" s="604"/>
      <c r="L16" s="604"/>
      <c r="M16" s="604"/>
      <c r="N16" s="604"/>
      <c r="O16" s="604"/>
      <c r="P16" s="604"/>
      <c r="Q16" s="604"/>
      <c r="R16" s="604"/>
      <c r="S16" s="604"/>
      <c r="T16" s="604"/>
      <c r="U16" s="604"/>
      <c r="V16" s="604"/>
      <c r="W16" s="604"/>
      <c r="X16" s="788"/>
      <c r="Y16" s="767"/>
      <c r="Z16" s="767"/>
      <c r="AA16" s="767"/>
      <c r="AB16" s="767"/>
      <c r="AC16" s="767"/>
      <c r="AD16" s="767"/>
      <c r="AE16" s="767"/>
      <c r="AF16" s="767"/>
      <c r="AG16" s="767"/>
      <c r="AH16" s="767"/>
      <c r="AI16" s="767"/>
      <c r="AJ16" s="767"/>
      <c r="AK16" s="767"/>
      <c r="AL16" s="767"/>
      <c r="AM16" s="767"/>
      <c r="AN16" s="94"/>
      <c r="AO16" s="276"/>
      <c r="AP16" s="277"/>
      <c r="AQ16" s="277"/>
      <c r="AR16" s="277"/>
      <c r="AS16" s="277"/>
      <c r="AT16" s="277"/>
      <c r="AU16" s="277"/>
      <c r="AV16" s="277"/>
      <c r="AW16" s="277"/>
      <c r="AX16" s="277"/>
      <c r="AY16" s="277"/>
      <c r="AZ16" s="277"/>
      <c r="BA16" s="277"/>
      <c r="BB16" s="277"/>
      <c r="BC16" s="278"/>
      <c r="BE16" s="94"/>
      <c r="BF16" s="276"/>
      <c r="BG16" s="277"/>
      <c r="BH16" s="277"/>
      <c r="BI16" s="277"/>
      <c r="BJ16" s="277"/>
      <c r="BK16" s="277"/>
      <c r="BL16" s="277"/>
      <c r="BM16" s="277"/>
      <c r="BN16" s="277"/>
      <c r="BO16" s="277"/>
      <c r="BP16" s="277"/>
      <c r="BQ16" s="277"/>
      <c r="BR16" s="277"/>
      <c r="BS16" s="277"/>
      <c r="BT16" s="278"/>
    </row>
    <row r="17" spans="1:72" ht="12" customHeight="1" x14ac:dyDescent="0.25">
      <c r="A17" s="92">
        <v>1</v>
      </c>
      <c r="B17" s="38"/>
      <c r="C17" s="9" t="str">
        <f>Data!B14</f>
        <v>Teknisk/adm timer</v>
      </c>
      <c r="D17" s="9"/>
      <c r="E17" s="112" t="str">
        <f>Data!B24</f>
        <v>Timer</v>
      </c>
      <c r="F17" s="245">
        <f>'Budget &amp; Total'!G21</f>
        <v>0</v>
      </c>
      <c r="G17" s="119">
        <f ca="1">HLOOKUP($G$5,'Period(er)'!$X:$AL,5+A17,FALSE)</f>
        <v>0</v>
      </c>
      <c r="I17" s="120">
        <f>SUM(J17:AM17)</f>
        <v>0</v>
      </c>
      <c r="J17" s="605"/>
      <c r="K17" s="606"/>
      <c r="L17" s="606"/>
      <c r="M17" s="606"/>
      <c r="N17" s="606"/>
      <c r="O17" s="606"/>
      <c r="P17" s="606"/>
      <c r="Q17" s="606"/>
      <c r="R17" s="606"/>
      <c r="S17" s="606"/>
      <c r="T17" s="606"/>
      <c r="U17" s="606"/>
      <c r="V17" s="606"/>
      <c r="W17" s="606"/>
      <c r="X17" s="607"/>
      <c r="Y17" s="767"/>
      <c r="Z17" s="767"/>
      <c r="AA17" s="767"/>
      <c r="AB17" s="767"/>
      <c r="AC17" s="767"/>
      <c r="AD17" s="767"/>
      <c r="AE17" s="767"/>
      <c r="AF17" s="767"/>
      <c r="AG17" s="767"/>
      <c r="AH17" s="767"/>
      <c r="AI17" s="767"/>
      <c r="AJ17" s="767"/>
      <c r="AK17" s="767"/>
      <c r="AL17" s="767"/>
      <c r="AM17" s="767"/>
      <c r="AN17" s="94"/>
      <c r="AO17" s="43"/>
      <c r="BC17" s="114"/>
      <c r="BE17" s="94"/>
      <c r="BF17" s="43"/>
      <c r="BT17" s="114"/>
    </row>
    <row r="18" spans="1:72" ht="12" customHeight="1" x14ac:dyDescent="0.25">
      <c r="A18" s="92">
        <v>2</v>
      </c>
      <c r="B18" s="74" t="str">
        <f>Data!B5</f>
        <v>Personaleudgifter</v>
      </c>
      <c r="C18" s="4"/>
      <c r="D18" s="4"/>
      <c r="E18" s="121"/>
      <c r="F18" s="117"/>
      <c r="G18" s="117">
        <f ca="1">HLOOKUP($G$5,'Period(er)'!$X:$AL,5+A18,FALSE)</f>
        <v>0</v>
      </c>
      <c r="I18" s="122"/>
      <c r="J18" s="797"/>
      <c r="K18" s="757"/>
      <c r="L18" s="757"/>
      <c r="M18" s="757"/>
      <c r="N18" s="757"/>
      <c r="O18" s="757"/>
      <c r="P18" s="757"/>
      <c r="Q18" s="757"/>
      <c r="R18" s="757"/>
      <c r="S18" s="757"/>
      <c r="T18" s="757"/>
      <c r="U18" s="757"/>
      <c r="V18" s="757"/>
      <c r="W18" s="757"/>
      <c r="X18" s="789"/>
      <c r="Y18" s="751"/>
      <c r="Z18" s="751"/>
      <c r="AA18" s="751"/>
      <c r="AB18" s="751"/>
      <c r="AC18" s="751"/>
      <c r="AD18" s="751"/>
      <c r="AE18" s="751"/>
      <c r="AF18" s="751"/>
      <c r="AG18" s="751"/>
      <c r="AH18" s="751"/>
      <c r="AI18" s="751"/>
      <c r="AJ18" s="751"/>
      <c r="AK18" s="751"/>
      <c r="AL18" s="751"/>
      <c r="AM18" s="751"/>
      <c r="AN18" s="94"/>
      <c r="AO18" s="43"/>
      <c r="BC18" s="114"/>
      <c r="BE18" s="94"/>
      <c r="BF18" s="43"/>
      <c r="BT18" s="114"/>
    </row>
    <row r="19" spans="1:72" ht="12" customHeight="1" x14ac:dyDescent="0.25">
      <c r="A19" s="92">
        <v>3</v>
      </c>
      <c r="B19" s="116"/>
      <c r="C19" s="9" t="str">
        <f>Data!B15</f>
        <v>Interen løn</v>
      </c>
      <c r="D19" s="9"/>
      <c r="E19" s="112" t="s">
        <v>31</v>
      </c>
      <c r="F19" s="245">
        <f>'Budget &amp; Total'!G24</f>
        <v>0</v>
      </c>
      <c r="G19" s="119">
        <f ca="1">HLOOKUP($G$5,'Period(er)'!$X:$AL,5+A19,FALSE)</f>
        <v>0</v>
      </c>
      <c r="I19" s="120">
        <f>SUM(J19:AM19)</f>
        <v>0</v>
      </c>
      <c r="J19" s="605"/>
      <c r="K19" s="606"/>
      <c r="L19" s="606"/>
      <c r="M19" s="606"/>
      <c r="N19" s="606"/>
      <c r="O19" s="606"/>
      <c r="P19" s="606"/>
      <c r="Q19" s="606"/>
      <c r="R19" s="606"/>
      <c r="S19" s="606"/>
      <c r="T19" s="606"/>
      <c r="U19" s="606"/>
      <c r="V19" s="606"/>
      <c r="W19" s="606"/>
      <c r="X19" s="607"/>
      <c r="Y19" s="767"/>
      <c r="Z19" s="767"/>
      <c r="AA19" s="767"/>
      <c r="AB19" s="767"/>
      <c r="AC19" s="767"/>
      <c r="AD19" s="767"/>
      <c r="AE19" s="767"/>
      <c r="AF19" s="767"/>
      <c r="AG19" s="767"/>
      <c r="AH19" s="767"/>
      <c r="AI19" s="767"/>
      <c r="AJ19" s="767"/>
      <c r="AK19" s="767"/>
      <c r="AL19" s="767"/>
      <c r="AM19" s="767"/>
      <c r="AN19" s="94"/>
      <c r="AO19" s="43">
        <f ca="1">IF(Data!$H$2="ja",IF(HLOOKUP($G$5,'Partner-period(er)'!$AP:$BD,5+$A19+((AO$15-1)*50),FALSE)&gt;0,1,0),0)</f>
        <v>0</v>
      </c>
      <c r="AP19">
        <f ca="1">IF(Data!$H$2="ja",IF(HLOOKUP($G$5,'Partner-period(er)'!$AP:$BD,5+$A19+((AP$15-1)*50),FALSE)&gt;0,1,0),0)</f>
        <v>0</v>
      </c>
      <c r="AQ19">
        <f ca="1">IF(Data!$H$2="ja",IF(HLOOKUP($G$5,'Partner-period(er)'!$AP:$BD,5+$A19+((AQ$15-1)*50),FALSE)&gt;0,1,0),0)</f>
        <v>0</v>
      </c>
      <c r="AR19">
        <f ca="1">IF(Data!$H$2="ja",IF(HLOOKUP($G$5,'Partner-period(er)'!$AP:$BD,5+$A19+((AR$15-1)*50),FALSE)&gt;0,1,0),0)</f>
        <v>0</v>
      </c>
      <c r="AS19">
        <f ca="1">IF(Data!$H$2="ja",IF(HLOOKUP($G$5,'Partner-period(er)'!$AP:$BD,5+$A19+((AS$15-1)*50),FALSE)&gt;0,1,0),0)</f>
        <v>0</v>
      </c>
      <c r="AT19">
        <f ca="1">IF(Data!$H$2="ja",IF(HLOOKUP($G$5,'Partner-period(er)'!$AP:$BD,5+$A19+((AT$15-1)*50),FALSE)&gt;0,1,0),0)</f>
        <v>0</v>
      </c>
      <c r="AU19">
        <f ca="1">IF(Data!$H$2="ja",IF(HLOOKUP($G$5,'Partner-period(er)'!$AP:$BD,5+$A19+((AU$15-1)*50),FALSE)&gt;0,1,0),0)</f>
        <v>0</v>
      </c>
      <c r="AV19">
        <f ca="1">IF(Data!$H$2="ja",IF(HLOOKUP($G$5,'Partner-period(er)'!$AP:$BD,5+$A19+((AV$15-1)*50),FALSE)&gt;0,1,0),0)</f>
        <v>0</v>
      </c>
      <c r="AW19">
        <f ca="1">IF(Data!$H$2="ja",IF(HLOOKUP($G$5,'Partner-period(er)'!$AP:$BD,5+$A19+((AW$15-1)*50),FALSE)&gt;0,1,0),0)</f>
        <v>0</v>
      </c>
      <c r="AX19">
        <f ca="1">IF(Data!$H$2="ja",IF(HLOOKUP($G$5,'Partner-period(er)'!$AP:$BD,5+$A19+((AX$15-1)*50),FALSE)&gt;0,1,0),0)</f>
        <v>0</v>
      </c>
      <c r="AY19">
        <f ca="1">IF(Data!$H$2="ja",IF(HLOOKUP($G$5,'Partner-period(er)'!$AP:$BD,5+$A19+((AY$15-1)*50),FALSE)&gt;0,1,0),0)</f>
        <v>0</v>
      </c>
      <c r="AZ19">
        <f ca="1">IF(Data!$H$2="ja",IF(HLOOKUP($G$5,'Partner-period(er)'!$AP:$BD,5+$A19+((AZ$15-1)*50),FALSE)&gt;0,1,0),0)</f>
        <v>0</v>
      </c>
      <c r="BA19">
        <f ca="1">IF(Data!$H$2="ja",IF(HLOOKUP($G$5,'Partner-period(er)'!$AP:$BD,5+$A19+((BA$15-1)*50),FALSE)&gt;0,1,0),0)</f>
        <v>0</v>
      </c>
      <c r="BB19">
        <f ca="1">IF(Data!$H$2="ja",IF(HLOOKUP($G$5,'Partner-period(er)'!$AP:$BD,5+$A19+((BB$15-1)*50),FALSE)&gt;0,1,0),0)</f>
        <v>0</v>
      </c>
      <c r="BC19" s="114">
        <f ca="1">IF(Data!$H$2="ja",IF(HLOOKUP($G$5,'Partner-period(er)'!$AP:$BD,5+$A19+((BC$15-1)*50),FALSE)&gt;0,1,0),0)</f>
        <v>0</v>
      </c>
      <c r="BE19" s="94"/>
      <c r="BF19" s="43">
        <f ca="1">IF(Data!$H$2="ja",IF(HLOOKUP($G$5,'Partner-period(er)'!$AP:$BD,5+$A19+((BF$15-1)*50),FALSE)&gt;0,1,0),0)</f>
        <v>0</v>
      </c>
      <c r="BG19">
        <f ca="1">IF(Data!$H$2="ja",IF(HLOOKUP($G$5,'Partner-period(er)'!$AP:$BD,5+$A19+((BG$15-1)*50),FALSE)&gt;0,1,0),0)</f>
        <v>0</v>
      </c>
      <c r="BH19">
        <f ca="1">IF(Data!$H$2="ja",IF(HLOOKUP($G$5,'Partner-period(er)'!$AP:$BD,5+$A19+((BH$15-1)*50),FALSE)&gt;0,1,0),0)</f>
        <v>0</v>
      </c>
      <c r="BI19">
        <f ca="1">IF(Data!$H$2="ja",IF(HLOOKUP($G$5,'Partner-period(er)'!$AP:$BD,5+$A19+((BI$15-1)*50),FALSE)&gt;0,1,0),0)</f>
        <v>0</v>
      </c>
      <c r="BJ19">
        <f ca="1">IF(Data!$H$2="ja",IF(HLOOKUP($G$5,'Partner-period(er)'!$AP:$BD,5+$A19+((BJ$15-1)*50),FALSE)&gt;0,1,0),0)</f>
        <v>0</v>
      </c>
      <c r="BK19">
        <f ca="1">IF(Data!$H$2="ja",IF(HLOOKUP($G$5,'Partner-period(er)'!$AP:$BD,5+$A19+((BK$15-1)*50),FALSE)&gt;0,1,0),0)</f>
        <v>0</v>
      </c>
      <c r="BL19">
        <f ca="1">IF(Data!$H$2="ja",IF(HLOOKUP($G$5,'Partner-period(er)'!$AP:$BD,5+$A19+((BL$15-1)*50),FALSE)&gt;0,1,0),0)</f>
        <v>0</v>
      </c>
      <c r="BM19">
        <f ca="1">IF(Data!$H$2="ja",IF(HLOOKUP($G$5,'Partner-period(er)'!$AP:$BD,5+$A19+((BM$15-1)*50),FALSE)&gt;0,1,0),0)</f>
        <v>0</v>
      </c>
      <c r="BN19">
        <f ca="1">IF(Data!$H$2="ja",IF(HLOOKUP($G$5,'Partner-period(er)'!$AP:$BD,5+$A19+((BN$15-1)*50),FALSE)&gt;0,1,0),0)</f>
        <v>0</v>
      </c>
      <c r="BO19">
        <f ca="1">IF(Data!$H$2="ja",IF(HLOOKUP($G$5,'Partner-period(er)'!$AP:$BD,5+$A19+((BO$15-1)*50),FALSE)&gt;0,1,0),0)</f>
        <v>0</v>
      </c>
      <c r="BP19">
        <f ca="1">IF(Data!$H$2="ja",IF(HLOOKUP($G$5,'Partner-period(er)'!$AP:$BD,5+$A19+((BP$15-1)*50),FALSE)&gt;0,1,0),0)</f>
        <v>0</v>
      </c>
      <c r="BQ19">
        <f ca="1">IF(Data!$H$2="ja",IF(HLOOKUP($G$5,'Partner-period(er)'!$AP:$BD,5+$A19+((BQ$15-1)*50),FALSE)&gt;0,1,0),0)</f>
        <v>0</v>
      </c>
      <c r="BR19">
        <f ca="1">IF(Data!$H$2="ja",IF(HLOOKUP($G$5,'Partner-period(er)'!$AP:$BD,5+$A19+((BR$15-1)*50),FALSE)&gt;0,1,0),0)</f>
        <v>0</v>
      </c>
      <c r="BS19">
        <f ca="1">IF(Data!$H$2="ja",IF(HLOOKUP($G$5,'Partner-period(er)'!$AP:$BD,5+$A19+((BS$15-1)*50),FALSE)&gt;0,1,0),0)</f>
        <v>0</v>
      </c>
      <c r="BT19" s="114">
        <f ca="1">IF(Data!$H$2="ja",IF(HLOOKUP($G$5,'Partner-period(er)'!$AP:$BD,5+$A19+((BT$15-1)*50),FALSE)&gt;0,1,0),0)</f>
        <v>0</v>
      </c>
    </row>
    <row r="20" spans="1:72" ht="12" customHeight="1" x14ac:dyDescent="0.25">
      <c r="A20" s="92">
        <v>4</v>
      </c>
      <c r="B20" s="39"/>
      <c r="C20" s="9" t="str">
        <f>Data!B16</f>
        <v>Teknisk/adm løn</v>
      </c>
      <c r="D20" s="9"/>
      <c r="E20" s="112" t="s">
        <v>31</v>
      </c>
      <c r="F20" s="245">
        <f>'Budget &amp; Total'!G25</f>
        <v>0</v>
      </c>
      <c r="G20" s="119">
        <f ca="1">HLOOKUP($G$5,'Period(er)'!$X:$AL,5+A20,FALSE)</f>
        <v>0</v>
      </c>
      <c r="I20" s="120">
        <f>SUM(J20:AM20)</f>
        <v>0</v>
      </c>
      <c r="J20" s="605"/>
      <c r="K20" s="606"/>
      <c r="L20" s="606"/>
      <c r="M20" s="606"/>
      <c r="N20" s="606"/>
      <c r="O20" s="606"/>
      <c r="P20" s="606"/>
      <c r="Q20" s="606"/>
      <c r="R20" s="606"/>
      <c r="S20" s="606"/>
      <c r="T20" s="606"/>
      <c r="U20" s="606"/>
      <c r="V20" s="606"/>
      <c r="W20" s="606"/>
      <c r="X20" s="607"/>
      <c r="Y20" s="767"/>
      <c r="Z20" s="767"/>
      <c r="AA20" s="767"/>
      <c r="AB20" s="767"/>
      <c r="AC20" s="767"/>
      <c r="AD20" s="767"/>
      <c r="AE20" s="767"/>
      <c r="AF20" s="767"/>
      <c r="AG20" s="767"/>
      <c r="AH20" s="767"/>
      <c r="AI20" s="767"/>
      <c r="AJ20" s="767"/>
      <c r="AK20" s="767"/>
      <c r="AL20" s="767"/>
      <c r="AM20" s="767"/>
      <c r="AN20" s="94"/>
      <c r="AO20" s="43">
        <f ca="1">IF(Data!$H$2="ja",IF(HLOOKUP($G$5,'Partner-period(er)'!$AP:$BD,5+$A20+((AO$15-1)*50),FALSE)&gt;0,1,0),0)</f>
        <v>0</v>
      </c>
      <c r="AP20">
        <f ca="1">IF(Data!$H$2="ja",IF(HLOOKUP($G$5,'Partner-period(er)'!$AP:$BD,5+$A20+((AP$15-1)*50),FALSE)&gt;0,1,0),0)</f>
        <v>0</v>
      </c>
      <c r="AQ20">
        <f ca="1">IF(Data!$H$2="ja",IF(HLOOKUP($G$5,'Partner-period(er)'!$AP:$BD,5+$A20+((AQ$15-1)*50),FALSE)&gt;0,1,0),0)</f>
        <v>0</v>
      </c>
      <c r="AR20">
        <f ca="1">IF(Data!$H$2="ja",IF(HLOOKUP($G$5,'Partner-period(er)'!$AP:$BD,5+$A20+((AR$15-1)*50),FALSE)&gt;0,1,0),0)</f>
        <v>0</v>
      </c>
      <c r="AS20">
        <f ca="1">IF(Data!$H$2="ja",IF(HLOOKUP($G$5,'Partner-period(er)'!$AP:$BD,5+$A20+((AS$15-1)*50),FALSE)&gt;0,1,0),0)</f>
        <v>0</v>
      </c>
      <c r="AT20">
        <f ca="1">IF(Data!$H$2="ja",IF(HLOOKUP($G$5,'Partner-period(er)'!$AP:$BD,5+$A20+((AT$15-1)*50),FALSE)&gt;0,1,0),0)</f>
        <v>0</v>
      </c>
      <c r="AU20">
        <f ca="1">IF(Data!$H$2="ja",IF(HLOOKUP($G$5,'Partner-period(er)'!$AP:$BD,5+$A20+((AU$15-1)*50),FALSE)&gt;0,1,0),0)</f>
        <v>0</v>
      </c>
      <c r="AV20">
        <f ca="1">IF(Data!$H$2="ja",IF(HLOOKUP($G$5,'Partner-period(er)'!$AP:$BD,5+$A20+((AV$15-1)*50),FALSE)&gt;0,1,0),0)</f>
        <v>0</v>
      </c>
      <c r="AW20">
        <f ca="1">IF(Data!$H$2="ja",IF(HLOOKUP($G$5,'Partner-period(er)'!$AP:$BD,5+$A20+((AW$15-1)*50),FALSE)&gt;0,1,0),0)</f>
        <v>0</v>
      </c>
      <c r="AX20">
        <f ca="1">IF(Data!$H$2="ja",IF(HLOOKUP($G$5,'Partner-period(er)'!$AP:$BD,5+$A20+((AX$15-1)*50),FALSE)&gt;0,1,0),0)</f>
        <v>0</v>
      </c>
      <c r="AY20">
        <f ca="1">IF(Data!$H$2="ja",IF(HLOOKUP($G$5,'Partner-period(er)'!$AP:$BD,5+$A20+((AY$15-1)*50),FALSE)&gt;0,1,0),0)</f>
        <v>0</v>
      </c>
      <c r="AZ20">
        <f ca="1">IF(Data!$H$2="ja",IF(HLOOKUP($G$5,'Partner-period(er)'!$AP:$BD,5+$A20+((AZ$15-1)*50),FALSE)&gt;0,1,0),0)</f>
        <v>0</v>
      </c>
      <c r="BA20">
        <f ca="1">IF(Data!$H$2="ja",IF(HLOOKUP($G$5,'Partner-period(er)'!$AP:$BD,5+$A20+((BA$15-1)*50),FALSE)&gt;0,1,0),0)</f>
        <v>0</v>
      </c>
      <c r="BB20">
        <f ca="1">IF(Data!$H$2="ja",IF(HLOOKUP($G$5,'Partner-period(er)'!$AP:$BD,5+$A20+((BB$15-1)*50),FALSE)&gt;0,1,0),0)</f>
        <v>0</v>
      </c>
      <c r="BC20" s="114">
        <f ca="1">IF(Data!$H$2="ja",IF(HLOOKUP($G$5,'Partner-period(er)'!$AP:$BD,5+$A20+((BC$15-1)*50),FALSE)&gt;0,1,0),0)</f>
        <v>0</v>
      </c>
      <c r="BE20" s="94"/>
      <c r="BF20" s="43">
        <f ca="1">IF(Data!$H$2="ja",IF(HLOOKUP($G$5,'Partner-period(er)'!$AP:$BD,5+$A20+((BF$15-1)*50),FALSE)&gt;0,1,0),0)</f>
        <v>0</v>
      </c>
      <c r="BG20">
        <f ca="1">IF(Data!$H$2="ja",IF(HLOOKUP($G$5,'Partner-period(er)'!$AP:$BD,5+$A20+((BG$15-1)*50),FALSE)&gt;0,1,0),0)</f>
        <v>0</v>
      </c>
      <c r="BH20">
        <f ca="1">IF(Data!$H$2="ja",IF(HLOOKUP($G$5,'Partner-period(er)'!$AP:$BD,5+$A20+((BH$15-1)*50),FALSE)&gt;0,1,0),0)</f>
        <v>0</v>
      </c>
      <c r="BI20">
        <f ca="1">IF(Data!$H$2="ja",IF(HLOOKUP($G$5,'Partner-period(er)'!$AP:$BD,5+$A20+((BI$15-1)*50),FALSE)&gt;0,1,0),0)</f>
        <v>0</v>
      </c>
      <c r="BJ20">
        <f ca="1">IF(Data!$H$2="ja",IF(HLOOKUP($G$5,'Partner-period(er)'!$AP:$BD,5+$A20+((BJ$15-1)*50),FALSE)&gt;0,1,0),0)</f>
        <v>0</v>
      </c>
      <c r="BK20">
        <f ca="1">IF(Data!$H$2="ja",IF(HLOOKUP($G$5,'Partner-period(er)'!$AP:$BD,5+$A20+((BK$15-1)*50),FALSE)&gt;0,1,0),0)</f>
        <v>0</v>
      </c>
      <c r="BL20">
        <f ca="1">IF(Data!$H$2="ja",IF(HLOOKUP($G$5,'Partner-period(er)'!$AP:$BD,5+$A20+((BL$15-1)*50),FALSE)&gt;0,1,0),0)</f>
        <v>0</v>
      </c>
      <c r="BM20">
        <f ca="1">IF(Data!$H$2="ja",IF(HLOOKUP($G$5,'Partner-period(er)'!$AP:$BD,5+$A20+((BM$15-1)*50),FALSE)&gt;0,1,0),0)</f>
        <v>0</v>
      </c>
      <c r="BN20">
        <f ca="1">IF(Data!$H$2="ja",IF(HLOOKUP($G$5,'Partner-period(er)'!$AP:$BD,5+$A20+((BN$15-1)*50),FALSE)&gt;0,1,0),0)</f>
        <v>0</v>
      </c>
      <c r="BO20">
        <f ca="1">IF(Data!$H$2="ja",IF(HLOOKUP($G$5,'Partner-period(er)'!$AP:$BD,5+$A20+((BO$15-1)*50),FALSE)&gt;0,1,0),0)</f>
        <v>0</v>
      </c>
      <c r="BP20">
        <f ca="1">IF(Data!$H$2="ja",IF(HLOOKUP($G$5,'Partner-period(er)'!$AP:$BD,5+$A20+((BP$15-1)*50),FALSE)&gt;0,1,0),0)</f>
        <v>0</v>
      </c>
      <c r="BQ20">
        <f ca="1">IF(Data!$H$2="ja",IF(HLOOKUP($G$5,'Partner-period(er)'!$AP:$BD,5+$A20+((BQ$15-1)*50),FALSE)&gt;0,1,0),0)</f>
        <v>0</v>
      </c>
      <c r="BR20">
        <f ca="1">IF(Data!$H$2="ja",IF(HLOOKUP($G$5,'Partner-period(er)'!$AP:$BD,5+$A20+((BR$15-1)*50),FALSE)&gt;0,1,0),0)</f>
        <v>0</v>
      </c>
      <c r="BS20">
        <f ca="1">IF(Data!$H$2="ja",IF(HLOOKUP($G$5,'Partner-period(er)'!$AP:$BD,5+$A20+((BS$15-1)*50),FALSE)&gt;0,1,0),0)</f>
        <v>0</v>
      </c>
      <c r="BT20" s="114">
        <f ca="1">IF(Data!$H$2="ja",IF(HLOOKUP($G$5,'Partner-period(er)'!$AP:$BD,5+$A20+((BT$15-1)*50),FALSE)&gt;0,1,0),0)</f>
        <v>0</v>
      </c>
    </row>
    <row r="21" spans="1:72" ht="12" customHeight="1" x14ac:dyDescent="0.25">
      <c r="A21" s="92">
        <v>5</v>
      </c>
      <c r="B21" s="40"/>
      <c r="C21" s="41" t="str">
        <f>Data!B25</f>
        <v>Overhead</v>
      </c>
      <c r="D21" s="41"/>
      <c r="E21" s="123" t="s">
        <v>31</v>
      </c>
      <c r="F21" s="245">
        <f>'Budget &amp; Total'!G27</f>
        <v>0</v>
      </c>
      <c r="G21" s="119">
        <f ca="1">HLOOKUP($G$5,'Period(er)'!$X:$AL,5+A21,FALSE)</f>
        <v>0</v>
      </c>
      <c r="I21" s="120">
        <f>SUM(J21:AM21)</f>
        <v>0</v>
      </c>
      <c r="J21" s="812">
        <f>(J19+J20)*J10</f>
        <v>0</v>
      </c>
      <c r="K21" s="813">
        <f t="shared" ref="K21:X21" si="0">(K19+K20)*K10</f>
        <v>0</v>
      </c>
      <c r="L21" s="813">
        <f t="shared" si="0"/>
        <v>0</v>
      </c>
      <c r="M21" s="813">
        <f t="shared" si="0"/>
        <v>0</v>
      </c>
      <c r="N21" s="813">
        <f t="shared" si="0"/>
        <v>0</v>
      </c>
      <c r="O21" s="813">
        <f t="shared" si="0"/>
        <v>0</v>
      </c>
      <c r="P21" s="813">
        <f t="shared" si="0"/>
        <v>0</v>
      </c>
      <c r="Q21" s="813">
        <f t="shared" si="0"/>
        <v>0</v>
      </c>
      <c r="R21" s="813">
        <f t="shared" si="0"/>
        <v>0</v>
      </c>
      <c r="S21" s="813">
        <f t="shared" si="0"/>
        <v>0</v>
      </c>
      <c r="T21" s="813">
        <f t="shared" si="0"/>
        <v>0</v>
      </c>
      <c r="U21" s="813">
        <f t="shared" si="0"/>
        <v>0</v>
      </c>
      <c r="V21" s="813">
        <f t="shared" si="0"/>
        <v>0</v>
      </c>
      <c r="W21" s="813">
        <f t="shared" si="0"/>
        <v>0</v>
      </c>
      <c r="X21" s="814">
        <f t="shared" si="0"/>
        <v>0</v>
      </c>
      <c r="Y21" s="751">
        <f>(Y19+Y20)*Y10</f>
        <v>0</v>
      </c>
      <c r="Z21" s="751">
        <f t="shared" ref="Z21:AM21" si="1">(Z19+Z20)*Z10</f>
        <v>0</v>
      </c>
      <c r="AA21" s="751">
        <f t="shared" si="1"/>
        <v>0</v>
      </c>
      <c r="AB21" s="751">
        <f t="shared" si="1"/>
        <v>0</v>
      </c>
      <c r="AC21" s="751">
        <f t="shared" si="1"/>
        <v>0</v>
      </c>
      <c r="AD21" s="751">
        <f t="shared" si="1"/>
        <v>0</v>
      </c>
      <c r="AE21" s="751">
        <f t="shared" si="1"/>
        <v>0</v>
      </c>
      <c r="AF21" s="751">
        <f t="shared" si="1"/>
        <v>0</v>
      </c>
      <c r="AG21" s="751">
        <f t="shared" si="1"/>
        <v>0</v>
      </c>
      <c r="AH21" s="751">
        <f t="shared" si="1"/>
        <v>0</v>
      </c>
      <c r="AI21" s="751">
        <f t="shared" si="1"/>
        <v>0</v>
      </c>
      <c r="AJ21" s="751">
        <f t="shared" si="1"/>
        <v>0</v>
      </c>
      <c r="AK21" s="751">
        <f t="shared" si="1"/>
        <v>0</v>
      </c>
      <c r="AL21" s="751">
        <f t="shared" si="1"/>
        <v>0</v>
      </c>
      <c r="AM21" s="751">
        <f t="shared" si="1"/>
        <v>0</v>
      </c>
      <c r="AN21" s="94"/>
      <c r="AO21" s="43"/>
      <c r="BC21" s="114"/>
      <c r="BE21" s="94"/>
      <c r="BF21" s="43"/>
      <c r="BT21" s="114"/>
    </row>
    <row r="22" spans="1:72" ht="12" customHeight="1" x14ac:dyDescent="0.25">
      <c r="A22" s="92">
        <v>6</v>
      </c>
      <c r="B22" s="124"/>
      <c r="C22" s="32" t="str">
        <f>Data!B39</f>
        <v>Lønomkostninger total</v>
      </c>
      <c r="D22" s="32"/>
      <c r="E22" s="444" t="s">
        <v>31</v>
      </c>
      <c r="F22" s="246">
        <f>'Budget &amp; Total'!G28</f>
        <v>0</v>
      </c>
      <c r="G22" s="126">
        <f ca="1">HLOOKUP($G$5,'Period(er)'!$X:$AL,5+A22,FALSE)</f>
        <v>0</v>
      </c>
      <c r="I22" s="127">
        <f>SUM(J22:AM22)</f>
        <v>0</v>
      </c>
      <c r="J22" s="491">
        <f>SUM(J19:J21)</f>
        <v>0</v>
      </c>
      <c r="K22" s="491">
        <f t="shared" ref="K22:X22" si="2">SUM(K19:K21)</f>
        <v>0</v>
      </c>
      <c r="L22" s="491">
        <f t="shared" si="2"/>
        <v>0</v>
      </c>
      <c r="M22" s="491">
        <f t="shared" si="2"/>
        <v>0</v>
      </c>
      <c r="N22" s="491">
        <f t="shared" si="2"/>
        <v>0</v>
      </c>
      <c r="O22" s="491">
        <f t="shared" si="2"/>
        <v>0</v>
      </c>
      <c r="P22" s="491">
        <f t="shared" si="2"/>
        <v>0</v>
      </c>
      <c r="Q22" s="491">
        <f t="shared" si="2"/>
        <v>0</v>
      </c>
      <c r="R22" s="491">
        <f t="shared" si="2"/>
        <v>0</v>
      </c>
      <c r="S22" s="491">
        <f t="shared" si="2"/>
        <v>0</v>
      </c>
      <c r="T22" s="491">
        <f t="shared" si="2"/>
        <v>0</v>
      </c>
      <c r="U22" s="491">
        <f t="shared" si="2"/>
        <v>0</v>
      </c>
      <c r="V22" s="491">
        <f t="shared" si="2"/>
        <v>0</v>
      </c>
      <c r="W22" s="491">
        <f t="shared" si="2"/>
        <v>0</v>
      </c>
      <c r="X22" s="789">
        <f t="shared" si="2"/>
        <v>0</v>
      </c>
      <c r="Y22" s="751">
        <f>SUM(Y19:Y21)</f>
        <v>0</v>
      </c>
      <c r="Z22" s="751">
        <f t="shared" ref="Z22:AM22" si="3">SUM(Z19:Z21)</f>
        <v>0</v>
      </c>
      <c r="AA22" s="751">
        <f t="shared" si="3"/>
        <v>0</v>
      </c>
      <c r="AB22" s="751">
        <f t="shared" si="3"/>
        <v>0</v>
      </c>
      <c r="AC22" s="751">
        <f t="shared" si="3"/>
        <v>0</v>
      </c>
      <c r="AD22" s="751">
        <f t="shared" si="3"/>
        <v>0</v>
      </c>
      <c r="AE22" s="751">
        <f t="shared" si="3"/>
        <v>0</v>
      </c>
      <c r="AF22" s="751">
        <f t="shared" si="3"/>
        <v>0</v>
      </c>
      <c r="AG22" s="751">
        <f t="shared" si="3"/>
        <v>0</v>
      </c>
      <c r="AH22" s="751">
        <f t="shared" si="3"/>
        <v>0</v>
      </c>
      <c r="AI22" s="751">
        <f t="shared" si="3"/>
        <v>0</v>
      </c>
      <c r="AJ22" s="751">
        <f t="shared" si="3"/>
        <v>0</v>
      </c>
      <c r="AK22" s="751">
        <f t="shared" si="3"/>
        <v>0</v>
      </c>
      <c r="AL22" s="751">
        <f t="shared" si="3"/>
        <v>0</v>
      </c>
      <c r="AM22" s="751">
        <f t="shared" si="3"/>
        <v>0</v>
      </c>
      <c r="AN22" s="94"/>
      <c r="AO22" s="43"/>
      <c r="BC22" s="114"/>
      <c r="BE22" s="94"/>
      <c r="BF22" s="43"/>
      <c r="BT22" s="114"/>
    </row>
    <row r="23" spans="1:72" ht="12" customHeight="1" x14ac:dyDescent="0.25">
      <c r="A23" s="92">
        <v>7</v>
      </c>
      <c r="B23" s="38" t="str">
        <f>'Budget &amp; Total'!B29</f>
        <v>Andre omkostninger</v>
      </c>
      <c r="C23" s="33"/>
      <c r="D23" s="33"/>
      <c r="E23" s="27"/>
      <c r="F23" s="117"/>
      <c r="G23" s="128"/>
      <c r="I23" s="129"/>
      <c r="J23" s="167"/>
      <c r="K23" s="167"/>
      <c r="L23" s="167"/>
      <c r="M23" s="167"/>
      <c r="N23" s="167"/>
      <c r="O23" s="167"/>
      <c r="P23" s="167"/>
      <c r="Q23" s="167"/>
      <c r="R23" s="168"/>
      <c r="S23" s="168"/>
      <c r="T23" s="168"/>
      <c r="U23" s="150"/>
      <c r="V23" s="150"/>
      <c r="W23" s="150"/>
      <c r="X23" s="151"/>
      <c r="Y23" s="768"/>
      <c r="Z23" s="768"/>
      <c r="AA23" s="768"/>
      <c r="AB23" s="768"/>
      <c r="AC23" s="768"/>
      <c r="AD23" s="768"/>
      <c r="AE23" s="768"/>
      <c r="AF23" s="768"/>
      <c r="AG23" s="769"/>
      <c r="AH23" s="769"/>
      <c r="AI23" s="769"/>
      <c r="AJ23" s="751"/>
      <c r="AK23" s="751"/>
      <c r="AL23" s="751"/>
      <c r="AM23" s="751"/>
      <c r="AN23" s="94"/>
      <c r="AO23" s="43"/>
      <c r="BC23" s="114"/>
      <c r="BE23" s="94"/>
      <c r="BF23" s="43"/>
      <c r="BT23" s="114"/>
    </row>
    <row r="24" spans="1:72" ht="12" customHeight="1" x14ac:dyDescent="0.25">
      <c r="A24" s="92">
        <v>8</v>
      </c>
      <c r="B24" s="116"/>
      <c r="C24" s="9" t="str">
        <f>'Budget &amp; Total'!C30</f>
        <v>Instrumenter og udstyr</v>
      </c>
      <c r="D24" s="9"/>
      <c r="E24" s="27" t="s">
        <v>31</v>
      </c>
      <c r="F24" s="245">
        <f>'Budget &amp; Total'!G30</f>
        <v>0</v>
      </c>
      <c r="G24" s="119">
        <f ca="1">HLOOKUP($G$5,'Period(er)'!$X:$AL,5+A24,FALSE)</f>
        <v>0</v>
      </c>
      <c r="I24" s="120">
        <f t="shared" ref="I24:I32" si="4">SUM(J24:AM24)</f>
        <v>0</v>
      </c>
      <c r="J24" s="606"/>
      <c r="K24" s="606"/>
      <c r="L24" s="606"/>
      <c r="M24" s="606"/>
      <c r="N24" s="606"/>
      <c r="O24" s="606"/>
      <c r="P24" s="606"/>
      <c r="Q24" s="606"/>
      <c r="R24" s="606"/>
      <c r="S24" s="606"/>
      <c r="T24" s="606"/>
      <c r="U24" s="606"/>
      <c r="V24" s="606"/>
      <c r="W24" s="606"/>
      <c r="X24" s="607"/>
      <c r="Y24" s="767"/>
      <c r="Z24" s="767"/>
      <c r="AA24" s="767"/>
      <c r="AB24" s="767"/>
      <c r="AC24" s="767"/>
      <c r="AD24" s="767"/>
      <c r="AE24" s="767"/>
      <c r="AF24" s="767"/>
      <c r="AG24" s="767"/>
      <c r="AH24" s="767"/>
      <c r="AI24" s="767"/>
      <c r="AJ24" s="767"/>
      <c r="AK24" s="767"/>
      <c r="AL24" s="767"/>
      <c r="AM24" s="767"/>
      <c r="AN24" s="94"/>
      <c r="AO24" s="43">
        <f ca="1">IF(Data!$H$2="ja",IF(HLOOKUP($G$5,'Partner-period(er)'!$AP:$BD,5+$A24+((AO$15-1)*50),FALSE)&gt;0,1,0),0)</f>
        <v>0</v>
      </c>
      <c r="AP24">
        <f ca="1">IF(Data!$H$2="ja",IF(HLOOKUP($G$5,'Partner-period(er)'!$AP:$BD,5+$A24+((AP$15-1)*50),FALSE)&gt;0,1,0),0)</f>
        <v>0</v>
      </c>
      <c r="AQ24">
        <f ca="1">IF(Data!$H$2="ja",IF(HLOOKUP($G$5,'Partner-period(er)'!$AP:$BD,5+$A24+((AQ$15-1)*50),FALSE)&gt;0,1,0),0)</f>
        <v>0</v>
      </c>
      <c r="AR24">
        <f ca="1">IF(Data!$H$2="ja",IF(HLOOKUP($G$5,'Partner-period(er)'!$AP:$BD,5+$A24+((AR$15-1)*50),FALSE)&gt;0,1,0),0)</f>
        <v>0</v>
      </c>
      <c r="AS24">
        <f ca="1">IF(Data!$H$2="ja",IF(HLOOKUP($G$5,'Partner-period(er)'!$AP:$BD,5+$A24+((AS$15-1)*50),FALSE)&gt;0,1,0),0)</f>
        <v>0</v>
      </c>
      <c r="AT24">
        <f ca="1">IF(Data!$H$2="ja",IF(HLOOKUP($G$5,'Partner-period(er)'!$AP:$BD,5+$A24+((AT$15-1)*50),FALSE)&gt;0,1,0),0)</f>
        <v>0</v>
      </c>
      <c r="AU24">
        <f ca="1">IF(Data!$H$2="ja",IF(HLOOKUP($G$5,'Partner-period(er)'!$AP:$BD,5+$A24+((AU$15-1)*50),FALSE)&gt;0,1,0),0)</f>
        <v>0</v>
      </c>
      <c r="AV24">
        <f ca="1">IF(Data!$H$2="ja",IF(HLOOKUP($G$5,'Partner-period(er)'!$AP:$BD,5+$A24+((AV$15-1)*50),FALSE)&gt;0,1,0),0)</f>
        <v>0</v>
      </c>
      <c r="AW24">
        <f ca="1">IF(Data!$H$2="ja",IF(HLOOKUP($G$5,'Partner-period(er)'!$AP:$BD,5+$A24+((AW$15-1)*50),FALSE)&gt;0,1,0),0)</f>
        <v>0</v>
      </c>
      <c r="AX24">
        <f ca="1">IF(Data!$H$2="ja",IF(HLOOKUP($G$5,'Partner-period(er)'!$AP:$BD,5+$A24+((AX$15-1)*50),FALSE)&gt;0,1,0),0)</f>
        <v>0</v>
      </c>
      <c r="AY24">
        <f ca="1">IF(Data!$H$2="ja",IF(HLOOKUP($G$5,'Partner-period(er)'!$AP:$BD,5+$A24+((AY$15-1)*50),FALSE)&gt;0,1,0),0)</f>
        <v>0</v>
      </c>
      <c r="AZ24">
        <f ca="1">IF(Data!$H$2="ja",IF(HLOOKUP($G$5,'Partner-period(er)'!$AP:$BD,5+$A24+((AZ$15-1)*50),FALSE)&gt;0,1,0),0)</f>
        <v>0</v>
      </c>
      <c r="BA24">
        <f ca="1">IF(Data!$H$2="ja",IF(HLOOKUP($G$5,'Partner-period(er)'!$AP:$BD,5+$A24+((BA$15-1)*50),FALSE)&gt;0,1,0),0)</f>
        <v>0</v>
      </c>
      <c r="BB24">
        <f ca="1">IF(Data!$H$2="ja",IF(HLOOKUP($G$5,'Partner-period(er)'!$AP:$BD,5+$A24+((BB$15-1)*50),FALSE)&gt;0,1,0),0)</f>
        <v>0</v>
      </c>
      <c r="BC24" s="114">
        <f ca="1">IF(Data!$H$2="ja",IF(HLOOKUP($G$5,'Partner-period(er)'!$AP:$BD,5+$A24+((BC$15-1)*50),FALSE)&gt;0,1,0),0)</f>
        <v>0</v>
      </c>
      <c r="BE24" s="94"/>
      <c r="BF24" s="43">
        <f ca="1">IF(Data!$H$2="ja",IF(HLOOKUP($G$5,'Partner-period(er)'!$AP:$BD,5+$A24+((BF$15-1)*50),FALSE)&gt;0,1,0),0)</f>
        <v>0</v>
      </c>
      <c r="BG24">
        <f ca="1">IF(Data!$H$2="ja",IF(HLOOKUP($G$5,'Partner-period(er)'!$AP:$BD,5+$A24+((BG$15-1)*50),FALSE)&gt;0,1,0),0)</f>
        <v>0</v>
      </c>
      <c r="BH24">
        <f ca="1">IF(Data!$H$2="ja",IF(HLOOKUP($G$5,'Partner-period(er)'!$AP:$BD,5+$A24+((BH$15-1)*50),FALSE)&gt;0,1,0),0)</f>
        <v>0</v>
      </c>
      <c r="BI24">
        <f ca="1">IF(Data!$H$2="ja",IF(HLOOKUP($G$5,'Partner-period(er)'!$AP:$BD,5+$A24+((BI$15-1)*50),FALSE)&gt;0,1,0),0)</f>
        <v>0</v>
      </c>
      <c r="BJ24">
        <f ca="1">IF(Data!$H$2="ja",IF(HLOOKUP($G$5,'Partner-period(er)'!$AP:$BD,5+$A24+((BJ$15-1)*50),FALSE)&gt;0,1,0),0)</f>
        <v>0</v>
      </c>
      <c r="BK24">
        <f ca="1">IF(Data!$H$2="ja",IF(HLOOKUP($G$5,'Partner-period(er)'!$AP:$BD,5+$A24+((BK$15-1)*50),FALSE)&gt;0,1,0),0)</f>
        <v>0</v>
      </c>
      <c r="BL24">
        <f ca="1">IF(Data!$H$2="ja",IF(HLOOKUP($G$5,'Partner-period(er)'!$AP:$BD,5+$A24+((BL$15-1)*50),FALSE)&gt;0,1,0),0)</f>
        <v>0</v>
      </c>
      <c r="BM24">
        <f ca="1">IF(Data!$H$2="ja",IF(HLOOKUP($G$5,'Partner-period(er)'!$AP:$BD,5+$A24+((BM$15-1)*50),FALSE)&gt;0,1,0),0)</f>
        <v>0</v>
      </c>
      <c r="BN24">
        <f ca="1">IF(Data!$H$2="ja",IF(HLOOKUP($G$5,'Partner-period(er)'!$AP:$BD,5+$A24+((BN$15-1)*50),FALSE)&gt;0,1,0),0)</f>
        <v>0</v>
      </c>
      <c r="BO24">
        <f ca="1">IF(Data!$H$2="ja",IF(HLOOKUP($G$5,'Partner-period(er)'!$AP:$BD,5+$A24+((BO$15-1)*50),FALSE)&gt;0,1,0),0)</f>
        <v>0</v>
      </c>
      <c r="BP24">
        <f ca="1">IF(Data!$H$2="ja",IF(HLOOKUP($G$5,'Partner-period(er)'!$AP:$BD,5+$A24+((BP$15-1)*50),FALSE)&gt;0,1,0),0)</f>
        <v>0</v>
      </c>
      <c r="BQ24">
        <f ca="1">IF(Data!$H$2="ja",IF(HLOOKUP($G$5,'Partner-period(er)'!$AP:$BD,5+$A24+((BQ$15-1)*50),FALSE)&gt;0,1,0),0)</f>
        <v>0</v>
      </c>
      <c r="BR24">
        <f ca="1">IF(Data!$H$2="ja",IF(HLOOKUP($G$5,'Partner-period(er)'!$AP:$BD,5+$A24+((BR$15-1)*50),FALSE)&gt;0,1,0),0)</f>
        <v>0</v>
      </c>
      <c r="BS24">
        <f ca="1">IF(Data!$H$2="ja",IF(HLOOKUP($G$5,'Partner-period(er)'!$AP:$BD,5+$A24+((BS$15-1)*50),FALSE)&gt;0,1,0),0)</f>
        <v>0</v>
      </c>
      <c r="BT24" s="114">
        <f ca="1">IF(Data!$H$2="ja",IF(HLOOKUP($G$5,'Partner-period(er)'!$AP:$BD,5+$A24+((BT$15-1)*50),FALSE)&gt;0,1,0),0)</f>
        <v>0</v>
      </c>
    </row>
    <row r="25" spans="1:72" ht="12" customHeight="1" x14ac:dyDescent="0.25">
      <c r="A25" s="92">
        <v>9</v>
      </c>
      <c r="B25" s="39"/>
      <c r="C25" s="9" t="str">
        <f>'Budget &amp; Total'!C31</f>
        <v>Bygninger og jord</v>
      </c>
      <c r="D25" s="9"/>
      <c r="E25" s="27" t="s">
        <v>31</v>
      </c>
      <c r="F25" s="245">
        <f>'Budget &amp; Total'!G31</f>
        <v>0</v>
      </c>
      <c r="G25" s="119">
        <f ca="1">HLOOKUP($G$5,'Period(er)'!$X:$AL,5+A25,FALSE)</f>
        <v>0</v>
      </c>
      <c r="I25" s="120">
        <f t="shared" si="4"/>
        <v>0</v>
      </c>
      <c r="J25" s="606"/>
      <c r="K25" s="606"/>
      <c r="L25" s="606"/>
      <c r="M25" s="606"/>
      <c r="N25" s="606"/>
      <c r="O25" s="606"/>
      <c r="P25" s="606"/>
      <c r="Q25" s="606"/>
      <c r="R25" s="606"/>
      <c r="S25" s="606"/>
      <c r="T25" s="606"/>
      <c r="U25" s="606"/>
      <c r="V25" s="606"/>
      <c r="W25" s="606"/>
      <c r="X25" s="607"/>
      <c r="Y25" s="767"/>
      <c r="Z25" s="767"/>
      <c r="AA25" s="767"/>
      <c r="AB25" s="767"/>
      <c r="AC25" s="767"/>
      <c r="AD25" s="767"/>
      <c r="AE25" s="767"/>
      <c r="AF25" s="767"/>
      <c r="AG25" s="767"/>
      <c r="AH25" s="767"/>
      <c r="AI25" s="767"/>
      <c r="AJ25" s="767"/>
      <c r="AK25" s="767"/>
      <c r="AL25" s="767"/>
      <c r="AM25" s="767"/>
      <c r="AN25" s="94"/>
      <c r="AO25" s="43">
        <f ca="1">IF(Data!$H$2="ja",IF(HLOOKUP($G$5,'Partner-period(er)'!$AP:$BD,5+$A25+((AO$15-1)*50),FALSE)&gt;0,1,0),0)</f>
        <v>0</v>
      </c>
      <c r="AP25">
        <f ca="1">IF(Data!$H$2="ja",IF(HLOOKUP($G$5,'Partner-period(er)'!$AP:$BD,5+$A25+((AP$15-1)*50),FALSE)&gt;0,1,0),0)</f>
        <v>0</v>
      </c>
      <c r="AQ25">
        <f ca="1">IF(Data!$H$2="ja",IF(HLOOKUP($G$5,'Partner-period(er)'!$AP:$BD,5+$A25+((AQ$15-1)*50),FALSE)&gt;0,1,0),0)</f>
        <v>0</v>
      </c>
      <c r="AR25">
        <f ca="1">IF(Data!$H$2="ja",IF(HLOOKUP($G$5,'Partner-period(er)'!$AP:$BD,5+$A25+((AR$15-1)*50),FALSE)&gt;0,1,0),0)</f>
        <v>0</v>
      </c>
      <c r="AS25">
        <f ca="1">IF(Data!$H$2="ja",IF(HLOOKUP($G$5,'Partner-period(er)'!$AP:$BD,5+$A25+((AS$15-1)*50),FALSE)&gt;0,1,0),0)</f>
        <v>0</v>
      </c>
      <c r="AT25">
        <f ca="1">IF(Data!$H$2="ja",IF(HLOOKUP($G$5,'Partner-period(er)'!$AP:$BD,5+$A25+((AT$15-1)*50),FALSE)&gt;0,1,0),0)</f>
        <v>0</v>
      </c>
      <c r="AU25">
        <f ca="1">IF(Data!$H$2="ja",IF(HLOOKUP($G$5,'Partner-period(er)'!$AP:$BD,5+$A25+((AU$15-1)*50),FALSE)&gt;0,1,0),0)</f>
        <v>0</v>
      </c>
      <c r="AV25">
        <f ca="1">IF(Data!$H$2="ja",IF(HLOOKUP($G$5,'Partner-period(er)'!$AP:$BD,5+$A25+((AV$15-1)*50),FALSE)&gt;0,1,0),0)</f>
        <v>0</v>
      </c>
      <c r="AW25">
        <f ca="1">IF(Data!$H$2="ja",IF(HLOOKUP($G$5,'Partner-period(er)'!$AP:$BD,5+$A25+((AW$15-1)*50),FALSE)&gt;0,1,0),0)</f>
        <v>0</v>
      </c>
      <c r="AX25">
        <f ca="1">IF(Data!$H$2="ja",IF(HLOOKUP($G$5,'Partner-period(er)'!$AP:$BD,5+$A25+((AX$15-1)*50),FALSE)&gt;0,1,0),0)</f>
        <v>0</v>
      </c>
      <c r="AY25">
        <f ca="1">IF(Data!$H$2="ja",IF(HLOOKUP($G$5,'Partner-period(er)'!$AP:$BD,5+$A25+((AY$15-1)*50),FALSE)&gt;0,1,0),0)</f>
        <v>0</v>
      </c>
      <c r="AZ25">
        <f ca="1">IF(Data!$H$2="ja",IF(HLOOKUP($G$5,'Partner-period(er)'!$AP:$BD,5+$A25+((AZ$15-1)*50),FALSE)&gt;0,1,0),0)</f>
        <v>0</v>
      </c>
      <c r="BA25">
        <f ca="1">IF(Data!$H$2="ja",IF(HLOOKUP($G$5,'Partner-period(er)'!$AP:$BD,5+$A25+((BA$15-1)*50),FALSE)&gt;0,1,0),0)</f>
        <v>0</v>
      </c>
      <c r="BB25">
        <f ca="1">IF(Data!$H$2="ja",IF(HLOOKUP($G$5,'Partner-period(er)'!$AP:$BD,5+$A25+((BB$15-1)*50),FALSE)&gt;0,1,0),0)</f>
        <v>0</v>
      </c>
      <c r="BC25" s="114">
        <f ca="1">IF(Data!$H$2="ja",IF(HLOOKUP($G$5,'Partner-period(er)'!$AP:$BD,5+$A25+((BC$15-1)*50),FALSE)&gt;0,1,0),0)</f>
        <v>0</v>
      </c>
      <c r="BE25" s="94"/>
      <c r="BF25" s="43">
        <f ca="1">IF(Data!$H$2="ja",IF(HLOOKUP($G$5,'Partner-period(er)'!$AP:$BD,5+$A25+((BF$15-1)*50),FALSE)&gt;0,1,0),0)</f>
        <v>0</v>
      </c>
      <c r="BG25">
        <f ca="1">IF(Data!$H$2="ja",IF(HLOOKUP($G$5,'Partner-period(er)'!$AP:$BD,5+$A25+((BG$15-1)*50),FALSE)&gt;0,1,0),0)</f>
        <v>0</v>
      </c>
      <c r="BH25">
        <f ca="1">IF(Data!$H$2="ja",IF(HLOOKUP($G$5,'Partner-period(er)'!$AP:$BD,5+$A25+((BH$15-1)*50),FALSE)&gt;0,1,0),0)</f>
        <v>0</v>
      </c>
      <c r="BI25">
        <f ca="1">IF(Data!$H$2="ja",IF(HLOOKUP($G$5,'Partner-period(er)'!$AP:$BD,5+$A25+((BI$15-1)*50),FALSE)&gt;0,1,0),0)</f>
        <v>0</v>
      </c>
      <c r="BJ25">
        <f ca="1">IF(Data!$H$2="ja",IF(HLOOKUP($G$5,'Partner-period(er)'!$AP:$BD,5+$A25+((BJ$15-1)*50),FALSE)&gt;0,1,0),0)</f>
        <v>0</v>
      </c>
      <c r="BK25">
        <f ca="1">IF(Data!$H$2="ja",IF(HLOOKUP($G$5,'Partner-period(er)'!$AP:$BD,5+$A25+((BK$15-1)*50),FALSE)&gt;0,1,0),0)</f>
        <v>0</v>
      </c>
      <c r="BL25">
        <f ca="1">IF(Data!$H$2="ja",IF(HLOOKUP($G$5,'Partner-period(er)'!$AP:$BD,5+$A25+((BL$15-1)*50),FALSE)&gt;0,1,0),0)</f>
        <v>0</v>
      </c>
      <c r="BM25">
        <f ca="1">IF(Data!$H$2="ja",IF(HLOOKUP($G$5,'Partner-period(er)'!$AP:$BD,5+$A25+((BM$15-1)*50),FALSE)&gt;0,1,0),0)</f>
        <v>0</v>
      </c>
      <c r="BN25">
        <f ca="1">IF(Data!$H$2="ja",IF(HLOOKUP($G$5,'Partner-period(er)'!$AP:$BD,5+$A25+((BN$15-1)*50),FALSE)&gt;0,1,0),0)</f>
        <v>0</v>
      </c>
      <c r="BO25">
        <f ca="1">IF(Data!$H$2="ja",IF(HLOOKUP($G$5,'Partner-period(er)'!$AP:$BD,5+$A25+((BO$15-1)*50),FALSE)&gt;0,1,0),0)</f>
        <v>0</v>
      </c>
      <c r="BP25">
        <f ca="1">IF(Data!$H$2="ja",IF(HLOOKUP($G$5,'Partner-period(er)'!$AP:$BD,5+$A25+((BP$15-1)*50),FALSE)&gt;0,1,0),0)</f>
        <v>0</v>
      </c>
      <c r="BQ25">
        <f ca="1">IF(Data!$H$2="ja",IF(HLOOKUP($G$5,'Partner-period(er)'!$AP:$BD,5+$A25+((BQ$15-1)*50),FALSE)&gt;0,1,0),0)</f>
        <v>0</v>
      </c>
      <c r="BR25">
        <f ca="1">IF(Data!$H$2="ja",IF(HLOOKUP($G$5,'Partner-period(er)'!$AP:$BD,5+$A25+((BR$15-1)*50),FALSE)&gt;0,1,0),0)</f>
        <v>0</v>
      </c>
      <c r="BS25">
        <f ca="1">IF(Data!$H$2="ja",IF(HLOOKUP($G$5,'Partner-period(er)'!$AP:$BD,5+$A25+((BS$15-1)*50),FALSE)&gt;0,1,0),0)</f>
        <v>0</v>
      </c>
      <c r="BT25" s="114">
        <f ca="1">IF(Data!$H$2="ja",IF(HLOOKUP($G$5,'Partner-period(er)'!$AP:$BD,5+$A25+((BT$15-1)*50),FALSE)&gt;0,1,0),0)</f>
        <v>0</v>
      </c>
    </row>
    <row r="26" spans="1:72" ht="12" customHeight="1" x14ac:dyDescent="0.25">
      <c r="A26" s="92">
        <v>10</v>
      </c>
      <c r="B26" s="39"/>
      <c r="C26" s="9" t="str">
        <f>'Budget &amp; Total'!C32</f>
        <v>Andre driftsudgifter, herunder materialer</v>
      </c>
      <c r="D26" s="9"/>
      <c r="E26" s="27" t="s">
        <v>31</v>
      </c>
      <c r="F26" s="245">
        <f>'Budget &amp; Total'!G32</f>
        <v>0</v>
      </c>
      <c r="G26" s="119">
        <f ca="1">HLOOKUP($G$5,'Period(er)'!$X:$AL,5+A26,FALSE)</f>
        <v>0</v>
      </c>
      <c r="I26" s="120">
        <f t="shared" si="4"/>
        <v>0</v>
      </c>
      <c r="J26" s="606"/>
      <c r="K26" s="606"/>
      <c r="L26" s="606"/>
      <c r="M26" s="606"/>
      <c r="N26" s="606"/>
      <c r="O26" s="606"/>
      <c r="P26" s="606"/>
      <c r="Q26" s="606"/>
      <c r="R26" s="606"/>
      <c r="S26" s="606"/>
      <c r="T26" s="606"/>
      <c r="U26" s="606"/>
      <c r="V26" s="606"/>
      <c r="W26" s="606"/>
      <c r="X26" s="607"/>
      <c r="Y26" s="767"/>
      <c r="Z26" s="767"/>
      <c r="AA26" s="767"/>
      <c r="AB26" s="767"/>
      <c r="AC26" s="767"/>
      <c r="AD26" s="767"/>
      <c r="AE26" s="767"/>
      <c r="AF26" s="767"/>
      <c r="AG26" s="767"/>
      <c r="AH26" s="767"/>
      <c r="AI26" s="767"/>
      <c r="AJ26" s="767"/>
      <c r="AK26" s="767"/>
      <c r="AL26" s="767"/>
      <c r="AM26" s="767"/>
      <c r="AN26" s="94"/>
      <c r="AO26" s="43">
        <f ca="1">IF(Data!$H$2="ja",IF(HLOOKUP($G$5,'Partner-period(er)'!$AP:$BD,5+$A26+((AO$15-1)*50),FALSE)&gt;0,1,0),0)</f>
        <v>0</v>
      </c>
      <c r="AP26">
        <f ca="1">IF(Data!$H$2="ja",IF(HLOOKUP($G$5,'Partner-period(er)'!$AP:$BD,5+$A26+((AP$15-1)*50),FALSE)&gt;0,1,0),0)</f>
        <v>0</v>
      </c>
      <c r="AQ26">
        <f ca="1">IF(Data!$H$2="ja",IF(HLOOKUP($G$5,'Partner-period(er)'!$AP:$BD,5+$A26+((AQ$15-1)*50),FALSE)&gt;0,1,0),0)</f>
        <v>0</v>
      </c>
      <c r="AR26">
        <f ca="1">IF(Data!$H$2="ja",IF(HLOOKUP($G$5,'Partner-period(er)'!$AP:$BD,5+$A26+((AR$15-1)*50),FALSE)&gt;0,1,0),0)</f>
        <v>0</v>
      </c>
      <c r="AS26">
        <f ca="1">IF(Data!$H$2="ja",IF(HLOOKUP($G$5,'Partner-period(er)'!$AP:$BD,5+$A26+((AS$15-1)*50),FALSE)&gt;0,1,0),0)</f>
        <v>0</v>
      </c>
      <c r="AT26">
        <f ca="1">IF(Data!$H$2="ja",IF(HLOOKUP($G$5,'Partner-period(er)'!$AP:$BD,5+$A26+((AT$15-1)*50),FALSE)&gt;0,1,0),0)</f>
        <v>0</v>
      </c>
      <c r="AU26">
        <f ca="1">IF(Data!$H$2="ja",IF(HLOOKUP($G$5,'Partner-period(er)'!$AP:$BD,5+$A26+((AU$15-1)*50),FALSE)&gt;0,1,0),0)</f>
        <v>0</v>
      </c>
      <c r="AV26">
        <f ca="1">IF(Data!$H$2="ja",IF(HLOOKUP($G$5,'Partner-period(er)'!$AP:$BD,5+$A26+((AV$15-1)*50),FALSE)&gt;0,1,0),0)</f>
        <v>0</v>
      </c>
      <c r="AW26">
        <f ca="1">IF(Data!$H$2="ja",IF(HLOOKUP($G$5,'Partner-period(er)'!$AP:$BD,5+$A26+((AW$15-1)*50),FALSE)&gt;0,1,0),0)</f>
        <v>0</v>
      </c>
      <c r="AX26">
        <f ca="1">IF(Data!$H$2="ja",IF(HLOOKUP($G$5,'Partner-period(er)'!$AP:$BD,5+$A26+((AX$15-1)*50),FALSE)&gt;0,1,0),0)</f>
        <v>0</v>
      </c>
      <c r="AY26">
        <f ca="1">IF(Data!$H$2="ja",IF(HLOOKUP($G$5,'Partner-period(er)'!$AP:$BD,5+$A26+((AY$15-1)*50),FALSE)&gt;0,1,0),0)</f>
        <v>0</v>
      </c>
      <c r="AZ26">
        <f ca="1">IF(Data!$H$2="ja",IF(HLOOKUP($G$5,'Partner-period(er)'!$AP:$BD,5+$A26+((AZ$15-1)*50),FALSE)&gt;0,1,0),0)</f>
        <v>0</v>
      </c>
      <c r="BA26">
        <f ca="1">IF(Data!$H$2="ja",IF(HLOOKUP($G$5,'Partner-period(er)'!$AP:$BD,5+$A26+((BA$15-1)*50),FALSE)&gt;0,1,0),0)</f>
        <v>0</v>
      </c>
      <c r="BB26">
        <f ca="1">IF(Data!$H$2="ja",IF(HLOOKUP($G$5,'Partner-period(er)'!$AP:$BD,5+$A26+((BB$15-1)*50),FALSE)&gt;0,1,0),0)</f>
        <v>0</v>
      </c>
      <c r="BC26" s="114">
        <f ca="1">IF(Data!$H$2="ja",IF(HLOOKUP($G$5,'Partner-period(er)'!$AP:$BD,5+$A26+((BC$15-1)*50),FALSE)&gt;0,1,0),0)</f>
        <v>0</v>
      </c>
      <c r="BE26" s="94"/>
      <c r="BF26" s="43">
        <f ca="1">IF(Data!$H$2="ja",IF(HLOOKUP($G$5,'Partner-period(er)'!$AP:$BD,5+$A26+((BF$15-1)*50),FALSE)&gt;0,1,0),0)</f>
        <v>0</v>
      </c>
      <c r="BG26">
        <f ca="1">IF(Data!$H$2="ja",IF(HLOOKUP($G$5,'Partner-period(er)'!$AP:$BD,5+$A26+((BG$15-1)*50),FALSE)&gt;0,1,0),0)</f>
        <v>0</v>
      </c>
      <c r="BH26">
        <f ca="1">IF(Data!$H$2="ja",IF(HLOOKUP($G$5,'Partner-period(er)'!$AP:$BD,5+$A26+((BH$15-1)*50),FALSE)&gt;0,1,0),0)</f>
        <v>0</v>
      </c>
      <c r="BI26">
        <f ca="1">IF(Data!$H$2="ja",IF(HLOOKUP($G$5,'Partner-period(er)'!$AP:$BD,5+$A26+((BI$15-1)*50),FALSE)&gt;0,1,0),0)</f>
        <v>0</v>
      </c>
      <c r="BJ26">
        <f ca="1">IF(Data!$H$2="ja",IF(HLOOKUP($G$5,'Partner-period(er)'!$AP:$BD,5+$A26+((BJ$15-1)*50),FALSE)&gt;0,1,0),0)</f>
        <v>0</v>
      </c>
      <c r="BK26">
        <f ca="1">IF(Data!$H$2="ja",IF(HLOOKUP($G$5,'Partner-period(er)'!$AP:$BD,5+$A26+((BK$15-1)*50),FALSE)&gt;0,1,0),0)</f>
        <v>0</v>
      </c>
      <c r="BL26">
        <f ca="1">IF(Data!$H$2="ja",IF(HLOOKUP($G$5,'Partner-period(er)'!$AP:$BD,5+$A26+((BL$15-1)*50),FALSE)&gt;0,1,0),0)</f>
        <v>0</v>
      </c>
      <c r="BM26">
        <f ca="1">IF(Data!$H$2="ja",IF(HLOOKUP($G$5,'Partner-period(er)'!$AP:$BD,5+$A26+((BM$15-1)*50),FALSE)&gt;0,1,0),0)</f>
        <v>0</v>
      </c>
      <c r="BN26">
        <f ca="1">IF(Data!$H$2="ja",IF(HLOOKUP($G$5,'Partner-period(er)'!$AP:$BD,5+$A26+((BN$15-1)*50),FALSE)&gt;0,1,0),0)</f>
        <v>0</v>
      </c>
      <c r="BO26">
        <f ca="1">IF(Data!$H$2="ja",IF(HLOOKUP($G$5,'Partner-period(er)'!$AP:$BD,5+$A26+((BO$15-1)*50),FALSE)&gt;0,1,0),0)</f>
        <v>0</v>
      </c>
      <c r="BP26">
        <f ca="1">IF(Data!$H$2="ja",IF(HLOOKUP($G$5,'Partner-period(er)'!$AP:$BD,5+$A26+((BP$15-1)*50),FALSE)&gt;0,1,0),0)</f>
        <v>0</v>
      </c>
      <c r="BQ26">
        <f ca="1">IF(Data!$H$2="ja",IF(HLOOKUP($G$5,'Partner-period(er)'!$AP:$BD,5+$A26+((BQ$15-1)*50),FALSE)&gt;0,1,0),0)</f>
        <v>0</v>
      </c>
      <c r="BR26">
        <f ca="1">IF(Data!$H$2="ja",IF(HLOOKUP($G$5,'Partner-period(er)'!$AP:$BD,5+$A26+((BR$15-1)*50),FALSE)&gt;0,1,0),0)</f>
        <v>0</v>
      </c>
      <c r="BS26">
        <f ca="1">IF(Data!$H$2="ja",IF(HLOOKUP($G$5,'Partner-period(er)'!$AP:$BD,5+$A26+((BS$15-1)*50),FALSE)&gt;0,1,0),0)</f>
        <v>0</v>
      </c>
      <c r="BT26" s="114">
        <f ca="1">IF(Data!$H$2="ja",IF(HLOOKUP($G$5,'Partner-period(er)'!$AP:$BD,5+$A26+((BT$15-1)*50),FALSE)&gt;0,1,0),0)</f>
        <v>0</v>
      </c>
    </row>
    <row r="27" spans="1:72" ht="12" customHeight="1" x14ac:dyDescent="0.25">
      <c r="A27" s="92">
        <v>11</v>
      </c>
      <c r="B27" s="39"/>
      <c r="C27" s="9" t="str">
        <f>'Budget &amp; Total'!C33</f>
        <v>Konsulentydelser ved køb fra ekstern leverandør</v>
      </c>
      <c r="D27" s="9"/>
      <c r="E27" s="27" t="s">
        <v>31</v>
      </c>
      <c r="F27" s="245">
        <f>'Budget &amp; Total'!G33</f>
        <v>0</v>
      </c>
      <c r="G27" s="119">
        <f ca="1">HLOOKUP($G$5,'Period(er)'!$X:$AL,5+A27,FALSE)</f>
        <v>0</v>
      </c>
      <c r="I27" s="120">
        <f t="shared" si="4"/>
        <v>0</v>
      </c>
      <c r="J27" s="606"/>
      <c r="K27" s="606"/>
      <c r="L27" s="606"/>
      <c r="M27" s="606"/>
      <c r="N27" s="606"/>
      <c r="O27" s="606"/>
      <c r="P27" s="606"/>
      <c r="Q27" s="606"/>
      <c r="R27" s="606"/>
      <c r="S27" s="606"/>
      <c r="T27" s="606"/>
      <c r="U27" s="606"/>
      <c r="V27" s="606"/>
      <c r="W27" s="606"/>
      <c r="X27" s="607"/>
      <c r="Y27" s="767"/>
      <c r="Z27" s="767"/>
      <c r="AA27" s="767"/>
      <c r="AB27" s="767"/>
      <c r="AC27" s="767"/>
      <c r="AD27" s="767"/>
      <c r="AE27" s="767"/>
      <c r="AF27" s="767"/>
      <c r="AG27" s="767"/>
      <c r="AH27" s="767"/>
      <c r="AI27" s="767"/>
      <c r="AJ27" s="767"/>
      <c r="AK27" s="767"/>
      <c r="AL27" s="767"/>
      <c r="AM27" s="767"/>
      <c r="AN27" s="94"/>
      <c r="AO27" s="43">
        <f ca="1">IF(Data!$H$2="ja",IF(HLOOKUP($G$5,'Partner-period(er)'!$AP:$BD,5+$A27+((AO$15-1)*50),FALSE)&gt;0,1,0),0)</f>
        <v>0</v>
      </c>
      <c r="AP27">
        <f ca="1">IF(Data!$H$2="ja",IF(HLOOKUP($G$5,'Partner-period(er)'!$AP:$BD,5+$A27+((AP$15-1)*50),FALSE)&gt;0,1,0),0)</f>
        <v>0</v>
      </c>
      <c r="AQ27">
        <f ca="1">IF(Data!$H$2="ja",IF(HLOOKUP($G$5,'Partner-period(er)'!$AP:$BD,5+$A27+((AQ$15-1)*50),FALSE)&gt;0,1,0),0)</f>
        <v>0</v>
      </c>
      <c r="AR27">
        <f ca="1">IF(Data!$H$2="ja",IF(HLOOKUP($G$5,'Partner-period(er)'!$AP:$BD,5+$A27+((AR$15-1)*50),FALSE)&gt;0,1,0),0)</f>
        <v>0</v>
      </c>
      <c r="AS27">
        <f ca="1">IF(Data!$H$2="ja",IF(HLOOKUP($G$5,'Partner-period(er)'!$AP:$BD,5+$A27+((AS$15-1)*50),FALSE)&gt;0,1,0),0)</f>
        <v>0</v>
      </c>
      <c r="AT27">
        <f ca="1">IF(Data!$H$2="ja",IF(HLOOKUP($G$5,'Partner-period(er)'!$AP:$BD,5+$A27+((AT$15-1)*50),FALSE)&gt;0,1,0),0)</f>
        <v>0</v>
      </c>
      <c r="AU27">
        <f ca="1">IF(Data!$H$2="ja",IF(HLOOKUP($G$5,'Partner-period(er)'!$AP:$BD,5+$A27+((AU$15-1)*50),FALSE)&gt;0,1,0),0)</f>
        <v>0</v>
      </c>
      <c r="AV27">
        <f ca="1">IF(Data!$H$2="ja",IF(HLOOKUP($G$5,'Partner-period(er)'!$AP:$BD,5+$A27+((AV$15-1)*50),FALSE)&gt;0,1,0),0)</f>
        <v>0</v>
      </c>
      <c r="AW27">
        <f ca="1">IF(Data!$H$2="ja",IF(HLOOKUP($G$5,'Partner-period(er)'!$AP:$BD,5+$A27+((AW$15-1)*50),FALSE)&gt;0,1,0),0)</f>
        <v>0</v>
      </c>
      <c r="AX27">
        <f ca="1">IF(Data!$H$2="ja",IF(HLOOKUP($G$5,'Partner-period(er)'!$AP:$BD,5+$A27+((AX$15-1)*50),FALSE)&gt;0,1,0),0)</f>
        <v>0</v>
      </c>
      <c r="AY27">
        <f ca="1">IF(Data!$H$2="ja",IF(HLOOKUP($G$5,'Partner-period(er)'!$AP:$BD,5+$A27+((AY$15-1)*50),FALSE)&gt;0,1,0),0)</f>
        <v>0</v>
      </c>
      <c r="AZ27">
        <f ca="1">IF(Data!$H$2="ja",IF(HLOOKUP($G$5,'Partner-period(er)'!$AP:$BD,5+$A27+((AZ$15-1)*50),FALSE)&gt;0,1,0),0)</f>
        <v>0</v>
      </c>
      <c r="BA27">
        <f ca="1">IF(Data!$H$2="ja",IF(HLOOKUP($G$5,'Partner-period(er)'!$AP:$BD,5+$A27+((BA$15-1)*50),FALSE)&gt;0,1,0),0)</f>
        <v>0</v>
      </c>
      <c r="BB27">
        <f ca="1">IF(Data!$H$2="ja",IF(HLOOKUP($G$5,'Partner-period(er)'!$AP:$BD,5+$A27+((BB$15-1)*50),FALSE)&gt;0,1,0),0)</f>
        <v>0</v>
      </c>
      <c r="BC27" s="114">
        <f ca="1">IF(Data!$H$2="ja",IF(HLOOKUP($G$5,'Partner-period(er)'!$AP:$BD,5+$A27+((BC$15-1)*50),FALSE)&gt;0,1,0),0)</f>
        <v>0</v>
      </c>
      <c r="BE27" s="94"/>
      <c r="BF27" s="43">
        <f ca="1">IF(Data!$H$2="ja",IF(HLOOKUP($G$5,'Partner-period(er)'!$AP:$BD,5+$A27+((BF$15-1)*50),FALSE)&gt;0,1,0),0)</f>
        <v>0</v>
      </c>
      <c r="BG27">
        <f ca="1">IF(Data!$H$2="ja",IF(HLOOKUP($G$5,'Partner-period(er)'!$AP:$BD,5+$A27+((BG$15-1)*50),FALSE)&gt;0,1,0),0)</f>
        <v>0</v>
      </c>
      <c r="BH27">
        <f ca="1">IF(Data!$H$2="ja",IF(HLOOKUP($G$5,'Partner-period(er)'!$AP:$BD,5+$A27+((BH$15-1)*50),FALSE)&gt;0,1,0),0)</f>
        <v>0</v>
      </c>
      <c r="BI27">
        <f ca="1">IF(Data!$H$2="ja",IF(HLOOKUP($G$5,'Partner-period(er)'!$AP:$BD,5+$A27+((BI$15-1)*50),FALSE)&gt;0,1,0),0)</f>
        <v>0</v>
      </c>
      <c r="BJ27">
        <f ca="1">IF(Data!$H$2="ja",IF(HLOOKUP($G$5,'Partner-period(er)'!$AP:$BD,5+$A27+((BJ$15-1)*50),FALSE)&gt;0,1,0),0)</f>
        <v>0</v>
      </c>
      <c r="BK27">
        <f ca="1">IF(Data!$H$2="ja",IF(HLOOKUP($G$5,'Partner-period(er)'!$AP:$BD,5+$A27+((BK$15-1)*50),FALSE)&gt;0,1,0),0)</f>
        <v>0</v>
      </c>
      <c r="BL27">
        <f ca="1">IF(Data!$H$2="ja",IF(HLOOKUP($G$5,'Partner-period(er)'!$AP:$BD,5+$A27+((BL$15-1)*50),FALSE)&gt;0,1,0),0)</f>
        <v>0</v>
      </c>
      <c r="BM27">
        <f ca="1">IF(Data!$H$2="ja",IF(HLOOKUP($G$5,'Partner-period(er)'!$AP:$BD,5+$A27+((BM$15-1)*50),FALSE)&gt;0,1,0),0)</f>
        <v>0</v>
      </c>
      <c r="BN27">
        <f ca="1">IF(Data!$H$2="ja",IF(HLOOKUP($G$5,'Partner-period(er)'!$AP:$BD,5+$A27+((BN$15-1)*50),FALSE)&gt;0,1,0),0)</f>
        <v>0</v>
      </c>
      <c r="BO27">
        <f ca="1">IF(Data!$H$2="ja",IF(HLOOKUP($G$5,'Partner-period(er)'!$AP:$BD,5+$A27+((BO$15-1)*50),FALSE)&gt;0,1,0),0)</f>
        <v>0</v>
      </c>
      <c r="BP27">
        <f ca="1">IF(Data!$H$2="ja",IF(HLOOKUP($G$5,'Partner-period(er)'!$AP:$BD,5+$A27+((BP$15-1)*50),FALSE)&gt;0,1,0),0)</f>
        <v>0</v>
      </c>
      <c r="BQ27">
        <f ca="1">IF(Data!$H$2="ja",IF(HLOOKUP($G$5,'Partner-period(er)'!$AP:$BD,5+$A27+((BQ$15-1)*50),FALSE)&gt;0,1,0),0)</f>
        <v>0</v>
      </c>
      <c r="BR27">
        <f ca="1">IF(Data!$H$2="ja",IF(HLOOKUP($G$5,'Partner-period(er)'!$AP:$BD,5+$A27+((BR$15-1)*50),FALSE)&gt;0,1,0),0)</f>
        <v>0</v>
      </c>
      <c r="BS27">
        <f ca="1">IF(Data!$H$2="ja",IF(HLOOKUP($G$5,'Partner-period(er)'!$AP:$BD,5+$A27+((BS$15-1)*50),FALSE)&gt;0,1,0),0)</f>
        <v>0</v>
      </c>
      <c r="BT27" s="114">
        <f ca="1">IF(Data!$H$2="ja",IF(HLOOKUP($G$5,'Partner-period(er)'!$AP:$BD,5+$A27+((BT$15-1)*50),FALSE)&gt;0,1,0),0)</f>
        <v>0</v>
      </c>
    </row>
    <row r="28" spans="1:72" ht="12" customHeight="1" x14ac:dyDescent="0.25">
      <c r="A28" s="92">
        <v>12</v>
      </c>
      <c r="B28" s="39"/>
      <c r="C28" s="9" t="str">
        <f>'Budget &amp; Total'!C34</f>
        <v>Indtægter (negative tal)</v>
      </c>
      <c r="D28" s="9"/>
      <c r="E28" s="27" t="s">
        <v>31</v>
      </c>
      <c r="F28" s="245">
        <f>'Budget &amp; Total'!G34</f>
        <v>0</v>
      </c>
      <c r="G28" s="119">
        <f ca="1">HLOOKUP($G$5,'Period(er)'!$X:$AL,5+A28,FALSE)</f>
        <v>0</v>
      </c>
      <c r="I28" s="120">
        <f t="shared" si="4"/>
        <v>0</v>
      </c>
      <c r="J28" s="606"/>
      <c r="K28" s="606"/>
      <c r="L28" s="606"/>
      <c r="M28" s="606"/>
      <c r="N28" s="606"/>
      <c r="O28" s="606"/>
      <c r="P28" s="606"/>
      <c r="Q28" s="606"/>
      <c r="R28" s="606"/>
      <c r="S28" s="606"/>
      <c r="T28" s="606"/>
      <c r="U28" s="606"/>
      <c r="V28" s="606"/>
      <c r="W28" s="606"/>
      <c r="X28" s="607"/>
      <c r="Y28" s="767"/>
      <c r="Z28" s="767"/>
      <c r="AA28" s="767"/>
      <c r="AB28" s="767"/>
      <c r="AC28" s="767"/>
      <c r="AD28" s="767"/>
      <c r="AE28" s="767"/>
      <c r="AF28" s="767"/>
      <c r="AG28" s="767"/>
      <c r="AH28" s="767"/>
      <c r="AI28" s="767"/>
      <c r="AJ28" s="767"/>
      <c r="AK28" s="767"/>
      <c r="AL28" s="767"/>
      <c r="AM28" s="767"/>
      <c r="AN28" s="94"/>
      <c r="AO28" s="43">
        <f ca="1">IF(Data!$H$2="ja",IF(HLOOKUP($G$5,'Partner-period(er)'!$AP:$BD,5+$A28+((AO$15-1)*50),FALSE)&gt;0,1,0),0)</f>
        <v>0</v>
      </c>
      <c r="AP28">
        <f ca="1">IF(Data!$H$2="ja",IF(HLOOKUP($G$5,'Partner-period(er)'!$AP:$BD,5+$A28+((AP$15-1)*50),FALSE)&gt;0,1,0),0)</f>
        <v>0</v>
      </c>
      <c r="AQ28">
        <f ca="1">IF(Data!$H$2="ja",IF(HLOOKUP($G$5,'Partner-period(er)'!$AP:$BD,5+$A28+((AQ$15-1)*50),FALSE)&gt;0,1,0),0)</f>
        <v>0</v>
      </c>
      <c r="AR28">
        <f ca="1">IF(Data!$H$2="ja",IF(HLOOKUP($G$5,'Partner-period(er)'!$AP:$BD,5+$A28+((AR$15-1)*50),FALSE)&gt;0,1,0),0)</f>
        <v>0</v>
      </c>
      <c r="AS28">
        <f ca="1">IF(Data!$H$2="ja",IF(HLOOKUP($G$5,'Partner-period(er)'!$AP:$BD,5+$A28+((AS$15-1)*50),FALSE)&gt;0,1,0),0)</f>
        <v>0</v>
      </c>
      <c r="AT28">
        <f ca="1">IF(Data!$H$2="ja",IF(HLOOKUP($G$5,'Partner-period(er)'!$AP:$BD,5+$A28+((AT$15-1)*50),FALSE)&gt;0,1,0),0)</f>
        <v>0</v>
      </c>
      <c r="AU28">
        <f ca="1">IF(Data!$H$2="ja",IF(HLOOKUP($G$5,'Partner-period(er)'!$AP:$BD,5+$A28+((AU$15-1)*50),FALSE)&gt;0,1,0),0)</f>
        <v>0</v>
      </c>
      <c r="AV28">
        <f ca="1">IF(Data!$H$2="ja",IF(HLOOKUP($G$5,'Partner-period(er)'!$AP:$BD,5+$A28+((AV$15-1)*50),FALSE)&gt;0,1,0),0)</f>
        <v>0</v>
      </c>
      <c r="AW28">
        <f ca="1">IF(Data!$H$2="ja",IF(HLOOKUP($G$5,'Partner-period(er)'!$AP:$BD,5+$A28+((AW$15-1)*50),FALSE)&gt;0,1,0),0)</f>
        <v>0</v>
      </c>
      <c r="AX28">
        <f ca="1">IF(Data!$H$2="ja",IF(HLOOKUP($G$5,'Partner-period(er)'!$AP:$BD,5+$A28+((AX$15-1)*50),FALSE)&gt;0,1,0),0)</f>
        <v>0</v>
      </c>
      <c r="AY28">
        <f ca="1">IF(Data!$H$2="ja",IF(HLOOKUP($G$5,'Partner-period(er)'!$AP:$BD,5+$A28+((AY$15-1)*50),FALSE)&gt;0,1,0),0)</f>
        <v>0</v>
      </c>
      <c r="AZ28">
        <f ca="1">IF(Data!$H$2="ja",IF(HLOOKUP($G$5,'Partner-period(er)'!$AP:$BD,5+$A28+((AZ$15-1)*50),FALSE)&gt;0,1,0),0)</f>
        <v>0</v>
      </c>
      <c r="BA28">
        <f ca="1">IF(Data!$H$2="ja",IF(HLOOKUP($G$5,'Partner-period(er)'!$AP:$BD,5+$A28+((BA$15-1)*50),FALSE)&gt;0,1,0),0)</f>
        <v>0</v>
      </c>
      <c r="BB28">
        <f ca="1">IF(Data!$H$2="ja",IF(HLOOKUP($G$5,'Partner-period(er)'!$AP:$BD,5+$A28+((BB$15-1)*50),FALSE)&gt;0,1,0),0)</f>
        <v>0</v>
      </c>
      <c r="BC28" s="114">
        <f ca="1">IF(Data!$H$2="ja",IF(HLOOKUP($G$5,'Partner-period(er)'!$AP:$BD,5+$A28+((BC$15-1)*50),FALSE)&gt;0,1,0),0)</f>
        <v>0</v>
      </c>
      <c r="BE28" s="94"/>
      <c r="BF28" s="43">
        <f ca="1">IF(Data!$H$2="ja",IF(HLOOKUP($G$5,'Partner-period(er)'!$AP:$BD,5+$A28+((BF$15-1)*50),FALSE)&gt;0,1,0),0)</f>
        <v>0</v>
      </c>
      <c r="BG28">
        <f ca="1">IF(Data!$H$2="ja",IF(HLOOKUP($G$5,'Partner-period(er)'!$AP:$BD,5+$A28+((BG$15-1)*50),FALSE)&gt;0,1,0),0)</f>
        <v>0</v>
      </c>
      <c r="BH28">
        <f ca="1">IF(Data!$H$2="ja",IF(HLOOKUP($G$5,'Partner-period(er)'!$AP:$BD,5+$A28+((BH$15-1)*50),FALSE)&gt;0,1,0),0)</f>
        <v>0</v>
      </c>
      <c r="BI28">
        <f ca="1">IF(Data!$H$2="ja",IF(HLOOKUP($G$5,'Partner-period(er)'!$AP:$BD,5+$A28+((BI$15-1)*50),FALSE)&gt;0,1,0),0)</f>
        <v>0</v>
      </c>
      <c r="BJ28">
        <f ca="1">IF(Data!$H$2="ja",IF(HLOOKUP($G$5,'Partner-period(er)'!$AP:$BD,5+$A28+((BJ$15-1)*50),FALSE)&gt;0,1,0),0)</f>
        <v>0</v>
      </c>
      <c r="BK28">
        <f ca="1">IF(Data!$H$2="ja",IF(HLOOKUP($G$5,'Partner-period(er)'!$AP:$BD,5+$A28+((BK$15-1)*50),FALSE)&gt;0,1,0),0)</f>
        <v>0</v>
      </c>
      <c r="BL28">
        <f ca="1">IF(Data!$H$2="ja",IF(HLOOKUP($G$5,'Partner-period(er)'!$AP:$BD,5+$A28+((BL$15-1)*50),FALSE)&gt;0,1,0),0)</f>
        <v>0</v>
      </c>
      <c r="BM28">
        <f ca="1">IF(Data!$H$2="ja",IF(HLOOKUP($G$5,'Partner-period(er)'!$AP:$BD,5+$A28+((BM$15-1)*50),FALSE)&gt;0,1,0),0)</f>
        <v>0</v>
      </c>
      <c r="BN28">
        <f ca="1">IF(Data!$H$2="ja",IF(HLOOKUP($G$5,'Partner-period(er)'!$AP:$BD,5+$A28+((BN$15-1)*50),FALSE)&gt;0,1,0),0)</f>
        <v>0</v>
      </c>
      <c r="BO28">
        <f ca="1">IF(Data!$H$2="ja",IF(HLOOKUP($G$5,'Partner-period(er)'!$AP:$BD,5+$A28+((BO$15-1)*50),FALSE)&gt;0,1,0),0)</f>
        <v>0</v>
      </c>
      <c r="BP28">
        <f ca="1">IF(Data!$H$2="ja",IF(HLOOKUP($G$5,'Partner-period(er)'!$AP:$BD,5+$A28+((BP$15-1)*50),FALSE)&gt;0,1,0),0)</f>
        <v>0</v>
      </c>
      <c r="BQ28">
        <f ca="1">IF(Data!$H$2="ja",IF(HLOOKUP($G$5,'Partner-period(er)'!$AP:$BD,5+$A28+((BQ$15-1)*50),FALSE)&gt;0,1,0),0)</f>
        <v>0</v>
      </c>
      <c r="BR28">
        <f ca="1">IF(Data!$H$2="ja",IF(HLOOKUP($G$5,'Partner-period(er)'!$AP:$BD,5+$A28+((BR$15-1)*50),FALSE)&gt;0,1,0),0)</f>
        <v>0</v>
      </c>
      <c r="BS28">
        <f ca="1">IF(Data!$H$2="ja",IF(HLOOKUP($G$5,'Partner-period(er)'!$AP:$BD,5+$A28+((BS$15-1)*50),FALSE)&gt;0,1,0),0)</f>
        <v>0</v>
      </c>
      <c r="BT28" s="114">
        <f ca="1">IF(Data!$H$2="ja",IF(HLOOKUP($G$5,'Partner-period(er)'!$AP:$BD,5+$A28+((BT$15-1)*50),FALSE)&gt;0,1,0),0)</f>
        <v>0</v>
      </c>
    </row>
    <row r="29" spans="1:72" ht="12" customHeight="1" x14ac:dyDescent="0.25">
      <c r="A29" s="92">
        <v>13</v>
      </c>
      <c r="B29" s="39"/>
      <c r="C29" s="9" t="str">
        <f>'Budget &amp; Total'!C35</f>
        <v>Andet, herunder rejser og formidling</v>
      </c>
      <c r="D29" s="9"/>
      <c r="E29" s="27" t="s">
        <v>31</v>
      </c>
      <c r="F29" s="245">
        <f>'Budget &amp; Total'!G35</f>
        <v>0</v>
      </c>
      <c r="G29" s="119">
        <f ca="1">HLOOKUP($G$5,'Period(er)'!$X:$AL,5+A29,FALSE)</f>
        <v>0</v>
      </c>
      <c r="I29" s="120">
        <f t="shared" si="4"/>
        <v>0</v>
      </c>
      <c r="J29" s="606"/>
      <c r="K29" s="606"/>
      <c r="L29" s="606"/>
      <c r="M29" s="606"/>
      <c r="N29" s="606"/>
      <c r="O29" s="606"/>
      <c r="P29" s="606"/>
      <c r="Q29" s="606"/>
      <c r="R29" s="606"/>
      <c r="S29" s="606"/>
      <c r="T29" s="606"/>
      <c r="U29" s="606"/>
      <c r="V29" s="606"/>
      <c r="W29" s="606"/>
      <c r="X29" s="607"/>
      <c r="Y29" s="767"/>
      <c r="Z29" s="767"/>
      <c r="AA29" s="767"/>
      <c r="AB29" s="767"/>
      <c r="AC29" s="767"/>
      <c r="AD29" s="767"/>
      <c r="AE29" s="767"/>
      <c r="AF29" s="767"/>
      <c r="AG29" s="767"/>
      <c r="AH29" s="767"/>
      <c r="AI29" s="767"/>
      <c r="AJ29" s="767"/>
      <c r="AK29" s="767"/>
      <c r="AL29" s="767"/>
      <c r="AM29" s="767"/>
      <c r="AN29" s="94"/>
      <c r="AO29" s="43">
        <f ca="1">IF(Data!$H$2="ja",IF(HLOOKUP($G$5,'Partner-period(er)'!$AP:$BD,5+$A29+((AO$15-1)*50),FALSE)&gt;0,1,0),0)</f>
        <v>0</v>
      </c>
      <c r="AP29">
        <f ca="1">IF(Data!$H$2="ja",IF(HLOOKUP($G$5,'Partner-period(er)'!$AP:$BD,5+$A29+((AP$15-1)*50),FALSE)&gt;0,1,0),0)</f>
        <v>0</v>
      </c>
      <c r="AQ29">
        <f ca="1">IF(Data!$H$2="ja",IF(HLOOKUP($G$5,'Partner-period(er)'!$AP:$BD,5+$A29+((AQ$15-1)*50),FALSE)&gt;0,1,0),0)</f>
        <v>0</v>
      </c>
      <c r="AR29">
        <f ca="1">IF(Data!$H$2="ja",IF(HLOOKUP($G$5,'Partner-period(er)'!$AP:$BD,5+$A29+((AR$15-1)*50),FALSE)&gt;0,1,0),0)</f>
        <v>0</v>
      </c>
      <c r="AS29">
        <f ca="1">IF(Data!$H$2="ja",IF(HLOOKUP($G$5,'Partner-period(er)'!$AP:$BD,5+$A29+((AS$15-1)*50),FALSE)&gt;0,1,0),0)</f>
        <v>0</v>
      </c>
      <c r="AT29">
        <f ca="1">IF(Data!$H$2="ja",IF(HLOOKUP($G$5,'Partner-period(er)'!$AP:$BD,5+$A29+((AT$15-1)*50),FALSE)&gt;0,1,0),0)</f>
        <v>0</v>
      </c>
      <c r="AU29">
        <f ca="1">IF(Data!$H$2="ja",IF(HLOOKUP($G$5,'Partner-period(er)'!$AP:$BD,5+$A29+((AU$15-1)*50),FALSE)&gt;0,1,0),0)</f>
        <v>0</v>
      </c>
      <c r="AV29">
        <f ca="1">IF(Data!$H$2="ja",IF(HLOOKUP($G$5,'Partner-period(er)'!$AP:$BD,5+$A29+((AV$15-1)*50),FALSE)&gt;0,1,0),0)</f>
        <v>0</v>
      </c>
      <c r="AW29">
        <f ca="1">IF(Data!$H$2="ja",IF(HLOOKUP($G$5,'Partner-period(er)'!$AP:$BD,5+$A29+((AW$15-1)*50),FALSE)&gt;0,1,0),0)</f>
        <v>0</v>
      </c>
      <c r="AX29">
        <f ca="1">IF(Data!$H$2="ja",IF(HLOOKUP($G$5,'Partner-period(er)'!$AP:$BD,5+$A29+((AX$15-1)*50),FALSE)&gt;0,1,0),0)</f>
        <v>0</v>
      </c>
      <c r="AY29">
        <f ca="1">IF(Data!$H$2="ja",IF(HLOOKUP($G$5,'Partner-period(er)'!$AP:$BD,5+$A29+((AY$15-1)*50),FALSE)&gt;0,1,0),0)</f>
        <v>0</v>
      </c>
      <c r="AZ29">
        <f ca="1">IF(Data!$H$2="ja",IF(HLOOKUP($G$5,'Partner-period(er)'!$AP:$BD,5+$A29+((AZ$15-1)*50),FALSE)&gt;0,1,0),0)</f>
        <v>0</v>
      </c>
      <c r="BA29">
        <f ca="1">IF(Data!$H$2="ja",IF(HLOOKUP($G$5,'Partner-period(er)'!$AP:$BD,5+$A29+((BA$15-1)*50),FALSE)&gt;0,1,0),0)</f>
        <v>0</v>
      </c>
      <c r="BB29">
        <f ca="1">IF(Data!$H$2="ja",IF(HLOOKUP($G$5,'Partner-period(er)'!$AP:$BD,5+$A29+((BB$15-1)*50),FALSE)&gt;0,1,0),0)</f>
        <v>0</v>
      </c>
      <c r="BC29" s="114">
        <f ca="1">IF(Data!$H$2="ja",IF(HLOOKUP($G$5,'Partner-period(er)'!$AP:$BD,5+$A29+((BC$15-1)*50),FALSE)&gt;0,1,0),0)</f>
        <v>0</v>
      </c>
      <c r="BE29" s="94"/>
      <c r="BF29" s="43">
        <f ca="1">IF(Data!$H$2="ja",IF(HLOOKUP($G$5,'Partner-period(er)'!$AP:$BD,5+$A29+((BF$15-1)*50),FALSE)&gt;0,1,0),0)</f>
        <v>0</v>
      </c>
      <c r="BG29">
        <f ca="1">IF(Data!$H$2="ja",IF(HLOOKUP($G$5,'Partner-period(er)'!$AP:$BD,5+$A29+((BG$15-1)*50),FALSE)&gt;0,1,0),0)</f>
        <v>0</v>
      </c>
      <c r="BH29">
        <f ca="1">IF(Data!$H$2="ja",IF(HLOOKUP($G$5,'Partner-period(er)'!$AP:$BD,5+$A29+((BH$15-1)*50),FALSE)&gt;0,1,0),0)</f>
        <v>0</v>
      </c>
      <c r="BI29">
        <f ca="1">IF(Data!$H$2="ja",IF(HLOOKUP($G$5,'Partner-period(er)'!$AP:$BD,5+$A29+((BI$15-1)*50),FALSE)&gt;0,1,0),0)</f>
        <v>0</v>
      </c>
      <c r="BJ29">
        <f ca="1">IF(Data!$H$2="ja",IF(HLOOKUP($G$5,'Partner-period(er)'!$AP:$BD,5+$A29+((BJ$15-1)*50),FALSE)&gt;0,1,0),0)</f>
        <v>0</v>
      </c>
      <c r="BK29">
        <f ca="1">IF(Data!$H$2="ja",IF(HLOOKUP($G$5,'Partner-period(er)'!$AP:$BD,5+$A29+((BK$15-1)*50),FALSE)&gt;0,1,0),0)</f>
        <v>0</v>
      </c>
      <c r="BL29">
        <f ca="1">IF(Data!$H$2="ja",IF(HLOOKUP($G$5,'Partner-period(er)'!$AP:$BD,5+$A29+((BL$15-1)*50),FALSE)&gt;0,1,0),0)</f>
        <v>0</v>
      </c>
      <c r="BM29">
        <f ca="1">IF(Data!$H$2="ja",IF(HLOOKUP($G$5,'Partner-period(er)'!$AP:$BD,5+$A29+((BM$15-1)*50),FALSE)&gt;0,1,0),0)</f>
        <v>0</v>
      </c>
      <c r="BN29">
        <f ca="1">IF(Data!$H$2="ja",IF(HLOOKUP($G$5,'Partner-period(er)'!$AP:$BD,5+$A29+((BN$15-1)*50),FALSE)&gt;0,1,0),0)</f>
        <v>0</v>
      </c>
      <c r="BO29">
        <f ca="1">IF(Data!$H$2="ja",IF(HLOOKUP($G$5,'Partner-period(er)'!$AP:$BD,5+$A29+((BO$15-1)*50),FALSE)&gt;0,1,0),0)</f>
        <v>0</v>
      </c>
      <c r="BP29">
        <f ca="1">IF(Data!$H$2="ja",IF(HLOOKUP($G$5,'Partner-period(er)'!$AP:$BD,5+$A29+((BP$15-1)*50),FALSE)&gt;0,1,0),0)</f>
        <v>0</v>
      </c>
      <c r="BQ29">
        <f ca="1">IF(Data!$H$2="ja",IF(HLOOKUP($G$5,'Partner-period(er)'!$AP:$BD,5+$A29+((BQ$15-1)*50),FALSE)&gt;0,1,0),0)</f>
        <v>0</v>
      </c>
      <c r="BR29">
        <f ca="1">IF(Data!$H$2="ja",IF(HLOOKUP($G$5,'Partner-period(er)'!$AP:$BD,5+$A29+((BR$15-1)*50),FALSE)&gt;0,1,0),0)</f>
        <v>0</v>
      </c>
      <c r="BS29">
        <f ca="1">IF(Data!$H$2="ja",IF(HLOOKUP($G$5,'Partner-period(er)'!$AP:$BD,5+$A29+((BS$15-1)*50),FALSE)&gt;0,1,0),0)</f>
        <v>0</v>
      </c>
      <c r="BT29" s="114">
        <f ca="1">IF(Data!$H$2="ja",IF(HLOOKUP($G$5,'Partner-period(er)'!$AP:$BD,5+$A29+((BT$15-1)*50),FALSE)&gt;0,1,0),0)</f>
        <v>0</v>
      </c>
    </row>
    <row r="30" spans="1:72" ht="12" customHeight="1" x14ac:dyDescent="0.25">
      <c r="A30" s="92">
        <v>14</v>
      </c>
      <c r="B30" s="39"/>
      <c r="C30" s="9" t="str">
        <f>'Budget &amp; Total'!C37</f>
        <v>Overheadomkostninger</v>
      </c>
      <c r="D30" s="9"/>
      <c r="E30" s="27" t="s">
        <v>31</v>
      </c>
      <c r="F30" s="245">
        <f>'Budget &amp; Total'!G37</f>
        <v>0</v>
      </c>
      <c r="G30" s="119">
        <f ca="1">HLOOKUP($G$5,'Period(er)'!$X:$AL,5+A30,FALSE)</f>
        <v>0</v>
      </c>
      <c r="I30" s="120">
        <f t="shared" si="4"/>
        <v>0</v>
      </c>
      <c r="J30" s="168">
        <f t="shared" ref="J30:AM30" si="5">SUM(J24:J29)*J11</f>
        <v>0</v>
      </c>
      <c r="K30" s="168">
        <f t="shared" si="5"/>
        <v>0</v>
      </c>
      <c r="L30" s="168">
        <f t="shared" si="5"/>
        <v>0</v>
      </c>
      <c r="M30" s="168">
        <f t="shared" si="5"/>
        <v>0</v>
      </c>
      <c r="N30" s="168">
        <f t="shared" si="5"/>
        <v>0</v>
      </c>
      <c r="O30" s="168">
        <f t="shared" si="5"/>
        <v>0</v>
      </c>
      <c r="P30" s="168">
        <f t="shared" si="5"/>
        <v>0</v>
      </c>
      <c r="Q30" s="168">
        <f t="shared" si="5"/>
        <v>0</v>
      </c>
      <c r="R30" s="168">
        <f t="shared" si="5"/>
        <v>0</v>
      </c>
      <c r="S30" s="168">
        <f t="shared" si="5"/>
        <v>0</v>
      </c>
      <c r="T30" s="168">
        <f t="shared" si="5"/>
        <v>0</v>
      </c>
      <c r="U30" s="168">
        <f t="shared" si="5"/>
        <v>0</v>
      </c>
      <c r="V30" s="168">
        <f t="shared" si="5"/>
        <v>0</v>
      </c>
      <c r="W30" s="168">
        <f t="shared" si="5"/>
        <v>0</v>
      </c>
      <c r="X30" s="169">
        <f t="shared" si="5"/>
        <v>0</v>
      </c>
      <c r="Y30" s="769">
        <f t="shared" si="5"/>
        <v>0</v>
      </c>
      <c r="Z30" s="769">
        <f t="shared" si="5"/>
        <v>0</v>
      </c>
      <c r="AA30" s="769">
        <f t="shared" si="5"/>
        <v>0</v>
      </c>
      <c r="AB30" s="769">
        <f t="shared" si="5"/>
        <v>0</v>
      </c>
      <c r="AC30" s="769">
        <f t="shared" si="5"/>
        <v>0</v>
      </c>
      <c r="AD30" s="769">
        <f t="shared" si="5"/>
        <v>0</v>
      </c>
      <c r="AE30" s="769">
        <f t="shared" si="5"/>
        <v>0</v>
      </c>
      <c r="AF30" s="769">
        <f t="shared" si="5"/>
        <v>0</v>
      </c>
      <c r="AG30" s="769">
        <f t="shared" si="5"/>
        <v>0</v>
      </c>
      <c r="AH30" s="769">
        <f t="shared" si="5"/>
        <v>0</v>
      </c>
      <c r="AI30" s="769">
        <f t="shared" si="5"/>
        <v>0</v>
      </c>
      <c r="AJ30" s="769">
        <f t="shared" si="5"/>
        <v>0</v>
      </c>
      <c r="AK30" s="769">
        <f t="shared" si="5"/>
        <v>0</v>
      </c>
      <c r="AL30" s="769">
        <f t="shared" si="5"/>
        <v>0</v>
      </c>
      <c r="AM30" s="769">
        <f t="shared" si="5"/>
        <v>0</v>
      </c>
      <c r="AN30" s="94"/>
      <c r="AO30" s="164">
        <f ca="1">IF(Data!$H$2="ja",IF(HLOOKUP($G$5,'Partner-period(er)'!$AP:$BD,5+$A30+((AO$15-1)*50),FALSE)&gt;0,1,0),0)</f>
        <v>0</v>
      </c>
      <c r="AP30" s="165">
        <f ca="1">IF(Data!$H$2="ja",IF(HLOOKUP($G$5,'Partner-period(er)'!$AP:$BD,5+$A30+((AP$15-1)*50),FALSE)&gt;0,1,0),0)</f>
        <v>0</v>
      </c>
      <c r="AQ30" s="165">
        <f ca="1">IF(Data!$H$2="ja",IF(HLOOKUP($G$5,'Partner-period(er)'!$AP:$BD,5+$A30+((AQ$15-1)*50),FALSE)&gt;0,1,0),0)</f>
        <v>0</v>
      </c>
      <c r="AR30" s="165">
        <f ca="1">IF(Data!$H$2="ja",IF(HLOOKUP($G$5,'Partner-period(er)'!$AP:$BD,5+$A30+((AR$15-1)*50),FALSE)&gt;0,1,0),0)</f>
        <v>0</v>
      </c>
      <c r="AS30" s="165">
        <f ca="1">IF(Data!$H$2="ja",IF(HLOOKUP($G$5,'Partner-period(er)'!$AP:$BD,5+$A30+((AS$15-1)*50),FALSE)&gt;0,1,0),0)</f>
        <v>0</v>
      </c>
      <c r="AT30" s="165">
        <f ca="1">IF(Data!$H$2="ja",IF(HLOOKUP($G$5,'Partner-period(er)'!$AP:$BD,5+$A30+((AT$15-1)*50),FALSE)&gt;0,1,0),0)</f>
        <v>0</v>
      </c>
      <c r="AU30" s="165">
        <f ca="1">IF(Data!$H$2="ja",IF(HLOOKUP($G$5,'Partner-period(er)'!$AP:$BD,5+$A30+((AU$15-1)*50),FALSE)&gt;0,1,0),0)</f>
        <v>0</v>
      </c>
      <c r="AV30" s="165">
        <f ca="1">IF(Data!$H$2="ja",IF(HLOOKUP($G$5,'Partner-period(er)'!$AP:$BD,5+$A30+((AV$15-1)*50),FALSE)&gt;0,1,0),0)</f>
        <v>0</v>
      </c>
      <c r="AW30" s="165">
        <f ca="1">IF(Data!$H$2="ja",IF(HLOOKUP($G$5,'Partner-period(er)'!$AP:$BD,5+$A30+((AW$15-1)*50),FALSE)&gt;0,1,0),0)</f>
        <v>0</v>
      </c>
      <c r="AX30" s="165">
        <f ca="1">IF(Data!$H$2="ja",IF(HLOOKUP($G$5,'Partner-period(er)'!$AP:$BD,5+$A30+((AX$15-1)*50),FALSE)&gt;0,1,0),0)</f>
        <v>0</v>
      </c>
      <c r="AY30" s="165">
        <f ca="1">IF(Data!$H$2="ja",IF(HLOOKUP($G$5,'Partner-period(er)'!$AP:$BD,5+$A30+((AY$15-1)*50),FALSE)&gt;0,1,0),0)</f>
        <v>0</v>
      </c>
      <c r="AZ30" s="165">
        <f ca="1">IF(Data!$H$2="ja",IF(HLOOKUP($G$5,'Partner-period(er)'!$AP:$BD,5+$A30+((AZ$15-1)*50),FALSE)&gt;0,1,0),0)</f>
        <v>0</v>
      </c>
      <c r="BA30" s="165">
        <f ca="1">IF(Data!$H$2="ja",IF(HLOOKUP($G$5,'Partner-period(er)'!$AP:$BD,5+$A30+((BA$15-1)*50),FALSE)&gt;0,1,0),0)</f>
        <v>0</v>
      </c>
      <c r="BB30" s="165">
        <f ca="1">IF(Data!$H$2="ja",IF(HLOOKUP($G$5,'Partner-period(er)'!$AP:$BD,5+$A30+((BB$15-1)*50),FALSE)&gt;0,1,0),0)</f>
        <v>0</v>
      </c>
      <c r="BC30" s="166">
        <f ca="1">IF(Data!$H$2="ja",IF(HLOOKUP($G$5,'Partner-period(er)'!$AP:$BD,5+$A30+((BC$15-1)*50),FALSE)&gt;0,1,0),0)</f>
        <v>0</v>
      </c>
      <c r="BE30" s="94"/>
      <c r="BF30" s="164">
        <f ca="1">IF(Data!$H$2="ja",IF(HLOOKUP($G$5,'Partner-period(er)'!$AP:$BD,5+$A30+((BF$15-1)*50),FALSE)&gt;0,1,0),0)</f>
        <v>0</v>
      </c>
      <c r="BG30" s="165">
        <f ca="1">IF(Data!$H$2="ja",IF(HLOOKUP($G$5,'Partner-period(er)'!$AP:$BD,5+$A30+((BG$15-1)*50),FALSE)&gt;0,1,0),0)</f>
        <v>0</v>
      </c>
      <c r="BH30" s="165">
        <f ca="1">IF(Data!$H$2="ja",IF(HLOOKUP($G$5,'Partner-period(er)'!$AP:$BD,5+$A30+((BH$15-1)*50),FALSE)&gt;0,1,0),0)</f>
        <v>0</v>
      </c>
      <c r="BI30" s="165">
        <f ca="1">IF(Data!$H$2="ja",IF(HLOOKUP($G$5,'Partner-period(er)'!$AP:$BD,5+$A30+((BI$15-1)*50),FALSE)&gt;0,1,0),0)</f>
        <v>0</v>
      </c>
      <c r="BJ30" s="165">
        <f ca="1">IF(Data!$H$2="ja",IF(HLOOKUP($G$5,'Partner-period(er)'!$AP:$BD,5+$A30+((BJ$15-1)*50),FALSE)&gt;0,1,0),0)</f>
        <v>0</v>
      </c>
      <c r="BK30" s="165">
        <f ca="1">IF(Data!$H$2="ja",IF(HLOOKUP($G$5,'Partner-period(er)'!$AP:$BD,5+$A30+((BK$15-1)*50),FALSE)&gt;0,1,0),0)</f>
        <v>0</v>
      </c>
      <c r="BL30" s="165">
        <f ca="1">IF(Data!$H$2="ja",IF(HLOOKUP($G$5,'Partner-period(er)'!$AP:$BD,5+$A30+((BL$15-1)*50),FALSE)&gt;0,1,0),0)</f>
        <v>0</v>
      </c>
      <c r="BM30" s="165">
        <f ca="1">IF(Data!$H$2="ja",IF(HLOOKUP($G$5,'Partner-period(er)'!$AP:$BD,5+$A30+((BM$15-1)*50),FALSE)&gt;0,1,0),0)</f>
        <v>0</v>
      </c>
      <c r="BN30" s="165">
        <f ca="1">IF(Data!$H$2="ja",IF(HLOOKUP($G$5,'Partner-period(er)'!$AP:$BD,5+$A30+((BN$15-1)*50),FALSE)&gt;0,1,0),0)</f>
        <v>0</v>
      </c>
      <c r="BO30" s="165">
        <f ca="1">IF(Data!$H$2="ja",IF(HLOOKUP($G$5,'Partner-period(er)'!$AP:$BD,5+$A30+((BO$15-1)*50),FALSE)&gt;0,1,0),0)</f>
        <v>0</v>
      </c>
      <c r="BP30" s="165">
        <f ca="1">IF(Data!$H$2="ja",IF(HLOOKUP($G$5,'Partner-period(er)'!$AP:$BD,5+$A30+((BP$15-1)*50),FALSE)&gt;0,1,0),0)</f>
        <v>0</v>
      </c>
      <c r="BQ30" s="165">
        <f ca="1">IF(Data!$H$2="ja",IF(HLOOKUP($G$5,'Partner-period(er)'!$AP:$BD,5+$A30+((BQ$15-1)*50),FALSE)&gt;0,1,0),0)</f>
        <v>0</v>
      </c>
      <c r="BR30" s="165">
        <f ca="1">IF(Data!$H$2="ja",IF(HLOOKUP($G$5,'Partner-period(er)'!$AP:$BD,5+$A30+((BR$15-1)*50),FALSE)&gt;0,1,0),0)</f>
        <v>0</v>
      </c>
      <c r="BS30" s="165">
        <f ca="1">IF(Data!$H$2="ja",IF(HLOOKUP($G$5,'Partner-period(er)'!$AP:$BD,5+$A30+((BS$15-1)*50),FALSE)&gt;0,1,0),0)</f>
        <v>0</v>
      </c>
      <c r="BT30" s="166">
        <f ca="1">IF(Data!$H$2="ja",IF(HLOOKUP($G$5,'Partner-period(er)'!$AP:$BD,5+$A30+((BT$15-1)*50),FALSE)&gt;0,1,0),0)</f>
        <v>0</v>
      </c>
    </row>
    <row r="31" spans="1:72" ht="12" customHeight="1" x14ac:dyDescent="0.25">
      <c r="A31" s="92">
        <v>15</v>
      </c>
      <c r="B31" s="35"/>
      <c r="C31" s="32" t="str">
        <f>'Budget &amp; Total'!C38</f>
        <v>Andre omkostninger total</v>
      </c>
      <c r="D31" s="32"/>
      <c r="E31" s="125" t="s">
        <v>31</v>
      </c>
      <c r="F31" s="246">
        <f>'Budget &amp; Total'!G38</f>
        <v>0</v>
      </c>
      <c r="G31" s="126">
        <f ca="1">HLOOKUP($G$5,'Period(er)'!$X:$AL,5+A31,FALSE)</f>
        <v>0</v>
      </c>
      <c r="I31" s="127">
        <f t="shared" si="4"/>
        <v>0</v>
      </c>
      <c r="J31" s="170">
        <f>SUM(J24:J30)</f>
        <v>0</v>
      </c>
      <c r="K31" s="170">
        <f t="shared" ref="K31:X31" si="6">SUM(K24:K30)</f>
        <v>0</v>
      </c>
      <c r="L31" s="170">
        <f t="shared" si="6"/>
        <v>0</v>
      </c>
      <c r="M31" s="170">
        <f t="shared" si="6"/>
        <v>0</v>
      </c>
      <c r="N31" s="170">
        <f t="shared" si="6"/>
        <v>0</v>
      </c>
      <c r="O31" s="170">
        <f t="shared" si="6"/>
        <v>0</v>
      </c>
      <c r="P31" s="170">
        <f t="shared" si="6"/>
        <v>0</v>
      </c>
      <c r="Q31" s="170">
        <f t="shared" si="6"/>
        <v>0</v>
      </c>
      <c r="R31" s="170">
        <f t="shared" si="6"/>
        <v>0</v>
      </c>
      <c r="S31" s="170">
        <f t="shared" si="6"/>
        <v>0</v>
      </c>
      <c r="T31" s="170">
        <f t="shared" si="6"/>
        <v>0</v>
      </c>
      <c r="U31" s="170">
        <f t="shared" si="6"/>
        <v>0</v>
      </c>
      <c r="V31" s="170">
        <f t="shared" si="6"/>
        <v>0</v>
      </c>
      <c r="W31" s="170">
        <f t="shared" si="6"/>
        <v>0</v>
      </c>
      <c r="X31" s="790">
        <f t="shared" si="6"/>
        <v>0</v>
      </c>
      <c r="Y31" s="770">
        <f>SUM(Y24:Y30)</f>
        <v>0</v>
      </c>
      <c r="Z31" s="770">
        <f t="shared" ref="Z31:AM31" si="7">SUM(Z24:Z30)</f>
        <v>0</v>
      </c>
      <c r="AA31" s="770">
        <f t="shared" si="7"/>
        <v>0</v>
      </c>
      <c r="AB31" s="770">
        <f t="shared" si="7"/>
        <v>0</v>
      </c>
      <c r="AC31" s="770">
        <f t="shared" si="7"/>
        <v>0</v>
      </c>
      <c r="AD31" s="770">
        <f t="shared" si="7"/>
        <v>0</v>
      </c>
      <c r="AE31" s="770">
        <f t="shared" si="7"/>
        <v>0</v>
      </c>
      <c r="AF31" s="770">
        <f t="shared" si="7"/>
        <v>0</v>
      </c>
      <c r="AG31" s="770">
        <f t="shared" si="7"/>
        <v>0</v>
      </c>
      <c r="AH31" s="770">
        <f t="shared" si="7"/>
        <v>0</v>
      </c>
      <c r="AI31" s="770">
        <f t="shared" si="7"/>
        <v>0</v>
      </c>
      <c r="AJ31" s="770">
        <f t="shared" si="7"/>
        <v>0</v>
      </c>
      <c r="AK31" s="770">
        <f t="shared" si="7"/>
        <v>0</v>
      </c>
      <c r="AL31" s="770">
        <f t="shared" si="7"/>
        <v>0</v>
      </c>
      <c r="AM31" s="770">
        <f t="shared" si="7"/>
        <v>0</v>
      </c>
      <c r="AN31" s="94"/>
      <c r="BE31" s="94"/>
    </row>
    <row r="32" spans="1:72" ht="15.75" customHeight="1" thickBot="1" x14ac:dyDescent="0.3">
      <c r="A32" s="92">
        <v>16</v>
      </c>
      <c r="B32" s="406" t="str">
        <f>Data!B55</f>
        <v>Totale omkostninger</v>
      </c>
      <c r="C32" s="130"/>
      <c r="D32" s="130"/>
      <c r="E32" s="131" t="s">
        <v>31</v>
      </c>
      <c r="F32" s="247">
        <f>'Budget &amp; Total'!G39</f>
        <v>0</v>
      </c>
      <c r="G32" s="132">
        <f ca="1">HLOOKUP($G$5,'Period(er)'!$X:$AL,5+A32,FALSE)</f>
        <v>0</v>
      </c>
      <c r="I32" s="809">
        <f t="shared" si="4"/>
        <v>0</v>
      </c>
      <c r="J32" s="810">
        <f>J31+J22</f>
        <v>0</v>
      </c>
      <c r="K32" s="758">
        <f t="shared" ref="K32:X32" si="8">K31+K22</f>
        <v>0</v>
      </c>
      <c r="L32" s="758">
        <f t="shared" si="8"/>
        <v>0</v>
      </c>
      <c r="M32" s="758">
        <f t="shared" si="8"/>
        <v>0</v>
      </c>
      <c r="N32" s="758">
        <f t="shared" si="8"/>
        <v>0</v>
      </c>
      <c r="O32" s="758">
        <f t="shared" si="8"/>
        <v>0</v>
      </c>
      <c r="P32" s="758">
        <f t="shared" si="8"/>
        <v>0</v>
      </c>
      <c r="Q32" s="758">
        <f t="shared" si="8"/>
        <v>0</v>
      </c>
      <c r="R32" s="758">
        <f t="shared" si="8"/>
        <v>0</v>
      </c>
      <c r="S32" s="758">
        <f t="shared" si="8"/>
        <v>0</v>
      </c>
      <c r="T32" s="758">
        <f t="shared" si="8"/>
        <v>0</v>
      </c>
      <c r="U32" s="758">
        <f t="shared" si="8"/>
        <v>0</v>
      </c>
      <c r="V32" s="758">
        <f t="shared" si="8"/>
        <v>0</v>
      </c>
      <c r="W32" s="758">
        <f t="shared" si="8"/>
        <v>0</v>
      </c>
      <c r="X32" s="790">
        <f t="shared" si="8"/>
        <v>0</v>
      </c>
      <c r="Y32" s="770">
        <f>Y31+Y22</f>
        <v>0</v>
      </c>
      <c r="Z32" s="770">
        <f t="shared" ref="Z32:AM32" si="9">Z31+Z22</f>
        <v>0</v>
      </c>
      <c r="AA32" s="770">
        <f t="shared" si="9"/>
        <v>0</v>
      </c>
      <c r="AB32" s="770">
        <f t="shared" si="9"/>
        <v>0</v>
      </c>
      <c r="AC32" s="770">
        <f t="shared" si="9"/>
        <v>0</v>
      </c>
      <c r="AD32" s="770">
        <f t="shared" si="9"/>
        <v>0</v>
      </c>
      <c r="AE32" s="770">
        <f t="shared" si="9"/>
        <v>0</v>
      </c>
      <c r="AF32" s="770">
        <f t="shared" si="9"/>
        <v>0</v>
      </c>
      <c r="AG32" s="770">
        <f t="shared" si="9"/>
        <v>0</v>
      </c>
      <c r="AH32" s="770">
        <f t="shared" si="9"/>
        <v>0</v>
      </c>
      <c r="AI32" s="770">
        <f t="shared" si="9"/>
        <v>0</v>
      </c>
      <c r="AJ32" s="770">
        <f t="shared" si="9"/>
        <v>0</v>
      </c>
      <c r="AK32" s="770">
        <f t="shared" si="9"/>
        <v>0</v>
      </c>
      <c r="AL32" s="770">
        <f t="shared" si="9"/>
        <v>0</v>
      </c>
      <c r="AM32" s="770">
        <f t="shared" si="9"/>
        <v>0</v>
      </c>
      <c r="AN32" s="94"/>
      <c r="BE32" s="94"/>
    </row>
    <row r="33" spans="1:73" s="1" customFormat="1" ht="12" customHeight="1" thickTop="1" x14ac:dyDescent="0.25">
      <c r="A33" s="92">
        <v>17</v>
      </c>
      <c r="B33" s="38" t="str">
        <f>Data!B79</f>
        <v>Tilskud</v>
      </c>
      <c r="C33" s="9"/>
      <c r="D33" s="9"/>
      <c r="E33" s="27"/>
      <c r="F33" s="117"/>
      <c r="G33" s="133"/>
      <c r="H33" s="9"/>
      <c r="I33" s="134"/>
      <c r="J33" s="479"/>
      <c r="K33" s="168"/>
      <c r="L33" s="168"/>
      <c r="M33" s="168"/>
      <c r="N33" s="168"/>
      <c r="O33" s="168"/>
      <c r="P33" s="168"/>
      <c r="Q33" s="168"/>
      <c r="R33" s="168"/>
      <c r="S33" s="168"/>
      <c r="T33" s="168"/>
      <c r="U33" s="168"/>
      <c r="V33" s="168"/>
      <c r="W33" s="168"/>
      <c r="X33" s="169"/>
      <c r="Y33" s="769"/>
      <c r="Z33" s="769"/>
      <c r="AA33" s="769"/>
      <c r="AB33" s="769"/>
      <c r="AC33" s="769"/>
      <c r="AD33" s="769"/>
      <c r="AE33" s="769"/>
      <c r="AF33" s="769"/>
      <c r="AG33" s="769"/>
      <c r="AH33" s="769"/>
      <c r="AI33" s="769"/>
      <c r="AJ33" s="769"/>
      <c r="AK33" s="769"/>
      <c r="AL33" s="769"/>
      <c r="AM33" s="769"/>
      <c r="AN33" s="94"/>
      <c r="BE33" s="94"/>
    </row>
    <row r="34" spans="1:73" s="1" customFormat="1" ht="12" customHeight="1" x14ac:dyDescent="0.25">
      <c r="A34" s="92">
        <v>18</v>
      </c>
      <c r="B34" s="38"/>
      <c r="C34" s="9" t="str">
        <f>Data!B26</f>
        <v>Beregnet tilskud</v>
      </c>
      <c r="D34" s="9"/>
      <c r="E34" s="27" t="s">
        <v>31</v>
      </c>
      <c r="F34" s="117"/>
      <c r="G34" s="119">
        <f ca="1">HLOOKUP($G$5,'Period(er)'!$X:$AL,5+A34,FALSE)</f>
        <v>0</v>
      </c>
      <c r="H34" s="9"/>
      <c r="I34" s="120">
        <f>SUM(J34:AM34)</f>
        <v>0</v>
      </c>
      <c r="J34" s="479">
        <f>J32*J12</f>
        <v>0</v>
      </c>
      <c r="K34" s="168">
        <f t="shared" ref="K34:X34" si="10">K32*K12</f>
        <v>0</v>
      </c>
      <c r="L34" s="168">
        <f t="shared" si="10"/>
        <v>0</v>
      </c>
      <c r="M34" s="168">
        <f t="shared" si="10"/>
        <v>0</v>
      </c>
      <c r="N34" s="168">
        <f t="shared" si="10"/>
        <v>0</v>
      </c>
      <c r="O34" s="168">
        <f t="shared" si="10"/>
        <v>0</v>
      </c>
      <c r="P34" s="168">
        <f t="shared" si="10"/>
        <v>0</v>
      </c>
      <c r="Q34" s="168">
        <f t="shared" si="10"/>
        <v>0</v>
      </c>
      <c r="R34" s="168">
        <f t="shared" si="10"/>
        <v>0</v>
      </c>
      <c r="S34" s="168">
        <f t="shared" si="10"/>
        <v>0</v>
      </c>
      <c r="T34" s="168">
        <f t="shared" si="10"/>
        <v>0</v>
      </c>
      <c r="U34" s="168">
        <f t="shared" si="10"/>
        <v>0</v>
      </c>
      <c r="V34" s="168">
        <f t="shared" si="10"/>
        <v>0</v>
      </c>
      <c r="W34" s="168">
        <f t="shared" si="10"/>
        <v>0</v>
      </c>
      <c r="X34" s="169">
        <f t="shared" si="10"/>
        <v>0</v>
      </c>
      <c r="Y34" s="769">
        <f>Y32*Y12</f>
        <v>0</v>
      </c>
      <c r="Z34" s="769">
        <f t="shared" ref="Z34:AM34" si="11">Z32*Z12</f>
        <v>0</v>
      </c>
      <c r="AA34" s="769">
        <f t="shared" si="11"/>
        <v>0</v>
      </c>
      <c r="AB34" s="769">
        <f t="shared" si="11"/>
        <v>0</v>
      </c>
      <c r="AC34" s="769">
        <f t="shared" si="11"/>
        <v>0</v>
      </c>
      <c r="AD34" s="769">
        <f t="shared" si="11"/>
        <v>0</v>
      </c>
      <c r="AE34" s="769">
        <f t="shared" si="11"/>
        <v>0</v>
      </c>
      <c r="AF34" s="769">
        <f t="shared" si="11"/>
        <v>0</v>
      </c>
      <c r="AG34" s="769">
        <f t="shared" si="11"/>
        <v>0</v>
      </c>
      <c r="AH34" s="769">
        <f t="shared" si="11"/>
        <v>0</v>
      </c>
      <c r="AI34" s="769">
        <f t="shared" si="11"/>
        <v>0</v>
      </c>
      <c r="AJ34" s="769">
        <f t="shared" si="11"/>
        <v>0</v>
      </c>
      <c r="AK34" s="769">
        <f t="shared" si="11"/>
        <v>0</v>
      </c>
      <c r="AL34" s="769">
        <f t="shared" si="11"/>
        <v>0</v>
      </c>
      <c r="AM34" s="769">
        <f t="shared" si="11"/>
        <v>0</v>
      </c>
      <c r="AN34" s="94"/>
      <c r="BE34" s="94"/>
    </row>
    <row r="35" spans="1:73" ht="12" customHeight="1" x14ac:dyDescent="0.25">
      <c r="A35" s="92">
        <v>19</v>
      </c>
      <c r="B35" s="39"/>
      <c r="C35" s="9" t="str">
        <f>Data!B27</f>
        <v>Forudbetalt tilskud (efter aftale)</v>
      </c>
      <c r="D35" s="135"/>
      <c r="E35" s="27" t="s">
        <v>31</v>
      </c>
      <c r="F35" s="117"/>
      <c r="G35" s="119">
        <f ca="1">HLOOKUP($G$5,'Period(er)'!$X:$AL,5+A35,FALSE)</f>
        <v>0</v>
      </c>
      <c r="I35" s="120">
        <f>SUM(J35:AM35)</f>
        <v>0</v>
      </c>
      <c r="J35" s="608"/>
      <c r="K35" s="609"/>
      <c r="L35" s="609"/>
      <c r="M35" s="609"/>
      <c r="N35" s="609"/>
      <c r="O35" s="609"/>
      <c r="P35" s="609"/>
      <c r="Q35" s="609"/>
      <c r="R35" s="609"/>
      <c r="S35" s="609"/>
      <c r="T35" s="609"/>
      <c r="U35" s="609"/>
      <c r="V35" s="609"/>
      <c r="W35" s="609"/>
      <c r="X35" s="610"/>
      <c r="Y35" s="771"/>
      <c r="Z35" s="771"/>
      <c r="AA35" s="771"/>
      <c r="AB35" s="771"/>
      <c r="AC35" s="771"/>
      <c r="AD35" s="771"/>
      <c r="AE35" s="771"/>
      <c r="AF35" s="771"/>
      <c r="AG35" s="771"/>
      <c r="AH35" s="771"/>
      <c r="AI35" s="771"/>
      <c r="AJ35" s="771"/>
      <c r="AK35" s="771"/>
      <c r="AL35" s="771"/>
      <c r="AM35" s="771"/>
      <c r="AN35" s="94"/>
      <c r="BE35" s="94"/>
    </row>
    <row r="36" spans="1:73" ht="12" customHeight="1" x14ac:dyDescent="0.25">
      <c r="A36" s="92">
        <v>20</v>
      </c>
      <c r="B36" s="39"/>
      <c r="C36" s="9" t="str">
        <f>Data!B28</f>
        <v>Justering for timepris inklusiv overhead</v>
      </c>
      <c r="D36" s="135"/>
      <c r="E36" s="27" t="s">
        <v>31</v>
      </c>
      <c r="F36" s="117"/>
      <c r="G36" s="119">
        <f ca="1">HLOOKUP($G$5,'Period(er)'!$X:$AL,5+A36,FALSE)</f>
        <v>0</v>
      </c>
      <c r="I36" s="120">
        <f ca="1">SUM(J36:AM36)</f>
        <v>0</v>
      </c>
      <c r="J36" s="479">
        <f ca="1">HLOOKUP($G$5,'Partner-period(er)'!$J:$X,25+((J$2-1)*50),FALSE)</f>
        <v>0</v>
      </c>
      <c r="K36" s="168">
        <f ca="1">HLOOKUP($G$5,'Partner-period(er)'!$J:$X,25+((K$2-1)*50),FALSE)</f>
        <v>0</v>
      </c>
      <c r="L36" s="168">
        <f ca="1">HLOOKUP($G$5,'Partner-period(er)'!$J:$X,25+((L$2-1)*50),FALSE)</f>
        <v>0</v>
      </c>
      <c r="M36" s="168">
        <f ca="1">HLOOKUP($G$5,'Partner-period(er)'!$J:$X,25+((M$2-1)*50),FALSE)</f>
        <v>0</v>
      </c>
      <c r="N36" s="168">
        <f ca="1">HLOOKUP($G$5,'Partner-period(er)'!$J:$X,25+((N$2-1)*50),FALSE)</f>
        <v>0</v>
      </c>
      <c r="O36" s="168">
        <f ca="1">HLOOKUP($G$5,'Partner-period(er)'!$J:$X,25+((O$2-1)*50),FALSE)</f>
        <v>0</v>
      </c>
      <c r="P36" s="168">
        <f ca="1">HLOOKUP($G$5,'Partner-period(er)'!$J:$X,25+((P$2-1)*50),FALSE)</f>
        <v>0</v>
      </c>
      <c r="Q36" s="168">
        <f ca="1">HLOOKUP($G$5,'Partner-period(er)'!$J:$X,25+((Q$2-1)*50),FALSE)</f>
        <v>0</v>
      </c>
      <c r="R36" s="168">
        <f ca="1">HLOOKUP($G$5,'Partner-period(er)'!$J:$X,25+((R$2-1)*50),FALSE)</f>
        <v>0</v>
      </c>
      <c r="S36" s="168">
        <f ca="1">HLOOKUP($G$5,'Partner-period(er)'!$J:$X,25+((S$2-1)*50),FALSE)</f>
        <v>0</v>
      </c>
      <c r="T36" s="168">
        <f ca="1">HLOOKUP($G$5,'Partner-period(er)'!$J:$X,25+((T$2-1)*50),FALSE)</f>
        <v>0</v>
      </c>
      <c r="U36" s="168">
        <f ca="1">HLOOKUP($G$5,'Partner-period(er)'!$J:$X,25+((U$2-1)*50),FALSE)</f>
        <v>0</v>
      </c>
      <c r="V36" s="168">
        <f ca="1">HLOOKUP($G$5,'Partner-period(er)'!$J:$X,25+((V$2-1)*50),FALSE)</f>
        <v>0</v>
      </c>
      <c r="W36" s="168">
        <f ca="1">HLOOKUP($G$5,'Partner-period(er)'!$J:$X,25+((W$2-1)*50),FALSE)</f>
        <v>0</v>
      </c>
      <c r="X36" s="169">
        <f ca="1">HLOOKUP($G$5,'Partner-period(er)'!$J:$X,25+((X$2-1)*50),FALSE)</f>
        <v>0</v>
      </c>
      <c r="Y36" s="769">
        <f ca="1">HLOOKUP($G$5,'Partner-period(er)'!$J:$X,25+((Y$2-1)*50),FALSE)</f>
        <v>0</v>
      </c>
      <c r="Z36" s="769">
        <f ca="1">HLOOKUP($G$5,'Partner-period(er)'!$J:$X,25+((Z$2-1)*50),FALSE)</f>
        <v>0</v>
      </c>
      <c r="AA36" s="769">
        <f ca="1">HLOOKUP($G$5,'Partner-period(er)'!$J:$X,25+((AA$2-1)*50),FALSE)</f>
        <v>0</v>
      </c>
      <c r="AB36" s="769">
        <f ca="1">HLOOKUP($G$5,'Partner-period(er)'!$J:$X,25+((AB$2-1)*50),FALSE)</f>
        <v>0</v>
      </c>
      <c r="AC36" s="769">
        <f ca="1">HLOOKUP($G$5,'Partner-period(er)'!$J:$X,25+((AC$2-1)*50),FALSE)</f>
        <v>0</v>
      </c>
      <c r="AD36" s="769">
        <f ca="1">HLOOKUP($G$5,'Partner-period(er)'!$J:$X,25+((AD$2-1)*50),FALSE)</f>
        <v>0</v>
      </c>
      <c r="AE36" s="769">
        <f ca="1">HLOOKUP($G$5,'Partner-period(er)'!$J:$X,25+((AE$2-1)*50),FALSE)</f>
        <v>0</v>
      </c>
      <c r="AF36" s="769">
        <f ca="1">HLOOKUP($G$5,'Partner-period(er)'!$J:$X,25+((AF$2-1)*50),FALSE)</f>
        <v>0</v>
      </c>
      <c r="AG36" s="769">
        <f ca="1">HLOOKUP($G$5,'Partner-period(er)'!$J:$X,25+((AG$2-1)*50),FALSE)</f>
        <v>0</v>
      </c>
      <c r="AH36" s="769">
        <f ca="1">HLOOKUP($G$5,'Partner-period(er)'!$J:$X,25+((AH$2-1)*50),FALSE)</f>
        <v>0</v>
      </c>
      <c r="AI36" s="769">
        <f ca="1">HLOOKUP($G$5,'Partner-period(er)'!$J:$X,25+((AI$2-1)*50),FALSE)</f>
        <v>0</v>
      </c>
      <c r="AJ36" s="769">
        <f ca="1">HLOOKUP($G$5,'Partner-period(er)'!$J:$X,25+((AJ$2-1)*50),FALSE)</f>
        <v>0</v>
      </c>
      <c r="AK36" s="769">
        <f ca="1">HLOOKUP($G$5,'Partner-period(er)'!$J:$X,25+((AK$2-1)*50),FALSE)</f>
        <v>0</v>
      </c>
      <c r="AL36" s="769">
        <f ca="1">HLOOKUP($G$5,'Partner-period(er)'!$J:$X,25+((AL$2-1)*50),FALSE)</f>
        <v>0</v>
      </c>
      <c r="AM36" s="769">
        <f ca="1">HLOOKUP($G$5,'Partner-period(er)'!$J:$X,25+((AM$2-1)*50),FALSE)</f>
        <v>0</v>
      </c>
      <c r="AN36" s="168" t="e">
        <f ca="1">HLOOKUP($G$5,'Partner-period(er)'!$J:$X,25+((AN$2-1)*50),FALSE)</f>
        <v>#VALUE!</v>
      </c>
      <c r="AO36" s="168" t="e" vm="1">
        <f ca="1">HLOOKUP($G$5,'Partner-period(er)'!$J:$X,25+((AO$2-1)*50),FALSE)</f>
        <v>#VALUE!</v>
      </c>
      <c r="AP36" s="168" t="e" vm="1">
        <f ca="1">HLOOKUP($G$5,'Partner-period(er)'!$J:$X,25+((AP$2-1)*50),FALSE)</f>
        <v>#VALUE!</v>
      </c>
      <c r="AQ36" s="168" t="e" vm="1">
        <f ca="1">HLOOKUP($G$5,'Partner-period(er)'!$J:$X,25+((AQ$2-1)*50),FALSE)</f>
        <v>#VALUE!</v>
      </c>
      <c r="AR36" s="168" t="e" vm="1">
        <f ca="1">HLOOKUP($G$5,'Partner-period(er)'!$J:$X,25+((AR$2-1)*50),FALSE)</f>
        <v>#VALUE!</v>
      </c>
      <c r="AS36" s="168" t="e" vm="1">
        <f ca="1">HLOOKUP($G$5,'Partner-period(er)'!$J:$X,25+((AS$2-1)*50),FALSE)</f>
        <v>#VALUE!</v>
      </c>
      <c r="AT36" s="168" t="e" vm="1">
        <f ca="1">HLOOKUP($G$5,'Partner-period(er)'!$J:$X,25+((AT$2-1)*50),FALSE)</f>
        <v>#VALUE!</v>
      </c>
      <c r="AU36" s="168" t="e" vm="1">
        <f ca="1">HLOOKUP($G$5,'Partner-period(er)'!$J:$X,25+((AU$2-1)*50),FALSE)</f>
        <v>#VALUE!</v>
      </c>
      <c r="AV36" s="168" t="e" vm="1">
        <f ca="1">HLOOKUP($G$5,'Partner-period(er)'!$J:$X,25+((AV$2-1)*50),FALSE)</f>
        <v>#VALUE!</v>
      </c>
      <c r="AW36" s="168" t="e" vm="1">
        <f ca="1">HLOOKUP($G$5,'Partner-period(er)'!$J:$X,25+((AW$2-1)*50),FALSE)</f>
        <v>#VALUE!</v>
      </c>
      <c r="AX36" s="168" t="e" vm="1">
        <f ca="1">HLOOKUP($G$5,'Partner-period(er)'!$J:$X,25+((AX$2-1)*50),FALSE)</f>
        <v>#VALUE!</v>
      </c>
      <c r="AY36" s="168" t="e" vm="1">
        <f ca="1">HLOOKUP($G$5,'Partner-period(er)'!$J:$X,25+((AY$2-1)*50),FALSE)</f>
        <v>#VALUE!</v>
      </c>
      <c r="AZ36" s="168" t="e" vm="1">
        <f ca="1">HLOOKUP($G$5,'Partner-period(er)'!$J:$X,25+((AZ$2-1)*50),FALSE)</f>
        <v>#VALUE!</v>
      </c>
      <c r="BA36" s="168" t="e" vm="1">
        <f ca="1">HLOOKUP($G$5,'Partner-period(er)'!$J:$X,25+((BA$2-1)*50),FALSE)</f>
        <v>#VALUE!</v>
      </c>
      <c r="BB36" s="168" t="e" vm="1">
        <f ca="1">HLOOKUP($G$5,'Partner-period(er)'!$J:$X,25+((BB$2-1)*50),FALSE)</f>
        <v>#VALUE!</v>
      </c>
      <c r="BC36" s="168" t="e" vm="1">
        <f ca="1">HLOOKUP($G$5,'Partner-period(er)'!$J:$X,25+((BC$2-1)*50),FALSE)</f>
        <v>#VALUE!</v>
      </c>
      <c r="BD36" s="168" t="e" vm="1">
        <f ca="1">HLOOKUP($G$5,'Partner-period(er)'!$J:$X,25+((BD$2-1)*50),FALSE)</f>
        <v>#VALUE!</v>
      </c>
      <c r="BE36" s="168" t="e">
        <f ca="1">HLOOKUP($G$5,'Partner-period(er)'!$J:$X,25+((BE$2-1)*50),FALSE)</f>
        <v>#VALUE!</v>
      </c>
      <c r="BF36" s="168" t="e" vm="1">
        <f ca="1">HLOOKUP($G$5,'Partner-period(er)'!$J:$X,25+((BF$2-1)*50),FALSE)</f>
        <v>#VALUE!</v>
      </c>
      <c r="BG36" s="168" t="e" vm="1">
        <f ca="1">HLOOKUP($G$5,'Partner-period(er)'!$J:$X,25+((BG$2-1)*50),FALSE)</f>
        <v>#VALUE!</v>
      </c>
      <c r="BH36" s="168" t="e" vm="1">
        <f ca="1">HLOOKUP($G$5,'Partner-period(er)'!$J:$X,25+((BH$2-1)*50),FALSE)</f>
        <v>#VALUE!</v>
      </c>
      <c r="BI36" s="168" t="e" vm="1">
        <f ca="1">HLOOKUP($G$5,'Partner-period(er)'!$J:$X,25+((BI$2-1)*50),FALSE)</f>
        <v>#VALUE!</v>
      </c>
      <c r="BJ36" s="168" t="e" vm="1">
        <f ca="1">HLOOKUP($G$5,'Partner-period(er)'!$J:$X,25+((BJ$2-1)*50),FALSE)</f>
        <v>#VALUE!</v>
      </c>
      <c r="BK36" s="168" t="e" vm="1">
        <f ca="1">HLOOKUP($G$5,'Partner-period(er)'!$J:$X,25+((BK$2-1)*50),FALSE)</f>
        <v>#VALUE!</v>
      </c>
      <c r="BL36" s="168" t="e" vm="1">
        <f ca="1">HLOOKUP($G$5,'Partner-period(er)'!$J:$X,25+((BL$2-1)*50),FALSE)</f>
        <v>#VALUE!</v>
      </c>
      <c r="BM36" s="168" t="e" vm="1">
        <f ca="1">HLOOKUP($G$5,'Partner-period(er)'!$J:$X,25+((BM$2-1)*50),FALSE)</f>
        <v>#VALUE!</v>
      </c>
      <c r="BN36" s="168" t="e" vm="1">
        <f ca="1">HLOOKUP($G$5,'Partner-period(er)'!$J:$X,25+((BN$2-1)*50),FALSE)</f>
        <v>#VALUE!</v>
      </c>
      <c r="BO36" s="168" t="e" vm="1">
        <f ca="1">HLOOKUP($G$5,'Partner-period(er)'!$J:$X,25+((BO$2-1)*50),FALSE)</f>
        <v>#VALUE!</v>
      </c>
      <c r="BP36" s="168" t="e" vm="1">
        <f ca="1">HLOOKUP($G$5,'Partner-period(er)'!$J:$X,25+((BP$2-1)*50),FALSE)</f>
        <v>#VALUE!</v>
      </c>
      <c r="BQ36" s="168" t="e" vm="1">
        <f ca="1">HLOOKUP($G$5,'Partner-period(er)'!$J:$X,25+((BQ$2-1)*50),FALSE)</f>
        <v>#VALUE!</v>
      </c>
      <c r="BR36" s="168" t="e" vm="1">
        <f ca="1">HLOOKUP($G$5,'Partner-period(er)'!$J:$X,25+((BR$2-1)*50),FALSE)</f>
        <v>#VALUE!</v>
      </c>
      <c r="BS36" s="168" t="e" vm="1">
        <f ca="1">HLOOKUP($G$5,'Partner-period(er)'!$J:$X,25+((BS$2-1)*50),FALSE)</f>
        <v>#VALUE!</v>
      </c>
      <c r="BT36" s="168" t="e" vm="1">
        <f ca="1">HLOOKUP($G$5,'Partner-period(er)'!$J:$X,25+((BT$2-1)*50),FALSE)</f>
        <v>#VALUE!</v>
      </c>
      <c r="BU36" s="168" t="e" vm="1">
        <f ca="1">HLOOKUP($G$5,'Partner-period(er)'!$J:$X,25+((BU$2-1)*50),FALSE)</f>
        <v>#VALUE!</v>
      </c>
    </row>
    <row r="37" spans="1:73" ht="12" customHeight="1" x14ac:dyDescent="0.25">
      <c r="A37" s="92">
        <v>21</v>
      </c>
      <c r="B37" s="39"/>
      <c r="C37" s="9" t="str">
        <f>Data!B29</f>
        <v>Justering for budgetoverskridelse</v>
      </c>
      <c r="D37" s="135"/>
      <c r="E37" s="27" t="s">
        <v>31</v>
      </c>
      <c r="F37" s="117"/>
      <c r="G37" s="119">
        <f ca="1">HLOOKUP($G$5,'Period(er)'!$X:$AL,5+A37,FALSE)</f>
        <v>0</v>
      </c>
      <c r="I37" s="120">
        <f ca="1">IF(Data!H2="nej",                     IF((G34+G35+G36)&gt;F38,-G34-G35-G36+F38,0),SUM(J37:AM37))</f>
        <v>0</v>
      </c>
      <c r="J37" s="480">
        <f ca="1">HLOOKUP($G$5,'Partner-period(er)'!$J:$X,26+((J$2-1)*50),FALSE)</f>
        <v>0</v>
      </c>
      <c r="K37" s="172">
        <f ca="1">HLOOKUP($G$5,'Partner-period(er)'!$J:$X,26+((K$2-1)*50),FALSE)</f>
        <v>0</v>
      </c>
      <c r="L37" s="172">
        <f ca="1">HLOOKUP($G$5,'Partner-period(er)'!$J:$X,26+((L$2-1)*50),FALSE)</f>
        <v>0</v>
      </c>
      <c r="M37" s="172">
        <f ca="1">HLOOKUP($G$5,'Partner-period(er)'!$J:$X,26+((M$2-1)*50),FALSE)</f>
        <v>0</v>
      </c>
      <c r="N37" s="172">
        <f ca="1">HLOOKUP($G$5,'Partner-period(er)'!$J:$X,26+((N$2-1)*50),FALSE)</f>
        <v>0</v>
      </c>
      <c r="O37" s="172">
        <f ca="1">HLOOKUP($G$5,'Partner-period(er)'!$J:$X,26+((O$2-1)*50),FALSE)</f>
        <v>0</v>
      </c>
      <c r="P37" s="172">
        <f ca="1">HLOOKUP($G$5,'Partner-period(er)'!$J:$X,26+((P$2-1)*50),FALSE)</f>
        <v>0</v>
      </c>
      <c r="Q37" s="172">
        <f ca="1">HLOOKUP($G$5,'Partner-period(er)'!$J:$X,26+((Q$2-1)*50),FALSE)</f>
        <v>0</v>
      </c>
      <c r="R37" s="172">
        <f ca="1">HLOOKUP($G$5,'Partner-period(er)'!$J:$X,26+((R$2-1)*50),FALSE)</f>
        <v>0</v>
      </c>
      <c r="S37" s="172">
        <f ca="1">HLOOKUP($G$5,'Partner-period(er)'!$J:$X,26+((S$2-1)*50),FALSE)</f>
        <v>0</v>
      </c>
      <c r="T37" s="172">
        <f ca="1">HLOOKUP($G$5,'Partner-period(er)'!$J:$X,26+((T$2-1)*50),FALSE)</f>
        <v>0</v>
      </c>
      <c r="U37" s="172">
        <f ca="1">HLOOKUP($G$5,'Partner-period(er)'!$J:$X,26+((U$2-1)*50),FALSE)</f>
        <v>0</v>
      </c>
      <c r="V37" s="172">
        <f ca="1">HLOOKUP($G$5,'Partner-period(er)'!$J:$X,26+((V$2-1)*50),FALSE)</f>
        <v>0</v>
      </c>
      <c r="W37" s="172">
        <f ca="1">HLOOKUP($G$5,'Partner-period(er)'!$J:$X,26+((W$2-1)*50),FALSE)</f>
        <v>0</v>
      </c>
      <c r="X37" s="791">
        <f ca="1">HLOOKUP($G$5,'Partner-period(er)'!$J:$X,26+((X$2-1)*50),FALSE)</f>
        <v>0</v>
      </c>
      <c r="Y37" s="769">
        <f ca="1">HLOOKUP($G$5,'Partner-period(er)'!$J:$X,26+((Y$2-1)*50),FALSE)</f>
        <v>0</v>
      </c>
      <c r="Z37" s="769">
        <f ca="1">HLOOKUP($G$5,'Partner-period(er)'!$J:$X,26+((Z$2-1)*50),FALSE)</f>
        <v>0</v>
      </c>
      <c r="AA37" s="769">
        <f ca="1">HLOOKUP($G$5,'Partner-period(er)'!$J:$X,26+((AA$2-1)*50),FALSE)</f>
        <v>0</v>
      </c>
      <c r="AB37" s="769">
        <f ca="1">HLOOKUP($G$5,'Partner-period(er)'!$J:$X,26+((AB$2-1)*50),FALSE)</f>
        <v>0</v>
      </c>
      <c r="AC37" s="769">
        <f ca="1">HLOOKUP($G$5,'Partner-period(er)'!$J:$X,26+((AC$2-1)*50),FALSE)</f>
        <v>0</v>
      </c>
      <c r="AD37" s="769">
        <f ca="1">HLOOKUP($G$5,'Partner-period(er)'!$J:$X,26+((AD$2-1)*50),FALSE)</f>
        <v>0</v>
      </c>
      <c r="AE37" s="769">
        <f ca="1">HLOOKUP($G$5,'Partner-period(er)'!$J:$X,26+((AE$2-1)*50),FALSE)</f>
        <v>0</v>
      </c>
      <c r="AF37" s="769">
        <f ca="1">HLOOKUP($G$5,'Partner-period(er)'!$J:$X,26+((AF$2-1)*50),FALSE)</f>
        <v>0</v>
      </c>
      <c r="AG37" s="769">
        <f ca="1">HLOOKUP($G$5,'Partner-period(er)'!$J:$X,26+((AG$2-1)*50),FALSE)</f>
        <v>0</v>
      </c>
      <c r="AH37" s="769">
        <f ca="1">HLOOKUP($G$5,'Partner-period(er)'!$J:$X,26+((AH$2-1)*50),FALSE)</f>
        <v>0</v>
      </c>
      <c r="AI37" s="769">
        <f ca="1">HLOOKUP($G$5,'Partner-period(er)'!$J:$X,26+((AI$2-1)*50),FALSE)</f>
        <v>0</v>
      </c>
      <c r="AJ37" s="769">
        <f ca="1">HLOOKUP($G$5,'Partner-period(er)'!$J:$X,26+((AJ$2-1)*50),FALSE)</f>
        <v>0</v>
      </c>
      <c r="AK37" s="769">
        <f ca="1">HLOOKUP($G$5,'Partner-period(er)'!$J:$X,26+((AK$2-1)*50),FALSE)</f>
        <v>0</v>
      </c>
      <c r="AL37" s="769">
        <f ca="1">HLOOKUP($G$5,'Partner-period(er)'!$J:$X,26+((AL$2-1)*50),FALSE)</f>
        <v>0</v>
      </c>
      <c r="AM37" s="769">
        <f ca="1">HLOOKUP($G$5,'Partner-period(er)'!$J:$X,26+((AM$2-1)*50),FALSE)</f>
        <v>0</v>
      </c>
      <c r="AN37" s="94"/>
      <c r="BE37" s="94"/>
    </row>
    <row r="38" spans="1:73" ht="12" customHeight="1" x14ac:dyDescent="0.25">
      <c r="A38" s="92">
        <v>22</v>
      </c>
      <c r="B38" s="36"/>
      <c r="C38" s="136" t="str">
        <f>Data!B30</f>
        <v>Tilskud total / til faktura</v>
      </c>
      <c r="D38" s="136"/>
      <c r="E38" s="97" t="s">
        <v>31</v>
      </c>
      <c r="F38" s="248">
        <f>'Budget &amp; Total'!G43</f>
        <v>0</v>
      </c>
      <c r="G38" s="118">
        <f ca="1">HLOOKUP($G$5,'Period(er)'!$X:$AL,5+A38,FALSE)</f>
        <v>0</v>
      </c>
      <c r="I38" s="137">
        <f ca="1">SUM(I34:I37)</f>
        <v>0</v>
      </c>
      <c r="J38" s="171">
        <f ca="1">J34+J35+J36+J37</f>
        <v>0</v>
      </c>
      <c r="K38" s="171">
        <f t="shared" ref="K38:X38" ca="1" si="12">K34+K35+K36+K37</f>
        <v>0</v>
      </c>
      <c r="L38" s="171">
        <f t="shared" ca="1" si="12"/>
        <v>0</v>
      </c>
      <c r="M38" s="171">
        <f t="shared" ca="1" si="12"/>
        <v>0</v>
      </c>
      <c r="N38" s="171">
        <f t="shared" ca="1" si="12"/>
        <v>0</v>
      </c>
      <c r="O38" s="171">
        <f t="shared" ca="1" si="12"/>
        <v>0</v>
      </c>
      <c r="P38" s="171">
        <f t="shared" ca="1" si="12"/>
        <v>0</v>
      </c>
      <c r="Q38" s="171">
        <f t="shared" ca="1" si="12"/>
        <v>0</v>
      </c>
      <c r="R38" s="171">
        <f t="shared" ca="1" si="12"/>
        <v>0</v>
      </c>
      <c r="S38" s="171">
        <f t="shared" ca="1" si="12"/>
        <v>0</v>
      </c>
      <c r="T38" s="171">
        <f t="shared" ca="1" si="12"/>
        <v>0</v>
      </c>
      <c r="U38" s="171">
        <f t="shared" ca="1" si="12"/>
        <v>0</v>
      </c>
      <c r="V38" s="171">
        <f t="shared" ca="1" si="12"/>
        <v>0</v>
      </c>
      <c r="W38" s="171">
        <f t="shared" ca="1" si="12"/>
        <v>0</v>
      </c>
      <c r="X38" s="792">
        <f t="shared" ca="1" si="12"/>
        <v>0</v>
      </c>
      <c r="Y38" s="770">
        <f ca="1">Y34+Y35+Y36+Y37</f>
        <v>0</v>
      </c>
      <c r="Z38" s="770">
        <f t="shared" ref="Z38:AM38" ca="1" si="13">Z34+Z35+Z36+Z37</f>
        <v>0</v>
      </c>
      <c r="AA38" s="770">
        <f t="shared" ca="1" si="13"/>
        <v>0</v>
      </c>
      <c r="AB38" s="770">
        <f t="shared" ca="1" si="13"/>
        <v>0</v>
      </c>
      <c r="AC38" s="770">
        <f t="shared" ca="1" si="13"/>
        <v>0</v>
      </c>
      <c r="AD38" s="770">
        <f t="shared" ca="1" si="13"/>
        <v>0</v>
      </c>
      <c r="AE38" s="770">
        <f t="shared" ca="1" si="13"/>
        <v>0</v>
      </c>
      <c r="AF38" s="770">
        <f t="shared" ca="1" si="13"/>
        <v>0</v>
      </c>
      <c r="AG38" s="770">
        <f t="shared" ca="1" si="13"/>
        <v>0</v>
      </c>
      <c r="AH38" s="770">
        <f t="shared" ca="1" si="13"/>
        <v>0</v>
      </c>
      <c r="AI38" s="770">
        <f t="shared" ca="1" si="13"/>
        <v>0</v>
      </c>
      <c r="AJ38" s="770">
        <f t="shared" ca="1" si="13"/>
        <v>0</v>
      </c>
      <c r="AK38" s="770">
        <f t="shared" ca="1" si="13"/>
        <v>0</v>
      </c>
      <c r="AL38" s="770">
        <f t="shared" ca="1" si="13"/>
        <v>0</v>
      </c>
      <c r="AM38" s="770">
        <f t="shared" ca="1" si="13"/>
        <v>0</v>
      </c>
      <c r="AN38" s="94"/>
      <c r="BE38" s="94"/>
    </row>
    <row r="39" spans="1:73" ht="12" customHeight="1" x14ac:dyDescent="0.25">
      <c r="A39" s="92">
        <v>23</v>
      </c>
      <c r="B39" s="38"/>
      <c r="C39" s="33" t="str">
        <f>Data!B31</f>
        <v>Anden finansiering</v>
      </c>
      <c r="D39" s="33"/>
      <c r="E39" s="27" t="s">
        <v>31</v>
      </c>
      <c r="F39" s="245">
        <f>'Budget &amp; Total'!G44</f>
        <v>0</v>
      </c>
      <c r="G39" s="119">
        <f ca="1">HLOOKUP($G$5,'Period(er)'!$X:$AL,5+A39,FALSE)</f>
        <v>0</v>
      </c>
      <c r="I39" s="120">
        <f>SUM(J39:AM39)</f>
        <v>0</v>
      </c>
      <c r="J39" s="606"/>
      <c r="K39" s="606"/>
      <c r="L39" s="606"/>
      <c r="M39" s="606"/>
      <c r="N39" s="606"/>
      <c r="O39" s="606"/>
      <c r="P39" s="606"/>
      <c r="Q39" s="606"/>
      <c r="R39" s="606"/>
      <c r="S39" s="606"/>
      <c r="T39" s="606"/>
      <c r="U39" s="606"/>
      <c r="V39" s="606"/>
      <c r="W39" s="606"/>
      <c r="X39" s="607"/>
      <c r="Y39" s="767"/>
      <c r="Z39" s="767"/>
      <c r="AA39" s="767"/>
      <c r="AB39" s="767"/>
      <c r="AC39" s="767"/>
      <c r="AD39" s="767"/>
      <c r="AE39" s="767"/>
      <c r="AF39" s="767"/>
      <c r="AG39" s="767"/>
      <c r="AH39" s="767"/>
      <c r="AI39" s="767"/>
      <c r="AJ39" s="767"/>
      <c r="AK39" s="767"/>
      <c r="AL39" s="767"/>
      <c r="AM39" s="767"/>
      <c r="AN39" s="94"/>
      <c r="BE39" s="94"/>
    </row>
    <row r="40" spans="1:73" ht="12" customHeight="1" x14ac:dyDescent="0.25">
      <c r="A40" s="92">
        <v>24</v>
      </c>
      <c r="B40" s="40"/>
      <c r="C40" s="34" t="str">
        <f>Data!B32</f>
        <v>Egenfinansiering</v>
      </c>
      <c r="D40" s="34"/>
      <c r="E40" s="138" t="s">
        <v>31</v>
      </c>
      <c r="F40" s="249">
        <f>'Budget &amp; Total'!G45</f>
        <v>0</v>
      </c>
      <c r="G40" s="139">
        <f ca="1">HLOOKUP($G$5,'Period(er)'!$X:$AL,5+A40,FALSE)</f>
        <v>0</v>
      </c>
      <c r="I40" s="140">
        <f ca="1">SUM(J40:AM40)</f>
        <v>0</v>
      </c>
      <c r="J40" s="172">
        <f ca="1">J32-J38-J39</f>
        <v>0</v>
      </c>
      <c r="K40" s="172">
        <f t="shared" ref="K40:X40" ca="1" si="14">K32-K38-K39</f>
        <v>0</v>
      </c>
      <c r="L40" s="172">
        <f t="shared" ca="1" si="14"/>
        <v>0</v>
      </c>
      <c r="M40" s="172">
        <f t="shared" ca="1" si="14"/>
        <v>0</v>
      </c>
      <c r="N40" s="172">
        <f t="shared" ca="1" si="14"/>
        <v>0</v>
      </c>
      <c r="O40" s="172">
        <f t="shared" ca="1" si="14"/>
        <v>0</v>
      </c>
      <c r="P40" s="172">
        <f t="shared" ca="1" si="14"/>
        <v>0</v>
      </c>
      <c r="Q40" s="172">
        <f t="shared" ca="1" si="14"/>
        <v>0</v>
      </c>
      <c r="R40" s="172">
        <f t="shared" ca="1" si="14"/>
        <v>0</v>
      </c>
      <c r="S40" s="172">
        <f t="shared" ca="1" si="14"/>
        <v>0</v>
      </c>
      <c r="T40" s="172">
        <f t="shared" ca="1" si="14"/>
        <v>0</v>
      </c>
      <c r="U40" s="172">
        <f t="shared" ca="1" si="14"/>
        <v>0</v>
      </c>
      <c r="V40" s="172">
        <f t="shared" ca="1" si="14"/>
        <v>0</v>
      </c>
      <c r="W40" s="172">
        <f t="shared" ca="1" si="14"/>
        <v>0</v>
      </c>
      <c r="X40" s="791">
        <f t="shared" ca="1" si="14"/>
        <v>0</v>
      </c>
      <c r="Y40" s="769">
        <f ca="1">Y32-Y38-Y39</f>
        <v>0</v>
      </c>
      <c r="Z40" s="769">
        <f t="shared" ref="Z40:AM40" ca="1" si="15">Z32-Z38-Z39</f>
        <v>0</v>
      </c>
      <c r="AA40" s="769">
        <f t="shared" ca="1" si="15"/>
        <v>0</v>
      </c>
      <c r="AB40" s="769">
        <f t="shared" ca="1" si="15"/>
        <v>0</v>
      </c>
      <c r="AC40" s="769">
        <f t="shared" ca="1" si="15"/>
        <v>0</v>
      </c>
      <c r="AD40" s="769">
        <f t="shared" ca="1" si="15"/>
        <v>0</v>
      </c>
      <c r="AE40" s="769">
        <f t="shared" ca="1" si="15"/>
        <v>0</v>
      </c>
      <c r="AF40" s="769">
        <f t="shared" ca="1" si="15"/>
        <v>0</v>
      </c>
      <c r="AG40" s="769">
        <f t="shared" ca="1" si="15"/>
        <v>0</v>
      </c>
      <c r="AH40" s="769">
        <f t="shared" ca="1" si="15"/>
        <v>0</v>
      </c>
      <c r="AI40" s="769">
        <f t="shared" ca="1" si="15"/>
        <v>0</v>
      </c>
      <c r="AJ40" s="769">
        <f t="shared" ca="1" si="15"/>
        <v>0</v>
      </c>
      <c r="AK40" s="769">
        <f t="shared" ca="1" si="15"/>
        <v>0</v>
      </c>
      <c r="AL40" s="769">
        <f t="shared" ca="1" si="15"/>
        <v>0</v>
      </c>
      <c r="AM40" s="769">
        <f t="shared" ca="1" si="15"/>
        <v>0</v>
      </c>
      <c r="AN40" s="94"/>
      <c r="BE40" s="94"/>
    </row>
    <row r="41" spans="1:73" ht="18" customHeight="1" x14ac:dyDescent="0.25">
      <c r="A41" s="92">
        <v>22</v>
      </c>
      <c r="B41" s="613" t="str">
        <f>Data!B41</f>
        <v>Evt udjævning af tilskud til lønomkostninger</v>
      </c>
      <c r="C41" s="614"/>
      <c r="D41" s="614"/>
      <c r="E41" s="614"/>
      <c r="F41" s="614"/>
      <c r="G41" s="614"/>
      <c r="H41" s="614"/>
      <c r="I41" s="615">
        <f ca="1">IF(I37&lt;0,Data!B56,)</f>
        <v>0</v>
      </c>
      <c r="J41" s="614"/>
      <c r="K41" s="614"/>
      <c r="L41" s="614"/>
      <c r="M41" s="614"/>
      <c r="N41" s="614"/>
      <c r="O41" s="614"/>
      <c r="P41" s="614"/>
      <c r="Q41" s="614"/>
      <c r="R41" s="614"/>
      <c r="S41" s="614"/>
      <c r="T41" s="614"/>
      <c r="U41" s="614"/>
      <c r="V41" s="614"/>
      <c r="W41" s="614"/>
      <c r="X41" s="644"/>
      <c r="Y41" s="297"/>
      <c r="Z41" s="297"/>
      <c r="AA41" s="297"/>
      <c r="AB41" s="297"/>
      <c r="AC41" s="297"/>
      <c r="AD41" s="297"/>
      <c r="AE41" s="297"/>
      <c r="AF41" s="297"/>
      <c r="AG41" s="297"/>
      <c r="AH41" s="297"/>
      <c r="AI41" s="297"/>
      <c r="AJ41" s="297"/>
      <c r="AK41" s="297"/>
      <c r="AL41" s="297"/>
      <c r="AM41" s="297"/>
      <c r="AN41" s="94"/>
      <c r="BE41" s="94"/>
    </row>
    <row r="42" spans="1:73" ht="11.25" customHeight="1" x14ac:dyDescent="0.25">
      <c r="B42" s="616"/>
      <c r="C42" s="915" t="str">
        <f>Data!B42</f>
        <v>Den gennemsnitlig timepris, tilskuddet er beregnet ud fra, må ikke på noget tidspunkt gennemsnitligt overstige den budgetterede.</v>
      </c>
      <c r="D42" s="915"/>
      <c r="E42" s="916"/>
      <c r="F42" s="617" t="str">
        <f>Data!B33</f>
        <v>Udbetalingsloft</v>
      </c>
      <c r="G42" s="618"/>
      <c r="H42" s="618"/>
      <c r="I42" s="619"/>
      <c r="J42" s="620">
        <f ca="1">HLOOKUP($G$5,'Partner-period(er)'!$J:$X,46+((J$2-1)*50),FALSE)</f>
        <v>0</v>
      </c>
      <c r="K42" s="621">
        <f ca="1">HLOOKUP($G$5,'Partner-period(er)'!$J:$X,46+((K$2-1)*50),FALSE)</f>
        <v>0</v>
      </c>
      <c r="L42" s="621">
        <f ca="1">HLOOKUP($G$5,'Partner-period(er)'!$J:$X,46+((L$2-1)*50),FALSE)</f>
        <v>0</v>
      </c>
      <c r="M42" s="621">
        <f ca="1">HLOOKUP($G$5,'Partner-period(er)'!$J:$X,46+((M$2-1)*50),FALSE)</f>
        <v>0</v>
      </c>
      <c r="N42" s="621">
        <f ca="1">HLOOKUP($G$5,'Partner-period(er)'!$J:$X,46+((N$2-1)*50),FALSE)</f>
        <v>0</v>
      </c>
      <c r="O42" s="621">
        <f ca="1">HLOOKUP($G$5,'Partner-period(er)'!$J:$X,46+((O$2-1)*50),FALSE)</f>
        <v>0</v>
      </c>
      <c r="P42" s="621">
        <f ca="1">HLOOKUP($G$5,'Partner-period(er)'!$J:$X,46+((P$2-1)*50),FALSE)</f>
        <v>0</v>
      </c>
      <c r="Q42" s="621">
        <f ca="1">HLOOKUP($G$5,'Partner-period(er)'!$J:$X,46+((Q$2-1)*50),FALSE)</f>
        <v>0</v>
      </c>
      <c r="R42" s="621">
        <f ca="1">HLOOKUP($G$5,'Partner-period(er)'!$J:$X,46+((R$2-1)*50),FALSE)</f>
        <v>0</v>
      </c>
      <c r="S42" s="621">
        <f ca="1">HLOOKUP($G$5,'Partner-period(er)'!$J:$X,46+((S$2-1)*50),FALSE)</f>
        <v>0</v>
      </c>
      <c r="T42" s="621">
        <f ca="1">HLOOKUP($G$5,'Partner-period(er)'!$J:$X,46+((T$2-1)*50),FALSE)</f>
        <v>0</v>
      </c>
      <c r="U42" s="621">
        <f ca="1">HLOOKUP($G$5,'Partner-period(er)'!$J:$X,46+((U$2-1)*50),FALSE)</f>
        <v>0</v>
      </c>
      <c r="V42" s="621">
        <f ca="1">HLOOKUP($G$5,'Partner-period(er)'!$J:$X,46+((V$2-1)*50),FALSE)</f>
        <v>0</v>
      </c>
      <c r="W42" s="621">
        <f ca="1">HLOOKUP($G$5,'Partner-period(er)'!$J:$X,46+((W$2-1)*50),FALSE)</f>
        <v>0</v>
      </c>
      <c r="X42" s="793">
        <f ca="1">HLOOKUP($G$5,'Partner-period(er)'!$J:$X,46+((X$2-1)*50),FALSE)</f>
        <v>0</v>
      </c>
      <c r="Y42" s="772">
        <f ca="1">HLOOKUP($G$5,'Partner-period(er)'!$J:$X,46+((Y$2-1)*50),FALSE)</f>
        <v>0</v>
      </c>
      <c r="Z42" s="772">
        <f ca="1">HLOOKUP($G$5,'Partner-period(er)'!$J:$X,46+((Z$2-1)*50),FALSE)</f>
        <v>0</v>
      </c>
      <c r="AA42" s="772">
        <f ca="1">HLOOKUP($G$5,'Partner-period(er)'!$J:$X,46+((AA$2-1)*50),FALSE)</f>
        <v>0</v>
      </c>
      <c r="AB42" s="772">
        <f ca="1">HLOOKUP($G$5,'Partner-period(er)'!$J:$X,46+((AB$2-1)*50),FALSE)</f>
        <v>0</v>
      </c>
      <c r="AC42" s="772">
        <f ca="1">HLOOKUP($G$5,'Partner-period(er)'!$J:$X,46+((AC$2-1)*50),FALSE)</f>
        <v>0</v>
      </c>
      <c r="AD42" s="772">
        <f ca="1">HLOOKUP($G$5,'Partner-period(er)'!$J:$X,46+((AD$2-1)*50),FALSE)</f>
        <v>0</v>
      </c>
      <c r="AE42" s="772">
        <f ca="1">HLOOKUP($G$5,'Partner-period(er)'!$J:$X,46+((AE$2-1)*50),FALSE)</f>
        <v>0</v>
      </c>
      <c r="AF42" s="772">
        <f ca="1">HLOOKUP($G$5,'Partner-period(er)'!$J:$X,46+((AF$2-1)*50),FALSE)</f>
        <v>0</v>
      </c>
      <c r="AG42" s="772">
        <f ca="1">HLOOKUP($G$5,'Partner-period(er)'!$J:$X,46+((AG$2-1)*50),FALSE)</f>
        <v>0</v>
      </c>
      <c r="AH42" s="772">
        <f ca="1">HLOOKUP($G$5,'Partner-period(er)'!$J:$X,46+((AH$2-1)*50),FALSE)</f>
        <v>0</v>
      </c>
      <c r="AI42" s="772">
        <f ca="1">HLOOKUP($G$5,'Partner-period(er)'!$J:$X,46+((AI$2-1)*50),FALSE)</f>
        <v>0</v>
      </c>
      <c r="AJ42" s="772">
        <f ca="1">HLOOKUP($G$5,'Partner-period(er)'!$J:$X,46+((AJ$2-1)*50),FALSE)</f>
        <v>0</v>
      </c>
      <c r="AK42" s="772">
        <f ca="1">HLOOKUP($G$5,'Partner-period(er)'!$J:$X,46+((AK$2-1)*50),FALSE)</f>
        <v>0</v>
      </c>
      <c r="AL42" s="772">
        <f ca="1">HLOOKUP($G$5,'Partner-period(er)'!$J:$X,46+((AL$2-1)*50),FALSE)</f>
        <v>0</v>
      </c>
      <c r="AM42" s="772">
        <f ca="1">HLOOKUP($G$5,'Partner-period(er)'!$J:$X,46+((AM$2-1)*50),FALSE)</f>
        <v>0</v>
      </c>
    </row>
    <row r="43" spans="1:73" ht="11.25" customHeight="1" x14ac:dyDescent="0.25">
      <c r="B43" s="622"/>
      <c r="C43" s="917"/>
      <c r="D43" s="917"/>
      <c r="E43" s="918"/>
      <c r="F43" s="623" t="str">
        <f>Data!B34</f>
        <v>Til/fra pulje</v>
      </c>
      <c r="G43" s="614"/>
      <c r="H43" s="614"/>
      <c r="I43" s="624"/>
      <c r="J43" s="625">
        <f ca="1">HLOOKUP($G$5,'Partner-period(er)'!$J:$X,47+((J$2-1)*50),FALSE)</f>
        <v>0</v>
      </c>
      <c r="K43" s="626">
        <f ca="1">HLOOKUP($G$5,'Partner-period(er)'!$J:$X,47+((K$2-1)*50),FALSE)</f>
        <v>0</v>
      </c>
      <c r="L43" s="626">
        <f ca="1">HLOOKUP($G$5,'Partner-period(er)'!$J:$X,47+((L$2-1)*50),FALSE)</f>
        <v>0</v>
      </c>
      <c r="M43" s="626">
        <f ca="1">HLOOKUP($G$5,'Partner-period(er)'!$J:$X,47+((M$2-1)*50),FALSE)</f>
        <v>0</v>
      </c>
      <c r="N43" s="626">
        <f ca="1">HLOOKUP($G$5,'Partner-period(er)'!$J:$X,47+((N$2-1)*50),FALSE)</f>
        <v>0</v>
      </c>
      <c r="O43" s="626">
        <f ca="1">HLOOKUP($G$5,'Partner-period(er)'!$J:$X,47+((O$2-1)*50),FALSE)</f>
        <v>0</v>
      </c>
      <c r="P43" s="626">
        <f ca="1">HLOOKUP($G$5,'Partner-period(er)'!$J:$X,47+((P$2-1)*50),FALSE)</f>
        <v>0</v>
      </c>
      <c r="Q43" s="626">
        <f ca="1">HLOOKUP($G$5,'Partner-period(er)'!$J:$X,47+((Q$2-1)*50),FALSE)</f>
        <v>0</v>
      </c>
      <c r="R43" s="626">
        <f ca="1">HLOOKUP($G$5,'Partner-period(er)'!$J:$X,47+((R$2-1)*50),FALSE)</f>
        <v>0</v>
      </c>
      <c r="S43" s="626">
        <f ca="1">HLOOKUP($G$5,'Partner-period(er)'!$J:$X,47+((S$2-1)*50),FALSE)</f>
        <v>0</v>
      </c>
      <c r="T43" s="626">
        <f ca="1">HLOOKUP($G$5,'Partner-period(er)'!$J:$X,47+((T$2-1)*50),FALSE)</f>
        <v>0</v>
      </c>
      <c r="U43" s="626">
        <f ca="1">HLOOKUP($G$5,'Partner-period(er)'!$J:$X,47+((U$2-1)*50),FALSE)</f>
        <v>0</v>
      </c>
      <c r="V43" s="626">
        <f ca="1">HLOOKUP($G$5,'Partner-period(er)'!$J:$X,47+((V$2-1)*50),FALSE)</f>
        <v>0</v>
      </c>
      <c r="W43" s="626">
        <f ca="1">HLOOKUP($G$5,'Partner-period(er)'!$J:$X,47+((W$2-1)*50),FALSE)</f>
        <v>0</v>
      </c>
      <c r="X43" s="627">
        <f ca="1">HLOOKUP($G$5,'Partner-period(er)'!$J:$X,47+((X$2-1)*50),FALSE)</f>
        <v>0</v>
      </c>
      <c r="Y43" s="772">
        <f ca="1">HLOOKUP($G$5,'Partner-period(er)'!$J:$X,47+((Y$2-1)*50),FALSE)</f>
        <v>0</v>
      </c>
      <c r="Z43" s="772">
        <f ca="1">HLOOKUP($G$5,'Partner-period(er)'!$J:$X,47+((Z$2-1)*50),FALSE)</f>
        <v>0</v>
      </c>
      <c r="AA43" s="772">
        <f ca="1">HLOOKUP($G$5,'Partner-period(er)'!$J:$X,47+((AA$2-1)*50),FALSE)</f>
        <v>0</v>
      </c>
      <c r="AB43" s="772">
        <f ca="1">HLOOKUP($G$5,'Partner-period(er)'!$J:$X,47+((AB$2-1)*50),FALSE)</f>
        <v>0</v>
      </c>
      <c r="AC43" s="772">
        <f ca="1">HLOOKUP($G$5,'Partner-period(er)'!$J:$X,47+((AC$2-1)*50),FALSE)</f>
        <v>0</v>
      </c>
      <c r="AD43" s="772">
        <f ca="1">HLOOKUP($G$5,'Partner-period(er)'!$J:$X,47+((AD$2-1)*50),FALSE)</f>
        <v>0</v>
      </c>
      <c r="AE43" s="772">
        <f ca="1">HLOOKUP($G$5,'Partner-period(er)'!$J:$X,47+((AE$2-1)*50),FALSE)</f>
        <v>0</v>
      </c>
      <c r="AF43" s="772">
        <f ca="1">HLOOKUP($G$5,'Partner-period(er)'!$J:$X,47+((AF$2-1)*50),FALSE)</f>
        <v>0</v>
      </c>
      <c r="AG43" s="772">
        <f ca="1">HLOOKUP($G$5,'Partner-period(er)'!$J:$X,47+((AG$2-1)*50),FALSE)</f>
        <v>0</v>
      </c>
      <c r="AH43" s="772">
        <f ca="1">HLOOKUP($G$5,'Partner-period(er)'!$J:$X,47+((AH$2-1)*50),FALSE)</f>
        <v>0</v>
      </c>
      <c r="AI43" s="772">
        <f ca="1">HLOOKUP($G$5,'Partner-period(er)'!$J:$X,47+((AI$2-1)*50),FALSE)</f>
        <v>0</v>
      </c>
      <c r="AJ43" s="772">
        <f ca="1">HLOOKUP($G$5,'Partner-period(er)'!$J:$X,47+((AJ$2-1)*50),FALSE)</f>
        <v>0</v>
      </c>
      <c r="AK43" s="772">
        <f ca="1">HLOOKUP($G$5,'Partner-period(er)'!$J:$X,47+((AK$2-1)*50),FALSE)</f>
        <v>0</v>
      </c>
      <c r="AL43" s="772">
        <f ca="1">HLOOKUP($G$5,'Partner-period(er)'!$J:$X,47+((AL$2-1)*50),FALSE)</f>
        <v>0</v>
      </c>
      <c r="AM43" s="772">
        <f ca="1">HLOOKUP($G$5,'Partner-period(er)'!$J:$X,47+((AM$2-1)*50),FALSE)</f>
        <v>0</v>
      </c>
      <c r="AN43" s="94">
        <v>47</v>
      </c>
      <c r="BE43" s="94">
        <v>47</v>
      </c>
    </row>
    <row r="44" spans="1:73" ht="14.25" customHeight="1" x14ac:dyDescent="0.25">
      <c r="B44" s="622"/>
      <c r="C44" s="917"/>
      <c r="D44" s="917"/>
      <c r="E44" s="918"/>
      <c r="F44" s="623" t="str">
        <f>Data!B35</f>
        <v>Pulje for tilbageholdt tilskud</v>
      </c>
      <c r="G44" s="614"/>
      <c r="H44" s="614"/>
      <c r="I44" s="628"/>
      <c r="J44" s="625">
        <f ca="1">HLOOKUP($G$5,'Partner-period(er)'!$J:$X,48+((J$2-1)*50),FALSE)</f>
        <v>0</v>
      </c>
      <c r="K44" s="626">
        <f ca="1">HLOOKUP($G$5,'Partner-period(er)'!$J:$X,48+((K$2-1)*50),FALSE)</f>
        <v>0</v>
      </c>
      <c r="L44" s="626">
        <f ca="1">HLOOKUP($G$5,'Partner-period(er)'!$J:$X,48+((L$2-1)*50),FALSE)</f>
        <v>0</v>
      </c>
      <c r="M44" s="626">
        <f ca="1">HLOOKUP($G$5,'Partner-period(er)'!$J:$X,48+((M$2-1)*50),FALSE)</f>
        <v>0</v>
      </c>
      <c r="N44" s="626">
        <f ca="1">HLOOKUP($G$5,'Partner-period(er)'!$J:$X,48+((N$2-1)*50),FALSE)</f>
        <v>0</v>
      </c>
      <c r="O44" s="626">
        <f ca="1">HLOOKUP($G$5,'Partner-period(er)'!$J:$X,48+((O$2-1)*50),FALSE)</f>
        <v>0</v>
      </c>
      <c r="P44" s="626">
        <f ca="1">HLOOKUP($G$5,'Partner-period(er)'!$J:$X,48+((P$2-1)*50),FALSE)</f>
        <v>0</v>
      </c>
      <c r="Q44" s="626">
        <f ca="1">HLOOKUP($G$5,'Partner-period(er)'!$J:$X,48+((Q$2-1)*50),FALSE)</f>
        <v>0</v>
      </c>
      <c r="R44" s="626">
        <f ca="1">HLOOKUP($G$5,'Partner-period(er)'!$J:$X,48+((R$2-1)*50),FALSE)</f>
        <v>0</v>
      </c>
      <c r="S44" s="626">
        <f ca="1">HLOOKUP($G$5,'Partner-period(er)'!$J:$X,48+((S$2-1)*50),FALSE)</f>
        <v>0</v>
      </c>
      <c r="T44" s="626">
        <f ca="1">HLOOKUP($G$5,'Partner-period(er)'!$J:$X,48+((T$2-1)*50),FALSE)</f>
        <v>0</v>
      </c>
      <c r="U44" s="626">
        <f ca="1">HLOOKUP($G$5,'Partner-period(er)'!$J:$X,48+((U$2-1)*50),FALSE)</f>
        <v>0</v>
      </c>
      <c r="V44" s="626">
        <f ca="1">HLOOKUP($G$5,'Partner-period(er)'!$J:$X,48+((V$2-1)*50),FALSE)</f>
        <v>0</v>
      </c>
      <c r="W44" s="626">
        <f ca="1">HLOOKUP($G$5,'Partner-period(er)'!$J:$X,48+((W$2-1)*50),FALSE)</f>
        <v>0</v>
      </c>
      <c r="X44" s="627">
        <f ca="1">HLOOKUP($G$5,'Partner-period(er)'!$J:$X,48+((X$2-1)*50),FALSE)</f>
        <v>0</v>
      </c>
      <c r="Y44" s="772">
        <f ca="1">HLOOKUP($G$5,'Partner-period(er)'!$J:$X,48+((Y$2-1)*50),FALSE)</f>
        <v>0</v>
      </c>
      <c r="Z44" s="772">
        <f ca="1">HLOOKUP($G$5,'Partner-period(er)'!$J:$X,48+((Z$2-1)*50),FALSE)</f>
        <v>0</v>
      </c>
      <c r="AA44" s="772">
        <f ca="1">HLOOKUP($G$5,'Partner-period(er)'!$J:$X,48+((AA$2-1)*50),FALSE)</f>
        <v>0</v>
      </c>
      <c r="AB44" s="772">
        <f ca="1">HLOOKUP($G$5,'Partner-period(er)'!$J:$X,48+((AB$2-1)*50),FALSE)</f>
        <v>0</v>
      </c>
      <c r="AC44" s="772">
        <f ca="1">HLOOKUP($G$5,'Partner-period(er)'!$J:$X,48+((AC$2-1)*50),FALSE)</f>
        <v>0</v>
      </c>
      <c r="AD44" s="772">
        <f ca="1">HLOOKUP($G$5,'Partner-period(er)'!$J:$X,48+((AD$2-1)*50),FALSE)</f>
        <v>0</v>
      </c>
      <c r="AE44" s="772">
        <f ca="1">HLOOKUP($G$5,'Partner-period(er)'!$J:$X,48+((AE$2-1)*50),FALSE)</f>
        <v>0</v>
      </c>
      <c r="AF44" s="772">
        <f ca="1">HLOOKUP($G$5,'Partner-period(er)'!$J:$X,48+((AF$2-1)*50),FALSE)</f>
        <v>0</v>
      </c>
      <c r="AG44" s="772">
        <f ca="1">HLOOKUP($G$5,'Partner-period(er)'!$J:$X,48+((AG$2-1)*50),FALSE)</f>
        <v>0</v>
      </c>
      <c r="AH44" s="772">
        <f ca="1">HLOOKUP($G$5,'Partner-period(er)'!$J:$X,48+((AH$2-1)*50),FALSE)</f>
        <v>0</v>
      </c>
      <c r="AI44" s="772">
        <f ca="1">HLOOKUP($G$5,'Partner-period(er)'!$J:$X,48+((AI$2-1)*50),FALSE)</f>
        <v>0</v>
      </c>
      <c r="AJ44" s="772">
        <f ca="1">HLOOKUP($G$5,'Partner-period(er)'!$J:$X,48+((AJ$2-1)*50),FALSE)</f>
        <v>0</v>
      </c>
      <c r="AK44" s="772">
        <f ca="1">HLOOKUP($G$5,'Partner-period(er)'!$J:$X,48+((AK$2-1)*50),FALSE)</f>
        <v>0</v>
      </c>
      <c r="AL44" s="772">
        <f ca="1">HLOOKUP($G$5,'Partner-period(er)'!$J:$X,48+((AL$2-1)*50),FALSE)</f>
        <v>0</v>
      </c>
      <c r="AM44" s="772">
        <f ca="1">HLOOKUP($G$5,'Partner-period(er)'!$J:$X,48+((AM$2-1)*50),FALSE)</f>
        <v>0</v>
      </c>
      <c r="AN44" s="94"/>
      <c r="AP44" s="156">
        <f ca="1">J42+J44</f>
        <v>0</v>
      </c>
      <c r="BE44" s="94"/>
      <c r="BG44" s="156">
        <f ca="1">AA42+AA44</f>
        <v>0</v>
      </c>
    </row>
    <row r="45" spans="1:73" ht="13.5" customHeight="1" x14ac:dyDescent="0.25">
      <c r="B45" s="629" t="s">
        <v>228</v>
      </c>
      <c r="C45" s="630"/>
      <c r="D45" s="630"/>
      <c r="E45" s="630"/>
      <c r="F45" s="631"/>
      <c r="G45" s="632">
        <f ca="1">SUM(J45:X45)</f>
        <v>0</v>
      </c>
      <c r="H45" s="633"/>
      <c r="I45" s="634"/>
      <c r="J45" s="635">
        <f ca="1">HLOOKUP($G$5,'Partner-period(er)'!$J:$X,49+((J$2-1)*50),FALSE)</f>
        <v>0</v>
      </c>
      <c r="K45" s="635">
        <f ca="1">HLOOKUP($G$5,'Partner-period(er)'!$J:$X,49+((K$2-1)*50),FALSE)</f>
        <v>0</v>
      </c>
      <c r="L45" s="635">
        <f ca="1">HLOOKUP($G$5,'Partner-period(er)'!$J:$X,49+((L$2-1)*50),FALSE)</f>
        <v>0</v>
      </c>
      <c r="M45" s="635">
        <f ca="1">HLOOKUP($G$5,'Partner-period(er)'!$J:$X,49+((M$2-1)*50),FALSE)</f>
        <v>0</v>
      </c>
      <c r="N45" s="635">
        <f ca="1">HLOOKUP($G$5,'Partner-period(er)'!$J:$X,49+((N$2-1)*50),FALSE)</f>
        <v>0</v>
      </c>
      <c r="O45" s="635">
        <f ca="1">HLOOKUP($G$5,'Partner-period(er)'!$J:$X,49+((O$2-1)*50),FALSE)</f>
        <v>0</v>
      </c>
      <c r="P45" s="635">
        <f ca="1">HLOOKUP($G$5,'Partner-period(er)'!$J:$X,49+((P$2-1)*50),FALSE)</f>
        <v>0</v>
      </c>
      <c r="Q45" s="635">
        <f ca="1">HLOOKUP($G$5,'Partner-period(er)'!$J:$X,49+((Q$2-1)*50),FALSE)</f>
        <v>0</v>
      </c>
      <c r="R45" s="635">
        <f ca="1">HLOOKUP($G$5,'Partner-period(er)'!$J:$X,49+((R$2-1)*50),FALSE)</f>
        <v>0</v>
      </c>
      <c r="S45" s="635">
        <f ca="1">HLOOKUP($G$5,'Partner-period(er)'!$J:$X,49+((S$2-1)*50),FALSE)</f>
        <v>0</v>
      </c>
      <c r="T45" s="635">
        <f ca="1">HLOOKUP($G$5,'Partner-period(er)'!$J:$X,49+((T$2-1)*50),FALSE)</f>
        <v>0</v>
      </c>
      <c r="U45" s="635">
        <f ca="1">HLOOKUP($G$5,'Partner-period(er)'!$J:$X,49+((U$2-1)*50),FALSE)</f>
        <v>0</v>
      </c>
      <c r="V45" s="635">
        <f ca="1">HLOOKUP($G$5,'Partner-period(er)'!$J:$X,49+((V$2-1)*50),FALSE)</f>
        <v>0</v>
      </c>
      <c r="W45" s="635">
        <f ca="1">HLOOKUP($G$5,'Partner-period(er)'!$J:$X,49+((W$2-1)*50),FALSE)</f>
        <v>0</v>
      </c>
      <c r="X45" s="794">
        <f ca="1">HLOOKUP($G$5,'Partner-period(er)'!$J:$X,49+((X$2-1)*50),FALSE)</f>
        <v>0</v>
      </c>
      <c r="Y45" s="773">
        <f ca="1">HLOOKUP($G$5,'Partner-period(er)'!$J:$X,49+((Y$2-1)*50),FALSE)</f>
        <v>0</v>
      </c>
      <c r="Z45" s="773">
        <f ca="1">HLOOKUP($G$5,'Partner-period(er)'!$J:$X,49+((Z$2-1)*50),FALSE)</f>
        <v>0</v>
      </c>
      <c r="AA45" s="773">
        <f ca="1">HLOOKUP($G$5,'Partner-period(er)'!$J:$X,49+((AA$2-1)*50),FALSE)</f>
        <v>0</v>
      </c>
      <c r="AB45" s="773">
        <f ca="1">HLOOKUP($G$5,'Partner-period(er)'!$J:$X,49+((AB$2-1)*50),FALSE)</f>
        <v>0</v>
      </c>
      <c r="AC45" s="773">
        <f ca="1">HLOOKUP($G$5,'Partner-period(er)'!$J:$X,49+((AC$2-1)*50),FALSE)</f>
        <v>0</v>
      </c>
      <c r="AD45" s="773">
        <f ca="1">HLOOKUP($G$5,'Partner-period(er)'!$J:$X,49+((AD$2-1)*50),FALSE)</f>
        <v>0</v>
      </c>
      <c r="AE45" s="773">
        <f ca="1">HLOOKUP($G$5,'Partner-period(er)'!$J:$X,49+((AE$2-1)*50),FALSE)</f>
        <v>0</v>
      </c>
      <c r="AF45" s="773">
        <f ca="1">HLOOKUP($G$5,'Partner-period(er)'!$J:$X,49+((AF$2-1)*50),FALSE)</f>
        <v>0</v>
      </c>
      <c r="AG45" s="773">
        <f ca="1">HLOOKUP($G$5,'Partner-period(er)'!$J:$X,49+((AG$2-1)*50),FALSE)</f>
        <v>0</v>
      </c>
      <c r="AH45" s="773">
        <f ca="1">HLOOKUP($G$5,'Partner-period(er)'!$J:$X,49+((AH$2-1)*50),FALSE)</f>
        <v>0</v>
      </c>
      <c r="AI45" s="773">
        <f ca="1">HLOOKUP($G$5,'Partner-period(er)'!$J:$X,49+((AI$2-1)*50),FALSE)</f>
        <v>0</v>
      </c>
      <c r="AJ45" s="773">
        <f ca="1">HLOOKUP($G$5,'Partner-period(er)'!$J:$X,49+((AJ$2-1)*50),FALSE)</f>
        <v>0</v>
      </c>
      <c r="AK45" s="773">
        <f ca="1">HLOOKUP($G$5,'Partner-period(er)'!$J:$X,49+((AK$2-1)*50),FALSE)</f>
        <v>0</v>
      </c>
      <c r="AL45" s="773">
        <f ca="1">HLOOKUP($G$5,'Partner-period(er)'!$J:$X,49+((AL$2-1)*50),FALSE)</f>
        <v>0</v>
      </c>
      <c r="AM45" s="773">
        <f ca="1">HLOOKUP($G$5,'Partner-period(er)'!$J:$X,49+((AM$2-1)*50),FALSE)</f>
        <v>0</v>
      </c>
      <c r="AN45" s="94">
        <v>48</v>
      </c>
      <c r="AP45" s="157">
        <f>J22*J12</f>
        <v>0</v>
      </c>
      <c r="BE45" s="94">
        <v>48</v>
      </c>
      <c r="BG45" s="157">
        <f>AA22*AA12</f>
        <v>0</v>
      </c>
    </row>
    <row r="46" spans="1:73" ht="21" hidden="1" customHeight="1" x14ac:dyDescent="0.25">
      <c r="B46" s="175"/>
      <c r="C46" s="90"/>
      <c r="D46" s="90"/>
      <c r="E46" s="90"/>
      <c r="F46" s="90"/>
      <c r="G46" s="146"/>
      <c r="I46" s="141"/>
      <c r="J46" s="148"/>
      <c r="K46" s="142"/>
      <c r="L46" s="142"/>
      <c r="M46" s="142"/>
      <c r="N46" s="142"/>
      <c r="O46" s="142"/>
      <c r="P46" s="142"/>
      <c r="Q46" s="142"/>
      <c r="R46" s="142"/>
      <c r="S46" s="142"/>
      <c r="T46" s="142"/>
      <c r="U46" s="142"/>
      <c r="V46" s="142"/>
      <c r="W46" s="142"/>
      <c r="X46" s="142"/>
      <c r="Y46" s="773"/>
      <c r="Z46" s="774"/>
      <c r="AA46" s="297"/>
      <c r="AB46" s="297"/>
      <c r="AC46" s="297"/>
      <c r="AD46" s="297"/>
      <c r="AE46" s="297"/>
      <c r="AF46" s="297"/>
      <c r="AG46" s="297"/>
      <c r="AH46" s="297"/>
      <c r="AI46" s="297"/>
      <c r="AJ46" s="297"/>
      <c r="AK46" s="297"/>
      <c r="AL46" s="297"/>
      <c r="AM46" s="297"/>
    </row>
    <row r="47" spans="1:73" ht="21" hidden="1" customHeight="1" x14ac:dyDescent="0.25">
      <c r="B47" s="175"/>
      <c r="C47" s="90"/>
      <c r="D47" s="90"/>
      <c r="E47" s="90"/>
      <c r="F47" s="90"/>
      <c r="G47" s="146"/>
      <c r="I47" s="636"/>
      <c r="J47" s="637"/>
      <c r="K47" s="638"/>
      <c r="L47" s="638"/>
      <c r="M47" s="638"/>
      <c r="N47" s="638"/>
      <c r="O47" s="638"/>
      <c r="P47" s="638"/>
      <c r="Q47" s="638"/>
      <c r="R47" s="145"/>
      <c r="S47" s="145"/>
      <c r="T47" s="145"/>
      <c r="U47" s="145"/>
      <c r="V47" s="145"/>
      <c r="W47" s="145"/>
      <c r="X47" s="760"/>
      <c r="Y47" s="775"/>
      <c r="Z47" s="774"/>
      <c r="AA47" s="297"/>
      <c r="AB47" s="297"/>
      <c r="AC47" s="297"/>
      <c r="AD47" s="297"/>
      <c r="AE47" s="297"/>
      <c r="AF47" s="297"/>
      <c r="AG47" s="297"/>
      <c r="AH47" s="297"/>
      <c r="AI47" s="297"/>
      <c r="AJ47" s="297"/>
      <c r="AK47" s="297"/>
      <c r="AL47" s="297"/>
      <c r="AM47" s="297"/>
    </row>
    <row r="48" spans="1:73" ht="39" customHeight="1" x14ac:dyDescent="0.25">
      <c r="B48" s="906" t="str">
        <f>Data!B97</f>
        <v>Forklar kort hvad midlerne i denne periode er blevet brugt til ved af udfylde skabelonen "Status ved udbetalingsanmodninger". Denne status skal vedlægges som bilag til det udfyldt budgetark for perioden. I bilaget redegøres for den faglige fremdrift, herunder arbejdspakker og milepæle i relation til de afholdte udgifter i perioden. Skabelonen findes via følgende link: https://www.energiteknologi.dk/sites/energiforskning.dk/files/media/document/Udbetalingsanmodning.docx</v>
      </c>
      <c r="C48" s="906"/>
      <c r="D48" s="906"/>
      <c r="E48" s="906"/>
      <c r="F48" s="906"/>
      <c r="G48" s="906"/>
      <c r="H48" s="906"/>
      <c r="I48" s="906"/>
      <c r="J48" s="906"/>
      <c r="K48" s="906"/>
      <c r="L48" s="906"/>
      <c r="M48" s="906"/>
      <c r="N48" s="906"/>
      <c r="O48" s="906"/>
      <c r="P48" s="906"/>
      <c r="Q48" s="906"/>
      <c r="R48" s="911" t="str">
        <f>Data!B106</f>
        <v>Projektansvarlig bekræfter med underskrift, at der på ethvert tidspunkt efter anmodning kan udleveres økonomisk dokumentation for projektets omkostninger i form af fakturaer, timeregistreringer eller en revisorpåtegnet opgørelse.</v>
      </c>
      <c r="S48" s="911"/>
      <c r="T48" s="911"/>
      <c r="U48" s="911"/>
      <c r="V48" s="911"/>
      <c r="W48" s="911"/>
      <c r="X48" s="911"/>
      <c r="Y48" s="777"/>
      <c r="Z48" s="777"/>
      <c r="AA48" s="777"/>
      <c r="AB48" s="777"/>
      <c r="AC48" s="777"/>
      <c r="AD48" s="777"/>
      <c r="AE48" s="777"/>
      <c r="AF48" s="777"/>
      <c r="AG48" s="777"/>
      <c r="AH48" s="777"/>
      <c r="AI48" s="777"/>
      <c r="AJ48" s="777"/>
      <c r="AK48" s="777"/>
      <c r="AL48" s="777"/>
      <c r="AM48" s="777"/>
      <c r="AN48" s="560"/>
      <c r="AO48" s="560"/>
      <c r="AP48" s="560"/>
      <c r="AQ48" s="560"/>
      <c r="AR48" s="560"/>
    </row>
    <row r="49" spans="2:39" ht="16.5" customHeight="1" thickBot="1" x14ac:dyDescent="0.35">
      <c r="B49" s="4"/>
      <c r="C49" s="4"/>
      <c r="D49" s="4"/>
      <c r="E49" s="4"/>
      <c r="F49" s="4"/>
      <c r="G49" s="4"/>
      <c r="I49" s="4"/>
      <c r="J49" s="4"/>
      <c r="K49" s="4"/>
      <c r="L49" s="4"/>
      <c r="M49" s="4"/>
      <c r="N49" s="4"/>
      <c r="O49" s="4"/>
      <c r="P49" s="4"/>
      <c r="Q49" s="4"/>
      <c r="R49" s="46"/>
      <c r="S49" s="52" t="str">
        <f>Data!B80</f>
        <v xml:space="preserve">Tilskud til udbetaling: </v>
      </c>
      <c r="T49" s="4"/>
      <c r="U49" s="46"/>
      <c r="V49" s="912">
        <f ca="1">I38</f>
        <v>0</v>
      </c>
      <c r="W49" s="912"/>
      <c r="X49" s="912"/>
      <c r="Y49" s="778"/>
      <c r="Z49" s="774"/>
      <c r="AA49" s="297"/>
      <c r="AB49" s="297"/>
      <c r="AC49" s="297"/>
      <c r="AD49" s="297"/>
      <c r="AE49" s="297"/>
      <c r="AF49" s="297"/>
      <c r="AG49" s="297"/>
      <c r="AH49" s="297"/>
      <c r="AI49" s="297"/>
      <c r="AJ49" s="297"/>
      <c r="AK49" s="297"/>
      <c r="AL49" s="297"/>
      <c r="AM49" s="297"/>
    </row>
    <row r="50" spans="2:39" ht="18" customHeight="1" thickTop="1" x14ac:dyDescent="0.25">
      <c r="B50" s="4"/>
      <c r="C50" s="4"/>
      <c r="D50" s="4"/>
      <c r="E50" s="4"/>
      <c r="F50" s="4"/>
      <c r="G50" s="4"/>
      <c r="I50" s="4"/>
      <c r="J50" s="4"/>
      <c r="K50" s="4"/>
      <c r="L50" s="4"/>
      <c r="M50" s="4"/>
      <c r="N50" s="4"/>
      <c r="O50" s="4"/>
      <c r="P50" s="4"/>
      <c r="Q50" s="4"/>
      <c r="R50" s="48"/>
      <c r="S50" s="904" t="str">
        <f>Data!B111</f>
        <v>Ubetalingen sker til den projektansvarlige virksomheds NemKonto</v>
      </c>
      <c r="T50" s="904"/>
      <c r="U50" s="904"/>
      <c r="V50" s="904"/>
      <c r="W50" s="904"/>
      <c r="X50" s="904"/>
      <c r="Y50" s="297"/>
      <c r="Z50" s="774"/>
      <c r="AA50" s="297"/>
      <c r="AB50" s="297"/>
      <c r="AC50" s="297"/>
      <c r="AD50" s="297"/>
      <c r="AE50" s="297"/>
      <c r="AF50" s="297"/>
      <c r="AG50" s="297"/>
      <c r="AH50" s="297"/>
      <c r="AI50" s="297"/>
      <c r="AJ50" s="297"/>
      <c r="AK50" s="297"/>
      <c r="AL50" s="297"/>
      <c r="AM50" s="297"/>
    </row>
    <row r="51" spans="2:39" x14ac:dyDescent="0.25">
      <c r="B51" s="4"/>
      <c r="C51" s="4"/>
      <c r="D51" s="4"/>
      <c r="E51" s="4"/>
      <c r="F51" s="4"/>
      <c r="G51" s="4"/>
      <c r="I51" s="4"/>
      <c r="J51" s="4"/>
      <c r="K51" s="4"/>
      <c r="L51" s="4"/>
      <c r="M51" s="4"/>
      <c r="N51" s="4"/>
      <c r="O51" s="4"/>
      <c r="P51" s="4"/>
      <c r="Q51" s="4"/>
      <c r="R51" s="412" t="str">
        <f>Data!I2</f>
        <v>Ja</v>
      </c>
      <c r="S51" s="904"/>
      <c r="T51" s="904"/>
      <c r="U51" s="904"/>
      <c r="V51" s="904"/>
      <c r="W51" s="904"/>
      <c r="X51" s="904"/>
      <c r="Y51" s="779"/>
      <c r="Z51" s="774"/>
      <c r="AA51" s="297"/>
      <c r="AB51" s="297"/>
      <c r="AC51" s="297"/>
      <c r="AD51" s="297"/>
      <c r="AE51" s="297"/>
      <c r="AF51" s="297"/>
      <c r="AG51" s="297"/>
      <c r="AH51" s="297"/>
      <c r="AI51" s="297"/>
      <c r="AJ51" s="297"/>
      <c r="AK51" s="297"/>
      <c r="AL51" s="297"/>
      <c r="AM51" s="297"/>
    </row>
    <row r="52" spans="2:39" ht="18" customHeight="1" x14ac:dyDescent="0.3">
      <c r="B52" s="4"/>
      <c r="C52" s="4"/>
      <c r="D52" s="4"/>
      <c r="E52" s="4"/>
      <c r="F52" s="4"/>
      <c r="G52" s="4"/>
      <c r="I52" s="4"/>
      <c r="J52" s="4"/>
      <c r="K52" s="4"/>
      <c r="L52" s="4"/>
      <c r="M52" s="4"/>
      <c r="N52" s="4"/>
      <c r="O52" s="4"/>
      <c r="P52" s="4"/>
      <c r="Q52" s="4"/>
      <c r="R52" s="4"/>
      <c r="S52" s="44" t="str">
        <f>Data!B81</f>
        <v>Tilsagnshaver (projektansvarlig)</v>
      </c>
      <c r="T52" s="4"/>
      <c r="U52" s="48"/>
      <c r="V52" s="48"/>
      <c r="W52" s="4"/>
      <c r="X52" s="4"/>
      <c r="Y52" s="297"/>
      <c r="Z52" s="774"/>
      <c r="AA52" s="297"/>
      <c r="AB52" s="297"/>
      <c r="AC52" s="297"/>
      <c r="AD52" s="297"/>
      <c r="AE52" s="297"/>
      <c r="AF52" s="297"/>
      <c r="AG52" s="297"/>
      <c r="AH52" s="297"/>
      <c r="AI52" s="297"/>
      <c r="AJ52" s="297"/>
      <c r="AK52" s="297"/>
      <c r="AL52" s="297"/>
      <c r="AM52" s="297"/>
    </row>
    <row r="53" spans="2:39" ht="15.75" customHeight="1" x14ac:dyDescent="0.3">
      <c r="B53" s="4"/>
      <c r="C53" s="4"/>
      <c r="D53" s="4"/>
      <c r="E53" s="4"/>
      <c r="F53" s="4"/>
      <c r="G53" s="4"/>
      <c r="I53" s="4"/>
      <c r="J53" s="4"/>
      <c r="K53" s="4"/>
      <c r="L53" s="4"/>
      <c r="M53" s="4"/>
      <c r="N53" s="4"/>
      <c r="O53" s="4"/>
      <c r="P53" s="4"/>
      <c r="Q53" s="4"/>
      <c r="R53" s="49"/>
      <c r="S53" s="4" t="str">
        <f>Data!B82</f>
        <v xml:space="preserve"> Dato:</v>
      </c>
      <c r="T53" s="446"/>
      <c r="U53" s="447" t="str">
        <f>Data!B88</f>
        <v>Underskrift</v>
      </c>
      <c r="V53" s="49"/>
      <c r="W53" s="4"/>
      <c r="X53" s="4"/>
      <c r="Y53" s="297"/>
      <c r="Z53" s="774"/>
      <c r="AA53" s="297"/>
      <c r="AB53" s="297"/>
      <c r="AC53" s="297"/>
      <c r="AD53" s="297"/>
      <c r="AE53" s="297"/>
      <c r="AF53" s="297"/>
      <c r="AG53" s="297"/>
      <c r="AH53" s="297"/>
      <c r="AI53" s="297"/>
      <c r="AJ53" s="297"/>
      <c r="AK53" s="297"/>
      <c r="AL53" s="297"/>
      <c r="AM53" s="297"/>
    </row>
    <row r="54" spans="2:39" ht="7.5" customHeight="1" x14ac:dyDescent="0.25">
      <c r="B54" s="4"/>
      <c r="C54" s="4"/>
      <c r="D54" s="4"/>
      <c r="E54" s="4"/>
      <c r="F54" s="4"/>
      <c r="G54" s="4"/>
      <c r="I54" s="4"/>
      <c r="J54" s="4"/>
      <c r="K54" s="4"/>
      <c r="L54" s="4"/>
      <c r="M54" s="4"/>
      <c r="N54" s="4"/>
      <c r="O54" s="4"/>
      <c r="P54" s="4"/>
      <c r="Q54" s="4"/>
      <c r="R54" s="50"/>
      <c r="S54" s="54"/>
      <c r="T54" s="54"/>
      <c r="U54" s="54"/>
      <c r="V54" s="50"/>
      <c r="W54" s="4"/>
      <c r="X54" s="4"/>
      <c r="Y54" s="297"/>
      <c r="Z54" s="774"/>
      <c r="AA54" s="297"/>
      <c r="AB54" s="297"/>
      <c r="AC54" s="297"/>
      <c r="AD54" s="297"/>
      <c r="AE54" s="297"/>
      <c r="AF54" s="297"/>
      <c r="AG54" s="297"/>
      <c r="AH54" s="297"/>
      <c r="AI54" s="297"/>
      <c r="AJ54" s="297"/>
      <c r="AK54" s="297"/>
      <c r="AL54" s="297"/>
      <c r="AM54" s="297"/>
    </row>
    <row r="55" spans="2:39" ht="9.15" customHeight="1" x14ac:dyDescent="0.3">
      <c r="B55" s="4"/>
      <c r="C55" s="4"/>
      <c r="D55" s="4"/>
      <c r="E55" s="4"/>
      <c r="F55" s="4"/>
      <c r="G55" s="4"/>
      <c r="I55" s="4"/>
      <c r="J55" s="4"/>
      <c r="K55" s="4"/>
      <c r="L55" s="4"/>
      <c r="M55" s="4"/>
      <c r="N55" s="4"/>
      <c r="O55" s="4"/>
      <c r="P55" s="4"/>
      <c r="Q55" s="4"/>
      <c r="R55" s="4"/>
      <c r="S55" s="55"/>
      <c r="T55" s="358"/>
      <c r="U55" s="358"/>
      <c r="V55" s="358"/>
      <c r="W55" s="53"/>
      <c r="X55" s="756"/>
      <c r="Y55" s="297"/>
      <c r="Z55" s="774"/>
      <c r="AA55" s="297"/>
      <c r="AB55" s="297"/>
      <c r="AC55" s="297"/>
      <c r="AD55" s="297"/>
      <c r="AE55" s="297"/>
      <c r="AF55" s="297"/>
      <c r="AG55" s="297"/>
      <c r="AH55" s="297"/>
      <c r="AI55" s="297"/>
      <c r="AJ55" s="297"/>
      <c r="AK55" s="297"/>
      <c r="AL55" s="297"/>
      <c r="AM55" s="297"/>
    </row>
    <row r="56" spans="2:39" ht="20.399999999999999" customHeight="1" x14ac:dyDescent="0.25">
      <c r="B56" s="4"/>
      <c r="C56" s="4"/>
      <c r="D56" s="4"/>
      <c r="E56" s="4"/>
      <c r="F56" s="4"/>
      <c r="G56" s="4"/>
      <c r="I56" s="4"/>
      <c r="J56" s="4"/>
      <c r="K56" s="4"/>
      <c r="L56" s="4"/>
      <c r="M56" s="4"/>
      <c r="N56" s="4"/>
      <c r="O56" s="4"/>
      <c r="P56" s="4"/>
      <c r="Q56" s="4"/>
      <c r="R56" s="4"/>
      <c r="S56" s="898" t="str">
        <f>VLOOKUP(Data!G2,Data!G22:H25,2,FALSE)</f>
        <v>Udfyldes af Energistyrelsen</v>
      </c>
      <c r="T56" s="898"/>
      <c r="U56" s="898"/>
      <c r="V56" s="898"/>
      <c r="W56" s="898"/>
      <c r="X56" s="898"/>
      <c r="Y56" s="297"/>
      <c r="Z56" s="774"/>
      <c r="AA56" s="297"/>
      <c r="AB56" s="297"/>
      <c r="AC56" s="297"/>
      <c r="AD56" s="297"/>
      <c r="AE56" s="297"/>
      <c r="AF56" s="297"/>
      <c r="AG56" s="297"/>
      <c r="AH56" s="297"/>
      <c r="AI56" s="297"/>
      <c r="AJ56" s="297"/>
      <c r="AK56" s="297"/>
      <c r="AL56" s="297"/>
      <c r="AM56" s="297"/>
    </row>
    <row r="57" spans="2:39" ht="15.75" customHeight="1" x14ac:dyDescent="0.25">
      <c r="B57" s="4"/>
      <c r="C57" s="4"/>
      <c r="D57" s="4"/>
      <c r="E57" s="4"/>
      <c r="F57" s="4"/>
      <c r="G57" s="4"/>
      <c r="I57" s="4"/>
      <c r="J57" s="4"/>
      <c r="K57" s="4"/>
      <c r="L57" s="4"/>
      <c r="M57" s="4"/>
      <c r="N57" s="4"/>
      <c r="O57" s="4"/>
      <c r="P57" s="4"/>
      <c r="Q57" s="4"/>
      <c r="R57" s="4"/>
      <c r="S57" s="921"/>
      <c r="T57" s="921"/>
      <c r="U57" s="921"/>
      <c r="V57" s="921"/>
      <c r="W57" s="921"/>
      <c r="X57" s="921"/>
      <c r="Y57" s="781"/>
      <c r="Z57" s="781"/>
      <c r="AA57" s="297"/>
      <c r="AB57" s="297"/>
      <c r="AC57" s="297"/>
      <c r="AD57" s="297"/>
      <c r="AE57" s="297"/>
      <c r="AF57" s="297"/>
      <c r="AG57" s="297"/>
      <c r="AH57" s="297"/>
      <c r="AI57" s="297"/>
      <c r="AJ57" s="297"/>
      <c r="AK57" s="297"/>
      <c r="AL57" s="297"/>
      <c r="AM57" s="297"/>
    </row>
    <row r="58" spans="2:39" ht="19.5" customHeight="1" x14ac:dyDescent="0.25">
      <c r="B58" s="4"/>
      <c r="C58" s="4"/>
      <c r="D58" s="4"/>
      <c r="E58" s="4"/>
      <c r="F58" s="4"/>
      <c r="G58" s="4"/>
      <c r="I58" s="4"/>
      <c r="J58" s="4"/>
      <c r="K58" s="4"/>
      <c r="L58" s="4"/>
      <c r="M58" s="4"/>
      <c r="N58" s="4"/>
      <c r="O58" s="4"/>
      <c r="P58" s="4"/>
      <c r="Q58" s="4"/>
      <c r="R58" s="4"/>
      <c r="S58" s="165" t="str">
        <f>Data!B84</f>
        <v>Godkendt</v>
      </c>
      <c r="T58" s="55"/>
      <c r="U58" s="55"/>
      <c r="V58" s="53"/>
      <c r="W58" s="30"/>
      <c r="X58" s="761"/>
      <c r="Y58" s="782"/>
      <c r="Z58" s="783"/>
      <c r="AA58" s="297"/>
      <c r="AB58" s="297"/>
      <c r="AC58" s="297"/>
      <c r="AD58" s="297"/>
      <c r="AE58" s="297"/>
      <c r="AF58" s="297"/>
      <c r="AG58" s="297"/>
      <c r="AH58" s="297"/>
      <c r="AI58" s="297"/>
      <c r="AJ58" s="297"/>
      <c r="AK58" s="297"/>
      <c r="AL58" s="297"/>
      <c r="AM58" s="297"/>
    </row>
    <row r="59" spans="2:39" ht="15" x14ac:dyDescent="0.25">
      <c r="B59" s="4"/>
      <c r="C59" s="4"/>
      <c r="D59" s="4"/>
      <c r="E59" s="4"/>
      <c r="F59" s="4"/>
      <c r="G59" s="4"/>
      <c r="I59" s="4"/>
      <c r="J59" s="4"/>
      <c r="K59" s="4"/>
      <c r="L59" s="4"/>
      <c r="M59" s="4"/>
      <c r="N59" s="4"/>
      <c r="O59" s="4"/>
      <c r="P59" s="4"/>
      <c r="Q59" s="4"/>
      <c r="R59" s="4"/>
      <c r="S59" s="357"/>
      <c r="T59" s="47"/>
      <c r="U59" s="56"/>
      <c r="V59" s="28"/>
      <c r="W59" s="29"/>
      <c r="X59" s="51"/>
      <c r="Y59" s="782"/>
      <c r="Z59" s="784"/>
      <c r="AA59" s="297"/>
      <c r="AB59" s="297"/>
      <c r="AC59" s="297"/>
      <c r="AD59" s="297"/>
      <c r="AE59" s="297"/>
      <c r="AF59" s="297"/>
      <c r="AG59" s="297"/>
      <c r="AH59" s="297"/>
      <c r="AI59" s="297"/>
      <c r="AJ59" s="297"/>
      <c r="AK59" s="297"/>
      <c r="AL59" s="297"/>
      <c r="AM59" s="297"/>
    </row>
    <row r="60" spans="2:39" ht="15" x14ac:dyDescent="0.25">
      <c r="B60" s="4"/>
      <c r="C60" s="4"/>
      <c r="D60" s="4"/>
      <c r="E60" s="4"/>
      <c r="F60" s="4"/>
      <c r="G60" s="4"/>
      <c r="I60" s="4"/>
      <c r="J60" s="4"/>
      <c r="K60" s="4"/>
      <c r="L60" s="4"/>
      <c r="M60" s="4"/>
      <c r="N60" s="4"/>
      <c r="O60" s="4"/>
      <c r="P60" s="4"/>
      <c r="Q60" s="4"/>
      <c r="R60" s="4"/>
      <c r="S60" s="359" t="str">
        <f>Data!B84</f>
        <v>Godkendt</v>
      </c>
      <c r="T60" s="55"/>
      <c r="U60" s="55"/>
      <c r="V60" s="53"/>
      <c r="W60" s="30"/>
      <c r="X60" s="761"/>
      <c r="Y60" s="782"/>
      <c r="Z60" s="785"/>
      <c r="AA60" s="297"/>
      <c r="AB60" s="297"/>
      <c r="AC60" s="297"/>
      <c r="AD60" s="297"/>
      <c r="AE60" s="297"/>
      <c r="AF60" s="297"/>
      <c r="AG60" s="297"/>
      <c r="AH60" s="297"/>
      <c r="AI60" s="297"/>
      <c r="AJ60" s="297"/>
      <c r="AK60" s="297"/>
      <c r="AL60" s="297"/>
      <c r="AM60" s="297"/>
    </row>
    <row r="61" spans="2:39" ht="15" x14ac:dyDescent="0.25">
      <c r="B61" s="4"/>
      <c r="C61" s="297" t="str">
        <f>IF(Data!L9&lt;7,"N","O")</f>
        <v>N</v>
      </c>
      <c r="D61" s="4"/>
      <c r="E61" s="4"/>
      <c r="F61" s="4"/>
      <c r="G61" s="4"/>
      <c r="I61" s="4"/>
      <c r="J61" s="4"/>
      <c r="K61" s="4"/>
      <c r="L61" s="4"/>
      <c r="M61" s="4"/>
      <c r="N61" s="4"/>
      <c r="O61" s="4"/>
      <c r="P61" s="4"/>
      <c r="Q61" s="4"/>
      <c r="R61" s="4"/>
      <c r="S61" s="357"/>
      <c r="T61" s="47"/>
      <c r="U61" s="47"/>
      <c r="V61" s="9"/>
      <c r="W61" s="9"/>
      <c r="X61" s="9"/>
      <c r="Y61" s="442"/>
      <c r="Z61" s="442"/>
      <c r="AA61" s="297"/>
      <c r="AB61" s="297"/>
      <c r="AC61" s="297"/>
      <c r="AD61" s="297"/>
      <c r="AE61" s="297"/>
      <c r="AF61" s="297"/>
      <c r="AG61" s="297"/>
      <c r="AH61" s="297"/>
      <c r="AI61" s="297"/>
      <c r="AJ61" s="297"/>
      <c r="AK61" s="297"/>
      <c r="AL61" s="297"/>
      <c r="AM61" s="297"/>
    </row>
    <row r="62" spans="2:39" ht="15" x14ac:dyDescent="0.25">
      <c r="B62" s="4"/>
      <c r="C62" s="4"/>
      <c r="D62" s="4"/>
      <c r="E62" s="4"/>
      <c r="F62" s="4"/>
      <c r="G62" s="4"/>
      <c r="I62" s="4"/>
      <c r="J62" s="4"/>
      <c r="K62" s="4"/>
      <c r="L62" s="4"/>
      <c r="M62" s="4"/>
      <c r="N62" s="4"/>
      <c r="O62" s="4"/>
      <c r="P62" s="4"/>
      <c r="Q62" s="4"/>
      <c r="R62" s="4"/>
      <c r="S62" s="359" t="str">
        <f>Data!B84</f>
        <v>Godkendt</v>
      </c>
      <c r="T62" s="55"/>
      <c r="U62" s="55"/>
      <c r="V62" s="41"/>
      <c r="W62" s="41"/>
      <c r="X62" s="762"/>
      <c r="Y62" s="442"/>
      <c r="Z62" s="442"/>
      <c r="AA62" s="297"/>
      <c r="AB62" s="297"/>
      <c r="AC62" s="297"/>
      <c r="AD62" s="297"/>
      <c r="AE62" s="297"/>
      <c r="AF62" s="297"/>
      <c r="AG62" s="297"/>
      <c r="AH62" s="297"/>
      <c r="AI62" s="297"/>
      <c r="AJ62" s="297"/>
      <c r="AK62" s="297"/>
      <c r="AL62" s="297"/>
      <c r="AM62" s="297"/>
    </row>
    <row r="63" spans="2:39" ht="6.15" customHeight="1" x14ac:dyDescent="0.25">
      <c r="B63" s="99"/>
      <c r="C63" s="4"/>
      <c r="D63" s="4"/>
      <c r="E63" s="99"/>
      <c r="F63" s="99"/>
      <c r="G63" s="99"/>
      <c r="I63" s="99"/>
      <c r="J63" s="4"/>
      <c r="K63" s="4"/>
      <c r="L63" s="4"/>
      <c r="M63" s="4"/>
      <c r="N63" s="173"/>
      <c r="O63" s="174"/>
      <c r="P63" s="174"/>
      <c r="Q63" s="174"/>
      <c r="R63" s="4"/>
      <c r="S63" s="4"/>
      <c r="T63" s="4"/>
      <c r="U63" s="4"/>
      <c r="V63" s="4"/>
      <c r="W63" s="4"/>
      <c r="X63" s="4"/>
      <c r="Y63" s="297"/>
      <c r="Z63" s="774"/>
      <c r="AA63" s="297"/>
      <c r="AB63" s="297"/>
      <c r="AC63" s="297"/>
      <c r="AD63" s="297"/>
      <c r="AE63" s="297"/>
      <c r="AF63" s="297"/>
      <c r="AG63" s="297"/>
      <c r="AH63" s="297"/>
      <c r="AI63" s="297"/>
      <c r="AJ63" s="297"/>
      <c r="AK63" s="297"/>
      <c r="AL63" s="297"/>
      <c r="AM63" s="297"/>
    </row>
    <row r="64" spans="2:39" ht="2.25" customHeight="1" x14ac:dyDescent="0.3">
      <c r="B64" s="99"/>
      <c r="C64" s="4"/>
      <c r="D64" s="4"/>
      <c r="E64" s="99"/>
      <c r="F64" s="99"/>
      <c r="G64" s="99"/>
      <c r="I64" s="99"/>
      <c r="J64" s="4"/>
      <c r="K64" s="4"/>
      <c r="L64" s="4"/>
      <c r="M64" s="4"/>
      <c r="N64" s="49"/>
      <c r="O64" s="89"/>
      <c r="P64" s="89"/>
      <c r="Q64" s="89"/>
      <c r="R64" s="89"/>
      <c r="S64" s="89"/>
      <c r="T64" s="89"/>
      <c r="U64" s="89"/>
      <c r="V64" s="89"/>
      <c r="W64" s="4"/>
      <c r="X64" s="4"/>
      <c r="Y64" s="798"/>
      <c r="Z64" s="412"/>
      <c r="AA64" s="412"/>
      <c r="AB64" s="412"/>
      <c r="AC64" s="412"/>
      <c r="AD64" s="412"/>
      <c r="AE64" s="412"/>
      <c r="AF64" s="412"/>
      <c r="AG64" s="412"/>
      <c r="AH64" s="412"/>
      <c r="AI64" s="412"/>
      <c r="AJ64" s="412"/>
      <c r="AK64" s="412"/>
      <c r="AL64" s="412"/>
      <c r="AM64" s="412"/>
    </row>
    <row r="65" spans="2:24" hidden="1" x14ac:dyDescent="0.25">
      <c r="B65" s="99"/>
      <c r="C65" s="4"/>
      <c r="D65" s="4"/>
      <c r="E65" s="99"/>
      <c r="F65" s="99"/>
      <c r="G65" s="99"/>
      <c r="I65" s="99"/>
      <c r="J65" s="4"/>
      <c r="K65" s="4"/>
      <c r="L65" s="4"/>
      <c r="M65" s="4"/>
      <c r="N65" s="4"/>
      <c r="O65" s="4"/>
      <c r="P65" s="4"/>
      <c r="Q65" s="4"/>
      <c r="R65" s="4"/>
      <c r="S65" s="4"/>
      <c r="T65" s="4"/>
      <c r="U65" s="4"/>
      <c r="V65" s="4"/>
      <c r="W65" s="4"/>
      <c r="X65" s="4"/>
    </row>
    <row r="66" spans="2:24" hidden="1" x14ac:dyDescent="0.25">
      <c r="B66" s="99"/>
      <c r="C66" s="4"/>
      <c r="D66" s="4"/>
      <c r="E66" s="99"/>
      <c r="F66" s="99"/>
      <c r="G66" s="99"/>
      <c r="I66" s="99"/>
      <c r="J66" s="4"/>
      <c r="K66" s="4"/>
      <c r="L66" s="4"/>
      <c r="M66" s="4"/>
      <c r="N66" s="4"/>
      <c r="O66" s="4"/>
      <c r="P66" s="4"/>
      <c r="Q66" s="4"/>
      <c r="R66" s="4"/>
      <c r="S66" s="4"/>
      <c r="T66" s="4"/>
      <c r="U66" s="4"/>
      <c r="V66" s="4"/>
      <c r="W66" s="4"/>
      <c r="X66" s="4"/>
    </row>
    <row r="67" spans="2:24" ht="2.25" customHeight="1" x14ac:dyDescent="0.25">
      <c r="B67" s="99"/>
      <c r="C67" s="4"/>
      <c r="D67" s="4"/>
      <c r="E67" s="99"/>
      <c r="F67" s="99"/>
      <c r="G67" s="99"/>
      <c r="I67" s="99"/>
      <c r="J67" s="4"/>
      <c r="K67" s="4"/>
      <c r="L67" s="4"/>
      <c r="M67" s="4"/>
      <c r="N67" s="4"/>
      <c r="O67" s="4"/>
      <c r="P67" s="4"/>
      <c r="Q67" s="4"/>
      <c r="R67" s="4"/>
      <c r="S67" s="4"/>
      <c r="T67" s="4"/>
      <c r="U67" s="4"/>
      <c r="V67" s="4"/>
      <c r="W67" s="4"/>
      <c r="X67" s="4"/>
    </row>
    <row r="68" spans="2:24" ht="10.5" hidden="1" customHeight="1" x14ac:dyDescent="0.25">
      <c r="J68"/>
      <c r="K68"/>
      <c r="L68"/>
      <c r="M68"/>
      <c r="N68"/>
      <c r="O68"/>
      <c r="P68"/>
      <c r="Q68"/>
      <c r="R68"/>
      <c r="S68"/>
      <c r="T68"/>
    </row>
    <row r="69" spans="2:24" ht="13.5" hidden="1" customHeight="1" x14ac:dyDescent="0.25">
      <c r="J69"/>
      <c r="K69"/>
      <c r="L69"/>
      <c r="M69"/>
      <c r="N69"/>
      <c r="O69"/>
      <c r="P69"/>
      <c r="Q69" s="31"/>
      <c r="R69" s="31"/>
      <c r="S69" s="31"/>
      <c r="T69" s="31"/>
      <c r="U69" s="31"/>
      <c r="V69" s="31"/>
      <c r="W69" s="31"/>
      <c r="X69" s="31"/>
    </row>
    <row r="70" spans="2:24" ht="0.75" hidden="1" customHeight="1" x14ac:dyDescent="0.25">
      <c r="J70"/>
      <c r="K70"/>
      <c r="L70"/>
      <c r="M70"/>
      <c r="N70"/>
      <c r="O70"/>
      <c r="P70"/>
      <c r="Q70"/>
      <c r="R70"/>
      <c r="S70"/>
      <c r="T70"/>
    </row>
    <row r="71" spans="2:24" ht="0.75" hidden="1" customHeight="1" x14ac:dyDescent="0.25">
      <c r="J71"/>
      <c r="K71"/>
      <c r="L71"/>
      <c r="M71"/>
      <c r="N71"/>
      <c r="O71"/>
      <c r="P71"/>
      <c r="Q71"/>
      <c r="R71"/>
      <c r="S71"/>
      <c r="T71"/>
    </row>
    <row r="72" spans="2:24" x14ac:dyDescent="0.25">
      <c r="J72"/>
      <c r="K72"/>
      <c r="L72"/>
      <c r="M72"/>
      <c r="N72"/>
      <c r="O72"/>
      <c r="P72"/>
      <c r="Q72"/>
      <c r="R72"/>
      <c r="S72"/>
      <c r="T72"/>
    </row>
    <row r="73" spans="2:24" x14ac:dyDescent="0.25">
      <c r="J73"/>
      <c r="K73"/>
      <c r="L73"/>
      <c r="M73"/>
      <c r="N73"/>
      <c r="O73"/>
      <c r="P73"/>
      <c r="Q73"/>
      <c r="R73"/>
      <c r="S73"/>
      <c r="T73"/>
    </row>
    <row r="74" spans="2:24" x14ac:dyDescent="0.25">
      <c r="J74"/>
      <c r="K74"/>
      <c r="L74"/>
      <c r="M74"/>
      <c r="N74"/>
      <c r="O74"/>
      <c r="P74"/>
      <c r="Q74"/>
      <c r="R74"/>
      <c r="S74"/>
      <c r="T74"/>
    </row>
    <row r="75" spans="2:24" x14ac:dyDescent="0.25">
      <c r="J75"/>
      <c r="K75"/>
      <c r="L75"/>
      <c r="M75"/>
      <c r="N75"/>
      <c r="O75"/>
      <c r="P75"/>
      <c r="Q75"/>
      <c r="R75"/>
      <c r="S75"/>
      <c r="T75"/>
    </row>
    <row r="76" spans="2:24" x14ac:dyDescent="0.25">
      <c r="J76"/>
      <c r="K76"/>
      <c r="L76"/>
      <c r="M76"/>
      <c r="N76"/>
      <c r="O76"/>
      <c r="P76"/>
      <c r="Q76"/>
      <c r="R76"/>
      <c r="S76"/>
      <c r="T76"/>
    </row>
    <row r="77" spans="2:24" x14ac:dyDescent="0.25">
      <c r="J77"/>
      <c r="K77"/>
      <c r="L77"/>
      <c r="M77"/>
      <c r="N77"/>
      <c r="O77"/>
      <c r="P77"/>
      <c r="Q77"/>
      <c r="R77"/>
      <c r="S77"/>
      <c r="T77"/>
    </row>
    <row r="78" spans="2:24" x14ac:dyDescent="0.25">
      <c r="J78"/>
      <c r="K78"/>
      <c r="L78"/>
      <c r="M78"/>
      <c r="N78"/>
      <c r="O78"/>
      <c r="P78"/>
      <c r="Q78"/>
      <c r="R78"/>
      <c r="S78"/>
      <c r="T78"/>
    </row>
    <row r="79" spans="2:24" x14ac:dyDescent="0.25">
      <c r="J79"/>
      <c r="K79"/>
      <c r="L79"/>
      <c r="M79"/>
      <c r="N79"/>
      <c r="O79"/>
      <c r="P79"/>
      <c r="Q79"/>
      <c r="R79"/>
      <c r="S79"/>
      <c r="T79"/>
    </row>
    <row r="80" spans="2:24" x14ac:dyDescent="0.25">
      <c r="J80"/>
      <c r="K80"/>
      <c r="L80"/>
      <c r="M80"/>
      <c r="N80"/>
      <c r="U80" s="93"/>
      <c r="V80" s="93"/>
      <c r="W80" s="93"/>
      <c r="X80" s="93"/>
    </row>
    <row r="81" spans="10:20" x14ac:dyDescent="0.25">
      <c r="J81"/>
      <c r="K81"/>
      <c r="L81"/>
      <c r="M81"/>
      <c r="N81"/>
      <c r="O81"/>
      <c r="P81"/>
      <c r="Q81"/>
      <c r="R81"/>
      <c r="S81"/>
      <c r="T81"/>
    </row>
    <row r="82" spans="10:20" x14ac:dyDescent="0.25">
      <c r="J82"/>
      <c r="K82"/>
      <c r="L82"/>
      <c r="M82"/>
      <c r="N82"/>
      <c r="O82"/>
      <c r="P82"/>
      <c r="Q82"/>
      <c r="R82"/>
      <c r="S82"/>
      <c r="T82"/>
    </row>
    <row r="83" spans="10:20" x14ac:dyDescent="0.25">
      <c r="J83"/>
      <c r="K83"/>
      <c r="L83"/>
      <c r="M83"/>
      <c r="N83"/>
      <c r="O83"/>
      <c r="P83"/>
      <c r="Q83"/>
      <c r="R83"/>
      <c r="S83"/>
      <c r="T83"/>
    </row>
    <row r="84" spans="10:20" x14ac:dyDescent="0.25">
      <c r="J84"/>
      <c r="K84"/>
      <c r="L84"/>
      <c r="M84"/>
      <c r="N84"/>
      <c r="O84"/>
      <c r="P84"/>
      <c r="Q84"/>
      <c r="R84"/>
      <c r="S84"/>
      <c r="T84"/>
    </row>
    <row r="85" spans="10:20" x14ac:dyDescent="0.25">
      <c r="J85"/>
      <c r="K85"/>
      <c r="L85"/>
      <c r="M85"/>
      <c r="N85"/>
      <c r="O85"/>
      <c r="P85"/>
      <c r="Q85"/>
      <c r="R85"/>
      <c r="S85"/>
      <c r="T85"/>
    </row>
    <row r="86" spans="10:20" x14ac:dyDescent="0.25">
      <c r="J86"/>
      <c r="K86"/>
      <c r="L86"/>
      <c r="M86"/>
      <c r="N86"/>
      <c r="O86"/>
      <c r="P86"/>
      <c r="Q86"/>
      <c r="R86"/>
      <c r="S86"/>
      <c r="T86"/>
    </row>
    <row r="87" spans="10:20" x14ac:dyDescent="0.25">
      <c r="J87"/>
      <c r="K87"/>
      <c r="L87"/>
      <c r="M87"/>
      <c r="N87"/>
      <c r="O87"/>
      <c r="P87"/>
      <c r="Q87"/>
      <c r="R87"/>
      <c r="S87"/>
      <c r="T87"/>
    </row>
    <row r="88" spans="10:20" x14ac:dyDescent="0.25">
      <c r="J88"/>
      <c r="K88"/>
      <c r="L88"/>
      <c r="M88"/>
      <c r="N88"/>
      <c r="O88"/>
      <c r="P88"/>
      <c r="Q88"/>
      <c r="R88"/>
      <c r="S88"/>
      <c r="T88"/>
    </row>
    <row r="89" spans="10:20" x14ac:dyDescent="0.25">
      <c r="J89"/>
      <c r="K89"/>
      <c r="L89"/>
      <c r="M89"/>
      <c r="N89"/>
      <c r="O89"/>
      <c r="P89"/>
      <c r="Q89"/>
      <c r="R89"/>
      <c r="S89"/>
      <c r="T89"/>
    </row>
    <row r="90" spans="10:20" x14ac:dyDescent="0.25">
      <c r="J90"/>
      <c r="K90"/>
      <c r="L90"/>
      <c r="M90"/>
      <c r="N90"/>
      <c r="O90"/>
      <c r="P90"/>
      <c r="Q90"/>
      <c r="R90"/>
      <c r="S90"/>
      <c r="T90"/>
    </row>
    <row r="91" spans="10:20" x14ac:dyDescent="0.25">
      <c r="J91"/>
      <c r="K91"/>
      <c r="L91"/>
      <c r="M91"/>
      <c r="N91"/>
      <c r="O91"/>
      <c r="P91"/>
      <c r="Q91"/>
      <c r="R91"/>
      <c r="S91"/>
      <c r="T91"/>
    </row>
    <row r="92" spans="10:20" x14ac:dyDescent="0.25">
      <c r="J92"/>
      <c r="K92"/>
      <c r="L92"/>
      <c r="M92"/>
      <c r="N92"/>
      <c r="O92"/>
      <c r="P92"/>
      <c r="Q92"/>
      <c r="R92"/>
      <c r="S92"/>
      <c r="T92"/>
    </row>
    <row r="93" spans="10:20" x14ac:dyDescent="0.25">
      <c r="J93"/>
      <c r="K93"/>
      <c r="L93"/>
      <c r="M93"/>
      <c r="N93"/>
      <c r="O93"/>
      <c r="P93"/>
      <c r="Q93"/>
      <c r="R93"/>
      <c r="S93"/>
      <c r="T93"/>
    </row>
    <row r="94" spans="10:20" x14ac:dyDescent="0.25">
      <c r="J94"/>
      <c r="K94"/>
      <c r="L94"/>
      <c r="M94"/>
      <c r="N94"/>
      <c r="O94"/>
      <c r="P94"/>
      <c r="Q94"/>
      <c r="R94"/>
      <c r="S94"/>
      <c r="T94"/>
    </row>
    <row r="95" spans="10:20" x14ac:dyDescent="0.25">
      <c r="J95"/>
      <c r="K95"/>
      <c r="L95"/>
      <c r="M95"/>
      <c r="N95"/>
      <c r="O95"/>
      <c r="P95"/>
      <c r="Q95"/>
      <c r="R95"/>
      <c r="S95"/>
      <c r="T95"/>
    </row>
    <row r="96" spans="10:20" x14ac:dyDescent="0.25">
      <c r="J96"/>
      <c r="K96"/>
      <c r="L96"/>
      <c r="M96"/>
      <c r="N96"/>
      <c r="O96"/>
      <c r="P96"/>
      <c r="Q96"/>
      <c r="R96"/>
      <c r="S96"/>
      <c r="T96"/>
    </row>
    <row r="97" spans="10:20" x14ac:dyDescent="0.25">
      <c r="J97"/>
      <c r="K97"/>
      <c r="L97"/>
      <c r="M97"/>
      <c r="N97"/>
      <c r="O97"/>
      <c r="P97"/>
      <c r="Q97"/>
      <c r="R97"/>
      <c r="S97"/>
      <c r="T97"/>
    </row>
    <row r="98" spans="10:20" x14ac:dyDescent="0.25">
      <c r="J98"/>
      <c r="K98"/>
      <c r="L98"/>
      <c r="M98"/>
      <c r="N98"/>
      <c r="O98"/>
      <c r="P98"/>
      <c r="Q98"/>
      <c r="R98"/>
      <c r="S98"/>
      <c r="T98"/>
    </row>
    <row r="99" spans="10:20" x14ac:dyDescent="0.25">
      <c r="J99"/>
      <c r="K99"/>
      <c r="L99"/>
      <c r="M99"/>
      <c r="N99"/>
      <c r="O99"/>
      <c r="P99"/>
      <c r="Q99"/>
      <c r="R99"/>
      <c r="S99"/>
      <c r="T99"/>
    </row>
    <row r="100" spans="10:20" x14ac:dyDescent="0.25">
      <c r="J100"/>
      <c r="K100"/>
      <c r="L100"/>
      <c r="M100"/>
      <c r="N100"/>
      <c r="O100"/>
      <c r="P100"/>
      <c r="Q100"/>
      <c r="R100"/>
      <c r="S100"/>
      <c r="T100"/>
    </row>
    <row r="101" spans="10:20" x14ac:dyDescent="0.25">
      <c r="J101"/>
      <c r="K101"/>
      <c r="L101"/>
      <c r="M101"/>
      <c r="N101"/>
      <c r="O101"/>
      <c r="P101"/>
      <c r="Q101"/>
      <c r="R101"/>
      <c r="S101"/>
      <c r="T101"/>
    </row>
    <row r="102" spans="10:20" x14ac:dyDescent="0.25">
      <c r="J102"/>
      <c r="K102"/>
      <c r="L102"/>
      <c r="M102"/>
      <c r="N102"/>
      <c r="O102"/>
      <c r="P102"/>
      <c r="Q102"/>
      <c r="R102"/>
      <c r="S102"/>
      <c r="T102"/>
    </row>
    <row r="103" spans="10:20" x14ac:dyDescent="0.25">
      <c r="J103"/>
      <c r="K103"/>
      <c r="L103"/>
      <c r="M103"/>
      <c r="N103"/>
      <c r="O103"/>
      <c r="P103"/>
      <c r="Q103"/>
      <c r="R103"/>
      <c r="S103"/>
      <c r="T103"/>
    </row>
    <row r="104" spans="10:20" x14ac:dyDescent="0.25">
      <c r="J104"/>
      <c r="K104"/>
      <c r="L104"/>
      <c r="M104"/>
      <c r="N104"/>
      <c r="O104"/>
      <c r="P104"/>
      <c r="Q104"/>
      <c r="R104"/>
      <c r="S104"/>
      <c r="T104"/>
    </row>
    <row r="105" spans="10:20" x14ac:dyDescent="0.25">
      <c r="J105"/>
      <c r="K105"/>
      <c r="L105"/>
      <c r="M105"/>
      <c r="N105"/>
      <c r="O105"/>
      <c r="P105"/>
      <c r="Q105"/>
      <c r="R105"/>
      <c r="S105"/>
      <c r="T105"/>
    </row>
    <row r="106" spans="10:20" x14ac:dyDescent="0.25">
      <c r="J106"/>
      <c r="K106"/>
      <c r="L106"/>
      <c r="M106"/>
      <c r="N106"/>
      <c r="O106"/>
      <c r="P106"/>
      <c r="Q106"/>
      <c r="R106"/>
      <c r="S106"/>
      <c r="T106"/>
    </row>
    <row r="107" spans="10:20" x14ac:dyDescent="0.25">
      <c r="J107"/>
      <c r="K107"/>
      <c r="L107"/>
      <c r="M107"/>
      <c r="N107"/>
      <c r="O107"/>
      <c r="P107"/>
      <c r="Q107"/>
      <c r="R107"/>
      <c r="S107"/>
      <c r="T107"/>
    </row>
    <row r="108" spans="10:20" x14ac:dyDescent="0.25">
      <c r="J108"/>
      <c r="K108"/>
      <c r="L108"/>
      <c r="M108"/>
      <c r="N108"/>
      <c r="O108"/>
      <c r="P108"/>
      <c r="Q108"/>
      <c r="R108"/>
      <c r="S108"/>
      <c r="T108"/>
    </row>
  </sheetData>
  <sheetProtection algorithmName="SHA-512" hashValue="HE4iLJ9HQaSxlhsBm4TYi5IcJoO03izMv4ML/NQpoFJuX/1C9gkodnKsJgx2wJb4c5lUOV5ufZgBleE6x6Gxpg==" saltValue="zd+A+tc+bNuY4eWBGxXEIQ==" spinCount="100000" sheet="1" objects="1" scenarios="1"/>
  <mergeCells count="41">
    <mergeCell ref="D3:G4"/>
    <mergeCell ref="Z4:Z9"/>
    <mergeCell ref="D8:G8"/>
    <mergeCell ref="S50:X51"/>
    <mergeCell ref="S56:X57"/>
    <mergeCell ref="R48:X48"/>
    <mergeCell ref="V49:X49"/>
    <mergeCell ref="D9:E9"/>
    <mergeCell ref="W4:W9"/>
    <mergeCell ref="S4:S9"/>
    <mergeCell ref="B48:Q48"/>
    <mergeCell ref="C42:E44"/>
    <mergeCell ref="X4:X9"/>
    <mergeCell ref="E7:G7"/>
    <mergeCell ref="B3:C4"/>
    <mergeCell ref="P4:P9"/>
    <mergeCell ref="AA4:AA9"/>
    <mergeCell ref="J4:J9"/>
    <mergeCell ref="M4:M9"/>
    <mergeCell ref="N4:N9"/>
    <mergeCell ref="O4:O9"/>
    <mergeCell ref="K4:K9"/>
    <mergeCell ref="L4:L9"/>
    <mergeCell ref="R4:R9"/>
    <mergeCell ref="T4:T9"/>
    <mergeCell ref="Y4:Y9"/>
    <mergeCell ref="Q4:Q9"/>
    <mergeCell ref="U4:U9"/>
    <mergeCell ref="V4:V9"/>
    <mergeCell ref="AB4:AB9"/>
    <mergeCell ref="AC4:AC9"/>
    <mergeCell ref="AD4:AD9"/>
    <mergeCell ref="AJ4:AJ9"/>
    <mergeCell ref="AK4:AK9"/>
    <mergeCell ref="AL4:AL9"/>
    <mergeCell ref="AM4:AM9"/>
    <mergeCell ref="AE4:AE9"/>
    <mergeCell ref="AF4:AF9"/>
    <mergeCell ref="AG4:AG9"/>
    <mergeCell ref="AH4:AH9"/>
    <mergeCell ref="AI4:AI9"/>
  </mergeCells>
  <conditionalFormatting sqref="G15">
    <cfRule type="expression" dxfId="332" priority="35">
      <formula>$G$12=2</formula>
    </cfRule>
  </conditionalFormatting>
  <conditionalFormatting sqref="I15">
    <cfRule type="expression" dxfId="330" priority="24">
      <formula>$G$12=2</formula>
    </cfRule>
  </conditionalFormatting>
  <conditionalFormatting sqref="I37">
    <cfRule type="cellIs" dxfId="329" priority="25" stopIfTrue="1" operator="lessThan">
      <formula>0</formula>
    </cfRule>
  </conditionalFormatting>
  <conditionalFormatting sqref="I41 K41:X41 J42:X47">
    <cfRule type="cellIs" dxfId="328" priority="26" stopIfTrue="1" operator="equal">
      <formula>0</formula>
    </cfRule>
  </conditionalFormatting>
  <conditionalFormatting sqref="J16:X17 J19:X20 J24:X29">
    <cfRule type="expression" dxfId="327" priority="23" stopIfTrue="1">
      <formula>AO16&gt;0</formula>
    </cfRule>
  </conditionalFormatting>
  <conditionalFormatting sqref="J21:AM22 J31:AM34 J36:AM38 J40:AM40 Z41:AM41 Y42:AM45">
    <cfRule type="cellIs" dxfId="325" priority="12" stopIfTrue="1" operator="equal">
      <formula>0</formula>
    </cfRule>
  </conditionalFormatting>
  <conditionalFormatting sqref="S56">
    <cfRule type="expression" dxfId="324" priority="3" stopIfTrue="1">
      <formula>LEN($S$56)&lt;2</formula>
    </cfRule>
  </conditionalFormatting>
  <conditionalFormatting sqref="Y46:Y47">
    <cfRule type="cellIs" dxfId="321" priority="15" stopIfTrue="1" operator="equal">
      <formula>0</formula>
    </cfRule>
  </conditionalFormatting>
  <conditionalFormatting sqref="Y16:AM17 Y19:AM20 Y24:AM29">
    <cfRule type="expression" dxfId="315" priority="9" stopIfTrue="1">
      <formula>BF16&gt;0</formula>
    </cfRule>
  </conditionalFormatting>
  <conditionalFormatting sqref="AN36:BU36">
    <cfRule type="cellIs" dxfId="311" priority="16" stopIfTrue="1" operator="equal">
      <formula>0</formula>
    </cfRule>
  </conditionalFormatting>
  <dataValidations count="2">
    <dataValidation type="custom" allowBlank="1" showInputMessage="1" showErrorMessage="1" error="Must be after start date" sqref="F5" xr:uid="{00000000-0002-0000-0600-000000000000}">
      <formula1>F5&gt;D5</formula1>
    </dataValidation>
    <dataValidation type="decimal" operator="lessThanOrEqual" allowBlank="1" showInputMessage="1" showErrorMessage="1" errorTitle="Overhead for højt" error="Overhead kan maskimalt være lønomkostninger gange oprindeligt aftalte overhead." sqref="J21:AM21" xr:uid="{00000000-0002-0000-0600-000001000000}">
      <formula1>J48</formula1>
    </dataValidation>
  </dataValidations>
  <pageMargins left="0.19685039370078741" right="0.19685039370078741" top="0.35433070866141736" bottom="0.35433070866141736" header="0.31496062992125984" footer="0.31496062992125984"/>
  <pageSetup paperSize="9" scale="61" fitToWidth="2" orientation="landscape" r:id="rId1"/>
  <colBreaks count="1" manualBreakCount="1">
    <brk id="24" max="66" man="1"/>
  </colBreaks>
  <extLst>
    <ext xmlns:x14="http://schemas.microsoft.com/office/spreadsheetml/2009/9/main" uri="{78C0D931-6437-407d-A8EE-F0AAD7539E65}">
      <x14:conditionalFormattings>
        <x14:conditionalFormatting xmlns:xm="http://schemas.microsoft.com/office/excel/2006/main">
          <x14:cfRule type="expression" priority="31" id="{B90C55C5-0A7B-43AC-B6DC-26C0DC04B299}">
            <xm:f>'Budget &amp; Total'!$P$3=4</xm:f>
            <x14:dxf>
              <fill>
                <patternFill>
                  <bgColor rgb="FFBFE5E9"/>
                </patternFill>
              </fill>
            </x14:dxf>
          </x14:cfRule>
          <xm:sqref>D8</xm:sqref>
        </x14:conditionalFormatting>
        <x14:conditionalFormatting xmlns:xm="http://schemas.microsoft.com/office/excel/2006/main">
          <x14:cfRule type="expression" priority="30" id="{99CE4EBF-4482-4CAA-99B1-486BF64FA0D7}">
            <xm:f>'Budget &amp; Total'!$P$3=4</xm:f>
            <x14:dxf>
              <fill>
                <patternFill>
                  <bgColor rgb="FFBFE5E9"/>
                </patternFill>
              </fill>
            </x14:dxf>
          </x14:cfRule>
          <xm:sqref>D9:E9</xm:sqref>
        </x14:conditionalFormatting>
        <x14:conditionalFormatting xmlns:xm="http://schemas.microsoft.com/office/excel/2006/main">
          <x14:cfRule type="expression" priority="29" id="{1B766821-C00C-4214-9F37-D34F3A159411}">
            <xm:f>'Budget &amp; Total'!$P$3=4</xm:f>
            <x14:dxf>
              <fill>
                <patternFill>
                  <bgColor rgb="FFBFE5E9"/>
                </patternFill>
              </fill>
            </x14:dxf>
          </x14:cfRule>
          <xm:sqref>F5</xm:sqref>
        </x14:conditionalFormatting>
        <x14:conditionalFormatting xmlns:xm="http://schemas.microsoft.com/office/excel/2006/main">
          <x14:cfRule type="expression" priority="36" id="{10580B60-8246-49A8-9AFD-7A6E44969AFD}">
            <xm:f>'Budget &amp; Total'!$P$3=4</xm:f>
            <x14:dxf>
              <fill>
                <patternFill>
                  <bgColor rgb="FF4CB6C1"/>
                </patternFill>
              </fill>
            </x14:dxf>
          </x14:cfRule>
          <xm:sqref>F15</xm:sqref>
        </x14:conditionalFormatting>
        <x14:conditionalFormatting xmlns:xm="http://schemas.microsoft.com/office/excel/2006/main">
          <x14:cfRule type="expression" priority="28" id="{159D557C-BC9D-4447-BF79-4279957B266D}">
            <xm:f>'Budget &amp; Total'!$P$3=4</xm:f>
            <x14:dxf>
              <fill>
                <patternFill>
                  <bgColor rgb="FFBFE5E9"/>
                </patternFill>
              </fill>
            </x14:dxf>
          </x14:cfRule>
          <xm:sqref>G9</xm:sqref>
        </x14:conditionalFormatting>
        <x14:conditionalFormatting xmlns:xm="http://schemas.microsoft.com/office/excel/2006/main">
          <x14:cfRule type="expression" priority="34" id="{EA75C73E-7D0F-4956-9A56-E8FE6CE1A1AF}">
            <xm:f>'Budget &amp; Total'!$P$3=4</xm:f>
            <x14:dxf>
              <fill>
                <patternFill>
                  <bgColor rgb="FFFF5253"/>
                </patternFill>
              </fill>
            </x14:dxf>
          </x14:cfRule>
          <xm:sqref>G15</xm:sqref>
        </x14:conditionalFormatting>
        <x14:conditionalFormatting xmlns:xm="http://schemas.microsoft.com/office/excel/2006/main">
          <x14:cfRule type="expression" priority="20" id="{9B1DDB69-BD5C-4DCA-BAB4-679267071DFE}">
            <xm:f>'Budget &amp; Total'!$P$3=4</xm:f>
            <x14:dxf>
              <fill>
                <patternFill>
                  <bgColor rgb="FFFF5253"/>
                </patternFill>
              </fill>
            </x14:dxf>
          </x14:cfRule>
          <xm:sqref>I15</xm:sqref>
        </x14:conditionalFormatting>
        <x14:conditionalFormatting xmlns:xm="http://schemas.microsoft.com/office/excel/2006/main">
          <x14:cfRule type="expression" priority="4" id="{FBAABCC9-B63D-40AC-9A80-E1257561DBA7}">
            <xm:f>'Budget &amp; Total'!$P$3=4</xm:f>
            <x14:dxf>
              <fill>
                <patternFill>
                  <bgColor rgb="FFBFE5E9"/>
                </patternFill>
              </fill>
            </x14:dxf>
          </x14:cfRule>
          <xm:sqref>J16:AM17 J19:AM20 J24:AM29 J35:AM35 J39:AM39</xm:sqref>
        </x14:conditionalFormatting>
        <x14:conditionalFormatting xmlns:xm="http://schemas.microsoft.com/office/excel/2006/main">
          <x14:cfRule type="expression" priority="13" stopIfTrue="1" id="{222609DD-8CC0-49DC-AA35-89282232C017}">
            <xm:f>'P1'!BD16&gt;0</xm:f>
            <x14:dxf>
              <font>
                <color rgb="FFFF0000"/>
              </font>
            </x14:dxf>
          </x14:cfRule>
          <xm:sqref>Y24:Y29 Y16:Y17 Y19:Y20</xm:sqref>
        </x14:conditionalFormatting>
        <x14:conditionalFormatting xmlns:xm="http://schemas.microsoft.com/office/excel/2006/main">
          <x14:cfRule type="expression" priority="11" id="{FA5C0896-638C-4C95-BE62-0E6526CB9EEE}">
            <xm:f>'P1'!$J$27&lt;'Budget &amp; Total'!$J$33</xm:f>
            <x14:dxf>
              <font>
                <color rgb="FFFF0000"/>
              </font>
            </x14:dxf>
          </x14:cfRule>
          <xm:sqref>Y27</xm:sqref>
        </x14:conditionalFormatting>
        <x14:conditionalFormatting xmlns:xm="http://schemas.microsoft.com/office/excel/2006/main">
          <x14:cfRule type="expression" priority="10" id="{5E1E63BE-5509-4AB3-B22D-2D3CE0289D24}">
            <xm:f>Data!$L$9&gt;6</xm:f>
            <x14:dxf>
              <font>
                <color theme="1"/>
              </font>
              <fill>
                <patternFill>
                  <bgColor theme="0"/>
                </patternFill>
              </fill>
            </x14:dxf>
          </x14:cfRule>
          <xm:sqref>Y1:AM63</xm:sqref>
        </x14:conditionalFormatting>
        <x14:conditionalFormatting xmlns:xm="http://schemas.microsoft.com/office/excel/2006/main">
          <x14:cfRule type="expression" priority="7" id="{98A1B4DF-6B99-44D3-A5AC-3BE0E812AF05}">
            <xm:f>Data!$L$9&gt;6</xm:f>
            <x14:dxf>
              <border>
                <top style="thin">
                  <color auto="1"/>
                </top>
                <vertical/>
                <horizontal/>
              </border>
            </x14:dxf>
          </x14:cfRule>
          <xm:sqref>Y2:AM2 Y16:AM16 Y19:AM19 Y21:AM23 Y31:AM33 Y38:AM38 Y41:AM42 Y45:AM45 Y48:AM48</xm:sqref>
        </x14:conditionalFormatting>
        <x14:conditionalFormatting xmlns:xm="http://schemas.microsoft.com/office/excel/2006/main">
          <x14:cfRule type="expression" priority="2" id="{B1DAA0BE-F870-4CF3-8074-E32A75F502BE}">
            <xm:f>'Budget &amp; Total'!$G$102&lt;6</xm:f>
            <x14:dxf>
              <fill>
                <patternFill patternType="none">
                  <bgColor auto="1"/>
                </patternFill>
              </fill>
            </x14:dxf>
          </x14:cfRule>
          <xm:sqref>Y12:AM40</xm:sqref>
        </x14:conditionalFormatting>
        <x14:conditionalFormatting xmlns:xm="http://schemas.microsoft.com/office/excel/2006/main">
          <x14:cfRule type="expression" priority="1" id="{3555FEBB-9E62-4FF1-98EB-50D679A1E576}">
            <xm:f>'Budget &amp; Total'!$G$102&lt;6</xm:f>
            <x14:dxf>
              <font>
                <color theme="1"/>
              </font>
            </x14:dxf>
          </x14:cfRule>
          <x14:cfRule type="expression" priority="8" id="{7AEC952E-C65D-4E03-B9E5-A913E09C429F}">
            <xm:f>Data!$L$9&gt;6</xm:f>
            <x14:dxf>
              <fill>
                <patternFill>
                  <bgColor rgb="FFE1EDE6"/>
                </patternFill>
              </fill>
            </x14:dxf>
          </x14:cfRule>
          <xm:sqref>Y16:AM17 Y19:AM20 Y24:AM29 Y35:AM35 Y39:AM39</xm:sqref>
        </x14:conditionalFormatting>
        <x14:conditionalFormatting xmlns:xm="http://schemas.microsoft.com/office/excel/2006/main">
          <x14:cfRule type="expression" priority="5" id="{7ABC556B-A014-4802-94E0-056390502CB2}">
            <xm:f>Data!$L$9&gt;6</xm:f>
            <x14:dxf>
              <fill>
                <patternFill>
                  <bgColor rgb="FFE5E5E5"/>
                </patternFill>
              </fill>
            </x14:dxf>
          </x14:cfRule>
          <xm:sqref>Y41:AM45</xm:sqref>
        </x14:conditionalFormatting>
        <x14:conditionalFormatting xmlns:xm="http://schemas.microsoft.com/office/excel/2006/main">
          <x14:cfRule type="expression" priority="14" stopIfTrue="1" id="{AF8AB185-2D29-4F9C-9C0D-8D8092767778}">
            <xm:f>'P1'!BV16&gt;0</xm:f>
            <x14:dxf>
              <font>
                <color rgb="FFFF0000"/>
              </font>
            </x14:dxf>
          </x14:cfRule>
          <xm:sqref>Z16:AM17 Z19:AM20 Z24:AM29</xm:sqref>
        </x14:conditionalFormatting>
        <x14:conditionalFormatting xmlns:xm="http://schemas.microsoft.com/office/excel/2006/main">
          <x14:cfRule type="expression" priority="6" id="{6977B468-703C-4758-A21D-5BC8625246B4}">
            <xm:f>Data!$L$9&gt;6</xm:f>
            <x14:dxf>
              <border>
                <right style="thin">
                  <color auto="1"/>
                </right>
                <vertical/>
                <horizontal/>
              </border>
            </x14:dxf>
          </x14:cfRule>
          <xm:sqref>AM2:AM45</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8"/>
  <dimension ref="A1:BU108"/>
  <sheetViews>
    <sheetView showGridLines="0" showRuler="0" showWhiteSpace="0" topLeftCell="B15" zoomScale="80" zoomScaleNormal="80" zoomScaleSheetLayoutView="70" zoomScalePageLayoutView="80" workbookViewId="0">
      <selection activeCell="J54" sqref="J54"/>
    </sheetView>
  </sheetViews>
  <sheetFormatPr defaultRowHeight="13.2" x14ac:dyDescent="0.25"/>
  <cols>
    <col min="1" max="1" width="1.88671875" style="92" hidden="1" customWidth="1"/>
    <col min="2" max="2" width="3" style="93" customWidth="1"/>
    <col min="3" max="3" width="13.6640625" customWidth="1"/>
    <col min="4" max="4" width="16.6640625" customWidth="1"/>
    <col min="5" max="5" width="7.109375" style="93" customWidth="1"/>
    <col min="6" max="6" width="12.88671875" style="93" customWidth="1"/>
    <col min="7" max="7" width="12.109375" style="93" customWidth="1"/>
    <col min="8" max="8" width="2.109375" style="4" customWidth="1"/>
    <col min="9" max="9" width="10.88671875" style="93" customWidth="1"/>
    <col min="10" max="20" width="10" style="93" customWidth="1"/>
    <col min="21" max="23" width="10" customWidth="1"/>
    <col min="24" max="24" width="9.6640625" customWidth="1"/>
    <col min="25" max="25" width="9.6640625" style="94" customWidth="1"/>
    <col min="26" max="39" width="9.6640625" customWidth="1"/>
    <col min="40" max="55" width="9.6640625" hidden="1" customWidth="1"/>
    <col min="56" max="73" width="9.109375" hidden="1" customWidth="1"/>
  </cols>
  <sheetData>
    <row r="1" spans="1:72" ht="22.5" customHeight="1" x14ac:dyDescent="0.25">
      <c r="B1" s="99"/>
      <c r="C1" s="4"/>
      <c r="D1" s="4"/>
      <c r="E1" s="99"/>
      <c r="F1" s="99"/>
      <c r="G1" s="99"/>
      <c r="I1" s="99"/>
      <c r="J1" s="99"/>
      <c r="K1" s="99"/>
      <c r="L1" s="99"/>
      <c r="M1" s="99"/>
      <c r="N1" s="99"/>
      <c r="O1" s="99"/>
      <c r="P1" s="99"/>
      <c r="Q1" s="99"/>
      <c r="R1" s="99"/>
      <c r="S1" s="99"/>
      <c r="T1" s="99"/>
      <c r="U1" s="4"/>
      <c r="V1" s="4"/>
      <c r="W1" s="4"/>
      <c r="X1" s="355" t="str">
        <f>CONCATENATE(Data!$G$2," ",Data!$H$27)</f>
        <v>Energistyrelsen 2.5.2</v>
      </c>
      <c r="Y1" s="795"/>
      <c r="Z1" s="774"/>
      <c r="AA1" s="297"/>
      <c r="AB1" s="297"/>
      <c r="AC1" s="297"/>
      <c r="AD1" s="297"/>
      <c r="AE1" s="297"/>
      <c r="AF1" s="297"/>
      <c r="AG1" s="297"/>
      <c r="AH1" s="297"/>
      <c r="AI1" s="297"/>
      <c r="AJ1" s="297"/>
      <c r="AK1" s="297"/>
      <c r="AL1" s="297"/>
      <c r="AM1" s="297"/>
    </row>
    <row r="2" spans="1:72" ht="21" x14ac:dyDescent="0.4">
      <c r="B2" s="95" t="str">
        <f>Data!B107</f>
        <v xml:space="preserve">Udbetalingsanmodning </v>
      </c>
      <c r="C2" s="4"/>
      <c r="D2" s="4"/>
      <c r="E2" s="4"/>
      <c r="F2" s="4"/>
      <c r="G2" s="4"/>
      <c r="I2" s="96" t="s">
        <v>34</v>
      </c>
      <c r="J2" s="97">
        <v>1</v>
      </c>
      <c r="K2" s="97">
        <v>2</v>
      </c>
      <c r="L2" s="97">
        <v>3</v>
      </c>
      <c r="M2" s="97">
        <v>4</v>
      </c>
      <c r="N2" s="97">
        <v>5</v>
      </c>
      <c r="O2" s="97">
        <v>6</v>
      </c>
      <c r="P2" s="97">
        <v>7</v>
      </c>
      <c r="Q2" s="97">
        <v>8</v>
      </c>
      <c r="R2" s="97">
        <v>9</v>
      </c>
      <c r="S2" s="97">
        <v>10</v>
      </c>
      <c r="T2" s="97">
        <v>11</v>
      </c>
      <c r="U2" s="97">
        <v>12</v>
      </c>
      <c r="V2" s="97">
        <v>13</v>
      </c>
      <c r="W2" s="97">
        <v>14</v>
      </c>
      <c r="X2" s="786">
        <v>15</v>
      </c>
      <c r="Y2" s="651">
        <v>16</v>
      </c>
      <c r="Z2" s="651">
        <v>17</v>
      </c>
      <c r="AA2" s="651">
        <v>18</v>
      </c>
      <c r="AB2" s="651">
        <v>19</v>
      </c>
      <c r="AC2" s="651">
        <v>20</v>
      </c>
      <c r="AD2" s="651">
        <v>21</v>
      </c>
      <c r="AE2" s="651">
        <v>22</v>
      </c>
      <c r="AF2" s="651">
        <v>23</v>
      </c>
      <c r="AG2" s="651">
        <v>24</v>
      </c>
      <c r="AH2" s="651">
        <v>25</v>
      </c>
      <c r="AI2" s="651">
        <v>26</v>
      </c>
      <c r="AJ2" s="651">
        <v>27</v>
      </c>
      <c r="AK2" s="651">
        <v>28</v>
      </c>
      <c r="AL2" s="651">
        <v>29</v>
      </c>
      <c r="AM2" s="651">
        <v>30</v>
      </c>
      <c r="AN2" s="94" t="s">
        <v>48</v>
      </c>
      <c r="BE2" s="94" t="s">
        <v>48</v>
      </c>
    </row>
    <row r="3" spans="1:72" ht="21" customHeight="1" x14ac:dyDescent="0.25">
      <c r="B3" s="919">
        <f>'Budget &amp; Total'!C5</f>
        <v>0</v>
      </c>
      <c r="C3" s="919"/>
      <c r="D3" s="909">
        <f>'Budget &amp; Total'!C8</f>
        <v>0</v>
      </c>
      <c r="E3" s="909"/>
      <c r="F3" s="909"/>
      <c r="G3" s="909"/>
      <c r="I3" s="100" t="str">
        <f>C7</f>
        <v>CVR-nummer</v>
      </c>
      <c r="J3" s="101">
        <f>HLOOKUP(J$2,'Budget &amp; Total'!$1:$95,6,FALSE)</f>
        <v>0</v>
      </c>
      <c r="K3" s="101">
        <f>HLOOKUP(K$2,'Budget &amp; Total'!$1:$95,6,FALSE)</f>
        <v>0</v>
      </c>
      <c r="L3" s="101">
        <f>HLOOKUP(L$2,'Budget &amp; Total'!$1:$95,6,FALSE)</f>
        <v>0</v>
      </c>
      <c r="M3" s="101">
        <f>HLOOKUP(M$2,'Budget &amp; Total'!$1:$95,6,FALSE)</f>
        <v>0</v>
      </c>
      <c r="N3" s="101">
        <f>HLOOKUP(N$2,'Budget &amp; Total'!$1:$95,6,FALSE)</f>
        <v>0</v>
      </c>
      <c r="O3" s="101">
        <f>HLOOKUP(O$2,'Budget &amp; Total'!$1:$95,6,FALSE)</f>
        <v>0</v>
      </c>
      <c r="P3" s="101">
        <f>HLOOKUP(P$2,'Budget &amp; Total'!$1:$95,6,FALSE)</f>
        <v>0</v>
      </c>
      <c r="Q3" s="101">
        <f>HLOOKUP(Q$2,'Budget &amp; Total'!$1:$95,6,FALSE)</f>
        <v>0</v>
      </c>
      <c r="R3" s="101">
        <f>HLOOKUP(R$2,'Budget &amp; Total'!$1:$95,6,FALSE)</f>
        <v>0</v>
      </c>
      <c r="S3" s="101">
        <f>HLOOKUP(S$2,'Budget &amp; Total'!$1:$95,6,FALSE)</f>
        <v>0</v>
      </c>
      <c r="T3" s="101">
        <f>HLOOKUP(T$2,'Budget &amp; Total'!$1:$95,6,FALSE)</f>
        <v>0</v>
      </c>
      <c r="U3" s="101">
        <f>HLOOKUP(U$2,'Budget &amp; Total'!$1:$95,6,FALSE)</f>
        <v>0</v>
      </c>
      <c r="V3" s="101">
        <f>HLOOKUP(V$2,'Budget &amp; Total'!$1:$95,6,FALSE)</f>
        <v>0</v>
      </c>
      <c r="W3" s="101">
        <f>HLOOKUP(W$2,'Budget &amp; Total'!$1:$95,6,FALSE)</f>
        <v>0</v>
      </c>
      <c r="X3" s="206">
        <f>HLOOKUP(X$2,'Budget &amp; Total'!$1:$95,6,FALSE)</f>
        <v>0</v>
      </c>
      <c r="Y3" s="763">
        <f>HLOOKUP(Y$2,'Budget &amp; Total'!$1:$95,6,FALSE)</f>
        <v>0</v>
      </c>
      <c r="Z3" s="763">
        <f>HLOOKUP(Z$2,'Budget &amp; Total'!$1:$95,6,FALSE)</f>
        <v>0</v>
      </c>
      <c r="AA3" s="763">
        <f>HLOOKUP(AA$2,'Budget &amp; Total'!$1:$95,6,FALSE)</f>
        <v>0</v>
      </c>
      <c r="AB3" s="763">
        <f>HLOOKUP(AB$2,'Budget &amp; Total'!$1:$95,6,FALSE)</f>
        <v>0</v>
      </c>
      <c r="AC3" s="763">
        <f>HLOOKUP(AC$2,'Budget &amp; Total'!$1:$95,6,FALSE)</f>
        <v>0</v>
      </c>
      <c r="AD3" s="763">
        <f>HLOOKUP(AD$2,'Budget &amp; Total'!$1:$95,6,FALSE)</f>
        <v>0</v>
      </c>
      <c r="AE3" s="763">
        <f>HLOOKUP(AE$2,'Budget &amp; Total'!$1:$95,6,FALSE)</f>
        <v>0</v>
      </c>
      <c r="AF3" s="763">
        <f>HLOOKUP(AF$2,'Budget &amp; Total'!$1:$95,6,FALSE)</f>
        <v>0</v>
      </c>
      <c r="AG3" s="763">
        <f>HLOOKUP(AG$2,'Budget &amp; Total'!$1:$95,6,FALSE)</f>
        <v>0</v>
      </c>
      <c r="AH3" s="763">
        <f>HLOOKUP(AH$2,'Budget &amp; Total'!$1:$95,6,FALSE)</f>
        <v>0</v>
      </c>
      <c r="AI3" s="763">
        <f>HLOOKUP(AI$2,'Budget &amp; Total'!$1:$95,6,FALSE)</f>
        <v>0</v>
      </c>
      <c r="AJ3" s="763">
        <f>HLOOKUP(AJ$2,'Budget &amp; Total'!$1:$95,6,FALSE)</f>
        <v>0</v>
      </c>
      <c r="AK3" s="763">
        <f>HLOOKUP(AK$2,'Budget &amp; Total'!$1:$95,6,FALSE)</f>
        <v>0</v>
      </c>
      <c r="AL3" s="763">
        <f>HLOOKUP(AL$2,'Budget &amp; Total'!$1:$95,6,FALSE)</f>
        <v>0</v>
      </c>
      <c r="AM3" s="763">
        <f>HLOOKUP(AM$2,'Budget &amp; Total'!$1:$95,6,FALSE)</f>
        <v>0</v>
      </c>
      <c r="AN3" s="94">
        <v>6</v>
      </c>
      <c r="BE3" s="94">
        <v>6</v>
      </c>
    </row>
    <row r="4" spans="1:72" s="1" customFormat="1" ht="28.5" customHeight="1" x14ac:dyDescent="0.2">
      <c r="A4" s="102"/>
      <c r="B4" s="919"/>
      <c r="C4" s="919"/>
      <c r="D4" s="909"/>
      <c r="E4" s="909"/>
      <c r="F4" s="909"/>
      <c r="G4" s="909"/>
      <c r="H4" s="9"/>
      <c r="I4" s="103" t="str">
        <f>Data!B51</f>
        <v>Navn</v>
      </c>
      <c r="J4" s="899">
        <f>HLOOKUP(J$2,'Budget &amp; Total'!$1:$95,5,FALSE)</f>
        <v>0</v>
      </c>
      <c r="K4" s="899">
        <f>HLOOKUP(K$2,'Budget &amp; Total'!$1:$95,5,FALSE)</f>
        <v>0</v>
      </c>
      <c r="L4" s="899">
        <f>HLOOKUP(L$2,'Budget &amp; Total'!$1:$95,5,FALSE)</f>
        <v>0</v>
      </c>
      <c r="M4" s="899">
        <f>HLOOKUP(M$2,'Budget &amp; Total'!$1:$95,5,FALSE)</f>
        <v>0</v>
      </c>
      <c r="N4" s="899">
        <f>HLOOKUP(N$2,'Budget &amp; Total'!$1:$95,5,FALSE)</f>
        <v>0</v>
      </c>
      <c r="O4" s="899">
        <f>HLOOKUP(O$2,'Budget &amp; Total'!$1:$95,5,FALSE)</f>
        <v>0</v>
      </c>
      <c r="P4" s="899">
        <f>HLOOKUP(P$2,'Budget &amp; Total'!$1:$95,5,FALSE)</f>
        <v>0</v>
      </c>
      <c r="Q4" s="899">
        <f>HLOOKUP(Q$2,'Budget &amp; Total'!$1:$95,5,FALSE)</f>
        <v>0</v>
      </c>
      <c r="R4" s="899">
        <f>HLOOKUP(R$2,'Budget &amp; Total'!$1:$95,5,FALSE)</f>
        <v>0</v>
      </c>
      <c r="S4" s="899">
        <f>HLOOKUP(S$2,'Budget &amp; Total'!$1:$95,5,FALSE)</f>
        <v>0</v>
      </c>
      <c r="T4" s="899">
        <f>HLOOKUP(T$2,'Budget &amp; Total'!$1:$95,5,FALSE)</f>
        <v>0</v>
      </c>
      <c r="U4" s="899">
        <f>HLOOKUP(U$2,'Budget &amp; Total'!$1:$95,5,FALSE)</f>
        <v>0</v>
      </c>
      <c r="V4" s="899">
        <f>HLOOKUP(V$2,'Budget &amp; Total'!$1:$95,5,FALSE)</f>
        <v>0</v>
      </c>
      <c r="W4" s="899">
        <f>HLOOKUP(W$2,'Budget &amp; Total'!$1:$95,5,FALSE)</f>
        <v>0</v>
      </c>
      <c r="X4" s="908">
        <f>HLOOKUP(X$2,'Budget &amp; Total'!$1:$95,5,FALSE)</f>
        <v>0</v>
      </c>
      <c r="Y4" s="897">
        <f>HLOOKUP(Y$2,'Budget &amp; Total'!$1:$95,5,FALSE)</f>
        <v>0</v>
      </c>
      <c r="Z4" s="897">
        <f>HLOOKUP(Z$2,'Budget &amp; Total'!$1:$95,5,FALSE)</f>
        <v>0</v>
      </c>
      <c r="AA4" s="897">
        <f>HLOOKUP(AA$2,'Budget &amp; Total'!$1:$95,5,FALSE)</f>
        <v>0</v>
      </c>
      <c r="AB4" s="897">
        <f>HLOOKUP(AB$2,'Budget &amp; Total'!$1:$95,5,FALSE)</f>
        <v>0</v>
      </c>
      <c r="AC4" s="897">
        <f>HLOOKUP(AC$2,'Budget &amp; Total'!$1:$95,5,FALSE)</f>
        <v>0</v>
      </c>
      <c r="AD4" s="897">
        <f>HLOOKUP(AD$2,'Budget &amp; Total'!$1:$95,5,FALSE)</f>
        <v>0</v>
      </c>
      <c r="AE4" s="897">
        <f>HLOOKUP(AE$2,'Budget &amp; Total'!$1:$95,5,FALSE)</f>
        <v>0</v>
      </c>
      <c r="AF4" s="897">
        <f>HLOOKUP(AF$2,'Budget &amp; Total'!$1:$95,5,FALSE)</f>
        <v>0</v>
      </c>
      <c r="AG4" s="897">
        <f>HLOOKUP(AG$2,'Budget &amp; Total'!$1:$95,5,FALSE)</f>
        <v>0</v>
      </c>
      <c r="AH4" s="897">
        <f>HLOOKUP(AH$2,'Budget &amp; Total'!$1:$95,5,FALSE)</f>
        <v>0</v>
      </c>
      <c r="AI4" s="897">
        <f>HLOOKUP(AI$2,'Budget &amp; Total'!$1:$95,5,FALSE)</f>
        <v>0</v>
      </c>
      <c r="AJ4" s="897">
        <f>HLOOKUP(AJ$2,'Budget &amp; Total'!$1:$95,5,FALSE)</f>
        <v>0</v>
      </c>
      <c r="AK4" s="897">
        <f>HLOOKUP(AK$2,'Budget &amp; Total'!$1:$95,5,FALSE)</f>
        <v>0</v>
      </c>
      <c r="AL4" s="897">
        <f>HLOOKUP(AL$2,'Budget &amp; Total'!$1:$95,5,FALSE)</f>
        <v>0</v>
      </c>
      <c r="AM4" s="897">
        <f>HLOOKUP(AM$2,'Budget &amp; Total'!$1:$95,5,FALSE)</f>
        <v>0</v>
      </c>
      <c r="AN4" s="94">
        <v>5</v>
      </c>
      <c r="BE4" s="94">
        <v>5</v>
      </c>
    </row>
    <row r="5" spans="1:72" s="1" customFormat="1" ht="18" customHeight="1" x14ac:dyDescent="0.25">
      <c r="A5" s="102"/>
      <c r="B5" s="355" t="str">
        <f ca="1">CONCATENATE(RIGHT(G5,1),".")</f>
        <v>6.</v>
      </c>
      <c r="C5" s="4" t="str">
        <f>Data!B47</f>
        <v>periode fra</v>
      </c>
      <c r="D5" s="299">
        <f ca="1">HLOOKUP(G6,'Period(er)'!X1:AL4,4,FALSE)+1</f>
        <v>1</v>
      </c>
      <c r="E5" s="300" t="str">
        <f>Data!B115</f>
        <v>til</v>
      </c>
      <c r="F5" s="601"/>
      <c r="G5" s="298" t="str">
        <f ca="1">IF('Budget &amp; Total'!AS3="UK", "P6",MID(CELL("Filnavn",A3),FIND("]",CELL("filnavn",A3))+1,999))</f>
        <v>P6</v>
      </c>
      <c r="H5" s="9"/>
      <c r="I5" s="103"/>
      <c r="J5" s="899"/>
      <c r="K5" s="899"/>
      <c r="L5" s="899"/>
      <c r="M5" s="899"/>
      <c r="N5" s="899"/>
      <c r="O5" s="899"/>
      <c r="P5" s="899"/>
      <c r="Q5" s="899"/>
      <c r="R5" s="899"/>
      <c r="S5" s="899"/>
      <c r="T5" s="899"/>
      <c r="U5" s="899"/>
      <c r="V5" s="899"/>
      <c r="W5" s="899"/>
      <c r="X5" s="908"/>
      <c r="Y5" s="897"/>
      <c r="Z5" s="897"/>
      <c r="AA5" s="897"/>
      <c r="AB5" s="897"/>
      <c r="AC5" s="897"/>
      <c r="AD5" s="897"/>
      <c r="AE5" s="897"/>
      <c r="AF5" s="897"/>
      <c r="AG5" s="897"/>
      <c r="AH5" s="897"/>
      <c r="AI5" s="897"/>
      <c r="AJ5" s="897"/>
      <c r="AK5" s="897"/>
      <c r="AL5" s="897"/>
      <c r="AM5" s="897"/>
      <c r="AN5" s="94"/>
      <c r="BE5" s="94"/>
    </row>
    <row r="6" spans="1:72" s="1" customFormat="1" ht="26.25" customHeight="1" x14ac:dyDescent="0.3">
      <c r="A6" s="102"/>
      <c r="B6" s="44" t="str">
        <f>Data!B46</f>
        <v>Projektansvarlig</v>
      </c>
      <c r="C6" s="47"/>
      <c r="D6" s="47"/>
      <c r="E6" s="47"/>
      <c r="F6" s="9"/>
      <c r="G6" s="298" t="str">
        <f ca="1">HLOOKUP(G5,'Period(er)'!X2:AL30,29,FALSE)</f>
        <v>P5</v>
      </c>
      <c r="H6" s="9"/>
      <c r="I6" s="103"/>
      <c r="J6" s="899"/>
      <c r="K6" s="899"/>
      <c r="L6" s="899"/>
      <c r="M6" s="899"/>
      <c r="N6" s="899"/>
      <c r="O6" s="899"/>
      <c r="P6" s="899"/>
      <c r="Q6" s="899"/>
      <c r="R6" s="899"/>
      <c r="S6" s="899"/>
      <c r="T6" s="899"/>
      <c r="U6" s="899"/>
      <c r="V6" s="899"/>
      <c r="W6" s="899"/>
      <c r="X6" s="908"/>
      <c r="Y6" s="897"/>
      <c r="Z6" s="897"/>
      <c r="AA6" s="897"/>
      <c r="AB6" s="897"/>
      <c r="AC6" s="897"/>
      <c r="AD6" s="897"/>
      <c r="AE6" s="897"/>
      <c r="AF6" s="897"/>
      <c r="AG6" s="897"/>
      <c r="AH6" s="897"/>
      <c r="AI6" s="897"/>
      <c r="AJ6" s="897"/>
      <c r="AK6" s="897"/>
      <c r="AL6" s="897"/>
      <c r="AM6" s="897"/>
      <c r="AN6" s="94"/>
      <c r="BE6" s="94"/>
    </row>
    <row r="7" spans="1:72" s="1" customFormat="1" ht="14.25" customHeight="1" x14ac:dyDescent="0.25">
      <c r="A7" s="102"/>
      <c r="B7" s="9"/>
      <c r="C7" s="4" t="str">
        <f>Data!B43</f>
        <v>CVR-nummer</v>
      </c>
      <c r="D7" s="89">
        <f>J3</f>
        <v>0</v>
      </c>
      <c r="E7" s="900">
        <f>J4</f>
        <v>0</v>
      </c>
      <c r="F7" s="900"/>
      <c r="G7" s="900"/>
      <c r="H7" s="9"/>
      <c r="I7" s="103"/>
      <c r="J7" s="899"/>
      <c r="K7" s="899"/>
      <c r="L7" s="899"/>
      <c r="M7" s="899"/>
      <c r="N7" s="899"/>
      <c r="O7" s="899"/>
      <c r="P7" s="899"/>
      <c r="Q7" s="899"/>
      <c r="R7" s="899"/>
      <c r="S7" s="899"/>
      <c r="T7" s="899"/>
      <c r="U7" s="899"/>
      <c r="V7" s="899"/>
      <c r="W7" s="899"/>
      <c r="X7" s="908"/>
      <c r="Y7" s="897"/>
      <c r="Z7" s="897"/>
      <c r="AA7" s="897"/>
      <c r="AB7" s="897"/>
      <c r="AC7" s="897"/>
      <c r="AD7" s="897"/>
      <c r="AE7" s="897"/>
      <c r="AF7" s="897"/>
      <c r="AG7" s="897"/>
      <c r="AH7" s="897"/>
      <c r="AI7" s="897"/>
      <c r="AJ7" s="897"/>
      <c r="AK7" s="897"/>
      <c r="AL7" s="897"/>
      <c r="AM7" s="897"/>
      <c r="AN7" s="94"/>
      <c r="BE7" s="94"/>
    </row>
    <row r="8" spans="1:72" s="1" customFormat="1" ht="21.75" customHeight="1" x14ac:dyDescent="0.25">
      <c r="A8" s="102"/>
      <c r="B8" s="9"/>
      <c r="C8" s="4" t="str">
        <f>Data!B44</f>
        <v>Projektleder:</v>
      </c>
      <c r="D8" s="901">
        <f>'Budget &amp; Total'!D11:F11</f>
        <v>0</v>
      </c>
      <c r="E8" s="902"/>
      <c r="F8" s="902"/>
      <c r="G8" s="903"/>
      <c r="H8" s="9"/>
      <c r="I8" s="103"/>
      <c r="J8" s="899"/>
      <c r="K8" s="899"/>
      <c r="L8" s="899"/>
      <c r="M8" s="899"/>
      <c r="N8" s="899"/>
      <c r="O8" s="899"/>
      <c r="P8" s="899"/>
      <c r="Q8" s="899"/>
      <c r="R8" s="899"/>
      <c r="S8" s="899"/>
      <c r="T8" s="899"/>
      <c r="U8" s="899"/>
      <c r="V8" s="899"/>
      <c r="W8" s="899"/>
      <c r="X8" s="908"/>
      <c r="Y8" s="897"/>
      <c r="Z8" s="897"/>
      <c r="AA8" s="897"/>
      <c r="AB8" s="897"/>
      <c r="AC8" s="897"/>
      <c r="AD8" s="897"/>
      <c r="AE8" s="897"/>
      <c r="AF8" s="897"/>
      <c r="AG8" s="897"/>
      <c r="AH8" s="897"/>
      <c r="AI8" s="897"/>
      <c r="AJ8" s="897"/>
      <c r="AK8" s="897"/>
      <c r="AL8" s="897"/>
      <c r="AM8" s="897"/>
      <c r="AN8" s="94"/>
      <c r="BE8" s="94"/>
    </row>
    <row r="9" spans="1:72" s="1" customFormat="1" ht="18" customHeight="1" x14ac:dyDescent="0.25">
      <c r="A9" s="102"/>
      <c r="B9" s="9"/>
      <c r="C9" s="4" t="str">
        <f>Data!B45</f>
        <v>E-mail:</v>
      </c>
      <c r="D9" s="913">
        <f>'Budget &amp; Total'!D12:F12</f>
        <v>0</v>
      </c>
      <c r="E9" s="914"/>
      <c r="F9" s="51" t="str">
        <f>Data!B50</f>
        <v>Telefon:</v>
      </c>
      <c r="G9" s="602">
        <f>'Budget &amp; Total'!D13</f>
        <v>0</v>
      </c>
      <c r="H9" s="9"/>
      <c r="I9" s="73" t="str">
        <f>Data!B49</f>
        <v>Overheads</v>
      </c>
      <c r="J9" s="899"/>
      <c r="K9" s="899"/>
      <c r="L9" s="899"/>
      <c r="M9" s="899"/>
      <c r="N9" s="899"/>
      <c r="O9" s="899"/>
      <c r="P9" s="899"/>
      <c r="Q9" s="899"/>
      <c r="R9" s="899"/>
      <c r="S9" s="899"/>
      <c r="T9" s="899"/>
      <c r="U9" s="899"/>
      <c r="V9" s="899"/>
      <c r="W9" s="899"/>
      <c r="X9" s="908"/>
      <c r="Y9" s="897"/>
      <c r="Z9" s="897"/>
      <c r="AA9" s="897"/>
      <c r="AB9" s="897"/>
      <c r="AC9" s="897"/>
      <c r="AD9" s="897"/>
      <c r="AE9" s="897"/>
      <c r="AF9" s="897"/>
      <c r="AG9" s="897"/>
      <c r="AH9" s="897"/>
      <c r="AI9" s="897"/>
      <c r="AJ9" s="897"/>
      <c r="AK9" s="897"/>
      <c r="AL9" s="897"/>
      <c r="AM9" s="897"/>
    </row>
    <row r="10" spans="1:72" s="1" customFormat="1" ht="15.75" customHeight="1" x14ac:dyDescent="0.2">
      <c r="A10" s="102"/>
      <c r="B10" s="9"/>
      <c r="C10" s="9"/>
      <c r="D10" s="9"/>
      <c r="E10" s="9"/>
      <c r="F10" s="9"/>
      <c r="G10" s="9"/>
      <c r="H10" s="9"/>
      <c r="I10" s="105" t="str">
        <f>Data!B77</f>
        <v>- Løn</v>
      </c>
      <c r="J10" s="106">
        <f>HLOOKUP(J$2,'Budget &amp; Total'!$1:$95,26,FALSE)</f>
        <v>0</v>
      </c>
      <c r="K10" s="106">
        <f>HLOOKUP(K$2,'Budget &amp; Total'!$1:$95,26,FALSE)</f>
        <v>0</v>
      </c>
      <c r="L10" s="106">
        <f>HLOOKUP(L$2,'Budget &amp; Total'!$1:$95,26,FALSE)</f>
        <v>0</v>
      </c>
      <c r="M10" s="106">
        <f>HLOOKUP(M$2,'Budget &amp; Total'!$1:$95,26,FALSE)</f>
        <v>0</v>
      </c>
      <c r="N10" s="106">
        <f>HLOOKUP(N$2,'Budget &amp; Total'!$1:$95,26,FALSE)</f>
        <v>0</v>
      </c>
      <c r="O10" s="106">
        <f>HLOOKUP(O$2,'Budget &amp; Total'!$1:$95,26,FALSE)</f>
        <v>0</v>
      </c>
      <c r="P10" s="106">
        <f>HLOOKUP(P$2,'Budget &amp; Total'!$1:$95,26,FALSE)</f>
        <v>0</v>
      </c>
      <c r="Q10" s="106">
        <f>HLOOKUP(Q$2,'Budget &amp; Total'!$1:$95,26,FALSE)</f>
        <v>0</v>
      </c>
      <c r="R10" s="106">
        <f>HLOOKUP(R$2,'Budget &amp; Total'!$1:$95,26,FALSE)</f>
        <v>0</v>
      </c>
      <c r="S10" s="106">
        <f>HLOOKUP(S$2,'Budget &amp; Total'!$1:$95,26,FALSE)</f>
        <v>0</v>
      </c>
      <c r="T10" s="106">
        <f>HLOOKUP(T$2,'Budget &amp; Total'!$1:$95,26,FALSE)</f>
        <v>0</v>
      </c>
      <c r="U10" s="106">
        <f>HLOOKUP(U$2,'Budget &amp; Total'!$1:$95,26,FALSE)</f>
        <v>0</v>
      </c>
      <c r="V10" s="106">
        <f>HLOOKUP(V$2,'Budget &amp; Total'!$1:$95,26,FALSE)</f>
        <v>0</v>
      </c>
      <c r="W10" s="106">
        <f>HLOOKUP(W$2,'Budget &amp; Total'!$1:$95,26,FALSE)</f>
        <v>0</v>
      </c>
      <c r="X10" s="295">
        <f>HLOOKUP(X$2,'Budget &amp; Total'!$1:$95,26,FALSE)</f>
        <v>0</v>
      </c>
      <c r="Y10" s="764">
        <f>HLOOKUP(Y$2,'Budget &amp; Total'!$1:$95,26,FALSE)</f>
        <v>0</v>
      </c>
      <c r="Z10" s="764">
        <f>HLOOKUP(Z$2,'Budget &amp; Total'!$1:$95,26,FALSE)</f>
        <v>0</v>
      </c>
      <c r="AA10" s="764">
        <f>HLOOKUP(AA$2,'Budget &amp; Total'!$1:$95,26,FALSE)</f>
        <v>0</v>
      </c>
      <c r="AB10" s="764">
        <f>HLOOKUP(AB$2,'Budget &amp; Total'!$1:$95,26,FALSE)</f>
        <v>0</v>
      </c>
      <c r="AC10" s="764">
        <f>HLOOKUP(AC$2,'Budget &amp; Total'!$1:$95,26,FALSE)</f>
        <v>0</v>
      </c>
      <c r="AD10" s="764">
        <f>HLOOKUP(AD$2,'Budget &amp; Total'!$1:$95,26,FALSE)</f>
        <v>0</v>
      </c>
      <c r="AE10" s="764">
        <f>HLOOKUP(AE$2,'Budget &amp; Total'!$1:$95,26,FALSE)</f>
        <v>0</v>
      </c>
      <c r="AF10" s="764">
        <f>HLOOKUP(AF$2,'Budget &amp; Total'!$1:$95,26,FALSE)</f>
        <v>0</v>
      </c>
      <c r="AG10" s="764">
        <f>HLOOKUP(AG$2,'Budget &amp; Total'!$1:$95,26,FALSE)</f>
        <v>0</v>
      </c>
      <c r="AH10" s="764">
        <f>HLOOKUP(AH$2,'Budget &amp; Total'!$1:$95,26,FALSE)</f>
        <v>0</v>
      </c>
      <c r="AI10" s="764">
        <f>HLOOKUP(AI$2,'Budget &amp; Total'!$1:$95,26,FALSE)</f>
        <v>0</v>
      </c>
      <c r="AJ10" s="764">
        <f>HLOOKUP(AJ$2,'Budget &amp; Total'!$1:$95,26,FALSE)</f>
        <v>0</v>
      </c>
      <c r="AK10" s="764">
        <f>HLOOKUP(AK$2,'Budget &amp; Total'!$1:$95,26,FALSE)</f>
        <v>0</v>
      </c>
      <c r="AL10" s="764">
        <f>HLOOKUP(AL$2,'Budget &amp; Total'!$1:$95,26,FALSE)</f>
        <v>0</v>
      </c>
      <c r="AM10" s="764">
        <f>HLOOKUP(AM$2,'Budget &amp; Total'!$1:$95,26,FALSE)</f>
        <v>0</v>
      </c>
      <c r="AN10" s="94">
        <v>25</v>
      </c>
      <c r="BE10" s="94">
        <v>25</v>
      </c>
    </row>
    <row r="11" spans="1:72" s="1" customFormat="1" ht="12" customHeight="1" x14ac:dyDescent="0.2">
      <c r="A11" s="102"/>
      <c r="B11" s="9"/>
      <c r="C11" s="9"/>
      <c r="D11" s="9"/>
      <c r="E11" s="9"/>
      <c r="F11" s="9"/>
      <c r="G11" s="9"/>
      <c r="H11" s="9"/>
      <c r="I11" s="105" t="str">
        <f>Data!B78</f>
        <v>- Andre</v>
      </c>
      <c r="J11" s="106">
        <f>HLOOKUP(J$2,'Budget &amp; Total'!$1:$95,36,FALSE)</f>
        <v>0</v>
      </c>
      <c r="K11" s="106">
        <f>HLOOKUP(K$2,'Budget &amp; Total'!$1:$95,36,FALSE)</f>
        <v>0</v>
      </c>
      <c r="L11" s="106">
        <f>HLOOKUP(L$2,'Budget &amp; Total'!$1:$95,36,FALSE)</f>
        <v>0</v>
      </c>
      <c r="M11" s="106">
        <f>HLOOKUP(M$2,'Budget &amp; Total'!$1:$95,36,FALSE)</f>
        <v>0</v>
      </c>
      <c r="N11" s="106">
        <f>HLOOKUP(N$2,'Budget &amp; Total'!$1:$95,36,FALSE)</f>
        <v>0</v>
      </c>
      <c r="O11" s="106">
        <f>HLOOKUP(O$2,'Budget &amp; Total'!$1:$95,36,FALSE)</f>
        <v>0</v>
      </c>
      <c r="P11" s="106">
        <f>HLOOKUP(P$2,'Budget &amp; Total'!$1:$95,36,FALSE)</f>
        <v>0</v>
      </c>
      <c r="Q11" s="106">
        <f>HLOOKUP(Q$2,'Budget &amp; Total'!$1:$95,36,FALSE)</f>
        <v>0</v>
      </c>
      <c r="R11" s="106">
        <f>HLOOKUP(R$2,'Budget &amp; Total'!$1:$95,36,FALSE)</f>
        <v>0</v>
      </c>
      <c r="S11" s="106">
        <f>HLOOKUP(S$2,'Budget &amp; Total'!$1:$95,36,FALSE)</f>
        <v>0</v>
      </c>
      <c r="T11" s="106">
        <f>HLOOKUP(T$2,'Budget &amp; Total'!$1:$95,36,FALSE)</f>
        <v>0</v>
      </c>
      <c r="U11" s="106">
        <f>HLOOKUP(U$2,'Budget &amp; Total'!$1:$95,36,FALSE)</f>
        <v>0</v>
      </c>
      <c r="V11" s="106">
        <f>HLOOKUP(V$2,'Budget &amp; Total'!$1:$95,36,FALSE)</f>
        <v>0</v>
      </c>
      <c r="W11" s="106">
        <f>HLOOKUP(W$2,'Budget &amp; Total'!$1:$95,36,FALSE)</f>
        <v>0</v>
      </c>
      <c r="X11" s="295">
        <f>HLOOKUP(X$2,'Budget &amp; Total'!$1:$95,36,FALSE)</f>
        <v>0</v>
      </c>
      <c r="Y11" s="764">
        <f>HLOOKUP(Y$2,'Budget &amp; Total'!$1:$95,36,FALSE)</f>
        <v>0</v>
      </c>
      <c r="Z11" s="764">
        <f>HLOOKUP(Z$2,'Budget &amp; Total'!$1:$95,36,FALSE)</f>
        <v>0</v>
      </c>
      <c r="AA11" s="764">
        <f>HLOOKUP(AA$2,'Budget &amp; Total'!$1:$95,36,FALSE)</f>
        <v>0</v>
      </c>
      <c r="AB11" s="764">
        <f>HLOOKUP(AB$2,'Budget &amp; Total'!$1:$95,36,FALSE)</f>
        <v>0</v>
      </c>
      <c r="AC11" s="764">
        <f>HLOOKUP(AC$2,'Budget &amp; Total'!$1:$95,36,FALSE)</f>
        <v>0</v>
      </c>
      <c r="AD11" s="764">
        <f>HLOOKUP(AD$2,'Budget &amp; Total'!$1:$95,36,FALSE)</f>
        <v>0</v>
      </c>
      <c r="AE11" s="764">
        <f>HLOOKUP(AE$2,'Budget &amp; Total'!$1:$95,36,FALSE)</f>
        <v>0</v>
      </c>
      <c r="AF11" s="764">
        <f>HLOOKUP(AF$2,'Budget &amp; Total'!$1:$95,36,FALSE)</f>
        <v>0</v>
      </c>
      <c r="AG11" s="764">
        <f>HLOOKUP(AG$2,'Budget &amp; Total'!$1:$95,36,FALSE)</f>
        <v>0</v>
      </c>
      <c r="AH11" s="764">
        <f>HLOOKUP(AH$2,'Budget &amp; Total'!$1:$95,36,FALSE)</f>
        <v>0</v>
      </c>
      <c r="AI11" s="764">
        <f>HLOOKUP(AI$2,'Budget &amp; Total'!$1:$95,36,FALSE)</f>
        <v>0</v>
      </c>
      <c r="AJ11" s="764">
        <f>HLOOKUP(AJ$2,'Budget &amp; Total'!$1:$95,36,FALSE)</f>
        <v>0</v>
      </c>
      <c r="AK11" s="764">
        <f>HLOOKUP(AK$2,'Budget &amp; Total'!$1:$95,36,FALSE)</f>
        <v>0</v>
      </c>
      <c r="AL11" s="764">
        <f>HLOOKUP(AL$2,'Budget &amp; Total'!$1:$95,36,FALSE)</f>
        <v>0</v>
      </c>
      <c r="AM11" s="764">
        <f>HLOOKUP(AM$2,'Budget &amp; Total'!$1:$95,36,FALSE)</f>
        <v>0</v>
      </c>
      <c r="AN11" s="94">
        <v>34</v>
      </c>
      <c r="BE11" s="94">
        <v>34</v>
      </c>
    </row>
    <row r="12" spans="1:72" s="1" customFormat="1" ht="12" customHeight="1" x14ac:dyDescent="0.2">
      <c r="A12" s="102"/>
      <c r="B12" s="405" t="str">
        <f>Data!B40</f>
        <v>Økonomi</v>
      </c>
      <c r="C12" s="9"/>
      <c r="D12" s="9"/>
      <c r="E12" s="9"/>
      <c r="F12" s="9"/>
      <c r="G12" s="404">
        <f>Data!L2</f>
        <v>4</v>
      </c>
      <c r="H12" s="9"/>
      <c r="I12" s="105" t="str">
        <f>Data!B79</f>
        <v>Tilskud</v>
      </c>
      <c r="J12" s="106">
        <f>HLOOKUP(J$2,'Budget &amp; Total'!$1:$95,42,FALSE)</f>
        <v>0</v>
      </c>
      <c r="K12" s="106">
        <f>HLOOKUP(K$2,'Budget &amp; Total'!$1:$95,42,FALSE)</f>
        <v>0</v>
      </c>
      <c r="L12" s="106">
        <f>HLOOKUP(L$2,'Budget &amp; Total'!$1:$95,42,FALSE)</f>
        <v>0</v>
      </c>
      <c r="M12" s="106">
        <f>HLOOKUP(M$2,'Budget &amp; Total'!$1:$95,42,FALSE)</f>
        <v>0</v>
      </c>
      <c r="N12" s="106">
        <f>HLOOKUP(N$2,'Budget &amp; Total'!$1:$95,42,FALSE)</f>
        <v>0</v>
      </c>
      <c r="O12" s="106">
        <f>HLOOKUP(O$2,'Budget &amp; Total'!$1:$95,42,FALSE)</f>
        <v>0</v>
      </c>
      <c r="P12" s="106">
        <f>HLOOKUP(P$2,'Budget &amp; Total'!$1:$95,42,FALSE)</f>
        <v>0</v>
      </c>
      <c r="Q12" s="106">
        <f>HLOOKUP(Q$2,'Budget &amp; Total'!$1:$95,42,FALSE)</f>
        <v>0</v>
      </c>
      <c r="R12" s="106">
        <f>HLOOKUP(R$2,'Budget &amp; Total'!$1:$95,42,FALSE)</f>
        <v>0</v>
      </c>
      <c r="S12" s="106">
        <f>HLOOKUP(S$2,'Budget &amp; Total'!$1:$95,42,FALSE)</f>
        <v>0</v>
      </c>
      <c r="T12" s="106">
        <f>HLOOKUP(T$2,'Budget &amp; Total'!$1:$95,42,FALSE)</f>
        <v>0</v>
      </c>
      <c r="U12" s="106">
        <f>HLOOKUP(U$2,'Budget &amp; Total'!$1:$95,42,FALSE)</f>
        <v>0</v>
      </c>
      <c r="V12" s="106">
        <f>HLOOKUP(V$2,'Budget &amp; Total'!$1:$95,42,FALSE)</f>
        <v>0</v>
      </c>
      <c r="W12" s="106">
        <f>HLOOKUP(W$2,'Budget &amp; Total'!$1:$95,42,FALSE)</f>
        <v>0</v>
      </c>
      <c r="X12" s="295">
        <f>HLOOKUP(X$2,'Budget &amp; Total'!$1:$95,42,FALSE)</f>
        <v>0</v>
      </c>
      <c r="Y12" s="764">
        <f>HLOOKUP(Y$2,'Budget &amp; Total'!$1:$95,42,FALSE)</f>
        <v>0</v>
      </c>
      <c r="Z12" s="764">
        <f>HLOOKUP(Z$2,'Budget &amp; Total'!$1:$95,42,FALSE)</f>
        <v>0</v>
      </c>
      <c r="AA12" s="764">
        <f>HLOOKUP(AA$2,'Budget &amp; Total'!$1:$95,42,FALSE)</f>
        <v>0</v>
      </c>
      <c r="AB12" s="764">
        <f>HLOOKUP(AB$2,'Budget &amp; Total'!$1:$95,42,FALSE)</f>
        <v>0</v>
      </c>
      <c r="AC12" s="764">
        <f>HLOOKUP(AC$2,'Budget &amp; Total'!$1:$95,42,FALSE)</f>
        <v>0</v>
      </c>
      <c r="AD12" s="764">
        <f>HLOOKUP(AD$2,'Budget &amp; Total'!$1:$95,42,FALSE)</f>
        <v>0</v>
      </c>
      <c r="AE12" s="764">
        <f>HLOOKUP(AE$2,'Budget &amp; Total'!$1:$95,42,FALSE)</f>
        <v>0</v>
      </c>
      <c r="AF12" s="764">
        <f>HLOOKUP(AF$2,'Budget &amp; Total'!$1:$95,42,FALSE)</f>
        <v>0</v>
      </c>
      <c r="AG12" s="764">
        <f>HLOOKUP(AG$2,'Budget &amp; Total'!$1:$95,42,FALSE)</f>
        <v>0</v>
      </c>
      <c r="AH12" s="764">
        <f>HLOOKUP(AH$2,'Budget &amp; Total'!$1:$95,42,FALSE)</f>
        <v>0</v>
      </c>
      <c r="AI12" s="764">
        <f>HLOOKUP(AI$2,'Budget &amp; Total'!$1:$95,42,FALSE)</f>
        <v>0</v>
      </c>
      <c r="AJ12" s="764">
        <f>HLOOKUP(AJ$2,'Budget &amp; Total'!$1:$95,42,FALSE)</f>
        <v>0</v>
      </c>
      <c r="AK12" s="764">
        <f>HLOOKUP(AK$2,'Budget &amp; Total'!$1:$95,42,FALSE)</f>
        <v>0</v>
      </c>
      <c r="AL12" s="764">
        <f>HLOOKUP(AL$2,'Budget &amp; Total'!$1:$95,42,FALSE)</f>
        <v>0</v>
      </c>
      <c r="AM12" s="764">
        <f>HLOOKUP(AM$2,'Budget &amp; Total'!$1:$95,42,FALSE)</f>
        <v>0</v>
      </c>
      <c r="AN12" s="94">
        <v>40</v>
      </c>
      <c r="AO12" s="160" t="s">
        <v>103</v>
      </c>
      <c r="AP12" s="161"/>
      <c r="AQ12" s="161"/>
      <c r="AR12" s="161"/>
      <c r="AS12" s="161"/>
      <c r="AT12" s="161"/>
      <c r="AU12" s="161"/>
      <c r="AV12" s="161"/>
      <c r="AW12" s="161"/>
      <c r="AX12" s="161"/>
      <c r="AY12" s="161"/>
      <c r="AZ12" s="161"/>
      <c r="BA12" s="161"/>
      <c r="BB12" s="161"/>
      <c r="BC12" s="162"/>
      <c r="BE12" s="94">
        <v>40</v>
      </c>
      <c r="BF12" s="160" t="s">
        <v>103</v>
      </c>
      <c r="BG12" s="161"/>
      <c r="BH12" s="161"/>
      <c r="BI12" s="161"/>
      <c r="BJ12" s="161"/>
      <c r="BK12" s="161"/>
      <c r="BL12" s="161"/>
      <c r="BM12" s="161"/>
      <c r="BN12" s="161"/>
      <c r="BO12" s="161"/>
      <c r="BP12" s="161"/>
      <c r="BQ12" s="161"/>
      <c r="BR12" s="161"/>
      <c r="BS12" s="161"/>
      <c r="BT12" s="162"/>
    </row>
    <row r="13" spans="1:72" s="1" customFormat="1" ht="12" hidden="1" customHeight="1" x14ac:dyDescent="0.25">
      <c r="A13" s="102"/>
      <c r="B13" s="47"/>
      <c r="C13" s="107"/>
      <c r="D13" s="107"/>
      <c r="E13" s="104"/>
      <c r="F13" s="104"/>
      <c r="G13" s="108"/>
      <c r="H13" s="9"/>
      <c r="I13" s="73"/>
      <c r="J13" s="9"/>
      <c r="K13" s="9"/>
      <c r="L13" s="9"/>
      <c r="M13" s="9"/>
      <c r="N13" s="9"/>
      <c r="O13" s="9"/>
      <c r="P13" s="9"/>
      <c r="Q13" s="9"/>
      <c r="R13" s="9"/>
      <c r="S13" s="9"/>
      <c r="T13" s="9"/>
      <c r="U13" s="9"/>
      <c r="V13" s="9"/>
      <c r="W13" s="9"/>
      <c r="X13" s="109"/>
      <c r="Y13" s="442"/>
      <c r="Z13" s="442"/>
      <c r="AA13" s="442"/>
      <c r="AB13" s="442"/>
      <c r="AC13" s="442"/>
      <c r="AD13" s="442"/>
      <c r="AE13" s="442"/>
      <c r="AF13" s="442"/>
      <c r="AG13" s="442"/>
      <c r="AH13" s="442"/>
      <c r="AI13" s="442"/>
      <c r="AJ13" s="442"/>
      <c r="AK13" s="442"/>
      <c r="AL13" s="442"/>
      <c r="AM13" s="442"/>
      <c r="AO13" s="111"/>
      <c r="BC13" s="163"/>
      <c r="BF13" s="111"/>
      <c r="BT13" s="163"/>
    </row>
    <row r="14" spans="1:72" s="1" customFormat="1" ht="12" hidden="1" customHeight="1" x14ac:dyDescent="0.25">
      <c r="A14" s="102"/>
      <c r="C14" s="47"/>
      <c r="D14" s="47"/>
      <c r="E14" s="110"/>
      <c r="F14" s="47"/>
      <c r="G14" s="47"/>
      <c r="H14" s="9"/>
      <c r="I14" s="111"/>
      <c r="J14" s="27"/>
      <c r="K14" s="27"/>
      <c r="L14" s="27"/>
      <c r="M14" s="27"/>
      <c r="N14" s="27"/>
      <c r="O14" s="27"/>
      <c r="P14" s="27"/>
      <c r="Q14" s="27"/>
      <c r="R14" s="27"/>
      <c r="S14" s="27"/>
      <c r="T14" s="27"/>
      <c r="U14" s="27"/>
      <c r="V14" s="27"/>
      <c r="W14" s="27"/>
      <c r="X14" s="112"/>
      <c r="Y14" s="651"/>
      <c r="Z14" s="651"/>
      <c r="AA14" s="651"/>
      <c r="AB14" s="651"/>
      <c r="AC14" s="651"/>
      <c r="AD14" s="651"/>
      <c r="AE14" s="651"/>
      <c r="AF14" s="651"/>
      <c r="AG14" s="651"/>
      <c r="AH14" s="651"/>
      <c r="AI14" s="651"/>
      <c r="AJ14" s="651"/>
      <c r="AK14" s="651"/>
      <c r="AL14" s="651"/>
      <c r="AM14" s="651"/>
      <c r="AN14" s="94"/>
      <c r="AO14" s="111"/>
      <c r="BC14" s="163"/>
      <c r="BE14" s="94"/>
      <c r="BF14" s="111"/>
      <c r="BT14" s="163"/>
    </row>
    <row r="15" spans="1:72" s="8" customFormat="1" ht="12" customHeight="1" x14ac:dyDescent="0.3">
      <c r="A15" s="113"/>
      <c r="B15" s="36" t="str">
        <f>Data!B24</f>
        <v>Timer</v>
      </c>
      <c r="C15" s="37"/>
      <c r="D15" s="37"/>
      <c r="E15" s="98"/>
      <c r="F15" s="611" t="s">
        <v>5</v>
      </c>
      <c r="G15" s="612" t="str">
        <f>Data!B94</f>
        <v>Total til dato</v>
      </c>
      <c r="H15" s="47"/>
      <c r="I15" s="612" t="s">
        <v>60</v>
      </c>
      <c r="J15" s="138"/>
      <c r="K15" s="207"/>
      <c r="L15" s="138"/>
      <c r="M15" s="138"/>
      <c r="N15" s="138"/>
      <c r="O15" s="138"/>
      <c r="P15" s="138"/>
      <c r="Q15" s="138"/>
      <c r="R15" s="208"/>
      <c r="S15" s="208"/>
      <c r="T15" s="208"/>
      <c r="U15" s="53"/>
      <c r="V15" s="53"/>
      <c r="W15" s="53"/>
      <c r="X15" s="787"/>
      <c r="Y15" s="651"/>
      <c r="Z15" s="765"/>
      <c r="AA15" s="651"/>
      <c r="AB15" s="651"/>
      <c r="AC15" s="651"/>
      <c r="AD15" s="651"/>
      <c r="AE15" s="651"/>
      <c r="AF15" s="651"/>
      <c r="AG15" s="766"/>
      <c r="AH15" s="766"/>
      <c r="AI15" s="766"/>
      <c r="AJ15" s="297"/>
      <c r="AK15" s="297"/>
      <c r="AL15" s="297"/>
      <c r="AM15" s="297"/>
      <c r="AN15" s="115"/>
      <c r="AO15" s="273">
        <v>1</v>
      </c>
      <c r="AP15" s="274">
        <v>2</v>
      </c>
      <c r="AQ15" s="274">
        <v>3</v>
      </c>
      <c r="AR15" s="274">
        <v>4</v>
      </c>
      <c r="AS15" s="274">
        <v>5</v>
      </c>
      <c r="AT15" s="274">
        <v>6</v>
      </c>
      <c r="AU15" s="274">
        <v>7</v>
      </c>
      <c r="AV15" s="274">
        <v>8</v>
      </c>
      <c r="AW15" s="274">
        <v>9</v>
      </c>
      <c r="AX15" s="274">
        <v>10</v>
      </c>
      <c r="AY15" s="274">
        <v>11</v>
      </c>
      <c r="AZ15" s="274">
        <v>12</v>
      </c>
      <c r="BA15" s="274">
        <v>13</v>
      </c>
      <c r="BB15" s="274">
        <v>14</v>
      </c>
      <c r="BC15" s="275">
        <v>15</v>
      </c>
      <c r="BE15" s="115"/>
      <c r="BF15" s="273">
        <v>16</v>
      </c>
      <c r="BG15" s="274">
        <v>17</v>
      </c>
      <c r="BH15" s="274">
        <v>18</v>
      </c>
      <c r="BI15" s="274">
        <v>19</v>
      </c>
      <c r="BJ15" s="274">
        <v>20</v>
      </c>
      <c r="BK15" s="274">
        <v>21</v>
      </c>
      <c r="BL15" s="274">
        <v>22</v>
      </c>
      <c r="BM15" s="274">
        <v>23</v>
      </c>
      <c r="BN15" s="274">
        <v>24</v>
      </c>
      <c r="BO15" s="274">
        <v>25</v>
      </c>
      <c r="BP15" s="274">
        <v>26</v>
      </c>
      <c r="BQ15" s="274">
        <v>27</v>
      </c>
      <c r="BR15" s="274">
        <v>28</v>
      </c>
      <c r="BS15" s="274">
        <v>29</v>
      </c>
      <c r="BT15" s="275">
        <v>30</v>
      </c>
    </row>
    <row r="16" spans="1:72" ht="12" customHeight="1" x14ac:dyDescent="0.25">
      <c r="A16" s="92">
        <v>0</v>
      </c>
      <c r="B16" s="116"/>
      <c r="C16" s="9" t="str">
        <f>Data!B13</f>
        <v>Interne timer</v>
      </c>
      <c r="D16" s="9"/>
      <c r="E16" s="112" t="str">
        <f>Data!B24</f>
        <v>Timer</v>
      </c>
      <c r="F16" s="245">
        <f>'Budget &amp; Total'!G20</f>
        <v>0</v>
      </c>
      <c r="G16" s="118">
        <f ca="1">HLOOKUP($G$5,'Period(er)'!$X:$AL,5+A16,FALSE)</f>
        <v>0</v>
      </c>
      <c r="I16" s="120">
        <f>SUM(J16:AM16)</f>
        <v>0</v>
      </c>
      <c r="J16" s="603"/>
      <c r="K16" s="604"/>
      <c r="L16" s="604"/>
      <c r="M16" s="604"/>
      <c r="N16" s="604"/>
      <c r="O16" s="604"/>
      <c r="P16" s="604"/>
      <c r="Q16" s="604"/>
      <c r="R16" s="604"/>
      <c r="S16" s="604"/>
      <c r="T16" s="604"/>
      <c r="U16" s="604"/>
      <c r="V16" s="604"/>
      <c r="W16" s="604"/>
      <c r="X16" s="788"/>
      <c r="Y16" s="767"/>
      <c r="Z16" s="767"/>
      <c r="AA16" s="767"/>
      <c r="AB16" s="767"/>
      <c r="AC16" s="767"/>
      <c r="AD16" s="767"/>
      <c r="AE16" s="767"/>
      <c r="AF16" s="767"/>
      <c r="AG16" s="767"/>
      <c r="AH16" s="767"/>
      <c r="AI16" s="767"/>
      <c r="AJ16" s="767"/>
      <c r="AK16" s="767"/>
      <c r="AL16" s="767"/>
      <c r="AM16" s="767"/>
      <c r="AN16" s="94"/>
      <c r="AO16" s="276"/>
      <c r="AP16" s="277"/>
      <c r="AQ16" s="277"/>
      <c r="AR16" s="277"/>
      <c r="AS16" s="277"/>
      <c r="AT16" s="277"/>
      <c r="AU16" s="277"/>
      <c r="AV16" s="277"/>
      <c r="AW16" s="277"/>
      <c r="AX16" s="277"/>
      <c r="AY16" s="277"/>
      <c r="AZ16" s="277"/>
      <c r="BA16" s="277"/>
      <c r="BB16" s="277"/>
      <c r="BC16" s="278"/>
      <c r="BE16" s="94"/>
      <c r="BF16" s="276"/>
      <c r="BG16" s="277"/>
      <c r="BH16" s="277"/>
      <c r="BI16" s="277"/>
      <c r="BJ16" s="277"/>
      <c r="BK16" s="277"/>
      <c r="BL16" s="277"/>
      <c r="BM16" s="277"/>
      <c r="BN16" s="277"/>
      <c r="BO16" s="277"/>
      <c r="BP16" s="277"/>
      <c r="BQ16" s="277"/>
      <c r="BR16" s="277"/>
      <c r="BS16" s="277"/>
      <c r="BT16" s="278"/>
    </row>
    <row r="17" spans="1:72" ht="12" customHeight="1" x14ac:dyDescent="0.25">
      <c r="A17" s="92">
        <v>1</v>
      </c>
      <c r="B17" s="38"/>
      <c r="C17" s="9" t="str">
        <f>Data!B14</f>
        <v>Teknisk/adm timer</v>
      </c>
      <c r="D17" s="9"/>
      <c r="E17" s="112" t="str">
        <f>Data!B24</f>
        <v>Timer</v>
      </c>
      <c r="F17" s="245">
        <f>'Budget &amp; Total'!G21</f>
        <v>0</v>
      </c>
      <c r="G17" s="119">
        <f ca="1">HLOOKUP($G$5,'Period(er)'!$X:$AL,5+A17,FALSE)</f>
        <v>0</v>
      </c>
      <c r="I17" s="120">
        <f>SUM(J17:AM17)</f>
        <v>0</v>
      </c>
      <c r="J17" s="605"/>
      <c r="K17" s="606"/>
      <c r="L17" s="606"/>
      <c r="M17" s="606"/>
      <c r="N17" s="606"/>
      <c r="O17" s="606"/>
      <c r="P17" s="606"/>
      <c r="Q17" s="606"/>
      <c r="R17" s="606"/>
      <c r="S17" s="606"/>
      <c r="T17" s="606"/>
      <c r="U17" s="606"/>
      <c r="V17" s="606"/>
      <c r="W17" s="606"/>
      <c r="X17" s="607"/>
      <c r="Y17" s="767"/>
      <c r="Z17" s="767"/>
      <c r="AA17" s="767"/>
      <c r="AB17" s="767"/>
      <c r="AC17" s="767"/>
      <c r="AD17" s="767"/>
      <c r="AE17" s="767"/>
      <c r="AF17" s="767"/>
      <c r="AG17" s="767"/>
      <c r="AH17" s="767"/>
      <c r="AI17" s="767"/>
      <c r="AJ17" s="767"/>
      <c r="AK17" s="767"/>
      <c r="AL17" s="767"/>
      <c r="AM17" s="767"/>
      <c r="AN17" s="94"/>
      <c r="AO17" s="43"/>
      <c r="BC17" s="114"/>
      <c r="BE17" s="94"/>
      <c r="BF17" s="43"/>
      <c r="BT17" s="114"/>
    </row>
    <row r="18" spans="1:72" ht="12" customHeight="1" x14ac:dyDescent="0.25">
      <c r="A18" s="92">
        <v>2</v>
      </c>
      <c r="B18" s="74" t="str">
        <f>Data!B5</f>
        <v>Personaleudgifter</v>
      </c>
      <c r="C18" s="4"/>
      <c r="D18" s="4"/>
      <c r="E18" s="121"/>
      <c r="F18" s="117"/>
      <c r="G18" s="117">
        <f ca="1">HLOOKUP($G$5,'Period(er)'!$X:$AL,5+A18,FALSE)</f>
        <v>0</v>
      </c>
      <c r="I18" s="122"/>
      <c r="J18" s="797"/>
      <c r="K18" s="757"/>
      <c r="L18" s="757"/>
      <c r="M18" s="757"/>
      <c r="N18" s="757"/>
      <c r="O18" s="757"/>
      <c r="P18" s="757"/>
      <c r="Q18" s="757"/>
      <c r="R18" s="757"/>
      <c r="S18" s="757"/>
      <c r="T18" s="757"/>
      <c r="U18" s="757"/>
      <c r="V18" s="757"/>
      <c r="W18" s="757"/>
      <c r="X18" s="789"/>
      <c r="Y18" s="751"/>
      <c r="Z18" s="751"/>
      <c r="AA18" s="751"/>
      <c r="AB18" s="751"/>
      <c r="AC18" s="751"/>
      <c r="AD18" s="751"/>
      <c r="AE18" s="751"/>
      <c r="AF18" s="751"/>
      <c r="AG18" s="751"/>
      <c r="AH18" s="751"/>
      <c r="AI18" s="751"/>
      <c r="AJ18" s="751"/>
      <c r="AK18" s="751"/>
      <c r="AL18" s="751"/>
      <c r="AM18" s="751"/>
      <c r="AN18" s="94"/>
      <c r="AO18" s="43"/>
      <c r="BC18" s="114"/>
      <c r="BE18" s="94"/>
      <c r="BF18" s="43"/>
      <c r="BT18" s="114"/>
    </row>
    <row r="19" spans="1:72" ht="12" customHeight="1" x14ac:dyDescent="0.25">
      <c r="A19" s="92">
        <v>3</v>
      </c>
      <c r="B19" s="116"/>
      <c r="C19" s="9" t="str">
        <f>Data!B15</f>
        <v>Interen løn</v>
      </c>
      <c r="D19" s="9"/>
      <c r="E19" s="112" t="s">
        <v>31</v>
      </c>
      <c r="F19" s="245">
        <f>'Budget &amp; Total'!G24</f>
        <v>0</v>
      </c>
      <c r="G19" s="119">
        <f ca="1">HLOOKUP($G$5,'Period(er)'!$X:$AL,5+A19,FALSE)</f>
        <v>0</v>
      </c>
      <c r="I19" s="120">
        <f>SUM(J19:AM19)</f>
        <v>0</v>
      </c>
      <c r="J19" s="605"/>
      <c r="K19" s="606"/>
      <c r="L19" s="606"/>
      <c r="M19" s="606"/>
      <c r="N19" s="606"/>
      <c r="O19" s="606"/>
      <c r="P19" s="606"/>
      <c r="Q19" s="606"/>
      <c r="R19" s="606"/>
      <c r="S19" s="606"/>
      <c r="T19" s="606"/>
      <c r="U19" s="606"/>
      <c r="V19" s="606"/>
      <c r="W19" s="606"/>
      <c r="X19" s="607"/>
      <c r="Y19" s="767"/>
      <c r="Z19" s="767"/>
      <c r="AA19" s="767"/>
      <c r="AB19" s="767"/>
      <c r="AC19" s="767"/>
      <c r="AD19" s="767"/>
      <c r="AE19" s="767"/>
      <c r="AF19" s="767"/>
      <c r="AG19" s="767"/>
      <c r="AH19" s="767"/>
      <c r="AI19" s="767"/>
      <c r="AJ19" s="767"/>
      <c r="AK19" s="767"/>
      <c r="AL19" s="767"/>
      <c r="AM19" s="767"/>
      <c r="AN19" s="94"/>
      <c r="AO19" s="43">
        <f ca="1">IF(Data!$H$2="ja",IF(HLOOKUP($G$5,'Partner-period(er)'!$AP:$BD,5+$A19+((AO$15-1)*50),FALSE)&gt;0,1,0),0)</f>
        <v>0</v>
      </c>
      <c r="AP19">
        <f ca="1">IF(Data!$H$2="ja",IF(HLOOKUP($G$5,'Partner-period(er)'!$AP:$BD,5+$A19+((AP$15-1)*50),FALSE)&gt;0,1,0),0)</f>
        <v>0</v>
      </c>
      <c r="AQ19">
        <f ca="1">IF(Data!$H$2="ja",IF(HLOOKUP($G$5,'Partner-period(er)'!$AP:$BD,5+$A19+((AQ$15-1)*50),FALSE)&gt;0,1,0),0)</f>
        <v>0</v>
      </c>
      <c r="AR19">
        <f ca="1">IF(Data!$H$2="ja",IF(HLOOKUP($G$5,'Partner-period(er)'!$AP:$BD,5+$A19+((AR$15-1)*50),FALSE)&gt;0,1,0),0)</f>
        <v>0</v>
      </c>
      <c r="AS19">
        <f ca="1">IF(Data!$H$2="ja",IF(HLOOKUP($G$5,'Partner-period(er)'!$AP:$BD,5+$A19+((AS$15-1)*50),FALSE)&gt;0,1,0),0)</f>
        <v>0</v>
      </c>
      <c r="AT19">
        <f ca="1">IF(Data!$H$2="ja",IF(HLOOKUP($G$5,'Partner-period(er)'!$AP:$BD,5+$A19+((AT$15-1)*50),FALSE)&gt;0,1,0),0)</f>
        <v>0</v>
      </c>
      <c r="AU19">
        <f ca="1">IF(Data!$H$2="ja",IF(HLOOKUP($G$5,'Partner-period(er)'!$AP:$BD,5+$A19+((AU$15-1)*50),FALSE)&gt;0,1,0),0)</f>
        <v>0</v>
      </c>
      <c r="AV19">
        <f ca="1">IF(Data!$H$2="ja",IF(HLOOKUP($G$5,'Partner-period(er)'!$AP:$BD,5+$A19+((AV$15-1)*50),FALSE)&gt;0,1,0),0)</f>
        <v>0</v>
      </c>
      <c r="AW19">
        <f ca="1">IF(Data!$H$2="ja",IF(HLOOKUP($G$5,'Partner-period(er)'!$AP:$BD,5+$A19+((AW$15-1)*50),FALSE)&gt;0,1,0),0)</f>
        <v>0</v>
      </c>
      <c r="AX19">
        <f ca="1">IF(Data!$H$2="ja",IF(HLOOKUP($G$5,'Partner-period(er)'!$AP:$BD,5+$A19+((AX$15-1)*50),FALSE)&gt;0,1,0),0)</f>
        <v>0</v>
      </c>
      <c r="AY19">
        <f ca="1">IF(Data!$H$2="ja",IF(HLOOKUP($G$5,'Partner-period(er)'!$AP:$BD,5+$A19+((AY$15-1)*50),FALSE)&gt;0,1,0),0)</f>
        <v>0</v>
      </c>
      <c r="AZ19">
        <f ca="1">IF(Data!$H$2="ja",IF(HLOOKUP($G$5,'Partner-period(er)'!$AP:$BD,5+$A19+((AZ$15-1)*50),FALSE)&gt;0,1,0),0)</f>
        <v>0</v>
      </c>
      <c r="BA19">
        <f ca="1">IF(Data!$H$2="ja",IF(HLOOKUP($G$5,'Partner-period(er)'!$AP:$BD,5+$A19+((BA$15-1)*50),FALSE)&gt;0,1,0),0)</f>
        <v>0</v>
      </c>
      <c r="BB19">
        <f ca="1">IF(Data!$H$2="ja",IF(HLOOKUP($G$5,'Partner-period(er)'!$AP:$BD,5+$A19+((BB$15-1)*50),FALSE)&gt;0,1,0),0)</f>
        <v>0</v>
      </c>
      <c r="BC19" s="114">
        <f ca="1">IF(Data!$H$2="ja",IF(HLOOKUP($G$5,'Partner-period(er)'!$AP:$BD,5+$A19+((BC$15-1)*50),FALSE)&gt;0,1,0),0)</f>
        <v>0</v>
      </c>
      <c r="BE19" s="94"/>
      <c r="BF19" s="43">
        <f ca="1">IF(Data!$H$2="ja",IF(HLOOKUP($G$5,'Partner-period(er)'!$AP:$BD,5+$A19+((BF$15-1)*50),FALSE)&gt;0,1,0),0)</f>
        <v>0</v>
      </c>
      <c r="BG19">
        <f ca="1">IF(Data!$H$2="ja",IF(HLOOKUP($G$5,'Partner-period(er)'!$AP:$BD,5+$A19+((BG$15-1)*50),FALSE)&gt;0,1,0),0)</f>
        <v>0</v>
      </c>
      <c r="BH19">
        <f ca="1">IF(Data!$H$2="ja",IF(HLOOKUP($G$5,'Partner-period(er)'!$AP:$BD,5+$A19+((BH$15-1)*50),FALSE)&gt;0,1,0),0)</f>
        <v>0</v>
      </c>
      <c r="BI19">
        <f ca="1">IF(Data!$H$2="ja",IF(HLOOKUP($G$5,'Partner-period(er)'!$AP:$BD,5+$A19+((BI$15-1)*50),FALSE)&gt;0,1,0),0)</f>
        <v>0</v>
      </c>
      <c r="BJ19">
        <f ca="1">IF(Data!$H$2="ja",IF(HLOOKUP($G$5,'Partner-period(er)'!$AP:$BD,5+$A19+((BJ$15-1)*50),FALSE)&gt;0,1,0),0)</f>
        <v>0</v>
      </c>
      <c r="BK19">
        <f ca="1">IF(Data!$H$2="ja",IF(HLOOKUP($G$5,'Partner-period(er)'!$AP:$BD,5+$A19+((BK$15-1)*50),FALSE)&gt;0,1,0),0)</f>
        <v>0</v>
      </c>
      <c r="BL19">
        <f ca="1">IF(Data!$H$2="ja",IF(HLOOKUP($G$5,'Partner-period(er)'!$AP:$BD,5+$A19+((BL$15-1)*50),FALSE)&gt;0,1,0),0)</f>
        <v>0</v>
      </c>
      <c r="BM19">
        <f ca="1">IF(Data!$H$2="ja",IF(HLOOKUP($G$5,'Partner-period(er)'!$AP:$BD,5+$A19+((BM$15-1)*50),FALSE)&gt;0,1,0),0)</f>
        <v>0</v>
      </c>
      <c r="BN19">
        <f ca="1">IF(Data!$H$2="ja",IF(HLOOKUP($G$5,'Partner-period(er)'!$AP:$BD,5+$A19+((BN$15-1)*50),FALSE)&gt;0,1,0),0)</f>
        <v>0</v>
      </c>
      <c r="BO19">
        <f ca="1">IF(Data!$H$2="ja",IF(HLOOKUP($G$5,'Partner-period(er)'!$AP:$BD,5+$A19+((BO$15-1)*50),FALSE)&gt;0,1,0),0)</f>
        <v>0</v>
      </c>
      <c r="BP19">
        <f ca="1">IF(Data!$H$2="ja",IF(HLOOKUP($G$5,'Partner-period(er)'!$AP:$BD,5+$A19+((BP$15-1)*50),FALSE)&gt;0,1,0),0)</f>
        <v>0</v>
      </c>
      <c r="BQ19">
        <f ca="1">IF(Data!$H$2="ja",IF(HLOOKUP($G$5,'Partner-period(er)'!$AP:$BD,5+$A19+((BQ$15-1)*50),FALSE)&gt;0,1,0),0)</f>
        <v>0</v>
      </c>
      <c r="BR19">
        <f ca="1">IF(Data!$H$2="ja",IF(HLOOKUP($G$5,'Partner-period(er)'!$AP:$BD,5+$A19+((BR$15-1)*50),FALSE)&gt;0,1,0),0)</f>
        <v>0</v>
      </c>
      <c r="BS19">
        <f ca="1">IF(Data!$H$2="ja",IF(HLOOKUP($G$5,'Partner-period(er)'!$AP:$BD,5+$A19+((BS$15-1)*50),FALSE)&gt;0,1,0),0)</f>
        <v>0</v>
      </c>
      <c r="BT19" s="114">
        <f ca="1">IF(Data!$H$2="ja",IF(HLOOKUP($G$5,'Partner-period(er)'!$AP:$BD,5+$A19+((BT$15-1)*50),FALSE)&gt;0,1,0),0)</f>
        <v>0</v>
      </c>
    </row>
    <row r="20" spans="1:72" ht="12" customHeight="1" x14ac:dyDescent="0.25">
      <c r="A20" s="92">
        <v>4</v>
      </c>
      <c r="B20" s="39"/>
      <c r="C20" s="9" t="str">
        <f>Data!B16</f>
        <v>Teknisk/adm løn</v>
      </c>
      <c r="D20" s="9"/>
      <c r="E20" s="112" t="s">
        <v>31</v>
      </c>
      <c r="F20" s="245">
        <f>'Budget &amp; Total'!G25</f>
        <v>0</v>
      </c>
      <c r="G20" s="119">
        <f ca="1">HLOOKUP($G$5,'Period(er)'!$X:$AL,5+A20,FALSE)</f>
        <v>0</v>
      </c>
      <c r="I20" s="120">
        <f>SUM(J20:AM20)</f>
        <v>0</v>
      </c>
      <c r="J20" s="605"/>
      <c r="K20" s="606"/>
      <c r="L20" s="606"/>
      <c r="M20" s="606"/>
      <c r="N20" s="606"/>
      <c r="O20" s="606"/>
      <c r="P20" s="606"/>
      <c r="Q20" s="606"/>
      <c r="R20" s="606"/>
      <c r="S20" s="606"/>
      <c r="T20" s="606"/>
      <c r="U20" s="606"/>
      <c r="V20" s="606"/>
      <c r="W20" s="606"/>
      <c r="X20" s="607"/>
      <c r="Y20" s="767"/>
      <c r="Z20" s="767"/>
      <c r="AA20" s="767"/>
      <c r="AB20" s="767"/>
      <c r="AC20" s="767"/>
      <c r="AD20" s="767"/>
      <c r="AE20" s="767"/>
      <c r="AF20" s="767"/>
      <c r="AG20" s="767"/>
      <c r="AH20" s="767"/>
      <c r="AI20" s="767"/>
      <c r="AJ20" s="767"/>
      <c r="AK20" s="767"/>
      <c r="AL20" s="767"/>
      <c r="AM20" s="767"/>
      <c r="AN20" s="94"/>
      <c r="AO20" s="43">
        <f ca="1">IF(Data!$H$2="ja",IF(HLOOKUP($G$5,'Partner-period(er)'!$AP:$BD,5+$A20+((AO$15-1)*50),FALSE)&gt;0,1,0),0)</f>
        <v>0</v>
      </c>
      <c r="AP20">
        <f ca="1">IF(Data!$H$2="ja",IF(HLOOKUP($G$5,'Partner-period(er)'!$AP:$BD,5+$A20+((AP$15-1)*50),FALSE)&gt;0,1,0),0)</f>
        <v>0</v>
      </c>
      <c r="AQ20">
        <f ca="1">IF(Data!$H$2="ja",IF(HLOOKUP($G$5,'Partner-period(er)'!$AP:$BD,5+$A20+((AQ$15-1)*50),FALSE)&gt;0,1,0),0)</f>
        <v>0</v>
      </c>
      <c r="AR20">
        <f ca="1">IF(Data!$H$2="ja",IF(HLOOKUP($G$5,'Partner-period(er)'!$AP:$BD,5+$A20+((AR$15-1)*50),FALSE)&gt;0,1,0),0)</f>
        <v>0</v>
      </c>
      <c r="AS20">
        <f ca="1">IF(Data!$H$2="ja",IF(HLOOKUP($G$5,'Partner-period(er)'!$AP:$BD,5+$A20+((AS$15-1)*50),FALSE)&gt;0,1,0),0)</f>
        <v>0</v>
      </c>
      <c r="AT20">
        <f ca="1">IF(Data!$H$2="ja",IF(HLOOKUP($G$5,'Partner-period(er)'!$AP:$BD,5+$A20+((AT$15-1)*50),FALSE)&gt;0,1,0),0)</f>
        <v>0</v>
      </c>
      <c r="AU20">
        <f ca="1">IF(Data!$H$2="ja",IF(HLOOKUP($G$5,'Partner-period(er)'!$AP:$BD,5+$A20+((AU$15-1)*50),FALSE)&gt;0,1,0),0)</f>
        <v>0</v>
      </c>
      <c r="AV20">
        <f ca="1">IF(Data!$H$2="ja",IF(HLOOKUP($G$5,'Partner-period(er)'!$AP:$BD,5+$A20+((AV$15-1)*50),FALSE)&gt;0,1,0),0)</f>
        <v>0</v>
      </c>
      <c r="AW20">
        <f ca="1">IF(Data!$H$2="ja",IF(HLOOKUP($G$5,'Partner-period(er)'!$AP:$BD,5+$A20+((AW$15-1)*50),FALSE)&gt;0,1,0),0)</f>
        <v>0</v>
      </c>
      <c r="AX20">
        <f ca="1">IF(Data!$H$2="ja",IF(HLOOKUP($G$5,'Partner-period(er)'!$AP:$BD,5+$A20+((AX$15-1)*50),FALSE)&gt;0,1,0),0)</f>
        <v>0</v>
      </c>
      <c r="AY20">
        <f ca="1">IF(Data!$H$2="ja",IF(HLOOKUP($G$5,'Partner-period(er)'!$AP:$BD,5+$A20+((AY$15-1)*50),FALSE)&gt;0,1,0),0)</f>
        <v>0</v>
      </c>
      <c r="AZ20">
        <f ca="1">IF(Data!$H$2="ja",IF(HLOOKUP($G$5,'Partner-period(er)'!$AP:$BD,5+$A20+((AZ$15-1)*50),FALSE)&gt;0,1,0),0)</f>
        <v>0</v>
      </c>
      <c r="BA20">
        <f ca="1">IF(Data!$H$2="ja",IF(HLOOKUP($G$5,'Partner-period(er)'!$AP:$BD,5+$A20+((BA$15-1)*50),FALSE)&gt;0,1,0),0)</f>
        <v>0</v>
      </c>
      <c r="BB20">
        <f ca="1">IF(Data!$H$2="ja",IF(HLOOKUP($G$5,'Partner-period(er)'!$AP:$BD,5+$A20+((BB$15-1)*50),FALSE)&gt;0,1,0),0)</f>
        <v>0</v>
      </c>
      <c r="BC20" s="114">
        <f ca="1">IF(Data!$H$2="ja",IF(HLOOKUP($G$5,'Partner-period(er)'!$AP:$BD,5+$A20+((BC$15-1)*50),FALSE)&gt;0,1,0),0)</f>
        <v>0</v>
      </c>
      <c r="BE20" s="94"/>
      <c r="BF20" s="43">
        <f ca="1">IF(Data!$H$2="ja",IF(HLOOKUP($G$5,'Partner-period(er)'!$AP:$BD,5+$A20+((BF$15-1)*50),FALSE)&gt;0,1,0),0)</f>
        <v>0</v>
      </c>
      <c r="BG20">
        <f ca="1">IF(Data!$H$2="ja",IF(HLOOKUP($G$5,'Partner-period(er)'!$AP:$BD,5+$A20+((BG$15-1)*50),FALSE)&gt;0,1,0),0)</f>
        <v>0</v>
      </c>
      <c r="BH20">
        <f ca="1">IF(Data!$H$2="ja",IF(HLOOKUP($G$5,'Partner-period(er)'!$AP:$BD,5+$A20+((BH$15-1)*50),FALSE)&gt;0,1,0),0)</f>
        <v>0</v>
      </c>
      <c r="BI20">
        <f ca="1">IF(Data!$H$2="ja",IF(HLOOKUP($G$5,'Partner-period(er)'!$AP:$BD,5+$A20+((BI$15-1)*50),FALSE)&gt;0,1,0),0)</f>
        <v>0</v>
      </c>
      <c r="BJ20">
        <f ca="1">IF(Data!$H$2="ja",IF(HLOOKUP($G$5,'Partner-period(er)'!$AP:$BD,5+$A20+((BJ$15-1)*50),FALSE)&gt;0,1,0),0)</f>
        <v>0</v>
      </c>
      <c r="BK20">
        <f ca="1">IF(Data!$H$2="ja",IF(HLOOKUP($G$5,'Partner-period(er)'!$AP:$BD,5+$A20+((BK$15-1)*50),FALSE)&gt;0,1,0),0)</f>
        <v>0</v>
      </c>
      <c r="BL20">
        <f ca="1">IF(Data!$H$2="ja",IF(HLOOKUP($G$5,'Partner-period(er)'!$AP:$BD,5+$A20+((BL$15-1)*50),FALSE)&gt;0,1,0),0)</f>
        <v>0</v>
      </c>
      <c r="BM20">
        <f ca="1">IF(Data!$H$2="ja",IF(HLOOKUP($G$5,'Partner-period(er)'!$AP:$BD,5+$A20+((BM$15-1)*50),FALSE)&gt;0,1,0),0)</f>
        <v>0</v>
      </c>
      <c r="BN20">
        <f ca="1">IF(Data!$H$2="ja",IF(HLOOKUP($G$5,'Partner-period(er)'!$AP:$BD,5+$A20+((BN$15-1)*50),FALSE)&gt;0,1,0),0)</f>
        <v>0</v>
      </c>
      <c r="BO20">
        <f ca="1">IF(Data!$H$2="ja",IF(HLOOKUP($G$5,'Partner-period(er)'!$AP:$BD,5+$A20+((BO$15-1)*50),FALSE)&gt;0,1,0),0)</f>
        <v>0</v>
      </c>
      <c r="BP20">
        <f ca="1">IF(Data!$H$2="ja",IF(HLOOKUP($G$5,'Partner-period(er)'!$AP:$BD,5+$A20+((BP$15-1)*50),FALSE)&gt;0,1,0),0)</f>
        <v>0</v>
      </c>
      <c r="BQ20">
        <f ca="1">IF(Data!$H$2="ja",IF(HLOOKUP($G$5,'Partner-period(er)'!$AP:$BD,5+$A20+((BQ$15-1)*50),FALSE)&gt;0,1,0),0)</f>
        <v>0</v>
      </c>
      <c r="BR20">
        <f ca="1">IF(Data!$H$2="ja",IF(HLOOKUP($G$5,'Partner-period(er)'!$AP:$BD,5+$A20+((BR$15-1)*50),FALSE)&gt;0,1,0),0)</f>
        <v>0</v>
      </c>
      <c r="BS20">
        <f ca="1">IF(Data!$H$2="ja",IF(HLOOKUP($G$5,'Partner-period(er)'!$AP:$BD,5+$A20+((BS$15-1)*50),FALSE)&gt;0,1,0),0)</f>
        <v>0</v>
      </c>
      <c r="BT20" s="114">
        <f ca="1">IF(Data!$H$2="ja",IF(HLOOKUP($G$5,'Partner-period(er)'!$AP:$BD,5+$A20+((BT$15-1)*50),FALSE)&gt;0,1,0),0)</f>
        <v>0</v>
      </c>
    </row>
    <row r="21" spans="1:72" ht="12" customHeight="1" x14ac:dyDescent="0.25">
      <c r="A21" s="92">
        <v>5</v>
      </c>
      <c r="B21" s="40"/>
      <c r="C21" s="41" t="str">
        <f>Data!B25</f>
        <v>Overhead</v>
      </c>
      <c r="D21" s="41"/>
      <c r="E21" s="123" t="s">
        <v>31</v>
      </c>
      <c r="F21" s="245">
        <f>'Budget &amp; Total'!G27</f>
        <v>0</v>
      </c>
      <c r="G21" s="119">
        <f ca="1">HLOOKUP($G$5,'Period(er)'!$X:$AL,5+A21,FALSE)</f>
        <v>0</v>
      </c>
      <c r="I21" s="120">
        <f>SUM(J21:AM21)</f>
        <v>0</v>
      </c>
      <c r="J21" s="812">
        <f>(J19+J20)*J10</f>
        <v>0</v>
      </c>
      <c r="K21" s="813">
        <f t="shared" ref="K21:X21" si="0">(K19+K20)*K10</f>
        <v>0</v>
      </c>
      <c r="L21" s="813">
        <f t="shared" si="0"/>
        <v>0</v>
      </c>
      <c r="M21" s="813">
        <f t="shared" si="0"/>
        <v>0</v>
      </c>
      <c r="N21" s="813">
        <f t="shared" si="0"/>
        <v>0</v>
      </c>
      <c r="O21" s="813">
        <f t="shared" si="0"/>
        <v>0</v>
      </c>
      <c r="P21" s="813">
        <f t="shared" si="0"/>
        <v>0</v>
      </c>
      <c r="Q21" s="813">
        <f t="shared" si="0"/>
        <v>0</v>
      </c>
      <c r="R21" s="813">
        <f t="shared" si="0"/>
        <v>0</v>
      </c>
      <c r="S21" s="813">
        <f t="shared" si="0"/>
        <v>0</v>
      </c>
      <c r="T21" s="813">
        <f t="shared" si="0"/>
        <v>0</v>
      </c>
      <c r="U21" s="813">
        <f t="shared" si="0"/>
        <v>0</v>
      </c>
      <c r="V21" s="813">
        <f t="shared" si="0"/>
        <v>0</v>
      </c>
      <c r="W21" s="813">
        <f t="shared" si="0"/>
        <v>0</v>
      </c>
      <c r="X21" s="814">
        <f t="shared" si="0"/>
        <v>0</v>
      </c>
      <c r="Y21" s="751">
        <f>(Y19+Y20)*Y10</f>
        <v>0</v>
      </c>
      <c r="Z21" s="751">
        <f t="shared" ref="Z21:AM21" si="1">(Z19+Z20)*Z10</f>
        <v>0</v>
      </c>
      <c r="AA21" s="751">
        <f t="shared" si="1"/>
        <v>0</v>
      </c>
      <c r="AB21" s="751">
        <f t="shared" si="1"/>
        <v>0</v>
      </c>
      <c r="AC21" s="751">
        <f t="shared" si="1"/>
        <v>0</v>
      </c>
      <c r="AD21" s="751">
        <f t="shared" si="1"/>
        <v>0</v>
      </c>
      <c r="AE21" s="751">
        <f t="shared" si="1"/>
        <v>0</v>
      </c>
      <c r="AF21" s="751">
        <f t="shared" si="1"/>
        <v>0</v>
      </c>
      <c r="AG21" s="751">
        <f t="shared" si="1"/>
        <v>0</v>
      </c>
      <c r="AH21" s="751">
        <f t="shared" si="1"/>
        <v>0</v>
      </c>
      <c r="AI21" s="751">
        <f t="shared" si="1"/>
        <v>0</v>
      </c>
      <c r="AJ21" s="751">
        <f t="shared" si="1"/>
        <v>0</v>
      </c>
      <c r="AK21" s="751">
        <f t="shared" si="1"/>
        <v>0</v>
      </c>
      <c r="AL21" s="751">
        <f t="shared" si="1"/>
        <v>0</v>
      </c>
      <c r="AM21" s="751">
        <f t="shared" si="1"/>
        <v>0</v>
      </c>
      <c r="AN21" s="94"/>
      <c r="AO21" s="43"/>
      <c r="BC21" s="114"/>
      <c r="BE21" s="94"/>
      <c r="BF21" s="43"/>
      <c r="BT21" s="114"/>
    </row>
    <row r="22" spans="1:72" ht="12" customHeight="1" x14ac:dyDescent="0.25">
      <c r="A22" s="92">
        <v>6</v>
      </c>
      <c r="B22" s="124"/>
      <c r="C22" s="32" t="str">
        <f>Data!B39</f>
        <v>Lønomkostninger total</v>
      </c>
      <c r="D22" s="32"/>
      <c r="E22" s="444" t="s">
        <v>31</v>
      </c>
      <c r="F22" s="246">
        <f>'Budget &amp; Total'!G28</f>
        <v>0</v>
      </c>
      <c r="G22" s="126">
        <f ca="1">HLOOKUP($G$5,'Period(er)'!$X:$AL,5+A22,FALSE)</f>
        <v>0</v>
      </c>
      <c r="I22" s="127">
        <f>SUM(J22:AM22)</f>
        <v>0</v>
      </c>
      <c r="J22" s="491">
        <f>SUM(J19:J21)</f>
        <v>0</v>
      </c>
      <c r="K22" s="491">
        <f t="shared" ref="K22:X22" si="2">SUM(K19:K21)</f>
        <v>0</v>
      </c>
      <c r="L22" s="491">
        <f t="shared" si="2"/>
        <v>0</v>
      </c>
      <c r="M22" s="491">
        <f t="shared" si="2"/>
        <v>0</v>
      </c>
      <c r="N22" s="491">
        <f t="shared" si="2"/>
        <v>0</v>
      </c>
      <c r="O22" s="491">
        <f t="shared" si="2"/>
        <v>0</v>
      </c>
      <c r="P22" s="491">
        <f t="shared" si="2"/>
        <v>0</v>
      </c>
      <c r="Q22" s="491">
        <f t="shared" si="2"/>
        <v>0</v>
      </c>
      <c r="R22" s="491">
        <f t="shared" si="2"/>
        <v>0</v>
      </c>
      <c r="S22" s="491">
        <f t="shared" si="2"/>
        <v>0</v>
      </c>
      <c r="T22" s="491">
        <f t="shared" si="2"/>
        <v>0</v>
      </c>
      <c r="U22" s="491">
        <f t="shared" si="2"/>
        <v>0</v>
      </c>
      <c r="V22" s="491">
        <f t="shared" si="2"/>
        <v>0</v>
      </c>
      <c r="W22" s="491">
        <f t="shared" si="2"/>
        <v>0</v>
      </c>
      <c r="X22" s="789">
        <f t="shared" si="2"/>
        <v>0</v>
      </c>
      <c r="Y22" s="751">
        <f>SUM(Y19:Y21)</f>
        <v>0</v>
      </c>
      <c r="Z22" s="751">
        <f t="shared" ref="Z22:AM22" si="3">SUM(Z19:Z21)</f>
        <v>0</v>
      </c>
      <c r="AA22" s="751">
        <f t="shared" si="3"/>
        <v>0</v>
      </c>
      <c r="AB22" s="751">
        <f t="shared" si="3"/>
        <v>0</v>
      </c>
      <c r="AC22" s="751">
        <f t="shared" si="3"/>
        <v>0</v>
      </c>
      <c r="AD22" s="751">
        <f t="shared" si="3"/>
        <v>0</v>
      </c>
      <c r="AE22" s="751">
        <f t="shared" si="3"/>
        <v>0</v>
      </c>
      <c r="AF22" s="751">
        <f t="shared" si="3"/>
        <v>0</v>
      </c>
      <c r="AG22" s="751">
        <f t="shared" si="3"/>
        <v>0</v>
      </c>
      <c r="AH22" s="751">
        <f t="shared" si="3"/>
        <v>0</v>
      </c>
      <c r="AI22" s="751">
        <f t="shared" si="3"/>
        <v>0</v>
      </c>
      <c r="AJ22" s="751">
        <f t="shared" si="3"/>
        <v>0</v>
      </c>
      <c r="AK22" s="751">
        <f t="shared" si="3"/>
        <v>0</v>
      </c>
      <c r="AL22" s="751">
        <f t="shared" si="3"/>
        <v>0</v>
      </c>
      <c r="AM22" s="751">
        <f t="shared" si="3"/>
        <v>0</v>
      </c>
      <c r="AN22" s="94"/>
      <c r="AO22" s="43"/>
      <c r="BC22" s="114"/>
      <c r="BE22" s="94"/>
      <c r="BF22" s="43"/>
      <c r="BT22" s="114"/>
    </row>
    <row r="23" spans="1:72" ht="12" customHeight="1" x14ac:dyDescent="0.25">
      <c r="A23" s="92">
        <v>7</v>
      </c>
      <c r="B23" s="38" t="str">
        <f>'Budget &amp; Total'!B29</f>
        <v>Andre omkostninger</v>
      </c>
      <c r="C23" s="33"/>
      <c r="D23" s="33"/>
      <c r="E23" s="27"/>
      <c r="F23" s="117"/>
      <c r="G23" s="128"/>
      <c r="I23" s="129"/>
      <c r="J23" s="167"/>
      <c r="K23" s="167"/>
      <c r="L23" s="167"/>
      <c r="M23" s="167"/>
      <c r="N23" s="167"/>
      <c r="O23" s="167"/>
      <c r="P23" s="167"/>
      <c r="Q23" s="167"/>
      <c r="R23" s="168"/>
      <c r="S23" s="168"/>
      <c r="T23" s="168"/>
      <c r="U23" s="150"/>
      <c r="V23" s="150"/>
      <c r="W23" s="150"/>
      <c r="X23" s="151"/>
      <c r="Y23" s="768"/>
      <c r="Z23" s="768"/>
      <c r="AA23" s="768"/>
      <c r="AB23" s="768"/>
      <c r="AC23" s="768"/>
      <c r="AD23" s="768"/>
      <c r="AE23" s="768"/>
      <c r="AF23" s="768"/>
      <c r="AG23" s="769"/>
      <c r="AH23" s="769"/>
      <c r="AI23" s="769"/>
      <c r="AJ23" s="751"/>
      <c r="AK23" s="751"/>
      <c r="AL23" s="751"/>
      <c r="AM23" s="751"/>
      <c r="AN23" s="94"/>
      <c r="AO23" s="43"/>
      <c r="BC23" s="114"/>
      <c r="BE23" s="94"/>
      <c r="BF23" s="43"/>
      <c r="BT23" s="114"/>
    </row>
    <row r="24" spans="1:72" ht="12" customHeight="1" x14ac:dyDescent="0.25">
      <c r="A24" s="92">
        <v>8</v>
      </c>
      <c r="B24" s="116"/>
      <c r="C24" s="9" t="str">
        <f>'Budget &amp; Total'!C30</f>
        <v>Instrumenter og udstyr</v>
      </c>
      <c r="D24" s="9"/>
      <c r="E24" s="27" t="s">
        <v>31</v>
      </c>
      <c r="F24" s="245">
        <f>'Budget &amp; Total'!G30</f>
        <v>0</v>
      </c>
      <c r="G24" s="119">
        <f ca="1">HLOOKUP($G$5,'Period(er)'!$X:$AL,5+A24,FALSE)</f>
        <v>0</v>
      </c>
      <c r="I24" s="120">
        <f t="shared" ref="I24:I32" si="4">SUM(J24:AM24)</f>
        <v>0</v>
      </c>
      <c r="J24" s="606"/>
      <c r="K24" s="606"/>
      <c r="L24" s="606"/>
      <c r="M24" s="606"/>
      <c r="N24" s="606"/>
      <c r="O24" s="606"/>
      <c r="P24" s="606"/>
      <c r="Q24" s="606"/>
      <c r="R24" s="606"/>
      <c r="S24" s="606"/>
      <c r="T24" s="606"/>
      <c r="U24" s="606"/>
      <c r="V24" s="606"/>
      <c r="W24" s="606"/>
      <c r="X24" s="607"/>
      <c r="Y24" s="767"/>
      <c r="Z24" s="767"/>
      <c r="AA24" s="767"/>
      <c r="AB24" s="767"/>
      <c r="AC24" s="767"/>
      <c r="AD24" s="767"/>
      <c r="AE24" s="767"/>
      <c r="AF24" s="767"/>
      <c r="AG24" s="767"/>
      <c r="AH24" s="767"/>
      <c r="AI24" s="767"/>
      <c r="AJ24" s="767"/>
      <c r="AK24" s="767"/>
      <c r="AL24" s="767"/>
      <c r="AM24" s="767"/>
      <c r="AN24" s="94"/>
      <c r="AO24" s="43">
        <f ca="1">IF(Data!$H$2="ja",IF(HLOOKUP($G$5,'Partner-period(er)'!$AP:$BD,5+$A24+((AO$15-1)*50),FALSE)&gt;0,1,0),0)</f>
        <v>0</v>
      </c>
      <c r="AP24">
        <f ca="1">IF(Data!$H$2="ja",IF(HLOOKUP($G$5,'Partner-period(er)'!$AP:$BD,5+$A24+((AP$15-1)*50),FALSE)&gt;0,1,0),0)</f>
        <v>0</v>
      </c>
      <c r="AQ24">
        <f ca="1">IF(Data!$H$2="ja",IF(HLOOKUP($G$5,'Partner-period(er)'!$AP:$BD,5+$A24+((AQ$15-1)*50),FALSE)&gt;0,1,0),0)</f>
        <v>0</v>
      </c>
      <c r="AR24">
        <f ca="1">IF(Data!$H$2="ja",IF(HLOOKUP($G$5,'Partner-period(er)'!$AP:$BD,5+$A24+((AR$15-1)*50),FALSE)&gt;0,1,0),0)</f>
        <v>0</v>
      </c>
      <c r="AS24">
        <f ca="1">IF(Data!$H$2="ja",IF(HLOOKUP($G$5,'Partner-period(er)'!$AP:$BD,5+$A24+((AS$15-1)*50),FALSE)&gt;0,1,0),0)</f>
        <v>0</v>
      </c>
      <c r="AT24">
        <f ca="1">IF(Data!$H$2="ja",IF(HLOOKUP($G$5,'Partner-period(er)'!$AP:$BD,5+$A24+((AT$15-1)*50),FALSE)&gt;0,1,0),0)</f>
        <v>0</v>
      </c>
      <c r="AU24">
        <f ca="1">IF(Data!$H$2="ja",IF(HLOOKUP($G$5,'Partner-period(er)'!$AP:$BD,5+$A24+((AU$15-1)*50),FALSE)&gt;0,1,0),0)</f>
        <v>0</v>
      </c>
      <c r="AV24">
        <f ca="1">IF(Data!$H$2="ja",IF(HLOOKUP($G$5,'Partner-period(er)'!$AP:$BD,5+$A24+((AV$15-1)*50),FALSE)&gt;0,1,0),0)</f>
        <v>0</v>
      </c>
      <c r="AW24">
        <f ca="1">IF(Data!$H$2="ja",IF(HLOOKUP($G$5,'Partner-period(er)'!$AP:$BD,5+$A24+((AW$15-1)*50),FALSE)&gt;0,1,0),0)</f>
        <v>0</v>
      </c>
      <c r="AX24">
        <f ca="1">IF(Data!$H$2="ja",IF(HLOOKUP($G$5,'Partner-period(er)'!$AP:$BD,5+$A24+((AX$15-1)*50),FALSE)&gt;0,1,0),0)</f>
        <v>0</v>
      </c>
      <c r="AY24">
        <f ca="1">IF(Data!$H$2="ja",IF(HLOOKUP($G$5,'Partner-period(er)'!$AP:$BD,5+$A24+((AY$15-1)*50),FALSE)&gt;0,1,0),0)</f>
        <v>0</v>
      </c>
      <c r="AZ24">
        <f ca="1">IF(Data!$H$2="ja",IF(HLOOKUP($G$5,'Partner-period(er)'!$AP:$BD,5+$A24+((AZ$15-1)*50),FALSE)&gt;0,1,0),0)</f>
        <v>0</v>
      </c>
      <c r="BA24">
        <f ca="1">IF(Data!$H$2="ja",IF(HLOOKUP($G$5,'Partner-period(er)'!$AP:$BD,5+$A24+((BA$15-1)*50),FALSE)&gt;0,1,0),0)</f>
        <v>0</v>
      </c>
      <c r="BB24">
        <f ca="1">IF(Data!$H$2="ja",IF(HLOOKUP($G$5,'Partner-period(er)'!$AP:$BD,5+$A24+((BB$15-1)*50),FALSE)&gt;0,1,0),0)</f>
        <v>0</v>
      </c>
      <c r="BC24" s="114">
        <f ca="1">IF(Data!$H$2="ja",IF(HLOOKUP($G$5,'Partner-period(er)'!$AP:$BD,5+$A24+((BC$15-1)*50),FALSE)&gt;0,1,0),0)</f>
        <v>0</v>
      </c>
      <c r="BE24" s="94"/>
      <c r="BF24" s="43">
        <f ca="1">IF(Data!$H$2="ja",IF(HLOOKUP($G$5,'Partner-period(er)'!$AP:$BD,5+$A24+((BF$15-1)*50),FALSE)&gt;0,1,0),0)</f>
        <v>0</v>
      </c>
      <c r="BG24">
        <f ca="1">IF(Data!$H$2="ja",IF(HLOOKUP($G$5,'Partner-period(er)'!$AP:$BD,5+$A24+((BG$15-1)*50),FALSE)&gt;0,1,0),0)</f>
        <v>0</v>
      </c>
      <c r="BH24">
        <f ca="1">IF(Data!$H$2="ja",IF(HLOOKUP($G$5,'Partner-period(er)'!$AP:$BD,5+$A24+((BH$15-1)*50),FALSE)&gt;0,1,0),0)</f>
        <v>0</v>
      </c>
      <c r="BI24">
        <f ca="1">IF(Data!$H$2="ja",IF(HLOOKUP($G$5,'Partner-period(er)'!$AP:$BD,5+$A24+((BI$15-1)*50),FALSE)&gt;0,1,0),0)</f>
        <v>0</v>
      </c>
      <c r="BJ24">
        <f ca="1">IF(Data!$H$2="ja",IF(HLOOKUP($G$5,'Partner-period(er)'!$AP:$BD,5+$A24+((BJ$15-1)*50),FALSE)&gt;0,1,0),0)</f>
        <v>0</v>
      </c>
      <c r="BK24">
        <f ca="1">IF(Data!$H$2="ja",IF(HLOOKUP($G$5,'Partner-period(er)'!$AP:$BD,5+$A24+((BK$15-1)*50),FALSE)&gt;0,1,0),0)</f>
        <v>0</v>
      </c>
      <c r="BL24">
        <f ca="1">IF(Data!$H$2="ja",IF(HLOOKUP($G$5,'Partner-period(er)'!$AP:$BD,5+$A24+((BL$15-1)*50),FALSE)&gt;0,1,0),0)</f>
        <v>0</v>
      </c>
      <c r="BM24">
        <f ca="1">IF(Data!$H$2="ja",IF(HLOOKUP($G$5,'Partner-period(er)'!$AP:$BD,5+$A24+((BM$15-1)*50),FALSE)&gt;0,1,0),0)</f>
        <v>0</v>
      </c>
      <c r="BN24">
        <f ca="1">IF(Data!$H$2="ja",IF(HLOOKUP($G$5,'Partner-period(er)'!$AP:$BD,5+$A24+((BN$15-1)*50),FALSE)&gt;0,1,0),0)</f>
        <v>0</v>
      </c>
      <c r="BO24">
        <f ca="1">IF(Data!$H$2="ja",IF(HLOOKUP($G$5,'Partner-period(er)'!$AP:$BD,5+$A24+((BO$15-1)*50),FALSE)&gt;0,1,0),0)</f>
        <v>0</v>
      </c>
      <c r="BP24">
        <f ca="1">IF(Data!$H$2="ja",IF(HLOOKUP($G$5,'Partner-period(er)'!$AP:$BD,5+$A24+((BP$15-1)*50),FALSE)&gt;0,1,0),0)</f>
        <v>0</v>
      </c>
      <c r="BQ24">
        <f ca="1">IF(Data!$H$2="ja",IF(HLOOKUP($G$5,'Partner-period(er)'!$AP:$BD,5+$A24+((BQ$15-1)*50),FALSE)&gt;0,1,0),0)</f>
        <v>0</v>
      </c>
      <c r="BR24">
        <f ca="1">IF(Data!$H$2="ja",IF(HLOOKUP($G$5,'Partner-period(er)'!$AP:$BD,5+$A24+((BR$15-1)*50),FALSE)&gt;0,1,0),0)</f>
        <v>0</v>
      </c>
      <c r="BS24">
        <f ca="1">IF(Data!$H$2="ja",IF(HLOOKUP($G$5,'Partner-period(er)'!$AP:$BD,5+$A24+((BS$15-1)*50),FALSE)&gt;0,1,0),0)</f>
        <v>0</v>
      </c>
      <c r="BT24" s="114">
        <f ca="1">IF(Data!$H$2="ja",IF(HLOOKUP($G$5,'Partner-period(er)'!$AP:$BD,5+$A24+((BT$15-1)*50),FALSE)&gt;0,1,0),0)</f>
        <v>0</v>
      </c>
    </row>
    <row r="25" spans="1:72" ht="12" customHeight="1" x14ac:dyDescent="0.25">
      <c r="A25" s="92">
        <v>9</v>
      </c>
      <c r="B25" s="39"/>
      <c r="C25" s="9" t="str">
        <f>'Budget &amp; Total'!C31</f>
        <v>Bygninger og jord</v>
      </c>
      <c r="D25" s="9"/>
      <c r="E25" s="27" t="s">
        <v>31</v>
      </c>
      <c r="F25" s="245">
        <f>'Budget &amp; Total'!G31</f>
        <v>0</v>
      </c>
      <c r="G25" s="119">
        <f ca="1">HLOOKUP($G$5,'Period(er)'!$X:$AL,5+A25,FALSE)</f>
        <v>0</v>
      </c>
      <c r="I25" s="120">
        <f t="shared" si="4"/>
        <v>0</v>
      </c>
      <c r="J25" s="606"/>
      <c r="K25" s="606"/>
      <c r="L25" s="606"/>
      <c r="M25" s="606"/>
      <c r="N25" s="606"/>
      <c r="O25" s="606"/>
      <c r="P25" s="606"/>
      <c r="Q25" s="606"/>
      <c r="R25" s="606"/>
      <c r="S25" s="606"/>
      <c r="T25" s="606"/>
      <c r="U25" s="606"/>
      <c r="V25" s="606"/>
      <c r="W25" s="606"/>
      <c r="X25" s="607"/>
      <c r="Y25" s="767"/>
      <c r="Z25" s="767"/>
      <c r="AA25" s="767"/>
      <c r="AB25" s="767"/>
      <c r="AC25" s="767"/>
      <c r="AD25" s="767"/>
      <c r="AE25" s="767"/>
      <c r="AF25" s="767"/>
      <c r="AG25" s="767"/>
      <c r="AH25" s="767"/>
      <c r="AI25" s="767"/>
      <c r="AJ25" s="767"/>
      <c r="AK25" s="767"/>
      <c r="AL25" s="767"/>
      <c r="AM25" s="767"/>
      <c r="AN25" s="94"/>
      <c r="AO25" s="43">
        <f ca="1">IF(Data!$H$2="ja",IF(HLOOKUP($G$5,'Partner-period(er)'!$AP:$BD,5+$A25+((AO$15-1)*50),FALSE)&gt;0,1,0),0)</f>
        <v>0</v>
      </c>
      <c r="AP25">
        <f ca="1">IF(Data!$H$2="ja",IF(HLOOKUP($G$5,'Partner-period(er)'!$AP:$BD,5+$A25+((AP$15-1)*50),FALSE)&gt;0,1,0),0)</f>
        <v>0</v>
      </c>
      <c r="AQ25">
        <f ca="1">IF(Data!$H$2="ja",IF(HLOOKUP($G$5,'Partner-period(er)'!$AP:$BD,5+$A25+((AQ$15-1)*50),FALSE)&gt;0,1,0),0)</f>
        <v>0</v>
      </c>
      <c r="AR25">
        <f ca="1">IF(Data!$H$2="ja",IF(HLOOKUP($G$5,'Partner-period(er)'!$AP:$BD,5+$A25+((AR$15-1)*50),FALSE)&gt;0,1,0),0)</f>
        <v>0</v>
      </c>
      <c r="AS25">
        <f ca="1">IF(Data!$H$2="ja",IF(HLOOKUP($G$5,'Partner-period(er)'!$AP:$BD,5+$A25+((AS$15-1)*50),FALSE)&gt;0,1,0),0)</f>
        <v>0</v>
      </c>
      <c r="AT25">
        <f ca="1">IF(Data!$H$2="ja",IF(HLOOKUP($G$5,'Partner-period(er)'!$AP:$BD,5+$A25+((AT$15-1)*50),FALSE)&gt;0,1,0),0)</f>
        <v>0</v>
      </c>
      <c r="AU25">
        <f ca="1">IF(Data!$H$2="ja",IF(HLOOKUP($G$5,'Partner-period(er)'!$AP:$BD,5+$A25+((AU$15-1)*50),FALSE)&gt;0,1,0),0)</f>
        <v>0</v>
      </c>
      <c r="AV25">
        <f ca="1">IF(Data!$H$2="ja",IF(HLOOKUP($G$5,'Partner-period(er)'!$AP:$BD,5+$A25+((AV$15-1)*50),FALSE)&gt;0,1,0),0)</f>
        <v>0</v>
      </c>
      <c r="AW25">
        <f ca="1">IF(Data!$H$2="ja",IF(HLOOKUP($G$5,'Partner-period(er)'!$AP:$BD,5+$A25+((AW$15-1)*50),FALSE)&gt;0,1,0),0)</f>
        <v>0</v>
      </c>
      <c r="AX25">
        <f ca="1">IF(Data!$H$2="ja",IF(HLOOKUP($G$5,'Partner-period(er)'!$AP:$BD,5+$A25+((AX$15-1)*50),FALSE)&gt;0,1,0),0)</f>
        <v>0</v>
      </c>
      <c r="AY25">
        <f ca="1">IF(Data!$H$2="ja",IF(HLOOKUP($G$5,'Partner-period(er)'!$AP:$BD,5+$A25+((AY$15-1)*50),FALSE)&gt;0,1,0),0)</f>
        <v>0</v>
      </c>
      <c r="AZ25">
        <f ca="1">IF(Data!$H$2="ja",IF(HLOOKUP($G$5,'Partner-period(er)'!$AP:$BD,5+$A25+((AZ$15-1)*50),FALSE)&gt;0,1,0),0)</f>
        <v>0</v>
      </c>
      <c r="BA25">
        <f ca="1">IF(Data!$H$2="ja",IF(HLOOKUP($G$5,'Partner-period(er)'!$AP:$BD,5+$A25+((BA$15-1)*50),FALSE)&gt;0,1,0),0)</f>
        <v>0</v>
      </c>
      <c r="BB25">
        <f ca="1">IF(Data!$H$2="ja",IF(HLOOKUP($G$5,'Partner-period(er)'!$AP:$BD,5+$A25+((BB$15-1)*50),FALSE)&gt;0,1,0),0)</f>
        <v>0</v>
      </c>
      <c r="BC25" s="114">
        <f ca="1">IF(Data!$H$2="ja",IF(HLOOKUP($G$5,'Partner-period(er)'!$AP:$BD,5+$A25+((BC$15-1)*50),FALSE)&gt;0,1,0),0)</f>
        <v>0</v>
      </c>
      <c r="BE25" s="94"/>
      <c r="BF25" s="43">
        <f ca="1">IF(Data!$H$2="ja",IF(HLOOKUP($G$5,'Partner-period(er)'!$AP:$BD,5+$A25+((BF$15-1)*50),FALSE)&gt;0,1,0),0)</f>
        <v>0</v>
      </c>
      <c r="BG25">
        <f ca="1">IF(Data!$H$2="ja",IF(HLOOKUP($G$5,'Partner-period(er)'!$AP:$BD,5+$A25+((BG$15-1)*50),FALSE)&gt;0,1,0),0)</f>
        <v>0</v>
      </c>
      <c r="BH25">
        <f ca="1">IF(Data!$H$2="ja",IF(HLOOKUP($G$5,'Partner-period(er)'!$AP:$BD,5+$A25+((BH$15-1)*50),FALSE)&gt;0,1,0),0)</f>
        <v>0</v>
      </c>
      <c r="BI25">
        <f ca="1">IF(Data!$H$2="ja",IF(HLOOKUP($G$5,'Partner-period(er)'!$AP:$BD,5+$A25+((BI$15-1)*50),FALSE)&gt;0,1,0),0)</f>
        <v>0</v>
      </c>
      <c r="BJ25">
        <f ca="1">IF(Data!$H$2="ja",IF(HLOOKUP($G$5,'Partner-period(er)'!$AP:$BD,5+$A25+((BJ$15-1)*50),FALSE)&gt;0,1,0),0)</f>
        <v>0</v>
      </c>
      <c r="BK25">
        <f ca="1">IF(Data!$H$2="ja",IF(HLOOKUP($G$5,'Partner-period(er)'!$AP:$BD,5+$A25+((BK$15-1)*50),FALSE)&gt;0,1,0),0)</f>
        <v>0</v>
      </c>
      <c r="BL25">
        <f ca="1">IF(Data!$H$2="ja",IF(HLOOKUP($G$5,'Partner-period(er)'!$AP:$BD,5+$A25+((BL$15-1)*50),FALSE)&gt;0,1,0),0)</f>
        <v>0</v>
      </c>
      <c r="BM25">
        <f ca="1">IF(Data!$H$2="ja",IF(HLOOKUP($G$5,'Partner-period(er)'!$AP:$BD,5+$A25+((BM$15-1)*50),FALSE)&gt;0,1,0),0)</f>
        <v>0</v>
      </c>
      <c r="BN25">
        <f ca="1">IF(Data!$H$2="ja",IF(HLOOKUP($G$5,'Partner-period(er)'!$AP:$BD,5+$A25+((BN$15-1)*50),FALSE)&gt;0,1,0),0)</f>
        <v>0</v>
      </c>
      <c r="BO25">
        <f ca="1">IF(Data!$H$2="ja",IF(HLOOKUP($G$5,'Partner-period(er)'!$AP:$BD,5+$A25+((BO$15-1)*50),FALSE)&gt;0,1,0),0)</f>
        <v>0</v>
      </c>
      <c r="BP25">
        <f ca="1">IF(Data!$H$2="ja",IF(HLOOKUP($G$5,'Partner-period(er)'!$AP:$BD,5+$A25+((BP$15-1)*50),FALSE)&gt;0,1,0),0)</f>
        <v>0</v>
      </c>
      <c r="BQ25">
        <f ca="1">IF(Data!$H$2="ja",IF(HLOOKUP($G$5,'Partner-period(er)'!$AP:$BD,5+$A25+((BQ$15-1)*50),FALSE)&gt;0,1,0),0)</f>
        <v>0</v>
      </c>
      <c r="BR25">
        <f ca="1">IF(Data!$H$2="ja",IF(HLOOKUP($G$5,'Partner-period(er)'!$AP:$BD,5+$A25+((BR$15-1)*50),FALSE)&gt;0,1,0),0)</f>
        <v>0</v>
      </c>
      <c r="BS25">
        <f ca="1">IF(Data!$H$2="ja",IF(HLOOKUP($G$5,'Partner-period(er)'!$AP:$BD,5+$A25+((BS$15-1)*50),FALSE)&gt;0,1,0),0)</f>
        <v>0</v>
      </c>
      <c r="BT25" s="114">
        <f ca="1">IF(Data!$H$2="ja",IF(HLOOKUP($G$5,'Partner-period(er)'!$AP:$BD,5+$A25+((BT$15-1)*50),FALSE)&gt;0,1,0),0)</f>
        <v>0</v>
      </c>
    </row>
    <row r="26" spans="1:72" ht="12" customHeight="1" x14ac:dyDescent="0.25">
      <c r="A26" s="92">
        <v>10</v>
      </c>
      <c r="B26" s="39"/>
      <c r="C26" s="9" t="str">
        <f>'Budget &amp; Total'!C32</f>
        <v>Andre driftsudgifter, herunder materialer</v>
      </c>
      <c r="D26" s="9"/>
      <c r="E26" s="27" t="s">
        <v>31</v>
      </c>
      <c r="F26" s="245">
        <f>'Budget &amp; Total'!G32</f>
        <v>0</v>
      </c>
      <c r="G26" s="119">
        <f ca="1">HLOOKUP($G$5,'Period(er)'!$X:$AL,5+A26,FALSE)</f>
        <v>0</v>
      </c>
      <c r="I26" s="120">
        <f t="shared" si="4"/>
        <v>0</v>
      </c>
      <c r="J26" s="606"/>
      <c r="K26" s="606"/>
      <c r="L26" s="606"/>
      <c r="M26" s="606"/>
      <c r="N26" s="606"/>
      <c r="O26" s="606"/>
      <c r="P26" s="606"/>
      <c r="Q26" s="606"/>
      <c r="R26" s="606"/>
      <c r="S26" s="606"/>
      <c r="T26" s="606"/>
      <c r="U26" s="606"/>
      <c r="V26" s="606"/>
      <c r="W26" s="606"/>
      <c r="X26" s="607"/>
      <c r="Y26" s="767"/>
      <c r="Z26" s="767"/>
      <c r="AA26" s="767"/>
      <c r="AB26" s="767"/>
      <c r="AC26" s="767"/>
      <c r="AD26" s="767"/>
      <c r="AE26" s="767"/>
      <c r="AF26" s="767"/>
      <c r="AG26" s="767"/>
      <c r="AH26" s="767"/>
      <c r="AI26" s="767"/>
      <c r="AJ26" s="767"/>
      <c r="AK26" s="767"/>
      <c r="AL26" s="767"/>
      <c r="AM26" s="767"/>
      <c r="AN26" s="94"/>
      <c r="AO26" s="43">
        <f ca="1">IF(Data!$H$2="ja",IF(HLOOKUP($G$5,'Partner-period(er)'!$AP:$BD,5+$A26+((AO$15-1)*50),FALSE)&gt;0,1,0),0)</f>
        <v>0</v>
      </c>
      <c r="AP26">
        <f ca="1">IF(Data!$H$2="ja",IF(HLOOKUP($G$5,'Partner-period(er)'!$AP:$BD,5+$A26+((AP$15-1)*50),FALSE)&gt;0,1,0),0)</f>
        <v>0</v>
      </c>
      <c r="AQ26">
        <f ca="1">IF(Data!$H$2="ja",IF(HLOOKUP($G$5,'Partner-period(er)'!$AP:$BD,5+$A26+((AQ$15-1)*50),FALSE)&gt;0,1,0),0)</f>
        <v>0</v>
      </c>
      <c r="AR26">
        <f ca="1">IF(Data!$H$2="ja",IF(HLOOKUP($G$5,'Partner-period(er)'!$AP:$BD,5+$A26+((AR$15-1)*50),FALSE)&gt;0,1,0),0)</f>
        <v>0</v>
      </c>
      <c r="AS26">
        <f ca="1">IF(Data!$H$2="ja",IF(HLOOKUP($G$5,'Partner-period(er)'!$AP:$BD,5+$A26+((AS$15-1)*50),FALSE)&gt;0,1,0),0)</f>
        <v>0</v>
      </c>
      <c r="AT26">
        <f ca="1">IF(Data!$H$2="ja",IF(HLOOKUP($G$5,'Partner-period(er)'!$AP:$BD,5+$A26+((AT$15-1)*50),FALSE)&gt;0,1,0),0)</f>
        <v>0</v>
      </c>
      <c r="AU26">
        <f ca="1">IF(Data!$H$2="ja",IF(HLOOKUP($G$5,'Partner-period(er)'!$AP:$BD,5+$A26+((AU$15-1)*50),FALSE)&gt;0,1,0),0)</f>
        <v>0</v>
      </c>
      <c r="AV26">
        <f ca="1">IF(Data!$H$2="ja",IF(HLOOKUP($G$5,'Partner-period(er)'!$AP:$BD,5+$A26+((AV$15-1)*50),FALSE)&gt;0,1,0),0)</f>
        <v>0</v>
      </c>
      <c r="AW26">
        <f ca="1">IF(Data!$H$2="ja",IF(HLOOKUP($G$5,'Partner-period(er)'!$AP:$BD,5+$A26+((AW$15-1)*50),FALSE)&gt;0,1,0),0)</f>
        <v>0</v>
      </c>
      <c r="AX26">
        <f ca="1">IF(Data!$H$2="ja",IF(HLOOKUP($G$5,'Partner-period(er)'!$AP:$BD,5+$A26+((AX$15-1)*50),FALSE)&gt;0,1,0),0)</f>
        <v>0</v>
      </c>
      <c r="AY26">
        <f ca="1">IF(Data!$H$2="ja",IF(HLOOKUP($G$5,'Partner-period(er)'!$AP:$BD,5+$A26+((AY$15-1)*50),FALSE)&gt;0,1,0),0)</f>
        <v>0</v>
      </c>
      <c r="AZ26">
        <f ca="1">IF(Data!$H$2="ja",IF(HLOOKUP($G$5,'Partner-period(er)'!$AP:$BD,5+$A26+((AZ$15-1)*50),FALSE)&gt;0,1,0),0)</f>
        <v>0</v>
      </c>
      <c r="BA26">
        <f ca="1">IF(Data!$H$2="ja",IF(HLOOKUP($G$5,'Partner-period(er)'!$AP:$BD,5+$A26+((BA$15-1)*50),FALSE)&gt;0,1,0),0)</f>
        <v>0</v>
      </c>
      <c r="BB26">
        <f ca="1">IF(Data!$H$2="ja",IF(HLOOKUP($G$5,'Partner-period(er)'!$AP:$BD,5+$A26+((BB$15-1)*50),FALSE)&gt;0,1,0),0)</f>
        <v>0</v>
      </c>
      <c r="BC26" s="114">
        <f ca="1">IF(Data!$H$2="ja",IF(HLOOKUP($G$5,'Partner-period(er)'!$AP:$BD,5+$A26+((BC$15-1)*50),FALSE)&gt;0,1,0),0)</f>
        <v>0</v>
      </c>
      <c r="BE26" s="94"/>
      <c r="BF26" s="43">
        <f ca="1">IF(Data!$H$2="ja",IF(HLOOKUP($G$5,'Partner-period(er)'!$AP:$BD,5+$A26+((BF$15-1)*50),FALSE)&gt;0,1,0),0)</f>
        <v>0</v>
      </c>
      <c r="BG26">
        <f ca="1">IF(Data!$H$2="ja",IF(HLOOKUP($G$5,'Partner-period(er)'!$AP:$BD,5+$A26+((BG$15-1)*50),FALSE)&gt;0,1,0),0)</f>
        <v>0</v>
      </c>
      <c r="BH26">
        <f ca="1">IF(Data!$H$2="ja",IF(HLOOKUP($G$5,'Partner-period(er)'!$AP:$BD,5+$A26+((BH$15-1)*50),FALSE)&gt;0,1,0),0)</f>
        <v>0</v>
      </c>
      <c r="BI26">
        <f ca="1">IF(Data!$H$2="ja",IF(HLOOKUP($G$5,'Partner-period(er)'!$AP:$BD,5+$A26+((BI$15-1)*50),FALSE)&gt;0,1,0),0)</f>
        <v>0</v>
      </c>
      <c r="BJ26">
        <f ca="1">IF(Data!$H$2="ja",IF(HLOOKUP($G$5,'Partner-period(er)'!$AP:$BD,5+$A26+((BJ$15-1)*50),FALSE)&gt;0,1,0),0)</f>
        <v>0</v>
      </c>
      <c r="BK26">
        <f ca="1">IF(Data!$H$2="ja",IF(HLOOKUP($G$5,'Partner-period(er)'!$AP:$BD,5+$A26+((BK$15-1)*50),FALSE)&gt;0,1,0),0)</f>
        <v>0</v>
      </c>
      <c r="BL26">
        <f ca="1">IF(Data!$H$2="ja",IF(HLOOKUP($G$5,'Partner-period(er)'!$AP:$BD,5+$A26+((BL$15-1)*50),FALSE)&gt;0,1,0),0)</f>
        <v>0</v>
      </c>
      <c r="BM26">
        <f ca="1">IF(Data!$H$2="ja",IF(HLOOKUP($G$5,'Partner-period(er)'!$AP:$BD,5+$A26+((BM$15-1)*50),FALSE)&gt;0,1,0),0)</f>
        <v>0</v>
      </c>
      <c r="BN26">
        <f ca="1">IF(Data!$H$2="ja",IF(HLOOKUP($G$5,'Partner-period(er)'!$AP:$BD,5+$A26+((BN$15-1)*50),FALSE)&gt;0,1,0),0)</f>
        <v>0</v>
      </c>
      <c r="BO26">
        <f ca="1">IF(Data!$H$2="ja",IF(HLOOKUP($G$5,'Partner-period(er)'!$AP:$BD,5+$A26+((BO$15-1)*50),FALSE)&gt;0,1,0),0)</f>
        <v>0</v>
      </c>
      <c r="BP26">
        <f ca="1">IF(Data!$H$2="ja",IF(HLOOKUP($G$5,'Partner-period(er)'!$AP:$BD,5+$A26+((BP$15-1)*50),FALSE)&gt;0,1,0),0)</f>
        <v>0</v>
      </c>
      <c r="BQ26">
        <f ca="1">IF(Data!$H$2="ja",IF(HLOOKUP($G$5,'Partner-period(er)'!$AP:$BD,5+$A26+((BQ$15-1)*50),FALSE)&gt;0,1,0),0)</f>
        <v>0</v>
      </c>
      <c r="BR26">
        <f ca="1">IF(Data!$H$2="ja",IF(HLOOKUP($G$5,'Partner-period(er)'!$AP:$BD,5+$A26+((BR$15-1)*50),FALSE)&gt;0,1,0),0)</f>
        <v>0</v>
      </c>
      <c r="BS26">
        <f ca="1">IF(Data!$H$2="ja",IF(HLOOKUP($G$5,'Partner-period(er)'!$AP:$BD,5+$A26+((BS$15-1)*50),FALSE)&gt;0,1,0),0)</f>
        <v>0</v>
      </c>
      <c r="BT26" s="114">
        <f ca="1">IF(Data!$H$2="ja",IF(HLOOKUP($G$5,'Partner-period(er)'!$AP:$BD,5+$A26+((BT$15-1)*50),FALSE)&gt;0,1,0),0)</f>
        <v>0</v>
      </c>
    </row>
    <row r="27" spans="1:72" ht="12" customHeight="1" x14ac:dyDescent="0.25">
      <c r="A27" s="92">
        <v>11</v>
      </c>
      <c r="B27" s="39"/>
      <c r="C27" s="9" t="str">
        <f>'Budget &amp; Total'!C33</f>
        <v>Konsulentydelser ved køb fra ekstern leverandør</v>
      </c>
      <c r="D27" s="9"/>
      <c r="E27" s="27" t="s">
        <v>31</v>
      </c>
      <c r="F27" s="245">
        <f>'Budget &amp; Total'!G33</f>
        <v>0</v>
      </c>
      <c r="G27" s="119">
        <f ca="1">HLOOKUP($G$5,'Period(er)'!$X:$AL,5+A27,FALSE)</f>
        <v>0</v>
      </c>
      <c r="I27" s="120">
        <f t="shared" si="4"/>
        <v>0</v>
      </c>
      <c r="J27" s="606"/>
      <c r="K27" s="606"/>
      <c r="L27" s="606"/>
      <c r="M27" s="606"/>
      <c r="N27" s="606"/>
      <c r="O27" s="606"/>
      <c r="P27" s="606"/>
      <c r="Q27" s="606"/>
      <c r="R27" s="606"/>
      <c r="S27" s="606"/>
      <c r="T27" s="606"/>
      <c r="U27" s="606"/>
      <c r="V27" s="606"/>
      <c r="W27" s="606"/>
      <c r="X27" s="607"/>
      <c r="Y27" s="767"/>
      <c r="Z27" s="767"/>
      <c r="AA27" s="767"/>
      <c r="AB27" s="767"/>
      <c r="AC27" s="767"/>
      <c r="AD27" s="767"/>
      <c r="AE27" s="767"/>
      <c r="AF27" s="767"/>
      <c r="AG27" s="767"/>
      <c r="AH27" s="767"/>
      <c r="AI27" s="767"/>
      <c r="AJ27" s="767"/>
      <c r="AK27" s="767"/>
      <c r="AL27" s="767"/>
      <c r="AM27" s="767"/>
      <c r="AN27" s="94"/>
      <c r="AO27" s="43">
        <f ca="1">IF(Data!$H$2="ja",IF(HLOOKUP($G$5,'Partner-period(er)'!$AP:$BD,5+$A27+((AO$15-1)*50),FALSE)&gt;0,1,0),0)</f>
        <v>0</v>
      </c>
      <c r="AP27">
        <f ca="1">IF(Data!$H$2="ja",IF(HLOOKUP($G$5,'Partner-period(er)'!$AP:$BD,5+$A27+((AP$15-1)*50),FALSE)&gt;0,1,0),0)</f>
        <v>0</v>
      </c>
      <c r="AQ27">
        <f ca="1">IF(Data!$H$2="ja",IF(HLOOKUP($G$5,'Partner-period(er)'!$AP:$BD,5+$A27+((AQ$15-1)*50),FALSE)&gt;0,1,0),0)</f>
        <v>0</v>
      </c>
      <c r="AR27">
        <f ca="1">IF(Data!$H$2="ja",IF(HLOOKUP($G$5,'Partner-period(er)'!$AP:$BD,5+$A27+((AR$15-1)*50),FALSE)&gt;0,1,0),0)</f>
        <v>0</v>
      </c>
      <c r="AS27">
        <f ca="1">IF(Data!$H$2="ja",IF(HLOOKUP($G$5,'Partner-period(er)'!$AP:$BD,5+$A27+((AS$15-1)*50),FALSE)&gt;0,1,0),0)</f>
        <v>0</v>
      </c>
      <c r="AT27">
        <f ca="1">IF(Data!$H$2="ja",IF(HLOOKUP($G$5,'Partner-period(er)'!$AP:$BD,5+$A27+((AT$15-1)*50),FALSE)&gt;0,1,0),0)</f>
        <v>0</v>
      </c>
      <c r="AU27">
        <f ca="1">IF(Data!$H$2="ja",IF(HLOOKUP($G$5,'Partner-period(er)'!$AP:$BD,5+$A27+((AU$15-1)*50),FALSE)&gt;0,1,0),0)</f>
        <v>0</v>
      </c>
      <c r="AV27">
        <f ca="1">IF(Data!$H$2="ja",IF(HLOOKUP($G$5,'Partner-period(er)'!$AP:$BD,5+$A27+((AV$15-1)*50),FALSE)&gt;0,1,0),0)</f>
        <v>0</v>
      </c>
      <c r="AW27">
        <f ca="1">IF(Data!$H$2="ja",IF(HLOOKUP($G$5,'Partner-period(er)'!$AP:$BD,5+$A27+((AW$15-1)*50),FALSE)&gt;0,1,0),0)</f>
        <v>0</v>
      </c>
      <c r="AX27">
        <f ca="1">IF(Data!$H$2="ja",IF(HLOOKUP($G$5,'Partner-period(er)'!$AP:$BD,5+$A27+((AX$15-1)*50),FALSE)&gt;0,1,0),0)</f>
        <v>0</v>
      </c>
      <c r="AY27">
        <f ca="1">IF(Data!$H$2="ja",IF(HLOOKUP($G$5,'Partner-period(er)'!$AP:$BD,5+$A27+((AY$15-1)*50),FALSE)&gt;0,1,0),0)</f>
        <v>0</v>
      </c>
      <c r="AZ27">
        <f ca="1">IF(Data!$H$2="ja",IF(HLOOKUP($G$5,'Partner-period(er)'!$AP:$BD,5+$A27+((AZ$15-1)*50),FALSE)&gt;0,1,0),0)</f>
        <v>0</v>
      </c>
      <c r="BA27">
        <f ca="1">IF(Data!$H$2="ja",IF(HLOOKUP($G$5,'Partner-period(er)'!$AP:$BD,5+$A27+((BA$15-1)*50),FALSE)&gt;0,1,0),0)</f>
        <v>0</v>
      </c>
      <c r="BB27">
        <f ca="1">IF(Data!$H$2="ja",IF(HLOOKUP($G$5,'Partner-period(er)'!$AP:$BD,5+$A27+((BB$15-1)*50),FALSE)&gt;0,1,0),0)</f>
        <v>0</v>
      </c>
      <c r="BC27" s="114">
        <f ca="1">IF(Data!$H$2="ja",IF(HLOOKUP($G$5,'Partner-period(er)'!$AP:$BD,5+$A27+((BC$15-1)*50),FALSE)&gt;0,1,0),0)</f>
        <v>0</v>
      </c>
      <c r="BE27" s="94"/>
      <c r="BF27" s="43">
        <f ca="1">IF(Data!$H$2="ja",IF(HLOOKUP($G$5,'Partner-period(er)'!$AP:$BD,5+$A27+((BF$15-1)*50),FALSE)&gt;0,1,0),0)</f>
        <v>0</v>
      </c>
      <c r="BG27">
        <f ca="1">IF(Data!$H$2="ja",IF(HLOOKUP($G$5,'Partner-period(er)'!$AP:$BD,5+$A27+((BG$15-1)*50),FALSE)&gt;0,1,0),0)</f>
        <v>0</v>
      </c>
      <c r="BH27">
        <f ca="1">IF(Data!$H$2="ja",IF(HLOOKUP($G$5,'Partner-period(er)'!$AP:$BD,5+$A27+((BH$15-1)*50),FALSE)&gt;0,1,0),0)</f>
        <v>0</v>
      </c>
      <c r="BI27">
        <f ca="1">IF(Data!$H$2="ja",IF(HLOOKUP($G$5,'Partner-period(er)'!$AP:$BD,5+$A27+((BI$15-1)*50),FALSE)&gt;0,1,0),0)</f>
        <v>0</v>
      </c>
      <c r="BJ27">
        <f ca="1">IF(Data!$H$2="ja",IF(HLOOKUP($G$5,'Partner-period(er)'!$AP:$BD,5+$A27+((BJ$15-1)*50),FALSE)&gt;0,1,0),0)</f>
        <v>0</v>
      </c>
      <c r="BK27">
        <f ca="1">IF(Data!$H$2="ja",IF(HLOOKUP($G$5,'Partner-period(er)'!$AP:$BD,5+$A27+((BK$15-1)*50),FALSE)&gt;0,1,0),0)</f>
        <v>0</v>
      </c>
      <c r="BL27">
        <f ca="1">IF(Data!$H$2="ja",IF(HLOOKUP($G$5,'Partner-period(er)'!$AP:$BD,5+$A27+((BL$15-1)*50),FALSE)&gt;0,1,0),0)</f>
        <v>0</v>
      </c>
      <c r="BM27">
        <f ca="1">IF(Data!$H$2="ja",IF(HLOOKUP($G$5,'Partner-period(er)'!$AP:$BD,5+$A27+((BM$15-1)*50),FALSE)&gt;0,1,0),0)</f>
        <v>0</v>
      </c>
      <c r="BN27">
        <f ca="1">IF(Data!$H$2="ja",IF(HLOOKUP($G$5,'Partner-period(er)'!$AP:$BD,5+$A27+((BN$15-1)*50),FALSE)&gt;0,1,0),0)</f>
        <v>0</v>
      </c>
      <c r="BO27">
        <f ca="1">IF(Data!$H$2="ja",IF(HLOOKUP($G$5,'Partner-period(er)'!$AP:$BD,5+$A27+((BO$15-1)*50),FALSE)&gt;0,1,0),0)</f>
        <v>0</v>
      </c>
      <c r="BP27">
        <f ca="1">IF(Data!$H$2="ja",IF(HLOOKUP($G$5,'Partner-period(er)'!$AP:$BD,5+$A27+((BP$15-1)*50),FALSE)&gt;0,1,0),0)</f>
        <v>0</v>
      </c>
      <c r="BQ27">
        <f ca="1">IF(Data!$H$2="ja",IF(HLOOKUP($G$5,'Partner-period(er)'!$AP:$BD,5+$A27+((BQ$15-1)*50),FALSE)&gt;0,1,0),0)</f>
        <v>0</v>
      </c>
      <c r="BR27">
        <f ca="1">IF(Data!$H$2="ja",IF(HLOOKUP($G$5,'Partner-period(er)'!$AP:$BD,5+$A27+((BR$15-1)*50),FALSE)&gt;0,1,0),0)</f>
        <v>0</v>
      </c>
      <c r="BS27">
        <f ca="1">IF(Data!$H$2="ja",IF(HLOOKUP($G$5,'Partner-period(er)'!$AP:$BD,5+$A27+((BS$15-1)*50),FALSE)&gt;0,1,0),0)</f>
        <v>0</v>
      </c>
      <c r="BT27" s="114">
        <f ca="1">IF(Data!$H$2="ja",IF(HLOOKUP($G$5,'Partner-period(er)'!$AP:$BD,5+$A27+((BT$15-1)*50),FALSE)&gt;0,1,0),0)</f>
        <v>0</v>
      </c>
    </row>
    <row r="28" spans="1:72" ht="12" customHeight="1" x14ac:dyDescent="0.25">
      <c r="A28" s="92">
        <v>12</v>
      </c>
      <c r="B28" s="39"/>
      <c r="C28" s="9" t="str">
        <f>'Budget &amp; Total'!C34</f>
        <v>Indtægter (negative tal)</v>
      </c>
      <c r="D28" s="9"/>
      <c r="E28" s="27" t="s">
        <v>31</v>
      </c>
      <c r="F28" s="245">
        <f>'Budget &amp; Total'!G34</f>
        <v>0</v>
      </c>
      <c r="G28" s="119">
        <f ca="1">HLOOKUP($G$5,'Period(er)'!$X:$AL,5+A28,FALSE)</f>
        <v>0</v>
      </c>
      <c r="I28" s="120">
        <f t="shared" si="4"/>
        <v>0</v>
      </c>
      <c r="J28" s="606"/>
      <c r="K28" s="606"/>
      <c r="L28" s="606"/>
      <c r="M28" s="606"/>
      <c r="N28" s="606"/>
      <c r="O28" s="606"/>
      <c r="P28" s="606"/>
      <c r="Q28" s="606"/>
      <c r="R28" s="606"/>
      <c r="S28" s="606"/>
      <c r="T28" s="606"/>
      <c r="U28" s="606"/>
      <c r="V28" s="606"/>
      <c r="W28" s="606"/>
      <c r="X28" s="607"/>
      <c r="Y28" s="767"/>
      <c r="Z28" s="767"/>
      <c r="AA28" s="767"/>
      <c r="AB28" s="767"/>
      <c r="AC28" s="767"/>
      <c r="AD28" s="767"/>
      <c r="AE28" s="767"/>
      <c r="AF28" s="767"/>
      <c r="AG28" s="767"/>
      <c r="AH28" s="767"/>
      <c r="AI28" s="767"/>
      <c r="AJ28" s="767"/>
      <c r="AK28" s="767"/>
      <c r="AL28" s="767"/>
      <c r="AM28" s="767"/>
      <c r="AN28" s="94"/>
      <c r="AO28" s="43">
        <f ca="1">IF(Data!$H$2="ja",IF(HLOOKUP($G$5,'Partner-period(er)'!$AP:$BD,5+$A28+((AO$15-1)*50),FALSE)&gt;0,1,0),0)</f>
        <v>0</v>
      </c>
      <c r="AP28">
        <f ca="1">IF(Data!$H$2="ja",IF(HLOOKUP($G$5,'Partner-period(er)'!$AP:$BD,5+$A28+((AP$15-1)*50),FALSE)&gt;0,1,0),0)</f>
        <v>0</v>
      </c>
      <c r="AQ28">
        <f ca="1">IF(Data!$H$2="ja",IF(HLOOKUP($G$5,'Partner-period(er)'!$AP:$BD,5+$A28+((AQ$15-1)*50),FALSE)&gt;0,1,0),0)</f>
        <v>0</v>
      </c>
      <c r="AR28">
        <f ca="1">IF(Data!$H$2="ja",IF(HLOOKUP($G$5,'Partner-period(er)'!$AP:$BD,5+$A28+((AR$15-1)*50),FALSE)&gt;0,1,0),0)</f>
        <v>0</v>
      </c>
      <c r="AS28">
        <f ca="1">IF(Data!$H$2="ja",IF(HLOOKUP($G$5,'Partner-period(er)'!$AP:$BD,5+$A28+((AS$15-1)*50),FALSE)&gt;0,1,0),0)</f>
        <v>0</v>
      </c>
      <c r="AT28">
        <f ca="1">IF(Data!$H$2="ja",IF(HLOOKUP($G$5,'Partner-period(er)'!$AP:$BD,5+$A28+((AT$15-1)*50),FALSE)&gt;0,1,0),0)</f>
        <v>0</v>
      </c>
      <c r="AU28">
        <f ca="1">IF(Data!$H$2="ja",IF(HLOOKUP($G$5,'Partner-period(er)'!$AP:$BD,5+$A28+((AU$15-1)*50),FALSE)&gt;0,1,0),0)</f>
        <v>0</v>
      </c>
      <c r="AV28">
        <f ca="1">IF(Data!$H$2="ja",IF(HLOOKUP($G$5,'Partner-period(er)'!$AP:$BD,5+$A28+((AV$15-1)*50),FALSE)&gt;0,1,0),0)</f>
        <v>0</v>
      </c>
      <c r="AW28">
        <f ca="1">IF(Data!$H$2="ja",IF(HLOOKUP($G$5,'Partner-period(er)'!$AP:$BD,5+$A28+((AW$15-1)*50),FALSE)&gt;0,1,0),0)</f>
        <v>0</v>
      </c>
      <c r="AX28">
        <f ca="1">IF(Data!$H$2="ja",IF(HLOOKUP($G$5,'Partner-period(er)'!$AP:$BD,5+$A28+((AX$15-1)*50),FALSE)&gt;0,1,0),0)</f>
        <v>0</v>
      </c>
      <c r="AY28">
        <f ca="1">IF(Data!$H$2="ja",IF(HLOOKUP($G$5,'Partner-period(er)'!$AP:$BD,5+$A28+((AY$15-1)*50),FALSE)&gt;0,1,0),0)</f>
        <v>0</v>
      </c>
      <c r="AZ28">
        <f ca="1">IF(Data!$H$2="ja",IF(HLOOKUP($G$5,'Partner-period(er)'!$AP:$BD,5+$A28+((AZ$15-1)*50),FALSE)&gt;0,1,0),0)</f>
        <v>0</v>
      </c>
      <c r="BA28">
        <f ca="1">IF(Data!$H$2="ja",IF(HLOOKUP($G$5,'Partner-period(er)'!$AP:$BD,5+$A28+((BA$15-1)*50),FALSE)&gt;0,1,0),0)</f>
        <v>0</v>
      </c>
      <c r="BB28">
        <f ca="1">IF(Data!$H$2="ja",IF(HLOOKUP($G$5,'Partner-period(er)'!$AP:$BD,5+$A28+((BB$15-1)*50),FALSE)&gt;0,1,0),0)</f>
        <v>0</v>
      </c>
      <c r="BC28" s="114">
        <f ca="1">IF(Data!$H$2="ja",IF(HLOOKUP($G$5,'Partner-period(er)'!$AP:$BD,5+$A28+((BC$15-1)*50),FALSE)&gt;0,1,0),0)</f>
        <v>0</v>
      </c>
      <c r="BE28" s="94"/>
      <c r="BF28" s="43">
        <f ca="1">IF(Data!$H$2="ja",IF(HLOOKUP($G$5,'Partner-period(er)'!$AP:$BD,5+$A28+((BF$15-1)*50),FALSE)&gt;0,1,0),0)</f>
        <v>0</v>
      </c>
      <c r="BG28">
        <f ca="1">IF(Data!$H$2="ja",IF(HLOOKUP($G$5,'Partner-period(er)'!$AP:$BD,5+$A28+((BG$15-1)*50),FALSE)&gt;0,1,0),0)</f>
        <v>0</v>
      </c>
      <c r="BH28">
        <f ca="1">IF(Data!$H$2="ja",IF(HLOOKUP($G$5,'Partner-period(er)'!$AP:$BD,5+$A28+((BH$15-1)*50),FALSE)&gt;0,1,0),0)</f>
        <v>0</v>
      </c>
      <c r="BI28">
        <f ca="1">IF(Data!$H$2="ja",IF(HLOOKUP($G$5,'Partner-period(er)'!$AP:$BD,5+$A28+((BI$15-1)*50),FALSE)&gt;0,1,0),0)</f>
        <v>0</v>
      </c>
      <c r="BJ28">
        <f ca="1">IF(Data!$H$2="ja",IF(HLOOKUP($G$5,'Partner-period(er)'!$AP:$BD,5+$A28+((BJ$15-1)*50),FALSE)&gt;0,1,0),0)</f>
        <v>0</v>
      </c>
      <c r="BK28">
        <f ca="1">IF(Data!$H$2="ja",IF(HLOOKUP($G$5,'Partner-period(er)'!$AP:$BD,5+$A28+((BK$15-1)*50),FALSE)&gt;0,1,0),0)</f>
        <v>0</v>
      </c>
      <c r="BL28">
        <f ca="1">IF(Data!$H$2="ja",IF(HLOOKUP($G$5,'Partner-period(er)'!$AP:$BD,5+$A28+((BL$15-1)*50),FALSE)&gt;0,1,0),0)</f>
        <v>0</v>
      </c>
      <c r="BM28">
        <f ca="1">IF(Data!$H$2="ja",IF(HLOOKUP($G$5,'Partner-period(er)'!$AP:$BD,5+$A28+((BM$15-1)*50),FALSE)&gt;0,1,0),0)</f>
        <v>0</v>
      </c>
      <c r="BN28">
        <f ca="1">IF(Data!$H$2="ja",IF(HLOOKUP($G$5,'Partner-period(er)'!$AP:$BD,5+$A28+((BN$15-1)*50),FALSE)&gt;0,1,0),0)</f>
        <v>0</v>
      </c>
      <c r="BO28">
        <f ca="1">IF(Data!$H$2="ja",IF(HLOOKUP($G$5,'Partner-period(er)'!$AP:$BD,5+$A28+((BO$15-1)*50),FALSE)&gt;0,1,0),0)</f>
        <v>0</v>
      </c>
      <c r="BP28">
        <f ca="1">IF(Data!$H$2="ja",IF(HLOOKUP($G$5,'Partner-period(er)'!$AP:$BD,5+$A28+((BP$15-1)*50),FALSE)&gt;0,1,0),0)</f>
        <v>0</v>
      </c>
      <c r="BQ28">
        <f ca="1">IF(Data!$H$2="ja",IF(HLOOKUP($G$5,'Partner-period(er)'!$AP:$BD,5+$A28+((BQ$15-1)*50),FALSE)&gt;0,1,0),0)</f>
        <v>0</v>
      </c>
      <c r="BR28">
        <f ca="1">IF(Data!$H$2="ja",IF(HLOOKUP($G$5,'Partner-period(er)'!$AP:$BD,5+$A28+((BR$15-1)*50),FALSE)&gt;0,1,0),0)</f>
        <v>0</v>
      </c>
      <c r="BS28">
        <f ca="1">IF(Data!$H$2="ja",IF(HLOOKUP($G$5,'Partner-period(er)'!$AP:$BD,5+$A28+((BS$15-1)*50),FALSE)&gt;0,1,0),0)</f>
        <v>0</v>
      </c>
      <c r="BT28" s="114">
        <f ca="1">IF(Data!$H$2="ja",IF(HLOOKUP($G$5,'Partner-period(er)'!$AP:$BD,5+$A28+((BT$15-1)*50),FALSE)&gt;0,1,0),0)</f>
        <v>0</v>
      </c>
    </row>
    <row r="29" spans="1:72" ht="12" customHeight="1" x14ac:dyDescent="0.25">
      <c r="A29" s="92">
        <v>13</v>
      </c>
      <c r="B29" s="39"/>
      <c r="C29" s="9" t="str">
        <f>'Budget &amp; Total'!C35</f>
        <v>Andet, herunder rejser og formidling</v>
      </c>
      <c r="D29" s="9"/>
      <c r="E29" s="27" t="s">
        <v>31</v>
      </c>
      <c r="F29" s="245">
        <f>'Budget &amp; Total'!G35</f>
        <v>0</v>
      </c>
      <c r="G29" s="119">
        <f ca="1">HLOOKUP($G$5,'Period(er)'!$X:$AL,5+A29,FALSE)</f>
        <v>0</v>
      </c>
      <c r="I29" s="120">
        <f t="shared" si="4"/>
        <v>0</v>
      </c>
      <c r="J29" s="606"/>
      <c r="K29" s="606"/>
      <c r="L29" s="606"/>
      <c r="M29" s="606"/>
      <c r="N29" s="606"/>
      <c r="O29" s="606"/>
      <c r="P29" s="606"/>
      <c r="Q29" s="606"/>
      <c r="R29" s="606"/>
      <c r="S29" s="606"/>
      <c r="T29" s="606"/>
      <c r="U29" s="606"/>
      <c r="V29" s="606"/>
      <c r="W29" s="606"/>
      <c r="X29" s="607"/>
      <c r="Y29" s="767"/>
      <c r="Z29" s="767"/>
      <c r="AA29" s="767"/>
      <c r="AB29" s="767"/>
      <c r="AC29" s="767"/>
      <c r="AD29" s="767"/>
      <c r="AE29" s="767"/>
      <c r="AF29" s="767"/>
      <c r="AG29" s="767"/>
      <c r="AH29" s="767"/>
      <c r="AI29" s="767"/>
      <c r="AJ29" s="767"/>
      <c r="AK29" s="767"/>
      <c r="AL29" s="767"/>
      <c r="AM29" s="767"/>
      <c r="AN29" s="94"/>
      <c r="AO29" s="43">
        <f ca="1">IF(Data!$H$2="ja",IF(HLOOKUP($G$5,'Partner-period(er)'!$AP:$BD,5+$A29+((AO$15-1)*50),FALSE)&gt;0,1,0),0)</f>
        <v>0</v>
      </c>
      <c r="AP29">
        <f ca="1">IF(Data!$H$2="ja",IF(HLOOKUP($G$5,'Partner-period(er)'!$AP:$BD,5+$A29+((AP$15-1)*50),FALSE)&gt;0,1,0),0)</f>
        <v>0</v>
      </c>
      <c r="AQ29">
        <f ca="1">IF(Data!$H$2="ja",IF(HLOOKUP($G$5,'Partner-period(er)'!$AP:$BD,5+$A29+((AQ$15-1)*50),FALSE)&gt;0,1,0),0)</f>
        <v>0</v>
      </c>
      <c r="AR29">
        <f ca="1">IF(Data!$H$2="ja",IF(HLOOKUP($G$5,'Partner-period(er)'!$AP:$BD,5+$A29+((AR$15-1)*50),FALSE)&gt;0,1,0),0)</f>
        <v>0</v>
      </c>
      <c r="AS29">
        <f ca="1">IF(Data!$H$2="ja",IF(HLOOKUP($G$5,'Partner-period(er)'!$AP:$BD,5+$A29+((AS$15-1)*50),FALSE)&gt;0,1,0),0)</f>
        <v>0</v>
      </c>
      <c r="AT29">
        <f ca="1">IF(Data!$H$2="ja",IF(HLOOKUP($G$5,'Partner-period(er)'!$AP:$BD,5+$A29+((AT$15-1)*50),FALSE)&gt;0,1,0),0)</f>
        <v>0</v>
      </c>
      <c r="AU29">
        <f ca="1">IF(Data!$H$2="ja",IF(HLOOKUP($G$5,'Partner-period(er)'!$AP:$BD,5+$A29+((AU$15-1)*50),FALSE)&gt;0,1,0),0)</f>
        <v>0</v>
      </c>
      <c r="AV29">
        <f ca="1">IF(Data!$H$2="ja",IF(HLOOKUP($G$5,'Partner-period(er)'!$AP:$BD,5+$A29+((AV$15-1)*50),FALSE)&gt;0,1,0),0)</f>
        <v>0</v>
      </c>
      <c r="AW29">
        <f ca="1">IF(Data!$H$2="ja",IF(HLOOKUP($G$5,'Partner-period(er)'!$AP:$BD,5+$A29+((AW$15-1)*50),FALSE)&gt;0,1,0),0)</f>
        <v>0</v>
      </c>
      <c r="AX29">
        <f ca="1">IF(Data!$H$2="ja",IF(HLOOKUP($G$5,'Partner-period(er)'!$AP:$BD,5+$A29+((AX$15-1)*50),FALSE)&gt;0,1,0),0)</f>
        <v>0</v>
      </c>
      <c r="AY29">
        <f ca="1">IF(Data!$H$2="ja",IF(HLOOKUP($G$5,'Partner-period(er)'!$AP:$BD,5+$A29+((AY$15-1)*50),FALSE)&gt;0,1,0),0)</f>
        <v>0</v>
      </c>
      <c r="AZ29">
        <f ca="1">IF(Data!$H$2="ja",IF(HLOOKUP($G$5,'Partner-period(er)'!$AP:$BD,5+$A29+((AZ$15-1)*50),FALSE)&gt;0,1,0),0)</f>
        <v>0</v>
      </c>
      <c r="BA29">
        <f ca="1">IF(Data!$H$2="ja",IF(HLOOKUP($G$5,'Partner-period(er)'!$AP:$BD,5+$A29+((BA$15-1)*50),FALSE)&gt;0,1,0),0)</f>
        <v>0</v>
      </c>
      <c r="BB29">
        <f ca="1">IF(Data!$H$2="ja",IF(HLOOKUP($G$5,'Partner-period(er)'!$AP:$BD,5+$A29+((BB$15-1)*50),FALSE)&gt;0,1,0),0)</f>
        <v>0</v>
      </c>
      <c r="BC29" s="114">
        <f ca="1">IF(Data!$H$2="ja",IF(HLOOKUP($G$5,'Partner-period(er)'!$AP:$BD,5+$A29+((BC$15-1)*50),FALSE)&gt;0,1,0),0)</f>
        <v>0</v>
      </c>
      <c r="BE29" s="94"/>
      <c r="BF29" s="43">
        <f ca="1">IF(Data!$H$2="ja",IF(HLOOKUP($G$5,'Partner-period(er)'!$AP:$BD,5+$A29+((BF$15-1)*50),FALSE)&gt;0,1,0),0)</f>
        <v>0</v>
      </c>
      <c r="BG29">
        <f ca="1">IF(Data!$H$2="ja",IF(HLOOKUP($G$5,'Partner-period(er)'!$AP:$BD,5+$A29+((BG$15-1)*50),FALSE)&gt;0,1,0),0)</f>
        <v>0</v>
      </c>
      <c r="BH29">
        <f ca="1">IF(Data!$H$2="ja",IF(HLOOKUP($G$5,'Partner-period(er)'!$AP:$BD,5+$A29+((BH$15-1)*50),FALSE)&gt;0,1,0),0)</f>
        <v>0</v>
      </c>
      <c r="BI29">
        <f ca="1">IF(Data!$H$2="ja",IF(HLOOKUP($G$5,'Partner-period(er)'!$AP:$BD,5+$A29+((BI$15-1)*50),FALSE)&gt;0,1,0),0)</f>
        <v>0</v>
      </c>
      <c r="BJ29">
        <f ca="1">IF(Data!$H$2="ja",IF(HLOOKUP($G$5,'Partner-period(er)'!$AP:$BD,5+$A29+((BJ$15-1)*50),FALSE)&gt;0,1,0),0)</f>
        <v>0</v>
      </c>
      <c r="BK29">
        <f ca="1">IF(Data!$H$2="ja",IF(HLOOKUP($G$5,'Partner-period(er)'!$AP:$BD,5+$A29+((BK$15-1)*50),FALSE)&gt;0,1,0),0)</f>
        <v>0</v>
      </c>
      <c r="BL29">
        <f ca="1">IF(Data!$H$2="ja",IF(HLOOKUP($G$5,'Partner-period(er)'!$AP:$BD,5+$A29+((BL$15-1)*50),FALSE)&gt;0,1,0),0)</f>
        <v>0</v>
      </c>
      <c r="BM29">
        <f ca="1">IF(Data!$H$2="ja",IF(HLOOKUP($G$5,'Partner-period(er)'!$AP:$BD,5+$A29+((BM$15-1)*50),FALSE)&gt;0,1,0),0)</f>
        <v>0</v>
      </c>
      <c r="BN29">
        <f ca="1">IF(Data!$H$2="ja",IF(HLOOKUP($G$5,'Partner-period(er)'!$AP:$BD,5+$A29+((BN$15-1)*50),FALSE)&gt;0,1,0),0)</f>
        <v>0</v>
      </c>
      <c r="BO29">
        <f ca="1">IF(Data!$H$2="ja",IF(HLOOKUP($G$5,'Partner-period(er)'!$AP:$BD,5+$A29+((BO$15-1)*50),FALSE)&gt;0,1,0),0)</f>
        <v>0</v>
      </c>
      <c r="BP29">
        <f ca="1">IF(Data!$H$2="ja",IF(HLOOKUP($G$5,'Partner-period(er)'!$AP:$BD,5+$A29+((BP$15-1)*50),FALSE)&gt;0,1,0),0)</f>
        <v>0</v>
      </c>
      <c r="BQ29">
        <f ca="1">IF(Data!$H$2="ja",IF(HLOOKUP($G$5,'Partner-period(er)'!$AP:$BD,5+$A29+((BQ$15-1)*50),FALSE)&gt;0,1,0),0)</f>
        <v>0</v>
      </c>
      <c r="BR29">
        <f ca="1">IF(Data!$H$2="ja",IF(HLOOKUP($G$5,'Partner-period(er)'!$AP:$BD,5+$A29+((BR$15-1)*50),FALSE)&gt;0,1,0),0)</f>
        <v>0</v>
      </c>
      <c r="BS29">
        <f ca="1">IF(Data!$H$2="ja",IF(HLOOKUP($G$5,'Partner-period(er)'!$AP:$BD,5+$A29+((BS$15-1)*50),FALSE)&gt;0,1,0),0)</f>
        <v>0</v>
      </c>
      <c r="BT29" s="114">
        <f ca="1">IF(Data!$H$2="ja",IF(HLOOKUP($G$5,'Partner-period(er)'!$AP:$BD,5+$A29+((BT$15-1)*50),FALSE)&gt;0,1,0),0)</f>
        <v>0</v>
      </c>
    </row>
    <row r="30" spans="1:72" ht="12" customHeight="1" x14ac:dyDescent="0.25">
      <c r="A30" s="92">
        <v>14</v>
      </c>
      <c r="B30" s="39"/>
      <c r="C30" s="9" t="str">
        <f>'Budget &amp; Total'!C37</f>
        <v>Overheadomkostninger</v>
      </c>
      <c r="D30" s="9"/>
      <c r="E30" s="27" t="s">
        <v>31</v>
      </c>
      <c r="F30" s="245">
        <f>'Budget &amp; Total'!G37</f>
        <v>0</v>
      </c>
      <c r="G30" s="119">
        <f ca="1">HLOOKUP($G$5,'Period(er)'!$X:$AL,5+A30,FALSE)</f>
        <v>0</v>
      </c>
      <c r="I30" s="120">
        <f t="shared" si="4"/>
        <v>0</v>
      </c>
      <c r="J30" s="168">
        <f t="shared" ref="J30:AM30" si="5">SUM(J24:J29)*J11</f>
        <v>0</v>
      </c>
      <c r="K30" s="168">
        <f t="shared" si="5"/>
        <v>0</v>
      </c>
      <c r="L30" s="168">
        <f t="shared" si="5"/>
        <v>0</v>
      </c>
      <c r="M30" s="168">
        <f t="shared" si="5"/>
        <v>0</v>
      </c>
      <c r="N30" s="168">
        <f t="shared" si="5"/>
        <v>0</v>
      </c>
      <c r="O30" s="168">
        <f t="shared" si="5"/>
        <v>0</v>
      </c>
      <c r="P30" s="168">
        <f t="shared" si="5"/>
        <v>0</v>
      </c>
      <c r="Q30" s="168">
        <f t="shared" si="5"/>
        <v>0</v>
      </c>
      <c r="R30" s="168">
        <f t="shared" si="5"/>
        <v>0</v>
      </c>
      <c r="S30" s="168">
        <f t="shared" si="5"/>
        <v>0</v>
      </c>
      <c r="T30" s="168">
        <f t="shared" si="5"/>
        <v>0</v>
      </c>
      <c r="U30" s="168">
        <f t="shared" si="5"/>
        <v>0</v>
      </c>
      <c r="V30" s="168">
        <f t="shared" si="5"/>
        <v>0</v>
      </c>
      <c r="W30" s="168">
        <f t="shared" si="5"/>
        <v>0</v>
      </c>
      <c r="X30" s="169">
        <f t="shared" si="5"/>
        <v>0</v>
      </c>
      <c r="Y30" s="769">
        <f t="shared" si="5"/>
        <v>0</v>
      </c>
      <c r="Z30" s="769">
        <f t="shared" si="5"/>
        <v>0</v>
      </c>
      <c r="AA30" s="769">
        <f t="shared" si="5"/>
        <v>0</v>
      </c>
      <c r="AB30" s="769">
        <f t="shared" si="5"/>
        <v>0</v>
      </c>
      <c r="AC30" s="769">
        <f t="shared" si="5"/>
        <v>0</v>
      </c>
      <c r="AD30" s="769">
        <f t="shared" si="5"/>
        <v>0</v>
      </c>
      <c r="AE30" s="769">
        <f t="shared" si="5"/>
        <v>0</v>
      </c>
      <c r="AF30" s="769">
        <f t="shared" si="5"/>
        <v>0</v>
      </c>
      <c r="AG30" s="769">
        <f t="shared" si="5"/>
        <v>0</v>
      </c>
      <c r="AH30" s="769">
        <f t="shared" si="5"/>
        <v>0</v>
      </c>
      <c r="AI30" s="769">
        <f t="shared" si="5"/>
        <v>0</v>
      </c>
      <c r="AJ30" s="769">
        <f t="shared" si="5"/>
        <v>0</v>
      </c>
      <c r="AK30" s="769">
        <f t="shared" si="5"/>
        <v>0</v>
      </c>
      <c r="AL30" s="769">
        <f t="shared" si="5"/>
        <v>0</v>
      </c>
      <c r="AM30" s="769">
        <f t="shared" si="5"/>
        <v>0</v>
      </c>
      <c r="AN30" s="94"/>
      <c r="AO30" s="164">
        <f ca="1">IF(Data!$H$2="ja",IF(HLOOKUP($G$5,'Partner-period(er)'!$AP:$BD,5+$A30+((AO$15-1)*50),FALSE)&gt;0,1,0),0)</f>
        <v>0</v>
      </c>
      <c r="AP30" s="165">
        <f ca="1">IF(Data!$H$2="ja",IF(HLOOKUP($G$5,'Partner-period(er)'!$AP:$BD,5+$A30+((AP$15-1)*50),FALSE)&gt;0,1,0),0)</f>
        <v>0</v>
      </c>
      <c r="AQ30" s="165">
        <f ca="1">IF(Data!$H$2="ja",IF(HLOOKUP($G$5,'Partner-period(er)'!$AP:$BD,5+$A30+((AQ$15-1)*50),FALSE)&gt;0,1,0),0)</f>
        <v>0</v>
      </c>
      <c r="AR30" s="165">
        <f ca="1">IF(Data!$H$2="ja",IF(HLOOKUP($G$5,'Partner-period(er)'!$AP:$BD,5+$A30+((AR$15-1)*50),FALSE)&gt;0,1,0),0)</f>
        <v>0</v>
      </c>
      <c r="AS30" s="165">
        <f ca="1">IF(Data!$H$2="ja",IF(HLOOKUP($G$5,'Partner-period(er)'!$AP:$BD,5+$A30+((AS$15-1)*50),FALSE)&gt;0,1,0),0)</f>
        <v>0</v>
      </c>
      <c r="AT30" s="165">
        <f ca="1">IF(Data!$H$2="ja",IF(HLOOKUP($G$5,'Partner-period(er)'!$AP:$BD,5+$A30+((AT$15-1)*50),FALSE)&gt;0,1,0),0)</f>
        <v>0</v>
      </c>
      <c r="AU30" s="165">
        <f ca="1">IF(Data!$H$2="ja",IF(HLOOKUP($G$5,'Partner-period(er)'!$AP:$BD,5+$A30+((AU$15-1)*50),FALSE)&gt;0,1,0),0)</f>
        <v>0</v>
      </c>
      <c r="AV30" s="165">
        <f ca="1">IF(Data!$H$2="ja",IF(HLOOKUP($G$5,'Partner-period(er)'!$AP:$BD,5+$A30+((AV$15-1)*50),FALSE)&gt;0,1,0),0)</f>
        <v>0</v>
      </c>
      <c r="AW30" s="165">
        <f ca="1">IF(Data!$H$2="ja",IF(HLOOKUP($G$5,'Partner-period(er)'!$AP:$BD,5+$A30+((AW$15-1)*50),FALSE)&gt;0,1,0),0)</f>
        <v>0</v>
      </c>
      <c r="AX30" s="165">
        <f ca="1">IF(Data!$H$2="ja",IF(HLOOKUP($G$5,'Partner-period(er)'!$AP:$BD,5+$A30+((AX$15-1)*50),FALSE)&gt;0,1,0),0)</f>
        <v>0</v>
      </c>
      <c r="AY30" s="165">
        <f ca="1">IF(Data!$H$2="ja",IF(HLOOKUP($G$5,'Partner-period(er)'!$AP:$BD,5+$A30+((AY$15-1)*50),FALSE)&gt;0,1,0),0)</f>
        <v>0</v>
      </c>
      <c r="AZ30" s="165">
        <f ca="1">IF(Data!$H$2="ja",IF(HLOOKUP($G$5,'Partner-period(er)'!$AP:$BD,5+$A30+((AZ$15-1)*50),FALSE)&gt;0,1,0),0)</f>
        <v>0</v>
      </c>
      <c r="BA30" s="165">
        <f ca="1">IF(Data!$H$2="ja",IF(HLOOKUP($G$5,'Partner-period(er)'!$AP:$BD,5+$A30+((BA$15-1)*50),FALSE)&gt;0,1,0),0)</f>
        <v>0</v>
      </c>
      <c r="BB30" s="165">
        <f ca="1">IF(Data!$H$2="ja",IF(HLOOKUP($G$5,'Partner-period(er)'!$AP:$BD,5+$A30+((BB$15-1)*50),FALSE)&gt;0,1,0),0)</f>
        <v>0</v>
      </c>
      <c r="BC30" s="166">
        <f ca="1">IF(Data!$H$2="ja",IF(HLOOKUP($G$5,'Partner-period(er)'!$AP:$BD,5+$A30+((BC$15-1)*50),FALSE)&gt;0,1,0),0)</f>
        <v>0</v>
      </c>
      <c r="BE30" s="94"/>
      <c r="BF30" s="164">
        <f ca="1">IF(Data!$H$2="ja",IF(HLOOKUP($G$5,'Partner-period(er)'!$AP:$BD,5+$A30+((BF$15-1)*50),FALSE)&gt;0,1,0),0)</f>
        <v>0</v>
      </c>
      <c r="BG30" s="165">
        <f ca="1">IF(Data!$H$2="ja",IF(HLOOKUP($G$5,'Partner-period(er)'!$AP:$BD,5+$A30+((BG$15-1)*50),FALSE)&gt;0,1,0),0)</f>
        <v>0</v>
      </c>
      <c r="BH30" s="165">
        <f ca="1">IF(Data!$H$2="ja",IF(HLOOKUP($G$5,'Partner-period(er)'!$AP:$BD,5+$A30+((BH$15-1)*50),FALSE)&gt;0,1,0),0)</f>
        <v>0</v>
      </c>
      <c r="BI30" s="165">
        <f ca="1">IF(Data!$H$2="ja",IF(HLOOKUP($G$5,'Partner-period(er)'!$AP:$BD,5+$A30+((BI$15-1)*50),FALSE)&gt;0,1,0),0)</f>
        <v>0</v>
      </c>
      <c r="BJ30" s="165">
        <f ca="1">IF(Data!$H$2="ja",IF(HLOOKUP($G$5,'Partner-period(er)'!$AP:$BD,5+$A30+((BJ$15-1)*50),FALSE)&gt;0,1,0),0)</f>
        <v>0</v>
      </c>
      <c r="BK30" s="165">
        <f ca="1">IF(Data!$H$2="ja",IF(HLOOKUP($G$5,'Partner-period(er)'!$AP:$BD,5+$A30+((BK$15-1)*50),FALSE)&gt;0,1,0),0)</f>
        <v>0</v>
      </c>
      <c r="BL30" s="165">
        <f ca="1">IF(Data!$H$2="ja",IF(HLOOKUP($G$5,'Partner-period(er)'!$AP:$BD,5+$A30+((BL$15-1)*50),FALSE)&gt;0,1,0),0)</f>
        <v>0</v>
      </c>
      <c r="BM30" s="165">
        <f ca="1">IF(Data!$H$2="ja",IF(HLOOKUP($G$5,'Partner-period(er)'!$AP:$BD,5+$A30+((BM$15-1)*50),FALSE)&gt;0,1,0),0)</f>
        <v>0</v>
      </c>
      <c r="BN30" s="165">
        <f ca="1">IF(Data!$H$2="ja",IF(HLOOKUP($G$5,'Partner-period(er)'!$AP:$BD,5+$A30+((BN$15-1)*50),FALSE)&gt;0,1,0),0)</f>
        <v>0</v>
      </c>
      <c r="BO30" s="165">
        <f ca="1">IF(Data!$H$2="ja",IF(HLOOKUP($G$5,'Partner-period(er)'!$AP:$BD,5+$A30+((BO$15-1)*50),FALSE)&gt;0,1,0),0)</f>
        <v>0</v>
      </c>
      <c r="BP30" s="165">
        <f ca="1">IF(Data!$H$2="ja",IF(HLOOKUP($G$5,'Partner-period(er)'!$AP:$BD,5+$A30+((BP$15-1)*50),FALSE)&gt;0,1,0),0)</f>
        <v>0</v>
      </c>
      <c r="BQ30" s="165">
        <f ca="1">IF(Data!$H$2="ja",IF(HLOOKUP($G$5,'Partner-period(er)'!$AP:$BD,5+$A30+((BQ$15-1)*50),FALSE)&gt;0,1,0),0)</f>
        <v>0</v>
      </c>
      <c r="BR30" s="165">
        <f ca="1">IF(Data!$H$2="ja",IF(HLOOKUP($G$5,'Partner-period(er)'!$AP:$BD,5+$A30+((BR$15-1)*50),FALSE)&gt;0,1,0),0)</f>
        <v>0</v>
      </c>
      <c r="BS30" s="165">
        <f ca="1">IF(Data!$H$2="ja",IF(HLOOKUP($G$5,'Partner-period(er)'!$AP:$BD,5+$A30+((BS$15-1)*50),FALSE)&gt;0,1,0),0)</f>
        <v>0</v>
      </c>
      <c r="BT30" s="166">
        <f ca="1">IF(Data!$H$2="ja",IF(HLOOKUP($G$5,'Partner-period(er)'!$AP:$BD,5+$A30+((BT$15-1)*50),FALSE)&gt;0,1,0),0)</f>
        <v>0</v>
      </c>
    </row>
    <row r="31" spans="1:72" ht="12" customHeight="1" x14ac:dyDescent="0.25">
      <c r="A31" s="92">
        <v>15</v>
      </c>
      <c r="B31" s="35"/>
      <c r="C31" s="32" t="str">
        <f>'Budget &amp; Total'!C38</f>
        <v>Andre omkostninger total</v>
      </c>
      <c r="D31" s="32"/>
      <c r="E31" s="125" t="s">
        <v>31</v>
      </c>
      <c r="F31" s="246">
        <f>'Budget &amp; Total'!G38</f>
        <v>0</v>
      </c>
      <c r="G31" s="126">
        <f ca="1">HLOOKUP($G$5,'Period(er)'!$X:$AL,5+A31,FALSE)</f>
        <v>0</v>
      </c>
      <c r="I31" s="127">
        <f t="shared" si="4"/>
        <v>0</v>
      </c>
      <c r="J31" s="170">
        <f>SUM(J24:J30)</f>
        <v>0</v>
      </c>
      <c r="K31" s="170">
        <f t="shared" ref="K31:X31" si="6">SUM(K24:K30)</f>
        <v>0</v>
      </c>
      <c r="L31" s="170">
        <f t="shared" si="6"/>
        <v>0</v>
      </c>
      <c r="M31" s="170">
        <f t="shared" si="6"/>
        <v>0</v>
      </c>
      <c r="N31" s="170">
        <f t="shared" si="6"/>
        <v>0</v>
      </c>
      <c r="O31" s="170">
        <f t="shared" si="6"/>
        <v>0</v>
      </c>
      <c r="P31" s="170">
        <f t="shared" si="6"/>
        <v>0</v>
      </c>
      <c r="Q31" s="170">
        <f t="shared" si="6"/>
        <v>0</v>
      </c>
      <c r="R31" s="170">
        <f t="shared" si="6"/>
        <v>0</v>
      </c>
      <c r="S31" s="170">
        <f t="shared" si="6"/>
        <v>0</v>
      </c>
      <c r="T31" s="170">
        <f t="shared" si="6"/>
        <v>0</v>
      </c>
      <c r="U31" s="170">
        <f t="shared" si="6"/>
        <v>0</v>
      </c>
      <c r="V31" s="170">
        <f t="shared" si="6"/>
        <v>0</v>
      </c>
      <c r="W31" s="170">
        <f t="shared" si="6"/>
        <v>0</v>
      </c>
      <c r="X31" s="790">
        <f t="shared" si="6"/>
        <v>0</v>
      </c>
      <c r="Y31" s="770">
        <f>SUM(Y24:Y30)</f>
        <v>0</v>
      </c>
      <c r="Z31" s="770">
        <f t="shared" ref="Z31:AM31" si="7">SUM(Z24:Z30)</f>
        <v>0</v>
      </c>
      <c r="AA31" s="770">
        <f t="shared" si="7"/>
        <v>0</v>
      </c>
      <c r="AB31" s="770">
        <f t="shared" si="7"/>
        <v>0</v>
      </c>
      <c r="AC31" s="770">
        <f t="shared" si="7"/>
        <v>0</v>
      </c>
      <c r="AD31" s="770">
        <f t="shared" si="7"/>
        <v>0</v>
      </c>
      <c r="AE31" s="770">
        <f t="shared" si="7"/>
        <v>0</v>
      </c>
      <c r="AF31" s="770">
        <f t="shared" si="7"/>
        <v>0</v>
      </c>
      <c r="AG31" s="770">
        <f t="shared" si="7"/>
        <v>0</v>
      </c>
      <c r="AH31" s="770">
        <f t="shared" si="7"/>
        <v>0</v>
      </c>
      <c r="AI31" s="770">
        <f t="shared" si="7"/>
        <v>0</v>
      </c>
      <c r="AJ31" s="770">
        <f t="shared" si="7"/>
        <v>0</v>
      </c>
      <c r="AK31" s="770">
        <f t="shared" si="7"/>
        <v>0</v>
      </c>
      <c r="AL31" s="770">
        <f t="shared" si="7"/>
        <v>0</v>
      </c>
      <c r="AM31" s="770">
        <f t="shared" si="7"/>
        <v>0</v>
      </c>
      <c r="AN31" s="94"/>
      <c r="BE31" s="94"/>
    </row>
    <row r="32" spans="1:72" ht="15.75" customHeight="1" thickBot="1" x14ac:dyDescent="0.3">
      <c r="A32" s="92">
        <v>16</v>
      </c>
      <c r="B32" s="406" t="str">
        <f>Data!B55</f>
        <v>Totale omkostninger</v>
      </c>
      <c r="C32" s="130"/>
      <c r="D32" s="130"/>
      <c r="E32" s="131" t="s">
        <v>31</v>
      </c>
      <c r="F32" s="247">
        <f>'Budget &amp; Total'!G39</f>
        <v>0</v>
      </c>
      <c r="G32" s="132">
        <f ca="1">HLOOKUP($G$5,'Period(er)'!$X:$AL,5+A32,FALSE)</f>
        <v>0</v>
      </c>
      <c r="I32" s="809">
        <f t="shared" si="4"/>
        <v>0</v>
      </c>
      <c r="J32" s="810">
        <f>J31+J22</f>
        <v>0</v>
      </c>
      <c r="K32" s="758">
        <f t="shared" ref="K32:X32" si="8">K31+K22</f>
        <v>0</v>
      </c>
      <c r="L32" s="758">
        <f t="shared" si="8"/>
        <v>0</v>
      </c>
      <c r="M32" s="758">
        <f t="shared" si="8"/>
        <v>0</v>
      </c>
      <c r="N32" s="758">
        <f t="shared" si="8"/>
        <v>0</v>
      </c>
      <c r="O32" s="758">
        <f t="shared" si="8"/>
        <v>0</v>
      </c>
      <c r="P32" s="758">
        <f t="shared" si="8"/>
        <v>0</v>
      </c>
      <c r="Q32" s="758">
        <f t="shared" si="8"/>
        <v>0</v>
      </c>
      <c r="R32" s="758">
        <f t="shared" si="8"/>
        <v>0</v>
      </c>
      <c r="S32" s="758">
        <f t="shared" si="8"/>
        <v>0</v>
      </c>
      <c r="T32" s="758">
        <f t="shared" si="8"/>
        <v>0</v>
      </c>
      <c r="U32" s="758">
        <f t="shared" si="8"/>
        <v>0</v>
      </c>
      <c r="V32" s="758">
        <f t="shared" si="8"/>
        <v>0</v>
      </c>
      <c r="W32" s="758">
        <f t="shared" si="8"/>
        <v>0</v>
      </c>
      <c r="X32" s="790">
        <f t="shared" si="8"/>
        <v>0</v>
      </c>
      <c r="Y32" s="770">
        <f>Y31+Y22</f>
        <v>0</v>
      </c>
      <c r="Z32" s="770">
        <f t="shared" ref="Z32:AM32" si="9">Z31+Z22</f>
        <v>0</v>
      </c>
      <c r="AA32" s="770">
        <f t="shared" si="9"/>
        <v>0</v>
      </c>
      <c r="AB32" s="770">
        <f t="shared" si="9"/>
        <v>0</v>
      </c>
      <c r="AC32" s="770">
        <f t="shared" si="9"/>
        <v>0</v>
      </c>
      <c r="AD32" s="770">
        <f t="shared" si="9"/>
        <v>0</v>
      </c>
      <c r="AE32" s="770">
        <f t="shared" si="9"/>
        <v>0</v>
      </c>
      <c r="AF32" s="770">
        <f t="shared" si="9"/>
        <v>0</v>
      </c>
      <c r="AG32" s="770">
        <f t="shared" si="9"/>
        <v>0</v>
      </c>
      <c r="AH32" s="770">
        <f t="shared" si="9"/>
        <v>0</v>
      </c>
      <c r="AI32" s="770">
        <f t="shared" si="9"/>
        <v>0</v>
      </c>
      <c r="AJ32" s="770">
        <f t="shared" si="9"/>
        <v>0</v>
      </c>
      <c r="AK32" s="770">
        <f t="shared" si="9"/>
        <v>0</v>
      </c>
      <c r="AL32" s="770">
        <f t="shared" si="9"/>
        <v>0</v>
      </c>
      <c r="AM32" s="770">
        <f t="shared" si="9"/>
        <v>0</v>
      </c>
      <c r="AN32" s="94"/>
      <c r="BE32" s="94"/>
    </row>
    <row r="33" spans="1:73" s="1" customFormat="1" ht="12" customHeight="1" thickTop="1" x14ac:dyDescent="0.25">
      <c r="A33" s="92">
        <v>17</v>
      </c>
      <c r="B33" s="38" t="str">
        <f>Data!B79</f>
        <v>Tilskud</v>
      </c>
      <c r="C33" s="9"/>
      <c r="D33" s="9"/>
      <c r="E33" s="27"/>
      <c r="F33" s="117"/>
      <c r="G33" s="133"/>
      <c r="H33" s="9"/>
      <c r="I33" s="134"/>
      <c r="J33" s="479"/>
      <c r="K33" s="168"/>
      <c r="L33" s="168"/>
      <c r="M33" s="168"/>
      <c r="N33" s="168"/>
      <c r="O33" s="168"/>
      <c r="P33" s="168"/>
      <c r="Q33" s="168"/>
      <c r="R33" s="168"/>
      <c r="S33" s="168"/>
      <c r="T33" s="168"/>
      <c r="U33" s="168"/>
      <c r="V33" s="168"/>
      <c r="W33" s="168"/>
      <c r="X33" s="169"/>
      <c r="Y33" s="769"/>
      <c r="Z33" s="769"/>
      <c r="AA33" s="769"/>
      <c r="AB33" s="769"/>
      <c r="AC33" s="769"/>
      <c r="AD33" s="769"/>
      <c r="AE33" s="769"/>
      <c r="AF33" s="769"/>
      <c r="AG33" s="769"/>
      <c r="AH33" s="769"/>
      <c r="AI33" s="769"/>
      <c r="AJ33" s="769"/>
      <c r="AK33" s="769"/>
      <c r="AL33" s="769"/>
      <c r="AM33" s="769"/>
      <c r="AN33" s="94"/>
      <c r="BE33" s="94"/>
    </row>
    <row r="34" spans="1:73" s="1" customFormat="1" ht="12" customHeight="1" x14ac:dyDescent="0.25">
      <c r="A34" s="92">
        <v>18</v>
      </c>
      <c r="B34" s="38"/>
      <c r="C34" s="9" t="str">
        <f>Data!B26</f>
        <v>Beregnet tilskud</v>
      </c>
      <c r="D34" s="9"/>
      <c r="E34" s="27" t="s">
        <v>31</v>
      </c>
      <c r="F34" s="117"/>
      <c r="G34" s="119">
        <f ca="1">HLOOKUP($G$5,'Period(er)'!$X:$AL,5+A34,FALSE)</f>
        <v>0</v>
      </c>
      <c r="H34" s="9"/>
      <c r="I34" s="120">
        <f>SUM(J34:AM34)</f>
        <v>0</v>
      </c>
      <c r="J34" s="479">
        <f>J32*J12</f>
        <v>0</v>
      </c>
      <c r="K34" s="168">
        <f t="shared" ref="K34:X34" si="10">K32*K12</f>
        <v>0</v>
      </c>
      <c r="L34" s="168">
        <f t="shared" si="10"/>
        <v>0</v>
      </c>
      <c r="M34" s="168">
        <f t="shared" si="10"/>
        <v>0</v>
      </c>
      <c r="N34" s="168">
        <f t="shared" si="10"/>
        <v>0</v>
      </c>
      <c r="O34" s="168">
        <f t="shared" si="10"/>
        <v>0</v>
      </c>
      <c r="P34" s="168">
        <f t="shared" si="10"/>
        <v>0</v>
      </c>
      <c r="Q34" s="168">
        <f t="shared" si="10"/>
        <v>0</v>
      </c>
      <c r="R34" s="168">
        <f t="shared" si="10"/>
        <v>0</v>
      </c>
      <c r="S34" s="168">
        <f t="shared" si="10"/>
        <v>0</v>
      </c>
      <c r="T34" s="168">
        <f t="shared" si="10"/>
        <v>0</v>
      </c>
      <c r="U34" s="168">
        <f t="shared" si="10"/>
        <v>0</v>
      </c>
      <c r="V34" s="168">
        <f t="shared" si="10"/>
        <v>0</v>
      </c>
      <c r="W34" s="168">
        <f t="shared" si="10"/>
        <v>0</v>
      </c>
      <c r="X34" s="169">
        <f t="shared" si="10"/>
        <v>0</v>
      </c>
      <c r="Y34" s="769">
        <f>Y32*Y12</f>
        <v>0</v>
      </c>
      <c r="Z34" s="769">
        <f t="shared" ref="Z34:AM34" si="11">Z32*Z12</f>
        <v>0</v>
      </c>
      <c r="AA34" s="769">
        <f t="shared" si="11"/>
        <v>0</v>
      </c>
      <c r="AB34" s="769">
        <f t="shared" si="11"/>
        <v>0</v>
      </c>
      <c r="AC34" s="769">
        <f t="shared" si="11"/>
        <v>0</v>
      </c>
      <c r="AD34" s="769">
        <f t="shared" si="11"/>
        <v>0</v>
      </c>
      <c r="AE34" s="769">
        <f t="shared" si="11"/>
        <v>0</v>
      </c>
      <c r="AF34" s="769">
        <f t="shared" si="11"/>
        <v>0</v>
      </c>
      <c r="AG34" s="769">
        <f t="shared" si="11"/>
        <v>0</v>
      </c>
      <c r="AH34" s="769">
        <f t="shared" si="11"/>
        <v>0</v>
      </c>
      <c r="AI34" s="769">
        <f t="shared" si="11"/>
        <v>0</v>
      </c>
      <c r="AJ34" s="769">
        <f t="shared" si="11"/>
        <v>0</v>
      </c>
      <c r="AK34" s="769">
        <f t="shared" si="11"/>
        <v>0</v>
      </c>
      <c r="AL34" s="769">
        <f t="shared" si="11"/>
        <v>0</v>
      </c>
      <c r="AM34" s="769">
        <f t="shared" si="11"/>
        <v>0</v>
      </c>
      <c r="AN34" s="94"/>
      <c r="BE34" s="94"/>
    </row>
    <row r="35" spans="1:73" ht="12" customHeight="1" x14ac:dyDescent="0.25">
      <c r="A35" s="92">
        <v>19</v>
      </c>
      <c r="B35" s="39"/>
      <c r="C35" s="9" t="str">
        <f>Data!B27</f>
        <v>Forudbetalt tilskud (efter aftale)</v>
      </c>
      <c r="D35" s="135"/>
      <c r="E35" s="27" t="s">
        <v>31</v>
      </c>
      <c r="F35" s="117"/>
      <c r="G35" s="119">
        <f ca="1">HLOOKUP($G$5,'Period(er)'!$X:$AL,5+A35,FALSE)</f>
        <v>0</v>
      </c>
      <c r="I35" s="120">
        <f>SUM(J35:AM35)</f>
        <v>0</v>
      </c>
      <c r="J35" s="608"/>
      <c r="K35" s="609"/>
      <c r="L35" s="609"/>
      <c r="M35" s="609"/>
      <c r="N35" s="609"/>
      <c r="O35" s="609"/>
      <c r="P35" s="609"/>
      <c r="Q35" s="609"/>
      <c r="R35" s="609"/>
      <c r="S35" s="609"/>
      <c r="T35" s="609"/>
      <c r="U35" s="609"/>
      <c r="V35" s="609"/>
      <c r="W35" s="609"/>
      <c r="X35" s="610"/>
      <c r="Y35" s="771"/>
      <c r="Z35" s="771"/>
      <c r="AA35" s="771"/>
      <c r="AB35" s="771"/>
      <c r="AC35" s="771"/>
      <c r="AD35" s="771"/>
      <c r="AE35" s="771"/>
      <c r="AF35" s="771"/>
      <c r="AG35" s="771"/>
      <c r="AH35" s="771"/>
      <c r="AI35" s="771"/>
      <c r="AJ35" s="771"/>
      <c r="AK35" s="771"/>
      <c r="AL35" s="771"/>
      <c r="AM35" s="771"/>
      <c r="AN35" s="94"/>
      <c r="BE35" s="94"/>
    </row>
    <row r="36" spans="1:73" ht="12" customHeight="1" x14ac:dyDescent="0.25">
      <c r="A36" s="92">
        <v>20</v>
      </c>
      <c r="B36" s="39"/>
      <c r="C36" s="9" t="str">
        <f>Data!B28</f>
        <v>Justering for timepris inklusiv overhead</v>
      </c>
      <c r="D36" s="135"/>
      <c r="E36" s="27" t="s">
        <v>31</v>
      </c>
      <c r="F36" s="117"/>
      <c r="G36" s="119">
        <f ca="1">HLOOKUP($G$5,'Period(er)'!$X:$AL,5+A36,FALSE)</f>
        <v>0</v>
      </c>
      <c r="I36" s="120">
        <f ca="1">SUM(J36:AM36)</f>
        <v>0</v>
      </c>
      <c r="J36" s="479">
        <f ca="1">HLOOKUP($G$5,'Partner-period(er)'!$J:$X,25+((J$2-1)*50),FALSE)</f>
        <v>0</v>
      </c>
      <c r="K36" s="168">
        <f ca="1">HLOOKUP($G$5,'Partner-period(er)'!$J:$X,25+((K$2-1)*50),FALSE)</f>
        <v>0</v>
      </c>
      <c r="L36" s="168">
        <f ca="1">HLOOKUP($G$5,'Partner-period(er)'!$J:$X,25+((L$2-1)*50),FALSE)</f>
        <v>0</v>
      </c>
      <c r="M36" s="168">
        <f ca="1">HLOOKUP($G$5,'Partner-period(er)'!$J:$X,25+((M$2-1)*50),FALSE)</f>
        <v>0</v>
      </c>
      <c r="N36" s="168">
        <f ca="1">HLOOKUP($G$5,'Partner-period(er)'!$J:$X,25+((N$2-1)*50),FALSE)</f>
        <v>0</v>
      </c>
      <c r="O36" s="168">
        <f ca="1">HLOOKUP($G$5,'Partner-period(er)'!$J:$X,25+((O$2-1)*50),FALSE)</f>
        <v>0</v>
      </c>
      <c r="P36" s="168">
        <f ca="1">HLOOKUP($G$5,'Partner-period(er)'!$J:$X,25+((P$2-1)*50),FALSE)</f>
        <v>0</v>
      </c>
      <c r="Q36" s="168">
        <f ca="1">HLOOKUP($G$5,'Partner-period(er)'!$J:$X,25+((Q$2-1)*50),FALSE)</f>
        <v>0</v>
      </c>
      <c r="R36" s="168">
        <f ca="1">HLOOKUP($G$5,'Partner-period(er)'!$J:$X,25+((R$2-1)*50),FALSE)</f>
        <v>0</v>
      </c>
      <c r="S36" s="168">
        <f ca="1">HLOOKUP($G$5,'Partner-period(er)'!$J:$X,25+((S$2-1)*50),FALSE)</f>
        <v>0</v>
      </c>
      <c r="T36" s="168">
        <f ca="1">HLOOKUP($G$5,'Partner-period(er)'!$J:$X,25+((T$2-1)*50),FALSE)</f>
        <v>0</v>
      </c>
      <c r="U36" s="168">
        <f ca="1">HLOOKUP($G$5,'Partner-period(er)'!$J:$X,25+((U$2-1)*50),FALSE)</f>
        <v>0</v>
      </c>
      <c r="V36" s="168">
        <f ca="1">HLOOKUP($G$5,'Partner-period(er)'!$J:$X,25+((V$2-1)*50),FALSE)</f>
        <v>0</v>
      </c>
      <c r="W36" s="168">
        <f ca="1">HLOOKUP($G$5,'Partner-period(er)'!$J:$X,25+((W$2-1)*50),FALSE)</f>
        <v>0</v>
      </c>
      <c r="X36" s="169">
        <f ca="1">HLOOKUP($G$5,'Partner-period(er)'!$J:$X,25+((X$2-1)*50),FALSE)</f>
        <v>0</v>
      </c>
      <c r="Y36" s="769">
        <f ca="1">HLOOKUP($G$5,'Partner-period(er)'!$J:$X,25+((Y$2-1)*50),FALSE)</f>
        <v>0</v>
      </c>
      <c r="Z36" s="769">
        <f ca="1">HLOOKUP($G$5,'Partner-period(er)'!$J:$X,25+((Z$2-1)*50),FALSE)</f>
        <v>0</v>
      </c>
      <c r="AA36" s="769">
        <f ca="1">HLOOKUP($G$5,'Partner-period(er)'!$J:$X,25+((AA$2-1)*50),FALSE)</f>
        <v>0</v>
      </c>
      <c r="AB36" s="769">
        <f ca="1">HLOOKUP($G$5,'Partner-period(er)'!$J:$X,25+((AB$2-1)*50),FALSE)</f>
        <v>0</v>
      </c>
      <c r="AC36" s="769">
        <f ca="1">HLOOKUP($G$5,'Partner-period(er)'!$J:$X,25+((AC$2-1)*50),FALSE)</f>
        <v>0</v>
      </c>
      <c r="AD36" s="769">
        <f ca="1">HLOOKUP($G$5,'Partner-period(er)'!$J:$X,25+((AD$2-1)*50),FALSE)</f>
        <v>0</v>
      </c>
      <c r="AE36" s="769">
        <f ca="1">HLOOKUP($G$5,'Partner-period(er)'!$J:$X,25+((AE$2-1)*50),FALSE)</f>
        <v>0</v>
      </c>
      <c r="AF36" s="769">
        <f ca="1">HLOOKUP($G$5,'Partner-period(er)'!$J:$X,25+((AF$2-1)*50),FALSE)</f>
        <v>0</v>
      </c>
      <c r="AG36" s="769">
        <f ca="1">HLOOKUP($G$5,'Partner-period(er)'!$J:$X,25+((AG$2-1)*50),FALSE)</f>
        <v>0</v>
      </c>
      <c r="AH36" s="769">
        <f ca="1">HLOOKUP($G$5,'Partner-period(er)'!$J:$X,25+((AH$2-1)*50),FALSE)</f>
        <v>0</v>
      </c>
      <c r="AI36" s="769">
        <f ca="1">HLOOKUP($G$5,'Partner-period(er)'!$J:$X,25+((AI$2-1)*50),FALSE)</f>
        <v>0</v>
      </c>
      <c r="AJ36" s="769">
        <f ca="1">HLOOKUP($G$5,'Partner-period(er)'!$J:$X,25+((AJ$2-1)*50),FALSE)</f>
        <v>0</v>
      </c>
      <c r="AK36" s="769">
        <f ca="1">HLOOKUP($G$5,'Partner-period(er)'!$J:$X,25+((AK$2-1)*50),FALSE)</f>
        <v>0</v>
      </c>
      <c r="AL36" s="769">
        <f ca="1">HLOOKUP($G$5,'Partner-period(er)'!$J:$X,25+((AL$2-1)*50),FALSE)</f>
        <v>0</v>
      </c>
      <c r="AM36" s="769">
        <f ca="1">HLOOKUP($G$5,'Partner-period(er)'!$J:$X,25+((AM$2-1)*50),FALSE)</f>
        <v>0</v>
      </c>
      <c r="AN36" s="168" t="e">
        <f ca="1">HLOOKUP($G$5,'Partner-period(er)'!$J:$X,25+((AN$2-1)*50),FALSE)</f>
        <v>#VALUE!</v>
      </c>
      <c r="AO36" s="168" t="e" vm="1">
        <f ca="1">HLOOKUP($G$5,'Partner-period(er)'!$J:$X,25+((AO$2-1)*50),FALSE)</f>
        <v>#VALUE!</v>
      </c>
      <c r="AP36" s="168" t="e" vm="1">
        <f ca="1">HLOOKUP($G$5,'Partner-period(er)'!$J:$X,25+((AP$2-1)*50),FALSE)</f>
        <v>#VALUE!</v>
      </c>
      <c r="AQ36" s="168" t="e" vm="1">
        <f ca="1">HLOOKUP($G$5,'Partner-period(er)'!$J:$X,25+((AQ$2-1)*50),FALSE)</f>
        <v>#VALUE!</v>
      </c>
      <c r="AR36" s="168" t="e" vm="1">
        <f ca="1">HLOOKUP($G$5,'Partner-period(er)'!$J:$X,25+((AR$2-1)*50),FALSE)</f>
        <v>#VALUE!</v>
      </c>
      <c r="AS36" s="168" t="e" vm="1">
        <f ca="1">HLOOKUP($G$5,'Partner-period(er)'!$J:$X,25+((AS$2-1)*50),FALSE)</f>
        <v>#VALUE!</v>
      </c>
      <c r="AT36" s="168" t="e" vm="1">
        <f ca="1">HLOOKUP($G$5,'Partner-period(er)'!$J:$X,25+((AT$2-1)*50),FALSE)</f>
        <v>#VALUE!</v>
      </c>
      <c r="AU36" s="168" t="e" vm="1">
        <f ca="1">HLOOKUP($G$5,'Partner-period(er)'!$J:$X,25+((AU$2-1)*50),FALSE)</f>
        <v>#VALUE!</v>
      </c>
      <c r="AV36" s="168" t="e" vm="1">
        <f ca="1">HLOOKUP($G$5,'Partner-period(er)'!$J:$X,25+((AV$2-1)*50),FALSE)</f>
        <v>#VALUE!</v>
      </c>
      <c r="AW36" s="168" t="e" vm="1">
        <f ca="1">HLOOKUP($G$5,'Partner-period(er)'!$J:$X,25+((AW$2-1)*50),FALSE)</f>
        <v>#VALUE!</v>
      </c>
      <c r="AX36" s="168" t="e" vm="1">
        <f ca="1">HLOOKUP($G$5,'Partner-period(er)'!$J:$X,25+((AX$2-1)*50),FALSE)</f>
        <v>#VALUE!</v>
      </c>
      <c r="AY36" s="168" t="e" vm="1">
        <f ca="1">HLOOKUP($G$5,'Partner-period(er)'!$J:$X,25+((AY$2-1)*50),FALSE)</f>
        <v>#VALUE!</v>
      </c>
      <c r="AZ36" s="168" t="e" vm="1">
        <f ca="1">HLOOKUP($G$5,'Partner-period(er)'!$J:$X,25+((AZ$2-1)*50),FALSE)</f>
        <v>#VALUE!</v>
      </c>
      <c r="BA36" s="168" t="e" vm="1">
        <f ca="1">HLOOKUP($G$5,'Partner-period(er)'!$J:$X,25+((BA$2-1)*50),FALSE)</f>
        <v>#VALUE!</v>
      </c>
      <c r="BB36" s="168" t="e" vm="1">
        <f ca="1">HLOOKUP($G$5,'Partner-period(er)'!$J:$X,25+((BB$2-1)*50),FALSE)</f>
        <v>#VALUE!</v>
      </c>
      <c r="BC36" s="168" t="e" vm="1">
        <f ca="1">HLOOKUP($G$5,'Partner-period(er)'!$J:$X,25+((BC$2-1)*50),FALSE)</f>
        <v>#VALUE!</v>
      </c>
      <c r="BD36" s="168" t="e" vm="1">
        <f ca="1">HLOOKUP($G$5,'Partner-period(er)'!$J:$X,25+((BD$2-1)*50),FALSE)</f>
        <v>#VALUE!</v>
      </c>
      <c r="BE36" s="168" t="e">
        <f ca="1">HLOOKUP($G$5,'Partner-period(er)'!$J:$X,25+((BE$2-1)*50),FALSE)</f>
        <v>#VALUE!</v>
      </c>
      <c r="BF36" s="168" t="e" vm="1">
        <f ca="1">HLOOKUP($G$5,'Partner-period(er)'!$J:$X,25+((BF$2-1)*50),FALSE)</f>
        <v>#VALUE!</v>
      </c>
      <c r="BG36" s="168" t="e" vm="1">
        <f ca="1">HLOOKUP($G$5,'Partner-period(er)'!$J:$X,25+((BG$2-1)*50),FALSE)</f>
        <v>#VALUE!</v>
      </c>
      <c r="BH36" s="168" t="e" vm="1">
        <f ca="1">HLOOKUP($G$5,'Partner-period(er)'!$J:$X,25+((BH$2-1)*50),FALSE)</f>
        <v>#VALUE!</v>
      </c>
      <c r="BI36" s="168" t="e" vm="1">
        <f ca="1">HLOOKUP($G$5,'Partner-period(er)'!$J:$X,25+((BI$2-1)*50),FALSE)</f>
        <v>#VALUE!</v>
      </c>
      <c r="BJ36" s="168" t="e" vm="1">
        <f ca="1">HLOOKUP($G$5,'Partner-period(er)'!$J:$X,25+((BJ$2-1)*50),FALSE)</f>
        <v>#VALUE!</v>
      </c>
      <c r="BK36" s="168" t="e" vm="1">
        <f ca="1">HLOOKUP($G$5,'Partner-period(er)'!$J:$X,25+((BK$2-1)*50),FALSE)</f>
        <v>#VALUE!</v>
      </c>
      <c r="BL36" s="168" t="e" vm="1">
        <f ca="1">HLOOKUP($G$5,'Partner-period(er)'!$J:$X,25+((BL$2-1)*50),FALSE)</f>
        <v>#VALUE!</v>
      </c>
      <c r="BM36" s="168" t="e" vm="1">
        <f ca="1">HLOOKUP($G$5,'Partner-period(er)'!$J:$X,25+((BM$2-1)*50),FALSE)</f>
        <v>#VALUE!</v>
      </c>
      <c r="BN36" s="168" t="e" vm="1">
        <f ca="1">HLOOKUP($G$5,'Partner-period(er)'!$J:$X,25+((BN$2-1)*50),FALSE)</f>
        <v>#VALUE!</v>
      </c>
      <c r="BO36" s="168" t="e" vm="1">
        <f ca="1">HLOOKUP($G$5,'Partner-period(er)'!$J:$X,25+((BO$2-1)*50),FALSE)</f>
        <v>#VALUE!</v>
      </c>
      <c r="BP36" s="168" t="e" vm="1">
        <f ca="1">HLOOKUP($G$5,'Partner-period(er)'!$J:$X,25+((BP$2-1)*50),FALSE)</f>
        <v>#VALUE!</v>
      </c>
      <c r="BQ36" s="168" t="e" vm="1">
        <f ca="1">HLOOKUP($G$5,'Partner-period(er)'!$J:$X,25+((BQ$2-1)*50),FALSE)</f>
        <v>#VALUE!</v>
      </c>
      <c r="BR36" s="168" t="e" vm="1">
        <f ca="1">HLOOKUP($G$5,'Partner-period(er)'!$J:$X,25+((BR$2-1)*50),FALSE)</f>
        <v>#VALUE!</v>
      </c>
      <c r="BS36" s="168" t="e" vm="1">
        <f ca="1">HLOOKUP($G$5,'Partner-period(er)'!$J:$X,25+((BS$2-1)*50),FALSE)</f>
        <v>#VALUE!</v>
      </c>
      <c r="BT36" s="168" t="e" vm="1">
        <f ca="1">HLOOKUP($G$5,'Partner-period(er)'!$J:$X,25+((BT$2-1)*50),FALSE)</f>
        <v>#VALUE!</v>
      </c>
      <c r="BU36" s="168" t="e" vm="1">
        <f ca="1">HLOOKUP($G$5,'Partner-period(er)'!$J:$X,25+((BU$2-1)*50),FALSE)</f>
        <v>#VALUE!</v>
      </c>
    </row>
    <row r="37" spans="1:73" ht="12" customHeight="1" x14ac:dyDescent="0.25">
      <c r="A37" s="92">
        <v>21</v>
      </c>
      <c r="B37" s="39"/>
      <c r="C37" s="9" t="str">
        <f>Data!B29</f>
        <v>Justering for budgetoverskridelse</v>
      </c>
      <c r="D37" s="135"/>
      <c r="E37" s="27" t="s">
        <v>31</v>
      </c>
      <c r="F37" s="117"/>
      <c r="G37" s="119">
        <f ca="1">HLOOKUP($G$5,'Period(er)'!$X:$AL,5+A37,FALSE)</f>
        <v>0</v>
      </c>
      <c r="I37" s="120">
        <f ca="1">IF(Data!H2="nej",                     IF((G34+G35+G36)&gt;F38,-G34-G35-G36+F38,0),SUM(J37:AM37))</f>
        <v>0</v>
      </c>
      <c r="J37" s="480">
        <f ca="1">HLOOKUP($G$5,'Partner-period(er)'!$J:$X,26+((J$2-1)*50),FALSE)</f>
        <v>0</v>
      </c>
      <c r="K37" s="172">
        <f ca="1">HLOOKUP($G$5,'Partner-period(er)'!$J:$X,26+((K$2-1)*50),FALSE)</f>
        <v>0</v>
      </c>
      <c r="L37" s="172">
        <f ca="1">HLOOKUP($G$5,'Partner-period(er)'!$J:$X,26+((L$2-1)*50),FALSE)</f>
        <v>0</v>
      </c>
      <c r="M37" s="172">
        <f ca="1">HLOOKUP($G$5,'Partner-period(er)'!$J:$X,26+((M$2-1)*50),FALSE)</f>
        <v>0</v>
      </c>
      <c r="N37" s="172">
        <f ca="1">HLOOKUP($G$5,'Partner-period(er)'!$J:$X,26+((N$2-1)*50),FALSE)</f>
        <v>0</v>
      </c>
      <c r="O37" s="172">
        <f ca="1">HLOOKUP($G$5,'Partner-period(er)'!$J:$X,26+((O$2-1)*50),FALSE)</f>
        <v>0</v>
      </c>
      <c r="P37" s="172">
        <f ca="1">HLOOKUP($G$5,'Partner-period(er)'!$J:$X,26+((P$2-1)*50),FALSE)</f>
        <v>0</v>
      </c>
      <c r="Q37" s="172">
        <f ca="1">HLOOKUP($G$5,'Partner-period(er)'!$J:$X,26+((Q$2-1)*50),FALSE)</f>
        <v>0</v>
      </c>
      <c r="R37" s="172">
        <f ca="1">HLOOKUP($G$5,'Partner-period(er)'!$J:$X,26+((R$2-1)*50),FALSE)</f>
        <v>0</v>
      </c>
      <c r="S37" s="172">
        <f ca="1">HLOOKUP($G$5,'Partner-period(er)'!$J:$X,26+((S$2-1)*50),FALSE)</f>
        <v>0</v>
      </c>
      <c r="T37" s="172">
        <f ca="1">HLOOKUP($G$5,'Partner-period(er)'!$J:$X,26+((T$2-1)*50),FALSE)</f>
        <v>0</v>
      </c>
      <c r="U37" s="172">
        <f ca="1">HLOOKUP($G$5,'Partner-period(er)'!$J:$X,26+((U$2-1)*50),FALSE)</f>
        <v>0</v>
      </c>
      <c r="V37" s="172">
        <f ca="1">HLOOKUP($G$5,'Partner-period(er)'!$J:$X,26+((V$2-1)*50),FALSE)</f>
        <v>0</v>
      </c>
      <c r="W37" s="172">
        <f ca="1">HLOOKUP($G$5,'Partner-period(er)'!$J:$X,26+((W$2-1)*50),FALSE)</f>
        <v>0</v>
      </c>
      <c r="X37" s="791">
        <f ca="1">HLOOKUP($G$5,'Partner-period(er)'!$J:$X,26+((X$2-1)*50),FALSE)</f>
        <v>0</v>
      </c>
      <c r="Y37" s="769">
        <f ca="1">HLOOKUP($G$5,'Partner-period(er)'!$J:$X,26+((Y$2-1)*50),FALSE)</f>
        <v>0</v>
      </c>
      <c r="Z37" s="769">
        <f ca="1">HLOOKUP($G$5,'Partner-period(er)'!$J:$X,26+((Z$2-1)*50),FALSE)</f>
        <v>0</v>
      </c>
      <c r="AA37" s="769">
        <f ca="1">HLOOKUP($G$5,'Partner-period(er)'!$J:$X,26+((AA$2-1)*50),FALSE)</f>
        <v>0</v>
      </c>
      <c r="AB37" s="769">
        <f ca="1">HLOOKUP($G$5,'Partner-period(er)'!$J:$X,26+((AB$2-1)*50),FALSE)</f>
        <v>0</v>
      </c>
      <c r="AC37" s="769">
        <f ca="1">HLOOKUP($G$5,'Partner-period(er)'!$J:$X,26+((AC$2-1)*50),FALSE)</f>
        <v>0</v>
      </c>
      <c r="AD37" s="769">
        <f ca="1">HLOOKUP($G$5,'Partner-period(er)'!$J:$X,26+((AD$2-1)*50),FALSE)</f>
        <v>0</v>
      </c>
      <c r="AE37" s="769">
        <f ca="1">HLOOKUP($G$5,'Partner-period(er)'!$J:$X,26+((AE$2-1)*50),FALSE)</f>
        <v>0</v>
      </c>
      <c r="AF37" s="769">
        <f ca="1">HLOOKUP($G$5,'Partner-period(er)'!$J:$X,26+((AF$2-1)*50),FALSE)</f>
        <v>0</v>
      </c>
      <c r="AG37" s="769">
        <f ca="1">HLOOKUP($G$5,'Partner-period(er)'!$J:$X,26+((AG$2-1)*50),FALSE)</f>
        <v>0</v>
      </c>
      <c r="AH37" s="769">
        <f ca="1">HLOOKUP($G$5,'Partner-period(er)'!$J:$X,26+((AH$2-1)*50),FALSE)</f>
        <v>0</v>
      </c>
      <c r="AI37" s="769">
        <f ca="1">HLOOKUP($G$5,'Partner-period(er)'!$J:$X,26+((AI$2-1)*50),FALSE)</f>
        <v>0</v>
      </c>
      <c r="AJ37" s="769">
        <f ca="1">HLOOKUP($G$5,'Partner-period(er)'!$J:$X,26+((AJ$2-1)*50),FALSE)</f>
        <v>0</v>
      </c>
      <c r="AK37" s="769">
        <f ca="1">HLOOKUP($G$5,'Partner-period(er)'!$J:$X,26+((AK$2-1)*50),FALSE)</f>
        <v>0</v>
      </c>
      <c r="AL37" s="769">
        <f ca="1">HLOOKUP($G$5,'Partner-period(er)'!$J:$X,26+((AL$2-1)*50),FALSE)</f>
        <v>0</v>
      </c>
      <c r="AM37" s="769">
        <f ca="1">HLOOKUP($G$5,'Partner-period(er)'!$J:$X,26+((AM$2-1)*50),FALSE)</f>
        <v>0</v>
      </c>
      <c r="AN37" s="94"/>
      <c r="BE37" s="94"/>
    </row>
    <row r="38" spans="1:73" ht="12" customHeight="1" x14ac:dyDescent="0.25">
      <c r="A38" s="92">
        <v>22</v>
      </c>
      <c r="B38" s="36"/>
      <c r="C38" s="136" t="str">
        <f>Data!B30</f>
        <v>Tilskud total / til faktura</v>
      </c>
      <c r="D38" s="136"/>
      <c r="E38" s="97" t="s">
        <v>31</v>
      </c>
      <c r="F38" s="248">
        <f>'Budget &amp; Total'!G43</f>
        <v>0</v>
      </c>
      <c r="G38" s="118">
        <f ca="1">HLOOKUP($G$5,'Period(er)'!$X:$AL,5+A38,FALSE)</f>
        <v>0</v>
      </c>
      <c r="I38" s="137">
        <f ca="1">SUM(I34:I37)</f>
        <v>0</v>
      </c>
      <c r="J38" s="171">
        <f ca="1">J34+J35+J36+J37</f>
        <v>0</v>
      </c>
      <c r="K38" s="171">
        <f t="shared" ref="K38:X38" ca="1" si="12">K34+K35+K36+K37</f>
        <v>0</v>
      </c>
      <c r="L38" s="171">
        <f t="shared" ca="1" si="12"/>
        <v>0</v>
      </c>
      <c r="M38" s="171">
        <f t="shared" ca="1" si="12"/>
        <v>0</v>
      </c>
      <c r="N38" s="171">
        <f t="shared" ca="1" si="12"/>
        <v>0</v>
      </c>
      <c r="O38" s="171">
        <f t="shared" ca="1" si="12"/>
        <v>0</v>
      </c>
      <c r="P38" s="171">
        <f t="shared" ca="1" si="12"/>
        <v>0</v>
      </c>
      <c r="Q38" s="171">
        <f t="shared" ca="1" si="12"/>
        <v>0</v>
      </c>
      <c r="R38" s="171">
        <f t="shared" ca="1" si="12"/>
        <v>0</v>
      </c>
      <c r="S38" s="171">
        <f t="shared" ca="1" si="12"/>
        <v>0</v>
      </c>
      <c r="T38" s="171">
        <f t="shared" ca="1" si="12"/>
        <v>0</v>
      </c>
      <c r="U38" s="171">
        <f t="shared" ca="1" si="12"/>
        <v>0</v>
      </c>
      <c r="V38" s="171">
        <f t="shared" ca="1" si="12"/>
        <v>0</v>
      </c>
      <c r="W38" s="171">
        <f t="shared" ca="1" si="12"/>
        <v>0</v>
      </c>
      <c r="X38" s="792">
        <f t="shared" ca="1" si="12"/>
        <v>0</v>
      </c>
      <c r="Y38" s="770">
        <f ca="1">Y34+Y35+Y36+Y37</f>
        <v>0</v>
      </c>
      <c r="Z38" s="770">
        <f t="shared" ref="Z38:AM38" ca="1" si="13">Z34+Z35+Z36+Z37</f>
        <v>0</v>
      </c>
      <c r="AA38" s="770">
        <f t="shared" ca="1" si="13"/>
        <v>0</v>
      </c>
      <c r="AB38" s="770">
        <f t="shared" ca="1" si="13"/>
        <v>0</v>
      </c>
      <c r="AC38" s="770">
        <f t="shared" ca="1" si="13"/>
        <v>0</v>
      </c>
      <c r="AD38" s="770">
        <f t="shared" ca="1" si="13"/>
        <v>0</v>
      </c>
      <c r="AE38" s="770">
        <f t="shared" ca="1" si="13"/>
        <v>0</v>
      </c>
      <c r="AF38" s="770">
        <f t="shared" ca="1" si="13"/>
        <v>0</v>
      </c>
      <c r="AG38" s="770">
        <f t="shared" ca="1" si="13"/>
        <v>0</v>
      </c>
      <c r="AH38" s="770">
        <f t="shared" ca="1" si="13"/>
        <v>0</v>
      </c>
      <c r="AI38" s="770">
        <f t="shared" ca="1" si="13"/>
        <v>0</v>
      </c>
      <c r="AJ38" s="770">
        <f t="shared" ca="1" si="13"/>
        <v>0</v>
      </c>
      <c r="AK38" s="770">
        <f t="shared" ca="1" si="13"/>
        <v>0</v>
      </c>
      <c r="AL38" s="770">
        <f t="shared" ca="1" si="13"/>
        <v>0</v>
      </c>
      <c r="AM38" s="770">
        <f t="shared" ca="1" si="13"/>
        <v>0</v>
      </c>
      <c r="AN38" s="94"/>
      <c r="BE38" s="94"/>
    </row>
    <row r="39" spans="1:73" ht="12" customHeight="1" x14ac:dyDescent="0.25">
      <c r="A39" s="92">
        <v>23</v>
      </c>
      <c r="B39" s="38"/>
      <c r="C39" s="33" t="str">
        <f>Data!B31</f>
        <v>Anden finansiering</v>
      </c>
      <c r="D39" s="33"/>
      <c r="E39" s="27" t="s">
        <v>31</v>
      </c>
      <c r="F39" s="245">
        <f>'Budget &amp; Total'!G44</f>
        <v>0</v>
      </c>
      <c r="G39" s="119">
        <f ca="1">HLOOKUP($G$5,'Period(er)'!$X:$AL,5+A39,FALSE)</f>
        <v>0</v>
      </c>
      <c r="I39" s="120">
        <f>SUM(J39:AM39)</f>
        <v>0</v>
      </c>
      <c r="J39" s="606"/>
      <c r="K39" s="606"/>
      <c r="L39" s="606"/>
      <c r="M39" s="606"/>
      <c r="N39" s="606"/>
      <c r="O39" s="606"/>
      <c r="P39" s="606"/>
      <c r="Q39" s="606"/>
      <c r="R39" s="606"/>
      <c r="S39" s="606"/>
      <c r="T39" s="606"/>
      <c r="U39" s="606"/>
      <c r="V39" s="606"/>
      <c r="W39" s="606"/>
      <c r="X39" s="607"/>
      <c r="Y39" s="767"/>
      <c r="Z39" s="767"/>
      <c r="AA39" s="767"/>
      <c r="AB39" s="767"/>
      <c r="AC39" s="767"/>
      <c r="AD39" s="767"/>
      <c r="AE39" s="767"/>
      <c r="AF39" s="767"/>
      <c r="AG39" s="767"/>
      <c r="AH39" s="767"/>
      <c r="AI39" s="767"/>
      <c r="AJ39" s="767"/>
      <c r="AK39" s="767"/>
      <c r="AL39" s="767"/>
      <c r="AM39" s="767"/>
      <c r="AN39" s="94"/>
      <c r="BE39" s="94"/>
    </row>
    <row r="40" spans="1:73" ht="12" customHeight="1" x14ac:dyDescent="0.25">
      <c r="A40" s="92">
        <v>24</v>
      </c>
      <c r="B40" s="40"/>
      <c r="C40" s="34" t="str">
        <f>Data!B32</f>
        <v>Egenfinansiering</v>
      </c>
      <c r="D40" s="34"/>
      <c r="E40" s="138" t="s">
        <v>31</v>
      </c>
      <c r="F40" s="249">
        <f>'Budget &amp; Total'!G45</f>
        <v>0</v>
      </c>
      <c r="G40" s="139">
        <f ca="1">HLOOKUP($G$5,'Period(er)'!$X:$AL,5+A40,FALSE)</f>
        <v>0</v>
      </c>
      <c r="I40" s="140">
        <f ca="1">SUM(J40:AM40)</f>
        <v>0</v>
      </c>
      <c r="J40" s="172">
        <f ca="1">J32-J38-J39</f>
        <v>0</v>
      </c>
      <c r="K40" s="172">
        <f t="shared" ref="K40:X40" ca="1" si="14">K32-K38-K39</f>
        <v>0</v>
      </c>
      <c r="L40" s="172">
        <f t="shared" ca="1" si="14"/>
        <v>0</v>
      </c>
      <c r="M40" s="172">
        <f t="shared" ca="1" si="14"/>
        <v>0</v>
      </c>
      <c r="N40" s="172">
        <f t="shared" ca="1" si="14"/>
        <v>0</v>
      </c>
      <c r="O40" s="172">
        <f t="shared" ca="1" si="14"/>
        <v>0</v>
      </c>
      <c r="P40" s="172">
        <f t="shared" ca="1" si="14"/>
        <v>0</v>
      </c>
      <c r="Q40" s="172">
        <f t="shared" ca="1" si="14"/>
        <v>0</v>
      </c>
      <c r="R40" s="172">
        <f t="shared" ca="1" si="14"/>
        <v>0</v>
      </c>
      <c r="S40" s="172">
        <f t="shared" ca="1" si="14"/>
        <v>0</v>
      </c>
      <c r="T40" s="172">
        <f t="shared" ca="1" si="14"/>
        <v>0</v>
      </c>
      <c r="U40" s="172">
        <f t="shared" ca="1" si="14"/>
        <v>0</v>
      </c>
      <c r="V40" s="172">
        <f t="shared" ca="1" si="14"/>
        <v>0</v>
      </c>
      <c r="W40" s="172">
        <f t="shared" ca="1" si="14"/>
        <v>0</v>
      </c>
      <c r="X40" s="791">
        <f t="shared" ca="1" si="14"/>
        <v>0</v>
      </c>
      <c r="Y40" s="769">
        <f ca="1">Y32-Y38-Y39</f>
        <v>0</v>
      </c>
      <c r="Z40" s="769">
        <f t="shared" ref="Z40:AM40" ca="1" si="15">Z32-Z38-Z39</f>
        <v>0</v>
      </c>
      <c r="AA40" s="769">
        <f t="shared" ca="1" si="15"/>
        <v>0</v>
      </c>
      <c r="AB40" s="769">
        <f t="shared" ca="1" si="15"/>
        <v>0</v>
      </c>
      <c r="AC40" s="769">
        <f t="shared" ca="1" si="15"/>
        <v>0</v>
      </c>
      <c r="AD40" s="769">
        <f t="shared" ca="1" si="15"/>
        <v>0</v>
      </c>
      <c r="AE40" s="769">
        <f t="shared" ca="1" si="15"/>
        <v>0</v>
      </c>
      <c r="AF40" s="769">
        <f t="shared" ca="1" si="15"/>
        <v>0</v>
      </c>
      <c r="AG40" s="769">
        <f t="shared" ca="1" si="15"/>
        <v>0</v>
      </c>
      <c r="AH40" s="769">
        <f t="shared" ca="1" si="15"/>
        <v>0</v>
      </c>
      <c r="AI40" s="769">
        <f t="shared" ca="1" si="15"/>
        <v>0</v>
      </c>
      <c r="AJ40" s="769">
        <f t="shared" ca="1" si="15"/>
        <v>0</v>
      </c>
      <c r="AK40" s="769">
        <f t="shared" ca="1" si="15"/>
        <v>0</v>
      </c>
      <c r="AL40" s="769">
        <f t="shared" ca="1" si="15"/>
        <v>0</v>
      </c>
      <c r="AM40" s="769">
        <f t="shared" ca="1" si="15"/>
        <v>0</v>
      </c>
      <c r="AN40" s="94"/>
      <c r="BE40" s="94"/>
    </row>
    <row r="41" spans="1:73" ht="18" customHeight="1" x14ac:dyDescent="0.25">
      <c r="A41" s="92">
        <v>22</v>
      </c>
      <c r="B41" s="487" t="str">
        <f>Data!B41</f>
        <v>Evt udjævning af tilskud til lønomkostninger</v>
      </c>
      <c r="C41" s="614"/>
      <c r="D41" s="614"/>
      <c r="E41" s="614"/>
      <c r="F41" s="614"/>
      <c r="G41" s="614"/>
      <c r="H41" s="614"/>
      <c r="I41" s="615">
        <f ca="1">IF(I37&lt;0,Data!B56,)</f>
        <v>0</v>
      </c>
      <c r="J41" s="614"/>
      <c r="K41" s="614"/>
      <c r="L41" s="614"/>
      <c r="M41" s="614"/>
      <c r="N41" s="614"/>
      <c r="O41" s="614"/>
      <c r="P41" s="614"/>
      <c r="Q41" s="614"/>
      <c r="R41" s="614"/>
      <c r="S41" s="614"/>
      <c r="T41" s="614"/>
      <c r="U41" s="614"/>
      <c r="V41" s="614"/>
      <c r="W41" s="614"/>
      <c r="X41" s="644"/>
      <c r="Y41" s="297"/>
      <c r="Z41" s="297"/>
      <c r="AA41" s="297"/>
      <c r="AB41" s="297"/>
      <c r="AC41" s="297"/>
      <c r="AD41" s="297"/>
      <c r="AE41" s="297"/>
      <c r="AF41" s="297"/>
      <c r="AG41" s="297"/>
      <c r="AH41" s="297"/>
      <c r="AI41" s="297"/>
      <c r="AJ41" s="297"/>
      <c r="AK41" s="297"/>
      <c r="AL41" s="297"/>
      <c r="AM41" s="297"/>
      <c r="AN41" s="94"/>
      <c r="BE41" s="94"/>
    </row>
    <row r="42" spans="1:73" ht="11.25" customHeight="1" x14ac:dyDescent="0.25">
      <c r="B42" s="488"/>
      <c r="C42" s="915" t="str">
        <f>Data!B42</f>
        <v>Den gennemsnitlig timepris, tilskuddet er beregnet ud fra, må ikke på noget tidspunkt gennemsnitligt overstige den budgetterede.</v>
      </c>
      <c r="D42" s="915"/>
      <c r="E42" s="916"/>
      <c r="F42" s="617" t="str">
        <f>Data!B33</f>
        <v>Udbetalingsloft</v>
      </c>
      <c r="G42" s="618"/>
      <c r="H42" s="618"/>
      <c r="I42" s="619"/>
      <c r="J42" s="620">
        <f ca="1">HLOOKUP($G$5,'Partner-period(er)'!$J:$X,46+((J$2-1)*50),FALSE)</f>
        <v>0</v>
      </c>
      <c r="K42" s="621">
        <f ca="1">HLOOKUP($G$5,'Partner-period(er)'!$J:$X,46+((K$2-1)*50),FALSE)</f>
        <v>0</v>
      </c>
      <c r="L42" s="621">
        <f ca="1">HLOOKUP($G$5,'Partner-period(er)'!$J:$X,46+((L$2-1)*50),FALSE)</f>
        <v>0</v>
      </c>
      <c r="M42" s="621">
        <f ca="1">HLOOKUP($G$5,'Partner-period(er)'!$J:$X,46+((M$2-1)*50),FALSE)</f>
        <v>0</v>
      </c>
      <c r="N42" s="621">
        <f ca="1">HLOOKUP($G$5,'Partner-period(er)'!$J:$X,46+((N$2-1)*50),FALSE)</f>
        <v>0</v>
      </c>
      <c r="O42" s="621">
        <f ca="1">HLOOKUP($G$5,'Partner-period(er)'!$J:$X,46+((O$2-1)*50),FALSE)</f>
        <v>0</v>
      </c>
      <c r="P42" s="621">
        <f ca="1">HLOOKUP($G$5,'Partner-period(er)'!$J:$X,46+((P$2-1)*50),FALSE)</f>
        <v>0</v>
      </c>
      <c r="Q42" s="621">
        <f ca="1">HLOOKUP($G$5,'Partner-period(er)'!$J:$X,46+((Q$2-1)*50),FALSE)</f>
        <v>0</v>
      </c>
      <c r="R42" s="621">
        <f ca="1">HLOOKUP($G$5,'Partner-period(er)'!$J:$X,46+((R$2-1)*50),FALSE)</f>
        <v>0</v>
      </c>
      <c r="S42" s="621">
        <f ca="1">HLOOKUP($G$5,'Partner-period(er)'!$J:$X,46+((S$2-1)*50),FALSE)</f>
        <v>0</v>
      </c>
      <c r="T42" s="621">
        <f ca="1">HLOOKUP($G$5,'Partner-period(er)'!$J:$X,46+((T$2-1)*50),FALSE)</f>
        <v>0</v>
      </c>
      <c r="U42" s="621">
        <f ca="1">HLOOKUP($G$5,'Partner-period(er)'!$J:$X,46+((U$2-1)*50),FALSE)</f>
        <v>0</v>
      </c>
      <c r="V42" s="621">
        <f ca="1">HLOOKUP($G$5,'Partner-period(er)'!$J:$X,46+((V$2-1)*50),FALSE)</f>
        <v>0</v>
      </c>
      <c r="W42" s="621">
        <f ca="1">HLOOKUP($G$5,'Partner-period(er)'!$J:$X,46+((W$2-1)*50),FALSE)</f>
        <v>0</v>
      </c>
      <c r="X42" s="793">
        <f ca="1">HLOOKUP($G$5,'Partner-period(er)'!$J:$X,46+((X$2-1)*50),FALSE)</f>
        <v>0</v>
      </c>
      <c r="Y42" s="772">
        <f ca="1">HLOOKUP($G$5,'Partner-period(er)'!$J:$X,46+((Y$2-1)*50),FALSE)</f>
        <v>0</v>
      </c>
      <c r="Z42" s="772">
        <f ca="1">HLOOKUP($G$5,'Partner-period(er)'!$J:$X,46+((Z$2-1)*50),FALSE)</f>
        <v>0</v>
      </c>
      <c r="AA42" s="772">
        <f ca="1">HLOOKUP($G$5,'Partner-period(er)'!$J:$X,46+((AA$2-1)*50),FALSE)</f>
        <v>0</v>
      </c>
      <c r="AB42" s="772">
        <f ca="1">HLOOKUP($G$5,'Partner-period(er)'!$J:$X,46+((AB$2-1)*50),FALSE)</f>
        <v>0</v>
      </c>
      <c r="AC42" s="772">
        <f ca="1">HLOOKUP($G$5,'Partner-period(er)'!$J:$X,46+((AC$2-1)*50),FALSE)</f>
        <v>0</v>
      </c>
      <c r="AD42" s="772">
        <f ca="1">HLOOKUP($G$5,'Partner-period(er)'!$J:$X,46+((AD$2-1)*50),FALSE)</f>
        <v>0</v>
      </c>
      <c r="AE42" s="772">
        <f ca="1">HLOOKUP($G$5,'Partner-period(er)'!$J:$X,46+((AE$2-1)*50),FALSE)</f>
        <v>0</v>
      </c>
      <c r="AF42" s="772">
        <f ca="1">HLOOKUP($G$5,'Partner-period(er)'!$J:$X,46+((AF$2-1)*50),FALSE)</f>
        <v>0</v>
      </c>
      <c r="AG42" s="772">
        <f ca="1">HLOOKUP($G$5,'Partner-period(er)'!$J:$X,46+((AG$2-1)*50),FALSE)</f>
        <v>0</v>
      </c>
      <c r="AH42" s="772">
        <f ca="1">HLOOKUP($G$5,'Partner-period(er)'!$J:$X,46+((AH$2-1)*50),FALSE)</f>
        <v>0</v>
      </c>
      <c r="AI42" s="772">
        <f ca="1">HLOOKUP($G$5,'Partner-period(er)'!$J:$X,46+((AI$2-1)*50),FALSE)</f>
        <v>0</v>
      </c>
      <c r="AJ42" s="772">
        <f ca="1">HLOOKUP($G$5,'Partner-period(er)'!$J:$X,46+((AJ$2-1)*50),FALSE)</f>
        <v>0</v>
      </c>
      <c r="AK42" s="772">
        <f ca="1">HLOOKUP($G$5,'Partner-period(er)'!$J:$X,46+((AK$2-1)*50),FALSE)</f>
        <v>0</v>
      </c>
      <c r="AL42" s="772">
        <f ca="1">HLOOKUP($G$5,'Partner-period(er)'!$J:$X,46+((AL$2-1)*50),FALSE)</f>
        <v>0</v>
      </c>
      <c r="AM42" s="772">
        <f ca="1">HLOOKUP($G$5,'Partner-period(er)'!$J:$X,46+((AM$2-1)*50),FALSE)</f>
        <v>0</v>
      </c>
    </row>
    <row r="43" spans="1:73" ht="11.25" customHeight="1" x14ac:dyDescent="0.25">
      <c r="B43" s="489"/>
      <c r="C43" s="917"/>
      <c r="D43" s="917"/>
      <c r="E43" s="918"/>
      <c r="F43" s="623" t="str">
        <f>Data!B34</f>
        <v>Til/fra pulje</v>
      </c>
      <c r="G43" s="614"/>
      <c r="H43" s="614"/>
      <c r="I43" s="624"/>
      <c r="J43" s="625">
        <f ca="1">HLOOKUP($G$5,'Partner-period(er)'!$J:$X,47+((J$2-1)*50),FALSE)</f>
        <v>0</v>
      </c>
      <c r="K43" s="626">
        <f ca="1">HLOOKUP($G$5,'Partner-period(er)'!$J:$X,47+((K$2-1)*50),FALSE)</f>
        <v>0</v>
      </c>
      <c r="L43" s="626">
        <f ca="1">HLOOKUP($G$5,'Partner-period(er)'!$J:$X,47+((L$2-1)*50),FALSE)</f>
        <v>0</v>
      </c>
      <c r="M43" s="626">
        <f ca="1">HLOOKUP($G$5,'Partner-period(er)'!$J:$X,47+((M$2-1)*50),FALSE)</f>
        <v>0</v>
      </c>
      <c r="N43" s="626">
        <f ca="1">HLOOKUP($G$5,'Partner-period(er)'!$J:$X,47+((N$2-1)*50),FALSE)</f>
        <v>0</v>
      </c>
      <c r="O43" s="626">
        <f ca="1">HLOOKUP($G$5,'Partner-period(er)'!$J:$X,47+((O$2-1)*50),FALSE)</f>
        <v>0</v>
      </c>
      <c r="P43" s="626">
        <f ca="1">HLOOKUP($G$5,'Partner-period(er)'!$J:$X,47+((P$2-1)*50),FALSE)</f>
        <v>0</v>
      </c>
      <c r="Q43" s="626">
        <f ca="1">HLOOKUP($G$5,'Partner-period(er)'!$J:$X,47+((Q$2-1)*50),FALSE)</f>
        <v>0</v>
      </c>
      <c r="R43" s="626">
        <f ca="1">HLOOKUP($G$5,'Partner-period(er)'!$J:$X,47+((R$2-1)*50),FALSE)</f>
        <v>0</v>
      </c>
      <c r="S43" s="626">
        <f ca="1">HLOOKUP($G$5,'Partner-period(er)'!$J:$X,47+((S$2-1)*50),FALSE)</f>
        <v>0</v>
      </c>
      <c r="T43" s="626">
        <f ca="1">HLOOKUP($G$5,'Partner-period(er)'!$J:$X,47+((T$2-1)*50),FALSE)</f>
        <v>0</v>
      </c>
      <c r="U43" s="626">
        <f ca="1">HLOOKUP($G$5,'Partner-period(er)'!$J:$X,47+((U$2-1)*50),FALSE)</f>
        <v>0</v>
      </c>
      <c r="V43" s="626">
        <f ca="1">HLOOKUP($G$5,'Partner-period(er)'!$J:$X,47+((V$2-1)*50),FALSE)</f>
        <v>0</v>
      </c>
      <c r="W43" s="626">
        <f ca="1">HLOOKUP($G$5,'Partner-period(er)'!$J:$X,47+((W$2-1)*50),FALSE)</f>
        <v>0</v>
      </c>
      <c r="X43" s="627">
        <f ca="1">HLOOKUP($G$5,'Partner-period(er)'!$J:$X,47+((X$2-1)*50),FALSE)</f>
        <v>0</v>
      </c>
      <c r="Y43" s="772">
        <f ca="1">HLOOKUP($G$5,'Partner-period(er)'!$J:$X,47+((Y$2-1)*50),FALSE)</f>
        <v>0</v>
      </c>
      <c r="Z43" s="772">
        <f ca="1">HLOOKUP($G$5,'Partner-period(er)'!$J:$X,47+((Z$2-1)*50),FALSE)</f>
        <v>0</v>
      </c>
      <c r="AA43" s="772">
        <f ca="1">HLOOKUP($G$5,'Partner-period(er)'!$J:$X,47+((AA$2-1)*50),FALSE)</f>
        <v>0</v>
      </c>
      <c r="AB43" s="772">
        <f ca="1">HLOOKUP($G$5,'Partner-period(er)'!$J:$X,47+((AB$2-1)*50),FALSE)</f>
        <v>0</v>
      </c>
      <c r="AC43" s="772">
        <f ca="1">HLOOKUP($G$5,'Partner-period(er)'!$J:$X,47+((AC$2-1)*50),FALSE)</f>
        <v>0</v>
      </c>
      <c r="AD43" s="772">
        <f ca="1">HLOOKUP($G$5,'Partner-period(er)'!$J:$X,47+((AD$2-1)*50),FALSE)</f>
        <v>0</v>
      </c>
      <c r="AE43" s="772">
        <f ca="1">HLOOKUP($G$5,'Partner-period(er)'!$J:$X,47+((AE$2-1)*50),FALSE)</f>
        <v>0</v>
      </c>
      <c r="AF43" s="772">
        <f ca="1">HLOOKUP($G$5,'Partner-period(er)'!$J:$X,47+((AF$2-1)*50),FALSE)</f>
        <v>0</v>
      </c>
      <c r="AG43" s="772">
        <f ca="1">HLOOKUP($G$5,'Partner-period(er)'!$J:$X,47+((AG$2-1)*50),FALSE)</f>
        <v>0</v>
      </c>
      <c r="AH43" s="772">
        <f ca="1">HLOOKUP($G$5,'Partner-period(er)'!$J:$X,47+((AH$2-1)*50),FALSE)</f>
        <v>0</v>
      </c>
      <c r="AI43" s="772">
        <f ca="1">HLOOKUP($G$5,'Partner-period(er)'!$J:$X,47+((AI$2-1)*50),FALSE)</f>
        <v>0</v>
      </c>
      <c r="AJ43" s="772">
        <f ca="1">HLOOKUP($G$5,'Partner-period(er)'!$J:$X,47+((AJ$2-1)*50),FALSE)</f>
        <v>0</v>
      </c>
      <c r="AK43" s="772">
        <f ca="1">HLOOKUP($G$5,'Partner-period(er)'!$J:$X,47+((AK$2-1)*50),FALSE)</f>
        <v>0</v>
      </c>
      <c r="AL43" s="772">
        <f ca="1">HLOOKUP($G$5,'Partner-period(er)'!$J:$X,47+((AL$2-1)*50),FALSE)</f>
        <v>0</v>
      </c>
      <c r="AM43" s="772">
        <f ca="1">HLOOKUP($G$5,'Partner-period(er)'!$J:$X,47+((AM$2-1)*50),FALSE)</f>
        <v>0</v>
      </c>
      <c r="AN43" s="94">
        <v>47</v>
      </c>
      <c r="BE43" s="94">
        <v>47</v>
      </c>
    </row>
    <row r="44" spans="1:73" ht="14.25" customHeight="1" x14ac:dyDescent="0.25">
      <c r="B44" s="489"/>
      <c r="C44" s="917"/>
      <c r="D44" s="917"/>
      <c r="E44" s="918"/>
      <c r="F44" s="623" t="str">
        <f>Data!B35</f>
        <v>Pulje for tilbageholdt tilskud</v>
      </c>
      <c r="G44" s="614"/>
      <c r="H44" s="614"/>
      <c r="I44" s="628"/>
      <c r="J44" s="625">
        <f ca="1">HLOOKUP($G$5,'Partner-period(er)'!$J:$X,48+((J$2-1)*50),FALSE)</f>
        <v>0</v>
      </c>
      <c r="K44" s="626">
        <f ca="1">HLOOKUP($G$5,'Partner-period(er)'!$J:$X,48+((K$2-1)*50),FALSE)</f>
        <v>0</v>
      </c>
      <c r="L44" s="626">
        <f ca="1">HLOOKUP($G$5,'Partner-period(er)'!$J:$X,48+((L$2-1)*50),FALSE)</f>
        <v>0</v>
      </c>
      <c r="M44" s="626">
        <f ca="1">HLOOKUP($G$5,'Partner-period(er)'!$J:$X,48+((M$2-1)*50),FALSE)</f>
        <v>0</v>
      </c>
      <c r="N44" s="626">
        <f ca="1">HLOOKUP($G$5,'Partner-period(er)'!$J:$X,48+((N$2-1)*50),FALSE)</f>
        <v>0</v>
      </c>
      <c r="O44" s="626">
        <f ca="1">HLOOKUP($G$5,'Partner-period(er)'!$J:$X,48+((O$2-1)*50),FALSE)</f>
        <v>0</v>
      </c>
      <c r="P44" s="626">
        <f ca="1">HLOOKUP($G$5,'Partner-period(er)'!$J:$X,48+((P$2-1)*50),FALSE)</f>
        <v>0</v>
      </c>
      <c r="Q44" s="626">
        <f ca="1">HLOOKUP($G$5,'Partner-period(er)'!$J:$X,48+((Q$2-1)*50),FALSE)</f>
        <v>0</v>
      </c>
      <c r="R44" s="626">
        <f ca="1">HLOOKUP($G$5,'Partner-period(er)'!$J:$X,48+((R$2-1)*50),FALSE)</f>
        <v>0</v>
      </c>
      <c r="S44" s="626">
        <f ca="1">HLOOKUP($G$5,'Partner-period(er)'!$J:$X,48+((S$2-1)*50),FALSE)</f>
        <v>0</v>
      </c>
      <c r="T44" s="626">
        <f ca="1">HLOOKUP($G$5,'Partner-period(er)'!$J:$X,48+((T$2-1)*50),FALSE)</f>
        <v>0</v>
      </c>
      <c r="U44" s="626">
        <f ca="1">HLOOKUP($G$5,'Partner-period(er)'!$J:$X,48+((U$2-1)*50),FALSE)</f>
        <v>0</v>
      </c>
      <c r="V44" s="626">
        <f ca="1">HLOOKUP($G$5,'Partner-period(er)'!$J:$X,48+((V$2-1)*50),FALSE)</f>
        <v>0</v>
      </c>
      <c r="W44" s="626">
        <f ca="1">HLOOKUP($G$5,'Partner-period(er)'!$J:$X,48+((W$2-1)*50),FALSE)</f>
        <v>0</v>
      </c>
      <c r="X44" s="627">
        <f ca="1">HLOOKUP($G$5,'Partner-period(er)'!$J:$X,48+((X$2-1)*50),FALSE)</f>
        <v>0</v>
      </c>
      <c r="Y44" s="772">
        <f ca="1">HLOOKUP($G$5,'Partner-period(er)'!$J:$X,48+((Y$2-1)*50),FALSE)</f>
        <v>0</v>
      </c>
      <c r="Z44" s="772">
        <f ca="1">HLOOKUP($G$5,'Partner-period(er)'!$J:$X,48+((Z$2-1)*50),FALSE)</f>
        <v>0</v>
      </c>
      <c r="AA44" s="772">
        <f ca="1">HLOOKUP($G$5,'Partner-period(er)'!$J:$X,48+((AA$2-1)*50),FALSE)</f>
        <v>0</v>
      </c>
      <c r="AB44" s="772">
        <f ca="1">HLOOKUP($G$5,'Partner-period(er)'!$J:$X,48+((AB$2-1)*50),FALSE)</f>
        <v>0</v>
      </c>
      <c r="AC44" s="772">
        <f ca="1">HLOOKUP($G$5,'Partner-period(er)'!$J:$X,48+((AC$2-1)*50),FALSE)</f>
        <v>0</v>
      </c>
      <c r="AD44" s="772">
        <f ca="1">HLOOKUP($G$5,'Partner-period(er)'!$J:$X,48+((AD$2-1)*50),FALSE)</f>
        <v>0</v>
      </c>
      <c r="AE44" s="772">
        <f ca="1">HLOOKUP($G$5,'Partner-period(er)'!$J:$X,48+((AE$2-1)*50),FALSE)</f>
        <v>0</v>
      </c>
      <c r="AF44" s="772">
        <f ca="1">HLOOKUP($G$5,'Partner-period(er)'!$J:$X,48+((AF$2-1)*50),FALSE)</f>
        <v>0</v>
      </c>
      <c r="AG44" s="772">
        <f ca="1">HLOOKUP($G$5,'Partner-period(er)'!$J:$X,48+((AG$2-1)*50),FALSE)</f>
        <v>0</v>
      </c>
      <c r="AH44" s="772">
        <f ca="1">HLOOKUP($G$5,'Partner-period(er)'!$J:$X,48+((AH$2-1)*50),FALSE)</f>
        <v>0</v>
      </c>
      <c r="AI44" s="772">
        <f ca="1">HLOOKUP($G$5,'Partner-period(er)'!$J:$X,48+((AI$2-1)*50),FALSE)</f>
        <v>0</v>
      </c>
      <c r="AJ44" s="772">
        <f ca="1">HLOOKUP($G$5,'Partner-period(er)'!$J:$X,48+((AJ$2-1)*50),FALSE)</f>
        <v>0</v>
      </c>
      <c r="AK44" s="772">
        <f ca="1">HLOOKUP($G$5,'Partner-period(er)'!$J:$X,48+((AK$2-1)*50),FALSE)</f>
        <v>0</v>
      </c>
      <c r="AL44" s="772">
        <f ca="1">HLOOKUP($G$5,'Partner-period(er)'!$J:$X,48+((AL$2-1)*50),FALSE)</f>
        <v>0</v>
      </c>
      <c r="AM44" s="772">
        <f ca="1">HLOOKUP($G$5,'Partner-period(er)'!$J:$X,48+((AM$2-1)*50),FALSE)</f>
        <v>0</v>
      </c>
      <c r="AN44" s="94"/>
      <c r="AP44" s="156">
        <f ca="1">J42+J44</f>
        <v>0</v>
      </c>
      <c r="BE44" s="94"/>
      <c r="BG44" s="156">
        <f ca="1">AA42+AA44</f>
        <v>0</v>
      </c>
    </row>
    <row r="45" spans="1:73" ht="13.5" customHeight="1" x14ac:dyDescent="0.25">
      <c r="B45" s="490" t="s">
        <v>228</v>
      </c>
      <c r="C45" s="630"/>
      <c r="D45" s="630"/>
      <c r="E45" s="630"/>
      <c r="F45" s="631"/>
      <c r="G45" s="632">
        <f ca="1">SUM(J45:X45)</f>
        <v>0</v>
      </c>
      <c r="H45" s="633"/>
      <c r="I45" s="634"/>
      <c r="J45" s="635">
        <f ca="1">HLOOKUP($G$5,'Partner-period(er)'!$J:$X,49+((J$2-1)*50),FALSE)</f>
        <v>0</v>
      </c>
      <c r="K45" s="635">
        <f ca="1">HLOOKUP($G$5,'Partner-period(er)'!$J:$X,49+((K$2-1)*50),FALSE)</f>
        <v>0</v>
      </c>
      <c r="L45" s="635">
        <f ca="1">HLOOKUP($G$5,'Partner-period(er)'!$J:$X,49+((L$2-1)*50),FALSE)</f>
        <v>0</v>
      </c>
      <c r="M45" s="635">
        <f ca="1">HLOOKUP($G$5,'Partner-period(er)'!$J:$X,49+((M$2-1)*50),FALSE)</f>
        <v>0</v>
      </c>
      <c r="N45" s="635">
        <f ca="1">HLOOKUP($G$5,'Partner-period(er)'!$J:$X,49+((N$2-1)*50),FALSE)</f>
        <v>0</v>
      </c>
      <c r="O45" s="635">
        <f ca="1">HLOOKUP($G$5,'Partner-period(er)'!$J:$X,49+((O$2-1)*50),FALSE)</f>
        <v>0</v>
      </c>
      <c r="P45" s="635">
        <f ca="1">HLOOKUP($G$5,'Partner-period(er)'!$J:$X,49+((P$2-1)*50),FALSE)</f>
        <v>0</v>
      </c>
      <c r="Q45" s="635">
        <f ca="1">HLOOKUP($G$5,'Partner-period(er)'!$J:$X,49+((Q$2-1)*50),FALSE)</f>
        <v>0</v>
      </c>
      <c r="R45" s="635">
        <f ca="1">HLOOKUP($G$5,'Partner-period(er)'!$J:$X,49+((R$2-1)*50),FALSE)</f>
        <v>0</v>
      </c>
      <c r="S45" s="635">
        <f ca="1">HLOOKUP($G$5,'Partner-period(er)'!$J:$X,49+((S$2-1)*50),FALSE)</f>
        <v>0</v>
      </c>
      <c r="T45" s="635">
        <f ca="1">HLOOKUP($G$5,'Partner-period(er)'!$J:$X,49+((T$2-1)*50),FALSE)</f>
        <v>0</v>
      </c>
      <c r="U45" s="635">
        <f ca="1">HLOOKUP($G$5,'Partner-period(er)'!$J:$X,49+((U$2-1)*50),FALSE)</f>
        <v>0</v>
      </c>
      <c r="V45" s="635">
        <f ca="1">HLOOKUP($G$5,'Partner-period(er)'!$J:$X,49+((V$2-1)*50),FALSE)</f>
        <v>0</v>
      </c>
      <c r="W45" s="635">
        <f ca="1">HLOOKUP($G$5,'Partner-period(er)'!$J:$X,49+((W$2-1)*50),FALSE)</f>
        <v>0</v>
      </c>
      <c r="X45" s="794">
        <f ca="1">HLOOKUP($G$5,'Partner-period(er)'!$J:$X,49+((X$2-1)*50),FALSE)</f>
        <v>0</v>
      </c>
      <c r="Y45" s="773">
        <f ca="1">HLOOKUP($G$5,'Partner-period(er)'!$J:$X,49+((Y$2-1)*50),FALSE)</f>
        <v>0</v>
      </c>
      <c r="Z45" s="773">
        <f ca="1">HLOOKUP($G$5,'Partner-period(er)'!$J:$X,49+((Z$2-1)*50),FALSE)</f>
        <v>0</v>
      </c>
      <c r="AA45" s="773">
        <f ca="1">HLOOKUP($G$5,'Partner-period(er)'!$J:$X,49+((AA$2-1)*50),FALSE)</f>
        <v>0</v>
      </c>
      <c r="AB45" s="773">
        <f ca="1">HLOOKUP($G$5,'Partner-period(er)'!$J:$X,49+((AB$2-1)*50),FALSE)</f>
        <v>0</v>
      </c>
      <c r="AC45" s="773">
        <f ca="1">HLOOKUP($G$5,'Partner-period(er)'!$J:$X,49+((AC$2-1)*50),FALSE)</f>
        <v>0</v>
      </c>
      <c r="AD45" s="773">
        <f ca="1">HLOOKUP($G$5,'Partner-period(er)'!$J:$X,49+((AD$2-1)*50),FALSE)</f>
        <v>0</v>
      </c>
      <c r="AE45" s="773">
        <f ca="1">HLOOKUP($G$5,'Partner-period(er)'!$J:$X,49+((AE$2-1)*50),FALSE)</f>
        <v>0</v>
      </c>
      <c r="AF45" s="773">
        <f ca="1">HLOOKUP($G$5,'Partner-period(er)'!$J:$X,49+((AF$2-1)*50),FALSE)</f>
        <v>0</v>
      </c>
      <c r="AG45" s="773">
        <f ca="1">HLOOKUP($G$5,'Partner-period(er)'!$J:$X,49+((AG$2-1)*50),FALSE)</f>
        <v>0</v>
      </c>
      <c r="AH45" s="773">
        <f ca="1">HLOOKUP($G$5,'Partner-period(er)'!$J:$X,49+((AH$2-1)*50),FALSE)</f>
        <v>0</v>
      </c>
      <c r="AI45" s="773">
        <f ca="1">HLOOKUP($G$5,'Partner-period(er)'!$J:$X,49+((AI$2-1)*50),FALSE)</f>
        <v>0</v>
      </c>
      <c r="AJ45" s="773">
        <f ca="1">HLOOKUP($G$5,'Partner-period(er)'!$J:$X,49+((AJ$2-1)*50),FALSE)</f>
        <v>0</v>
      </c>
      <c r="AK45" s="773">
        <f ca="1">HLOOKUP($G$5,'Partner-period(er)'!$J:$X,49+((AK$2-1)*50),FALSE)</f>
        <v>0</v>
      </c>
      <c r="AL45" s="773">
        <f ca="1">HLOOKUP($G$5,'Partner-period(er)'!$J:$X,49+((AL$2-1)*50),FALSE)</f>
        <v>0</v>
      </c>
      <c r="AM45" s="773">
        <f ca="1">HLOOKUP($G$5,'Partner-period(er)'!$J:$X,49+((AM$2-1)*50),FALSE)</f>
        <v>0</v>
      </c>
      <c r="AN45" s="94">
        <v>48</v>
      </c>
      <c r="AP45" s="157">
        <f>J22*J12</f>
        <v>0</v>
      </c>
      <c r="BE45" s="94">
        <v>48</v>
      </c>
      <c r="BG45" s="157">
        <f>AA22*AA12</f>
        <v>0</v>
      </c>
    </row>
    <row r="46" spans="1:73" ht="21" hidden="1" customHeight="1" x14ac:dyDescent="0.25">
      <c r="B46" s="175"/>
      <c r="C46" s="90"/>
      <c r="D46" s="90"/>
      <c r="E46" s="90"/>
      <c r="F46" s="90"/>
      <c r="G46" s="146"/>
      <c r="I46" s="141"/>
      <c r="J46" s="148"/>
      <c r="K46" s="142"/>
      <c r="L46" s="142"/>
      <c r="M46" s="142"/>
      <c r="N46" s="142"/>
      <c r="O46" s="142"/>
      <c r="P46" s="142"/>
      <c r="Q46" s="142"/>
      <c r="R46" s="142"/>
      <c r="S46" s="142"/>
      <c r="T46" s="142"/>
      <c r="U46" s="142"/>
      <c r="V46" s="142"/>
      <c r="W46" s="142"/>
      <c r="X46" s="142"/>
      <c r="Y46" s="773"/>
      <c r="Z46" s="774"/>
      <c r="AA46" s="297"/>
      <c r="AB46" s="297"/>
      <c r="AC46" s="297"/>
      <c r="AD46" s="297"/>
      <c r="AE46" s="297"/>
      <c r="AF46" s="297"/>
      <c r="AG46" s="297"/>
      <c r="AH46" s="297"/>
      <c r="AI46" s="297"/>
      <c r="AJ46" s="297"/>
      <c r="AK46" s="297"/>
      <c r="AL46" s="297"/>
      <c r="AM46" s="297"/>
    </row>
    <row r="47" spans="1:73" ht="21" hidden="1" customHeight="1" x14ac:dyDescent="0.25">
      <c r="B47" s="175"/>
      <c r="C47" s="90"/>
      <c r="D47" s="90"/>
      <c r="E47" s="90"/>
      <c r="F47" s="90"/>
      <c r="G47" s="146"/>
      <c r="I47" s="636"/>
      <c r="J47" s="637"/>
      <c r="K47" s="638"/>
      <c r="L47" s="638"/>
      <c r="M47" s="638"/>
      <c r="N47" s="638"/>
      <c r="O47" s="638"/>
      <c r="P47" s="638"/>
      <c r="Q47" s="638"/>
      <c r="R47" s="145"/>
      <c r="S47" s="145"/>
      <c r="T47" s="145"/>
      <c r="U47" s="145"/>
      <c r="V47" s="145"/>
      <c r="W47" s="145"/>
      <c r="X47" s="760"/>
      <c r="Y47" s="775"/>
      <c r="Z47" s="774"/>
      <c r="AA47" s="297"/>
      <c r="AB47" s="297"/>
      <c r="AC47" s="297"/>
      <c r="AD47" s="297"/>
      <c r="AE47" s="297"/>
      <c r="AF47" s="297"/>
      <c r="AG47" s="297"/>
      <c r="AH47" s="297"/>
      <c r="AI47" s="297"/>
      <c r="AJ47" s="297"/>
      <c r="AK47" s="297"/>
      <c r="AL47" s="297"/>
      <c r="AM47" s="297"/>
    </row>
    <row r="48" spans="1:73" ht="45" customHeight="1" x14ac:dyDescent="0.25">
      <c r="B48" s="906" t="str">
        <f>Data!B97</f>
        <v>Forklar kort hvad midlerne i denne periode er blevet brugt til ved af udfylde skabelonen "Status ved udbetalingsanmodninger". Denne status skal vedlægges som bilag til det udfyldt budgetark for perioden. I bilaget redegøres for den faglige fremdrift, herunder arbejdspakker og milepæle i relation til de afholdte udgifter i perioden. Skabelonen findes via følgende link: https://www.energiteknologi.dk/sites/energiforskning.dk/files/media/document/Udbetalingsanmodning.docx</v>
      </c>
      <c r="C48" s="906"/>
      <c r="D48" s="906"/>
      <c r="E48" s="906"/>
      <c r="F48" s="906"/>
      <c r="G48" s="906"/>
      <c r="H48" s="906"/>
      <c r="I48" s="906"/>
      <c r="J48" s="906"/>
      <c r="K48" s="906"/>
      <c r="L48" s="906"/>
      <c r="M48" s="906"/>
      <c r="N48" s="906"/>
      <c r="O48" s="906"/>
      <c r="P48" s="906"/>
      <c r="Q48" s="906"/>
      <c r="R48" s="911" t="str">
        <f>Data!B106</f>
        <v>Projektansvarlig bekræfter med underskrift, at der på ethvert tidspunkt efter anmodning kan udleveres økonomisk dokumentation for projektets omkostninger i form af fakturaer, timeregistreringer eller en revisorpåtegnet opgørelse.</v>
      </c>
      <c r="S48" s="911"/>
      <c r="T48" s="911"/>
      <c r="U48" s="911"/>
      <c r="V48" s="911"/>
      <c r="W48" s="911"/>
      <c r="X48" s="911"/>
      <c r="Y48" s="777"/>
      <c r="Z48" s="777"/>
      <c r="AA48" s="777"/>
      <c r="AB48" s="777"/>
      <c r="AC48" s="777"/>
      <c r="AD48" s="777"/>
      <c r="AE48" s="777"/>
      <c r="AF48" s="777"/>
      <c r="AG48" s="777"/>
      <c r="AH48" s="777"/>
      <c r="AI48" s="777"/>
      <c r="AJ48" s="777"/>
      <c r="AK48" s="777"/>
      <c r="AL48" s="777"/>
      <c r="AM48" s="777"/>
      <c r="AN48" s="560"/>
      <c r="AO48" s="560"/>
      <c r="AP48" s="560"/>
      <c r="AQ48" s="560"/>
      <c r="AR48" s="560"/>
    </row>
    <row r="49" spans="2:39" ht="16.5" customHeight="1" thickBot="1" x14ac:dyDescent="0.35">
      <c r="B49" s="4"/>
      <c r="C49" s="4"/>
      <c r="D49" s="4"/>
      <c r="E49" s="4"/>
      <c r="F49" s="4"/>
      <c r="G49" s="4"/>
      <c r="I49" s="4"/>
      <c r="J49" s="4"/>
      <c r="K49" s="4"/>
      <c r="L49" s="4"/>
      <c r="M49" s="4"/>
      <c r="N49" s="4"/>
      <c r="O49" s="4"/>
      <c r="P49" s="4"/>
      <c r="Q49" s="4"/>
      <c r="R49" s="46"/>
      <c r="S49" s="52" t="str">
        <f>Data!B80</f>
        <v xml:space="preserve">Tilskud til udbetaling: </v>
      </c>
      <c r="T49" s="4"/>
      <c r="U49" s="46"/>
      <c r="V49" s="912">
        <f ca="1">I38</f>
        <v>0</v>
      </c>
      <c r="W49" s="912"/>
      <c r="X49" s="912"/>
      <c r="Y49" s="778"/>
      <c r="Z49" s="774"/>
      <c r="AA49" s="297"/>
      <c r="AB49" s="297"/>
      <c r="AC49" s="297"/>
      <c r="AD49" s="297"/>
      <c r="AE49" s="297"/>
      <c r="AF49" s="297"/>
      <c r="AG49" s="297"/>
      <c r="AH49" s="297"/>
      <c r="AI49" s="297"/>
      <c r="AJ49" s="297"/>
      <c r="AK49" s="297"/>
      <c r="AL49" s="297"/>
      <c r="AM49" s="297"/>
    </row>
    <row r="50" spans="2:39" ht="18" customHeight="1" thickTop="1" x14ac:dyDescent="0.25">
      <c r="B50" s="4"/>
      <c r="C50" s="4"/>
      <c r="D50" s="4"/>
      <c r="E50" s="4"/>
      <c r="F50" s="4"/>
      <c r="G50" s="4"/>
      <c r="I50" s="4"/>
      <c r="J50" s="4"/>
      <c r="K50" s="4"/>
      <c r="L50" s="4"/>
      <c r="M50" s="4"/>
      <c r="N50" s="4"/>
      <c r="O50" s="4"/>
      <c r="P50" s="4"/>
      <c r="Q50" s="4"/>
      <c r="R50" s="48"/>
      <c r="S50" s="904" t="str">
        <f>Data!B111</f>
        <v>Ubetalingen sker til den projektansvarlige virksomheds NemKonto</v>
      </c>
      <c r="T50" s="904"/>
      <c r="U50" s="904"/>
      <c r="V50" s="904"/>
      <c r="W50" s="904"/>
      <c r="X50" s="904"/>
      <c r="Y50" s="297"/>
      <c r="Z50" s="774"/>
      <c r="AA50" s="297"/>
      <c r="AB50" s="297"/>
      <c r="AC50" s="297"/>
      <c r="AD50" s="297"/>
      <c r="AE50" s="297"/>
      <c r="AF50" s="297"/>
      <c r="AG50" s="297"/>
      <c r="AH50" s="297"/>
      <c r="AI50" s="297"/>
      <c r="AJ50" s="297"/>
      <c r="AK50" s="297"/>
      <c r="AL50" s="297"/>
      <c r="AM50" s="297"/>
    </row>
    <row r="51" spans="2:39" x14ac:dyDescent="0.25">
      <c r="B51" s="4"/>
      <c r="C51" s="4"/>
      <c r="D51" s="4"/>
      <c r="E51" s="4"/>
      <c r="F51" s="4"/>
      <c r="G51" s="4"/>
      <c r="I51" s="4"/>
      <c r="J51" s="4"/>
      <c r="K51" s="4"/>
      <c r="L51" s="4"/>
      <c r="M51" s="4"/>
      <c r="N51" s="4"/>
      <c r="O51" s="4"/>
      <c r="P51" s="4"/>
      <c r="Q51" s="4"/>
      <c r="R51" s="412" t="str">
        <f>Data!I2</f>
        <v>Ja</v>
      </c>
      <c r="S51" s="904"/>
      <c r="T51" s="904"/>
      <c r="U51" s="904"/>
      <c r="V51" s="904"/>
      <c r="W51" s="904"/>
      <c r="X51" s="904"/>
      <c r="Y51" s="779"/>
      <c r="Z51" s="774"/>
      <c r="AA51" s="297"/>
      <c r="AB51" s="297"/>
      <c r="AC51" s="297"/>
      <c r="AD51" s="297"/>
      <c r="AE51" s="297"/>
      <c r="AF51" s="297"/>
      <c r="AG51" s="297"/>
      <c r="AH51" s="297"/>
      <c r="AI51" s="297"/>
      <c r="AJ51" s="297"/>
      <c r="AK51" s="297"/>
      <c r="AL51" s="297"/>
      <c r="AM51" s="297"/>
    </row>
    <row r="52" spans="2:39" ht="18" customHeight="1" x14ac:dyDescent="0.3">
      <c r="B52" s="4"/>
      <c r="C52" s="4"/>
      <c r="D52" s="4"/>
      <c r="E52" s="4"/>
      <c r="F52" s="4"/>
      <c r="G52" s="4"/>
      <c r="I52" s="4"/>
      <c r="J52" s="4"/>
      <c r="K52" s="4"/>
      <c r="L52" s="4"/>
      <c r="M52" s="4"/>
      <c r="N52" s="4"/>
      <c r="O52" s="4"/>
      <c r="P52" s="4"/>
      <c r="Q52" s="4"/>
      <c r="R52" s="4"/>
      <c r="S52" s="44" t="str">
        <f>Data!B81</f>
        <v>Tilsagnshaver (projektansvarlig)</v>
      </c>
      <c r="T52" s="4"/>
      <c r="U52" s="48"/>
      <c r="V52" s="48"/>
      <c r="W52" s="4"/>
      <c r="X52" s="4"/>
      <c r="Y52" s="297"/>
      <c r="Z52" s="774"/>
      <c r="AA52" s="297"/>
      <c r="AB52" s="297"/>
      <c r="AC52" s="297"/>
      <c r="AD52" s="297"/>
      <c r="AE52" s="297"/>
      <c r="AF52" s="297"/>
      <c r="AG52" s="297"/>
      <c r="AH52" s="297"/>
      <c r="AI52" s="297"/>
      <c r="AJ52" s="297"/>
      <c r="AK52" s="297"/>
      <c r="AL52" s="297"/>
      <c r="AM52" s="297"/>
    </row>
    <row r="53" spans="2:39" ht="15.75" customHeight="1" x14ac:dyDescent="0.3">
      <c r="B53" s="4"/>
      <c r="C53" s="4"/>
      <c r="D53" s="4"/>
      <c r="E53" s="4"/>
      <c r="F53" s="4"/>
      <c r="G53" s="4"/>
      <c r="I53" s="4"/>
      <c r="J53" s="4"/>
      <c r="K53" s="4"/>
      <c r="L53" s="4"/>
      <c r="M53" s="4"/>
      <c r="N53" s="4"/>
      <c r="O53" s="4"/>
      <c r="P53" s="4"/>
      <c r="Q53" s="4"/>
      <c r="R53" s="49"/>
      <c r="S53" s="4" t="str">
        <f>Data!B82</f>
        <v xml:space="preserve"> Dato:</v>
      </c>
      <c r="T53" s="446"/>
      <c r="U53" s="447" t="str">
        <f>Data!B88</f>
        <v>Underskrift</v>
      </c>
      <c r="V53" s="49"/>
      <c r="W53" s="4"/>
      <c r="X53" s="4"/>
      <c r="Y53" s="297"/>
      <c r="Z53" s="774"/>
      <c r="AA53" s="297"/>
      <c r="AB53" s="297"/>
      <c r="AC53" s="297"/>
      <c r="AD53" s="297"/>
      <c r="AE53" s="297"/>
      <c r="AF53" s="297"/>
      <c r="AG53" s="297"/>
      <c r="AH53" s="297"/>
      <c r="AI53" s="297"/>
      <c r="AJ53" s="297"/>
      <c r="AK53" s="297"/>
      <c r="AL53" s="297"/>
      <c r="AM53" s="297"/>
    </row>
    <row r="54" spans="2:39" ht="21" customHeight="1" x14ac:dyDescent="0.25">
      <c r="B54" s="4"/>
      <c r="C54" s="4"/>
      <c r="D54" s="4"/>
      <c r="E54" s="4"/>
      <c r="F54" s="4"/>
      <c r="G54" s="4"/>
      <c r="I54" s="4"/>
      <c r="J54" s="4"/>
      <c r="K54" s="4"/>
      <c r="L54" s="4"/>
      <c r="M54" s="4"/>
      <c r="N54" s="4"/>
      <c r="O54" s="4"/>
      <c r="P54" s="4"/>
      <c r="Q54" s="4"/>
      <c r="R54" s="50"/>
      <c r="S54" s="799"/>
      <c r="T54" s="799"/>
      <c r="U54" s="799"/>
      <c r="V54" s="800"/>
      <c r="W54" s="756"/>
      <c r="X54" s="756"/>
      <c r="Y54" s="297"/>
      <c r="Z54" s="774"/>
      <c r="AA54" s="297"/>
      <c r="AB54" s="297"/>
      <c r="AC54" s="297"/>
      <c r="AD54" s="297"/>
      <c r="AE54" s="297"/>
      <c r="AF54" s="297"/>
      <c r="AG54" s="297"/>
      <c r="AH54" s="297"/>
      <c r="AI54" s="297"/>
      <c r="AJ54" s="297"/>
      <c r="AK54" s="297"/>
      <c r="AL54" s="297"/>
      <c r="AM54" s="297"/>
    </row>
    <row r="55" spans="2:39" ht="9" hidden="1" customHeight="1" x14ac:dyDescent="0.3">
      <c r="B55" s="4"/>
      <c r="C55" s="4"/>
      <c r="D55" s="4"/>
      <c r="E55" s="4"/>
      <c r="F55" s="4"/>
      <c r="G55" s="4"/>
      <c r="I55" s="4"/>
      <c r="J55" s="4"/>
      <c r="K55" s="4"/>
      <c r="L55" s="4"/>
      <c r="M55" s="4"/>
      <c r="N55" s="4"/>
      <c r="O55" s="4"/>
      <c r="P55" s="4"/>
      <c r="Q55" s="4"/>
      <c r="R55" s="4"/>
      <c r="S55" s="55"/>
      <c r="T55" s="358"/>
      <c r="U55" s="358"/>
      <c r="V55" s="358"/>
      <c r="W55" s="53"/>
      <c r="X55" s="756"/>
      <c r="Y55" s="297"/>
      <c r="Z55" s="774"/>
      <c r="AA55" s="297"/>
      <c r="AB55" s="297"/>
      <c r="AC55" s="297"/>
      <c r="AD55" s="297"/>
      <c r="AE55" s="297"/>
      <c r="AF55" s="297"/>
      <c r="AG55" s="297"/>
      <c r="AH55" s="297"/>
      <c r="AI55" s="297"/>
      <c r="AJ55" s="297"/>
      <c r="AK55" s="297"/>
      <c r="AL55" s="297"/>
      <c r="AM55" s="297"/>
    </row>
    <row r="56" spans="2:39" ht="16.5" customHeight="1" x14ac:dyDescent="0.25">
      <c r="B56" s="4"/>
      <c r="C56" s="4"/>
      <c r="D56" s="4"/>
      <c r="E56" s="4"/>
      <c r="F56" s="4"/>
      <c r="G56" s="4"/>
      <c r="I56" s="4"/>
      <c r="J56" s="4"/>
      <c r="K56" s="4"/>
      <c r="L56" s="4"/>
      <c r="M56" s="4"/>
      <c r="N56" s="4"/>
      <c r="O56" s="4"/>
      <c r="P56" s="4"/>
      <c r="Q56" s="4"/>
      <c r="R56" s="4"/>
      <c r="S56" s="898" t="str">
        <f>VLOOKUP(Data!G2,Data!G22:H25,2,FALSE)</f>
        <v>Udfyldes af Energistyrelsen</v>
      </c>
      <c r="T56" s="898"/>
      <c r="U56" s="898"/>
      <c r="V56" s="898"/>
      <c r="W56" s="898"/>
      <c r="X56" s="898"/>
      <c r="Y56" s="297"/>
      <c r="Z56" s="774"/>
      <c r="AA56" s="297"/>
      <c r="AB56" s="297"/>
      <c r="AC56" s="297"/>
      <c r="AD56" s="297"/>
      <c r="AE56" s="297"/>
      <c r="AF56" s="297"/>
      <c r="AG56" s="297"/>
      <c r="AH56" s="297"/>
      <c r="AI56" s="297"/>
      <c r="AJ56" s="297"/>
      <c r="AK56" s="297"/>
      <c r="AL56" s="297"/>
      <c r="AM56" s="297"/>
    </row>
    <row r="57" spans="2:39" ht="14.25" customHeight="1" x14ac:dyDescent="0.25">
      <c r="B57" s="4"/>
      <c r="C57" s="4"/>
      <c r="D57" s="4"/>
      <c r="E57" s="4"/>
      <c r="F57" s="4"/>
      <c r="G57" s="4"/>
      <c r="I57" s="4"/>
      <c r="J57" s="4"/>
      <c r="K57" s="4"/>
      <c r="L57" s="4"/>
      <c r="M57" s="4"/>
      <c r="N57" s="4"/>
      <c r="O57" s="4"/>
      <c r="P57" s="4"/>
      <c r="Q57" s="4"/>
      <c r="R57" s="4"/>
      <c r="S57" s="921"/>
      <c r="T57" s="921"/>
      <c r="U57" s="921"/>
      <c r="V57" s="921"/>
      <c r="W57" s="921"/>
      <c r="X57" s="921"/>
      <c r="Y57" s="781"/>
      <c r="Z57" s="781"/>
      <c r="AA57" s="297"/>
      <c r="AB57" s="297"/>
      <c r="AC57" s="297"/>
      <c r="AD57" s="297"/>
      <c r="AE57" s="297"/>
      <c r="AF57" s="297"/>
      <c r="AG57" s="297"/>
      <c r="AH57" s="297"/>
      <c r="AI57" s="297"/>
      <c r="AJ57" s="297"/>
      <c r="AK57" s="297"/>
      <c r="AL57" s="297"/>
      <c r="AM57" s="297"/>
    </row>
    <row r="58" spans="2:39" ht="14.4" customHeight="1" x14ac:dyDescent="0.25">
      <c r="B58" s="4"/>
      <c r="C58" s="4"/>
      <c r="D58" s="4"/>
      <c r="E58" s="4"/>
      <c r="F58" s="4"/>
      <c r="G58" s="4"/>
      <c r="I58" s="4"/>
      <c r="J58" s="4"/>
      <c r="K58" s="4"/>
      <c r="L58" s="4"/>
      <c r="M58" s="4"/>
      <c r="N58" s="4"/>
      <c r="O58" s="4"/>
      <c r="P58" s="4"/>
      <c r="Q58" s="4"/>
      <c r="R58" s="4"/>
      <c r="S58" s="165" t="str">
        <f>Data!B84</f>
        <v>Godkendt</v>
      </c>
      <c r="T58" s="55"/>
      <c r="U58" s="55"/>
      <c r="V58" s="53"/>
      <c r="W58" s="30"/>
      <c r="X58" s="761"/>
      <c r="Y58" s="782"/>
      <c r="Z58" s="783"/>
      <c r="AA58" s="297"/>
      <c r="AB58" s="297"/>
      <c r="AC58" s="297"/>
      <c r="AD58" s="297"/>
      <c r="AE58" s="297"/>
      <c r="AF58" s="297"/>
      <c r="AG58" s="297"/>
      <c r="AH58" s="297"/>
      <c r="AI58" s="297"/>
      <c r="AJ58" s="297"/>
      <c r="AK58" s="297"/>
      <c r="AL58" s="297"/>
      <c r="AM58" s="297"/>
    </row>
    <row r="59" spans="2:39" ht="15" x14ac:dyDescent="0.25">
      <c r="B59" s="4"/>
      <c r="C59" s="4"/>
      <c r="D59" s="4"/>
      <c r="E59" s="4"/>
      <c r="F59" s="4"/>
      <c r="G59" s="4"/>
      <c r="I59" s="4"/>
      <c r="J59" s="4"/>
      <c r="K59" s="4"/>
      <c r="L59" s="4"/>
      <c r="M59" s="4"/>
      <c r="N59" s="4"/>
      <c r="O59" s="4"/>
      <c r="P59" s="4"/>
      <c r="Q59" s="4"/>
      <c r="R59" s="4"/>
      <c r="S59" s="357"/>
      <c r="T59" s="47"/>
      <c r="U59" s="56"/>
      <c r="V59" s="28"/>
      <c r="W59" s="29"/>
      <c r="X59" s="51"/>
      <c r="Y59" s="782"/>
      <c r="Z59" s="784"/>
      <c r="AA59" s="297"/>
      <c r="AB59" s="297"/>
      <c r="AC59" s="297"/>
      <c r="AD59" s="297"/>
      <c r="AE59" s="297"/>
      <c r="AF59" s="297"/>
      <c r="AG59" s="297"/>
      <c r="AH59" s="297"/>
      <c r="AI59" s="297"/>
      <c r="AJ59" s="297"/>
      <c r="AK59" s="297"/>
      <c r="AL59" s="297"/>
      <c r="AM59" s="297"/>
    </row>
    <row r="60" spans="2:39" ht="15" x14ac:dyDescent="0.25">
      <c r="B60" s="4"/>
      <c r="C60" s="4"/>
      <c r="D60" s="4"/>
      <c r="E60" s="4"/>
      <c r="F60" s="4"/>
      <c r="G60" s="4"/>
      <c r="I60" s="4"/>
      <c r="J60" s="4"/>
      <c r="K60" s="4"/>
      <c r="L60" s="4"/>
      <c r="M60" s="4"/>
      <c r="N60" s="4"/>
      <c r="O60" s="4"/>
      <c r="P60" s="4"/>
      <c r="Q60" s="4"/>
      <c r="R60" s="4"/>
      <c r="S60" s="359" t="str">
        <f>Data!B84</f>
        <v>Godkendt</v>
      </c>
      <c r="T60" s="55"/>
      <c r="U60" s="55"/>
      <c r="V60" s="53"/>
      <c r="W60" s="30"/>
      <c r="X60" s="761"/>
      <c r="Y60" s="782"/>
      <c r="Z60" s="785"/>
      <c r="AA60" s="297"/>
      <c r="AB60" s="297"/>
      <c r="AC60" s="297"/>
      <c r="AD60" s="297"/>
      <c r="AE60" s="297"/>
      <c r="AF60" s="297"/>
      <c r="AG60" s="297"/>
      <c r="AH60" s="297"/>
      <c r="AI60" s="297"/>
      <c r="AJ60" s="297"/>
      <c r="AK60" s="297"/>
      <c r="AL60" s="297"/>
      <c r="AM60" s="297"/>
    </row>
    <row r="61" spans="2:39" ht="15" x14ac:dyDescent="0.25">
      <c r="B61" s="4"/>
      <c r="C61" s="4"/>
      <c r="D61" s="4"/>
      <c r="E61" s="4"/>
      <c r="F61" s="4"/>
      <c r="G61" s="4"/>
      <c r="I61" s="4"/>
      <c r="J61" s="4"/>
      <c r="K61" s="4"/>
      <c r="L61" s="4"/>
      <c r="M61" s="4"/>
      <c r="N61" s="4"/>
      <c r="O61" s="4"/>
      <c r="P61" s="4"/>
      <c r="Q61" s="4"/>
      <c r="R61" s="4"/>
      <c r="S61" s="357"/>
      <c r="T61" s="47"/>
      <c r="U61" s="47"/>
      <c r="V61" s="9"/>
      <c r="W61" s="9"/>
      <c r="X61" s="9"/>
      <c r="Y61" s="442"/>
      <c r="Z61" s="442"/>
      <c r="AA61" s="297"/>
      <c r="AB61" s="297"/>
      <c r="AC61" s="297"/>
      <c r="AD61" s="297"/>
      <c r="AE61" s="297"/>
      <c r="AF61" s="297"/>
      <c r="AG61" s="297"/>
      <c r="AH61" s="297"/>
      <c r="AI61" s="297"/>
      <c r="AJ61" s="297"/>
      <c r="AK61" s="297"/>
      <c r="AL61" s="297"/>
      <c r="AM61" s="297"/>
    </row>
    <row r="62" spans="2:39" ht="15" x14ac:dyDescent="0.25">
      <c r="B62" s="4"/>
      <c r="C62" s="297" t="str">
        <f>IF(Data!L9&lt;7,"P","Q")</f>
        <v>P</v>
      </c>
      <c r="D62" s="4"/>
      <c r="E62" s="4"/>
      <c r="F62" s="4"/>
      <c r="G62" s="4"/>
      <c r="I62" s="4"/>
      <c r="J62" s="4"/>
      <c r="K62" s="4"/>
      <c r="L62" s="4"/>
      <c r="M62" s="4"/>
      <c r="N62" s="4"/>
      <c r="O62" s="4"/>
      <c r="P62" s="4"/>
      <c r="Q62" s="4"/>
      <c r="R62" s="4"/>
      <c r="S62" s="359" t="str">
        <f>Data!B84</f>
        <v>Godkendt</v>
      </c>
      <c r="T62" s="55"/>
      <c r="U62" s="55"/>
      <c r="V62" s="41"/>
      <c r="W62" s="41"/>
      <c r="X62" s="762"/>
      <c r="Y62" s="442"/>
      <c r="Z62" s="442"/>
      <c r="AA62" s="297"/>
      <c r="AB62" s="297"/>
      <c r="AC62" s="297"/>
      <c r="AD62" s="297"/>
      <c r="AE62" s="297"/>
      <c r="AF62" s="297"/>
      <c r="AG62" s="297"/>
      <c r="AH62" s="297"/>
      <c r="AI62" s="297"/>
      <c r="AJ62" s="297"/>
      <c r="AK62" s="297"/>
      <c r="AL62" s="297"/>
      <c r="AM62" s="297"/>
    </row>
    <row r="63" spans="2:39" ht="6.15" customHeight="1" x14ac:dyDescent="0.25">
      <c r="B63" s="99"/>
      <c r="C63" s="4"/>
      <c r="D63" s="4"/>
      <c r="E63" s="99"/>
      <c r="F63" s="99"/>
      <c r="G63" s="99"/>
      <c r="I63" s="99"/>
      <c r="J63" s="4"/>
      <c r="K63" s="4"/>
      <c r="L63" s="4"/>
      <c r="M63" s="4"/>
      <c r="N63" s="173"/>
      <c r="O63" s="174"/>
      <c r="P63" s="174"/>
      <c r="Q63" s="174"/>
      <c r="R63" s="4"/>
      <c r="S63" s="4"/>
      <c r="T63" s="4"/>
      <c r="U63" s="4"/>
      <c r="V63" s="4"/>
      <c r="W63" s="4"/>
      <c r="X63" s="4"/>
      <c r="Y63" s="297"/>
      <c r="Z63" s="774"/>
      <c r="AA63" s="297"/>
      <c r="AB63" s="297"/>
      <c r="AC63" s="297"/>
      <c r="AD63" s="297"/>
      <c r="AE63" s="297"/>
      <c r="AF63" s="297"/>
      <c r="AG63" s="297"/>
      <c r="AH63" s="297"/>
      <c r="AI63" s="297"/>
      <c r="AJ63" s="297"/>
      <c r="AK63" s="297"/>
      <c r="AL63" s="297"/>
      <c r="AM63" s="297"/>
    </row>
    <row r="64" spans="2:39" ht="2.25" customHeight="1" x14ac:dyDescent="0.3">
      <c r="B64" s="99"/>
      <c r="C64" s="4"/>
      <c r="D64" s="4"/>
      <c r="E64" s="99"/>
      <c r="F64" s="99"/>
      <c r="G64" s="99"/>
      <c r="I64" s="99"/>
      <c r="J64" s="4"/>
      <c r="K64" s="4"/>
      <c r="L64" s="4"/>
      <c r="M64" s="4"/>
      <c r="N64" s="49"/>
      <c r="O64" s="89"/>
      <c r="P64" s="89"/>
      <c r="Q64" s="89"/>
      <c r="R64" s="89"/>
      <c r="S64" s="89"/>
      <c r="T64" s="89"/>
      <c r="U64" s="89"/>
      <c r="V64" s="89"/>
      <c r="W64" s="4"/>
      <c r="X64" s="4"/>
      <c r="Y64" s="798"/>
      <c r="Z64" s="412"/>
      <c r="AA64" s="412"/>
      <c r="AB64" s="412"/>
      <c r="AC64" s="412"/>
      <c r="AD64" s="412"/>
      <c r="AE64" s="412"/>
      <c r="AF64" s="412"/>
      <c r="AG64" s="412"/>
      <c r="AH64" s="412"/>
      <c r="AI64" s="412"/>
      <c r="AJ64" s="412"/>
      <c r="AK64" s="412"/>
      <c r="AL64" s="412"/>
      <c r="AM64" s="412"/>
    </row>
    <row r="65" spans="2:24" hidden="1" x14ac:dyDescent="0.25">
      <c r="B65" s="99"/>
      <c r="C65" s="4"/>
      <c r="D65" s="4"/>
      <c r="E65" s="99"/>
      <c r="F65" s="99"/>
      <c r="G65" s="99"/>
      <c r="I65" s="99"/>
      <c r="J65" s="4"/>
      <c r="K65" s="4"/>
      <c r="L65" s="4"/>
      <c r="M65" s="4"/>
      <c r="N65" s="4"/>
      <c r="O65" s="4"/>
      <c r="P65" s="4"/>
      <c r="Q65" s="4"/>
      <c r="R65" s="4"/>
      <c r="S65" s="4"/>
      <c r="T65" s="4"/>
      <c r="U65" s="4"/>
      <c r="V65" s="4"/>
      <c r="W65" s="4"/>
      <c r="X65" s="4"/>
    </row>
    <row r="66" spans="2:24" hidden="1" x14ac:dyDescent="0.25">
      <c r="B66" s="99"/>
      <c r="C66" s="4"/>
      <c r="D66" s="4"/>
      <c r="E66" s="99"/>
      <c r="F66" s="99"/>
      <c r="G66" s="99"/>
      <c r="I66" s="99"/>
      <c r="J66" s="4"/>
      <c r="K66" s="4"/>
      <c r="L66" s="4"/>
      <c r="M66" s="4"/>
      <c r="N66" s="4"/>
      <c r="O66" s="4"/>
      <c r="P66" s="4"/>
      <c r="Q66" s="4"/>
      <c r="R66" s="4"/>
      <c r="S66" s="4"/>
      <c r="T66" s="4"/>
      <c r="U66" s="4"/>
      <c r="V66" s="4"/>
      <c r="W66" s="4"/>
      <c r="X66" s="4"/>
    </row>
    <row r="67" spans="2:24" ht="2.25" customHeight="1" x14ac:dyDescent="0.25">
      <c r="B67" s="99"/>
      <c r="C67" s="4"/>
      <c r="D67" s="4"/>
      <c r="E67" s="99"/>
      <c r="F67" s="99"/>
      <c r="G67" s="99"/>
      <c r="I67" s="99"/>
      <c r="J67" s="4"/>
      <c r="K67" s="4"/>
      <c r="L67" s="4"/>
      <c r="M67" s="4"/>
      <c r="N67" s="4"/>
      <c r="O67" s="4"/>
      <c r="P67" s="4"/>
      <c r="Q67" s="4"/>
      <c r="R67" s="4"/>
      <c r="S67" s="4"/>
      <c r="T67" s="4"/>
      <c r="U67" s="4"/>
      <c r="V67" s="4"/>
      <c r="W67" s="4"/>
      <c r="X67" s="4"/>
    </row>
    <row r="68" spans="2:24" ht="10.5" hidden="1" customHeight="1" x14ac:dyDescent="0.25">
      <c r="J68"/>
      <c r="K68"/>
      <c r="L68"/>
      <c r="M68"/>
      <c r="N68"/>
      <c r="O68"/>
      <c r="P68"/>
      <c r="Q68"/>
      <c r="R68"/>
      <c r="S68"/>
      <c r="T68"/>
    </row>
    <row r="69" spans="2:24" ht="13.5" hidden="1" customHeight="1" x14ac:dyDescent="0.25">
      <c r="J69"/>
      <c r="K69"/>
      <c r="L69"/>
      <c r="M69"/>
      <c r="N69"/>
      <c r="O69"/>
      <c r="P69"/>
      <c r="Q69" s="31"/>
      <c r="R69" s="31"/>
      <c r="S69" s="31"/>
      <c r="T69" s="31"/>
      <c r="U69" s="31"/>
      <c r="V69" s="31"/>
      <c r="W69" s="31"/>
      <c r="X69" s="31"/>
    </row>
    <row r="70" spans="2:24" ht="0.75" hidden="1" customHeight="1" x14ac:dyDescent="0.25">
      <c r="J70"/>
      <c r="K70"/>
      <c r="L70"/>
      <c r="M70"/>
      <c r="N70"/>
      <c r="O70"/>
      <c r="P70"/>
      <c r="Q70"/>
      <c r="R70"/>
      <c r="S70"/>
      <c r="T70"/>
    </row>
    <row r="71" spans="2:24" ht="0.75" hidden="1" customHeight="1" x14ac:dyDescent="0.25">
      <c r="J71"/>
      <c r="K71"/>
      <c r="L71"/>
      <c r="M71"/>
      <c r="N71"/>
      <c r="O71"/>
      <c r="P71"/>
      <c r="Q71"/>
      <c r="R71"/>
      <c r="S71"/>
      <c r="T71"/>
    </row>
    <row r="72" spans="2:24" x14ac:dyDescent="0.25">
      <c r="J72"/>
      <c r="K72"/>
      <c r="L72"/>
      <c r="M72"/>
      <c r="N72"/>
      <c r="O72"/>
      <c r="P72"/>
      <c r="Q72"/>
      <c r="R72"/>
      <c r="S72"/>
      <c r="T72"/>
    </row>
    <row r="73" spans="2:24" x14ac:dyDescent="0.25">
      <c r="J73"/>
      <c r="K73"/>
      <c r="L73"/>
      <c r="M73"/>
      <c r="N73"/>
      <c r="O73"/>
      <c r="P73"/>
      <c r="Q73"/>
      <c r="R73"/>
      <c r="S73"/>
      <c r="T73"/>
    </row>
    <row r="74" spans="2:24" x14ac:dyDescent="0.25">
      <c r="J74"/>
      <c r="K74"/>
      <c r="L74"/>
      <c r="M74"/>
      <c r="N74"/>
      <c r="O74"/>
      <c r="P74"/>
      <c r="Q74"/>
      <c r="R74"/>
      <c r="S74"/>
      <c r="T74"/>
    </row>
    <row r="75" spans="2:24" x14ac:dyDescent="0.25">
      <c r="J75"/>
      <c r="K75"/>
      <c r="L75"/>
      <c r="M75"/>
      <c r="N75"/>
      <c r="O75"/>
      <c r="P75"/>
      <c r="Q75"/>
      <c r="R75"/>
      <c r="S75"/>
      <c r="T75"/>
    </row>
    <row r="76" spans="2:24" x14ac:dyDescent="0.25">
      <c r="J76"/>
      <c r="K76"/>
      <c r="L76"/>
      <c r="M76"/>
      <c r="N76"/>
      <c r="O76"/>
      <c r="P76"/>
      <c r="Q76"/>
      <c r="R76"/>
      <c r="S76"/>
      <c r="T76"/>
    </row>
    <row r="77" spans="2:24" x14ac:dyDescent="0.25">
      <c r="J77"/>
      <c r="K77"/>
      <c r="L77"/>
      <c r="M77"/>
      <c r="N77"/>
      <c r="O77"/>
      <c r="P77"/>
      <c r="Q77"/>
      <c r="R77"/>
      <c r="S77"/>
      <c r="T77"/>
    </row>
    <row r="78" spans="2:24" x14ac:dyDescent="0.25">
      <c r="J78"/>
      <c r="K78"/>
      <c r="L78"/>
      <c r="M78"/>
      <c r="N78"/>
      <c r="O78"/>
      <c r="P78"/>
      <c r="Q78"/>
      <c r="R78"/>
      <c r="S78"/>
      <c r="T78"/>
    </row>
    <row r="79" spans="2:24" x14ac:dyDescent="0.25">
      <c r="J79"/>
      <c r="K79"/>
      <c r="L79"/>
      <c r="M79"/>
      <c r="N79"/>
      <c r="O79"/>
      <c r="P79"/>
      <c r="Q79"/>
      <c r="R79"/>
      <c r="S79"/>
      <c r="T79"/>
    </row>
    <row r="80" spans="2:24" x14ac:dyDescent="0.25">
      <c r="J80"/>
      <c r="K80"/>
      <c r="L80"/>
      <c r="M80"/>
      <c r="N80"/>
      <c r="U80" s="93"/>
      <c r="V80" s="93"/>
      <c r="W80" s="93"/>
      <c r="X80" s="93"/>
    </row>
    <row r="81" spans="10:20" x14ac:dyDescent="0.25">
      <c r="J81"/>
      <c r="K81"/>
      <c r="L81"/>
      <c r="M81"/>
      <c r="N81"/>
      <c r="O81"/>
      <c r="P81"/>
      <c r="Q81"/>
      <c r="R81"/>
      <c r="S81"/>
      <c r="T81"/>
    </row>
    <row r="82" spans="10:20" x14ac:dyDescent="0.25">
      <c r="J82"/>
      <c r="K82"/>
      <c r="L82"/>
      <c r="M82"/>
      <c r="N82"/>
      <c r="O82"/>
      <c r="P82"/>
      <c r="Q82"/>
      <c r="R82"/>
      <c r="S82"/>
      <c r="T82"/>
    </row>
    <row r="83" spans="10:20" x14ac:dyDescent="0.25">
      <c r="J83"/>
      <c r="K83"/>
      <c r="L83"/>
      <c r="M83"/>
      <c r="N83"/>
      <c r="O83"/>
      <c r="P83"/>
      <c r="Q83"/>
      <c r="R83"/>
      <c r="S83"/>
      <c r="T83"/>
    </row>
    <row r="84" spans="10:20" x14ac:dyDescent="0.25">
      <c r="J84"/>
      <c r="K84"/>
      <c r="L84"/>
      <c r="M84"/>
      <c r="N84"/>
      <c r="O84"/>
      <c r="P84"/>
      <c r="Q84"/>
      <c r="R84"/>
      <c r="S84"/>
      <c r="T84"/>
    </row>
    <row r="85" spans="10:20" x14ac:dyDescent="0.25">
      <c r="J85"/>
      <c r="K85"/>
      <c r="L85"/>
      <c r="M85"/>
      <c r="N85"/>
      <c r="O85"/>
      <c r="P85"/>
      <c r="Q85"/>
      <c r="R85"/>
      <c r="S85"/>
      <c r="T85"/>
    </row>
    <row r="86" spans="10:20" x14ac:dyDescent="0.25">
      <c r="J86"/>
      <c r="K86"/>
      <c r="L86"/>
      <c r="M86"/>
      <c r="N86"/>
      <c r="O86"/>
      <c r="P86"/>
      <c r="Q86"/>
      <c r="R86"/>
      <c r="S86"/>
      <c r="T86"/>
    </row>
    <row r="87" spans="10:20" x14ac:dyDescent="0.25">
      <c r="J87"/>
      <c r="K87"/>
      <c r="L87"/>
      <c r="M87"/>
      <c r="N87"/>
      <c r="O87"/>
      <c r="P87"/>
      <c r="Q87"/>
      <c r="R87"/>
      <c r="S87"/>
      <c r="T87"/>
    </row>
    <row r="88" spans="10:20" x14ac:dyDescent="0.25">
      <c r="J88"/>
      <c r="K88"/>
      <c r="L88"/>
      <c r="M88"/>
      <c r="N88"/>
      <c r="O88"/>
      <c r="P88"/>
      <c r="Q88"/>
      <c r="R88"/>
      <c r="S88"/>
      <c r="T88"/>
    </row>
    <row r="89" spans="10:20" x14ac:dyDescent="0.25">
      <c r="J89"/>
      <c r="K89"/>
      <c r="L89"/>
      <c r="M89"/>
      <c r="N89"/>
      <c r="O89"/>
      <c r="P89"/>
      <c r="Q89"/>
      <c r="R89"/>
      <c r="S89"/>
      <c r="T89"/>
    </row>
    <row r="90" spans="10:20" x14ac:dyDescent="0.25">
      <c r="J90"/>
      <c r="K90"/>
      <c r="L90"/>
      <c r="M90"/>
      <c r="N90"/>
      <c r="O90"/>
      <c r="P90"/>
      <c r="Q90"/>
      <c r="R90"/>
      <c r="S90"/>
      <c r="T90"/>
    </row>
    <row r="91" spans="10:20" x14ac:dyDescent="0.25">
      <c r="J91"/>
      <c r="K91"/>
      <c r="L91"/>
      <c r="M91"/>
      <c r="N91"/>
      <c r="O91"/>
      <c r="P91"/>
      <c r="Q91"/>
      <c r="R91"/>
      <c r="S91"/>
      <c r="T91"/>
    </row>
    <row r="92" spans="10:20" x14ac:dyDescent="0.25">
      <c r="J92"/>
      <c r="K92"/>
      <c r="L92"/>
      <c r="M92"/>
      <c r="N92"/>
      <c r="O92"/>
      <c r="P92"/>
      <c r="Q92"/>
      <c r="R92"/>
      <c r="S92"/>
      <c r="T92"/>
    </row>
    <row r="93" spans="10:20" x14ac:dyDescent="0.25">
      <c r="J93"/>
      <c r="K93"/>
      <c r="L93"/>
      <c r="M93"/>
      <c r="N93"/>
      <c r="O93"/>
      <c r="P93"/>
      <c r="Q93"/>
      <c r="R93"/>
      <c r="S93"/>
      <c r="T93"/>
    </row>
    <row r="94" spans="10:20" x14ac:dyDescent="0.25">
      <c r="J94"/>
      <c r="K94"/>
      <c r="L94"/>
      <c r="M94"/>
      <c r="N94"/>
      <c r="O94"/>
      <c r="P94"/>
      <c r="Q94"/>
      <c r="R94"/>
      <c r="S94"/>
      <c r="T94"/>
    </row>
    <row r="95" spans="10:20" x14ac:dyDescent="0.25">
      <c r="J95"/>
      <c r="K95"/>
      <c r="L95"/>
      <c r="M95"/>
      <c r="N95"/>
      <c r="O95"/>
      <c r="P95"/>
      <c r="Q95"/>
      <c r="R95"/>
      <c r="S95"/>
      <c r="T95"/>
    </row>
    <row r="96" spans="10:20" x14ac:dyDescent="0.25">
      <c r="J96"/>
      <c r="K96"/>
      <c r="L96"/>
      <c r="M96"/>
      <c r="N96"/>
      <c r="O96"/>
      <c r="P96"/>
      <c r="Q96"/>
      <c r="R96"/>
      <c r="S96"/>
      <c r="T96"/>
    </row>
    <row r="97" spans="10:20" x14ac:dyDescent="0.25">
      <c r="J97"/>
      <c r="K97"/>
      <c r="L97"/>
      <c r="M97"/>
      <c r="N97"/>
      <c r="O97"/>
      <c r="P97"/>
      <c r="Q97"/>
      <c r="R97"/>
      <c r="S97"/>
      <c r="T97"/>
    </row>
    <row r="98" spans="10:20" x14ac:dyDescent="0.25">
      <c r="J98"/>
      <c r="K98"/>
      <c r="L98"/>
      <c r="M98"/>
      <c r="N98"/>
      <c r="O98"/>
      <c r="P98"/>
      <c r="Q98"/>
      <c r="R98"/>
      <c r="S98"/>
      <c r="T98"/>
    </row>
    <row r="99" spans="10:20" x14ac:dyDescent="0.25">
      <c r="J99"/>
      <c r="K99"/>
      <c r="L99"/>
      <c r="M99"/>
      <c r="N99"/>
      <c r="O99"/>
      <c r="P99"/>
      <c r="Q99"/>
      <c r="R99"/>
      <c r="S99"/>
      <c r="T99"/>
    </row>
    <row r="100" spans="10:20" x14ac:dyDescent="0.25">
      <c r="J100"/>
      <c r="K100"/>
      <c r="L100"/>
      <c r="M100"/>
      <c r="N100"/>
      <c r="O100"/>
      <c r="P100"/>
      <c r="Q100"/>
      <c r="R100"/>
      <c r="S100"/>
      <c r="T100"/>
    </row>
    <row r="101" spans="10:20" x14ac:dyDescent="0.25">
      <c r="J101"/>
      <c r="K101"/>
      <c r="L101"/>
      <c r="M101"/>
      <c r="N101"/>
      <c r="O101"/>
      <c r="P101"/>
      <c r="Q101"/>
      <c r="R101"/>
      <c r="S101"/>
      <c r="T101"/>
    </row>
    <row r="102" spans="10:20" x14ac:dyDescent="0.25">
      <c r="J102"/>
      <c r="K102"/>
      <c r="L102"/>
      <c r="M102"/>
      <c r="N102"/>
      <c r="O102"/>
      <c r="P102"/>
      <c r="Q102"/>
      <c r="R102"/>
      <c r="S102"/>
      <c r="T102"/>
    </row>
    <row r="103" spans="10:20" x14ac:dyDescent="0.25">
      <c r="J103"/>
      <c r="K103"/>
      <c r="L103"/>
      <c r="M103"/>
      <c r="N103"/>
      <c r="O103"/>
      <c r="P103"/>
      <c r="Q103"/>
      <c r="R103"/>
      <c r="S103"/>
      <c r="T103"/>
    </row>
    <row r="104" spans="10:20" x14ac:dyDescent="0.25">
      <c r="J104"/>
      <c r="K104"/>
      <c r="L104"/>
      <c r="M104"/>
      <c r="N104"/>
      <c r="O104"/>
      <c r="P104"/>
      <c r="Q104"/>
      <c r="R104"/>
      <c r="S104"/>
      <c r="T104"/>
    </row>
    <row r="105" spans="10:20" x14ac:dyDescent="0.25">
      <c r="J105"/>
      <c r="K105"/>
      <c r="L105"/>
      <c r="M105"/>
      <c r="N105"/>
      <c r="O105"/>
      <c r="P105"/>
      <c r="Q105"/>
      <c r="R105"/>
      <c r="S105"/>
      <c r="T105"/>
    </row>
    <row r="106" spans="10:20" x14ac:dyDescent="0.25">
      <c r="J106"/>
      <c r="K106"/>
      <c r="L106"/>
      <c r="M106"/>
      <c r="N106"/>
      <c r="O106"/>
      <c r="P106"/>
      <c r="Q106"/>
      <c r="R106"/>
      <c r="S106"/>
      <c r="T106"/>
    </row>
    <row r="107" spans="10:20" x14ac:dyDescent="0.25">
      <c r="J107"/>
      <c r="K107"/>
      <c r="L107"/>
      <c r="M107"/>
      <c r="N107"/>
      <c r="O107"/>
      <c r="P107"/>
      <c r="Q107"/>
      <c r="R107"/>
      <c r="S107"/>
      <c r="T107"/>
    </row>
    <row r="108" spans="10:20" x14ac:dyDescent="0.25">
      <c r="J108"/>
      <c r="K108"/>
      <c r="L108"/>
      <c r="M108"/>
      <c r="N108"/>
      <c r="O108"/>
      <c r="P108"/>
      <c r="Q108"/>
      <c r="R108"/>
      <c r="S108"/>
      <c r="T108"/>
    </row>
  </sheetData>
  <sheetProtection algorithmName="SHA-512" hashValue="NPckAGNuRHGOSDK97YBf2gbLrVHpa1Z/IV+pHtgDxtTN9nx7axolEtmJiiXsfBKhCtYIYCBsjrKYrz/m22dWYQ==" saltValue="gXfqdSMG3P77WyqpMECxqg==" spinCount="100000" sheet="1" objects="1" scenarios="1"/>
  <mergeCells count="41">
    <mergeCell ref="D3:G4"/>
    <mergeCell ref="Z4:Z9"/>
    <mergeCell ref="D8:G8"/>
    <mergeCell ref="S56:X57"/>
    <mergeCell ref="S50:X51"/>
    <mergeCell ref="R48:X48"/>
    <mergeCell ref="V49:X49"/>
    <mergeCell ref="D9:E9"/>
    <mergeCell ref="W4:W9"/>
    <mergeCell ref="S4:S9"/>
    <mergeCell ref="B48:Q48"/>
    <mergeCell ref="C42:E44"/>
    <mergeCell ref="X4:X9"/>
    <mergeCell ref="E7:G7"/>
    <mergeCell ref="B3:C4"/>
    <mergeCell ref="P4:P9"/>
    <mergeCell ref="AA4:AA9"/>
    <mergeCell ref="J4:J9"/>
    <mergeCell ref="M4:M9"/>
    <mergeCell ref="N4:N9"/>
    <mergeCell ref="O4:O9"/>
    <mergeCell ref="K4:K9"/>
    <mergeCell ref="L4:L9"/>
    <mergeCell ref="R4:R9"/>
    <mergeCell ref="T4:T9"/>
    <mergeCell ref="Y4:Y9"/>
    <mergeCell ref="Q4:Q9"/>
    <mergeCell ref="U4:U9"/>
    <mergeCell ref="V4:V9"/>
    <mergeCell ref="AB4:AB9"/>
    <mergeCell ref="AC4:AC9"/>
    <mergeCell ref="AD4:AD9"/>
    <mergeCell ref="AJ4:AJ9"/>
    <mergeCell ref="AK4:AK9"/>
    <mergeCell ref="AL4:AL9"/>
    <mergeCell ref="AM4:AM9"/>
    <mergeCell ref="AE4:AE9"/>
    <mergeCell ref="AF4:AF9"/>
    <mergeCell ref="AG4:AG9"/>
    <mergeCell ref="AH4:AH9"/>
    <mergeCell ref="AI4:AI9"/>
  </mergeCells>
  <conditionalFormatting sqref="G15">
    <cfRule type="expression" dxfId="304" priority="34">
      <formula>$G$12=2</formula>
    </cfRule>
  </conditionalFormatting>
  <conditionalFormatting sqref="I15">
    <cfRule type="expression" dxfId="302" priority="23">
      <formula>$G$12=2</formula>
    </cfRule>
  </conditionalFormatting>
  <conditionalFormatting sqref="I37">
    <cfRule type="cellIs" dxfId="301" priority="24" stopIfTrue="1" operator="lessThan">
      <formula>0</formula>
    </cfRule>
  </conditionalFormatting>
  <conditionalFormatting sqref="I41 K41:X41 J42:X47">
    <cfRule type="cellIs" dxfId="300" priority="25" stopIfTrue="1" operator="equal">
      <formula>0</formula>
    </cfRule>
  </conditionalFormatting>
  <conditionalFormatting sqref="J16:X17 J19:X20 J24:X29">
    <cfRule type="expression" dxfId="299" priority="22" stopIfTrue="1">
      <formula>AO16&gt;0</formula>
    </cfRule>
  </conditionalFormatting>
  <conditionalFormatting sqref="J21:AM22 J31:AM34 J36:AM38 J40:AM40 Z41:AM41 Y42:AM45">
    <cfRule type="cellIs" dxfId="297" priority="11" stopIfTrue="1" operator="equal">
      <formula>0</formula>
    </cfRule>
  </conditionalFormatting>
  <conditionalFormatting sqref="S56">
    <cfRule type="expression" dxfId="296" priority="58" stopIfTrue="1">
      <formula>LEN($S$56)&lt;2</formula>
    </cfRule>
  </conditionalFormatting>
  <conditionalFormatting sqref="Y46:Y47">
    <cfRule type="cellIs" dxfId="293" priority="14" stopIfTrue="1" operator="equal">
      <formula>0</formula>
    </cfRule>
  </conditionalFormatting>
  <conditionalFormatting sqref="Y16:AM17 Y19:AM20 Y24:AM29">
    <cfRule type="expression" dxfId="288" priority="8" stopIfTrue="1">
      <formula>BF16&gt;0</formula>
    </cfRule>
  </conditionalFormatting>
  <conditionalFormatting sqref="AN36:BU36">
    <cfRule type="cellIs" dxfId="283" priority="15" stopIfTrue="1" operator="equal">
      <formula>0</formula>
    </cfRule>
  </conditionalFormatting>
  <dataValidations count="2">
    <dataValidation type="custom" allowBlank="1" showInputMessage="1" showErrorMessage="1" error="Must be after start date" sqref="F5" xr:uid="{00000000-0002-0000-0700-000000000000}">
      <formula1>F5&gt;D5</formula1>
    </dataValidation>
    <dataValidation type="decimal" operator="lessThanOrEqual" allowBlank="1" showInputMessage="1" showErrorMessage="1" errorTitle="Overhead for højt" error="Overhead kan maskimalt være lønomkostninger gange oprindeligt aftalte overhead." sqref="J21:AM21" xr:uid="{00000000-0002-0000-0700-000001000000}">
      <formula1>J48</formula1>
    </dataValidation>
  </dataValidations>
  <pageMargins left="0.19685039370078741" right="0.19685039370078741" top="0.35433070866141736" bottom="0.35433070866141736" header="0.31496062992125984" footer="0.31496062992125984"/>
  <pageSetup paperSize="9" scale="61" fitToWidth="2" orientation="landscape" r:id="rId1"/>
  <colBreaks count="1" manualBreakCount="1">
    <brk id="24" max="66" man="1"/>
  </colBreaks>
  <extLst>
    <ext xmlns:x14="http://schemas.microsoft.com/office/spreadsheetml/2009/9/main" uri="{78C0D931-6437-407d-A8EE-F0AAD7539E65}">
      <x14:conditionalFormattings>
        <x14:conditionalFormatting xmlns:xm="http://schemas.microsoft.com/office/excel/2006/main">
          <x14:cfRule type="expression" priority="30" id="{006A8700-C06E-4DF0-A5CD-5FC12D027323}">
            <xm:f>'Budget &amp; Total'!$P$3=4</xm:f>
            <x14:dxf>
              <fill>
                <patternFill>
                  <bgColor rgb="FFBFE5E9"/>
                </patternFill>
              </fill>
            </x14:dxf>
          </x14:cfRule>
          <xm:sqref>D8</xm:sqref>
        </x14:conditionalFormatting>
        <x14:conditionalFormatting xmlns:xm="http://schemas.microsoft.com/office/excel/2006/main">
          <x14:cfRule type="expression" priority="29" id="{9F274FAE-FDB2-4382-9FB3-5758194E92C9}">
            <xm:f>'Budget &amp; Total'!$P$3=4</xm:f>
            <x14:dxf>
              <fill>
                <patternFill>
                  <bgColor rgb="FFBFE5E9"/>
                </patternFill>
              </fill>
            </x14:dxf>
          </x14:cfRule>
          <xm:sqref>D9:E9</xm:sqref>
        </x14:conditionalFormatting>
        <x14:conditionalFormatting xmlns:xm="http://schemas.microsoft.com/office/excel/2006/main">
          <x14:cfRule type="expression" priority="28" id="{C94AC660-8F7E-4DEB-80FF-55AC59B58F57}">
            <xm:f>'Budget &amp; Total'!$P$3=4</xm:f>
            <x14:dxf>
              <fill>
                <patternFill>
                  <bgColor rgb="FFBFE5E9"/>
                </patternFill>
              </fill>
            </x14:dxf>
          </x14:cfRule>
          <xm:sqref>F5</xm:sqref>
        </x14:conditionalFormatting>
        <x14:conditionalFormatting xmlns:xm="http://schemas.microsoft.com/office/excel/2006/main">
          <x14:cfRule type="expression" priority="35" id="{646F3995-D20B-4792-8990-F2EC0DEC8D03}">
            <xm:f>'Budget &amp; Total'!$P$3=4</xm:f>
            <x14:dxf>
              <fill>
                <patternFill>
                  <bgColor rgb="FF4CB6C1"/>
                </patternFill>
              </fill>
            </x14:dxf>
          </x14:cfRule>
          <xm:sqref>F15</xm:sqref>
        </x14:conditionalFormatting>
        <x14:conditionalFormatting xmlns:xm="http://schemas.microsoft.com/office/excel/2006/main">
          <x14:cfRule type="expression" priority="27" id="{DE798957-E893-4A32-A2B6-8CFB1A66F241}">
            <xm:f>'Budget &amp; Total'!$P$3=4</xm:f>
            <x14:dxf>
              <fill>
                <patternFill>
                  <bgColor rgb="FFBFE5E9"/>
                </patternFill>
              </fill>
            </x14:dxf>
          </x14:cfRule>
          <xm:sqref>G9</xm:sqref>
        </x14:conditionalFormatting>
        <x14:conditionalFormatting xmlns:xm="http://schemas.microsoft.com/office/excel/2006/main">
          <x14:cfRule type="expression" priority="33" id="{DBCAC2D5-7FA2-40E6-A184-359C8C343BD6}">
            <xm:f>'Budget &amp; Total'!$P$3=4</xm:f>
            <x14:dxf>
              <fill>
                <patternFill>
                  <bgColor rgb="FFFF5253"/>
                </patternFill>
              </fill>
            </x14:dxf>
          </x14:cfRule>
          <xm:sqref>G15</xm:sqref>
        </x14:conditionalFormatting>
        <x14:conditionalFormatting xmlns:xm="http://schemas.microsoft.com/office/excel/2006/main">
          <x14:cfRule type="expression" priority="19" id="{CBE67359-C1FD-40B1-B823-DE4EFBFD5BBA}">
            <xm:f>'Budget &amp; Total'!$P$3=4</xm:f>
            <x14:dxf>
              <fill>
                <patternFill>
                  <bgColor rgb="FFFF5253"/>
                </patternFill>
              </fill>
            </x14:dxf>
          </x14:cfRule>
          <xm:sqref>I15</xm:sqref>
        </x14:conditionalFormatting>
        <x14:conditionalFormatting xmlns:xm="http://schemas.microsoft.com/office/excel/2006/main">
          <x14:cfRule type="expression" priority="3" id="{692B5B2B-DB89-499B-A487-52BAE35467F6}">
            <xm:f>'Budget &amp; Total'!$P$3=4</xm:f>
            <x14:dxf>
              <fill>
                <patternFill>
                  <bgColor rgb="FFBFE5E9"/>
                </patternFill>
              </fill>
            </x14:dxf>
          </x14:cfRule>
          <xm:sqref>J16:AM17 J19:AM20 J24:AM29 J35:AM35 J39:AM39</xm:sqref>
        </x14:conditionalFormatting>
        <x14:conditionalFormatting xmlns:xm="http://schemas.microsoft.com/office/excel/2006/main">
          <x14:cfRule type="expression" priority="12" stopIfTrue="1" id="{2F6BDC38-49ED-4CD7-8B1F-77AFB852AEAA}">
            <xm:f>'P1'!BD16&gt;0</xm:f>
            <x14:dxf>
              <font>
                <color rgb="FFFF0000"/>
              </font>
            </x14:dxf>
          </x14:cfRule>
          <xm:sqref>Y24:Y29 Y16:Y17 Y19:Y20</xm:sqref>
        </x14:conditionalFormatting>
        <x14:conditionalFormatting xmlns:xm="http://schemas.microsoft.com/office/excel/2006/main">
          <x14:cfRule type="expression" priority="10" id="{2B0F5F01-219A-498B-8CB1-D698A09B2DEA}">
            <xm:f>'P1'!$J$27&lt;'Budget &amp; Total'!$J$33</xm:f>
            <x14:dxf>
              <font>
                <color rgb="FFFF0000"/>
              </font>
            </x14:dxf>
          </x14:cfRule>
          <xm:sqref>Y27</xm:sqref>
        </x14:conditionalFormatting>
        <x14:conditionalFormatting xmlns:xm="http://schemas.microsoft.com/office/excel/2006/main">
          <x14:cfRule type="expression" priority="9" id="{C5F7EDB9-0E9B-4469-8A53-3F609961ADFF}">
            <xm:f>Data!$L$9&gt;6</xm:f>
            <x14:dxf>
              <font>
                <color theme="1"/>
              </font>
              <fill>
                <patternFill>
                  <bgColor theme="0"/>
                </patternFill>
              </fill>
            </x14:dxf>
          </x14:cfRule>
          <xm:sqref>Y1:AM63</xm:sqref>
        </x14:conditionalFormatting>
        <x14:conditionalFormatting xmlns:xm="http://schemas.microsoft.com/office/excel/2006/main">
          <x14:cfRule type="expression" priority="6" id="{18AACBB8-C22A-4B6E-B9F4-9019AF869D8C}">
            <xm:f>Data!$L$9&gt;6</xm:f>
            <x14:dxf>
              <border>
                <top style="thin">
                  <color auto="1"/>
                </top>
                <vertical/>
                <horizontal/>
              </border>
            </x14:dxf>
          </x14:cfRule>
          <xm:sqref>Y2:AM2 Y16:AM16 Y19:AM19 Y21:AM23 Y31:AM33 Y38:AM38 Y41:AM42 Y45:AM45 Y48:AM48</xm:sqref>
        </x14:conditionalFormatting>
        <x14:conditionalFormatting xmlns:xm="http://schemas.microsoft.com/office/excel/2006/main">
          <x14:cfRule type="expression" priority="1" id="{B18A7B37-D919-4659-A88E-3E9381EFE1D6}">
            <xm:f>'Budget &amp; Total'!$G$102&lt;6</xm:f>
            <x14:dxf>
              <font>
                <color theme="1"/>
              </font>
            </x14:dxf>
          </x14:cfRule>
          <x14:cfRule type="expression" priority="7" id="{D4E02937-0566-4EDA-A4F8-E086C36DF2AF}">
            <xm:f>Data!$L$9&gt;6</xm:f>
            <x14:dxf>
              <fill>
                <patternFill>
                  <bgColor rgb="FFE1EDE6"/>
                </patternFill>
              </fill>
            </x14:dxf>
          </x14:cfRule>
          <xm:sqref>Y16:AM17 Y19:AM20 Y24:AM29 Y35:AM35 Y39:AM39</xm:sqref>
        </x14:conditionalFormatting>
        <x14:conditionalFormatting xmlns:xm="http://schemas.microsoft.com/office/excel/2006/main">
          <x14:cfRule type="expression" priority="2" id="{D2E1AF59-6566-4395-978D-7B68C9651DFB}">
            <xm:f>'Budget &amp; Total'!$G$102&lt;6</xm:f>
            <x14:dxf>
              <fill>
                <patternFill patternType="none">
                  <bgColor auto="1"/>
                </patternFill>
              </fill>
            </x14:dxf>
          </x14:cfRule>
          <xm:sqref>Y16:AM39</xm:sqref>
        </x14:conditionalFormatting>
        <x14:conditionalFormatting xmlns:xm="http://schemas.microsoft.com/office/excel/2006/main">
          <x14:cfRule type="expression" priority="4" id="{C63909D5-CC45-4E23-BEE0-4AC079231496}">
            <xm:f>Data!$L$9&gt;6</xm:f>
            <x14:dxf>
              <fill>
                <patternFill>
                  <bgColor rgb="FFE5E5E5"/>
                </patternFill>
              </fill>
            </x14:dxf>
          </x14:cfRule>
          <xm:sqref>Y41:AM45</xm:sqref>
        </x14:conditionalFormatting>
        <x14:conditionalFormatting xmlns:xm="http://schemas.microsoft.com/office/excel/2006/main">
          <x14:cfRule type="expression" priority="13" stopIfTrue="1" id="{6395FA24-C049-4621-92DF-2C5AE4D06E63}">
            <xm:f>'P1'!BV16&gt;0</xm:f>
            <x14:dxf>
              <font>
                <color rgb="FFFF0000"/>
              </font>
            </x14:dxf>
          </x14:cfRule>
          <xm:sqref>Z16:AM17 Z19:AM20 Z24:AM29</xm:sqref>
        </x14:conditionalFormatting>
        <x14:conditionalFormatting xmlns:xm="http://schemas.microsoft.com/office/excel/2006/main">
          <x14:cfRule type="expression" priority="5" id="{676E7FFE-A550-4459-BB72-AB6AD7A7A62A}">
            <xm:f>Data!$L$9&gt;6</xm:f>
            <x14:dxf>
              <border>
                <right style="thin">
                  <color auto="1"/>
                </right>
                <vertical/>
                <horizontal/>
              </border>
            </x14:dxf>
          </x14:cfRule>
          <xm:sqref>AM2:AM45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9"/>
  <dimension ref="A1:BU108"/>
  <sheetViews>
    <sheetView showGridLines="0" showRuler="0" showWhiteSpace="0" topLeftCell="B24" zoomScale="80" zoomScaleNormal="80" zoomScaleSheetLayoutView="70" zoomScalePageLayoutView="80" workbookViewId="0">
      <selection activeCell="S56" sqref="S56:X57"/>
    </sheetView>
  </sheetViews>
  <sheetFormatPr defaultRowHeight="13.2" x14ac:dyDescent="0.25"/>
  <cols>
    <col min="1" max="1" width="1.88671875" style="92" hidden="1" customWidth="1"/>
    <col min="2" max="2" width="3" style="93" customWidth="1"/>
    <col min="3" max="3" width="13.6640625" customWidth="1"/>
    <col min="4" max="4" width="16.6640625" customWidth="1"/>
    <col min="5" max="5" width="7.109375" style="93" customWidth="1"/>
    <col min="6" max="6" width="12.88671875" style="93" customWidth="1"/>
    <col min="7" max="7" width="12.109375" style="93" customWidth="1"/>
    <col min="8" max="8" width="2.109375" style="4" customWidth="1"/>
    <col min="9" max="9" width="10.6640625" style="93" customWidth="1"/>
    <col min="10" max="20" width="10" style="93" customWidth="1"/>
    <col min="21" max="23" width="10" customWidth="1"/>
    <col min="24" max="24" width="9.6640625" customWidth="1"/>
    <col min="25" max="25" width="9.6640625" style="94" customWidth="1"/>
    <col min="26" max="39" width="9.6640625" customWidth="1"/>
    <col min="40" max="55" width="9.6640625" hidden="1" customWidth="1"/>
    <col min="56" max="73" width="0" hidden="1" customWidth="1"/>
  </cols>
  <sheetData>
    <row r="1" spans="1:72" ht="22.5" customHeight="1" x14ac:dyDescent="0.25">
      <c r="B1" s="99"/>
      <c r="C1" s="4"/>
      <c r="D1" s="4"/>
      <c r="E1" s="99"/>
      <c r="F1" s="99"/>
      <c r="G1" s="99"/>
      <c r="I1" s="99"/>
      <c r="J1" s="99"/>
      <c r="K1" s="99"/>
      <c r="L1" s="99"/>
      <c r="M1" s="99"/>
      <c r="N1" s="99"/>
      <c r="O1" s="99"/>
      <c r="P1" s="99"/>
      <c r="Q1" s="99"/>
      <c r="R1" s="99"/>
      <c r="S1" s="99"/>
      <c r="T1" s="99"/>
      <c r="U1" s="4"/>
      <c r="V1" s="4"/>
      <c r="W1" s="4"/>
      <c r="X1" s="355" t="str">
        <f>CONCATENATE(Data!$G$2," ",Data!$H$27)</f>
        <v>Energistyrelsen 2.5.2</v>
      </c>
      <c r="Y1" s="795"/>
      <c r="Z1" s="774"/>
      <c r="AA1" s="297"/>
      <c r="AB1" s="297"/>
      <c r="AC1" s="297"/>
      <c r="AD1" s="297"/>
      <c r="AE1" s="297"/>
      <c r="AF1" s="297"/>
      <c r="AG1" s="297"/>
      <c r="AH1" s="297"/>
      <c r="AI1" s="297"/>
      <c r="AJ1" s="297"/>
      <c r="AK1" s="297"/>
      <c r="AL1" s="297"/>
      <c r="AM1" s="297"/>
    </row>
    <row r="2" spans="1:72" ht="21" x14ac:dyDescent="0.4">
      <c r="B2" s="95" t="str">
        <f>Data!B107</f>
        <v xml:space="preserve">Udbetalingsanmodning </v>
      </c>
      <c r="C2" s="4"/>
      <c r="D2" s="4"/>
      <c r="E2" s="4"/>
      <c r="F2" s="4"/>
      <c r="G2" s="4"/>
      <c r="I2" s="96" t="s">
        <v>34</v>
      </c>
      <c r="J2" s="97">
        <v>1</v>
      </c>
      <c r="K2" s="97">
        <v>2</v>
      </c>
      <c r="L2" s="97">
        <v>3</v>
      </c>
      <c r="M2" s="97">
        <v>4</v>
      </c>
      <c r="N2" s="97">
        <v>5</v>
      </c>
      <c r="O2" s="97">
        <v>6</v>
      </c>
      <c r="P2" s="97">
        <v>7</v>
      </c>
      <c r="Q2" s="97">
        <v>8</v>
      </c>
      <c r="R2" s="97">
        <v>9</v>
      </c>
      <c r="S2" s="97">
        <v>10</v>
      </c>
      <c r="T2" s="97">
        <v>11</v>
      </c>
      <c r="U2" s="97">
        <v>12</v>
      </c>
      <c r="V2" s="97">
        <v>13</v>
      </c>
      <c r="W2" s="97">
        <v>14</v>
      </c>
      <c r="X2" s="786">
        <v>15</v>
      </c>
      <c r="Y2" s="651">
        <v>16</v>
      </c>
      <c r="Z2" s="651">
        <v>17</v>
      </c>
      <c r="AA2" s="651">
        <v>18</v>
      </c>
      <c r="AB2" s="651">
        <v>19</v>
      </c>
      <c r="AC2" s="651">
        <v>20</v>
      </c>
      <c r="AD2" s="651">
        <v>21</v>
      </c>
      <c r="AE2" s="651">
        <v>22</v>
      </c>
      <c r="AF2" s="651">
        <v>23</v>
      </c>
      <c r="AG2" s="651">
        <v>24</v>
      </c>
      <c r="AH2" s="651">
        <v>25</v>
      </c>
      <c r="AI2" s="651">
        <v>26</v>
      </c>
      <c r="AJ2" s="651">
        <v>27</v>
      </c>
      <c r="AK2" s="651">
        <v>28</v>
      </c>
      <c r="AL2" s="651">
        <v>29</v>
      </c>
      <c r="AM2" s="651">
        <v>30</v>
      </c>
      <c r="AN2" s="94" t="s">
        <v>48</v>
      </c>
      <c r="BE2" s="94" t="s">
        <v>48</v>
      </c>
    </row>
    <row r="3" spans="1:72" ht="21" customHeight="1" x14ac:dyDescent="0.25">
      <c r="B3" s="919">
        <f>'Budget &amp; Total'!C5</f>
        <v>0</v>
      </c>
      <c r="C3" s="919"/>
      <c r="D3" s="909">
        <f>'Budget &amp; Total'!C8</f>
        <v>0</v>
      </c>
      <c r="E3" s="909"/>
      <c r="F3" s="909"/>
      <c r="G3" s="909"/>
      <c r="I3" s="100" t="str">
        <f>C7</f>
        <v>CVR-nummer</v>
      </c>
      <c r="J3" s="101">
        <f>HLOOKUP(J$2,'Budget &amp; Total'!$1:$95,6,FALSE)</f>
        <v>0</v>
      </c>
      <c r="K3" s="101">
        <f>HLOOKUP(K$2,'Budget &amp; Total'!$1:$95,6,FALSE)</f>
        <v>0</v>
      </c>
      <c r="L3" s="101">
        <f>HLOOKUP(L$2,'Budget &amp; Total'!$1:$95,6,FALSE)</f>
        <v>0</v>
      </c>
      <c r="M3" s="101">
        <f>HLOOKUP(M$2,'Budget &amp; Total'!$1:$95,6,FALSE)</f>
        <v>0</v>
      </c>
      <c r="N3" s="101">
        <f>HLOOKUP(N$2,'Budget &amp; Total'!$1:$95,6,FALSE)</f>
        <v>0</v>
      </c>
      <c r="O3" s="101">
        <f>HLOOKUP(O$2,'Budget &amp; Total'!$1:$95,6,FALSE)</f>
        <v>0</v>
      </c>
      <c r="P3" s="101">
        <f>HLOOKUP(P$2,'Budget &amp; Total'!$1:$95,6,FALSE)</f>
        <v>0</v>
      </c>
      <c r="Q3" s="101">
        <f>HLOOKUP(Q$2,'Budget &amp; Total'!$1:$95,6,FALSE)</f>
        <v>0</v>
      </c>
      <c r="R3" s="101">
        <f>HLOOKUP(R$2,'Budget &amp; Total'!$1:$95,6,FALSE)</f>
        <v>0</v>
      </c>
      <c r="S3" s="101">
        <f>HLOOKUP(S$2,'Budget &amp; Total'!$1:$95,6,FALSE)</f>
        <v>0</v>
      </c>
      <c r="T3" s="101">
        <f>HLOOKUP(T$2,'Budget &amp; Total'!$1:$95,6,FALSE)</f>
        <v>0</v>
      </c>
      <c r="U3" s="101">
        <f>HLOOKUP(U$2,'Budget &amp; Total'!$1:$95,6,FALSE)</f>
        <v>0</v>
      </c>
      <c r="V3" s="101">
        <f>HLOOKUP(V$2,'Budget &amp; Total'!$1:$95,6,FALSE)</f>
        <v>0</v>
      </c>
      <c r="W3" s="101">
        <f>HLOOKUP(W$2,'Budget &amp; Total'!$1:$95,6,FALSE)</f>
        <v>0</v>
      </c>
      <c r="X3" s="206">
        <f>HLOOKUP(X$2,'Budget &amp; Total'!$1:$95,6,FALSE)</f>
        <v>0</v>
      </c>
      <c r="Y3" s="763">
        <f>HLOOKUP(Y$2,'Budget &amp; Total'!$1:$95,6,FALSE)</f>
        <v>0</v>
      </c>
      <c r="Z3" s="763">
        <f>HLOOKUP(Z$2,'Budget &amp; Total'!$1:$95,6,FALSE)</f>
        <v>0</v>
      </c>
      <c r="AA3" s="763">
        <f>HLOOKUP(AA$2,'Budget &amp; Total'!$1:$95,6,FALSE)</f>
        <v>0</v>
      </c>
      <c r="AB3" s="763">
        <f>HLOOKUP(AB$2,'Budget &amp; Total'!$1:$95,6,FALSE)</f>
        <v>0</v>
      </c>
      <c r="AC3" s="763">
        <f>HLOOKUP(AC$2,'Budget &amp; Total'!$1:$95,6,FALSE)</f>
        <v>0</v>
      </c>
      <c r="AD3" s="763">
        <f>HLOOKUP(AD$2,'Budget &amp; Total'!$1:$95,6,FALSE)</f>
        <v>0</v>
      </c>
      <c r="AE3" s="763">
        <f>HLOOKUP(AE$2,'Budget &amp; Total'!$1:$95,6,FALSE)</f>
        <v>0</v>
      </c>
      <c r="AF3" s="763">
        <f>HLOOKUP(AF$2,'Budget &amp; Total'!$1:$95,6,FALSE)</f>
        <v>0</v>
      </c>
      <c r="AG3" s="763">
        <f>HLOOKUP(AG$2,'Budget &amp; Total'!$1:$95,6,FALSE)</f>
        <v>0</v>
      </c>
      <c r="AH3" s="763">
        <f>HLOOKUP(AH$2,'Budget &amp; Total'!$1:$95,6,FALSE)</f>
        <v>0</v>
      </c>
      <c r="AI3" s="763">
        <f>HLOOKUP(AI$2,'Budget &amp; Total'!$1:$95,6,FALSE)</f>
        <v>0</v>
      </c>
      <c r="AJ3" s="763">
        <f>HLOOKUP(AJ$2,'Budget &amp; Total'!$1:$95,6,FALSE)</f>
        <v>0</v>
      </c>
      <c r="AK3" s="763">
        <f>HLOOKUP(AK$2,'Budget &amp; Total'!$1:$95,6,FALSE)</f>
        <v>0</v>
      </c>
      <c r="AL3" s="763">
        <f>HLOOKUP(AL$2,'Budget &amp; Total'!$1:$95,6,FALSE)</f>
        <v>0</v>
      </c>
      <c r="AM3" s="763">
        <f>HLOOKUP(AM$2,'Budget &amp; Total'!$1:$95,6,FALSE)</f>
        <v>0</v>
      </c>
      <c r="AN3" s="94">
        <v>6</v>
      </c>
      <c r="BE3" s="94">
        <v>6</v>
      </c>
    </row>
    <row r="4" spans="1:72" s="1" customFormat="1" ht="28.5" customHeight="1" x14ac:dyDescent="0.2">
      <c r="A4" s="102"/>
      <c r="B4" s="919"/>
      <c r="C4" s="919"/>
      <c r="D4" s="909"/>
      <c r="E4" s="909"/>
      <c r="F4" s="909"/>
      <c r="G4" s="909"/>
      <c r="H4" s="9"/>
      <c r="I4" s="103" t="str">
        <f>Data!B51</f>
        <v>Navn</v>
      </c>
      <c r="J4" s="899">
        <f>HLOOKUP(J$2,'Budget &amp; Total'!$1:$95,5,FALSE)</f>
        <v>0</v>
      </c>
      <c r="K4" s="899">
        <f>HLOOKUP(K$2,'Budget &amp; Total'!$1:$95,5,FALSE)</f>
        <v>0</v>
      </c>
      <c r="L4" s="899">
        <f>HLOOKUP(L$2,'Budget &amp; Total'!$1:$95,5,FALSE)</f>
        <v>0</v>
      </c>
      <c r="M4" s="899">
        <f>HLOOKUP(M$2,'Budget &amp; Total'!$1:$95,5,FALSE)</f>
        <v>0</v>
      </c>
      <c r="N4" s="899">
        <f>HLOOKUP(N$2,'Budget &amp; Total'!$1:$95,5,FALSE)</f>
        <v>0</v>
      </c>
      <c r="O4" s="899">
        <f>HLOOKUP(O$2,'Budget &amp; Total'!$1:$95,5,FALSE)</f>
        <v>0</v>
      </c>
      <c r="P4" s="899">
        <f>HLOOKUP(P$2,'Budget &amp; Total'!$1:$95,5,FALSE)</f>
        <v>0</v>
      </c>
      <c r="Q4" s="899">
        <f>HLOOKUP(Q$2,'Budget &amp; Total'!$1:$95,5,FALSE)</f>
        <v>0</v>
      </c>
      <c r="R4" s="899">
        <f>HLOOKUP(R$2,'Budget &amp; Total'!$1:$95,5,FALSE)</f>
        <v>0</v>
      </c>
      <c r="S4" s="899">
        <f>HLOOKUP(S$2,'Budget &amp; Total'!$1:$95,5,FALSE)</f>
        <v>0</v>
      </c>
      <c r="T4" s="899">
        <f>HLOOKUP(T$2,'Budget &amp; Total'!$1:$95,5,FALSE)</f>
        <v>0</v>
      </c>
      <c r="U4" s="899">
        <f>HLOOKUP(U$2,'Budget &amp; Total'!$1:$95,5,FALSE)</f>
        <v>0</v>
      </c>
      <c r="V4" s="899">
        <f>HLOOKUP(V$2,'Budget &amp; Total'!$1:$95,5,FALSE)</f>
        <v>0</v>
      </c>
      <c r="W4" s="899">
        <f>HLOOKUP(W$2,'Budget &amp; Total'!$1:$95,5,FALSE)</f>
        <v>0</v>
      </c>
      <c r="X4" s="908">
        <f>HLOOKUP(X$2,'Budget &amp; Total'!$1:$95,5,FALSE)</f>
        <v>0</v>
      </c>
      <c r="Y4" s="897">
        <f>HLOOKUP(Y$2,'Budget &amp; Total'!$1:$95,5,FALSE)</f>
        <v>0</v>
      </c>
      <c r="Z4" s="897">
        <f>HLOOKUP(Z$2,'Budget &amp; Total'!$1:$95,5,FALSE)</f>
        <v>0</v>
      </c>
      <c r="AA4" s="897">
        <f>HLOOKUP(AA$2,'Budget &amp; Total'!$1:$95,5,FALSE)</f>
        <v>0</v>
      </c>
      <c r="AB4" s="897">
        <f>HLOOKUP(AB$2,'Budget &amp; Total'!$1:$95,5,FALSE)</f>
        <v>0</v>
      </c>
      <c r="AC4" s="897">
        <f>HLOOKUP(AC$2,'Budget &amp; Total'!$1:$95,5,FALSE)</f>
        <v>0</v>
      </c>
      <c r="AD4" s="897">
        <f>HLOOKUP(AD$2,'Budget &amp; Total'!$1:$95,5,FALSE)</f>
        <v>0</v>
      </c>
      <c r="AE4" s="897">
        <f>HLOOKUP(AE$2,'Budget &amp; Total'!$1:$95,5,FALSE)</f>
        <v>0</v>
      </c>
      <c r="AF4" s="897">
        <f>HLOOKUP(AF$2,'Budget &amp; Total'!$1:$95,5,FALSE)</f>
        <v>0</v>
      </c>
      <c r="AG4" s="897">
        <f>HLOOKUP(AG$2,'Budget &amp; Total'!$1:$95,5,FALSE)</f>
        <v>0</v>
      </c>
      <c r="AH4" s="897">
        <f>HLOOKUP(AH$2,'Budget &amp; Total'!$1:$95,5,FALSE)</f>
        <v>0</v>
      </c>
      <c r="AI4" s="897">
        <f>HLOOKUP(AI$2,'Budget &amp; Total'!$1:$95,5,FALSE)</f>
        <v>0</v>
      </c>
      <c r="AJ4" s="897">
        <f>HLOOKUP(AJ$2,'Budget &amp; Total'!$1:$95,5,FALSE)</f>
        <v>0</v>
      </c>
      <c r="AK4" s="897">
        <f>HLOOKUP(AK$2,'Budget &amp; Total'!$1:$95,5,FALSE)</f>
        <v>0</v>
      </c>
      <c r="AL4" s="897">
        <f>HLOOKUP(AL$2,'Budget &amp; Total'!$1:$95,5,FALSE)</f>
        <v>0</v>
      </c>
      <c r="AM4" s="897">
        <f>HLOOKUP(AM$2,'Budget &amp; Total'!$1:$95,5,FALSE)</f>
        <v>0</v>
      </c>
      <c r="AN4" s="94">
        <v>5</v>
      </c>
      <c r="BE4" s="94">
        <v>5</v>
      </c>
    </row>
    <row r="5" spans="1:72" s="1" customFormat="1" ht="18" customHeight="1" x14ac:dyDescent="0.25">
      <c r="A5" s="102"/>
      <c r="B5" s="355" t="str">
        <f ca="1">CONCATENATE(RIGHT(G5,1),".")</f>
        <v>7.</v>
      </c>
      <c r="C5" s="4" t="str">
        <f>Data!B47</f>
        <v>periode fra</v>
      </c>
      <c r="D5" s="299">
        <f ca="1">HLOOKUP(G6,'Period(er)'!X1:AL4,4,FALSE)+1</f>
        <v>1</v>
      </c>
      <c r="E5" s="300" t="str">
        <f>Data!B115</f>
        <v>til</v>
      </c>
      <c r="F5" s="601"/>
      <c r="G5" s="298" t="str">
        <f ca="1">IF('Budget &amp; Total'!AS3="UK", "P7",MID(CELL("Filnavn",A3),FIND("]",CELL("filnavn",A3))+1,999))</f>
        <v>P7</v>
      </c>
      <c r="H5" s="9"/>
      <c r="I5" s="103"/>
      <c r="J5" s="899"/>
      <c r="K5" s="899"/>
      <c r="L5" s="899"/>
      <c r="M5" s="899"/>
      <c r="N5" s="899"/>
      <c r="O5" s="899"/>
      <c r="P5" s="899"/>
      <c r="Q5" s="899"/>
      <c r="R5" s="899"/>
      <c r="S5" s="899"/>
      <c r="T5" s="899"/>
      <c r="U5" s="899"/>
      <c r="V5" s="899"/>
      <c r="W5" s="899"/>
      <c r="X5" s="908"/>
      <c r="Y5" s="897"/>
      <c r="Z5" s="897"/>
      <c r="AA5" s="897"/>
      <c r="AB5" s="897"/>
      <c r="AC5" s="897"/>
      <c r="AD5" s="897"/>
      <c r="AE5" s="897"/>
      <c r="AF5" s="897"/>
      <c r="AG5" s="897"/>
      <c r="AH5" s="897"/>
      <c r="AI5" s="897"/>
      <c r="AJ5" s="897"/>
      <c r="AK5" s="897"/>
      <c r="AL5" s="897"/>
      <c r="AM5" s="897"/>
      <c r="AN5" s="94"/>
      <c r="BE5" s="94"/>
    </row>
    <row r="6" spans="1:72" s="1" customFormat="1" ht="26.25" customHeight="1" x14ac:dyDescent="0.3">
      <c r="A6" s="102"/>
      <c r="B6" s="44" t="str">
        <f>Data!B46</f>
        <v>Projektansvarlig</v>
      </c>
      <c r="C6" s="47"/>
      <c r="D6" s="47"/>
      <c r="E6" s="47"/>
      <c r="F6" s="9"/>
      <c r="G6" s="298" t="str">
        <f ca="1">HLOOKUP(G5,'Period(er)'!X2:AL30,29,FALSE)</f>
        <v>P6</v>
      </c>
      <c r="H6" s="9"/>
      <c r="I6" s="103"/>
      <c r="J6" s="899"/>
      <c r="K6" s="899"/>
      <c r="L6" s="899"/>
      <c r="M6" s="899"/>
      <c r="N6" s="899"/>
      <c r="O6" s="899"/>
      <c r="P6" s="899"/>
      <c r="Q6" s="899"/>
      <c r="R6" s="899"/>
      <c r="S6" s="899"/>
      <c r="T6" s="899"/>
      <c r="U6" s="899"/>
      <c r="V6" s="899"/>
      <c r="W6" s="899"/>
      <c r="X6" s="908"/>
      <c r="Y6" s="897"/>
      <c r="Z6" s="897"/>
      <c r="AA6" s="897"/>
      <c r="AB6" s="897"/>
      <c r="AC6" s="897"/>
      <c r="AD6" s="897"/>
      <c r="AE6" s="897"/>
      <c r="AF6" s="897"/>
      <c r="AG6" s="897"/>
      <c r="AH6" s="897"/>
      <c r="AI6" s="897"/>
      <c r="AJ6" s="897"/>
      <c r="AK6" s="897"/>
      <c r="AL6" s="897"/>
      <c r="AM6" s="897"/>
      <c r="AN6" s="94"/>
      <c r="BE6" s="94"/>
    </row>
    <row r="7" spans="1:72" s="1" customFormat="1" ht="14.25" customHeight="1" x14ac:dyDescent="0.25">
      <c r="A7" s="102"/>
      <c r="B7" s="9"/>
      <c r="C7" s="4" t="str">
        <f>Data!B43</f>
        <v>CVR-nummer</v>
      </c>
      <c r="D7" s="89">
        <f>J3</f>
        <v>0</v>
      </c>
      <c r="E7" s="900">
        <f>J4</f>
        <v>0</v>
      </c>
      <c r="F7" s="900"/>
      <c r="G7" s="900"/>
      <c r="H7" s="9"/>
      <c r="I7" s="103"/>
      <c r="J7" s="899"/>
      <c r="K7" s="899"/>
      <c r="L7" s="899"/>
      <c r="M7" s="899"/>
      <c r="N7" s="899"/>
      <c r="O7" s="899"/>
      <c r="P7" s="899"/>
      <c r="Q7" s="899"/>
      <c r="R7" s="899"/>
      <c r="S7" s="899"/>
      <c r="T7" s="899"/>
      <c r="U7" s="899"/>
      <c r="V7" s="899"/>
      <c r="W7" s="899"/>
      <c r="X7" s="908"/>
      <c r="Y7" s="897"/>
      <c r="Z7" s="897"/>
      <c r="AA7" s="897"/>
      <c r="AB7" s="897"/>
      <c r="AC7" s="897"/>
      <c r="AD7" s="897"/>
      <c r="AE7" s="897"/>
      <c r="AF7" s="897"/>
      <c r="AG7" s="897"/>
      <c r="AH7" s="897"/>
      <c r="AI7" s="897"/>
      <c r="AJ7" s="897"/>
      <c r="AK7" s="897"/>
      <c r="AL7" s="897"/>
      <c r="AM7" s="897"/>
      <c r="AN7" s="94"/>
      <c r="BE7" s="94"/>
    </row>
    <row r="8" spans="1:72" s="1" customFormat="1" ht="21.75" customHeight="1" x14ac:dyDescent="0.25">
      <c r="A8" s="102"/>
      <c r="B8" s="9"/>
      <c r="C8" s="4" t="str">
        <f>Data!B44</f>
        <v>Projektleder:</v>
      </c>
      <c r="D8" s="901">
        <f>'Budget &amp; Total'!D11:F11</f>
        <v>0</v>
      </c>
      <c r="E8" s="902"/>
      <c r="F8" s="902"/>
      <c r="G8" s="903"/>
      <c r="H8" s="9"/>
      <c r="I8" s="103"/>
      <c r="J8" s="899"/>
      <c r="K8" s="899"/>
      <c r="L8" s="899"/>
      <c r="M8" s="899"/>
      <c r="N8" s="899"/>
      <c r="O8" s="899"/>
      <c r="P8" s="899"/>
      <c r="Q8" s="899"/>
      <c r="R8" s="899"/>
      <c r="S8" s="899"/>
      <c r="T8" s="899"/>
      <c r="U8" s="899"/>
      <c r="V8" s="899"/>
      <c r="W8" s="899"/>
      <c r="X8" s="908"/>
      <c r="Y8" s="897"/>
      <c r="Z8" s="897"/>
      <c r="AA8" s="897"/>
      <c r="AB8" s="897"/>
      <c r="AC8" s="897"/>
      <c r="AD8" s="897"/>
      <c r="AE8" s="897"/>
      <c r="AF8" s="897"/>
      <c r="AG8" s="897"/>
      <c r="AH8" s="897"/>
      <c r="AI8" s="897"/>
      <c r="AJ8" s="897"/>
      <c r="AK8" s="897"/>
      <c r="AL8" s="897"/>
      <c r="AM8" s="897"/>
      <c r="AN8" s="94"/>
      <c r="BE8" s="94"/>
    </row>
    <row r="9" spans="1:72" s="1" customFormat="1" ht="18" customHeight="1" x14ac:dyDescent="0.25">
      <c r="A9" s="102"/>
      <c r="B9" s="9"/>
      <c r="C9" s="4" t="str">
        <f>Data!B45</f>
        <v>E-mail:</v>
      </c>
      <c r="D9" s="913">
        <f>'Budget &amp; Total'!D12:F12</f>
        <v>0</v>
      </c>
      <c r="E9" s="914"/>
      <c r="F9" s="51" t="str">
        <f>Data!B50</f>
        <v>Telefon:</v>
      </c>
      <c r="G9" s="602">
        <f>'Budget &amp; Total'!D13</f>
        <v>0</v>
      </c>
      <c r="H9" s="9"/>
      <c r="I9" s="73" t="str">
        <f>Data!B49</f>
        <v>Overheads</v>
      </c>
      <c r="J9" s="899"/>
      <c r="K9" s="899"/>
      <c r="L9" s="899"/>
      <c r="M9" s="899"/>
      <c r="N9" s="899"/>
      <c r="O9" s="899"/>
      <c r="P9" s="899"/>
      <c r="Q9" s="899"/>
      <c r="R9" s="899"/>
      <c r="S9" s="899"/>
      <c r="T9" s="899"/>
      <c r="U9" s="899"/>
      <c r="V9" s="899"/>
      <c r="W9" s="899"/>
      <c r="X9" s="908"/>
      <c r="Y9" s="897"/>
      <c r="Z9" s="897"/>
      <c r="AA9" s="897"/>
      <c r="AB9" s="897"/>
      <c r="AC9" s="897"/>
      <c r="AD9" s="897"/>
      <c r="AE9" s="897"/>
      <c r="AF9" s="897"/>
      <c r="AG9" s="897"/>
      <c r="AH9" s="897"/>
      <c r="AI9" s="897"/>
      <c r="AJ9" s="897"/>
      <c r="AK9" s="897"/>
      <c r="AL9" s="897"/>
      <c r="AM9" s="897"/>
    </row>
    <row r="10" spans="1:72" s="1" customFormat="1" ht="15.75" customHeight="1" x14ac:dyDescent="0.2">
      <c r="A10" s="102"/>
      <c r="B10" s="9"/>
      <c r="C10" s="9"/>
      <c r="D10" s="9"/>
      <c r="E10" s="9"/>
      <c r="F10" s="9"/>
      <c r="G10" s="9"/>
      <c r="H10" s="9"/>
      <c r="I10" s="105" t="str">
        <f>Data!B77</f>
        <v>- Løn</v>
      </c>
      <c r="J10" s="106">
        <f>HLOOKUP(J$2,'Budget &amp; Total'!$1:$95,26,FALSE)</f>
        <v>0</v>
      </c>
      <c r="K10" s="106">
        <f>HLOOKUP(K$2,'Budget &amp; Total'!$1:$95,26,FALSE)</f>
        <v>0</v>
      </c>
      <c r="L10" s="106">
        <f>HLOOKUP(L$2,'Budget &amp; Total'!$1:$95,26,FALSE)</f>
        <v>0</v>
      </c>
      <c r="M10" s="106">
        <f>HLOOKUP(M$2,'Budget &amp; Total'!$1:$95,26,FALSE)</f>
        <v>0</v>
      </c>
      <c r="N10" s="106">
        <f>HLOOKUP(N$2,'Budget &amp; Total'!$1:$95,26,FALSE)</f>
        <v>0</v>
      </c>
      <c r="O10" s="106">
        <f>HLOOKUP(O$2,'Budget &amp; Total'!$1:$95,26,FALSE)</f>
        <v>0</v>
      </c>
      <c r="P10" s="106">
        <f>HLOOKUP(P$2,'Budget &amp; Total'!$1:$95,26,FALSE)</f>
        <v>0</v>
      </c>
      <c r="Q10" s="106">
        <f>HLOOKUP(Q$2,'Budget &amp; Total'!$1:$95,26,FALSE)</f>
        <v>0</v>
      </c>
      <c r="R10" s="106">
        <f>HLOOKUP(R$2,'Budget &amp; Total'!$1:$95,26,FALSE)</f>
        <v>0</v>
      </c>
      <c r="S10" s="106">
        <f>HLOOKUP(S$2,'Budget &amp; Total'!$1:$95,26,FALSE)</f>
        <v>0</v>
      </c>
      <c r="T10" s="106">
        <f>HLOOKUP(T$2,'Budget &amp; Total'!$1:$95,26,FALSE)</f>
        <v>0</v>
      </c>
      <c r="U10" s="106">
        <f>HLOOKUP(U$2,'Budget &amp; Total'!$1:$95,26,FALSE)</f>
        <v>0</v>
      </c>
      <c r="V10" s="106">
        <f>HLOOKUP(V$2,'Budget &amp; Total'!$1:$95,26,FALSE)</f>
        <v>0</v>
      </c>
      <c r="W10" s="106">
        <f>HLOOKUP(W$2,'Budget &amp; Total'!$1:$95,26,FALSE)</f>
        <v>0</v>
      </c>
      <c r="X10" s="295">
        <f>HLOOKUP(X$2,'Budget &amp; Total'!$1:$95,26,FALSE)</f>
        <v>0</v>
      </c>
      <c r="Y10" s="764">
        <f>HLOOKUP(Y$2,'Budget &amp; Total'!$1:$95,26,FALSE)</f>
        <v>0</v>
      </c>
      <c r="Z10" s="764">
        <f>HLOOKUP(Z$2,'Budget &amp; Total'!$1:$95,26,FALSE)</f>
        <v>0</v>
      </c>
      <c r="AA10" s="764">
        <f>HLOOKUP(AA$2,'Budget &amp; Total'!$1:$95,26,FALSE)</f>
        <v>0</v>
      </c>
      <c r="AB10" s="764">
        <f>HLOOKUP(AB$2,'Budget &amp; Total'!$1:$95,26,FALSE)</f>
        <v>0</v>
      </c>
      <c r="AC10" s="764">
        <f>HLOOKUP(AC$2,'Budget &amp; Total'!$1:$95,26,FALSE)</f>
        <v>0</v>
      </c>
      <c r="AD10" s="764">
        <f>HLOOKUP(AD$2,'Budget &amp; Total'!$1:$95,26,FALSE)</f>
        <v>0</v>
      </c>
      <c r="AE10" s="764">
        <f>HLOOKUP(AE$2,'Budget &amp; Total'!$1:$95,26,FALSE)</f>
        <v>0</v>
      </c>
      <c r="AF10" s="764">
        <f>HLOOKUP(AF$2,'Budget &amp; Total'!$1:$95,26,FALSE)</f>
        <v>0</v>
      </c>
      <c r="AG10" s="764">
        <f>HLOOKUP(AG$2,'Budget &amp; Total'!$1:$95,26,FALSE)</f>
        <v>0</v>
      </c>
      <c r="AH10" s="764">
        <f>HLOOKUP(AH$2,'Budget &amp; Total'!$1:$95,26,FALSE)</f>
        <v>0</v>
      </c>
      <c r="AI10" s="764">
        <f>HLOOKUP(AI$2,'Budget &amp; Total'!$1:$95,26,FALSE)</f>
        <v>0</v>
      </c>
      <c r="AJ10" s="764">
        <f>HLOOKUP(AJ$2,'Budget &amp; Total'!$1:$95,26,FALSE)</f>
        <v>0</v>
      </c>
      <c r="AK10" s="764">
        <f>HLOOKUP(AK$2,'Budget &amp; Total'!$1:$95,26,FALSE)</f>
        <v>0</v>
      </c>
      <c r="AL10" s="764">
        <f>HLOOKUP(AL$2,'Budget &amp; Total'!$1:$95,26,FALSE)</f>
        <v>0</v>
      </c>
      <c r="AM10" s="764">
        <f>HLOOKUP(AM$2,'Budget &amp; Total'!$1:$95,26,FALSE)</f>
        <v>0</v>
      </c>
      <c r="AN10" s="94">
        <v>25</v>
      </c>
      <c r="BE10" s="94">
        <v>25</v>
      </c>
    </row>
    <row r="11" spans="1:72" s="1" customFormat="1" ht="12" customHeight="1" x14ac:dyDescent="0.2">
      <c r="A11" s="102"/>
      <c r="B11" s="9"/>
      <c r="C11" s="9"/>
      <c r="D11" s="9"/>
      <c r="E11" s="9"/>
      <c r="F11" s="9"/>
      <c r="G11" s="9"/>
      <c r="H11" s="9"/>
      <c r="I11" s="105" t="str">
        <f>Data!B78</f>
        <v>- Andre</v>
      </c>
      <c r="J11" s="106">
        <f>HLOOKUP(J$2,'Budget &amp; Total'!$1:$95,36,FALSE)</f>
        <v>0</v>
      </c>
      <c r="K11" s="106">
        <f>HLOOKUP(K$2,'Budget &amp; Total'!$1:$95,36,FALSE)</f>
        <v>0</v>
      </c>
      <c r="L11" s="106">
        <f>HLOOKUP(L$2,'Budget &amp; Total'!$1:$95,36,FALSE)</f>
        <v>0</v>
      </c>
      <c r="M11" s="106">
        <f>HLOOKUP(M$2,'Budget &amp; Total'!$1:$95,36,FALSE)</f>
        <v>0</v>
      </c>
      <c r="N11" s="106">
        <f>HLOOKUP(N$2,'Budget &amp; Total'!$1:$95,36,FALSE)</f>
        <v>0</v>
      </c>
      <c r="O11" s="106">
        <f>HLOOKUP(O$2,'Budget &amp; Total'!$1:$95,36,FALSE)</f>
        <v>0</v>
      </c>
      <c r="P11" s="106">
        <f>HLOOKUP(P$2,'Budget &amp; Total'!$1:$95,36,FALSE)</f>
        <v>0</v>
      </c>
      <c r="Q11" s="106">
        <f>HLOOKUP(Q$2,'Budget &amp; Total'!$1:$95,36,FALSE)</f>
        <v>0</v>
      </c>
      <c r="R11" s="106">
        <f>HLOOKUP(R$2,'Budget &amp; Total'!$1:$95,36,FALSE)</f>
        <v>0</v>
      </c>
      <c r="S11" s="106">
        <f>HLOOKUP(S$2,'Budget &amp; Total'!$1:$95,36,FALSE)</f>
        <v>0</v>
      </c>
      <c r="T11" s="106">
        <f>HLOOKUP(T$2,'Budget &amp; Total'!$1:$95,36,FALSE)</f>
        <v>0</v>
      </c>
      <c r="U11" s="106">
        <f>HLOOKUP(U$2,'Budget &amp; Total'!$1:$95,36,FALSE)</f>
        <v>0</v>
      </c>
      <c r="V11" s="106">
        <f>HLOOKUP(V$2,'Budget &amp; Total'!$1:$95,36,FALSE)</f>
        <v>0</v>
      </c>
      <c r="W11" s="106">
        <f>HLOOKUP(W$2,'Budget &amp; Total'!$1:$95,36,FALSE)</f>
        <v>0</v>
      </c>
      <c r="X11" s="295">
        <f>HLOOKUP(X$2,'Budget &amp; Total'!$1:$95,36,FALSE)</f>
        <v>0</v>
      </c>
      <c r="Y11" s="764">
        <f>HLOOKUP(Y$2,'Budget &amp; Total'!$1:$95,36,FALSE)</f>
        <v>0</v>
      </c>
      <c r="Z11" s="764">
        <f>HLOOKUP(Z$2,'Budget &amp; Total'!$1:$95,36,FALSE)</f>
        <v>0</v>
      </c>
      <c r="AA11" s="764">
        <f>HLOOKUP(AA$2,'Budget &amp; Total'!$1:$95,36,FALSE)</f>
        <v>0</v>
      </c>
      <c r="AB11" s="764">
        <f>HLOOKUP(AB$2,'Budget &amp; Total'!$1:$95,36,FALSE)</f>
        <v>0</v>
      </c>
      <c r="AC11" s="764">
        <f>HLOOKUP(AC$2,'Budget &amp; Total'!$1:$95,36,FALSE)</f>
        <v>0</v>
      </c>
      <c r="AD11" s="764">
        <f>HLOOKUP(AD$2,'Budget &amp; Total'!$1:$95,36,FALSE)</f>
        <v>0</v>
      </c>
      <c r="AE11" s="764">
        <f>HLOOKUP(AE$2,'Budget &amp; Total'!$1:$95,36,FALSE)</f>
        <v>0</v>
      </c>
      <c r="AF11" s="764">
        <f>HLOOKUP(AF$2,'Budget &amp; Total'!$1:$95,36,FALSE)</f>
        <v>0</v>
      </c>
      <c r="AG11" s="764">
        <f>HLOOKUP(AG$2,'Budget &amp; Total'!$1:$95,36,FALSE)</f>
        <v>0</v>
      </c>
      <c r="AH11" s="764">
        <f>HLOOKUP(AH$2,'Budget &amp; Total'!$1:$95,36,FALSE)</f>
        <v>0</v>
      </c>
      <c r="AI11" s="764">
        <f>HLOOKUP(AI$2,'Budget &amp; Total'!$1:$95,36,FALSE)</f>
        <v>0</v>
      </c>
      <c r="AJ11" s="764">
        <f>HLOOKUP(AJ$2,'Budget &amp; Total'!$1:$95,36,FALSE)</f>
        <v>0</v>
      </c>
      <c r="AK11" s="764">
        <f>HLOOKUP(AK$2,'Budget &amp; Total'!$1:$95,36,FALSE)</f>
        <v>0</v>
      </c>
      <c r="AL11" s="764">
        <f>HLOOKUP(AL$2,'Budget &amp; Total'!$1:$95,36,FALSE)</f>
        <v>0</v>
      </c>
      <c r="AM11" s="764">
        <f>HLOOKUP(AM$2,'Budget &amp; Total'!$1:$95,36,FALSE)</f>
        <v>0</v>
      </c>
      <c r="AN11" s="94">
        <v>34</v>
      </c>
      <c r="BE11" s="94">
        <v>34</v>
      </c>
    </row>
    <row r="12" spans="1:72" s="1" customFormat="1" ht="12" customHeight="1" x14ac:dyDescent="0.2">
      <c r="A12" s="102"/>
      <c r="B12" s="405" t="str">
        <f>Data!B40</f>
        <v>Økonomi</v>
      </c>
      <c r="C12" s="9"/>
      <c r="D12" s="9"/>
      <c r="E12" s="9"/>
      <c r="F12" s="9"/>
      <c r="G12" s="404">
        <f>Data!L2</f>
        <v>4</v>
      </c>
      <c r="H12" s="9"/>
      <c r="I12" s="105" t="str">
        <f>Data!B79</f>
        <v>Tilskud</v>
      </c>
      <c r="J12" s="106">
        <f>HLOOKUP(J$2,'Budget &amp; Total'!$1:$95,42,FALSE)</f>
        <v>0</v>
      </c>
      <c r="K12" s="106">
        <f>HLOOKUP(K$2,'Budget &amp; Total'!$1:$95,42,FALSE)</f>
        <v>0</v>
      </c>
      <c r="L12" s="106">
        <f>HLOOKUP(L$2,'Budget &amp; Total'!$1:$95,42,FALSE)</f>
        <v>0</v>
      </c>
      <c r="M12" s="106">
        <f>HLOOKUP(M$2,'Budget &amp; Total'!$1:$95,42,FALSE)</f>
        <v>0</v>
      </c>
      <c r="N12" s="106">
        <f>HLOOKUP(N$2,'Budget &amp; Total'!$1:$95,42,FALSE)</f>
        <v>0</v>
      </c>
      <c r="O12" s="106">
        <f>HLOOKUP(O$2,'Budget &amp; Total'!$1:$95,42,FALSE)</f>
        <v>0</v>
      </c>
      <c r="P12" s="106">
        <f>HLOOKUP(P$2,'Budget &amp; Total'!$1:$95,42,FALSE)</f>
        <v>0</v>
      </c>
      <c r="Q12" s="106">
        <f>HLOOKUP(Q$2,'Budget &amp; Total'!$1:$95,42,FALSE)</f>
        <v>0</v>
      </c>
      <c r="R12" s="106">
        <f>HLOOKUP(R$2,'Budget &amp; Total'!$1:$95,42,FALSE)</f>
        <v>0</v>
      </c>
      <c r="S12" s="106">
        <f>HLOOKUP(S$2,'Budget &amp; Total'!$1:$95,42,FALSE)</f>
        <v>0</v>
      </c>
      <c r="T12" s="106">
        <f>HLOOKUP(T$2,'Budget &amp; Total'!$1:$95,42,FALSE)</f>
        <v>0</v>
      </c>
      <c r="U12" s="106">
        <f>HLOOKUP(U$2,'Budget &amp; Total'!$1:$95,42,FALSE)</f>
        <v>0</v>
      </c>
      <c r="V12" s="106">
        <f>HLOOKUP(V$2,'Budget &amp; Total'!$1:$95,42,FALSE)</f>
        <v>0</v>
      </c>
      <c r="W12" s="106">
        <f>HLOOKUP(W$2,'Budget &amp; Total'!$1:$95,42,FALSE)</f>
        <v>0</v>
      </c>
      <c r="X12" s="295">
        <f>HLOOKUP(X$2,'Budget &amp; Total'!$1:$95,42,FALSE)</f>
        <v>0</v>
      </c>
      <c r="Y12" s="764">
        <f>HLOOKUP(Y$2,'Budget &amp; Total'!$1:$95,42,FALSE)</f>
        <v>0</v>
      </c>
      <c r="Z12" s="764">
        <f>HLOOKUP(Z$2,'Budget &amp; Total'!$1:$95,42,FALSE)</f>
        <v>0</v>
      </c>
      <c r="AA12" s="764">
        <f>HLOOKUP(AA$2,'Budget &amp; Total'!$1:$95,42,FALSE)</f>
        <v>0</v>
      </c>
      <c r="AB12" s="764">
        <f>HLOOKUP(AB$2,'Budget &amp; Total'!$1:$95,42,FALSE)</f>
        <v>0</v>
      </c>
      <c r="AC12" s="764">
        <f>HLOOKUP(AC$2,'Budget &amp; Total'!$1:$95,42,FALSE)</f>
        <v>0</v>
      </c>
      <c r="AD12" s="764">
        <f>HLOOKUP(AD$2,'Budget &amp; Total'!$1:$95,42,FALSE)</f>
        <v>0</v>
      </c>
      <c r="AE12" s="764">
        <f>HLOOKUP(AE$2,'Budget &amp; Total'!$1:$95,42,FALSE)</f>
        <v>0</v>
      </c>
      <c r="AF12" s="764">
        <f>HLOOKUP(AF$2,'Budget &amp; Total'!$1:$95,42,FALSE)</f>
        <v>0</v>
      </c>
      <c r="AG12" s="764">
        <f>HLOOKUP(AG$2,'Budget &amp; Total'!$1:$95,42,FALSE)</f>
        <v>0</v>
      </c>
      <c r="AH12" s="764">
        <f>HLOOKUP(AH$2,'Budget &amp; Total'!$1:$95,42,FALSE)</f>
        <v>0</v>
      </c>
      <c r="AI12" s="764">
        <f>HLOOKUP(AI$2,'Budget &amp; Total'!$1:$95,42,FALSE)</f>
        <v>0</v>
      </c>
      <c r="AJ12" s="764">
        <f>HLOOKUP(AJ$2,'Budget &amp; Total'!$1:$95,42,FALSE)</f>
        <v>0</v>
      </c>
      <c r="AK12" s="764">
        <f>HLOOKUP(AK$2,'Budget &amp; Total'!$1:$95,42,FALSE)</f>
        <v>0</v>
      </c>
      <c r="AL12" s="764">
        <f>HLOOKUP(AL$2,'Budget &amp; Total'!$1:$95,42,FALSE)</f>
        <v>0</v>
      </c>
      <c r="AM12" s="764">
        <f>HLOOKUP(AM$2,'Budget &amp; Total'!$1:$95,42,FALSE)</f>
        <v>0</v>
      </c>
      <c r="AN12" s="94">
        <v>40</v>
      </c>
      <c r="AO12" s="160" t="s">
        <v>103</v>
      </c>
      <c r="AP12" s="161"/>
      <c r="AQ12" s="161"/>
      <c r="AR12" s="161"/>
      <c r="AS12" s="161"/>
      <c r="AT12" s="161"/>
      <c r="AU12" s="161"/>
      <c r="AV12" s="161"/>
      <c r="AW12" s="161"/>
      <c r="AX12" s="161"/>
      <c r="AY12" s="161"/>
      <c r="AZ12" s="161"/>
      <c r="BA12" s="161"/>
      <c r="BB12" s="161"/>
      <c r="BC12" s="162"/>
      <c r="BE12" s="94">
        <v>40</v>
      </c>
      <c r="BF12" s="160" t="s">
        <v>103</v>
      </c>
      <c r="BG12" s="161"/>
      <c r="BH12" s="161"/>
      <c r="BI12" s="161"/>
      <c r="BJ12" s="161"/>
      <c r="BK12" s="161"/>
      <c r="BL12" s="161"/>
      <c r="BM12" s="161"/>
      <c r="BN12" s="161"/>
      <c r="BO12" s="161"/>
      <c r="BP12" s="161"/>
      <c r="BQ12" s="161"/>
      <c r="BR12" s="161"/>
      <c r="BS12" s="161"/>
      <c r="BT12" s="162"/>
    </row>
    <row r="13" spans="1:72" s="1" customFormat="1" ht="12" hidden="1" customHeight="1" x14ac:dyDescent="0.25">
      <c r="A13" s="102"/>
      <c r="B13" s="47"/>
      <c r="C13" s="107"/>
      <c r="D13" s="107"/>
      <c r="E13" s="104"/>
      <c r="F13" s="104"/>
      <c r="G13" s="108"/>
      <c r="H13" s="9"/>
      <c r="I13" s="73"/>
      <c r="J13" s="9"/>
      <c r="K13" s="9"/>
      <c r="L13" s="9"/>
      <c r="M13" s="9"/>
      <c r="N13" s="9"/>
      <c r="O13" s="9"/>
      <c r="P13" s="9"/>
      <c r="Q13" s="9"/>
      <c r="R13" s="9"/>
      <c r="S13" s="9"/>
      <c r="T13" s="9"/>
      <c r="U13" s="9"/>
      <c r="V13" s="9"/>
      <c r="W13" s="9"/>
      <c r="X13" s="109"/>
      <c r="Y13" s="442"/>
      <c r="Z13" s="442"/>
      <c r="AA13" s="442"/>
      <c r="AB13" s="442"/>
      <c r="AC13" s="442"/>
      <c r="AD13" s="442"/>
      <c r="AE13" s="442"/>
      <c r="AF13" s="442"/>
      <c r="AG13" s="442"/>
      <c r="AH13" s="442"/>
      <c r="AI13" s="442"/>
      <c r="AJ13" s="442"/>
      <c r="AK13" s="442"/>
      <c r="AL13" s="442"/>
      <c r="AM13" s="442"/>
      <c r="AO13" s="111"/>
      <c r="BC13" s="163"/>
      <c r="BF13" s="111"/>
      <c r="BT13" s="163"/>
    </row>
    <row r="14" spans="1:72" s="1" customFormat="1" ht="12" hidden="1" customHeight="1" x14ac:dyDescent="0.25">
      <c r="A14" s="102"/>
      <c r="C14" s="47"/>
      <c r="D14" s="47"/>
      <c r="E14" s="110"/>
      <c r="F14" s="47"/>
      <c r="G14" s="47"/>
      <c r="H14" s="9"/>
      <c r="I14" s="111"/>
      <c r="J14" s="27"/>
      <c r="K14" s="27"/>
      <c r="L14" s="27"/>
      <c r="M14" s="27"/>
      <c r="N14" s="27"/>
      <c r="O14" s="27"/>
      <c r="P14" s="27"/>
      <c r="Q14" s="27"/>
      <c r="R14" s="27"/>
      <c r="S14" s="27"/>
      <c r="T14" s="27"/>
      <c r="U14" s="27"/>
      <c r="V14" s="27"/>
      <c r="W14" s="27"/>
      <c r="X14" s="112"/>
      <c r="Y14" s="651"/>
      <c r="Z14" s="651"/>
      <c r="AA14" s="651"/>
      <c r="AB14" s="651"/>
      <c r="AC14" s="651"/>
      <c r="AD14" s="651"/>
      <c r="AE14" s="651"/>
      <c r="AF14" s="651"/>
      <c r="AG14" s="651"/>
      <c r="AH14" s="651"/>
      <c r="AI14" s="651"/>
      <c r="AJ14" s="651"/>
      <c r="AK14" s="651"/>
      <c r="AL14" s="651"/>
      <c r="AM14" s="651"/>
      <c r="AN14" s="94"/>
      <c r="AO14" s="111"/>
      <c r="BC14" s="163"/>
      <c r="BE14" s="94"/>
      <c r="BF14" s="111"/>
      <c r="BT14" s="163"/>
    </row>
    <row r="15" spans="1:72" s="8" customFormat="1" ht="12" customHeight="1" x14ac:dyDescent="0.3">
      <c r="A15" s="113"/>
      <c r="B15" s="36" t="str">
        <f>Data!B24</f>
        <v>Timer</v>
      </c>
      <c r="C15" s="37"/>
      <c r="D15" s="37"/>
      <c r="E15" s="98"/>
      <c r="F15" s="611" t="s">
        <v>5</v>
      </c>
      <c r="G15" s="612" t="str">
        <f>Data!B94</f>
        <v>Total til dato</v>
      </c>
      <c r="H15" s="47"/>
      <c r="I15" s="612" t="s">
        <v>60</v>
      </c>
      <c r="J15" s="138"/>
      <c r="K15" s="207"/>
      <c r="L15" s="138"/>
      <c r="M15" s="138"/>
      <c r="N15" s="138"/>
      <c r="O15" s="138"/>
      <c r="P15" s="138"/>
      <c r="Q15" s="138"/>
      <c r="R15" s="208"/>
      <c r="S15" s="208"/>
      <c r="T15" s="208"/>
      <c r="U15" s="53"/>
      <c r="V15" s="53"/>
      <c r="W15" s="53"/>
      <c r="X15" s="787"/>
      <c r="Y15" s="651"/>
      <c r="Z15" s="765"/>
      <c r="AA15" s="651"/>
      <c r="AB15" s="651"/>
      <c r="AC15" s="651"/>
      <c r="AD15" s="651"/>
      <c r="AE15" s="651"/>
      <c r="AF15" s="651"/>
      <c r="AG15" s="766"/>
      <c r="AH15" s="766"/>
      <c r="AI15" s="766"/>
      <c r="AJ15" s="297"/>
      <c r="AK15" s="297"/>
      <c r="AL15" s="297"/>
      <c r="AM15" s="297"/>
      <c r="AN15" s="115"/>
      <c r="AO15" s="273">
        <v>1</v>
      </c>
      <c r="AP15" s="274">
        <v>2</v>
      </c>
      <c r="AQ15" s="274">
        <v>3</v>
      </c>
      <c r="AR15" s="274">
        <v>4</v>
      </c>
      <c r="AS15" s="274">
        <v>5</v>
      </c>
      <c r="AT15" s="274">
        <v>6</v>
      </c>
      <c r="AU15" s="274">
        <v>7</v>
      </c>
      <c r="AV15" s="274">
        <v>8</v>
      </c>
      <c r="AW15" s="274">
        <v>9</v>
      </c>
      <c r="AX15" s="274">
        <v>10</v>
      </c>
      <c r="AY15" s="274">
        <v>11</v>
      </c>
      <c r="AZ15" s="274">
        <v>12</v>
      </c>
      <c r="BA15" s="274">
        <v>13</v>
      </c>
      <c r="BB15" s="274">
        <v>14</v>
      </c>
      <c r="BC15" s="275">
        <v>15</v>
      </c>
      <c r="BE15" s="115"/>
      <c r="BF15" s="273">
        <v>16</v>
      </c>
      <c r="BG15" s="274">
        <v>17</v>
      </c>
      <c r="BH15" s="274">
        <v>18</v>
      </c>
      <c r="BI15" s="274">
        <v>19</v>
      </c>
      <c r="BJ15" s="274">
        <v>20</v>
      </c>
      <c r="BK15" s="274">
        <v>21</v>
      </c>
      <c r="BL15" s="274">
        <v>22</v>
      </c>
      <c r="BM15" s="274">
        <v>23</v>
      </c>
      <c r="BN15" s="274">
        <v>24</v>
      </c>
      <c r="BO15" s="274">
        <v>25</v>
      </c>
      <c r="BP15" s="274">
        <v>26</v>
      </c>
      <c r="BQ15" s="274">
        <v>27</v>
      </c>
      <c r="BR15" s="274">
        <v>28</v>
      </c>
      <c r="BS15" s="274">
        <v>29</v>
      </c>
      <c r="BT15" s="275">
        <v>30</v>
      </c>
    </row>
    <row r="16" spans="1:72" ht="12" customHeight="1" x14ac:dyDescent="0.25">
      <c r="A16" s="92">
        <v>0</v>
      </c>
      <c r="B16" s="116"/>
      <c r="C16" s="9" t="str">
        <f>Data!B13</f>
        <v>Interne timer</v>
      </c>
      <c r="D16" s="9"/>
      <c r="E16" s="112" t="str">
        <f>Data!B24</f>
        <v>Timer</v>
      </c>
      <c r="F16" s="245">
        <f>'Budget &amp; Total'!G20</f>
        <v>0</v>
      </c>
      <c r="G16" s="118">
        <f ca="1">HLOOKUP($G$5,'Period(er)'!$X:$AL,5+A16,FALSE)</f>
        <v>0</v>
      </c>
      <c r="I16" s="120">
        <f>SUM(J16:AM16)</f>
        <v>0</v>
      </c>
      <c r="J16" s="603"/>
      <c r="K16" s="604"/>
      <c r="L16" s="604"/>
      <c r="M16" s="604"/>
      <c r="N16" s="604"/>
      <c r="O16" s="604"/>
      <c r="P16" s="604"/>
      <c r="Q16" s="604"/>
      <c r="R16" s="604"/>
      <c r="S16" s="604"/>
      <c r="T16" s="604"/>
      <c r="U16" s="604"/>
      <c r="V16" s="604"/>
      <c r="W16" s="604"/>
      <c r="X16" s="788"/>
      <c r="Y16" s="767"/>
      <c r="Z16" s="767"/>
      <c r="AA16" s="767"/>
      <c r="AB16" s="767"/>
      <c r="AC16" s="767"/>
      <c r="AD16" s="767"/>
      <c r="AE16" s="767"/>
      <c r="AF16" s="767"/>
      <c r="AG16" s="767"/>
      <c r="AH16" s="767"/>
      <c r="AI16" s="767"/>
      <c r="AJ16" s="767"/>
      <c r="AK16" s="767"/>
      <c r="AL16" s="767"/>
      <c r="AM16" s="767"/>
      <c r="AN16" s="94"/>
      <c r="AO16" s="276"/>
      <c r="AP16" s="277"/>
      <c r="AQ16" s="277"/>
      <c r="AR16" s="277"/>
      <c r="AS16" s="277"/>
      <c r="AT16" s="277"/>
      <c r="AU16" s="277"/>
      <c r="AV16" s="277"/>
      <c r="AW16" s="277"/>
      <c r="AX16" s="277"/>
      <c r="AY16" s="277"/>
      <c r="AZ16" s="277"/>
      <c r="BA16" s="277"/>
      <c r="BB16" s="277"/>
      <c r="BC16" s="278"/>
      <c r="BE16" s="94"/>
      <c r="BF16" s="276"/>
      <c r="BG16" s="277"/>
      <c r="BH16" s="277"/>
      <c r="BI16" s="277"/>
      <c r="BJ16" s="277"/>
      <c r="BK16" s="277"/>
      <c r="BL16" s="277"/>
      <c r="BM16" s="277"/>
      <c r="BN16" s="277"/>
      <c r="BO16" s="277"/>
      <c r="BP16" s="277"/>
      <c r="BQ16" s="277"/>
      <c r="BR16" s="277"/>
      <c r="BS16" s="277"/>
      <c r="BT16" s="278"/>
    </row>
    <row r="17" spans="1:72" ht="12" customHeight="1" x14ac:dyDescent="0.25">
      <c r="A17" s="92">
        <v>1</v>
      </c>
      <c r="B17" s="38"/>
      <c r="C17" s="9" t="str">
        <f>Data!B14</f>
        <v>Teknisk/adm timer</v>
      </c>
      <c r="D17" s="9"/>
      <c r="E17" s="112" t="str">
        <f>Data!B24</f>
        <v>Timer</v>
      </c>
      <c r="F17" s="245">
        <f>'Budget &amp; Total'!G21</f>
        <v>0</v>
      </c>
      <c r="G17" s="119">
        <f ca="1">HLOOKUP($G$5,'Period(er)'!$X:$AL,5+A17,FALSE)</f>
        <v>0</v>
      </c>
      <c r="I17" s="120">
        <f>SUM(J17:AM17)</f>
        <v>0</v>
      </c>
      <c r="J17" s="605"/>
      <c r="K17" s="606"/>
      <c r="L17" s="606"/>
      <c r="M17" s="606"/>
      <c r="N17" s="606"/>
      <c r="O17" s="606"/>
      <c r="P17" s="606"/>
      <c r="Q17" s="606"/>
      <c r="R17" s="606"/>
      <c r="S17" s="606"/>
      <c r="T17" s="606"/>
      <c r="U17" s="606"/>
      <c r="V17" s="606"/>
      <c r="W17" s="606"/>
      <c r="X17" s="607"/>
      <c r="Y17" s="767"/>
      <c r="Z17" s="767"/>
      <c r="AA17" s="767"/>
      <c r="AB17" s="767"/>
      <c r="AC17" s="767"/>
      <c r="AD17" s="767"/>
      <c r="AE17" s="767"/>
      <c r="AF17" s="767"/>
      <c r="AG17" s="767"/>
      <c r="AH17" s="767"/>
      <c r="AI17" s="767"/>
      <c r="AJ17" s="767"/>
      <c r="AK17" s="767"/>
      <c r="AL17" s="767"/>
      <c r="AM17" s="767"/>
      <c r="AN17" s="94"/>
      <c r="AO17" s="43"/>
      <c r="BC17" s="114"/>
      <c r="BE17" s="94"/>
      <c r="BF17" s="43"/>
      <c r="BT17" s="114"/>
    </row>
    <row r="18" spans="1:72" ht="12" customHeight="1" x14ac:dyDescent="0.25">
      <c r="A18" s="92">
        <v>2</v>
      </c>
      <c r="B18" s="74" t="str">
        <f>Data!B5</f>
        <v>Personaleudgifter</v>
      </c>
      <c r="C18" s="4"/>
      <c r="D18" s="4"/>
      <c r="E18" s="121"/>
      <c r="F18" s="117"/>
      <c r="G18" s="117">
        <f ca="1">HLOOKUP($G$5,'Period(er)'!$X:$AL,5+A18,FALSE)</f>
        <v>0</v>
      </c>
      <c r="I18" s="122"/>
      <c r="J18" s="797"/>
      <c r="K18" s="757"/>
      <c r="L18" s="757"/>
      <c r="M18" s="757"/>
      <c r="N18" s="757"/>
      <c r="O18" s="757"/>
      <c r="P18" s="757"/>
      <c r="Q18" s="757"/>
      <c r="R18" s="757"/>
      <c r="S18" s="757"/>
      <c r="T18" s="757"/>
      <c r="U18" s="757"/>
      <c r="V18" s="757"/>
      <c r="W18" s="757"/>
      <c r="X18" s="789"/>
      <c r="Y18" s="751"/>
      <c r="Z18" s="751"/>
      <c r="AA18" s="751"/>
      <c r="AB18" s="751"/>
      <c r="AC18" s="751"/>
      <c r="AD18" s="751"/>
      <c r="AE18" s="751"/>
      <c r="AF18" s="751"/>
      <c r="AG18" s="751"/>
      <c r="AH18" s="751"/>
      <c r="AI18" s="751"/>
      <c r="AJ18" s="751"/>
      <c r="AK18" s="751"/>
      <c r="AL18" s="751"/>
      <c r="AM18" s="751"/>
      <c r="AN18" s="94"/>
      <c r="AO18" s="43"/>
      <c r="BC18" s="114"/>
      <c r="BE18" s="94"/>
      <c r="BF18" s="43"/>
      <c r="BT18" s="114"/>
    </row>
    <row r="19" spans="1:72" ht="12" customHeight="1" x14ac:dyDescent="0.25">
      <c r="A19" s="92">
        <v>3</v>
      </c>
      <c r="B19" s="116"/>
      <c r="C19" s="9" t="str">
        <f>Data!B15</f>
        <v>Interen løn</v>
      </c>
      <c r="D19" s="9"/>
      <c r="E19" s="112" t="s">
        <v>31</v>
      </c>
      <c r="F19" s="245">
        <f>'Budget &amp; Total'!G24</f>
        <v>0</v>
      </c>
      <c r="G19" s="119">
        <f ca="1">HLOOKUP($G$5,'Period(er)'!$X:$AL,5+A19,FALSE)</f>
        <v>0</v>
      </c>
      <c r="I19" s="120">
        <f>SUM(J19:AM19)</f>
        <v>0</v>
      </c>
      <c r="J19" s="605"/>
      <c r="K19" s="606"/>
      <c r="L19" s="606"/>
      <c r="M19" s="606"/>
      <c r="N19" s="606"/>
      <c r="O19" s="606"/>
      <c r="P19" s="606"/>
      <c r="Q19" s="606"/>
      <c r="R19" s="606"/>
      <c r="S19" s="606"/>
      <c r="T19" s="606"/>
      <c r="U19" s="606"/>
      <c r="V19" s="606"/>
      <c r="W19" s="606"/>
      <c r="X19" s="607"/>
      <c r="Y19" s="767"/>
      <c r="Z19" s="767"/>
      <c r="AA19" s="767"/>
      <c r="AB19" s="767"/>
      <c r="AC19" s="767"/>
      <c r="AD19" s="767"/>
      <c r="AE19" s="767"/>
      <c r="AF19" s="767"/>
      <c r="AG19" s="767"/>
      <c r="AH19" s="767"/>
      <c r="AI19" s="767"/>
      <c r="AJ19" s="767"/>
      <c r="AK19" s="767"/>
      <c r="AL19" s="767"/>
      <c r="AM19" s="767"/>
      <c r="AN19" s="94"/>
      <c r="AO19" s="43">
        <f ca="1">IF(Data!$H$2="ja",IF(HLOOKUP($G$5,'Partner-period(er)'!$AP:$BD,5+$A19+((AO$15-1)*50),FALSE)&gt;0,1,0),0)</f>
        <v>0</v>
      </c>
      <c r="AP19">
        <f ca="1">IF(Data!$H$2="ja",IF(HLOOKUP($G$5,'Partner-period(er)'!$AP:$BD,5+$A19+((AP$15-1)*50),FALSE)&gt;0,1,0),0)</f>
        <v>0</v>
      </c>
      <c r="AQ19">
        <f ca="1">IF(Data!$H$2="ja",IF(HLOOKUP($G$5,'Partner-period(er)'!$AP:$BD,5+$A19+((AQ$15-1)*50),FALSE)&gt;0,1,0),0)</f>
        <v>0</v>
      </c>
      <c r="AR19">
        <f ca="1">IF(Data!$H$2="ja",IF(HLOOKUP($G$5,'Partner-period(er)'!$AP:$BD,5+$A19+((AR$15-1)*50),FALSE)&gt;0,1,0),0)</f>
        <v>0</v>
      </c>
      <c r="AS19">
        <f ca="1">IF(Data!$H$2="ja",IF(HLOOKUP($G$5,'Partner-period(er)'!$AP:$BD,5+$A19+((AS$15-1)*50),FALSE)&gt;0,1,0),0)</f>
        <v>0</v>
      </c>
      <c r="AT19">
        <f ca="1">IF(Data!$H$2="ja",IF(HLOOKUP($G$5,'Partner-period(er)'!$AP:$BD,5+$A19+((AT$15-1)*50),FALSE)&gt;0,1,0),0)</f>
        <v>0</v>
      </c>
      <c r="AU19">
        <f ca="1">IF(Data!$H$2="ja",IF(HLOOKUP($G$5,'Partner-period(er)'!$AP:$BD,5+$A19+((AU$15-1)*50),FALSE)&gt;0,1,0),0)</f>
        <v>0</v>
      </c>
      <c r="AV19">
        <f ca="1">IF(Data!$H$2="ja",IF(HLOOKUP($G$5,'Partner-period(er)'!$AP:$BD,5+$A19+((AV$15-1)*50),FALSE)&gt;0,1,0),0)</f>
        <v>0</v>
      </c>
      <c r="AW19">
        <f ca="1">IF(Data!$H$2="ja",IF(HLOOKUP($G$5,'Partner-period(er)'!$AP:$BD,5+$A19+((AW$15-1)*50),FALSE)&gt;0,1,0),0)</f>
        <v>0</v>
      </c>
      <c r="AX19">
        <f ca="1">IF(Data!$H$2="ja",IF(HLOOKUP($G$5,'Partner-period(er)'!$AP:$BD,5+$A19+((AX$15-1)*50),FALSE)&gt;0,1,0),0)</f>
        <v>0</v>
      </c>
      <c r="AY19">
        <f ca="1">IF(Data!$H$2="ja",IF(HLOOKUP($G$5,'Partner-period(er)'!$AP:$BD,5+$A19+((AY$15-1)*50),FALSE)&gt;0,1,0),0)</f>
        <v>0</v>
      </c>
      <c r="AZ19">
        <f ca="1">IF(Data!$H$2="ja",IF(HLOOKUP($G$5,'Partner-period(er)'!$AP:$BD,5+$A19+((AZ$15-1)*50),FALSE)&gt;0,1,0),0)</f>
        <v>0</v>
      </c>
      <c r="BA19">
        <f ca="1">IF(Data!$H$2="ja",IF(HLOOKUP($G$5,'Partner-period(er)'!$AP:$BD,5+$A19+((BA$15-1)*50),FALSE)&gt;0,1,0),0)</f>
        <v>0</v>
      </c>
      <c r="BB19">
        <f ca="1">IF(Data!$H$2="ja",IF(HLOOKUP($G$5,'Partner-period(er)'!$AP:$BD,5+$A19+((BB$15-1)*50),FALSE)&gt;0,1,0),0)</f>
        <v>0</v>
      </c>
      <c r="BC19" s="114">
        <f ca="1">IF(Data!$H$2="ja",IF(HLOOKUP($G$5,'Partner-period(er)'!$AP:$BD,5+$A19+((BC$15-1)*50),FALSE)&gt;0,1,0),0)</f>
        <v>0</v>
      </c>
      <c r="BE19" s="94"/>
      <c r="BF19" s="43">
        <f ca="1">IF(Data!$H$2="ja",IF(HLOOKUP($G$5,'Partner-period(er)'!$AP:$BD,5+$A19+((BF$15-1)*50),FALSE)&gt;0,1,0),0)</f>
        <v>0</v>
      </c>
      <c r="BG19">
        <f ca="1">IF(Data!$H$2="ja",IF(HLOOKUP($G$5,'Partner-period(er)'!$AP:$BD,5+$A19+((BG$15-1)*50),FALSE)&gt;0,1,0),0)</f>
        <v>0</v>
      </c>
      <c r="BH19">
        <f ca="1">IF(Data!$H$2="ja",IF(HLOOKUP($G$5,'Partner-period(er)'!$AP:$BD,5+$A19+((BH$15-1)*50),FALSE)&gt;0,1,0),0)</f>
        <v>0</v>
      </c>
      <c r="BI19">
        <f ca="1">IF(Data!$H$2="ja",IF(HLOOKUP($G$5,'Partner-period(er)'!$AP:$BD,5+$A19+((BI$15-1)*50),FALSE)&gt;0,1,0),0)</f>
        <v>0</v>
      </c>
      <c r="BJ19">
        <f ca="1">IF(Data!$H$2="ja",IF(HLOOKUP($G$5,'Partner-period(er)'!$AP:$BD,5+$A19+((BJ$15-1)*50),FALSE)&gt;0,1,0),0)</f>
        <v>0</v>
      </c>
      <c r="BK19">
        <f ca="1">IF(Data!$H$2="ja",IF(HLOOKUP($G$5,'Partner-period(er)'!$AP:$BD,5+$A19+((BK$15-1)*50),FALSE)&gt;0,1,0),0)</f>
        <v>0</v>
      </c>
      <c r="BL19">
        <f ca="1">IF(Data!$H$2="ja",IF(HLOOKUP($G$5,'Partner-period(er)'!$AP:$BD,5+$A19+((BL$15-1)*50),FALSE)&gt;0,1,0),0)</f>
        <v>0</v>
      </c>
      <c r="BM19">
        <f ca="1">IF(Data!$H$2="ja",IF(HLOOKUP($G$5,'Partner-period(er)'!$AP:$BD,5+$A19+((BM$15-1)*50),FALSE)&gt;0,1,0),0)</f>
        <v>0</v>
      </c>
      <c r="BN19">
        <f ca="1">IF(Data!$H$2="ja",IF(HLOOKUP($G$5,'Partner-period(er)'!$AP:$BD,5+$A19+((BN$15-1)*50),FALSE)&gt;0,1,0),0)</f>
        <v>0</v>
      </c>
      <c r="BO19">
        <f ca="1">IF(Data!$H$2="ja",IF(HLOOKUP($G$5,'Partner-period(er)'!$AP:$BD,5+$A19+((BO$15-1)*50),FALSE)&gt;0,1,0),0)</f>
        <v>0</v>
      </c>
      <c r="BP19">
        <f ca="1">IF(Data!$H$2="ja",IF(HLOOKUP($G$5,'Partner-period(er)'!$AP:$BD,5+$A19+((BP$15-1)*50),FALSE)&gt;0,1,0),0)</f>
        <v>0</v>
      </c>
      <c r="BQ19">
        <f ca="1">IF(Data!$H$2="ja",IF(HLOOKUP($G$5,'Partner-period(er)'!$AP:$BD,5+$A19+((BQ$15-1)*50),FALSE)&gt;0,1,0),0)</f>
        <v>0</v>
      </c>
      <c r="BR19">
        <f ca="1">IF(Data!$H$2="ja",IF(HLOOKUP($G$5,'Partner-period(er)'!$AP:$BD,5+$A19+((BR$15-1)*50),FALSE)&gt;0,1,0),0)</f>
        <v>0</v>
      </c>
      <c r="BS19">
        <f ca="1">IF(Data!$H$2="ja",IF(HLOOKUP($G$5,'Partner-period(er)'!$AP:$BD,5+$A19+((BS$15-1)*50),FALSE)&gt;0,1,0),0)</f>
        <v>0</v>
      </c>
      <c r="BT19" s="114">
        <f ca="1">IF(Data!$H$2="ja",IF(HLOOKUP($G$5,'Partner-period(er)'!$AP:$BD,5+$A19+((BT$15-1)*50),FALSE)&gt;0,1,0),0)</f>
        <v>0</v>
      </c>
    </row>
    <row r="20" spans="1:72" ht="12" customHeight="1" x14ac:dyDescent="0.25">
      <c r="A20" s="92">
        <v>4</v>
      </c>
      <c r="B20" s="39"/>
      <c r="C20" s="9" t="str">
        <f>Data!B16</f>
        <v>Teknisk/adm løn</v>
      </c>
      <c r="D20" s="9"/>
      <c r="E20" s="112" t="s">
        <v>31</v>
      </c>
      <c r="F20" s="245">
        <f>'Budget &amp; Total'!G25</f>
        <v>0</v>
      </c>
      <c r="G20" s="119">
        <f ca="1">HLOOKUP($G$5,'Period(er)'!$X:$AL,5+A20,FALSE)</f>
        <v>0</v>
      </c>
      <c r="I20" s="120">
        <f>SUM(J20:AM20)</f>
        <v>0</v>
      </c>
      <c r="J20" s="605"/>
      <c r="K20" s="606"/>
      <c r="L20" s="606"/>
      <c r="M20" s="606"/>
      <c r="N20" s="606"/>
      <c r="O20" s="606"/>
      <c r="P20" s="606"/>
      <c r="Q20" s="606"/>
      <c r="R20" s="606"/>
      <c r="S20" s="606"/>
      <c r="T20" s="606"/>
      <c r="U20" s="606"/>
      <c r="V20" s="606"/>
      <c r="W20" s="606"/>
      <c r="X20" s="607"/>
      <c r="Y20" s="767"/>
      <c r="Z20" s="767"/>
      <c r="AA20" s="767"/>
      <c r="AB20" s="767"/>
      <c r="AC20" s="767"/>
      <c r="AD20" s="767"/>
      <c r="AE20" s="767"/>
      <c r="AF20" s="767"/>
      <c r="AG20" s="767"/>
      <c r="AH20" s="767"/>
      <c r="AI20" s="767"/>
      <c r="AJ20" s="767"/>
      <c r="AK20" s="767"/>
      <c r="AL20" s="767"/>
      <c r="AM20" s="767"/>
      <c r="AN20" s="94"/>
      <c r="AO20" s="43">
        <f ca="1">IF(Data!$H$2="ja",IF(HLOOKUP($G$5,'Partner-period(er)'!$AP:$BD,5+$A20+((AO$15-1)*50),FALSE)&gt;0,1,0),0)</f>
        <v>0</v>
      </c>
      <c r="AP20">
        <f ca="1">IF(Data!$H$2="ja",IF(HLOOKUP($G$5,'Partner-period(er)'!$AP:$BD,5+$A20+((AP$15-1)*50),FALSE)&gt;0,1,0),0)</f>
        <v>0</v>
      </c>
      <c r="AQ20">
        <f ca="1">IF(Data!$H$2="ja",IF(HLOOKUP($G$5,'Partner-period(er)'!$AP:$BD,5+$A20+((AQ$15-1)*50),FALSE)&gt;0,1,0),0)</f>
        <v>0</v>
      </c>
      <c r="AR20">
        <f ca="1">IF(Data!$H$2="ja",IF(HLOOKUP($G$5,'Partner-period(er)'!$AP:$BD,5+$A20+((AR$15-1)*50),FALSE)&gt;0,1,0),0)</f>
        <v>0</v>
      </c>
      <c r="AS20">
        <f ca="1">IF(Data!$H$2="ja",IF(HLOOKUP($G$5,'Partner-period(er)'!$AP:$BD,5+$A20+((AS$15-1)*50),FALSE)&gt;0,1,0),0)</f>
        <v>0</v>
      </c>
      <c r="AT20">
        <f ca="1">IF(Data!$H$2="ja",IF(HLOOKUP($G$5,'Partner-period(er)'!$AP:$BD,5+$A20+((AT$15-1)*50),FALSE)&gt;0,1,0),0)</f>
        <v>0</v>
      </c>
      <c r="AU20">
        <f ca="1">IF(Data!$H$2="ja",IF(HLOOKUP($G$5,'Partner-period(er)'!$AP:$BD,5+$A20+((AU$15-1)*50),FALSE)&gt;0,1,0),0)</f>
        <v>0</v>
      </c>
      <c r="AV20">
        <f ca="1">IF(Data!$H$2="ja",IF(HLOOKUP($G$5,'Partner-period(er)'!$AP:$BD,5+$A20+((AV$15-1)*50),FALSE)&gt;0,1,0),0)</f>
        <v>0</v>
      </c>
      <c r="AW20">
        <f ca="1">IF(Data!$H$2="ja",IF(HLOOKUP($G$5,'Partner-period(er)'!$AP:$BD,5+$A20+((AW$15-1)*50),FALSE)&gt;0,1,0),0)</f>
        <v>0</v>
      </c>
      <c r="AX20">
        <f ca="1">IF(Data!$H$2="ja",IF(HLOOKUP($G$5,'Partner-period(er)'!$AP:$BD,5+$A20+((AX$15-1)*50),FALSE)&gt;0,1,0),0)</f>
        <v>0</v>
      </c>
      <c r="AY20">
        <f ca="1">IF(Data!$H$2="ja",IF(HLOOKUP($G$5,'Partner-period(er)'!$AP:$BD,5+$A20+((AY$15-1)*50),FALSE)&gt;0,1,0),0)</f>
        <v>0</v>
      </c>
      <c r="AZ20">
        <f ca="1">IF(Data!$H$2="ja",IF(HLOOKUP($G$5,'Partner-period(er)'!$AP:$BD,5+$A20+((AZ$15-1)*50),FALSE)&gt;0,1,0),0)</f>
        <v>0</v>
      </c>
      <c r="BA20">
        <f ca="1">IF(Data!$H$2="ja",IF(HLOOKUP($G$5,'Partner-period(er)'!$AP:$BD,5+$A20+((BA$15-1)*50),FALSE)&gt;0,1,0),0)</f>
        <v>0</v>
      </c>
      <c r="BB20">
        <f ca="1">IF(Data!$H$2="ja",IF(HLOOKUP($G$5,'Partner-period(er)'!$AP:$BD,5+$A20+((BB$15-1)*50),FALSE)&gt;0,1,0),0)</f>
        <v>0</v>
      </c>
      <c r="BC20" s="114">
        <f ca="1">IF(Data!$H$2="ja",IF(HLOOKUP($G$5,'Partner-period(er)'!$AP:$BD,5+$A20+((BC$15-1)*50),FALSE)&gt;0,1,0),0)</f>
        <v>0</v>
      </c>
      <c r="BE20" s="94"/>
      <c r="BF20" s="43">
        <f ca="1">IF(Data!$H$2="ja",IF(HLOOKUP($G$5,'Partner-period(er)'!$AP:$BD,5+$A20+((BF$15-1)*50),FALSE)&gt;0,1,0),0)</f>
        <v>0</v>
      </c>
      <c r="BG20">
        <f ca="1">IF(Data!$H$2="ja",IF(HLOOKUP($G$5,'Partner-period(er)'!$AP:$BD,5+$A20+((BG$15-1)*50),FALSE)&gt;0,1,0),0)</f>
        <v>0</v>
      </c>
      <c r="BH20">
        <f ca="1">IF(Data!$H$2="ja",IF(HLOOKUP($G$5,'Partner-period(er)'!$AP:$BD,5+$A20+((BH$15-1)*50),FALSE)&gt;0,1,0),0)</f>
        <v>0</v>
      </c>
      <c r="BI20">
        <f ca="1">IF(Data!$H$2="ja",IF(HLOOKUP($G$5,'Partner-period(er)'!$AP:$BD,5+$A20+((BI$15-1)*50),FALSE)&gt;0,1,0),0)</f>
        <v>0</v>
      </c>
      <c r="BJ20">
        <f ca="1">IF(Data!$H$2="ja",IF(HLOOKUP($G$5,'Partner-period(er)'!$AP:$BD,5+$A20+((BJ$15-1)*50),FALSE)&gt;0,1,0),0)</f>
        <v>0</v>
      </c>
      <c r="BK20">
        <f ca="1">IF(Data!$H$2="ja",IF(HLOOKUP($G$5,'Partner-period(er)'!$AP:$BD,5+$A20+((BK$15-1)*50),FALSE)&gt;0,1,0),0)</f>
        <v>0</v>
      </c>
      <c r="BL20">
        <f ca="1">IF(Data!$H$2="ja",IF(HLOOKUP($G$5,'Partner-period(er)'!$AP:$BD,5+$A20+((BL$15-1)*50),FALSE)&gt;0,1,0),0)</f>
        <v>0</v>
      </c>
      <c r="BM20">
        <f ca="1">IF(Data!$H$2="ja",IF(HLOOKUP($G$5,'Partner-period(er)'!$AP:$BD,5+$A20+((BM$15-1)*50),FALSE)&gt;0,1,0),0)</f>
        <v>0</v>
      </c>
      <c r="BN20">
        <f ca="1">IF(Data!$H$2="ja",IF(HLOOKUP($G$5,'Partner-period(er)'!$AP:$BD,5+$A20+((BN$15-1)*50),FALSE)&gt;0,1,0),0)</f>
        <v>0</v>
      </c>
      <c r="BO20">
        <f ca="1">IF(Data!$H$2="ja",IF(HLOOKUP($G$5,'Partner-period(er)'!$AP:$BD,5+$A20+((BO$15-1)*50),FALSE)&gt;0,1,0),0)</f>
        <v>0</v>
      </c>
      <c r="BP20">
        <f ca="1">IF(Data!$H$2="ja",IF(HLOOKUP($G$5,'Partner-period(er)'!$AP:$BD,5+$A20+((BP$15-1)*50),FALSE)&gt;0,1,0),0)</f>
        <v>0</v>
      </c>
      <c r="BQ20">
        <f ca="1">IF(Data!$H$2="ja",IF(HLOOKUP($G$5,'Partner-period(er)'!$AP:$BD,5+$A20+((BQ$15-1)*50),FALSE)&gt;0,1,0),0)</f>
        <v>0</v>
      </c>
      <c r="BR20">
        <f ca="1">IF(Data!$H$2="ja",IF(HLOOKUP($G$5,'Partner-period(er)'!$AP:$BD,5+$A20+((BR$15-1)*50),FALSE)&gt;0,1,0),0)</f>
        <v>0</v>
      </c>
      <c r="BS20">
        <f ca="1">IF(Data!$H$2="ja",IF(HLOOKUP($G$5,'Partner-period(er)'!$AP:$BD,5+$A20+((BS$15-1)*50),FALSE)&gt;0,1,0),0)</f>
        <v>0</v>
      </c>
      <c r="BT20" s="114">
        <f ca="1">IF(Data!$H$2="ja",IF(HLOOKUP($G$5,'Partner-period(er)'!$AP:$BD,5+$A20+((BT$15-1)*50),FALSE)&gt;0,1,0),0)</f>
        <v>0</v>
      </c>
    </row>
    <row r="21" spans="1:72" ht="12" customHeight="1" x14ac:dyDescent="0.25">
      <c r="A21" s="92">
        <v>5</v>
      </c>
      <c r="B21" s="40"/>
      <c r="C21" s="41" t="str">
        <f>Data!B25</f>
        <v>Overhead</v>
      </c>
      <c r="D21" s="41"/>
      <c r="E21" s="123" t="s">
        <v>31</v>
      </c>
      <c r="F21" s="245">
        <f>'Budget &amp; Total'!G27</f>
        <v>0</v>
      </c>
      <c r="G21" s="119">
        <f ca="1">HLOOKUP($G$5,'Period(er)'!$X:$AL,5+A21,FALSE)</f>
        <v>0</v>
      </c>
      <c r="I21" s="120">
        <f>SUM(J21:AM21)</f>
        <v>0</v>
      </c>
      <c r="J21" s="812">
        <f>(J19+J20)*J10</f>
        <v>0</v>
      </c>
      <c r="K21" s="813">
        <f t="shared" ref="K21:X21" si="0">(K19+K20)*K10</f>
        <v>0</v>
      </c>
      <c r="L21" s="813">
        <f t="shared" si="0"/>
        <v>0</v>
      </c>
      <c r="M21" s="813">
        <f t="shared" si="0"/>
        <v>0</v>
      </c>
      <c r="N21" s="813">
        <f t="shared" si="0"/>
        <v>0</v>
      </c>
      <c r="O21" s="813">
        <f t="shared" si="0"/>
        <v>0</v>
      </c>
      <c r="P21" s="813">
        <f t="shared" si="0"/>
        <v>0</v>
      </c>
      <c r="Q21" s="813">
        <f t="shared" si="0"/>
        <v>0</v>
      </c>
      <c r="R21" s="813">
        <f t="shared" si="0"/>
        <v>0</v>
      </c>
      <c r="S21" s="813">
        <f t="shared" si="0"/>
        <v>0</v>
      </c>
      <c r="T21" s="813">
        <f t="shared" si="0"/>
        <v>0</v>
      </c>
      <c r="U21" s="813">
        <f t="shared" si="0"/>
        <v>0</v>
      </c>
      <c r="V21" s="813">
        <f t="shared" si="0"/>
        <v>0</v>
      </c>
      <c r="W21" s="813">
        <f t="shared" si="0"/>
        <v>0</v>
      </c>
      <c r="X21" s="814">
        <f t="shared" si="0"/>
        <v>0</v>
      </c>
      <c r="Y21" s="751">
        <f>(Y19+Y20)*Y10</f>
        <v>0</v>
      </c>
      <c r="Z21" s="751">
        <f t="shared" ref="Z21:AM21" si="1">(Z19+Z20)*Z10</f>
        <v>0</v>
      </c>
      <c r="AA21" s="751">
        <f t="shared" si="1"/>
        <v>0</v>
      </c>
      <c r="AB21" s="751">
        <f t="shared" si="1"/>
        <v>0</v>
      </c>
      <c r="AC21" s="751">
        <f t="shared" si="1"/>
        <v>0</v>
      </c>
      <c r="AD21" s="751">
        <f t="shared" si="1"/>
        <v>0</v>
      </c>
      <c r="AE21" s="751">
        <f t="shared" si="1"/>
        <v>0</v>
      </c>
      <c r="AF21" s="751">
        <f t="shared" si="1"/>
        <v>0</v>
      </c>
      <c r="AG21" s="751">
        <f t="shared" si="1"/>
        <v>0</v>
      </c>
      <c r="AH21" s="751">
        <f t="shared" si="1"/>
        <v>0</v>
      </c>
      <c r="AI21" s="751">
        <f t="shared" si="1"/>
        <v>0</v>
      </c>
      <c r="AJ21" s="751">
        <f t="shared" si="1"/>
        <v>0</v>
      </c>
      <c r="AK21" s="751">
        <f t="shared" si="1"/>
        <v>0</v>
      </c>
      <c r="AL21" s="751">
        <f t="shared" si="1"/>
        <v>0</v>
      </c>
      <c r="AM21" s="751">
        <f t="shared" si="1"/>
        <v>0</v>
      </c>
      <c r="AN21" s="94"/>
      <c r="AO21" s="43"/>
      <c r="BC21" s="114"/>
      <c r="BE21" s="94"/>
      <c r="BF21" s="43"/>
      <c r="BT21" s="114"/>
    </row>
    <row r="22" spans="1:72" ht="12" customHeight="1" x14ac:dyDescent="0.25">
      <c r="A22" s="92">
        <v>6</v>
      </c>
      <c r="B22" s="124"/>
      <c r="C22" s="32" t="str">
        <f>Data!B39</f>
        <v>Lønomkostninger total</v>
      </c>
      <c r="D22" s="32"/>
      <c r="E22" s="444" t="s">
        <v>31</v>
      </c>
      <c r="F22" s="246">
        <f>'Budget &amp; Total'!G28</f>
        <v>0</v>
      </c>
      <c r="G22" s="126">
        <f ca="1">HLOOKUP($G$5,'Period(er)'!$X:$AL,5+A22,FALSE)</f>
        <v>0</v>
      </c>
      <c r="I22" s="127">
        <f>SUM(J22:AM22)</f>
        <v>0</v>
      </c>
      <c r="J22" s="491">
        <f>SUM(J19:J21)</f>
        <v>0</v>
      </c>
      <c r="K22" s="491">
        <f t="shared" ref="K22:X22" si="2">SUM(K19:K21)</f>
        <v>0</v>
      </c>
      <c r="L22" s="491">
        <f t="shared" si="2"/>
        <v>0</v>
      </c>
      <c r="M22" s="491">
        <f t="shared" si="2"/>
        <v>0</v>
      </c>
      <c r="N22" s="491">
        <f t="shared" si="2"/>
        <v>0</v>
      </c>
      <c r="O22" s="491">
        <f t="shared" si="2"/>
        <v>0</v>
      </c>
      <c r="P22" s="491">
        <f t="shared" si="2"/>
        <v>0</v>
      </c>
      <c r="Q22" s="491">
        <f t="shared" si="2"/>
        <v>0</v>
      </c>
      <c r="R22" s="491">
        <f t="shared" si="2"/>
        <v>0</v>
      </c>
      <c r="S22" s="491">
        <f t="shared" si="2"/>
        <v>0</v>
      </c>
      <c r="T22" s="491">
        <f t="shared" si="2"/>
        <v>0</v>
      </c>
      <c r="U22" s="491">
        <f t="shared" si="2"/>
        <v>0</v>
      </c>
      <c r="V22" s="491">
        <f t="shared" si="2"/>
        <v>0</v>
      </c>
      <c r="W22" s="491">
        <f t="shared" si="2"/>
        <v>0</v>
      </c>
      <c r="X22" s="789">
        <f t="shared" si="2"/>
        <v>0</v>
      </c>
      <c r="Y22" s="751">
        <f>SUM(Y19:Y21)</f>
        <v>0</v>
      </c>
      <c r="Z22" s="751">
        <f t="shared" ref="Z22:AM22" si="3">SUM(Z19:Z21)</f>
        <v>0</v>
      </c>
      <c r="AA22" s="751">
        <f t="shared" si="3"/>
        <v>0</v>
      </c>
      <c r="AB22" s="751">
        <f t="shared" si="3"/>
        <v>0</v>
      </c>
      <c r="AC22" s="751">
        <f t="shared" si="3"/>
        <v>0</v>
      </c>
      <c r="AD22" s="751">
        <f t="shared" si="3"/>
        <v>0</v>
      </c>
      <c r="AE22" s="751">
        <f t="shared" si="3"/>
        <v>0</v>
      </c>
      <c r="AF22" s="751">
        <f t="shared" si="3"/>
        <v>0</v>
      </c>
      <c r="AG22" s="751">
        <f t="shared" si="3"/>
        <v>0</v>
      </c>
      <c r="AH22" s="751">
        <f t="shared" si="3"/>
        <v>0</v>
      </c>
      <c r="AI22" s="751">
        <f t="shared" si="3"/>
        <v>0</v>
      </c>
      <c r="AJ22" s="751">
        <f t="shared" si="3"/>
        <v>0</v>
      </c>
      <c r="AK22" s="751">
        <f t="shared" si="3"/>
        <v>0</v>
      </c>
      <c r="AL22" s="751">
        <f t="shared" si="3"/>
        <v>0</v>
      </c>
      <c r="AM22" s="751">
        <f t="shared" si="3"/>
        <v>0</v>
      </c>
      <c r="AN22" s="94"/>
      <c r="AO22" s="43"/>
      <c r="BC22" s="114"/>
      <c r="BE22" s="94"/>
      <c r="BF22" s="43"/>
      <c r="BT22" s="114"/>
    </row>
    <row r="23" spans="1:72" ht="12" customHeight="1" x14ac:dyDescent="0.25">
      <c r="A23" s="92">
        <v>7</v>
      </c>
      <c r="B23" s="38" t="str">
        <f>'Budget &amp; Total'!B29</f>
        <v>Andre omkostninger</v>
      </c>
      <c r="C23" s="33"/>
      <c r="D23" s="33"/>
      <c r="E23" s="27"/>
      <c r="F23" s="117"/>
      <c r="G23" s="128"/>
      <c r="I23" s="129"/>
      <c r="J23" s="167"/>
      <c r="K23" s="167"/>
      <c r="L23" s="167"/>
      <c r="M23" s="167"/>
      <c r="N23" s="167"/>
      <c r="O23" s="167"/>
      <c r="P23" s="167"/>
      <c r="Q23" s="167"/>
      <c r="R23" s="168"/>
      <c r="S23" s="168"/>
      <c r="T23" s="168"/>
      <c r="U23" s="150"/>
      <c r="V23" s="150"/>
      <c r="W23" s="150"/>
      <c r="X23" s="151"/>
      <c r="Y23" s="768"/>
      <c r="Z23" s="768"/>
      <c r="AA23" s="768"/>
      <c r="AB23" s="768"/>
      <c r="AC23" s="768"/>
      <c r="AD23" s="768"/>
      <c r="AE23" s="768"/>
      <c r="AF23" s="768"/>
      <c r="AG23" s="769"/>
      <c r="AH23" s="769"/>
      <c r="AI23" s="769"/>
      <c r="AJ23" s="751"/>
      <c r="AK23" s="751"/>
      <c r="AL23" s="751"/>
      <c r="AM23" s="751"/>
      <c r="AN23" s="94"/>
      <c r="AO23" s="43"/>
      <c r="BC23" s="114"/>
      <c r="BE23" s="94"/>
      <c r="BF23" s="43"/>
      <c r="BT23" s="114"/>
    </row>
    <row r="24" spans="1:72" ht="12" customHeight="1" x14ac:dyDescent="0.25">
      <c r="A24" s="92">
        <v>8</v>
      </c>
      <c r="B24" s="116"/>
      <c r="C24" s="9" t="str">
        <f>'Budget &amp; Total'!C30</f>
        <v>Instrumenter og udstyr</v>
      </c>
      <c r="D24" s="9"/>
      <c r="E24" s="27" t="s">
        <v>31</v>
      </c>
      <c r="F24" s="245">
        <f>'Budget &amp; Total'!G30</f>
        <v>0</v>
      </c>
      <c r="G24" s="119">
        <f ca="1">HLOOKUP($G$5,'Period(er)'!$X:$AL,5+A24,FALSE)</f>
        <v>0</v>
      </c>
      <c r="I24" s="120">
        <f t="shared" ref="I24:I32" si="4">SUM(J24:AM24)</f>
        <v>0</v>
      </c>
      <c r="J24" s="606"/>
      <c r="K24" s="606"/>
      <c r="L24" s="606"/>
      <c r="M24" s="606"/>
      <c r="N24" s="606"/>
      <c r="O24" s="606"/>
      <c r="P24" s="606"/>
      <c r="Q24" s="606"/>
      <c r="R24" s="606"/>
      <c r="S24" s="606"/>
      <c r="T24" s="606"/>
      <c r="U24" s="606"/>
      <c r="V24" s="606"/>
      <c r="W24" s="606"/>
      <c r="X24" s="607"/>
      <c r="Y24" s="767"/>
      <c r="Z24" s="767"/>
      <c r="AA24" s="767"/>
      <c r="AB24" s="767"/>
      <c r="AC24" s="767"/>
      <c r="AD24" s="767"/>
      <c r="AE24" s="767"/>
      <c r="AF24" s="767"/>
      <c r="AG24" s="767"/>
      <c r="AH24" s="767"/>
      <c r="AI24" s="767"/>
      <c r="AJ24" s="767"/>
      <c r="AK24" s="767"/>
      <c r="AL24" s="767"/>
      <c r="AM24" s="767"/>
      <c r="AN24" s="94"/>
      <c r="AO24" s="43">
        <f ca="1">IF(Data!$H$2="ja",IF(HLOOKUP($G$5,'Partner-period(er)'!$AP:$BD,5+$A24+((AO$15-1)*50),FALSE)&gt;0,1,0),0)</f>
        <v>0</v>
      </c>
      <c r="AP24">
        <f ca="1">IF(Data!$H$2="ja",IF(HLOOKUP($G$5,'Partner-period(er)'!$AP:$BD,5+$A24+((AP$15-1)*50),FALSE)&gt;0,1,0),0)</f>
        <v>0</v>
      </c>
      <c r="AQ24">
        <f ca="1">IF(Data!$H$2="ja",IF(HLOOKUP($G$5,'Partner-period(er)'!$AP:$BD,5+$A24+((AQ$15-1)*50),FALSE)&gt;0,1,0),0)</f>
        <v>0</v>
      </c>
      <c r="AR24">
        <f ca="1">IF(Data!$H$2="ja",IF(HLOOKUP($G$5,'Partner-period(er)'!$AP:$BD,5+$A24+((AR$15-1)*50),FALSE)&gt;0,1,0),0)</f>
        <v>0</v>
      </c>
      <c r="AS24">
        <f ca="1">IF(Data!$H$2="ja",IF(HLOOKUP($G$5,'Partner-period(er)'!$AP:$BD,5+$A24+((AS$15-1)*50),FALSE)&gt;0,1,0),0)</f>
        <v>0</v>
      </c>
      <c r="AT24">
        <f ca="1">IF(Data!$H$2="ja",IF(HLOOKUP($G$5,'Partner-period(er)'!$AP:$BD,5+$A24+((AT$15-1)*50),FALSE)&gt;0,1,0),0)</f>
        <v>0</v>
      </c>
      <c r="AU24">
        <f ca="1">IF(Data!$H$2="ja",IF(HLOOKUP($G$5,'Partner-period(er)'!$AP:$BD,5+$A24+((AU$15-1)*50),FALSE)&gt;0,1,0),0)</f>
        <v>0</v>
      </c>
      <c r="AV24">
        <f ca="1">IF(Data!$H$2="ja",IF(HLOOKUP($G$5,'Partner-period(er)'!$AP:$BD,5+$A24+((AV$15-1)*50),FALSE)&gt;0,1,0),0)</f>
        <v>0</v>
      </c>
      <c r="AW24">
        <f ca="1">IF(Data!$H$2="ja",IF(HLOOKUP($G$5,'Partner-period(er)'!$AP:$BD,5+$A24+((AW$15-1)*50),FALSE)&gt;0,1,0),0)</f>
        <v>0</v>
      </c>
      <c r="AX24">
        <f ca="1">IF(Data!$H$2="ja",IF(HLOOKUP($G$5,'Partner-period(er)'!$AP:$BD,5+$A24+((AX$15-1)*50),FALSE)&gt;0,1,0),0)</f>
        <v>0</v>
      </c>
      <c r="AY24">
        <f ca="1">IF(Data!$H$2="ja",IF(HLOOKUP($G$5,'Partner-period(er)'!$AP:$BD,5+$A24+((AY$15-1)*50),FALSE)&gt;0,1,0),0)</f>
        <v>0</v>
      </c>
      <c r="AZ24">
        <f ca="1">IF(Data!$H$2="ja",IF(HLOOKUP($G$5,'Partner-period(er)'!$AP:$BD,5+$A24+((AZ$15-1)*50),FALSE)&gt;0,1,0),0)</f>
        <v>0</v>
      </c>
      <c r="BA24">
        <f ca="1">IF(Data!$H$2="ja",IF(HLOOKUP($G$5,'Partner-period(er)'!$AP:$BD,5+$A24+((BA$15-1)*50),FALSE)&gt;0,1,0),0)</f>
        <v>0</v>
      </c>
      <c r="BB24">
        <f ca="1">IF(Data!$H$2="ja",IF(HLOOKUP($G$5,'Partner-period(er)'!$AP:$BD,5+$A24+((BB$15-1)*50),FALSE)&gt;0,1,0),0)</f>
        <v>0</v>
      </c>
      <c r="BC24" s="114">
        <f ca="1">IF(Data!$H$2="ja",IF(HLOOKUP($G$5,'Partner-period(er)'!$AP:$BD,5+$A24+((BC$15-1)*50),FALSE)&gt;0,1,0),0)</f>
        <v>0</v>
      </c>
      <c r="BE24" s="94"/>
      <c r="BF24" s="43">
        <f ca="1">IF(Data!$H$2="ja",IF(HLOOKUP($G$5,'Partner-period(er)'!$AP:$BD,5+$A24+((BF$15-1)*50),FALSE)&gt;0,1,0),0)</f>
        <v>0</v>
      </c>
      <c r="BG24">
        <f ca="1">IF(Data!$H$2="ja",IF(HLOOKUP($G$5,'Partner-period(er)'!$AP:$BD,5+$A24+((BG$15-1)*50),FALSE)&gt;0,1,0),0)</f>
        <v>0</v>
      </c>
      <c r="BH24">
        <f ca="1">IF(Data!$H$2="ja",IF(HLOOKUP($G$5,'Partner-period(er)'!$AP:$BD,5+$A24+((BH$15-1)*50),FALSE)&gt;0,1,0),0)</f>
        <v>0</v>
      </c>
      <c r="BI24">
        <f ca="1">IF(Data!$H$2="ja",IF(HLOOKUP($G$5,'Partner-period(er)'!$AP:$BD,5+$A24+((BI$15-1)*50),FALSE)&gt;0,1,0),0)</f>
        <v>0</v>
      </c>
      <c r="BJ24">
        <f ca="1">IF(Data!$H$2="ja",IF(HLOOKUP($G$5,'Partner-period(er)'!$AP:$BD,5+$A24+((BJ$15-1)*50),FALSE)&gt;0,1,0),0)</f>
        <v>0</v>
      </c>
      <c r="BK24">
        <f ca="1">IF(Data!$H$2="ja",IF(HLOOKUP($G$5,'Partner-period(er)'!$AP:$BD,5+$A24+((BK$15-1)*50),FALSE)&gt;0,1,0),0)</f>
        <v>0</v>
      </c>
      <c r="BL24">
        <f ca="1">IF(Data!$H$2="ja",IF(HLOOKUP($G$5,'Partner-period(er)'!$AP:$BD,5+$A24+((BL$15-1)*50),FALSE)&gt;0,1,0),0)</f>
        <v>0</v>
      </c>
      <c r="BM24">
        <f ca="1">IF(Data!$H$2="ja",IF(HLOOKUP($G$5,'Partner-period(er)'!$AP:$BD,5+$A24+((BM$15-1)*50),FALSE)&gt;0,1,0),0)</f>
        <v>0</v>
      </c>
      <c r="BN24">
        <f ca="1">IF(Data!$H$2="ja",IF(HLOOKUP($G$5,'Partner-period(er)'!$AP:$BD,5+$A24+((BN$15-1)*50),FALSE)&gt;0,1,0),0)</f>
        <v>0</v>
      </c>
      <c r="BO24">
        <f ca="1">IF(Data!$H$2="ja",IF(HLOOKUP($G$5,'Partner-period(er)'!$AP:$BD,5+$A24+((BO$15-1)*50),FALSE)&gt;0,1,0),0)</f>
        <v>0</v>
      </c>
      <c r="BP24">
        <f ca="1">IF(Data!$H$2="ja",IF(HLOOKUP($G$5,'Partner-period(er)'!$AP:$BD,5+$A24+((BP$15-1)*50),FALSE)&gt;0,1,0),0)</f>
        <v>0</v>
      </c>
      <c r="BQ24">
        <f ca="1">IF(Data!$H$2="ja",IF(HLOOKUP($G$5,'Partner-period(er)'!$AP:$BD,5+$A24+((BQ$15-1)*50),FALSE)&gt;0,1,0),0)</f>
        <v>0</v>
      </c>
      <c r="BR24">
        <f ca="1">IF(Data!$H$2="ja",IF(HLOOKUP($G$5,'Partner-period(er)'!$AP:$BD,5+$A24+((BR$15-1)*50),FALSE)&gt;0,1,0),0)</f>
        <v>0</v>
      </c>
      <c r="BS24">
        <f ca="1">IF(Data!$H$2="ja",IF(HLOOKUP($G$5,'Partner-period(er)'!$AP:$BD,5+$A24+((BS$15-1)*50),FALSE)&gt;0,1,0),0)</f>
        <v>0</v>
      </c>
      <c r="BT24" s="114">
        <f ca="1">IF(Data!$H$2="ja",IF(HLOOKUP($G$5,'Partner-period(er)'!$AP:$BD,5+$A24+((BT$15-1)*50),FALSE)&gt;0,1,0),0)</f>
        <v>0</v>
      </c>
    </row>
    <row r="25" spans="1:72" ht="12" customHeight="1" x14ac:dyDescent="0.25">
      <c r="A25" s="92">
        <v>9</v>
      </c>
      <c r="B25" s="39"/>
      <c r="C25" s="9" t="str">
        <f>'Budget &amp; Total'!C31</f>
        <v>Bygninger og jord</v>
      </c>
      <c r="D25" s="9"/>
      <c r="E25" s="27" t="s">
        <v>31</v>
      </c>
      <c r="F25" s="245">
        <f>'Budget &amp; Total'!G31</f>
        <v>0</v>
      </c>
      <c r="G25" s="119">
        <f ca="1">HLOOKUP($G$5,'Period(er)'!$X:$AL,5+A25,FALSE)</f>
        <v>0</v>
      </c>
      <c r="I25" s="120">
        <f t="shared" si="4"/>
        <v>0</v>
      </c>
      <c r="J25" s="606"/>
      <c r="K25" s="606"/>
      <c r="L25" s="606"/>
      <c r="M25" s="606"/>
      <c r="N25" s="606"/>
      <c r="O25" s="606"/>
      <c r="P25" s="606"/>
      <c r="Q25" s="606"/>
      <c r="R25" s="606"/>
      <c r="S25" s="606"/>
      <c r="T25" s="606"/>
      <c r="U25" s="606"/>
      <c r="V25" s="606"/>
      <c r="W25" s="606"/>
      <c r="X25" s="607"/>
      <c r="Y25" s="767"/>
      <c r="Z25" s="767"/>
      <c r="AA25" s="767"/>
      <c r="AB25" s="767"/>
      <c r="AC25" s="767"/>
      <c r="AD25" s="767"/>
      <c r="AE25" s="767"/>
      <c r="AF25" s="767"/>
      <c r="AG25" s="767"/>
      <c r="AH25" s="767"/>
      <c r="AI25" s="767"/>
      <c r="AJ25" s="767"/>
      <c r="AK25" s="767"/>
      <c r="AL25" s="767"/>
      <c r="AM25" s="767"/>
      <c r="AN25" s="94"/>
      <c r="AO25" s="43">
        <f ca="1">IF(Data!$H$2="ja",IF(HLOOKUP($G$5,'Partner-period(er)'!$AP:$BD,5+$A25+((AO$15-1)*50),FALSE)&gt;0,1,0),0)</f>
        <v>0</v>
      </c>
      <c r="AP25">
        <f ca="1">IF(Data!$H$2="ja",IF(HLOOKUP($G$5,'Partner-period(er)'!$AP:$BD,5+$A25+((AP$15-1)*50),FALSE)&gt;0,1,0),0)</f>
        <v>0</v>
      </c>
      <c r="AQ25">
        <f ca="1">IF(Data!$H$2="ja",IF(HLOOKUP($G$5,'Partner-period(er)'!$AP:$BD,5+$A25+((AQ$15-1)*50),FALSE)&gt;0,1,0),0)</f>
        <v>0</v>
      </c>
      <c r="AR25">
        <f ca="1">IF(Data!$H$2="ja",IF(HLOOKUP($G$5,'Partner-period(er)'!$AP:$BD,5+$A25+((AR$15-1)*50),FALSE)&gt;0,1,0),0)</f>
        <v>0</v>
      </c>
      <c r="AS25">
        <f ca="1">IF(Data!$H$2="ja",IF(HLOOKUP($G$5,'Partner-period(er)'!$AP:$BD,5+$A25+((AS$15-1)*50),FALSE)&gt;0,1,0),0)</f>
        <v>0</v>
      </c>
      <c r="AT25">
        <f ca="1">IF(Data!$H$2="ja",IF(HLOOKUP($G$5,'Partner-period(er)'!$AP:$BD,5+$A25+((AT$15-1)*50),FALSE)&gt;0,1,0),0)</f>
        <v>0</v>
      </c>
      <c r="AU25">
        <f ca="1">IF(Data!$H$2="ja",IF(HLOOKUP($G$5,'Partner-period(er)'!$AP:$BD,5+$A25+((AU$15-1)*50),FALSE)&gt;0,1,0),0)</f>
        <v>0</v>
      </c>
      <c r="AV25">
        <f ca="1">IF(Data!$H$2="ja",IF(HLOOKUP($G$5,'Partner-period(er)'!$AP:$BD,5+$A25+((AV$15-1)*50),FALSE)&gt;0,1,0),0)</f>
        <v>0</v>
      </c>
      <c r="AW25">
        <f ca="1">IF(Data!$H$2="ja",IF(HLOOKUP($G$5,'Partner-period(er)'!$AP:$BD,5+$A25+((AW$15-1)*50),FALSE)&gt;0,1,0),0)</f>
        <v>0</v>
      </c>
      <c r="AX25">
        <f ca="1">IF(Data!$H$2="ja",IF(HLOOKUP($G$5,'Partner-period(er)'!$AP:$BD,5+$A25+((AX$15-1)*50),FALSE)&gt;0,1,0),0)</f>
        <v>0</v>
      </c>
      <c r="AY25">
        <f ca="1">IF(Data!$H$2="ja",IF(HLOOKUP($G$5,'Partner-period(er)'!$AP:$BD,5+$A25+((AY$15-1)*50),FALSE)&gt;0,1,0),0)</f>
        <v>0</v>
      </c>
      <c r="AZ25">
        <f ca="1">IF(Data!$H$2="ja",IF(HLOOKUP($G$5,'Partner-period(er)'!$AP:$BD,5+$A25+((AZ$15-1)*50),FALSE)&gt;0,1,0),0)</f>
        <v>0</v>
      </c>
      <c r="BA25">
        <f ca="1">IF(Data!$H$2="ja",IF(HLOOKUP($G$5,'Partner-period(er)'!$AP:$BD,5+$A25+((BA$15-1)*50),FALSE)&gt;0,1,0),0)</f>
        <v>0</v>
      </c>
      <c r="BB25">
        <f ca="1">IF(Data!$H$2="ja",IF(HLOOKUP($G$5,'Partner-period(er)'!$AP:$BD,5+$A25+((BB$15-1)*50),FALSE)&gt;0,1,0),0)</f>
        <v>0</v>
      </c>
      <c r="BC25" s="114">
        <f ca="1">IF(Data!$H$2="ja",IF(HLOOKUP($G$5,'Partner-period(er)'!$AP:$BD,5+$A25+((BC$15-1)*50),FALSE)&gt;0,1,0),0)</f>
        <v>0</v>
      </c>
      <c r="BE25" s="94"/>
      <c r="BF25" s="43">
        <f ca="1">IF(Data!$H$2="ja",IF(HLOOKUP($G$5,'Partner-period(er)'!$AP:$BD,5+$A25+((BF$15-1)*50),FALSE)&gt;0,1,0),0)</f>
        <v>0</v>
      </c>
      <c r="BG25">
        <f ca="1">IF(Data!$H$2="ja",IF(HLOOKUP($G$5,'Partner-period(er)'!$AP:$BD,5+$A25+((BG$15-1)*50),FALSE)&gt;0,1,0),0)</f>
        <v>0</v>
      </c>
      <c r="BH25">
        <f ca="1">IF(Data!$H$2="ja",IF(HLOOKUP($G$5,'Partner-period(er)'!$AP:$BD,5+$A25+((BH$15-1)*50),FALSE)&gt;0,1,0),0)</f>
        <v>0</v>
      </c>
      <c r="BI25">
        <f ca="1">IF(Data!$H$2="ja",IF(HLOOKUP($G$5,'Partner-period(er)'!$AP:$BD,5+$A25+((BI$15-1)*50),FALSE)&gt;0,1,0),0)</f>
        <v>0</v>
      </c>
      <c r="BJ25">
        <f ca="1">IF(Data!$H$2="ja",IF(HLOOKUP($G$5,'Partner-period(er)'!$AP:$BD,5+$A25+((BJ$15-1)*50),FALSE)&gt;0,1,0),0)</f>
        <v>0</v>
      </c>
      <c r="BK25">
        <f ca="1">IF(Data!$H$2="ja",IF(HLOOKUP($G$5,'Partner-period(er)'!$AP:$BD,5+$A25+((BK$15-1)*50),FALSE)&gt;0,1,0),0)</f>
        <v>0</v>
      </c>
      <c r="BL25">
        <f ca="1">IF(Data!$H$2="ja",IF(HLOOKUP($G$5,'Partner-period(er)'!$AP:$BD,5+$A25+((BL$15-1)*50),FALSE)&gt;0,1,0),0)</f>
        <v>0</v>
      </c>
      <c r="BM25">
        <f ca="1">IF(Data!$H$2="ja",IF(HLOOKUP($G$5,'Partner-period(er)'!$AP:$BD,5+$A25+((BM$15-1)*50),FALSE)&gt;0,1,0),0)</f>
        <v>0</v>
      </c>
      <c r="BN25">
        <f ca="1">IF(Data!$H$2="ja",IF(HLOOKUP($G$5,'Partner-period(er)'!$AP:$BD,5+$A25+((BN$15-1)*50),FALSE)&gt;0,1,0),0)</f>
        <v>0</v>
      </c>
      <c r="BO25">
        <f ca="1">IF(Data!$H$2="ja",IF(HLOOKUP($G$5,'Partner-period(er)'!$AP:$BD,5+$A25+((BO$15-1)*50),FALSE)&gt;0,1,0),0)</f>
        <v>0</v>
      </c>
      <c r="BP25">
        <f ca="1">IF(Data!$H$2="ja",IF(HLOOKUP($G$5,'Partner-period(er)'!$AP:$BD,5+$A25+((BP$15-1)*50),FALSE)&gt;0,1,0),0)</f>
        <v>0</v>
      </c>
      <c r="BQ25">
        <f ca="1">IF(Data!$H$2="ja",IF(HLOOKUP($G$5,'Partner-period(er)'!$AP:$BD,5+$A25+((BQ$15-1)*50),FALSE)&gt;0,1,0),0)</f>
        <v>0</v>
      </c>
      <c r="BR25">
        <f ca="1">IF(Data!$H$2="ja",IF(HLOOKUP($G$5,'Partner-period(er)'!$AP:$BD,5+$A25+((BR$15-1)*50),FALSE)&gt;0,1,0),0)</f>
        <v>0</v>
      </c>
      <c r="BS25">
        <f ca="1">IF(Data!$H$2="ja",IF(HLOOKUP($G$5,'Partner-period(er)'!$AP:$BD,5+$A25+((BS$15-1)*50),FALSE)&gt;0,1,0),0)</f>
        <v>0</v>
      </c>
      <c r="BT25" s="114">
        <f ca="1">IF(Data!$H$2="ja",IF(HLOOKUP($G$5,'Partner-period(er)'!$AP:$BD,5+$A25+((BT$15-1)*50),FALSE)&gt;0,1,0),0)</f>
        <v>0</v>
      </c>
    </row>
    <row r="26" spans="1:72" ht="12" customHeight="1" x14ac:dyDescent="0.25">
      <c r="A26" s="92">
        <v>10</v>
      </c>
      <c r="B26" s="39"/>
      <c r="C26" s="9" t="str">
        <f>'Budget &amp; Total'!C32</f>
        <v>Andre driftsudgifter, herunder materialer</v>
      </c>
      <c r="D26" s="9"/>
      <c r="E26" s="27" t="s">
        <v>31</v>
      </c>
      <c r="F26" s="245">
        <f>'Budget &amp; Total'!G32</f>
        <v>0</v>
      </c>
      <c r="G26" s="119">
        <f ca="1">HLOOKUP($G$5,'Period(er)'!$X:$AL,5+A26,FALSE)</f>
        <v>0</v>
      </c>
      <c r="I26" s="120">
        <f t="shared" si="4"/>
        <v>0</v>
      </c>
      <c r="J26" s="606"/>
      <c r="K26" s="606"/>
      <c r="L26" s="606"/>
      <c r="M26" s="606"/>
      <c r="N26" s="606"/>
      <c r="O26" s="606"/>
      <c r="P26" s="606"/>
      <c r="Q26" s="606"/>
      <c r="R26" s="606"/>
      <c r="S26" s="606"/>
      <c r="T26" s="606"/>
      <c r="U26" s="606"/>
      <c r="V26" s="606"/>
      <c r="W26" s="606"/>
      <c r="X26" s="607"/>
      <c r="Y26" s="767"/>
      <c r="Z26" s="767"/>
      <c r="AA26" s="767"/>
      <c r="AB26" s="767"/>
      <c r="AC26" s="767"/>
      <c r="AD26" s="767"/>
      <c r="AE26" s="767"/>
      <c r="AF26" s="767"/>
      <c r="AG26" s="767"/>
      <c r="AH26" s="767"/>
      <c r="AI26" s="767"/>
      <c r="AJ26" s="767"/>
      <c r="AK26" s="767"/>
      <c r="AL26" s="767"/>
      <c r="AM26" s="767"/>
      <c r="AN26" s="94"/>
      <c r="AO26" s="43">
        <f ca="1">IF(Data!$H$2="ja",IF(HLOOKUP($G$5,'Partner-period(er)'!$AP:$BD,5+$A26+((AO$15-1)*50),FALSE)&gt;0,1,0),0)</f>
        <v>0</v>
      </c>
      <c r="AP26">
        <f ca="1">IF(Data!$H$2="ja",IF(HLOOKUP($G$5,'Partner-period(er)'!$AP:$BD,5+$A26+((AP$15-1)*50),FALSE)&gt;0,1,0),0)</f>
        <v>0</v>
      </c>
      <c r="AQ26">
        <f ca="1">IF(Data!$H$2="ja",IF(HLOOKUP($G$5,'Partner-period(er)'!$AP:$BD,5+$A26+((AQ$15-1)*50),FALSE)&gt;0,1,0),0)</f>
        <v>0</v>
      </c>
      <c r="AR26">
        <f ca="1">IF(Data!$H$2="ja",IF(HLOOKUP($G$5,'Partner-period(er)'!$AP:$BD,5+$A26+((AR$15-1)*50),FALSE)&gt;0,1,0),0)</f>
        <v>0</v>
      </c>
      <c r="AS26">
        <f ca="1">IF(Data!$H$2="ja",IF(HLOOKUP($G$5,'Partner-period(er)'!$AP:$BD,5+$A26+((AS$15-1)*50),FALSE)&gt;0,1,0),0)</f>
        <v>0</v>
      </c>
      <c r="AT26">
        <f ca="1">IF(Data!$H$2="ja",IF(HLOOKUP($G$5,'Partner-period(er)'!$AP:$BD,5+$A26+((AT$15-1)*50),FALSE)&gt;0,1,0),0)</f>
        <v>0</v>
      </c>
      <c r="AU26">
        <f ca="1">IF(Data!$H$2="ja",IF(HLOOKUP($G$5,'Partner-period(er)'!$AP:$BD,5+$A26+((AU$15-1)*50),FALSE)&gt;0,1,0),0)</f>
        <v>0</v>
      </c>
      <c r="AV26">
        <f ca="1">IF(Data!$H$2="ja",IF(HLOOKUP($G$5,'Partner-period(er)'!$AP:$BD,5+$A26+((AV$15-1)*50),FALSE)&gt;0,1,0),0)</f>
        <v>0</v>
      </c>
      <c r="AW26">
        <f ca="1">IF(Data!$H$2="ja",IF(HLOOKUP($G$5,'Partner-period(er)'!$AP:$BD,5+$A26+((AW$15-1)*50),FALSE)&gt;0,1,0),0)</f>
        <v>0</v>
      </c>
      <c r="AX26">
        <f ca="1">IF(Data!$H$2="ja",IF(HLOOKUP($G$5,'Partner-period(er)'!$AP:$BD,5+$A26+((AX$15-1)*50),FALSE)&gt;0,1,0),0)</f>
        <v>0</v>
      </c>
      <c r="AY26">
        <f ca="1">IF(Data!$H$2="ja",IF(HLOOKUP($G$5,'Partner-period(er)'!$AP:$BD,5+$A26+((AY$15-1)*50),FALSE)&gt;0,1,0),0)</f>
        <v>0</v>
      </c>
      <c r="AZ26">
        <f ca="1">IF(Data!$H$2="ja",IF(HLOOKUP($G$5,'Partner-period(er)'!$AP:$BD,5+$A26+((AZ$15-1)*50),FALSE)&gt;0,1,0),0)</f>
        <v>0</v>
      </c>
      <c r="BA26">
        <f ca="1">IF(Data!$H$2="ja",IF(HLOOKUP($G$5,'Partner-period(er)'!$AP:$BD,5+$A26+((BA$15-1)*50),FALSE)&gt;0,1,0),0)</f>
        <v>0</v>
      </c>
      <c r="BB26">
        <f ca="1">IF(Data!$H$2="ja",IF(HLOOKUP($G$5,'Partner-period(er)'!$AP:$BD,5+$A26+((BB$15-1)*50),FALSE)&gt;0,1,0),0)</f>
        <v>0</v>
      </c>
      <c r="BC26" s="114">
        <f ca="1">IF(Data!$H$2="ja",IF(HLOOKUP($G$5,'Partner-period(er)'!$AP:$BD,5+$A26+((BC$15-1)*50),FALSE)&gt;0,1,0),0)</f>
        <v>0</v>
      </c>
      <c r="BE26" s="94"/>
      <c r="BF26" s="43">
        <f ca="1">IF(Data!$H$2="ja",IF(HLOOKUP($G$5,'Partner-period(er)'!$AP:$BD,5+$A26+((BF$15-1)*50),FALSE)&gt;0,1,0),0)</f>
        <v>0</v>
      </c>
      <c r="BG26">
        <f ca="1">IF(Data!$H$2="ja",IF(HLOOKUP($G$5,'Partner-period(er)'!$AP:$BD,5+$A26+((BG$15-1)*50),FALSE)&gt;0,1,0),0)</f>
        <v>0</v>
      </c>
      <c r="BH26">
        <f ca="1">IF(Data!$H$2="ja",IF(HLOOKUP($G$5,'Partner-period(er)'!$AP:$BD,5+$A26+((BH$15-1)*50),FALSE)&gt;0,1,0),0)</f>
        <v>0</v>
      </c>
      <c r="BI26">
        <f ca="1">IF(Data!$H$2="ja",IF(HLOOKUP($G$5,'Partner-period(er)'!$AP:$BD,5+$A26+((BI$15-1)*50),FALSE)&gt;0,1,0),0)</f>
        <v>0</v>
      </c>
      <c r="BJ26">
        <f ca="1">IF(Data!$H$2="ja",IF(HLOOKUP($G$5,'Partner-period(er)'!$AP:$BD,5+$A26+((BJ$15-1)*50),FALSE)&gt;0,1,0),0)</f>
        <v>0</v>
      </c>
      <c r="BK26">
        <f ca="1">IF(Data!$H$2="ja",IF(HLOOKUP($G$5,'Partner-period(er)'!$AP:$BD,5+$A26+((BK$15-1)*50),FALSE)&gt;0,1,0),0)</f>
        <v>0</v>
      </c>
      <c r="BL26">
        <f ca="1">IF(Data!$H$2="ja",IF(HLOOKUP($G$5,'Partner-period(er)'!$AP:$BD,5+$A26+((BL$15-1)*50),FALSE)&gt;0,1,0),0)</f>
        <v>0</v>
      </c>
      <c r="BM26">
        <f ca="1">IF(Data!$H$2="ja",IF(HLOOKUP($G$5,'Partner-period(er)'!$AP:$BD,5+$A26+((BM$15-1)*50),FALSE)&gt;0,1,0),0)</f>
        <v>0</v>
      </c>
      <c r="BN26">
        <f ca="1">IF(Data!$H$2="ja",IF(HLOOKUP($G$5,'Partner-period(er)'!$AP:$BD,5+$A26+((BN$15-1)*50),FALSE)&gt;0,1,0),0)</f>
        <v>0</v>
      </c>
      <c r="BO26">
        <f ca="1">IF(Data!$H$2="ja",IF(HLOOKUP($G$5,'Partner-period(er)'!$AP:$BD,5+$A26+((BO$15-1)*50),FALSE)&gt;0,1,0),0)</f>
        <v>0</v>
      </c>
      <c r="BP26">
        <f ca="1">IF(Data!$H$2="ja",IF(HLOOKUP($G$5,'Partner-period(er)'!$AP:$BD,5+$A26+((BP$15-1)*50),FALSE)&gt;0,1,0),0)</f>
        <v>0</v>
      </c>
      <c r="BQ26">
        <f ca="1">IF(Data!$H$2="ja",IF(HLOOKUP($G$5,'Partner-period(er)'!$AP:$BD,5+$A26+((BQ$15-1)*50),FALSE)&gt;0,1,0),0)</f>
        <v>0</v>
      </c>
      <c r="BR26">
        <f ca="1">IF(Data!$H$2="ja",IF(HLOOKUP($G$5,'Partner-period(er)'!$AP:$BD,5+$A26+((BR$15-1)*50),FALSE)&gt;0,1,0),0)</f>
        <v>0</v>
      </c>
      <c r="BS26">
        <f ca="1">IF(Data!$H$2="ja",IF(HLOOKUP($G$5,'Partner-period(er)'!$AP:$BD,5+$A26+((BS$15-1)*50),FALSE)&gt;0,1,0),0)</f>
        <v>0</v>
      </c>
      <c r="BT26" s="114">
        <f ca="1">IF(Data!$H$2="ja",IF(HLOOKUP($G$5,'Partner-period(er)'!$AP:$BD,5+$A26+((BT$15-1)*50),FALSE)&gt;0,1,0),0)</f>
        <v>0</v>
      </c>
    </row>
    <row r="27" spans="1:72" ht="12" customHeight="1" x14ac:dyDescent="0.25">
      <c r="A27" s="92">
        <v>11</v>
      </c>
      <c r="B27" s="39"/>
      <c r="C27" s="9" t="str">
        <f>'Budget &amp; Total'!C33</f>
        <v>Konsulentydelser ved køb fra ekstern leverandør</v>
      </c>
      <c r="D27" s="9"/>
      <c r="E27" s="27" t="s">
        <v>31</v>
      </c>
      <c r="F27" s="245">
        <f>'Budget &amp; Total'!G33</f>
        <v>0</v>
      </c>
      <c r="G27" s="119">
        <f ca="1">HLOOKUP($G$5,'Period(er)'!$X:$AL,5+A27,FALSE)</f>
        <v>0</v>
      </c>
      <c r="I27" s="120">
        <f t="shared" si="4"/>
        <v>0</v>
      </c>
      <c r="J27" s="606"/>
      <c r="K27" s="606"/>
      <c r="L27" s="606"/>
      <c r="M27" s="606"/>
      <c r="N27" s="606"/>
      <c r="O27" s="606"/>
      <c r="P27" s="606"/>
      <c r="Q27" s="606"/>
      <c r="R27" s="606"/>
      <c r="S27" s="606"/>
      <c r="T27" s="606"/>
      <c r="U27" s="606"/>
      <c r="V27" s="606"/>
      <c r="W27" s="606"/>
      <c r="X27" s="607"/>
      <c r="Y27" s="767"/>
      <c r="Z27" s="767"/>
      <c r="AA27" s="767"/>
      <c r="AB27" s="767"/>
      <c r="AC27" s="767"/>
      <c r="AD27" s="767"/>
      <c r="AE27" s="767"/>
      <c r="AF27" s="767"/>
      <c r="AG27" s="767"/>
      <c r="AH27" s="767"/>
      <c r="AI27" s="767"/>
      <c r="AJ27" s="767"/>
      <c r="AK27" s="767"/>
      <c r="AL27" s="767"/>
      <c r="AM27" s="767"/>
      <c r="AN27" s="94"/>
      <c r="AO27" s="43">
        <f ca="1">IF(Data!$H$2="ja",IF(HLOOKUP($G$5,'Partner-period(er)'!$AP:$BD,5+$A27+((AO$15-1)*50),FALSE)&gt;0,1,0),0)</f>
        <v>0</v>
      </c>
      <c r="AP27">
        <f ca="1">IF(Data!$H$2="ja",IF(HLOOKUP($G$5,'Partner-period(er)'!$AP:$BD,5+$A27+((AP$15-1)*50),FALSE)&gt;0,1,0),0)</f>
        <v>0</v>
      </c>
      <c r="AQ27">
        <f ca="1">IF(Data!$H$2="ja",IF(HLOOKUP($G$5,'Partner-period(er)'!$AP:$BD,5+$A27+((AQ$15-1)*50),FALSE)&gt;0,1,0),0)</f>
        <v>0</v>
      </c>
      <c r="AR27">
        <f ca="1">IF(Data!$H$2="ja",IF(HLOOKUP($G$5,'Partner-period(er)'!$AP:$BD,5+$A27+((AR$15-1)*50),FALSE)&gt;0,1,0),0)</f>
        <v>0</v>
      </c>
      <c r="AS27">
        <f ca="1">IF(Data!$H$2="ja",IF(HLOOKUP($G$5,'Partner-period(er)'!$AP:$BD,5+$A27+((AS$15-1)*50),FALSE)&gt;0,1,0),0)</f>
        <v>0</v>
      </c>
      <c r="AT27">
        <f ca="1">IF(Data!$H$2="ja",IF(HLOOKUP($G$5,'Partner-period(er)'!$AP:$BD,5+$A27+((AT$15-1)*50),FALSE)&gt;0,1,0),0)</f>
        <v>0</v>
      </c>
      <c r="AU27">
        <f ca="1">IF(Data!$H$2="ja",IF(HLOOKUP($G$5,'Partner-period(er)'!$AP:$BD,5+$A27+((AU$15-1)*50),FALSE)&gt;0,1,0),0)</f>
        <v>0</v>
      </c>
      <c r="AV27">
        <f ca="1">IF(Data!$H$2="ja",IF(HLOOKUP($G$5,'Partner-period(er)'!$AP:$BD,5+$A27+((AV$15-1)*50),FALSE)&gt;0,1,0),0)</f>
        <v>0</v>
      </c>
      <c r="AW27">
        <f ca="1">IF(Data!$H$2="ja",IF(HLOOKUP($G$5,'Partner-period(er)'!$AP:$BD,5+$A27+((AW$15-1)*50),FALSE)&gt;0,1,0),0)</f>
        <v>0</v>
      </c>
      <c r="AX27">
        <f ca="1">IF(Data!$H$2="ja",IF(HLOOKUP($G$5,'Partner-period(er)'!$AP:$BD,5+$A27+((AX$15-1)*50),FALSE)&gt;0,1,0),0)</f>
        <v>0</v>
      </c>
      <c r="AY27">
        <f ca="1">IF(Data!$H$2="ja",IF(HLOOKUP($G$5,'Partner-period(er)'!$AP:$BD,5+$A27+((AY$15-1)*50),FALSE)&gt;0,1,0),0)</f>
        <v>0</v>
      </c>
      <c r="AZ27">
        <f ca="1">IF(Data!$H$2="ja",IF(HLOOKUP($G$5,'Partner-period(er)'!$AP:$BD,5+$A27+((AZ$15-1)*50),FALSE)&gt;0,1,0),0)</f>
        <v>0</v>
      </c>
      <c r="BA27">
        <f ca="1">IF(Data!$H$2="ja",IF(HLOOKUP($G$5,'Partner-period(er)'!$AP:$BD,5+$A27+((BA$15-1)*50),FALSE)&gt;0,1,0),0)</f>
        <v>0</v>
      </c>
      <c r="BB27">
        <f ca="1">IF(Data!$H$2="ja",IF(HLOOKUP($G$5,'Partner-period(er)'!$AP:$BD,5+$A27+((BB$15-1)*50),FALSE)&gt;0,1,0),0)</f>
        <v>0</v>
      </c>
      <c r="BC27" s="114">
        <f ca="1">IF(Data!$H$2="ja",IF(HLOOKUP($G$5,'Partner-period(er)'!$AP:$BD,5+$A27+((BC$15-1)*50),FALSE)&gt;0,1,0),0)</f>
        <v>0</v>
      </c>
      <c r="BE27" s="94"/>
      <c r="BF27" s="43">
        <f ca="1">IF(Data!$H$2="ja",IF(HLOOKUP($G$5,'Partner-period(er)'!$AP:$BD,5+$A27+((BF$15-1)*50),FALSE)&gt;0,1,0),0)</f>
        <v>0</v>
      </c>
      <c r="BG27">
        <f ca="1">IF(Data!$H$2="ja",IF(HLOOKUP($G$5,'Partner-period(er)'!$AP:$BD,5+$A27+((BG$15-1)*50),FALSE)&gt;0,1,0),0)</f>
        <v>0</v>
      </c>
      <c r="BH27">
        <f ca="1">IF(Data!$H$2="ja",IF(HLOOKUP($G$5,'Partner-period(er)'!$AP:$BD,5+$A27+((BH$15-1)*50),FALSE)&gt;0,1,0),0)</f>
        <v>0</v>
      </c>
      <c r="BI27">
        <f ca="1">IF(Data!$H$2="ja",IF(HLOOKUP($G$5,'Partner-period(er)'!$AP:$BD,5+$A27+((BI$15-1)*50),FALSE)&gt;0,1,0),0)</f>
        <v>0</v>
      </c>
      <c r="BJ27">
        <f ca="1">IF(Data!$H$2="ja",IF(HLOOKUP($G$5,'Partner-period(er)'!$AP:$BD,5+$A27+((BJ$15-1)*50),FALSE)&gt;0,1,0),0)</f>
        <v>0</v>
      </c>
      <c r="BK27">
        <f ca="1">IF(Data!$H$2="ja",IF(HLOOKUP($G$5,'Partner-period(er)'!$AP:$BD,5+$A27+((BK$15-1)*50),FALSE)&gt;0,1,0),0)</f>
        <v>0</v>
      </c>
      <c r="BL27">
        <f ca="1">IF(Data!$H$2="ja",IF(HLOOKUP($G$5,'Partner-period(er)'!$AP:$BD,5+$A27+((BL$15-1)*50),FALSE)&gt;0,1,0),0)</f>
        <v>0</v>
      </c>
      <c r="BM27">
        <f ca="1">IF(Data!$H$2="ja",IF(HLOOKUP($G$5,'Partner-period(er)'!$AP:$BD,5+$A27+((BM$15-1)*50),FALSE)&gt;0,1,0),0)</f>
        <v>0</v>
      </c>
      <c r="BN27">
        <f ca="1">IF(Data!$H$2="ja",IF(HLOOKUP($G$5,'Partner-period(er)'!$AP:$BD,5+$A27+((BN$15-1)*50),FALSE)&gt;0,1,0),0)</f>
        <v>0</v>
      </c>
      <c r="BO27">
        <f ca="1">IF(Data!$H$2="ja",IF(HLOOKUP($G$5,'Partner-period(er)'!$AP:$BD,5+$A27+((BO$15-1)*50),FALSE)&gt;0,1,0),0)</f>
        <v>0</v>
      </c>
      <c r="BP27">
        <f ca="1">IF(Data!$H$2="ja",IF(HLOOKUP($G$5,'Partner-period(er)'!$AP:$BD,5+$A27+((BP$15-1)*50),FALSE)&gt;0,1,0),0)</f>
        <v>0</v>
      </c>
      <c r="BQ27">
        <f ca="1">IF(Data!$H$2="ja",IF(HLOOKUP($G$5,'Partner-period(er)'!$AP:$BD,5+$A27+((BQ$15-1)*50),FALSE)&gt;0,1,0),0)</f>
        <v>0</v>
      </c>
      <c r="BR27">
        <f ca="1">IF(Data!$H$2="ja",IF(HLOOKUP($G$5,'Partner-period(er)'!$AP:$BD,5+$A27+((BR$15-1)*50),FALSE)&gt;0,1,0),0)</f>
        <v>0</v>
      </c>
      <c r="BS27">
        <f ca="1">IF(Data!$H$2="ja",IF(HLOOKUP($G$5,'Partner-period(er)'!$AP:$BD,5+$A27+((BS$15-1)*50),FALSE)&gt;0,1,0),0)</f>
        <v>0</v>
      </c>
      <c r="BT27" s="114">
        <f ca="1">IF(Data!$H$2="ja",IF(HLOOKUP($G$5,'Partner-period(er)'!$AP:$BD,5+$A27+((BT$15-1)*50),FALSE)&gt;0,1,0),0)</f>
        <v>0</v>
      </c>
    </row>
    <row r="28" spans="1:72" ht="12" customHeight="1" x14ac:dyDescent="0.25">
      <c r="A28" s="92">
        <v>12</v>
      </c>
      <c r="B28" s="39"/>
      <c r="C28" s="9" t="str">
        <f>'Budget &amp; Total'!C34</f>
        <v>Indtægter (negative tal)</v>
      </c>
      <c r="D28" s="9"/>
      <c r="E28" s="27" t="s">
        <v>31</v>
      </c>
      <c r="F28" s="245">
        <f>'Budget &amp; Total'!G34</f>
        <v>0</v>
      </c>
      <c r="G28" s="119">
        <f ca="1">HLOOKUP($G$5,'Period(er)'!$X:$AL,5+A28,FALSE)</f>
        <v>0</v>
      </c>
      <c r="I28" s="120">
        <f t="shared" si="4"/>
        <v>0</v>
      </c>
      <c r="J28" s="606"/>
      <c r="K28" s="606"/>
      <c r="L28" s="606"/>
      <c r="M28" s="606"/>
      <c r="N28" s="606"/>
      <c r="O28" s="606"/>
      <c r="P28" s="606"/>
      <c r="Q28" s="606"/>
      <c r="R28" s="606"/>
      <c r="S28" s="606"/>
      <c r="T28" s="606"/>
      <c r="U28" s="606"/>
      <c r="V28" s="606"/>
      <c r="W28" s="606"/>
      <c r="X28" s="607"/>
      <c r="Y28" s="767"/>
      <c r="Z28" s="767"/>
      <c r="AA28" s="767"/>
      <c r="AB28" s="767"/>
      <c r="AC28" s="767"/>
      <c r="AD28" s="767"/>
      <c r="AE28" s="767"/>
      <c r="AF28" s="767"/>
      <c r="AG28" s="767"/>
      <c r="AH28" s="767"/>
      <c r="AI28" s="767"/>
      <c r="AJ28" s="767"/>
      <c r="AK28" s="767"/>
      <c r="AL28" s="767"/>
      <c r="AM28" s="767"/>
      <c r="AN28" s="94"/>
      <c r="AO28" s="43">
        <f ca="1">IF(Data!$H$2="ja",IF(HLOOKUP($G$5,'Partner-period(er)'!$AP:$BD,5+$A28+((AO$15-1)*50),FALSE)&gt;0,1,0),0)</f>
        <v>0</v>
      </c>
      <c r="AP28">
        <f ca="1">IF(Data!$H$2="ja",IF(HLOOKUP($G$5,'Partner-period(er)'!$AP:$BD,5+$A28+((AP$15-1)*50),FALSE)&gt;0,1,0),0)</f>
        <v>0</v>
      </c>
      <c r="AQ28">
        <f ca="1">IF(Data!$H$2="ja",IF(HLOOKUP($G$5,'Partner-period(er)'!$AP:$BD,5+$A28+((AQ$15-1)*50),FALSE)&gt;0,1,0),0)</f>
        <v>0</v>
      </c>
      <c r="AR28">
        <f ca="1">IF(Data!$H$2="ja",IF(HLOOKUP($G$5,'Partner-period(er)'!$AP:$BD,5+$A28+((AR$15-1)*50),FALSE)&gt;0,1,0),0)</f>
        <v>0</v>
      </c>
      <c r="AS28">
        <f ca="1">IF(Data!$H$2="ja",IF(HLOOKUP($G$5,'Partner-period(er)'!$AP:$BD,5+$A28+((AS$15-1)*50),FALSE)&gt;0,1,0),0)</f>
        <v>0</v>
      </c>
      <c r="AT28">
        <f ca="1">IF(Data!$H$2="ja",IF(HLOOKUP($G$5,'Partner-period(er)'!$AP:$BD,5+$A28+((AT$15-1)*50),FALSE)&gt;0,1,0),0)</f>
        <v>0</v>
      </c>
      <c r="AU28">
        <f ca="1">IF(Data!$H$2="ja",IF(HLOOKUP($G$5,'Partner-period(er)'!$AP:$BD,5+$A28+((AU$15-1)*50),FALSE)&gt;0,1,0),0)</f>
        <v>0</v>
      </c>
      <c r="AV28">
        <f ca="1">IF(Data!$H$2="ja",IF(HLOOKUP($G$5,'Partner-period(er)'!$AP:$BD,5+$A28+((AV$15-1)*50),FALSE)&gt;0,1,0),0)</f>
        <v>0</v>
      </c>
      <c r="AW28">
        <f ca="1">IF(Data!$H$2="ja",IF(HLOOKUP($G$5,'Partner-period(er)'!$AP:$BD,5+$A28+((AW$15-1)*50),FALSE)&gt;0,1,0),0)</f>
        <v>0</v>
      </c>
      <c r="AX28">
        <f ca="1">IF(Data!$H$2="ja",IF(HLOOKUP($G$5,'Partner-period(er)'!$AP:$BD,5+$A28+((AX$15-1)*50),FALSE)&gt;0,1,0),0)</f>
        <v>0</v>
      </c>
      <c r="AY28">
        <f ca="1">IF(Data!$H$2="ja",IF(HLOOKUP($G$5,'Partner-period(er)'!$AP:$BD,5+$A28+((AY$15-1)*50),FALSE)&gt;0,1,0),0)</f>
        <v>0</v>
      </c>
      <c r="AZ28">
        <f ca="1">IF(Data!$H$2="ja",IF(HLOOKUP($G$5,'Partner-period(er)'!$AP:$BD,5+$A28+((AZ$15-1)*50),FALSE)&gt;0,1,0),0)</f>
        <v>0</v>
      </c>
      <c r="BA28">
        <f ca="1">IF(Data!$H$2="ja",IF(HLOOKUP($G$5,'Partner-period(er)'!$AP:$BD,5+$A28+((BA$15-1)*50),FALSE)&gt;0,1,0),0)</f>
        <v>0</v>
      </c>
      <c r="BB28">
        <f ca="1">IF(Data!$H$2="ja",IF(HLOOKUP($G$5,'Partner-period(er)'!$AP:$BD,5+$A28+((BB$15-1)*50),FALSE)&gt;0,1,0),0)</f>
        <v>0</v>
      </c>
      <c r="BC28" s="114">
        <f ca="1">IF(Data!$H$2="ja",IF(HLOOKUP($G$5,'Partner-period(er)'!$AP:$BD,5+$A28+((BC$15-1)*50),FALSE)&gt;0,1,0),0)</f>
        <v>0</v>
      </c>
      <c r="BE28" s="94"/>
      <c r="BF28" s="43">
        <f ca="1">IF(Data!$H$2="ja",IF(HLOOKUP($G$5,'Partner-period(er)'!$AP:$BD,5+$A28+((BF$15-1)*50),FALSE)&gt;0,1,0),0)</f>
        <v>0</v>
      </c>
      <c r="BG28">
        <f ca="1">IF(Data!$H$2="ja",IF(HLOOKUP($G$5,'Partner-period(er)'!$AP:$BD,5+$A28+((BG$15-1)*50),FALSE)&gt;0,1,0),0)</f>
        <v>0</v>
      </c>
      <c r="BH28">
        <f ca="1">IF(Data!$H$2="ja",IF(HLOOKUP($G$5,'Partner-period(er)'!$AP:$BD,5+$A28+((BH$15-1)*50),FALSE)&gt;0,1,0),0)</f>
        <v>0</v>
      </c>
      <c r="BI28">
        <f ca="1">IF(Data!$H$2="ja",IF(HLOOKUP($G$5,'Partner-period(er)'!$AP:$BD,5+$A28+((BI$15-1)*50),FALSE)&gt;0,1,0),0)</f>
        <v>0</v>
      </c>
      <c r="BJ28">
        <f ca="1">IF(Data!$H$2="ja",IF(HLOOKUP($G$5,'Partner-period(er)'!$AP:$BD,5+$A28+((BJ$15-1)*50),FALSE)&gt;0,1,0),0)</f>
        <v>0</v>
      </c>
      <c r="BK28">
        <f ca="1">IF(Data!$H$2="ja",IF(HLOOKUP($G$5,'Partner-period(er)'!$AP:$BD,5+$A28+((BK$15-1)*50),FALSE)&gt;0,1,0),0)</f>
        <v>0</v>
      </c>
      <c r="BL28">
        <f ca="1">IF(Data!$H$2="ja",IF(HLOOKUP($G$5,'Partner-period(er)'!$AP:$BD,5+$A28+((BL$15-1)*50),FALSE)&gt;0,1,0),0)</f>
        <v>0</v>
      </c>
      <c r="BM28">
        <f ca="1">IF(Data!$H$2="ja",IF(HLOOKUP($G$5,'Partner-period(er)'!$AP:$BD,5+$A28+((BM$15-1)*50),FALSE)&gt;0,1,0),0)</f>
        <v>0</v>
      </c>
      <c r="BN28">
        <f ca="1">IF(Data!$H$2="ja",IF(HLOOKUP($G$5,'Partner-period(er)'!$AP:$BD,5+$A28+((BN$15-1)*50),FALSE)&gt;0,1,0),0)</f>
        <v>0</v>
      </c>
      <c r="BO28">
        <f ca="1">IF(Data!$H$2="ja",IF(HLOOKUP($G$5,'Partner-period(er)'!$AP:$BD,5+$A28+((BO$15-1)*50),FALSE)&gt;0,1,0),0)</f>
        <v>0</v>
      </c>
      <c r="BP28">
        <f ca="1">IF(Data!$H$2="ja",IF(HLOOKUP($G$5,'Partner-period(er)'!$AP:$BD,5+$A28+((BP$15-1)*50),FALSE)&gt;0,1,0),0)</f>
        <v>0</v>
      </c>
      <c r="BQ28">
        <f ca="1">IF(Data!$H$2="ja",IF(HLOOKUP($G$5,'Partner-period(er)'!$AP:$BD,5+$A28+((BQ$15-1)*50),FALSE)&gt;0,1,0),0)</f>
        <v>0</v>
      </c>
      <c r="BR28">
        <f ca="1">IF(Data!$H$2="ja",IF(HLOOKUP($G$5,'Partner-period(er)'!$AP:$BD,5+$A28+((BR$15-1)*50),FALSE)&gt;0,1,0),0)</f>
        <v>0</v>
      </c>
      <c r="BS28">
        <f ca="1">IF(Data!$H$2="ja",IF(HLOOKUP($G$5,'Partner-period(er)'!$AP:$BD,5+$A28+((BS$15-1)*50),FALSE)&gt;0,1,0),0)</f>
        <v>0</v>
      </c>
      <c r="BT28" s="114">
        <f ca="1">IF(Data!$H$2="ja",IF(HLOOKUP($G$5,'Partner-period(er)'!$AP:$BD,5+$A28+((BT$15-1)*50),FALSE)&gt;0,1,0),0)</f>
        <v>0</v>
      </c>
    </row>
    <row r="29" spans="1:72" ht="12" customHeight="1" x14ac:dyDescent="0.25">
      <c r="A29" s="92">
        <v>13</v>
      </c>
      <c r="B29" s="39"/>
      <c r="C29" s="9" t="str">
        <f>'Budget &amp; Total'!C35</f>
        <v>Andet, herunder rejser og formidling</v>
      </c>
      <c r="D29" s="9"/>
      <c r="E29" s="27" t="s">
        <v>31</v>
      </c>
      <c r="F29" s="245">
        <f>'Budget &amp; Total'!G35</f>
        <v>0</v>
      </c>
      <c r="G29" s="119">
        <f ca="1">HLOOKUP($G$5,'Period(er)'!$X:$AL,5+A29,FALSE)</f>
        <v>0</v>
      </c>
      <c r="I29" s="120">
        <f t="shared" si="4"/>
        <v>0</v>
      </c>
      <c r="J29" s="606"/>
      <c r="K29" s="606"/>
      <c r="L29" s="606"/>
      <c r="M29" s="606"/>
      <c r="N29" s="606"/>
      <c r="O29" s="606"/>
      <c r="P29" s="606"/>
      <c r="Q29" s="606"/>
      <c r="R29" s="606"/>
      <c r="S29" s="606"/>
      <c r="T29" s="606"/>
      <c r="U29" s="606"/>
      <c r="V29" s="606"/>
      <c r="W29" s="606"/>
      <c r="X29" s="607"/>
      <c r="Y29" s="767"/>
      <c r="Z29" s="767"/>
      <c r="AA29" s="767"/>
      <c r="AB29" s="767"/>
      <c r="AC29" s="767"/>
      <c r="AD29" s="767"/>
      <c r="AE29" s="767"/>
      <c r="AF29" s="767"/>
      <c r="AG29" s="767"/>
      <c r="AH29" s="767"/>
      <c r="AI29" s="767"/>
      <c r="AJ29" s="767"/>
      <c r="AK29" s="767"/>
      <c r="AL29" s="767"/>
      <c r="AM29" s="767"/>
      <c r="AN29" s="94"/>
      <c r="AO29" s="43">
        <f ca="1">IF(Data!$H$2="ja",IF(HLOOKUP($G$5,'Partner-period(er)'!$AP:$BD,5+$A29+((AO$15-1)*50),FALSE)&gt;0,1,0),0)</f>
        <v>0</v>
      </c>
      <c r="AP29">
        <f ca="1">IF(Data!$H$2="ja",IF(HLOOKUP($G$5,'Partner-period(er)'!$AP:$BD,5+$A29+((AP$15-1)*50),FALSE)&gt;0,1,0),0)</f>
        <v>0</v>
      </c>
      <c r="AQ29">
        <f ca="1">IF(Data!$H$2="ja",IF(HLOOKUP($G$5,'Partner-period(er)'!$AP:$BD,5+$A29+((AQ$15-1)*50),FALSE)&gt;0,1,0),0)</f>
        <v>0</v>
      </c>
      <c r="AR29">
        <f ca="1">IF(Data!$H$2="ja",IF(HLOOKUP($G$5,'Partner-period(er)'!$AP:$BD,5+$A29+((AR$15-1)*50),FALSE)&gt;0,1,0),0)</f>
        <v>0</v>
      </c>
      <c r="AS29">
        <f ca="1">IF(Data!$H$2="ja",IF(HLOOKUP($G$5,'Partner-period(er)'!$AP:$BD,5+$A29+((AS$15-1)*50),FALSE)&gt;0,1,0),0)</f>
        <v>0</v>
      </c>
      <c r="AT29">
        <f ca="1">IF(Data!$H$2="ja",IF(HLOOKUP($G$5,'Partner-period(er)'!$AP:$BD,5+$A29+((AT$15-1)*50),FALSE)&gt;0,1,0),0)</f>
        <v>0</v>
      </c>
      <c r="AU29">
        <f ca="1">IF(Data!$H$2="ja",IF(HLOOKUP($G$5,'Partner-period(er)'!$AP:$BD,5+$A29+((AU$15-1)*50),FALSE)&gt;0,1,0),0)</f>
        <v>0</v>
      </c>
      <c r="AV29">
        <f ca="1">IF(Data!$H$2="ja",IF(HLOOKUP($G$5,'Partner-period(er)'!$AP:$BD,5+$A29+((AV$15-1)*50),FALSE)&gt;0,1,0),0)</f>
        <v>0</v>
      </c>
      <c r="AW29">
        <f ca="1">IF(Data!$H$2="ja",IF(HLOOKUP($G$5,'Partner-period(er)'!$AP:$BD,5+$A29+((AW$15-1)*50),FALSE)&gt;0,1,0),0)</f>
        <v>0</v>
      </c>
      <c r="AX29">
        <f ca="1">IF(Data!$H$2="ja",IF(HLOOKUP($G$5,'Partner-period(er)'!$AP:$BD,5+$A29+((AX$15-1)*50),FALSE)&gt;0,1,0),0)</f>
        <v>0</v>
      </c>
      <c r="AY29">
        <f ca="1">IF(Data!$H$2="ja",IF(HLOOKUP($G$5,'Partner-period(er)'!$AP:$BD,5+$A29+((AY$15-1)*50),FALSE)&gt;0,1,0),0)</f>
        <v>0</v>
      </c>
      <c r="AZ29">
        <f ca="1">IF(Data!$H$2="ja",IF(HLOOKUP($G$5,'Partner-period(er)'!$AP:$BD,5+$A29+((AZ$15-1)*50),FALSE)&gt;0,1,0),0)</f>
        <v>0</v>
      </c>
      <c r="BA29">
        <f ca="1">IF(Data!$H$2="ja",IF(HLOOKUP($G$5,'Partner-period(er)'!$AP:$BD,5+$A29+((BA$15-1)*50),FALSE)&gt;0,1,0),0)</f>
        <v>0</v>
      </c>
      <c r="BB29">
        <f ca="1">IF(Data!$H$2="ja",IF(HLOOKUP($G$5,'Partner-period(er)'!$AP:$BD,5+$A29+((BB$15-1)*50),FALSE)&gt;0,1,0),0)</f>
        <v>0</v>
      </c>
      <c r="BC29" s="114">
        <f ca="1">IF(Data!$H$2="ja",IF(HLOOKUP($G$5,'Partner-period(er)'!$AP:$BD,5+$A29+((BC$15-1)*50),FALSE)&gt;0,1,0),0)</f>
        <v>0</v>
      </c>
      <c r="BE29" s="94"/>
      <c r="BF29" s="43">
        <f ca="1">IF(Data!$H$2="ja",IF(HLOOKUP($G$5,'Partner-period(er)'!$AP:$BD,5+$A29+((BF$15-1)*50),FALSE)&gt;0,1,0),0)</f>
        <v>0</v>
      </c>
      <c r="BG29">
        <f ca="1">IF(Data!$H$2="ja",IF(HLOOKUP($G$5,'Partner-period(er)'!$AP:$BD,5+$A29+((BG$15-1)*50),FALSE)&gt;0,1,0),0)</f>
        <v>0</v>
      </c>
      <c r="BH29">
        <f ca="1">IF(Data!$H$2="ja",IF(HLOOKUP($G$5,'Partner-period(er)'!$AP:$BD,5+$A29+((BH$15-1)*50),FALSE)&gt;0,1,0),0)</f>
        <v>0</v>
      </c>
      <c r="BI29">
        <f ca="1">IF(Data!$H$2="ja",IF(HLOOKUP($G$5,'Partner-period(er)'!$AP:$BD,5+$A29+((BI$15-1)*50),FALSE)&gt;0,1,0),0)</f>
        <v>0</v>
      </c>
      <c r="BJ29">
        <f ca="1">IF(Data!$H$2="ja",IF(HLOOKUP($G$5,'Partner-period(er)'!$AP:$BD,5+$A29+((BJ$15-1)*50),FALSE)&gt;0,1,0),0)</f>
        <v>0</v>
      </c>
      <c r="BK29">
        <f ca="1">IF(Data!$H$2="ja",IF(HLOOKUP($G$5,'Partner-period(er)'!$AP:$BD,5+$A29+((BK$15-1)*50),FALSE)&gt;0,1,0),0)</f>
        <v>0</v>
      </c>
      <c r="BL29">
        <f ca="1">IF(Data!$H$2="ja",IF(HLOOKUP($G$5,'Partner-period(er)'!$AP:$BD,5+$A29+((BL$15-1)*50),FALSE)&gt;0,1,0),0)</f>
        <v>0</v>
      </c>
      <c r="BM29">
        <f ca="1">IF(Data!$H$2="ja",IF(HLOOKUP($G$5,'Partner-period(er)'!$AP:$BD,5+$A29+((BM$15-1)*50),FALSE)&gt;0,1,0),0)</f>
        <v>0</v>
      </c>
      <c r="BN29">
        <f ca="1">IF(Data!$H$2="ja",IF(HLOOKUP($G$5,'Partner-period(er)'!$AP:$BD,5+$A29+((BN$15-1)*50),FALSE)&gt;0,1,0),0)</f>
        <v>0</v>
      </c>
      <c r="BO29">
        <f ca="1">IF(Data!$H$2="ja",IF(HLOOKUP($G$5,'Partner-period(er)'!$AP:$BD,5+$A29+((BO$15-1)*50),FALSE)&gt;0,1,0),0)</f>
        <v>0</v>
      </c>
      <c r="BP29">
        <f ca="1">IF(Data!$H$2="ja",IF(HLOOKUP($G$5,'Partner-period(er)'!$AP:$BD,5+$A29+((BP$15-1)*50),FALSE)&gt;0,1,0),0)</f>
        <v>0</v>
      </c>
      <c r="BQ29">
        <f ca="1">IF(Data!$H$2="ja",IF(HLOOKUP($G$5,'Partner-period(er)'!$AP:$BD,5+$A29+((BQ$15-1)*50),FALSE)&gt;0,1,0),0)</f>
        <v>0</v>
      </c>
      <c r="BR29">
        <f ca="1">IF(Data!$H$2="ja",IF(HLOOKUP($G$5,'Partner-period(er)'!$AP:$BD,5+$A29+((BR$15-1)*50),FALSE)&gt;0,1,0),0)</f>
        <v>0</v>
      </c>
      <c r="BS29">
        <f ca="1">IF(Data!$H$2="ja",IF(HLOOKUP($G$5,'Partner-period(er)'!$AP:$BD,5+$A29+((BS$15-1)*50),FALSE)&gt;0,1,0),0)</f>
        <v>0</v>
      </c>
      <c r="BT29" s="114">
        <f ca="1">IF(Data!$H$2="ja",IF(HLOOKUP($G$5,'Partner-period(er)'!$AP:$BD,5+$A29+((BT$15-1)*50),FALSE)&gt;0,1,0),0)</f>
        <v>0</v>
      </c>
    </row>
    <row r="30" spans="1:72" ht="12" customHeight="1" x14ac:dyDescent="0.25">
      <c r="A30" s="92">
        <v>14</v>
      </c>
      <c r="B30" s="39"/>
      <c r="C30" s="9" t="str">
        <f>'Budget &amp; Total'!C37</f>
        <v>Overheadomkostninger</v>
      </c>
      <c r="D30" s="9"/>
      <c r="E30" s="27" t="s">
        <v>31</v>
      </c>
      <c r="F30" s="245">
        <f>'Budget &amp; Total'!G37</f>
        <v>0</v>
      </c>
      <c r="G30" s="119">
        <f ca="1">HLOOKUP($G$5,'Period(er)'!$X:$AL,5+A30,FALSE)</f>
        <v>0</v>
      </c>
      <c r="I30" s="120">
        <f t="shared" si="4"/>
        <v>0</v>
      </c>
      <c r="J30" s="168">
        <f t="shared" ref="J30:AM30" si="5">SUM(J24:J29)*J11</f>
        <v>0</v>
      </c>
      <c r="K30" s="168">
        <f t="shared" si="5"/>
        <v>0</v>
      </c>
      <c r="L30" s="168">
        <f t="shared" si="5"/>
        <v>0</v>
      </c>
      <c r="M30" s="168">
        <f t="shared" si="5"/>
        <v>0</v>
      </c>
      <c r="N30" s="168">
        <f t="shared" si="5"/>
        <v>0</v>
      </c>
      <c r="O30" s="168">
        <f t="shared" si="5"/>
        <v>0</v>
      </c>
      <c r="P30" s="168">
        <f t="shared" si="5"/>
        <v>0</v>
      </c>
      <c r="Q30" s="168">
        <f t="shared" si="5"/>
        <v>0</v>
      </c>
      <c r="R30" s="168">
        <f t="shared" si="5"/>
        <v>0</v>
      </c>
      <c r="S30" s="168">
        <f t="shared" si="5"/>
        <v>0</v>
      </c>
      <c r="T30" s="168">
        <f t="shared" si="5"/>
        <v>0</v>
      </c>
      <c r="U30" s="168">
        <f t="shared" si="5"/>
        <v>0</v>
      </c>
      <c r="V30" s="168">
        <f t="shared" si="5"/>
        <v>0</v>
      </c>
      <c r="W30" s="168">
        <f t="shared" si="5"/>
        <v>0</v>
      </c>
      <c r="X30" s="169">
        <f t="shared" si="5"/>
        <v>0</v>
      </c>
      <c r="Y30" s="769">
        <f t="shared" si="5"/>
        <v>0</v>
      </c>
      <c r="Z30" s="769">
        <f t="shared" si="5"/>
        <v>0</v>
      </c>
      <c r="AA30" s="769">
        <f t="shared" si="5"/>
        <v>0</v>
      </c>
      <c r="AB30" s="769">
        <f t="shared" si="5"/>
        <v>0</v>
      </c>
      <c r="AC30" s="769">
        <f t="shared" si="5"/>
        <v>0</v>
      </c>
      <c r="AD30" s="769">
        <f t="shared" si="5"/>
        <v>0</v>
      </c>
      <c r="AE30" s="769">
        <f t="shared" si="5"/>
        <v>0</v>
      </c>
      <c r="AF30" s="769">
        <f t="shared" si="5"/>
        <v>0</v>
      </c>
      <c r="AG30" s="769">
        <f t="shared" si="5"/>
        <v>0</v>
      </c>
      <c r="AH30" s="769">
        <f t="shared" si="5"/>
        <v>0</v>
      </c>
      <c r="AI30" s="769">
        <f t="shared" si="5"/>
        <v>0</v>
      </c>
      <c r="AJ30" s="769">
        <f t="shared" si="5"/>
        <v>0</v>
      </c>
      <c r="AK30" s="769">
        <f t="shared" si="5"/>
        <v>0</v>
      </c>
      <c r="AL30" s="769">
        <f t="shared" si="5"/>
        <v>0</v>
      </c>
      <c r="AM30" s="769">
        <f t="shared" si="5"/>
        <v>0</v>
      </c>
      <c r="AN30" s="94"/>
      <c r="AO30" s="164">
        <f ca="1">IF(Data!$H$2="ja",IF(HLOOKUP($G$5,'Partner-period(er)'!$AP:$BD,5+$A30+((AO$15-1)*50),FALSE)&gt;0,1,0),0)</f>
        <v>0</v>
      </c>
      <c r="AP30" s="165">
        <f ca="1">IF(Data!$H$2="ja",IF(HLOOKUP($G$5,'Partner-period(er)'!$AP:$BD,5+$A30+((AP$15-1)*50),FALSE)&gt;0,1,0),0)</f>
        <v>0</v>
      </c>
      <c r="AQ30" s="165">
        <f ca="1">IF(Data!$H$2="ja",IF(HLOOKUP($G$5,'Partner-period(er)'!$AP:$BD,5+$A30+((AQ$15-1)*50),FALSE)&gt;0,1,0),0)</f>
        <v>0</v>
      </c>
      <c r="AR30" s="165">
        <f ca="1">IF(Data!$H$2="ja",IF(HLOOKUP($G$5,'Partner-period(er)'!$AP:$BD,5+$A30+((AR$15-1)*50),FALSE)&gt;0,1,0),0)</f>
        <v>0</v>
      </c>
      <c r="AS30" s="165">
        <f ca="1">IF(Data!$H$2="ja",IF(HLOOKUP($G$5,'Partner-period(er)'!$AP:$BD,5+$A30+((AS$15-1)*50),FALSE)&gt;0,1,0),0)</f>
        <v>0</v>
      </c>
      <c r="AT30" s="165">
        <f ca="1">IF(Data!$H$2="ja",IF(HLOOKUP($G$5,'Partner-period(er)'!$AP:$BD,5+$A30+((AT$15-1)*50),FALSE)&gt;0,1,0),0)</f>
        <v>0</v>
      </c>
      <c r="AU30" s="165">
        <f ca="1">IF(Data!$H$2="ja",IF(HLOOKUP($G$5,'Partner-period(er)'!$AP:$BD,5+$A30+((AU$15-1)*50),FALSE)&gt;0,1,0),0)</f>
        <v>0</v>
      </c>
      <c r="AV30" s="165">
        <f ca="1">IF(Data!$H$2="ja",IF(HLOOKUP($G$5,'Partner-period(er)'!$AP:$BD,5+$A30+((AV$15-1)*50),FALSE)&gt;0,1,0),0)</f>
        <v>0</v>
      </c>
      <c r="AW30" s="165">
        <f ca="1">IF(Data!$H$2="ja",IF(HLOOKUP($G$5,'Partner-period(er)'!$AP:$BD,5+$A30+((AW$15-1)*50),FALSE)&gt;0,1,0),0)</f>
        <v>0</v>
      </c>
      <c r="AX30" s="165">
        <f ca="1">IF(Data!$H$2="ja",IF(HLOOKUP($G$5,'Partner-period(er)'!$AP:$BD,5+$A30+((AX$15-1)*50),FALSE)&gt;0,1,0),0)</f>
        <v>0</v>
      </c>
      <c r="AY30" s="165">
        <f ca="1">IF(Data!$H$2="ja",IF(HLOOKUP($G$5,'Partner-period(er)'!$AP:$BD,5+$A30+((AY$15-1)*50),FALSE)&gt;0,1,0),0)</f>
        <v>0</v>
      </c>
      <c r="AZ30" s="165">
        <f ca="1">IF(Data!$H$2="ja",IF(HLOOKUP($G$5,'Partner-period(er)'!$AP:$BD,5+$A30+((AZ$15-1)*50),FALSE)&gt;0,1,0),0)</f>
        <v>0</v>
      </c>
      <c r="BA30" s="165">
        <f ca="1">IF(Data!$H$2="ja",IF(HLOOKUP($G$5,'Partner-period(er)'!$AP:$BD,5+$A30+((BA$15-1)*50),FALSE)&gt;0,1,0),0)</f>
        <v>0</v>
      </c>
      <c r="BB30" s="165">
        <f ca="1">IF(Data!$H$2="ja",IF(HLOOKUP($G$5,'Partner-period(er)'!$AP:$BD,5+$A30+((BB$15-1)*50),FALSE)&gt;0,1,0),0)</f>
        <v>0</v>
      </c>
      <c r="BC30" s="166">
        <f ca="1">IF(Data!$H$2="ja",IF(HLOOKUP($G$5,'Partner-period(er)'!$AP:$BD,5+$A30+((BC$15-1)*50),FALSE)&gt;0,1,0),0)</f>
        <v>0</v>
      </c>
      <c r="BE30" s="94"/>
      <c r="BF30" s="164">
        <f ca="1">IF(Data!$H$2="ja",IF(HLOOKUP($G$5,'Partner-period(er)'!$AP:$BD,5+$A30+((BF$15-1)*50),FALSE)&gt;0,1,0),0)</f>
        <v>0</v>
      </c>
      <c r="BG30" s="165">
        <f ca="1">IF(Data!$H$2="ja",IF(HLOOKUP($G$5,'Partner-period(er)'!$AP:$BD,5+$A30+((BG$15-1)*50),FALSE)&gt;0,1,0),0)</f>
        <v>0</v>
      </c>
      <c r="BH30" s="165">
        <f ca="1">IF(Data!$H$2="ja",IF(HLOOKUP($G$5,'Partner-period(er)'!$AP:$BD,5+$A30+((BH$15-1)*50),FALSE)&gt;0,1,0),0)</f>
        <v>0</v>
      </c>
      <c r="BI30" s="165">
        <f ca="1">IF(Data!$H$2="ja",IF(HLOOKUP($G$5,'Partner-period(er)'!$AP:$BD,5+$A30+((BI$15-1)*50),FALSE)&gt;0,1,0),0)</f>
        <v>0</v>
      </c>
      <c r="BJ30" s="165">
        <f ca="1">IF(Data!$H$2="ja",IF(HLOOKUP($G$5,'Partner-period(er)'!$AP:$BD,5+$A30+((BJ$15-1)*50),FALSE)&gt;0,1,0),0)</f>
        <v>0</v>
      </c>
      <c r="BK30" s="165">
        <f ca="1">IF(Data!$H$2="ja",IF(HLOOKUP($G$5,'Partner-period(er)'!$AP:$BD,5+$A30+((BK$15-1)*50),FALSE)&gt;0,1,0),0)</f>
        <v>0</v>
      </c>
      <c r="BL30" s="165">
        <f ca="1">IF(Data!$H$2="ja",IF(HLOOKUP($G$5,'Partner-period(er)'!$AP:$BD,5+$A30+((BL$15-1)*50),FALSE)&gt;0,1,0),0)</f>
        <v>0</v>
      </c>
      <c r="BM30" s="165">
        <f ca="1">IF(Data!$H$2="ja",IF(HLOOKUP($G$5,'Partner-period(er)'!$AP:$BD,5+$A30+((BM$15-1)*50),FALSE)&gt;0,1,0),0)</f>
        <v>0</v>
      </c>
      <c r="BN30" s="165">
        <f ca="1">IF(Data!$H$2="ja",IF(HLOOKUP($G$5,'Partner-period(er)'!$AP:$BD,5+$A30+((BN$15-1)*50),FALSE)&gt;0,1,0),0)</f>
        <v>0</v>
      </c>
      <c r="BO30" s="165">
        <f ca="1">IF(Data!$H$2="ja",IF(HLOOKUP($G$5,'Partner-period(er)'!$AP:$BD,5+$A30+((BO$15-1)*50),FALSE)&gt;0,1,0),0)</f>
        <v>0</v>
      </c>
      <c r="BP30" s="165">
        <f ca="1">IF(Data!$H$2="ja",IF(HLOOKUP($G$5,'Partner-period(er)'!$AP:$BD,5+$A30+((BP$15-1)*50),FALSE)&gt;0,1,0),0)</f>
        <v>0</v>
      </c>
      <c r="BQ30" s="165">
        <f ca="1">IF(Data!$H$2="ja",IF(HLOOKUP($G$5,'Partner-period(er)'!$AP:$BD,5+$A30+((BQ$15-1)*50),FALSE)&gt;0,1,0),0)</f>
        <v>0</v>
      </c>
      <c r="BR30" s="165">
        <f ca="1">IF(Data!$H$2="ja",IF(HLOOKUP($G$5,'Partner-period(er)'!$AP:$BD,5+$A30+((BR$15-1)*50),FALSE)&gt;0,1,0),0)</f>
        <v>0</v>
      </c>
      <c r="BS30" s="165">
        <f ca="1">IF(Data!$H$2="ja",IF(HLOOKUP($G$5,'Partner-period(er)'!$AP:$BD,5+$A30+((BS$15-1)*50),FALSE)&gt;0,1,0),0)</f>
        <v>0</v>
      </c>
      <c r="BT30" s="166">
        <f ca="1">IF(Data!$H$2="ja",IF(HLOOKUP($G$5,'Partner-period(er)'!$AP:$BD,5+$A30+((BT$15-1)*50),FALSE)&gt;0,1,0),0)</f>
        <v>0</v>
      </c>
    </row>
    <row r="31" spans="1:72" ht="12" customHeight="1" x14ac:dyDescent="0.25">
      <c r="A31" s="92">
        <v>15</v>
      </c>
      <c r="B31" s="35"/>
      <c r="C31" s="32" t="str">
        <f>'Budget &amp; Total'!C38</f>
        <v>Andre omkostninger total</v>
      </c>
      <c r="D31" s="32"/>
      <c r="E31" s="125" t="s">
        <v>31</v>
      </c>
      <c r="F31" s="246">
        <f>'Budget &amp; Total'!G38</f>
        <v>0</v>
      </c>
      <c r="G31" s="126">
        <f ca="1">HLOOKUP($G$5,'Period(er)'!$X:$AL,5+A31,FALSE)</f>
        <v>0</v>
      </c>
      <c r="I31" s="127">
        <f t="shared" si="4"/>
        <v>0</v>
      </c>
      <c r="J31" s="170">
        <f>SUM(J24:J30)</f>
        <v>0</v>
      </c>
      <c r="K31" s="170">
        <f t="shared" ref="K31:X31" si="6">SUM(K24:K30)</f>
        <v>0</v>
      </c>
      <c r="L31" s="170">
        <f t="shared" si="6"/>
        <v>0</v>
      </c>
      <c r="M31" s="170">
        <f t="shared" si="6"/>
        <v>0</v>
      </c>
      <c r="N31" s="170">
        <f t="shared" si="6"/>
        <v>0</v>
      </c>
      <c r="O31" s="170">
        <f t="shared" si="6"/>
        <v>0</v>
      </c>
      <c r="P31" s="170">
        <f t="shared" si="6"/>
        <v>0</v>
      </c>
      <c r="Q31" s="170">
        <f t="shared" si="6"/>
        <v>0</v>
      </c>
      <c r="R31" s="170">
        <f t="shared" si="6"/>
        <v>0</v>
      </c>
      <c r="S31" s="170">
        <f t="shared" si="6"/>
        <v>0</v>
      </c>
      <c r="T31" s="170">
        <f t="shared" si="6"/>
        <v>0</v>
      </c>
      <c r="U31" s="170">
        <f t="shared" si="6"/>
        <v>0</v>
      </c>
      <c r="V31" s="170">
        <f t="shared" si="6"/>
        <v>0</v>
      </c>
      <c r="W31" s="170">
        <f t="shared" si="6"/>
        <v>0</v>
      </c>
      <c r="X31" s="790">
        <f t="shared" si="6"/>
        <v>0</v>
      </c>
      <c r="Y31" s="770">
        <f>SUM(Y24:Y30)</f>
        <v>0</v>
      </c>
      <c r="Z31" s="770">
        <f t="shared" ref="Z31:AM31" si="7">SUM(Z24:Z30)</f>
        <v>0</v>
      </c>
      <c r="AA31" s="770">
        <f t="shared" si="7"/>
        <v>0</v>
      </c>
      <c r="AB31" s="770">
        <f t="shared" si="7"/>
        <v>0</v>
      </c>
      <c r="AC31" s="770">
        <f t="shared" si="7"/>
        <v>0</v>
      </c>
      <c r="AD31" s="770">
        <f t="shared" si="7"/>
        <v>0</v>
      </c>
      <c r="AE31" s="770">
        <f t="shared" si="7"/>
        <v>0</v>
      </c>
      <c r="AF31" s="770">
        <f t="shared" si="7"/>
        <v>0</v>
      </c>
      <c r="AG31" s="770">
        <f t="shared" si="7"/>
        <v>0</v>
      </c>
      <c r="AH31" s="770">
        <f t="shared" si="7"/>
        <v>0</v>
      </c>
      <c r="AI31" s="770">
        <f t="shared" si="7"/>
        <v>0</v>
      </c>
      <c r="AJ31" s="770">
        <f t="shared" si="7"/>
        <v>0</v>
      </c>
      <c r="AK31" s="770">
        <f t="shared" si="7"/>
        <v>0</v>
      </c>
      <c r="AL31" s="770">
        <f t="shared" si="7"/>
        <v>0</v>
      </c>
      <c r="AM31" s="770">
        <f t="shared" si="7"/>
        <v>0</v>
      </c>
      <c r="AN31" s="94"/>
      <c r="BE31" s="94"/>
    </row>
    <row r="32" spans="1:72" ht="15.75" customHeight="1" thickBot="1" x14ac:dyDescent="0.3">
      <c r="A32" s="92">
        <v>16</v>
      </c>
      <c r="B32" s="406" t="str">
        <f>Data!B55</f>
        <v>Totale omkostninger</v>
      </c>
      <c r="C32" s="130"/>
      <c r="D32" s="130"/>
      <c r="E32" s="131" t="s">
        <v>31</v>
      </c>
      <c r="F32" s="247">
        <f>'Budget &amp; Total'!G39</f>
        <v>0</v>
      </c>
      <c r="G32" s="132">
        <f ca="1">HLOOKUP($G$5,'Period(er)'!$X:$AL,5+A32,FALSE)</f>
        <v>0</v>
      </c>
      <c r="I32" s="809">
        <f t="shared" si="4"/>
        <v>0</v>
      </c>
      <c r="J32" s="810">
        <f>J31+J22</f>
        <v>0</v>
      </c>
      <c r="K32" s="758">
        <f t="shared" ref="K32:X32" si="8">K31+K22</f>
        <v>0</v>
      </c>
      <c r="L32" s="758">
        <f t="shared" si="8"/>
        <v>0</v>
      </c>
      <c r="M32" s="758">
        <f t="shared" si="8"/>
        <v>0</v>
      </c>
      <c r="N32" s="758">
        <f t="shared" si="8"/>
        <v>0</v>
      </c>
      <c r="O32" s="758">
        <f t="shared" si="8"/>
        <v>0</v>
      </c>
      <c r="P32" s="758">
        <f t="shared" si="8"/>
        <v>0</v>
      </c>
      <c r="Q32" s="758">
        <f t="shared" si="8"/>
        <v>0</v>
      </c>
      <c r="R32" s="758">
        <f t="shared" si="8"/>
        <v>0</v>
      </c>
      <c r="S32" s="758">
        <f t="shared" si="8"/>
        <v>0</v>
      </c>
      <c r="T32" s="758">
        <f t="shared" si="8"/>
        <v>0</v>
      </c>
      <c r="U32" s="758">
        <f t="shared" si="8"/>
        <v>0</v>
      </c>
      <c r="V32" s="758">
        <f t="shared" si="8"/>
        <v>0</v>
      </c>
      <c r="W32" s="758">
        <f t="shared" si="8"/>
        <v>0</v>
      </c>
      <c r="X32" s="790">
        <f t="shared" si="8"/>
        <v>0</v>
      </c>
      <c r="Y32" s="770">
        <f>Y31+Y22</f>
        <v>0</v>
      </c>
      <c r="Z32" s="770">
        <f t="shared" ref="Z32:AM32" si="9">Z31+Z22</f>
        <v>0</v>
      </c>
      <c r="AA32" s="770">
        <f t="shared" si="9"/>
        <v>0</v>
      </c>
      <c r="AB32" s="770">
        <f t="shared" si="9"/>
        <v>0</v>
      </c>
      <c r="AC32" s="770">
        <f t="shared" si="9"/>
        <v>0</v>
      </c>
      <c r="AD32" s="770">
        <f t="shared" si="9"/>
        <v>0</v>
      </c>
      <c r="AE32" s="770">
        <f t="shared" si="9"/>
        <v>0</v>
      </c>
      <c r="AF32" s="770">
        <f t="shared" si="9"/>
        <v>0</v>
      </c>
      <c r="AG32" s="770">
        <f t="shared" si="9"/>
        <v>0</v>
      </c>
      <c r="AH32" s="770">
        <f t="shared" si="9"/>
        <v>0</v>
      </c>
      <c r="AI32" s="770">
        <f t="shared" si="9"/>
        <v>0</v>
      </c>
      <c r="AJ32" s="770">
        <f t="shared" si="9"/>
        <v>0</v>
      </c>
      <c r="AK32" s="770">
        <f t="shared" si="9"/>
        <v>0</v>
      </c>
      <c r="AL32" s="770">
        <f t="shared" si="9"/>
        <v>0</v>
      </c>
      <c r="AM32" s="770">
        <f t="shared" si="9"/>
        <v>0</v>
      </c>
      <c r="AN32" s="94"/>
      <c r="BE32" s="94"/>
    </row>
    <row r="33" spans="1:73" s="1" customFormat="1" ht="12" customHeight="1" thickTop="1" x14ac:dyDescent="0.25">
      <c r="A33" s="92">
        <v>17</v>
      </c>
      <c r="B33" s="38" t="str">
        <f>Data!B79</f>
        <v>Tilskud</v>
      </c>
      <c r="C33" s="9"/>
      <c r="D33" s="9"/>
      <c r="E33" s="27"/>
      <c r="F33" s="117"/>
      <c r="G33" s="133"/>
      <c r="H33" s="9"/>
      <c r="I33" s="134"/>
      <c r="J33" s="479"/>
      <c r="K33" s="168"/>
      <c r="L33" s="168"/>
      <c r="M33" s="168"/>
      <c r="N33" s="168"/>
      <c r="O33" s="168"/>
      <c r="P33" s="168"/>
      <c r="Q33" s="168"/>
      <c r="R33" s="168"/>
      <c r="S33" s="168"/>
      <c r="T33" s="168"/>
      <c r="U33" s="168"/>
      <c r="V33" s="168"/>
      <c r="W33" s="168"/>
      <c r="X33" s="169"/>
      <c r="Y33" s="769"/>
      <c r="Z33" s="769"/>
      <c r="AA33" s="769"/>
      <c r="AB33" s="769"/>
      <c r="AC33" s="769"/>
      <c r="AD33" s="769"/>
      <c r="AE33" s="769"/>
      <c r="AF33" s="769"/>
      <c r="AG33" s="769"/>
      <c r="AH33" s="769"/>
      <c r="AI33" s="769"/>
      <c r="AJ33" s="769"/>
      <c r="AK33" s="769"/>
      <c r="AL33" s="769"/>
      <c r="AM33" s="769"/>
      <c r="AN33" s="94"/>
      <c r="BE33" s="94"/>
    </row>
    <row r="34" spans="1:73" s="1" customFormat="1" ht="12" customHeight="1" x14ac:dyDescent="0.25">
      <c r="A34" s="92">
        <v>18</v>
      </c>
      <c r="B34" s="38"/>
      <c r="C34" s="9" t="str">
        <f>Data!B26</f>
        <v>Beregnet tilskud</v>
      </c>
      <c r="D34" s="9"/>
      <c r="E34" s="27" t="s">
        <v>31</v>
      </c>
      <c r="F34" s="117"/>
      <c r="G34" s="119">
        <f ca="1">HLOOKUP($G$5,'Period(er)'!$X:$AL,5+A34,FALSE)</f>
        <v>0</v>
      </c>
      <c r="H34" s="9"/>
      <c r="I34" s="120">
        <f>SUM(J34:AM34)</f>
        <v>0</v>
      </c>
      <c r="J34" s="479">
        <f>J32*J12</f>
        <v>0</v>
      </c>
      <c r="K34" s="168">
        <f t="shared" ref="K34:X34" si="10">K32*K12</f>
        <v>0</v>
      </c>
      <c r="L34" s="168">
        <f t="shared" si="10"/>
        <v>0</v>
      </c>
      <c r="M34" s="168">
        <f t="shared" si="10"/>
        <v>0</v>
      </c>
      <c r="N34" s="168">
        <f t="shared" si="10"/>
        <v>0</v>
      </c>
      <c r="O34" s="168">
        <f t="shared" si="10"/>
        <v>0</v>
      </c>
      <c r="P34" s="168">
        <f t="shared" si="10"/>
        <v>0</v>
      </c>
      <c r="Q34" s="168">
        <f t="shared" si="10"/>
        <v>0</v>
      </c>
      <c r="R34" s="168">
        <f t="shared" si="10"/>
        <v>0</v>
      </c>
      <c r="S34" s="168">
        <f t="shared" si="10"/>
        <v>0</v>
      </c>
      <c r="T34" s="168">
        <f t="shared" si="10"/>
        <v>0</v>
      </c>
      <c r="U34" s="168">
        <f t="shared" si="10"/>
        <v>0</v>
      </c>
      <c r="V34" s="168">
        <f t="shared" si="10"/>
        <v>0</v>
      </c>
      <c r="W34" s="168">
        <f t="shared" si="10"/>
        <v>0</v>
      </c>
      <c r="X34" s="169">
        <f t="shared" si="10"/>
        <v>0</v>
      </c>
      <c r="Y34" s="769">
        <f>Y32*Y12</f>
        <v>0</v>
      </c>
      <c r="Z34" s="769">
        <f t="shared" ref="Z34:AM34" si="11">Z32*Z12</f>
        <v>0</v>
      </c>
      <c r="AA34" s="769">
        <f t="shared" si="11"/>
        <v>0</v>
      </c>
      <c r="AB34" s="769">
        <f t="shared" si="11"/>
        <v>0</v>
      </c>
      <c r="AC34" s="769">
        <f t="shared" si="11"/>
        <v>0</v>
      </c>
      <c r="AD34" s="769">
        <f t="shared" si="11"/>
        <v>0</v>
      </c>
      <c r="AE34" s="769">
        <f t="shared" si="11"/>
        <v>0</v>
      </c>
      <c r="AF34" s="769">
        <f t="shared" si="11"/>
        <v>0</v>
      </c>
      <c r="AG34" s="769">
        <f t="shared" si="11"/>
        <v>0</v>
      </c>
      <c r="AH34" s="769">
        <f t="shared" si="11"/>
        <v>0</v>
      </c>
      <c r="AI34" s="769">
        <f t="shared" si="11"/>
        <v>0</v>
      </c>
      <c r="AJ34" s="769">
        <f t="shared" si="11"/>
        <v>0</v>
      </c>
      <c r="AK34" s="769">
        <f t="shared" si="11"/>
        <v>0</v>
      </c>
      <c r="AL34" s="769">
        <f t="shared" si="11"/>
        <v>0</v>
      </c>
      <c r="AM34" s="769">
        <f t="shared" si="11"/>
        <v>0</v>
      </c>
      <c r="AN34" s="94"/>
      <c r="BE34" s="94"/>
    </row>
    <row r="35" spans="1:73" ht="12" customHeight="1" x14ac:dyDescent="0.25">
      <c r="A35" s="92">
        <v>19</v>
      </c>
      <c r="B35" s="39"/>
      <c r="C35" s="9" t="str">
        <f>Data!B27</f>
        <v>Forudbetalt tilskud (efter aftale)</v>
      </c>
      <c r="D35" s="135"/>
      <c r="E35" s="27" t="s">
        <v>31</v>
      </c>
      <c r="F35" s="117"/>
      <c r="G35" s="119">
        <f ca="1">HLOOKUP($G$5,'Period(er)'!$X:$AL,5+A35,FALSE)</f>
        <v>0</v>
      </c>
      <c r="I35" s="120">
        <f>SUM(J35:AM35)</f>
        <v>0</v>
      </c>
      <c r="J35" s="608"/>
      <c r="K35" s="609"/>
      <c r="L35" s="609"/>
      <c r="M35" s="609"/>
      <c r="N35" s="609"/>
      <c r="O35" s="609"/>
      <c r="P35" s="609"/>
      <c r="Q35" s="609"/>
      <c r="R35" s="609"/>
      <c r="S35" s="609"/>
      <c r="T35" s="609"/>
      <c r="U35" s="609"/>
      <c r="V35" s="609"/>
      <c r="W35" s="609"/>
      <c r="X35" s="610"/>
      <c r="Y35" s="771"/>
      <c r="Z35" s="771"/>
      <c r="AA35" s="771"/>
      <c r="AB35" s="771"/>
      <c r="AC35" s="771"/>
      <c r="AD35" s="771"/>
      <c r="AE35" s="771"/>
      <c r="AF35" s="771"/>
      <c r="AG35" s="771"/>
      <c r="AH35" s="771"/>
      <c r="AI35" s="771"/>
      <c r="AJ35" s="771"/>
      <c r="AK35" s="771"/>
      <c r="AL35" s="771"/>
      <c r="AM35" s="771"/>
      <c r="AN35" s="94"/>
      <c r="BE35" s="94"/>
    </row>
    <row r="36" spans="1:73" ht="12" customHeight="1" x14ac:dyDescent="0.25">
      <c r="A36" s="92">
        <v>20</v>
      </c>
      <c r="B36" s="39"/>
      <c r="C36" s="9" t="str">
        <f>Data!B28</f>
        <v>Justering for timepris inklusiv overhead</v>
      </c>
      <c r="D36" s="135"/>
      <c r="E36" s="27" t="s">
        <v>31</v>
      </c>
      <c r="F36" s="117"/>
      <c r="G36" s="119">
        <f ca="1">HLOOKUP($G$5,'Period(er)'!$X:$AL,5+A36,FALSE)</f>
        <v>0</v>
      </c>
      <c r="I36" s="120">
        <f ca="1">SUM(J36:AM36)</f>
        <v>0</v>
      </c>
      <c r="J36" s="479">
        <f ca="1">HLOOKUP($G$5,'Partner-period(er)'!$J:$X,25+((J$2-1)*50),FALSE)</f>
        <v>0</v>
      </c>
      <c r="K36" s="168">
        <f ca="1">HLOOKUP($G$5,'Partner-period(er)'!$J:$X,25+((K$2-1)*50),FALSE)</f>
        <v>0</v>
      </c>
      <c r="L36" s="168">
        <f ca="1">HLOOKUP($G$5,'Partner-period(er)'!$J:$X,25+((L$2-1)*50),FALSE)</f>
        <v>0</v>
      </c>
      <c r="M36" s="168">
        <f ca="1">HLOOKUP($G$5,'Partner-period(er)'!$J:$X,25+((M$2-1)*50),FALSE)</f>
        <v>0</v>
      </c>
      <c r="N36" s="168">
        <f ca="1">HLOOKUP($G$5,'Partner-period(er)'!$J:$X,25+((N$2-1)*50),FALSE)</f>
        <v>0</v>
      </c>
      <c r="O36" s="168">
        <f ca="1">HLOOKUP($G$5,'Partner-period(er)'!$J:$X,25+((O$2-1)*50),FALSE)</f>
        <v>0</v>
      </c>
      <c r="P36" s="168">
        <f ca="1">HLOOKUP($G$5,'Partner-period(er)'!$J:$X,25+((P$2-1)*50),FALSE)</f>
        <v>0</v>
      </c>
      <c r="Q36" s="168">
        <f ca="1">HLOOKUP($G$5,'Partner-period(er)'!$J:$X,25+((Q$2-1)*50),FALSE)</f>
        <v>0</v>
      </c>
      <c r="R36" s="168">
        <f ca="1">HLOOKUP($G$5,'Partner-period(er)'!$J:$X,25+((R$2-1)*50),FALSE)</f>
        <v>0</v>
      </c>
      <c r="S36" s="168">
        <f ca="1">HLOOKUP($G$5,'Partner-period(er)'!$J:$X,25+((S$2-1)*50),FALSE)</f>
        <v>0</v>
      </c>
      <c r="T36" s="168">
        <f ca="1">HLOOKUP($G$5,'Partner-period(er)'!$J:$X,25+((T$2-1)*50),FALSE)</f>
        <v>0</v>
      </c>
      <c r="U36" s="168">
        <f ca="1">HLOOKUP($G$5,'Partner-period(er)'!$J:$X,25+((U$2-1)*50),FALSE)</f>
        <v>0</v>
      </c>
      <c r="V36" s="168">
        <f ca="1">HLOOKUP($G$5,'Partner-period(er)'!$J:$X,25+((V$2-1)*50),FALSE)</f>
        <v>0</v>
      </c>
      <c r="W36" s="168">
        <f ca="1">HLOOKUP($G$5,'Partner-period(er)'!$J:$X,25+((W$2-1)*50),FALSE)</f>
        <v>0</v>
      </c>
      <c r="X36" s="169">
        <f ca="1">HLOOKUP($G$5,'Partner-period(er)'!$J:$X,25+((X$2-1)*50),FALSE)</f>
        <v>0</v>
      </c>
      <c r="Y36" s="769">
        <f ca="1">HLOOKUP($G$5,'Partner-period(er)'!$J:$X,25+((Y$2-1)*50),FALSE)</f>
        <v>0</v>
      </c>
      <c r="Z36" s="769">
        <f ca="1">HLOOKUP($G$5,'Partner-period(er)'!$J:$X,25+((Z$2-1)*50),FALSE)</f>
        <v>0</v>
      </c>
      <c r="AA36" s="769">
        <f ca="1">HLOOKUP($G$5,'Partner-period(er)'!$J:$X,25+((AA$2-1)*50),FALSE)</f>
        <v>0</v>
      </c>
      <c r="AB36" s="769">
        <f ca="1">HLOOKUP($G$5,'Partner-period(er)'!$J:$X,25+((AB$2-1)*50),FALSE)</f>
        <v>0</v>
      </c>
      <c r="AC36" s="769">
        <f ca="1">HLOOKUP($G$5,'Partner-period(er)'!$J:$X,25+((AC$2-1)*50),FALSE)</f>
        <v>0</v>
      </c>
      <c r="AD36" s="769">
        <f ca="1">HLOOKUP($G$5,'Partner-period(er)'!$J:$X,25+((AD$2-1)*50),FALSE)</f>
        <v>0</v>
      </c>
      <c r="AE36" s="769">
        <f ca="1">HLOOKUP($G$5,'Partner-period(er)'!$J:$X,25+((AE$2-1)*50),FALSE)</f>
        <v>0</v>
      </c>
      <c r="AF36" s="769">
        <f ca="1">HLOOKUP($G$5,'Partner-period(er)'!$J:$X,25+((AF$2-1)*50),FALSE)</f>
        <v>0</v>
      </c>
      <c r="AG36" s="769">
        <f ca="1">HLOOKUP($G$5,'Partner-period(er)'!$J:$X,25+((AG$2-1)*50),FALSE)</f>
        <v>0</v>
      </c>
      <c r="AH36" s="769">
        <f ca="1">HLOOKUP($G$5,'Partner-period(er)'!$J:$X,25+((AH$2-1)*50),FALSE)</f>
        <v>0</v>
      </c>
      <c r="AI36" s="769">
        <f ca="1">HLOOKUP($G$5,'Partner-period(er)'!$J:$X,25+((AI$2-1)*50),FALSE)</f>
        <v>0</v>
      </c>
      <c r="AJ36" s="769">
        <f ca="1">HLOOKUP($G$5,'Partner-period(er)'!$J:$X,25+((AJ$2-1)*50),FALSE)</f>
        <v>0</v>
      </c>
      <c r="AK36" s="769">
        <f ca="1">HLOOKUP($G$5,'Partner-period(er)'!$J:$X,25+((AK$2-1)*50),FALSE)</f>
        <v>0</v>
      </c>
      <c r="AL36" s="769">
        <f ca="1">HLOOKUP($G$5,'Partner-period(er)'!$J:$X,25+((AL$2-1)*50),FALSE)</f>
        <v>0</v>
      </c>
      <c r="AM36" s="769">
        <f ca="1">HLOOKUP($G$5,'Partner-period(er)'!$J:$X,25+((AM$2-1)*50),FALSE)</f>
        <v>0</v>
      </c>
      <c r="AN36" s="168" t="e">
        <f ca="1">HLOOKUP($G$5,'Partner-period(er)'!$J:$X,25+((AN$2-1)*50),FALSE)</f>
        <v>#VALUE!</v>
      </c>
      <c r="AO36" s="168" t="e" vm="1">
        <f ca="1">HLOOKUP($G$5,'Partner-period(er)'!$J:$X,25+((AO$2-1)*50),FALSE)</f>
        <v>#VALUE!</v>
      </c>
      <c r="AP36" s="168" t="e" vm="1">
        <f ca="1">HLOOKUP($G$5,'Partner-period(er)'!$J:$X,25+((AP$2-1)*50),FALSE)</f>
        <v>#VALUE!</v>
      </c>
      <c r="AQ36" s="168" t="e" vm="1">
        <f ca="1">HLOOKUP($G$5,'Partner-period(er)'!$J:$X,25+((AQ$2-1)*50),FALSE)</f>
        <v>#VALUE!</v>
      </c>
      <c r="AR36" s="168" t="e" vm="1">
        <f ca="1">HLOOKUP($G$5,'Partner-period(er)'!$J:$X,25+((AR$2-1)*50),FALSE)</f>
        <v>#VALUE!</v>
      </c>
      <c r="AS36" s="168" t="e" vm="1">
        <f ca="1">HLOOKUP($G$5,'Partner-period(er)'!$J:$X,25+((AS$2-1)*50),FALSE)</f>
        <v>#VALUE!</v>
      </c>
      <c r="AT36" s="168" t="e" vm="1">
        <f ca="1">HLOOKUP($G$5,'Partner-period(er)'!$J:$X,25+((AT$2-1)*50),FALSE)</f>
        <v>#VALUE!</v>
      </c>
      <c r="AU36" s="168" t="e" vm="1">
        <f ca="1">HLOOKUP($G$5,'Partner-period(er)'!$J:$X,25+((AU$2-1)*50),FALSE)</f>
        <v>#VALUE!</v>
      </c>
      <c r="AV36" s="168" t="e" vm="1">
        <f ca="1">HLOOKUP($G$5,'Partner-period(er)'!$J:$X,25+((AV$2-1)*50),FALSE)</f>
        <v>#VALUE!</v>
      </c>
      <c r="AW36" s="168" t="e" vm="1">
        <f ca="1">HLOOKUP($G$5,'Partner-period(er)'!$J:$X,25+((AW$2-1)*50),FALSE)</f>
        <v>#VALUE!</v>
      </c>
      <c r="AX36" s="168" t="e" vm="1">
        <f ca="1">HLOOKUP($G$5,'Partner-period(er)'!$J:$X,25+((AX$2-1)*50),FALSE)</f>
        <v>#VALUE!</v>
      </c>
      <c r="AY36" s="168" t="e" vm="1">
        <f ca="1">HLOOKUP($G$5,'Partner-period(er)'!$J:$X,25+((AY$2-1)*50),FALSE)</f>
        <v>#VALUE!</v>
      </c>
      <c r="AZ36" s="168" t="e" vm="1">
        <f ca="1">HLOOKUP($G$5,'Partner-period(er)'!$J:$X,25+((AZ$2-1)*50),FALSE)</f>
        <v>#VALUE!</v>
      </c>
      <c r="BA36" s="168" t="e" vm="1">
        <f ca="1">HLOOKUP($G$5,'Partner-period(er)'!$J:$X,25+((BA$2-1)*50),FALSE)</f>
        <v>#VALUE!</v>
      </c>
      <c r="BB36" s="168" t="e" vm="1">
        <f ca="1">HLOOKUP($G$5,'Partner-period(er)'!$J:$X,25+((BB$2-1)*50),FALSE)</f>
        <v>#VALUE!</v>
      </c>
      <c r="BC36" s="168" t="e" vm="1">
        <f ca="1">HLOOKUP($G$5,'Partner-period(er)'!$J:$X,25+((BC$2-1)*50),FALSE)</f>
        <v>#VALUE!</v>
      </c>
      <c r="BD36" s="168" t="e" vm="1">
        <f ca="1">HLOOKUP($G$5,'Partner-period(er)'!$J:$X,25+((BD$2-1)*50),FALSE)</f>
        <v>#VALUE!</v>
      </c>
      <c r="BE36" s="168" t="e">
        <f ca="1">HLOOKUP($G$5,'Partner-period(er)'!$J:$X,25+((BE$2-1)*50),FALSE)</f>
        <v>#VALUE!</v>
      </c>
      <c r="BF36" s="168" t="e" vm="1">
        <f ca="1">HLOOKUP($G$5,'Partner-period(er)'!$J:$X,25+((BF$2-1)*50),FALSE)</f>
        <v>#VALUE!</v>
      </c>
      <c r="BG36" s="168" t="e" vm="1">
        <f ca="1">HLOOKUP($G$5,'Partner-period(er)'!$J:$X,25+((BG$2-1)*50),FALSE)</f>
        <v>#VALUE!</v>
      </c>
      <c r="BH36" s="168" t="e" vm="1">
        <f ca="1">HLOOKUP($G$5,'Partner-period(er)'!$J:$X,25+((BH$2-1)*50),FALSE)</f>
        <v>#VALUE!</v>
      </c>
      <c r="BI36" s="168" t="e" vm="1">
        <f ca="1">HLOOKUP($G$5,'Partner-period(er)'!$J:$X,25+((BI$2-1)*50),FALSE)</f>
        <v>#VALUE!</v>
      </c>
      <c r="BJ36" s="168" t="e" vm="1">
        <f ca="1">HLOOKUP($G$5,'Partner-period(er)'!$J:$X,25+((BJ$2-1)*50),FALSE)</f>
        <v>#VALUE!</v>
      </c>
      <c r="BK36" s="168" t="e" vm="1">
        <f ca="1">HLOOKUP($G$5,'Partner-period(er)'!$J:$X,25+((BK$2-1)*50),FALSE)</f>
        <v>#VALUE!</v>
      </c>
      <c r="BL36" s="168" t="e" vm="1">
        <f ca="1">HLOOKUP($G$5,'Partner-period(er)'!$J:$X,25+((BL$2-1)*50),FALSE)</f>
        <v>#VALUE!</v>
      </c>
      <c r="BM36" s="168" t="e" vm="1">
        <f ca="1">HLOOKUP($G$5,'Partner-period(er)'!$J:$X,25+((BM$2-1)*50),FALSE)</f>
        <v>#VALUE!</v>
      </c>
      <c r="BN36" s="168" t="e" vm="1">
        <f ca="1">HLOOKUP($G$5,'Partner-period(er)'!$J:$X,25+((BN$2-1)*50),FALSE)</f>
        <v>#VALUE!</v>
      </c>
      <c r="BO36" s="168" t="e" vm="1">
        <f ca="1">HLOOKUP($G$5,'Partner-period(er)'!$J:$X,25+((BO$2-1)*50),FALSE)</f>
        <v>#VALUE!</v>
      </c>
      <c r="BP36" s="168" t="e" vm="1">
        <f ca="1">HLOOKUP($G$5,'Partner-period(er)'!$J:$X,25+((BP$2-1)*50),FALSE)</f>
        <v>#VALUE!</v>
      </c>
      <c r="BQ36" s="168" t="e" vm="1">
        <f ca="1">HLOOKUP($G$5,'Partner-period(er)'!$J:$X,25+((BQ$2-1)*50),FALSE)</f>
        <v>#VALUE!</v>
      </c>
      <c r="BR36" s="168" t="e" vm="1">
        <f ca="1">HLOOKUP($G$5,'Partner-period(er)'!$J:$X,25+((BR$2-1)*50),FALSE)</f>
        <v>#VALUE!</v>
      </c>
      <c r="BS36" s="168" t="e" vm="1">
        <f ca="1">HLOOKUP($G$5,'Partner-period(er)'!$J:$X,25+((BS$2-1)*50),FALSE)</f>
        <v>#VALUE!</v>
      </c>
      <c r="BT36" s="168" t="e" vm="1">
        <f ca="1">HLOOKUP($G$5,'Partner-period(er)'!$J:$X,25+((BT$2-1)*50),FALSE)</f>
        <v>#VALUE!</v>
      </c>
      <c r="BU36" s="168" t="e" vm="1">
        <f ca="1">HLOOKUP($G$5,'Partner-period(er)'!$J:$X,25+((BU$2-1)*50),FALSE)</f>
        <v>#VALUE!</v>
      </c>
    </row>
    <row r="37" spans="1:73" ht="12" customHeight="1" x14ac:dyDescent="0.25">
      <c r="A37" s="92">
        <v>21</v>
      </c>
      <c r="B37" s="39"/>
      <c r="C37" s="9" t="str">
        <f>Data!B29</f>
        <v>Justering for budgetoverskridelse</v>
      </c>
      <c r="D37" s="135"/>
      <c r="E37" s="27" t="s">
        <v>31</v>
      </c>
      <c r="F37" s="117"/>
      <c r="G37" s="119">
        <f ca="1">HLOOKUP($G$5,'Period(er)'!$X:$AL,5+A37,FALSE)</f>
        <v>0</v>
      </c>
      <c r="I37" s="120">
        <f ca="1">IF(Data!H2="nej",                     IF((G34+G35+G36)&gt;F38,-G34-G35-G36+F38,0),SUM(J37:AM37))</f>
        <v>0</v>
      </c>
      <c r="J37" s="480">
        <f ca="1">HLOOKUP($G$5,'Partner-period(er)'!$J:$X,26+((J$2-1)*50),FALSE)</f>
        <v>0</v>
      </c>
      <c r="K37" s="172">
        <f ca="1">HLOOKUP($G$5,'Partner-period(er)'!$J:$X,26+((K$2-1)*50),FALSE)</f>
        <v>0</v>
      </c>
      <c r="L37" s="172">
        <f ca="1">HLOOKUP($G$5,'Partner-period(er)'!$J:$X,26+((L$2-1)*50),FALSE)</f>
        <v>0</v>
      </c>
      <c r="M37" s="172">
        <f ca="1">HLOOKUP($G$5,'Partner-period(er)'!$J:$X,26+((M$2-1)*50),FALSE)</f>
        <v>0</v>
      </c>
      <c r="N37" s="172">
        <f ca="1">HLOOKUP($G$5,'Partner-period(er)'!$J:$X,26+((N$2-1)*50),FALSE)</f>
        <v>0</v>
      </c>
      <c r="O37" s="172">
        <f ca="1">HLOOKUP($G$5,'Partner-period(er)'!$J:$X,26+((O$2-1)*50),FALSE)</f>
        <v>0</v>
      </c>
      <c r="P37" s="172">
        <f ca="1">HLOOKUP($G$5,'Partner-period(er)'!$J:$X,26+((P$2-1)*50),FALSE)</f>
        <v>0</v>
      </c>
      <c r="Q37" s="172">
        <f ca="1">HLOOKUP($G$5,'Partner-period(er)'!$J:$X,26+((Q$2-1)*50),FALSE)</f>
        <v>0</v>
      </c>
      <c r="R37" s="172">
        <f ca="1">HLOOKUP($G$5,'Partner-period(er)'!$J:$X,26+((R$2-1)*50),FALSE)</f>
        <v>0</v>
      </c>
      <c r="S37" s="172">
        <f ca="1">HLOOKUP($G$5,'Partner-period(er)'!$J:$X,26+((S$2-1)*50),FALSE)</f>
        <v>0</v>
      </c>
      <c r="T37" s="172">
        <f ca="1">HLOOKUP($G$5,'Partner-period(er)'!$J:$X,26+((T$2-1)*50),FALSE)</f>
        <v>0</v>
      </c>
      <c r="U37" s="172">
        <f ca="1">HLOOKUP($G$5,'Partner-period(er)'!$J:$X,26+((U$2-1)*50),FALSE)</f>
        <v>0</v>
      </c>
      <c r="V37" s="172">
        <f ca="1">HLOOKUP($G$5,'Partner-period(er)'!$J:$X,26+((V$2-1)*50),FALSE)</f>
        <v>0</v>
      </c>
      <c r="W37" s="172">
        <f ca="1">HLOOKUP($G$5,'Partner-period(er)'!$J:$X,26+((W$2-1)*50),FALSE)</f>
        <v>0</v>
      </c>
      <c r="X37" s="791">
        <f ca="1">HLOOKUP($G$5,'Partner-period(er)'!$J:$X,26+((X$2-1)*50),FALSE)</f>
        <v>0</v>
      </c>
      <c r="Y37" s="769">
        <f ca="1">HLOOKUP($G$5,'Partner-period(er)'!$J:$X,26+((Y$2-1)*50),FALSE)</f>
        <v>0</v>
      </c>
      <c r="Z37" s="769">
        <f ca="1">HLOOKUP($G$5,'Partner-period(er)'!$J:$X,26+((Z$2-1)*50),FALSE)</f>
        <v>0</v>
      </c>
      <c r="AA37" s="769">
        <f ca="1">HLOOKUP($G$5,'Partner-period(er)'!$J:$X,26+((AA$2-1)*50),FALSE)</f>
        <v>0</v>
      </c>
      <c r="AB37" s="769">
        <f ca="1">HLOOKUP($G$5,'Partner-period(er)'!$J:$X,26+((AB$2-1)*50),FALSE)</f>
        <v>0</v>
      </c>
      <c r="AC37" s="769">
        <f ca="1">HLOOKUP($G$5,'Partner-period(er)'!$J:$X,26+((AC$2-1)*50),FALSE)</f>
        <v>0</v>
      </c>
      <c r="AD37" s="769">
        <f ca="1">HLOOKUP($G$5,'Partner-period(er)'!$J:$X,26+((AD$2-1)*50),FALSE)</f>
        <v>0</v>
      </c>
      <c r="AE37" s="769">
        <f ca="1">HLOOKUP($G$5,'Partner-period(er)'!$J:$X,26+((AE$2-1)*50),FALSE)</f>
        <v>0</v>
      </c>
      <c r="AF37" s="769">
        <f ca="1">HLOOKUP($G$5,'Partner-period(er)'!$J:$X,26+((AF$2-1)*50),FALSE)</f>
        <v>0</v>
      </c>
      <c r="AG37" s="769">
        <f ca="1">HLOOKUP($G$5,'Partner-period(er)'!$J:$X,26+((AG$2-1)*50),FALSE)</f>
        <v>0</v>
      </c>
      <c r="AH37" s="769">
        <f ca="1">HLOOKUP($G$5,'Partner-period(er)'!$J:$X,26+((AH$2-1)*50),FALSE)</f>
        <v>0</v>
      </c>
      <c r="AI37" s="769">
        <f ca="1">HLOOKUP($G$5,'Partner-period(er)'!$J:$X,26+((AI$2-1)*50),FALSE)</f>
        <v>0</v>
      </c>
      <c r="AJ37" s="769">
        <f ca="1">HLOOKUP($G$5,'Partner-period(er)'!$J:$X,26+((AJ$2-1)*50),FALSE)</f>
        <v>0</v>
      </c>
      <c r="AK37" s="769">
        <f ca="1">HLOOKUP($G$5,'Partner-period(er)'!$J:$X,26+((AK$2-1)*50),FALSE)</f>
        <v>0</v>
      </c>
      <c r="AL37" s="769">
        <f ca="1">HLOOKUP($G$5,'Partner-period(er)'!$J:$X,26+((AL$2-1)*50),FALSE)</f>
        <v>0</v>
      </c>
      <c r="AM37" s="769">
        <f ca="1">HLOOKUP($G$5,'Partner-period(er)'!$J:$X,26+((AM$2-1)*50),FALSE)</f>
        <v>0</v>
      </c>
      <c r="AN37" s="94"/>
      <c r="BE37" s="94"/>
    </row>
    <row r="38" spans="1:73" ht="12" customHeight="1" x14ac:dyDescent="0.25">
      <c r="A38" s="92">
        <v>22</v>
      </c>
      <c r="B38" s="36"/>
      <c r="C38" s="136" t="str">
        <f>Data!B30</f>
        <v>Tilskud total / til faktura</v>
      </c>
      <c r="D38" s="136"/>
      <c r="E38" s="97" t="s">
        <v>31</v>
      </c>
      <c r="F38" s="248">
        <f>'Budget &amp; Total'!G43</f>
        <v>0</v>
      </c>
      <c r="G38" s="118">
        <f ca="1">HLOOKUP($G$5,'Period(er)'!$X:$AL,5+A38,FALSE)</f>
        <v>0</v>
      </c>
      <c r="I38" s="137">
        <f ca="1">SUM(I34:I37)</f>
        <v>0</v>
      </c>
      <c r="J38" s="171">
        <f ca="1">J34+J35+J36+J37</f>
        <v>0</v>
      </c>
      <c r="K38" s="171">
        <f t="shared" ref="K38:X38" ca="1" si="12">K34+K35+K36+K37</f>
        <v>0</v>
      </c>
      <c r="L38" s="171">
        <f t="shared" ca="1" si="12"/>
        <v>0</v>
      </c>
      <c r="M38" s="171">
        <f t="shared" ca="1" si="12"/>
        <v>0</v>
      </c>
      <c r="N38" s="171">
        <f t="shared" ca="1" si="12"/>
        <v>0</v>
      </c>
      <c r="O38" s="171">
        <f t="shared" ca="1" si="12"/>
        <v>0</v>
      </c>
      <c r="P38" s="171">
        <f t="shared" ca="1" si="12"/>
        <v>0</v>
      </c>
      <c r="Q38" s="171">
        <f t="shared" ca="1" si="12"/>
        <v>0</v>
      </c>
      <c r="R38" s="171">
        <f t="shared" ca="1" si="12"/>
        <v>0</v>
      </c>
      <c r="S38" s="171">
        <f t="shared" ca="1" si="12"/>
        <v>0</v>
      </c>
      <c r="T38" s="171">
        <f t="shared" ca="1" si="12"/>
        <v>0</v>
      </c>
      <c r="U38" s="171">
        <f t="shared" ca="1" si="12"/>
        <v>0</v>
      </c>
      <c r="V38" s="171">
        <f t="shared" ca="1" si="12"/>
        <v>0</v>
      </c>
      <c r="W38" s="171">
        <f t="shared" ca="1" si="12"/>
        <v>0</v>
      </c>
      <c r="X38" s="792">
        <f t="shared" ca="1" si="12"/>
        <v>0</v>
      </c>
      <c r="Y38" s="770">
        <f ca="1">Y34+Y35+Y36+Y37</f>
        <v>0</v>
      </c>
      <c r="Z38" s="770">
        <f t="shared" ref="Z38:AM38" ca="1" si="13">Z34+Z35+Z36+Z37</f>
        <v>0</v>
      </c>
      <c r="AA38" s="770">
        <f t="shared" ca="1" si="13"/>
        <v>0</v>
      </c>
      <c r="AB38" s="770">
        <f t="shared" ca="1" si="13"/>
        <v>0</v>
      </c>
      <c r="AC38" s="770">
        <f t="shared" ca="1" si="13"/>
        <v>0</v>
      </c>
      <c r="AD38" s="770">
        <f t="shared" ca="1" si="13"/>
        <v>0</v>
      </c>
      <c r="AE38" s="770">
        <f t="shared" ca="1" si="13"/>
        <v>0</v>
      </c>
      <c r="AF38" s="770">
        <f t="shared" ca="1" si="13"/>
        <v>0</v>
      </c>
      <c r="AG38" s="770">
        <f t="shared" ca="1" si="13"/>
        <v>0</v>
      </c>
      <c r="AH38" s="770">
        <f t="shared" ca="1" si="13"/>
        <v>0</v>
      </c>
      <c r="AI38" s="770">
        <f t="shared" ca="1" si="13"/>
        <v>0</v>
      </c>
      <c r="AJ38" s="770">
        <f t="shared" ca="1" si="13"/>
        <v>0</v>
      </c>
      <c r="AK38" s="770">
        <f t="shared" ca="1" si="13"/>
        <v>0</v>
      </c>
      <c r="AL38" s="770">
        <f t="shared" ca="1" si="13"/>
        <v>0</v>
      </c>
      <c r="AM38" s="770">
        <f t="shared" ca="1" si="13"/>
        <v>0</v>
      </c>
      <c r="AN38" s="94"/>
      <c r="BE38" s="94"/>
    </row>
    <row r="39" spans="1:73" ht="12" customHeight="1" x14ac:dyDescent="0.25">
      <c r="A39" s="92">
        <v>23</v>
      </c>
      <c r="B39" s="38"/>
      <c r="C39" s="33" t="str">
        <f>Data!B31</f>
        <v>Anden finansiering</v>
      </c>
      <c r="D39" s="33"/>
      <c r="E39" s="27" t="s">
        <v>31</v>
      </c>
      <c r="F39" s="245">
        <f>'Budget &amp; Total'!G44</f>
        <v>0</v>
      </c>
      <c r="G39" s="119">
        <f ca="1">HLOOKUP($G$5,'Period(er)'!$X:$AL,5+A39,FALSE)</f>
        <v>0</v>
      </c>
      <c r="I39" s="120">
        <f>SUM(J39:AM39)</f>
        <v>0</v>
      </c>
      <c r="J39" s="606"/>
      <c r="K39" s="606"/>
      <c r="L39" s="606"/>
      <c r="M39" s="606"/>
      <c r="N39" s="606"/>
      <c r="O39" s="606"/>
      <c r="P39" s="606"/>
      <c r="Q39" s="606"/>
      <c r="R39" s="606"/>
      <c r="S39" s="606"/>
      <c r="T39" s="606"/>
      <c r="U39" s="606"/>
      <c r="V39" s="606"/>
      <c r="W39" s="606"/>
      <c r="X39" s="607"/>
      <c r="Y39" s="767"/>
      <c r="Z39" s="767"/>
      <c r="AA39" s="767"/>
      <c r="AB39" s="767"/>
      <c r="AC39" s="767"/>
      <c r="AD39" s="767"/>
      <c r="AE39" s="767"/>
      <c r="AF39" s="767"/>
      <c r="AG39" s="767"/>
      <c r="AH39" s="767"/>
      <c r="AI39" s="767"/>
      <c r="AJ39" s="767"/>
      <c r="AK39" s="767"/>
      <c r="AL39" s="767"/>
      <c r="AM39" s="767"/>
      <c r="AN39" s="94"/>
      <c r="BE39" s="94"/>
    </row>
    <row r="40" spans="1:73" ht="12" customHeight="1" x14ac:dyDescent="0.25">
      <c r="A40" s="92">
        <v>24</v>
      </c>
      <c r="B40" s="40"/>
      <c r="C40" s="34" t="str">
        <f>Data!B32</f>
        <v>Egenfinansiering</v>
      </c>
      <c r="D40" s="34"/>
      <c r="E40" s="138" t="s">
        <v>31</v>
      </c>
      <c r="F40" s="249">
        <f>'Budget &amp; Total'!G45</f>
        <v>0</v>
      </c>
      <c r="G40" s="139">
        <f ca="1">HLOOKUP($G$5,'Period(er)'!$X:$AL,5+A40,FALSE)</f>
        <v>0</v>
      </c>
      <c r="I40" s="140">
        <f ca="1">SUM(J40:AM40)</f>
        <v>0</v>
      </c>
      <c r="J40" s="172">
        <f ca="1">J32-J38-J39</f>
        <v>0</v>
      </c>
      <c r="K40" s="172">
        <f t="shared" ref="K40:X40" ca="1" si="14">K32-K38-K39</f>
        <v>0</v>
      </c>
      <c r="L40" s="172">
        <f t="shared" ca="1" si="14"/>
        <v>0</v>
      </c>
      <c r="M40" s="172">
        <f t="shared" ca="1" si="14"/>
        <v>0</v>
      </c>
      <c r="N40" s="172">
        <f t="shared" ca="1" si="14"/>
        <v>0</v>
      </c>
      <c r="O40" s="172">
        <f t="shared" ca="1" si="14"/>
        <v>0</v>
      </c>
      <c r="P40" s="172">
        <f t="shared" ca="1" si="14"/>
        <v>0</v>
      </c>
      <c r="Q40" s="172">
        <f t="shared" ca="1" si="14"/>
        <v>0</v>
      </c>
      <c r="R40" s="172">
        <f t="shared" ca="1" si="14"/>
        <v>0</v>
      </c>
      <c r="S40" s="172">
        <f t="shared" ca="1" si="14"/>
        <v>0</v>
      </c>
      <c r="T40" s="172">
        <f t="shared" ca="1" si="14"/>
        <v>0</v>
      </c>
      <c r="U40" s="172">
        <f t="shared" ca="1" si="14"/>
        <v>0</v>
      </c>
      <c r="V40" s="172">
        <f t="shared" ca="1" si="14"/>
        <v>0</v>
      </c>
      <c r="W40" s="172">
        <f t="shared" ca="1" si="14"/>
        <v>0</v>
      </c>
      <c r="X40" s="791">
        <f t="shared" ca="1" si="14"/>
        <v>0</v>
      </c>
      <c r="Y40" s="769">
        <f ca="1">Y32-Y38-Y39</f>
        <v>0</v>
      </c>
      <c r="Z40" s="769">
        <f t="shared" ref="Z40:AM40" ca="1" si="15">Z32-Z38-Z39</f>
        <v>0</v>
      </c>
      <c r="AA40" s="769">
        <f t="shared" ca="1" si="15"/>
        <v>0</v>
      </c>
      <c r="AB40" s="769">
        <f t="shared" ca="1" si="15"/>
        <v>0</v>
      </c>
      <c r="AC40" s="769">
        <f t="shared" ca="1" si="15"/>
        <v>0</v>
      </c>
      <c r="AD40" s="769">
        <f t="shared" ca="1" si="15"/>
        <v>0</v>
      </c>
      <c r="AE40" s="769">
        <f t="shared" ca="1" si="15"/>
        <v>0</v>
      </c>
      <c r="AF40" s="769">
        <f t="shared" ca="1" si="15"/>
        <v>0</v>
      </c>
      <c r="AG40" s="769">
        <f t="shared" ca="1" si="15"/>
        <v>0</v>
      </c>
      <c r="AH40" s="769">
        <f t="shared" ca="1" si="15"/>
        <v>0</v>
      </c>
      <c r="AI40" s="769">
        <f t="shared" ca="1" si="15"/>
        <v>0</v>
      </c>
      <c r="AJ40" s="769">
        <f t="shared" ca="1" si="15"/>
        <v>0</v>
      </c>
      <c r="AK40" s="769">
        <f t="shared" ca="1" si="15"/>
        <v>0</v>
      </c>
      <c r="AL40" s="769">
        <f t="shared" ca="1" si="15"/>
        <v>0</v>
      </c>
      <c r="AM40" s="769">
        <f t="shared" ca="1" si="15"/>
        <v>0</v>
      </c>
      <c r="AN40" s="94"/>
      <c r="BE40" s="94"/>
    </row>
    <row r="41" spans="1:73" ht="18" customHeight="1" x14ac:dyDescent="0.25">
      <c r="A41" s="92">
        <v>22</v>
      </c>
      <c r="B41" s="487" t="str">
        <f>Data!B41</f>
        <v>Evt udjævning af tilskud til lønomkostninger</v>
      </c>
      <c r="C41" s="614"/>
      <c r="D41" s="614"/>
      <c r="E41" s="614"/>
      <c r="F41" s="614"/>
      <c r="G41" s="614"/>
      <c r="H41" s="614"/>
      <c r="I41" s="615">
        <f ca="1">IF(I37&lt;0,Data!B56,)</f>
        <v>0</v>
      </c>
      <c r="J41" s="614"/>
      <c r="K41" s="614"/>
      <c r="L41" s="614"/>
      <c r="M41" s="614"/>
      <c r="N41" s="614"/>
      <c r="O41" s="614"/>
      <c r="P41" s="614"/>
      <c r="Q41" s="614"/>
      <c r="R41" s="614"/>
      <c r="S41" s="614"/>
      <c r="T41" s="614"/>
      <c r="U41" s="614"/>
      <c r="V41" s="614"/>
      <c r="W41" s="614"/>
      <c r="X41" s="644"/>
      <c r="Y41" s="297"/>
      <c r="Z41" s="297"/>
      <c r="AA41" s="297"/>
      <c r="AB41" s="297"/>
      <c r="AC41" s="297"/>
      <c r="AD41" s="297"/>
      <c r="AE41" s="297"/>
      <c r="AF41" s="297"/>
      <c r="AG41" s="297"/>
      <c r="AH41" s="297"/>
      <c r="AI41" s="297"/>
      <c r="AJ41" s="297"/>
      <c r="AK41" s="297"/>
      <c r="AL41" s="297"/>
      <c r="AM41" s="297"/>
      <c r="AN41" s="94"/>
      <c r="BE41" s="94"/>
    </row>
    <row r="42" spans="1:73" ht="11.25" customHeight="1" x14ac:dyDescent="0.25">
      <c r="B42" s="488"/>
      <c r="C42" s="915" t="str">
        <f>Data!B42</f>
        <v>Den gennemsnitlig timepris, tilskuddet er beregnet ud fra, må ikke på noget tidspunkt gennemsnitligt overstige den budgetterede.</v>
      </c>
      <c r="D42" s="915"/>
      <c r="E42" s="916"/>
      <c r="F42" s="617" t="str">
        <f>Data!B33</f>
        <v>Udbetalingsloft</v>
      </c>
      <c r="G42" s="618"/>
      <c r="H42" s="618"/>
      <c r="I42" s="619"/>
      <c r="J42" s="620">
        <f ca="1">HLOOKUP($G$5,'Partner-period(er)'!$J:$X,46+((J$2-1)*50),FALSE)</f>
        <v>0</v>
      </c>
      <c r="K42" s="621">
        <f ca="1">HLOOKUP($G$5,'Partner-period(er)'!$J:$X,46+((K$2-1)*50),FALSE)</f>
        <v>0</v>
      </c>
      <c r="L42" s="621">
        <f ca="1">HLOOKUP($G$5,'Partner-period(er)'!$J:$X,46+((L$2-1)*50),FALSE)</f>
        <v>0</v>
      </c>
      <c r="M42" s="621">
        <f ca="1">HLOOKUP($G$5,'Partner-period(er)'!$J:$X,46+((M$2-1)*50),FALSE)</f>
        <v>0</v>
      </c>
      <c r="N42" s="621">
        <f ca="1">HLOOKUP($G$5,'Partner-period(er)'!$J:$X,46+((N$2-1)*50),FALSE)</f>
        <v>0</v>
      </c>
      <c r="O42" s="621">
        <f ca="1">HLOOKUP($G$5,'Partner-period(er)'!$J:$X,46+((O$2-1)*50),FALSE)</f>
        <v>0</v>
      </c>
      <c r="P42" s="621">
        <f ca="1">HLOOKUP($G$5,'Partner-period(er)'!$J:$X,46+((P$2-1)*50),FALSE)</f>
        <v>0</v>
      </c>
      <c r="Q42" s="621">
        <f ca="1">HLOOKUP($G$5,'Partner-period(er)'!$J:$X,46+((Q$2-1)*50),FALSE)</f>
        <v>0</v>
      </c>
      <c r="R42" s="621">
        <f ca="1">HLOOKUP($G$5,'Partner-period(er)'!$J:$X,46+((R$2-1)*50),FALSE)</f>
        <v>0</v>
      </c>
      <c r="S42" s="621">
        <f ca="1">HLOOKUP($G$5,'Partner-period(er)'!$J:$X,46+((S$2-1)*50),FALSE)</f>
        <v>0</v>
      </c>
      <c r="T42" s="621">
        <f ca="1">HLOOKUP($G$5,'Partner-period(er)'!$J:$X,46+((T$2-1)*50),FALSE)</f>
        <v>0</v>
      </c>
      <c r="U42" s="621">
        <f ca="1">HLOOKUP($G$5,'Partner-period(er)'!$J:$X,46+((U$2-1)*50),FALSE)</f>
        <v>0</v>
      </c>
      <c r="V42" s="621">
        <f ca="1">HLOOKUP($G$5,'Partner-period(er)'!$J:$X,46+((V$2-1)*50),FALSE)</f>
        <v>0</v>
      </c>
      <c r="W42" s="621">
        <f ca="1">HLOOKUP($G$5,'Partner-period(er)'!$J:$X,46+((W$2-1)*50),FALSE)</f>
        <v>0</v>
      </c>
      <c r="X42" s="793">
        <f ca="1">HLOOKUP($G$5,'Partner-period(er)'!$J:$X,46+((X$2-1)*50),FALSE)</f>
        <v>0</v>
      </c>
      <c r="Y42" s="772">
        <f ca="1">HLOOKUP($G$5,'Partner-period(er)'!$J:$X,46+((Y$2-1)*50),FALSE)</f>
        <v>0</v>
      </c>
      <c r="Z42" s="772">
        <f ca="1">HLOOKUP($G$5,'Partner-period(er)'!$J:$X,46+((Z$2-1)*50),FALSE)</f>
        <v>0</v>
      </c>
      <c r="AA42" s="772">
        <f ca="1">HLOOKUP($G$5,'Partner-period(er)'!$J:$X,46+((AA$2-1)*50),FALSE)</f>
        <v>0</v>
      </c>
      <c r="AB42" s="772">
        <f ca="1">HLOOKUP($G$5,'Partner-period(er)'!$J:$X,46+((AB$2-1)*50),FALSE)</f>
        <v>0</v>
      </c>
      <c r="AC42" s="772">
        <f ca="1">HLOOKUP($G$5,'Partner-period(er)'!$J:$X,46+((AC$2-1)*50),FALSE)</f>
        <v>0</v>
      </c>
      <c r="AD42" s="772">
        <f ca="1">HLOOKUP($G$5,'Partner-period(er)'!$J:$X,46+((AD$2-1)*50),FALSE)</f>
        <v>0</v>
      </c>
      <c r="AE42" s="772">
        <f ca="1">HLOOKUP($G$5,'Partner-period(er)'!$J:$X,46+((AE$2-1)*50),FALSE)</f>
        <v>0</v>
      </c>
      <c r="AF42" s="772">
        <f ca="1">HLOOKUP($G$5,'Partner-period(er)'!$J:$X,46+((AF$2-1)*50),FALSE)</f>
        <v>0</v>
      </c>
      <c r="AG42" s="772">
        <f ca="1">HLOOKUP($G$5,'Partner-period(er)'!$J:$X,46+((AG$2-1)*50),FALSE)</f>
        <v>0</v>
      </c>
      <c r="AH42" s="772">
        <f ca="1">HLOOKUP($G$5,'Partner-period(er)'!$J:$X,46+((AH$2-1)*50),FALSE)</f>
        <v>0</v>
      </c>
      <c r="AI42" s="772">
        <f ca="1">HLOOKUP($G$5,'Partner-period(er)'!$J:$X,46+((AI$2-1)*50),FALSE)</f>
        <v>0</v>
      </c>
      <c r="AJ42" s="772">
        <f ca="1">HLOOKUP($G$5,'Partner-period(er)'!$J:$X,46+((AJ$2-1)*50),FALSE)</f>
        <v>0</v>
      </c>
      <c r="AK42" s="772">
        <f ca="1">HLOOKUP($G$5,'Partner-period(er)'!$J:$X,46+((AK$2-1)*50),FALSE)</f>
        <v>0</v>
      </c>
      <c r="AL42" s="772">
        <f ca="1">HLOOKUP($G$5,'Partner-period(er)'!$J:$X,46+((AL$2-1)*50),FALSE)</f>
        <v>0</v>
      </c>
      <c r="AM42" s="772">
        <f ca="1">HLOOKUP($G$5,'Partner-period(er)'!$J:$X,46+((AM$2-1)*50),FALSE)</f>
        <v>0</v>
      </c>
    </row>
    <row r="43" spans="1:73" ht="11.25" customHeight="1" x14ac:dyDescent="0.25">
      <c r="B43" s="489"/>
      <c r="C43" s="917"/>
      <c r="D43" s="917"/>
      <c r="E43" s="918"/>
      <c r="F43" s="623" t="str">
        <f>Data!B34</f>
        <v>Til/fra pulje</v>
      </c>
      <c r="G43" s="614"/>
      <c r="H43" s="614"/>
      <c r="I43" s="624"/>
      <c r="J43" s="625">
        <f ca="1">HLOOKUP($G$5,'Partner-period(er)'!$J:$X,47+((J$2-1)*50),FALSE)</f>
        <v>0</v>
      </c>
      <c r="K43" s="626">
        <f ca="1">HLOOKUP($G$5,'Partner-period(er)'!$J:$X,47+((K$2-1)*50),FALSE)</f>
        <v>0</v>
      </c>
      <c r="L43" s="626">
        <f ca="1">HLOOKUP($G$5,'Partner-period(er)'!$J:$X,47+((L$2-1)*50),FALSE)</f>
        <v>0</v>
      </c>
      <c r="M43" s="626">
        <f ca="1">HLOOKUP($G$5,'Partner-period(er)'!$J:$X,47+((M$2-1)*50),FALSE)</f>
        <v>0</v>
      </c>
      <c r="N43" s="626">
        <f ca="1">HLOOKUP($G$5,'Partner-period(er)'!$J:$X,47+((N$2-1)*50),FALSE)</f>
        <v>0</v>
      </c>
      <c r="O43" s="626">
        <f ca="1">HLOOKUP($G$5,'Partner-period(er)'!$J:$X,47+((O$2-1)*50),FALSE)</f>
        <v>0</v>
      </c>
      <c r="P43" s="626">
        <f ca="1">HLOOKUP($G$5,'Partner-period(er)'!$J:$X,47+((P$2-1)*50),FALSE)</f>
        <v>0</v>
      </c>
      <c r="Q43" s="626">
        <f ca="1">HLOOKUP($G$5,'Partner-period(er)'!$J:$X,47+((Q$2-1)*50),FALSE)</f>
        <v>0</v>
      </c>
      <c r="R43" s="626">
        <f ca="1">HLOOKUP($G$5,'Partner-period(er)'!$J:$X,47+((R$2-1)*50),FALSE)</f>
        <v>0</v>
      </c>
      <c r="S43" s="626">
        <f ca="1">HLOOKUP($G$5,'Partner-period(er)'!$J:$X,47+((S$2-1)*50),FALSE)</f>
        <v>0</v>
      </c>
      <c r="T43" s="626">
        <f ca="1">HLOOKUP($G$5,'Partner-period(er)'!$J:$X,47+((T$2-1)*50),FALSE)</f>
        <v>0</v>
      </c>
      <c r="U43" s="626">
        <f ca="1">HLOOKUP($G$5,'Partner-period(er)'!$J:$X,47+((U$2-1)*50),FALSE)</f>
        <v>0</v>
      </c>
      <c r="V43" s="626">
        <f ca="1">HLOOKUP($G$5,'Partner-period(er)'!$J:$X,47+((V$2-1)*50),FALSE)</f>
        <v>0</v>
      </c>
      <c r="W43" s="626">
        <f ca="1">HLOOKUP($G$5,'Partner-period(er)'!$J:$X,47+((W$2-1)*50),FALSE)</f>
        <v>0</v>
      </c>
      <c r="X43" s="627">
        <f ca="1">HLOOKUP($G$5,'Partner-period(er)'!$J:$X,47+((X$2-1)*50),FALSE)</f>
        <v>0</v>
      </c>
      <c r="Y43" s="772">
        <f ca="1">HLOOKUP($G$5,'Partner-period(er)'!$J:$X,47+((Y$2-1)*50),FALSE)</f>
        <v>0</v>
      </c>
      <c r="Z43" s="772">
        <f ca="1">HLOOKUP($G$5,'Partner-period(er)'!$J:$X,47+((Z$2-1)*50),FALSE)</f>
        <v>0</v>
      </c>
      <c r="AA43" s="772">
        <f ca="1">HLOOKUP($G$5,'Partner-period(er)'!$J:$X,47+((AA$2-1)*50),FALSE)</f>
        <v>0</v>
      </c>
      <c r="AB43" s="772">
        <f ca="1">HLOOKUP($G$5,'Partner-period(er)'!$J:$X,47+((AB$2-1)*50),FALSE)</f>
        <v>0</v>
      </c>
      <c r="AC43" s="772">
        <f ca="1">HLOOKUP($G$5,'Partner-period(er)'!$J:$X,47+((AC$2-1)*50),FALSE)</f>
        <v>0</v>
      </c>
      <c r="AD43" s="772">
        <f ca="1">HLOOKUP($G$5,'Partner-period(er)'!$J:$X,47+((AD$2-1)*50),FALSE)</f>
        <v>0</v>
      </c>
      <c r="AE43" s="772">
        <f ca="1">HLOOKUP($G$5,'Partner-period(er)'!$J:$X,47+((AE$2-1)*50),FALSE)</f>
        <v>0</v>
      </c>
      <c r="AF43" s="772">
        <f ca="1">HLOOKUP($G$5,'Partner-period(er)'!$J:$X,47+((AF$2-1)*50),FALSE)</f>
        <v>0</v>
      </c>
      <c r="AG43" s="772">
        <f ca="1">HLOOKUP($G$5,'Partner-period(er)'!$J:$X,47+((AG$2-1)*50),FALSE)</f>
        <v>0</v>
      </c>
      <c r="AH43" s="772">
        <f ca="1">HLOOKUP($G$5,'Partner-period(er)'!$J:$X,47+((AH$2-1)*50),FALSE)</f>
        <v>0</v>
      </c>
      <c r="AI43" s="772">
        <f ca="1">HLOOKUP($G$5,'Partner-period(er)'!$J:$X,47+((AI$2-1)*50),FALSE)</f>
        <v>0</v>
      </c>
      <c r="AJ43" s="772">
        <f ca="1">HLOOKUP($G$5,'Partner-period(er)'!$J:$X,47+((AJ$2-1)*50),FALSE)</f>
        <v>0</v>
      </c>
      <c r="AK43" s="772">
        <f ca="1">HLOOKUP($G$5,'Partner-period(er)'!$J:$X,47+((AK$2-1)*50),FALSE)</f>
        <v>0</v>
      </c>
      <c r="AL43" s="772">
        <f ca="1">HLOOKUP($G$5,'Partner-period(er)'!$J:$X,47+((AL$2-1)*50),FALSE)</f>
        <v>0</v>
      </c>
      <c r="AM43" s="772">
        <f ca="1">HLOOKUP($G$5,'Partner-period(er)'!$J:$X,47+((AM$2-1)*50),FALSE)</f>
        <v>0</v>
      </c>
      <c r="AN43" s="94">
        <v>47</v>
      </c>
      <c r="BE43" s="94">
        <v>47</v>
      </c>
    </row>
    <row r="44" spans="1:73" ht="14.25" customHeight="1" x14ac:dyDescent="0.25">
      <c r="B44" s="489"/>
      <c r="C44" s="917"/>
      <c r="D44" s="917"/>
      <c r="E44" s="918"/>
      <c r="F44" s="623" t="str">
        <f>Data!B35</f>
        <v>Pulje for tilbageholdt tilskud</v>
      </c>
      <c r="G44" s="614"/>
      <c r="H44" s="614"/>
      <c r="I44" s="628"/>
      <c r="J44" s="625">
        <f ca="1">HLOOKUP($G$5,'Partner-period(er)'!$J:$X,48+((J$2-1)*50),FALSE)</f>
        <v>0</v>
      </c>
      <c r="K44" s="626">
        <f ca="1">HLOOKUP($G$5,'Partner-period(er)'!$J:$X,48+((K$2-1)*50),FALSE)</f>
        <v>0</v>
      </c>
      <c r="L44" s="626">
        <f ca="1">HLOOKUP($G$5,'Partner-period(er)'!$J:$X,48+((L$2-1)*50),FALSE)</f>
        <v>0</v>
      </c>
      <c r="M44" s="626">
        <f ca="1">HLOOKUP($G$5,'Partner-period(er)'!$J:$X,48+((M$2-1)*50),FALSE)</f>
        <v>0</v>
      </c>
      <c r="N44" s="626">
        <f ca="1">HLOOKUP($G$5,'Partner-period(er)'!$J:$X,48+((N$2-1)*50),FALSE)</f>
        <v>0</v>
      </c>
      <c r="O44" s="626">
        <f ca="1">HLOOKUP($G$5,'Partner-period(er)'!$J:$X,48+((O$2-1)*50),FALSE)</f>
        <v>0</v>
      </c>
      <c r="P44" s="626">
        <f ca="1">HLOOKUP($G$5,'Partner-period(er)'!$J:$X,48+((P$2-1)*50),FALSE)</f>
        <v>0</v>
      </c>
      <c r="Q44" s="626">
        <f ca="1">HLOOKUP($G$5,'Partner-period(er)'!$J:$X,48+((Q$2-1)*50),FALSE)</f>
        <v>0</v>
      </c>
      <c r="R44" s="626">
        <f ca="1">HLOOKUP($G$5,'Partner-period(er)'!$J:$X,48+((R$2-1)*50),FALSE)</f>
        <v>0</v>
      </c>
      <c r="S44" s="626">
        <f ca="1">HLOOKUP($G$5,'Partner-period(er)'!$J:$X,48+((S$2-1)*50),FALSE)</f>
        <v>0</v>
      </c>
      <c r="T44" s="626">
        <f ca="1">HLOOKUP($G$5,'Partner-period(er)'!$J:$X,48+((T$2-1)*50),FALSE)</f>
        <v>0</v>
      </c>
      <c r="U44" s="626">
        <f ca="1">HLOOKUP($G$5,'Partner-period(er)'!$J:$X,48+((U$2-1)*50),FALSE)</f>
        <v>0</v>
      </c>
      <c r="V44" s="626">
        <f ca="1">HLOOKUP($G$5,'Partner-period(er)'!$J:$X,48+((V$2-1)*50),FALSE)</f>
        <v>0</v>
      </c>
      <c r="W44" s="626">
        <f ca="1">HLOOKUP($G$5,'Partner-period(er)'!$J:$X,48+((W$2-1)*50),FALSE)</f>
        <v>0</v>
      </c>
      <c r="X44" s="627">
        <f ca="1">HLOOKUP($G$5,'Partner-period(er)'!$J:$X,48+((X$2-1)*50),FALSE)</f>
        <v>0</v>
      </c>
      <c r="Y44" s="772">
        <f ca="1">HLOOKUP($G$5,'Partner-period(er)'!$J:$X,48+((Y$2-1)*50),FALSE)</f>
        <v>0</v>
      </c>
      <c r="Z44" s="772">
        <f ca="1">HLOOKUP($G$5,'Partner-period(er)'!$J:$X,48+((Z$2-1)*50),FALSE)</f>
        <v>0</v>
      </c>
      <c r="AA44" s="772">
        <f ca="1">HLOOKUP($G$5,'Partner-period(er)'!$J:$X,48+((AA$2-1)*50),FALSE)</f>
        <v>0</v>
      </c>
      <c r="AB44" s="772">
        <f ca="1">HLOOKUP($G$5,'Partner-period(er)'!$J:$X,48+((AB$2-1)*50),FALSE)</f>
        <v>0</v>
      </c>
      <c r="AC44" s="772">
        <f ca="1">HLOOKUP($G$5,'Partner-period(er)'!$J:$X,48+((AC$2-1)*50),FALSE)</f>
        <v>0</v>
      </c>
      <c r="AD44" s="772">
        <f ca="1">HLOOKUP($G$5,'Partner-period(er)'!$J:$X,48+((AD$2-1)*50),FALSE)</f>
        <v>0</v>
      </c>
      <c r="AE44" s="772">
        <f ca="1">HLOOKUP($G$5,'Partner-period(er)'!$J:$X,48+((AE$2-1)*50),FALSE)</f>
        <v>0</v>
      </c>
      <c r="AF44" s="772">
        <f ca="1">HLOOKUP($G$5,'Partner-period(er)'!$J:$X,48+((AF$2-1)*50),FALSE)</f>
        <v>0</v>
      </c>
      <c r="AG44" s="772">
        <f ca="1">HLOOKUP($G$5,'Partner-period(er)'!$J:$X,48+((AG$2-1)*50),FALSE)</f>
        <v>0</v>
      </c>
      <c r="AH44" s="772">
        <f ca="1">HLOOKUP($G$5,'Partner-period(er)'!$J:$X,48+((AH$2-1)*50),FALSE)</f>
        <v>0</v>
      </c>
      <c r="AI44" s="772">
        <f ca="1">HLOOKUP($G$5,'Partner-period(er)'!$J:$X,48+((AI$2-1)*50),FALSE)</f>
        <v>0</v>
      </c>
      <c r="AJ44" s="772">
        <f ca="1">HLOOKUP($G$5,'Partner-period(er)'!$J:$X,48+((AJ$2-1)*50),FALSE)</f>
        <v>0</v>
      </c>
      <c r="AK44" s="772">
        <f ca="1">HLOOKUP($G$5,'Partner-period(er)'!$J:$X,48+((AK$2-1)*50),FALSE)</f>
        <v>0</v>
      </c>
      <c r="AL44" s="772">
        <f ca="1">HLOOKUP($G$5,'Partner-period(er)'!$J:$X,48+((AL$2-1)*50),FALSE)</f>
        <v>0</v>
      </c>
      <c r="AM44" s="772">
        <f ca="1">HLOOKUP($G$5,'Partner-period(er)'!$J:$X,48+((AM$2-1)*50),FALSE)</f>
        <v>0</v>
      </c>
      <c r="AN44" s="94"/>
      <c r="AP44" s="156">
        <f ca="1">J42+J44</f>
        <v>0</v>
      </c>
      <c r="BE44" s="94"/>
      <c r="BG44" s="156">
        <f ca="1">AA42+AA44</f>
        <v>0</v>
      </c>
    </row>
    <row r="45" spans="1:73" ht="13.5" customHeight="1" x14ac:dyDescent="0.25">
      <c r="B45" s="490" t="s">
        <v>228</v>
      </c>
      <c r="C45" s="630"/>
      <c r="D45" s="630"/>
      <c r="E45" s="630"/>
      <c r="F45" s="631"/>
      <c r="G45" s="632">
        <f ca="1">SUM(J45:X45)</f>
        <v>0</v>
      </c>
      <c r="H45" s="633"/>
      <c r="I45" s="634"/>
      <c r="J45" s="635">
        <f ca="1">HLOOKUP($G$5,'Partner-period(er)'!$J:$X,49+((J$2-1)*50),FALSE)</f>
        <v>0</v>
      </c>
      <c r="K45" s="635">
        <f ca="1">HLOOKUP($G$5,'Partner-period(er)'!$J:$X,49+((K$2-1)*50),FALSE)</f>
        <v>0</v>
      </c>
      <c r="L45" s="635">
        <f ca="1">HLOOKUP($G$5,'Partner-period(er)'!$J:$X,49+((L$2-1)*50),FALSE)</f>
        <v>0</v>
      </c>
      <c r="M45" s="635">
        <f ca="1">HLOOKUP($G$5,'Partner-period(er)'!$J:$X,49+((M$2-1)*50),FALSE)</f>
        <v>0</v>
      </c>
      <c r="N45" s="635">
        <f ca="1">HLOOKUP($G$5,'Partner-period(er)'!$J:$X,49+((N$2-1)*50),FALSE)</f>
        <v>0</v>
      </c>
      <c r="O45" s="635">
        <f ca="1">HLOOKUP($G$5,'Partner-period(er)'!$J:$X,49+((O$2-1)*50),FALSE)</f>
        <v>0</v>
      </c>
      <c r="P45" s="635">
        <f ca="1">HLOOKUP($G$5,'Partner-period(er)'!$J:$X,49+((P$2-1)*50),FALSE)</f>
        <v>0</v>
      </c>
      <c r="Q45" s="635">
        <f ca="1">HLOOKUP($G$5,'Partner-period(er)'!$J:$X,49+((Q$2-1)*50),FALSE)</f>
        <v>0</v>
      </c>
      <c r="R45" s="635">
        <f ca="1">HLOOKUP($G$5,'Partner-period(er)'!$J:$X,49+((R$2-1)*50),FALSE)</f>
        <v>0</v>
      </c>
      <c r="S45" s="635">
        <f ca="1">HLOOKUP($G$5,'Partner-period(er)'!$J:$X,49+((S$2-1)*50),FALSE)</f>
        <v>0</v>
      </c>
      <c r="T45" s="635">
        <f ca="1">HLOOKUP($G$5,'Partner-period(er)'!$J:$X,49+((T$2-1)*50),FALSE)</f>
        <v>0</v>
      </c>
      <c r="U45" s="635">
        <f ca="1">HLOOKUP($G$5,'Partner-period(er)'!$J:$X,49+((U$2-1)*50),FALSE)</f>
        <v>0</v>
      </c>
      <c r="V45" s="635">
        <f ca="1">HLOOKUP($G$5,'Partner-period(er)'!$J:$X,49+((V$2-1)*50),FALSE)</f>
        <v>0</v>
      </c>
      <c r="W45" s="635">
        <f ca="1">HLOOKUP($G$5,'Partner-period(er)'!$J:$X,49+((W$2-1)*50),FALSE)</f>
        <v>0</v>
      </c>
      <c r="X45" s="794">
        <f ca="1">HLOOKUP($G$5,'Partner-period(er)'!$J:$X,49+((X$2-1)*50),FALSE)</f>
        <v>0</v>
      </c>
      <c r="Y45" s="773">
        <f ca="1">HLOOKUP($G$5,'Partner-period(er)'!$J:$X,49+((Y$2-1)*50),FALSE)</f>
        <v>0</v>
      </c>
      <c r="Z45" s="773">
        <f ca="1">HLOOKUP($G$5,'Partner-period(er)'!$J:$X,49+((Z$2-1)*50),FALSE)</f>
        <v>0</v>
      </c>
      <c r="AA45" s="773">
        <f ca="1">HLOOKUP($G$5,'Partner-period(er)'!$J:$X,49+((AA$2-1)*50),FALSE)</f>
        <v>0</v>
      </c>
      <c r="AB45" s="773">
        <f ca="1">HLOOKUP($G$5,'Partner-period(er)'!$J:$X,49+((AB$2-1)*50),FALSE)</f>
        <v>0</v>
      </c>
      <c r="AC45" s="773">
        <f ca="1">HLOOKUP($G$5,'Partner-period(er)'!$J:$X,49+((AC$2-1)*50),FALSE)</f>
        <v>0</v>
      </c>
      <c r="AD45" s="773">
        <f ca="1">HLOOKUP($G$5,'Partner-period(er)'!$J:$X,49+((AD$2-1)*50),FALSE)</f>
        <v>0</v>
      </c>
      <c r="AE45" s="773">
        <f ca="1">HLOOKUP($G$5,'Partner-period(er)'!$J:$X,49+((AE$2-1)*50),FALSE)</f>
        <v>0</v>
      </c>
      <c r="AF45" s="773">
        <f ca="1">HLOOKUP($G$5,'Partner-period(er)'!$J:$X,49+((AF$2-1)*50),FALSE)</f>
        <v>0</v>
      </c>
      <c r="AG45" s="773">
        <f ca="1">HLOOKUP($G$5,'Partner-period(er)'!$J:$X,49+((AG$2-1)*50),FALSE)</f>
        <v>0</v>
      </c>
      <c r="AH45" s="773">
        <f ca="1">HLOOKUP($G$5,'Partner-period(er)'!$J:$X,49+((AH$2-1)*50),FALSE)</f>
        <v>0</v>
      </c>
      <c r="AI45" s="773">
        <f ca="1">HLOOKUP($G$5,'Partner-period(er)'!$J:$X,49+((AI$2-1)*50),FALSE)</f>
        <v>0</v>
      </c>
      <c r="AJ45" s="773">
        <f ca="1">HLOOKUP($G$5,'Partner-period(er)'!$J:$X,49+((AJ$2-1)*50),FALSE)</f>
        <v>0</v>
      </c>
      <c r="AK45" s="773">
        <f ca="1">HLOOKUP($G$5,'Partner-period(er)'!$J:$X,49+((AK$2-1)*50),FALSE)</f>
        <v>0</v>
      </c>
      <c r="AL45" s="773">
        <f ca="1">HLOOKUP($G$5,'Partner-period(er)'!$J:$X,49+((AL$2-1)*50),FALSE)</f>
        <v>0</v>
      </c>
      <c r="AM45" s="773">
        <f ca="1">HLOOKUP($G$5,'Partner-period(er)'!$J:$X,49+((AM$2-1)*50),FALSE)</f>
        <v>0</v>
      </c>
      <c r="AN45" s="94">
        <v>48</v>
      </c>
      <c r="AP45" s="157">
        <f>J22*J12</f>
        <v>0</v>
      </c>
      <c r="BE45" s="94">
        <v>48</v>
      </c>
      <c r="BG45" s="157">
        <f>AA22*AA12</f>
        <v>0</v>
      </c>
    </row>
    <row r="46" spans="1:73" ht="21" hidden="1" customHeight="1" x14ac:dyDescent="0.25">
      <c r="B46" s="175"/>
      <c r="C46" s="90"/>
      <c r="D46" s="90"/>
      <c r="E46" s="90"/>
      <c r="F46" s="90"/>
      <c r="G46" s="146"/>
      <c r="I46" s="141"/>
      <c r="J46" s="148"/>
      <c r="K46" s="142"/>
      <c r="L46" s="142"/>
      <c r="M46" s="142"/>
      <c r="N46" s="142"/>
      <c r="O46" s="142"/>
      <c r="P46" s="142"/>
      <c r="Q46" s="142"/>
      <c r="R46" s="142"/>
      <c r="S46" s="142"/>
      <c r="T46" s="142"/>
      <c r="U46" s="142"/>
      <c r="V46" s="142"/>
      <c r="W46" s="142"/>
      <c r="X46" s="142"/>
      <c r="Y46" s="773"/>
      <c r="Z46" s="774"/>
      <c r="AA46" s="297"/>
      <c r="AB46" s="297"/>
      <c r="AC46" s="297"/>
      <c r="AD46" s="297"/>
      <c r="AE46" s="297"/>
      <c r="AF46" s="297"/>
      <c r="AG46" s="297"/>
      <c r="AH46" s="297"/>
      <c r="AI46" s="297"/>
      <c r="AJ46" s="297"/>
      <c r="AK46" s="297"/>
      <c r="AL46" s="297"/>
      <c r="AM46" s="297"/>
    </row>
    <row r="47" spans="1:73" ht="21" hidden="1" customHeight="1" x14ac:dyDescent="0.25">
      <c r="B47" s="175"/>
      <c r="C47" s="90"/>
      <c r="D47" s="90"/>
      <c r="E47" s="90"/>
      <c r="F47" s="90"/>
      <c r="G47" s="146"/>
      <c r="I47" s="636"/>
      <c r="J47" s="637"/>
      <c r="K47" s="638"/>
      <c r="L47" s="638"/>
      <c r="M47" s="638"/>
      <c r="N47" s="638"/>
      <c r="O47" s="638"/>
      <c r="P47" s="638"/>
      <c r="Q47" s="638"/>
      <c r="R47" s="145"/>
      <c r="S47" s="145"/>
      <c r="T47" s="145"/>
      <c r="U47" s="145"/>
      <c r="V47" s="145"/>
      <c r="W47" s="145"/>
      <c r="X47" s="760"/>
      <c r="Y47" s="775"/>
      <c r="Z47" s="774"/>
      <c r="AA47" s="297"/>
      <c r="AB47" s="297"/>
      <c r="AC47" s="297"/>
      <c r="AD47" s="297"/>
      <c r="AE47" s="297"/>
      <c r="AF47" s="297"/>
      <c r="AG47" s="297"/>
      <c r="AH47" s="297"/>
      <c r="AI47" s="297"/>
      <c r="AJ47" s="297"/>
      <c r="AK47" s="297"/>
      <c r="AL47" s="297"/>
      <c r="AM47" s="297"/>
    </row>
    <row r="48" spans="1:73" ht="51" customHeight="1" x14ac:dyDescent="0.25">
      <c r="B48" s="906" t="str">
        <f>Data!B97</f>
        <v>Forklar kort hvad midlerne i denne periode er blevet brugt til ved af udfylde skabelonen "Status ved udbetalingsanmodninger". Denne status skal vedlægges som bilag til det udfyldt budgetark for perioden. I bilaget redegøres for den faglige fremdrift, herunder arbejdspakker og milepæle i relation til de afholdte udgifter i perioden. Skabelonen findes via følgende link: https://www.energiteknologi.dk/sites/energiforskning.dk/files/media/document/Udbetalingsanmodning.docx</v>
      </c>
      <c r="C48" s="906"/>
      <c r="D48" s="906"/>
      <c r="E48" s="906"/>
      <c r="F48" s="906"/>
      <c r="G48" s="906"/>
      <c r="H48" s="906"/>
      <c r="I48" s="906"/>
      <c r="J48" s="906"/>
      <c r="K48" s="906"/>
      <c r="L48" s="906"/>
      <c r="M48" s="906"/>
      <c r="N48" s="906"/>
      <c r="O48" s="906"/>
      <c r="P48" s="906"/>
      <c r="Q48" s="906"/>
      <c r="R48" s="911" t="str">
        <f>Data!B106</f>
        <v>Projektansvarlig bekræfter med underskrift, at der på ethvert tidspunkt efter anmodning kan udleveres økonomisk dokumentation for projektets omkostninger i form af fakturaer, timeregistreringer eller en revisorpåtegnet opgørelse.</v>
      </c>
      <c r="S48" s="911"/>
      <c r="T48" s="911"/>
      <c r="U48" s="911"/>
      <c r="V48" s="911"/>
      <c r="W48" s="911"/>
      <c r="X48" s="911"/>
      <c r="Y48" s="777"/>
      <c r="Z48" s="777"/>
      <c r="AA48" s="777"/>
      <c r="AB48" s="777"/>
      <c r="AC48" s="777"/>
      <c r="AD48" s="777"/>
      <c r="AE48" s="777"/>
      <c r="AF48" s="777"/>
      <c r="AG48" s="777"/>
      <c r="AH48" s="777"/>
      <c r="AI48" s="777"/>
      <c r="AJ48" s="777"/>
      <c r="AK48" s="777"/>
      <c r="AL48" s="777"/>
      <c r="AM48" s="777"/>
      <c r="AN48" s="560"/>
      <c r="AO48" s="560"/>
      <c r="AP48" s="560"/>
      <c r="AQ48" s="560"/>
      <c r="AR48" s="560"/>
    </row>
    <row r="49" spans="2:39" ht="16.5" customHeight="1" thickBot="1" x14ac:dyDescent="0.35">
      <c r="B49" s="4"/>
      <c r="C49" s="4"/>
      <c r="D49" s="4"/>
      <c r="E49" s="4"/>
      <c r="F49" s="4"/>
      <c r="G49" s="4"/>
      <c r="I49" s="4"/>
      <c r="J49" s="4"/>
      <c r="K49" s="4"/>
      <c r="L49" s="4"/>
      <c r="M49" s="4"/>
      <c r="N49" s="4"/>
      <c r="O49" s="4"/>
      <c r="P49" s="4"/>
      <c r="Q49" s="4"/>
      <c r="R49" s="46"/>
      <c r="S49" s="52" t="str">
        <f>Data!B80</f>
        <v xml:space="preserve">Tilskud til udbetaling: </v>
      </c>
      <c r="T49" s="4"/>
      <c r="U49" s="46"/>
      <c r="V49" s="912">
        <f ca="1">I38</f>
        <v>0</v>
      </c>
      <c r="W49" s="912"/>
      <c r="X49" s="912"/>
      <c r="Y49" s="778"/>
      <c r="Z49" s="774"/>
      <c r="AA49" s="297"/>
      <c r="AB49" s="297"/>
      <c r="AC49" s="297"/>
      <c r="AD49" s="297"/>
      <c r="AE49" s="297"/>
      <c r="AF49" s="297"/>
      <c r="AG49" s="297"/>
      <c r="AH49" s="297"/>
      <c r="AI49" s="297"/>
      <c r="AJ49" s="297"/>
      <c r="AK49" s="297"/>
      <c r="AL49" s="297"/>
      <c r="AM49" s="297"/>
    </row>
    <row r="50" spans="2:39" ht="18" customHeight="1" thickTop="1" x14ac:dyDescent="0.25">
      <c r="B50" s="4"/>
      <c r="C50" s="4"/>
      <c r="D50" s="4"/>
      <c r="E50" s="4"/>
      <c r="F50" s="4"/>
      <c r="G50" s="4"/>
      <c r="I50" s="4"/>
      <c r="J50" s="4"/>
      <c r="K50" s="4"/>
      <c r="L50" s="4"/>
      <c r="M50" s="4"/>
      <c r="N50" s="4"/>
      <c r="O50" s="4"/>
      <c r="P50" s="4"/>
      <c r="Q50" s="4"/>
      <c r="R50" s="48"/>
      <c r="S50" s="904" t="str">
        <f>Data!B111</f>
        <v>Ubetalingen sker til den projektansvarlige virksomheds NemKonto</v>
      </c>
      <c r="T50" s="904"/>
      <c r="U50" s="904"/>
      <c r="V50" s="904"/>
      <c r="W50" s="904"/>
      <c r="X50" s="904"/>
      <c r="Y50" s="297"/>
      <c r="Z50" s="774"/>
      <c r="AA50" s="297"/>
      <c r="AB50" s="297"/>
      <c r="AC50" s="297"/>
      <c r="AD50" s="297"/>
      <c r="AE50" s="297"/>
      <c r="AF50" s="297"/>
      <c r="AG50" s="297"/>
      <c r="AH50" s="297"/>
      <c r="AI50" s="297"/>
      <c r="AJ50" s="297"/>
      <c r="AK50" s="297"/>
      <c r="AL50" s="297"/>
      <c r="AM50" s="297"/>
    </row>
    <row r="51" spans="2:39" x14ac:dyDescent="0.25">
      <c r="B51" s="4"/>
      <c r="C51" s="4"/>
      <c r="D51" s="4"/>
      <c r="E51" s="4"/>
      <c r="F51" s="4"/>
      <c r="G51" s="4"/>
      <c r="I51" s="4"/>
      <c r="J51" s="4"/>
      <c r="K51" s="4"/>
      <c r="L51" s="4"/>
      <c r="M51" s="4"/>
      <c r="N51" s="4"/>
      <c r="O51" s="4"/>
      <c r="P51" s="4"/>
      <c r="Q51" s="4"/>
      <c r="R51" s="412" t="str">
        <f>Data!I2</f>
        <v>Ja</v>
      </c>
      <c r="S51" s="904"/>
      <c r="T51" s="904"/>
      <c r="U51" s="904"/>
      <c r="V51" s="904"/>
      <c r="W51" s="904"/>
      <c r="X51" s="904"/>
      <c r="Y51" s="779"/>
      <c r="Z51" s="774"/>
      <c r="AA51" s="297"/>
      <c r="AB51" s="297"/>
      <c r="AC51" s="297"/>
      <c r="AD51" s="297"/>
      <c r="AE51" s="297"/>
      <c r="AF51" s="297"/>
      <c r="AG51" s="297"/>
      <c r="AH51" s="297"/>
      <c r="AI51" s="297"/>
      <c r="AJ51" s="297"/>
      <c r="AK51" s="297"/>
      <c r="AL51" s="297"/>
      <c r="AM51" s="297"/>
    </row>
    <row r="52" spans="2:39" ht="18" customHeight="1" x14ac:dyDescent="0.3">
      <c r="B52" s="4"/>
      <c r="C52" s="4"/>
      <c r="D52" s="4"/>
      <c r="E52" s="4"/>
      <c r="F52" s="4"/>
      <c r="G52" s="4"/>
      <c r="I52" s="4"/>
      <c r="J52" s="4"/>
      <c r="K52" s="4"/>
      <c r="L52" s="4"/>
      <c r="M52" s="4"/>
      <c r="N52" s="4"/>
      <c r="O52" s="4"/>
      <c r="P52" s="4"/>
      <c r="Q52" s="4"/>
      <c r="R52" s="4"/>
      <c r="S52" s="44" t="str">
        <f>Data!B81</f>
        <v>Tilsagnshaver (projektansvarlig)</v>
      </c>
      <c r="T52" s="4"/>
      <c r="U52" s="48"/>
      <c r="V52" s="48"/>
      <c r="W52" s="4"/>
      <c r="X52" s="4"/>
      <c r="Y52" s="297"/>
      <c r="Z52" s="774"/>
      <c r="AA52" s="297"/>
      <c r="AB52" s="297"/>
      <c r="AC52" s="297"/>
      <c r="AD52" s="297"/>
      <c r="AE52" s="297"/>
      <c r="AF52" s="297"/>
      <c r="AG52" s="297"/>
      <c r="AH52" s="297"/>
      <c r="AI52" s="297"/>
      <c r="AJ52" s="297"/>
      <c r="AK52" s="297"/>
      <c r="AL52" s="297"/>
      <c r="AM52" s="297"/>
    </row>
    <row r="53" spans="2:39" ht="15.75" customHeight="1" x14ac:dyDescent="0.3">
      <c r="B53" s="4"/>
      <c r="C53" s="4"/>
      <c r="D53" s="4"/>
      <c r="E53" s="4"/>
      <c r="F53" s="4"/>
      <c r="G53" s="4"/>
      <c r="I53" s="4"/>
      <c r="J53" s="4"/>
      <c r="K53" s="4"/>
      <c r="L53" s="4"/>
      <c r="M53" s="4"/>
      <c r="N53" s="4"/>
      <c r="O53" s="4"/>
      <c r="P53" s="4"/>
      <c r="Q53" s="4"/>
      <c r="R53" s="49"/>
      <c r="S53" s="4" t="str">
        <f>Data!B82</f>
        <v xml:space="preserve"> Dato:</v>
      </c>
      <c r="T53" s="446"/>
      <c r="U53" s="447" t="str">
        <f>Data!B88</f>
        <v>Underskrift</v>
      </c>
      <c r="V53" s="49"/>
      <c r="W53" s="4"/>
      <c r="X53" s="4"/>
      <c r="Y53" s="297"/>
      <c r="Z53" s="774"/>
      <c r="AA53" s="297"/>
      <c r="AB53" s="297"/>
      <c r="AC53" s="297"/>
      <c r="AD53" s="297"/>
      <c r="AE53" s="297"/>
      <c r="AF53" s="297"/>
      <c r="AG53" s="297"/>
      <c r="AH53" s="297"/>
      <c r="AI53" s="297"/>
      <c r="AJ53" s="297"/>
      <c r="AK53" s="297"/>
      <c r="AL53" s="297"/>
      <c r="AM53" s="297"/>
    </row>
    <row r="54" spans="2:39" ht="9" customHeight="1" x14ac:dyDescent="0.25">
      <c r="B54" s="4"/>
      <c r="C54" s="4"/>
      <c r="D54" s="4"/>
      <c r="E54" s="4"/>
      <c r="F54" s="4"/>
      <c r="G54" s="4"/>
      <c r="I54" s="4"/>
      <c r="J54" s="4"/>
      <c r="K54" s="4"/>
      <c r="L54" s="4"/>
      <c r="M54" s="4"/>
      <c r="N54" s="4"/>
      <c r="O54" s="4"/>
      <c r="P54" s="4"/>
      <c r="Q54" s="4"/>
      <c r="R54" s="50"/>
      <c r="S54" s="54"/>
      <c r="T54" s="54"/>
      <c r="U54" s="54"/>
      <c r="V54" s="50"/>
      <c r="W54" s="4"/>
      <c r="X54" s="4"/>
      <c r="Y54" s="297"/>
      <c r="Z54" s="774"/>
      <c r="AA54" s="297"/>
      <c r="AB54" s="297"/>
      <c r="AC54" s="297"/>
      <c r="AD54" s="297"/>
      <c r="AE54" s="297"/>
      <c r="AF54" s="297"/>
      <c r="AG54" s="297"/>
      <c r="AH54" s="297"/>
      <c r="AI54" s="297"/>
      <c r="AJ54" s="297"/>
      <c r="AK54" s="297"/>
      <c r="AL54" s="297"/>
      <c r="AM54" s="297"/>
    </row>
    <row r="55" spans="2:39" ht="9.15" customHeight="1" x14ac:dyDescent="0.3">
      <c r="B55" s="4"/>
      <c r="C55" s="4"/>
      <c r="D55" s="4"/>
      <c r="E55" s="4"/>
      <c r="F55" s="4"/>
      <c r="G55" s="4"/>
      <c r="I55" s="4"/>
      <c r="J55" s="4"/>
      <c r="K55" s="4"/>
      <c r="L55" s="4"/>
      <c r="M55" s="4"/>
      <c r="N55" s="4"/>
      <c r="O55" s="4"/>
      <c r="P55" s="4"/>
      <c r="Q55" s="4"/>
      <c r="R55" s="4"/>
      <c r="S55" s="55"/>
      <c r="T55" s="358"/>
      <c r="U55" s="358"/>
      <c r="V55" s="358"/>
      <c r="W55" s="53"/>
      <c r="X55" s="756"/>
      <c r="Y55" s="297"/>
      <c r="Z55" s="774"/>
      <c r="AA55" s="297"/>
      <c r="AB55" s="297"/>
      <c r="AC55" s="297"/>
      <c r="AD55" s="297"/>
      <c r="AE55" s="297"/>
      <c r="AF55" s="297"/>
      <c r="AG55" s="297"/>
      <c r="AH55" s="297"/>
      <c r="AI55" s="297"/>
      <c r="AJ55" s="297"/>
      <c r="AK55" s="297"/>
      <c r="AL55" s="297"/>
      <c r="AM55" s="297"/>
    </row>
    <row r="56" spans="2:39" ht="20.399999999999999" customHeight="1" x14ac:dyDescent="0.25">
      <c r="B56" s="4"/>
      <c r="C56" s="4"/>
      <c r="D56" s="4"/>
      <c r="E56" s="4"/>
      <c r="F56" s="4"/>
      <c r="G56" s="4"/>
      <c r="I56" s="4"/>
      <c r="J56" s="4"/>
      <c r="K56" s="4"/>
      <c r="L56" s="4"/>
      <c r="M56" s="4"/>
      <c r="N56" s="4"/>
      <c r="O56" s="4"/>
      <c r="P56" s="4"/>
      <c r="Q56" s="4"/>
      <c r="R56" s="4"/>
      <c r="S56" s="898" t="str">
        <f>VLOOKUP(Data!G2,Data!G22:H25,2,FALSE)</f>
        <v>Udfyldes af Energistyrelsen</v>
      </c>
      <c r="T56" s="898"/>
      <c r="U56" s="898"/>
      <c r="V56" s="898"/>
      <c r="W56" s="898"/>
      <c r="X56" s="898"/>
      <c r="Y56" s="297"/>
      <c r="Z56" s="774"/>
      <c r="AA56" s="297"/>
      <c r="AB56" s="297"/>
      <c r="AC56" s="297"/>
      <c r="AD56" s="297"/>
      <c r="AE56" s="297"/>
      <c r="AF56" s="297"/>
      <c r="AG56" s="297"/>
      <c r="AH56" s="297"/>
      <c r="AI56" s="297"/>
      <c r="AJ56" s="297"/>
      <c r="AK56" s="297"/>
      <c r="AL56" s="297"/>
      <c r="AM56" s="297"/>
    </row>
    <row r="57" spans="2:39" ht="9" customHeight="1" x14ac:dyDescent="0.25">
      <c r="B57" s="4"/>
      <c r="C57" s="4"/>
      <c r="D57" s="4"/>
      <c r="E57" s="4"/>
      <c r="F57" s="4"/>
      <c r="G57" s="4"/>
      <c r="I57" s="4"/>
      <c r="J57" s="4"/>
      <c r="K57" s="4"/>
      <c r="L57" s="4"/>
      <c r="M57" s="4"/>
      <c r="N57" s="4"/>
      <c r="O57" s="4"/>
      <c r="P57" s="4"/>
      <c r="Q57" s="4"/>
      <c r="R57" s="4"/>
      <c r="S57" s="921"/>
      <c r="T57" s="921"/>
      <c r="U57" s="921"/>
      <c r="V57" s="921"/>
      <c r="W57" s="921"/>
      <c r="X57" s="921"/>
      <c r="Y57" s="781"/>
      <c r="Z57" s="781"/>
      <c r="AA57" s="297"/>
      <c r="AB57" s="297"/>
      <c r="AC57" s="297"/>
      <c r="AD57" s="297"/>
      <c r="AE57" s="297"/>
      <c r="AF57" s="297"/>
      <c r="AG57" s="297"/>
      <c r="AH57" s="297"/>
      <c r="AI57" s="297"/>
      <c r="AJ57" s="297"/>
      <c r="AK57" s="297"/>
      <c r="AL57" s="297"/>
      <c r="AM57" s="297"/>
    </row>
    <row r="58" spans="2:39" ht="17.25" customHeight="1" x14ac:dyDescent="0.25">
      <c r="B58" s="4"/>
      <c r="C58" s="4"/>
      <c r="D58" s="4"/>
      <c r="E58" s="4"/>
      <c r="F58" s="4"/>
      <c r="G58" s="4"/>
      <c r="I58" s="4"/>
      <c r="J58" s="4"/>
      <c r="K58" s="4"/>
      <c r="L58" s="4"/>
      <c r="M58" s="4"/>
      <c r="N58" s="4"/>
      <c r="O58" s="4"/>
      <c r="P58" s="4"/>
      <c r="Q58" s="4"/>
      <c r="R58" s="4"/>
      <c r="S58" s="165" t="str">
        <f>Data!B84</f>
        <v>Godkendt</v>
      </c>
      <c r="T58" s="55"/>
      <c r="U58" s="55"/>
      <c r="V58" s="53"/>
      <c r="W58" s="30"/>
      <c r="X58" s="761"/>
      <c r="Y58" s="782"/>
      <c r="Z58" s="783"/>
      <c r="AA58" s="297"/>
      <c r="AB58" s="297"/>
      <c r="AC58" s="297"/>
      <c r="AD58" s="297"/>
      <c r="AE58" s="297"/>
      <c r="AF58" s="297"/>
      <c r="AG58" s="297"/>
      <c r="AH58" s="297"/>
      <c r="AI58" s="297"/>
      <c r="AJ58" s="297"/>
      <c r="AK58" s="297"/>
      <c r="AL58" s="297"/>
      <c r="AM58" s="297"/>
    </row>
    <row r="59" spans="2:39" ht="6.75" customHeight="1" x14ac:dyDescent="0.25">
      <c r="B59" s="4"/>
      <c r="C59" s="4"/>
      <c r="D59" s="4"/>
      <c r="E59" s="4"/>
      <c r="F59" s="4"/>
      <c r="G59" s="4"/>
      <c r="I59" s="4"/>
      <c r="J59" s="4"/>
      <c r="K59" s="4"/>
      <c r="L59" s="4"/>
      <c r="M59" s="4"/>
      <c r="N59" s="4"/>
      <c r="O59" s="4"/>
      <c r="P59" s="4"/>
      <c r="Q59" s="4"/>
      <c r="R59" s="4"/>
      <c r="S59" s="357"/>
      <c r="T59" s="47"/>
      <c r="U59" s="56"/>
      <c r="V59" s="28"/>
      <c r="W59" s="29"/>
      <c r="X59" s="51"/>
      <c r="Y59" s="782"/>
      <c r="Z59" s="784"/>
      <c r="AA59" s="297"/>
      <c r="AB59" s="297"/>
      <c r="AC59" s="297"/>
      <c r="AD59" s="297"/>
      <c r="AE59" s="297"/>
      <c r="AF59" s="297"/>
      <c r="AG59" s="297"/>
      <c r="AH59" s="297"/>
      <c r="AI59" s="297"/>
      <c r="AJ59" s="297"/>
      <c r="AK59" s="297"/>
      <c r="AL59" s="297"/>
      <c r="AM59" s="297"/>
    </row>
    <row r="60" spans="2:39" ht="15" x14ac:dyDescent="0.25">
      <c r="B60" s="4"/>
      <c r="C60" s="4"/>
      <c r="D60" s="4"/>
      <c r="E60" s="4"/>
      <c r="F60" s="4"/>
      <c r="G60" s="4"/>
      <c r="I60" s="4"/>
      <c r="J60" s="4"/>
      <c r="K60" s="4"/>
      <c r="L60" s="4"/>
      <c r="M60" s="4"/>
      <c r="N60" s="4"/>
      <c r="O60" s="4"/>
      <c r="P60" s="4"/>
      <c r="Q60" s="4"/>
      <c r="R60" s="4"/>
      <c r="S60" s="359" t="str">
        <f>Data!B84</f>
        <v>Godkendt</v>
      </c>
      <c r="T60" s="55"/>
      <c r="U60" s="55"/>
      <c r="V60" s="53"/>
      <c r="W60" s="30"/>
      <c r="X60" s="761"/>
      <c r="Y60" s="782"/>
      <c r="Z60" s="785"/>
      <c r="AA60" s="297"/>
      <c r="AB60" s="297"/>
      <c r="AC60" s="297"/>
      <c r="AD60" s="297"/>
      <c r="AE60" s="297"/>
      <c r="AF60" s="297"/>
      <c r="AG60" s="297"/>
      <c r="AH60" s="297"/>
      <c r="AI60" s="297"/>
      <c r="AJ60" s="297"/>
      <c r="AK60" s="297"/>
      <c r="AL60" s="297"/>
      <c r="AM60" s="297"/>
    </row>
    <row r="61" spans="2:39" ht="15" x14ac:dyDescent="0.25">
      <c r="B61" s="4"/>
      <c r="C61" s="4"/>
      <c r="D61" s="4"/>
      <c r="E61" s="4"/>
      <c r="F61" s="4"/>
      <c r="G61" s="4"/>
      <c r="I61" s="4"/>
      <c r="J61" s="4"/>
      <c r="K61" s="4"/>
      <c r="L61" s="4"/>
      <c r="M61" s="4"/>
      <c r="N61" s="4"/>
      <c r="O61" s="4"/>
      <c r="P61" s="4"/>
      <c r="Q61" s="4"/>
      <c r="R61" s="4"/>
      <c r="S61" s="357"/>
      <c r="T61" s="47"/>
      <c r="U61" s="47"/>
      <c r="V61" s="9"/>
      <c r="W61" s="9"/>
      <c r="X61" s="9"/>
      <c r="Y61" s="442"/>
      <c r="Z61" s="442"/>
      <c r="AA61" s="297"/>
      <c r="AB61" s="297"/>
      <c r="AC61" s="297"/>
      <c r="AD61" s="297"/>
      <c r="AE61" s="297"/>
      <c r="AF61" s="297"/>
      <c r="AG61" s="297"/>
      <c r="AH61" s="297"/>
      <c r="AI61" s="297"/>
      <c r="AJ61" s="297"/>
      <c r="AK61" s="297"/>
      <c r="AL61" s="297"/>
      <c r="AM61" s="297"/>
    </row>
    <row r="62" spans="2:39" ht="18" customHeight="1" x14ac:dyDescent="0.25">
      <c r="B62" s="4"/>
      <c r="C62" s="297" t="str">
        <f>IF(Data!L9&lt;7,"S","T")</f>
        <v>S</v>
      </c>
      <c r="D62" s="4"/>
      <c r="E62" s="4"/>
      <c r="F62" s="4"/>
      <c r="G62" s="4"/>
      <c r="I62" s="4"/>
      <c r="J62" s="4"/>
      <c r="K62" s="4"/>
      <c r="L62" s="4"/>
      <c r="M62" s="4"/>
      <c r="N62" s="4"/>
      <c r="O62" s="4"/>
      <c r="P62" s="4"/>
      <c r="Q62" s="4"/>
      <c r="R62" s="4"/>
      <c r="S62" s="359" t="str">
        <f>Data!B84</f>
        <v>Godkendt</v>
      </c>
      <c r="T62" s="55"/>
      <c r="U62" s="55"/>
      <c r="V62" s="41"/>
      <c r="W62" s="41"/>
      <c r="X62" s="762"/>
      <c r="Y62" s="442"/>
      <c r="Z62" s="442"/>
      <c r="AA62" s="297"/>
      <c r="AB62" s="297"/>
      <c r="AC62" s="297"/>
      <c r="AD62" s="297"/>
      <c r="AE62" s="297"/>
      <c r="AF62" s="297"/>
      <c r="AG62" s="297"/>
      <c r="AH62" s="297"/>
      <c r="AI62" s="297"/>
      <c r="AJ62" s="297"/>
      <c r="AK62" s="297"/>
      <c r="AL62" s="297"/>
      <c r="AM62" s="297"/>
    </row>
    <row r="63" spans="2:39" ht="6.15" customHeight="1" x14ac:dyDescent="0.25">
      <c r="B63" s="99"/>
      <c r="C63" s="4"/>
      <c r="D63" s="4"/>
      <c r="E63" s="99"/>
      <c r="F63" s="99"/>
      <c r="G63" s="99"/>
      <c r="I63" s="99"/>
      <c r="J63" s="4"/>
      <c r="K63" s="4"/>
      <c r="L63" s="4"/>
      <c r="M63" s="4"/>
      <c r="N63" s="173"/>
      <c r="O63" s="174"/>
      <c r="P63" s="174"/>
      <c r="Q63" s="174"/>
      <c r="R63" s="4"/>
      <c r="S63" s="4"/>
      <c r="T63" s="4"/>
      <c r="U63" s="4"/>
      <c r="V63" s="4"/>
      <c r="W63" s="4"/>
      <c r="X63" s="4"/>
      <c r="Y63" s="297"/>
      <c r="Z63" s="774"/>
      <c r="AA63" s="297"/>
      <c r="AB63" s="297"/>
      <c r="AC63" s="297"/>
      <c r="AD63" s="297"/>
      <c r="AE63" s="297"/>
      <c r="AF63" s="297"/>
      <c r="AG63" s="297"/>
      <c r="AH63" s="297"/>
      <c r="AI63" s="297"/>
      <c r="AJ63" s="297"/>
      <c r="AK63" s="297"/>
      <c r="AL63" s="297"/>
      <c r="AM63" s="297"/>
    </row>
    <row r="64" spans="2:39" ht="2.25" customHeight="1" x14ac:dyDescent="0.3">
      <c r="B64" s="99"/>
      <c r="C64" s="4"/>
      <c r="D64" s="4"/>
      <c r="E64" s="99"/>
      <c r="F64" s="99"/>
      <c r="G64" s="99"/>
      <c r="I64" s="99"/>
      <c r="J64" s="4"/>
      <c r="K64" s="4"/>
      <c r="L64" s="4"/>
      <c r="M64" s="4"/>
      <c r="N64" s="49"/>
      <c r="O64" s="89"/>
      <c r="P64" s="89"/>
      <c r="Q64" s="89"/>
      <c r="R64" s="89"/>
      <c r="S64" s="89"/>
      <c r="T64" s="89"/>
      <c r="U64" s="89"/>
      <c r="V64" s="89"/>
      <c r="W64" s="4"/>
      <c r="X64" s="4"/>
      <c r="Y64" s="774"/>
      <c r="Z64" s="297"/>
      <c r="AA64" s="297"/>
      <c r="AB64" s="297"/>
      <c r="AC64" s="297"/>
      <c r="AD64" s="297"/>
      <c r="AE64" s="297"/>
      <c r="AF64" s="297"/>
      <c r="AG64" s="297"/>
      <c r="AH64" s="297"/>
      <c r="AI64" s="297"/>
      <c r="AJ64" s="297"/>
      <c r="AK64" s="297"/>
      <c r="AL64" s="297"/>
      <c r="AM64" s="297"/>
    </row>
    <row r="65" spans="2:24" hidden="1" x14ac:dyDescent="0.25">
      <c r="B65" s="99"/>
      <c r="C65" s="4"/>
      <c r="D65" s="4"/>
      <c r="E65" s="99"/>
      <c r="F65" s="99"/>
      <c r="G65" s="99"/>
      <c r="I65" s="99"/>
      <c r="J65" s="4"/>
      <c r="K65" s="4"/>
      <c r="L65" s="4"/>
      <c r="M65" s="4"/>
      <c r="N65" s="4"/>
      <c r="O65" s="4"/>
      <c r="P65" s="4"/>
      <c r="Q65" s="4"/>
      <c r="R65" s="4"/>
      <c r="S65" s="4"/>
      <c r="T65" s="4"/>
      <c r="U65" s="4"/>
      <c r="V65" s="4"/>
      <c r="W65" s="4"/>
      <c r="X65" s="4"/>
    </row>
    <row r="66" spans="2:24" hidden="1" x14ac:dyDescent="0.25">
      <c r="B66" s="99"/>
      <c r="C66" s="4"/>
      <c r="D66" s="4"/>
      <c r="E66" s="99"/>
      <c r="F66" s="99"/>
      <c r="G66" s="99"/>
      <c r="I66" s="99"/>
      <c r="J66" s="4"/>
      <c r="K66" s="4"/>
      <c r="L66" s="4"/>
      <c r="M66" s="4"/>
      <c r="N66" s="4"/>
      <c r="O66" s="4"/>
      <c r="P66" s="4"/>
      <c r="Q66" s="4"/>
      <c r="R66" s="4"/>
      <c r="S66" s="4"/>
      <c r="T66" s="4"/>
      <c r="U66" s="4"/>
      <c r="V66" s="4"/>
      <c r="W66" s="4"/>
      <c r="X66" s="4"/>
    </row>
    <row r="67" spans="2:24" ht="2.25" customHeight="1" x14ac:dyDescent="0.25">
      <c r="B67" s="99"/>
      <c r="C67" s="4"/>
      <c r="D67" s="4"/>
      <c r="E67" s="99"/>
      <c r="F67" s="99"/>
      <c r="G67" s="99"/>
      <c r="I67" s="99"/>
      <c r="J67" s="4"/>
      <c r="K67" s="4"/>
      <c r="L67" s="4"/>
      <c r="M67" s="4"/>
      <c r="N67" s="4"/>
      <c r="O67" s="4"/>
      <c r="P67" s="4"/>
      <c r="Q67" s="4"/>
      <c r="R67" s="4"/>
      <c r="S67" s="4"/>
      <c r="T67" s="4"/>
      <c r="U67" s="4"/>
      <c r="V67" s="4"/>
      <c r="W67" s="4"/>
      <c r="X67" s="4"/>
    </row>
    <row r="68" spans="2:24" ht="10.5" hidden="1" customHeight="1" x14ac:dyDescent="0.25">
      <c r="J68"/>
      <c r="K68"/>
      <c r="L68"/>
      <c r="M68"/>
      <c r="N68"/>
      <c r="O68"/>
      <c r="P68"/>
      <c r="Q68"/>
      <c r="R68"/>
      <c r="S68"/>
      <c r="T68"/>
    </row>
    <row r="69" spans="2:24" ht="13.5" hidden="1" customHeight="1" x14ac:dyDescent="0.25">
      <c r="J69"/>
      <c r="K69"/>
      <c r="L69"/>
      <c r="M69"/>
      <c r="N69"/>
      <c r="O69"/>
      <c r="P69"/>
      <c r="Q69" s="31"/>
      <c r="R69" s="31"/>
      <c r="S69" s="31"/>
      <c r="T69" s="31"/>
      <c r="U69" s="31"/>
      <c r="V69" s="31"/>
      <c r="W69" s="31"/>
      <c r="X69" s="31"/>
    </row>
    <row r="70" spans="2:24" ht="0.75" hidden="1" customHeight="1" x14ac:dyDescent="0.25">
      <c r="J70"/>
      <c r="K70"/>
      <c r="L70"/>
      <c r="M70"/>
      <c r="N70"/>
      <c r="O70"/>
      <c r="P70"/>
      <c r="Q70"/>
      <c r="R70"/>
      <c r="S70"/>
      <c r="T70"/>
    </row>
    <row r="71" spans="2:24" ht="0.75" hidden="1" customHeight="1" x14ac:dyDescent="0.25">
      <c r="J71"/>
      <c r="K71"/>
      <c r="L71"/>
      <c r="M71"/>
      <c r="N71"/>
      <c r="O71"/>
      <c r="P71"/>
      <c r="Q71"/>
      <c r="R71"/>
      <c r="S71"/>
      <c r="T71"/>
    </row>
    <row r="72" spans="2:24" x14ac:dyDescent="0.25">
      <c r="J72"/>
      <c r="K72"/>
      <c r="L72"/>
      <c r="M72"/>
      <c r="N72"/>
      <c r="O72"/>
      <c r="P72"/>
      <c r="Q72"/>
      <c r="R72"/>
      <c r="S72"/>
      <c r="T72"/>
    </row>
    <row r="73" spans="2:24" x14ac:dyDescent="0.25">
      <c r="J73"/>
      <c r="K73"/>
      <c r="L73"/>
      <c r="M73"/>
      <c r="N73"/>
      <c r="O73"/>
      <c r="P73"/>
      <c r="Q73"/>
      <c r="R73"/>
      <c r="S73"/>
      <c r="T73"/>
    </row>
    <row r="74" spans="2:24" x14ac:dyDescent="0.25">
      <c r="J74"/>
      <c r="K74"/>
      <c r="L74"/>
      <c r="M74"/>
      <c r="N74"/>
      <c r="O74"/>
      <c r="P74"/>
      <c r="Q74"/>
      <c r="R74"/>
      <c r="S74"/>
      <c r="T74"/>
    </row>
    <row r="75" spans="2:24" x14ac:dyDescent="0.25">
      <c r="J75"/>
      <c r="K75"/>
      <c r="L75"/>
      <c r="M75"/>
      <c r="N75"/>
      <c r="O75"/>
      <c r="P75"/>
      <c r="Q75"/>
      <c r="R75"/>
      <c r="S75"/>
      <c r="T75"/>
    </row>
    <row r="76" spans="2:24" x14ac:dyDescent="0.25">
      <c r="J76"/>
      <c r="K76"/>
      <c r="L76"/>
      <c r="M76"/>
      <c r="N76"/>
      <c r="O76"/>
      <c r="P76"/>
      <c r="Q76"/>
      <c r="R76"/>
      <c r="S76"/>
      <c r="T76"/>
    </row>
    <row r="77" spans="2:24" x14ac:dyDescent="0.25">
      <c r="J77"/>
      <c r="K77"/>
      <c r="L77"/>
      <c r="M77"/>
      <c r="N77"/>
      <c r="O77"/>
      <c r="P77"/>
      <c r="Q77"/>
      <c r="R77"/>
      <c r="S77"/>
      <c r="T77"/>
    </row>
    <row r="78" spans="2:24" x14ac:dyDescent="0.25">
      <c r="J78"/>
      <c r="K78"/>
      <c r="L78"/>
      <c r="M78"/>
      <c r="N78"/>
      <c r="O78"/>
      <c r="P78"/>
      <c r="Q78"/>
      <c r="R78"/>
      <c r="S78"/>
      <c r="T78"/>
    </row>
    <row r="79" spans="2:24" x14ac:dyDescent="0.25">
      <c r="J79"/>
      <c r="K79"/>
      <c r="L79"/>
      <c r="M79"/>
      <c r="N79"/>
      <c r="O79"/>
      <c r="P79"/>
      <c r="Q79"/>
      <c r="R79"/>
      <c r="S79"/>
      <c r="T79"/>
    </row>
    <row r="80" spans="2:24" x14ac:dyDescent="0.25">
      <c r="J80"/>
      <c r="K80"/>
      <c r="L80"/>
      <c r="M80"/>
      <c r="N80"/>
      <c r="U80" s="93"/>
      <c r="V80" s="93"/>
      <c r="W80" s="93"/>
      <c r="X80" s="93"/>
    </row>
    <row r="81" spans="10:20" x14ac:dyDescent="0.25">
      <c r="J81"/>
      <c r="K81"/>
      <c r="L81"/>
      <c r="M81"/>
      <c r="N81"/>
      <c r="O81"/>
      <c r="P81"/>
      <c r="Q81"/>
      <c r="R81"/>
      <c r="S81"/>
      <c r="T81"/>
    </row>
    <row r="82" spans="10:20" x14ac:dyDescent="0.25">
      <c r="J82"/>
      <c r="K82"/>
      <c r="L82"/>
      <c r="M82"/>
      <c r="N82"/>
      <c r="O82"/>
      <c r="P82"/>
      <c r="Q82"/>
      <c r="R82"/>
      <c r="S82"/>
      <c r="T82"/>
    </row>
    <row r="83" spans="10:20" x14ac:dyDescent="0.25">
      <c r="J83"/>
      <c r="K83"/>
      <c r="L83"/>
      <c r="M83"/>
      <c r="N83"/>
      <c r="O83"/>
      <c r="P83"/>
      <c r="Q83"/>
      <c r="R83"/>
      <c r="S83"/>
      <c r="T83"/>
    </row>
    <row r="84" spans="10:20" x14ac:dyDescent="0.25">
      <c r="J84"/>
      <c r="K84"/>
      <c r="L84"/>
      <c r="M84"/>
      <c r="N84"/>
      <c r="O84"/>
      <c r="P84"/>
      <c r="Q84"/>
      <c r="R84"/>
      <c r="S84"/>
      <c r="T84"/>
    </row>
    <row r="85" spans="10:20" x14ac:dyDescent="0.25">
      <c r="J85"/>
      <c r="K85"/>
      <c r="L85"/>
      <c r="M85"/>
      <c r="N85"/>
      <c r="O85"/>
      <c r="P85"/>
      <c r="Q85"/>
      <c r="R85"/>
      <c r="S85"/>
      <c r="T85"/>
    </row>
    <row r="86" spans="10:20" x14ac:dyDescent="0.25">
      <c r="J86"/>
      <c r="K86"/>
      <c r="L86"/>
      <c r="M86"/>
      <c r="N86"/>
      <c r="O86"/>
      <c r="P86"/>
      <c r="Q86"/>
      <c r="R86"/>
      <c r="S86"/>
      <c r="T86"/>
    </row>
    <row r="87" spans="10:20" x14ac:dyDescent="0.25">
      <c r="J87"/>
      <c r="K87"/>
      <c r="L87"/>
      <c r="M87"/>
      <c r="N87"/>
      <c r="O87"/>
      <c r="P87"/>
      <c r="Q87"/>
      <c r="R87"/>
      <c r="S87"/>
      <c r="T87"/>
    </row>
    <row r="88" spans="10:20" x14ac:dyDescent="0.25">
      <c r="J88"/>
      <c r="K88"/>
      <c r="L88"/>
      <c r="M88"/>
      <c r="N88"/>
      <c r="O88"/>
      <c r="P88"/>
      <c r="Q88"/>
      <c r="R88"/>
      <c r="S88"/>
      <c r="T88"/>
    </row>
    <row r="89" spans="10:20" x14ac:dyDescent="0.25">
      <c r="J89"/>
      <c r="K89"/>
      <c r="L89"/>
      <c r="M89"/>
      <c r="N89"/>
      <c r="O89"/>
      <c r="P89"/>
      <c r="Q89"/>
      <c r="R89"/>
      <c r="S89"/>
      <c r="T89"/>
    </row>
    <row r="90" spans="10:20" x14ac:dyDescent="0.25">
      <c r="J90"/>
      <c r="K90"/>
      <c r="L90"/>
      <c r="M90"/>
      <c r="N90"/>
      <c r="O90"/>
      <c r="P90"/>
      <c r="Q90"/>
      <c r="R90"/>
      <c r="S90"/>
      <c r="T90"/>
    </row>
    <row r="91" spans="10:20" x14ac:dyDescent="0.25">
      <c r="J91"/>
      <c r="K91"/>
      <c r="L91"/>
      <c r="M91"/>
      <c r="N91"/>
      <c r="O91"/>
      <c r="P91"/>
      <c r="Q91"/>
      <c r="R91"/>
      <c r="S91"/>
      <c r="T91"/>
    </row>
    <row r="92" spans="10:20" x14ac:dyDescent="0.25">
      <c r="J92"/>
      <c r="K92"/>
      <c r="L92"/>
      <c r="M92"/>
      <c r="N92"/>
      <c r="O92"/>
      <c r="P92"/>
      <c r="Q92"/>
      <c r="R92"/>
      <c r="S92"/>
      <c r="T92"/>
    </row>
    <row r="93" spans="10:20" x14ac:dyDescent="0.25">
      <c r="J93"/>
      <c r="K93"/>
      <c r="L93"/>
      <c r="M93"/>
      <c r="N93"/>
      <c r="O93"/>
      <c r="P93"/>
      <c r="Q93"/>
      <c r="R93"/>
      <c r="S93"/>
      <c r="T93"/>
    </row>
    <row r="94" spans="10:20" x14ac:dyDescent="0.25">
      <c r="J94"/>
      <c r="K94"/>
      <c r="L94"/>
      <c r="M94"/>
      <c r="N94"/>
      <c r="O94"/>
      <c r="P94"/>
      <c r="Q94"/>
      <c r="R94"/>
      <c r="S94"/>
      <c r="T94"/>
    </row>
    <row r="95" spans="10:20" x14ac:dyDescent="0.25">
      <c r="J95"/>
      <c r="K95"/>
      <c r="L95"/>
      <c r="M95"/>
      <c r="N95"/>
      <c r="O95"/>
      <c r="P95"/>
      <c r="Q95"/>
      <c r="R95"/>
      <c r="S95"/>
      <c r="T95"/>
    </row>
    <row r="96" spans="10:20" x14ac:dyDescent="0.25">
      <c r="J96"/>
      <c r="K96"/>
      <c r="L96"/>
      <c r="M96"/>
      <c r="N96"/>
      <c r="O96"/>
      <c r="P96"/>
      <c r="Q96"/>
      <c r="R96"/>
      <c r="S96"/>
      <c r="T96"/>
    </row>
    <row r="97" spans="10:20" x14ac:dyDescent="0.25">
      <c r="J97"/>
      <c r="K97"/>
      <c r="L97"/>
      <c r="M97"/>
      <c r="N97"/>
      <c r="O97"/>
      <c r="P97"/>
      <c r="Q97"/>
      <c r="R97"/>
      <c r="S97"/>
      <c r="T97"/>
    </row>
    <row r="98" spans="10:20" x14ac:dyDescent="0.25">
      <c r="J98"/>
      <c r="K98"/>
      <c r="L98"/>
      <c r="M98"/>
      <c r="N98"/>
      <c r="O98"/>
      <c r="P98"/>
      <c r="Q98"/>
      <c r="R98"/>
      <c r="S98"/>
      <c r="T98"/>
    </row>
    <row r="99" spans="10:20" x14ac:dyDescent="0.25">
      <c r="J99"/>
      <c r="K99"/>
      <c r="L99"/>
      <c r="M99"/>
      <c r="N99"/>
      <c r="O99"/>
      <c r="P99"/>
      <c r="Q99"/>
      <c r="R99"/>
      <c r="S99"/>
      <c r="T99"/>
    </row>
    <row r="100" spans="10:20" x14ac:dyDescent="0.25">
      <c r="J100"/>
      <c r="K100"/>
      <c r="L100"/>
      <c r="M100"/>
      <c r="N100"/>
      <c r="O100"/>
      <c r="P100"/>
      <c r="Q100"/>
      <c r="R100"/>
      <c r="S100"/>
      <c r="T100"/>
    </row>
    <row r="101" spans="10:20" x14ac:dyDescent="0.25">
      <c r="J101"/>
      <c r="K101"/>
      <c r="L101"/>
      <c r="M101"/>
      <c r="N101"/>
      <c r="O101"/>
      <c r="P101"/>
      <c r="Q101"/>
      <c r="R101"/>
      <c r="S101"/>
      <c r="T101"/>
    </row>
    <row r="102" spans="10:20" x14ac:dyDescent="0.25">
      <c r="J102"/>
      <c r="K102"/>
      <c r="L102"/>
      <c r="M102"/>
      <c r="N102"/>
      <c r="O102"/>
      <c r="P102"/>
      <c r="Q102"/>
      <c r="R102"/>
      <c r="S102"/>
      <c r="T102"/>
    </row>
    <row r="103" spans="10:20" x14ac:dyDescent="0.25">
      <c r="J103"/>
      <c r="K103"/>
      <c r="L103"/>
      <c r="M103"/>
      <c r="N103"/>
      <c r="O103"/>
      <c r="P103"/>
      <c r="Q103"/>
      <c r="R103"/>
      <c r="S103"/>
      <c r="T103"/>
    </row>
    <row r="104" spans="10:20" x14ac:dyDescent="0.25">
      <c r="J104"/>
      <c r="K104"/>
      <c r="L104"/>
      <c r="M104"/>
      <c r="N104"/>
      <c r="O104"/>
      <c r="P104"/>
      <c r="Q104"/>
      <c r="R104"/>
      <c r="S104"/>
      <c r="T104"/>
    </row>
    <row r="105" spans="10:20" x14ac:dyDescent="0.25">
      <c r="J105"/>
      <c r="K105"/>
      <c r="L105"/>
      <c r="M105"/>
      <c r="N105"/>
      <c r="O105"/>
      <c r="P105"/>
      <c r="Q105"/>
      <c r="R105"/>
      <c r="S105"/>
      <c r="T105"/>
    </row>
    <row r="106" spans="10:20" x14ac:dyDescent="0.25">
      <c r="J106"/>
      <c r="K106"/>
      <c r="L106"/>
      <c r="M106"/>
      <c r="N106"/>
      <c r="O106"/>
      <c r="P106"/>
      <c r="Q106"/>
      <c r="R106"/>
      <c r="S106"/>
      <c r="T106"/>
    </row>
    <row r="107" spans="10:20" x14ac:dyDescent="0.25">
      <c r="J107"/>
      <c r="K107"/>
      <c r="L107"/>
      <c r="M107"/>
      <c r="N107"/>
      <c r="O107"/>
      <c r="P107"/>
      <c r="Q107"/>
      <c r="R107"/>
      <c r="S107"/>
      <c r="T107"/>
    </row>
    <row r="108" spans="10:20" x14ac:dyDescent="0.25">
      <c r="J108"/>
      <c r="K108"/>
      <c r="L108"/>
      <c r="M108"/>
      <c r="N108"/>
      <c r="O108"/>
      <c r="P108"/>
      <c r="Q108"/>
      <c r="R108"/>
      <c r="S108"/>
      <c r="T108"/>
    </row>
  </sheetData>
  <sheetProtection algorithmName="SHA-512" hashValue="G+nmD2DE8tPm9Ey/foGjl4ETMz+J2rnPOMZJJqMt8hzQ//M6XkGSZ99rfZg0+5gIprL7CqmA6PaSayW8jwx1YQ==" saltValue="51DPknr4QodtSjdbX0y1zA==" spinCount="100000" sheet="1" objects="1" scenarios="1"/>
  <mergeCells count="41">
    <mergeCell ref="D3:G4"/>
    <mergeCell ref="Z4:Z9"/>
    <mergeCell ref="D8:G8"/>
    <mergeCell ref="S50:X51"/>
    <mergeCell ref="S56:X57"/>
    <mergeCell ref="R48:X48"/>
    <mergeCell ref="V49:X49"/>
    <mergeCell ref="D9:E9"/>
    <mergeCell ref="W4:W9"/>
    <mergeCell ref="S4:S9"/>
    <mergeCell ref="B48:Q48"/>
    <mergeCell ref="C42:E44"/>
    <mergeCell ref="X4:X9"/>
    <mergeCell ref="E7:G7"/>
    <mergeCell ref="B3:C4"/>
    <mergeCell ref="P4:P9"/>
    <mergeCell ref="AA4:AA9"/>
    <mergeCell ref="J4:J9"/>
    <mergeCell ref="M4:M9"/>
    <mergeCell ref="N4:N9"/>
    <mergeCell ref="O4:O9"/>
    <mergeCell ref="K4:K9"/>
    <mergeCell ref="L4:L9"/>
    <mergeCell ref="R4:R9"/>
    <mergeCell ref="T4:T9"/>
    <mergeCell ref="Y4:Y9"/>
    <mergeCell ref="Q4:Q9"/>
    <mergeCell ref="U4:U9"/>
    <mergeCell ref="V4:V9"/>
    <mergeCell ref="AB4:AB9"/>
    <mergeCell ref="AC4:AC9"/>
    <mergeCell ref="AD4:AD9"/>
    <mergeCell ref="AJ4:AJ9"/>
    <mergeCell ref="AK4:AK9"/>
    <mergeCell ref="AL4:AL9"/>
    <mergeCell ref="AM4:AM9"/>
    <mergeCell ref="AE4:AE9"/>
    <mergeCell ref="AF4:AF9"/>
    <mergeCell ref="AG4:AG9"/>
    <mergeCell ref="AH4:AH9"/>
    <mergeCell ref="AI4:AI9"/>
  </mergeCells>
  <conditionalFormatting sqref="G15">
    <cfRule type="expression" dxfId="276" priority="45">
      <formula>$G$12=2</formula>
    </cfRule>
  </conditionalFormatting>
  <conditionalFormatting sqref="I15">
    <cfRule type="expression" dxfId="274" priority="34">
      <formula>$G$12=2</formula>
    </cfRule>
  </conditionalFormatting>
  <conditionalFormatting sqref="I37">
    <cfRule type="cellIs" dxfId="273" priority="35" stopIfTrue="1" operator="lessThan">
      <formula>0</formula>
    </cfRule>
  </conditionalFormatting>
  <conditionalFormatting sqref="I41 K41:X41 J42:X47">
    <cfRule type="cellIs" dxfId="272" priority="36" stopIfTrue="1" operator="equal">
      <formula>0</formula>
    </cfRule>
  </conditionalFormatting>
  <conditionalFormatting sqref="J16:X17 J19:X20 J24:X29">
    <cfRule type="expression" dxfId="271" priority="33" stopIfTrue="1">
      <formula>AO16&gt;0</formula>
    </cfRule>
  </conditionalFormatting>
  <conditionalFormatting sqref="J21:AM22 J31:AM34 J36:AM38 J40:AM40 Z41:AM41 Y42:AM45">
    <cfRule type="cellIs" dxfId="269" priority="11" stopIfTrue="1" operator="equal">
      <formula>0</formula>
    </cfRule>
  </conditionalFormatting>
  <conditionalFormatting sqref="S56">
    <cfRule type="expression" dxfId="268" priority="69" stopIfTrue="1">
      <formula>LEN($S$56)&lt;2</formula>
    </cfRule>
  </conditionalFormatting>
  <conditionalFormatting sqref="Y46:Y47">
    <cfRule type="cellIs" dxfId="265" priority="14" stopIfTrue="1" operator="equal">
      <formula>0</formula>
    </cfRule>
  </conditionalFormatting>
  <conditionalFormatting sqref="Y16:AM17 Y19:AM20 Y24:AM29">
    <cfRule type="expression" dxfId="260" priority="8" stopIfTrue="1">
      <formula>BF16&gt;0</formula>
    </cfRule>
  </conditionalFormatting>
  <conditionalFormatting sqref="AN36:BU36">
    <cfRule type="cellIs" dxfId="255" priority="26" stopIfTrue="1" operator="equal">
      <formula>0</formula>
    </cfRule>
  </conditionalFormatting>
  <dataValidations count="2">
    <dataValidation type="custom" allowBlank="1" showInputMessage="1" showErrorMessage="1" error="Must be after start date" sqref="F5" xr:uid="{00000000-0002-0000-0800-000000000000}">
      <formula1>F5&gt;D5</formula1>
    </dataValidation>
    <dataValidation type="decimal" operator="lessThanOrEqual" allowBlank="1" showInputMessage="1" showErrorMessage="1" errorTitle="Overhead for højt" error="Overhead kan maskimalt være lønomkostninger gange oprindeligt aftalte overhead." sqref="J21:AM21" xr:uid="{00000000-0002-0000-0800-000001000000}">
      <formula1>J48</formula1>
    </dataValidation>
  </dataValidations>
  <pageMargins left="0.19685039370078741" right="0.19685039370078741" top="0.35433070866141736" bottom="0.35433070866141736" header="0.31496062992125984" footer="0.31496062992125984"/>
  <pageSetup paperSize="9" scale="61" fitToWidth="2" orientation="landscape" r:id="rId1"/>
  <colBreaks count="1" manualBreakCount="1">
    <brk id="24" max="66" man="1"/>
  </colBreaks>
  <extLst>
    <ext xmlns:x14="http://schemas.microsoft.com/office/spreadsheetml/2009/9/main" uri="{78C0D931-6437-407d-A8EE-F0AAD7539E65}">
      <x14:conditionalFormattings>
        <x14:conditionalFormatting xmlns:xm="http://schemas.microsoft.com/office/excel/2006/main">
          <x14:cfRule type="expression" priority="41" id="{958C153E-1557-4121-8FA3-564F42BECF07}">
            <xm:f>'Budget &amp; Total'!$P$3=4</xm:f>
            <x14:dxf>
              <fill>
                <patternFill>
                  <bgColor rgb="FFBFE5E9"/>
                </patternFill>
              </fill>
            </x14:dxf>
          </x14:cfRule>
          <xm:sqref>D8</xm:sqref>
        </x14:conditionalFormatting>
        <x14:conditionalFormatting xmlns:xm="http://schemas.microsoft.com/office/excel/2006/main">
          <x14:cfRule type="expression" priority="40" id="{F9D6E0BC-3089-4FCF-9BD7-B8853F584723}">
            <xm:f>'Budget &amp; Total'!$P$3=4</xm:f>
            <x14:dxf>
              <fill>
                <patternFill>
                  <bgColor rgb="FFBFE5E9"/>
                </patternFill>
              </fill>
            </x14:dxf>
          </x14:cfRule>
          <xm:sqref>D9:E9</xm:sqref>
        </x14:conditionalFormatting>
        <x14:conditionalFormatting xmlns:xm="http://schemas.microsoft.com/office/excel/2006/main">
          <x14:cfRule type="expression" priority="39" id="{D8977F19-2C8F-4300-B28A-C23D05685B41}">
            <xm:f>'Budget &amp; Total'!$P$3=4</xm:f>
            <x14:dxf>
              <fill>
                <patternFill>
                  <bgColor rgb="FFBFE5E9"/>
                </patternFill>
              </fill>
            </x14:dxf>
          </x14:cfRule>
          <xm:sqref>F5</xm:sqref>
        </x14:conditionalFormatting>
        <x14:conditionalFormatting xmlns:xm="http://schemas.microsoft.com/office/excel/2006/main">
          <x14:cfRule type="expression" priority="46" id="{625DAD70-0460-40A3-AA4E-7D417E4118DD}">
            <xm:f>'Budget &amp; Total'!$P$3=4</xm:f>
            <x14:dxf>
              <fill>
                <patternFill>
                  <bgColor rgb="FF4CB6C1"/>
                </patternFill>
              </fill>
            </x14:dxf>
          </x14:cfRule>
          <xm:sqref>F15</xm:sqref>
        </x14:conditionalFormatting>
        <x14:conditionalFormatting xmlns:xm="http://schemas.microsoft.com/office/excel/2006/main">
          <x14:cfRule type="expression" priority="38" id="{0716194F-826B-4E1F-AA29-3AAF32116559}">
            <xm:f>'Budget &amp; Total'!$P$3=4</xm:f>
            <x14:dxf>
              <fill>
                <patternFill>
                  <bgColor rgb="FFBFE5E9"/>
                </patternFill>
              </fill>
            </x14:dxf>
          </x14:cfRule>
          <xm:sqref>G9</xm:sqref>
        </x14:conditionalFormatting>
        <x14:conditionalFormatting xmlns:xm="http://schemas.microsoft.com/office/excel/2006/main">
          <x14:cfRule type="expression" priority="44" id="{76494BC0-435E-49AA-9ED0-C948DEC9D7C2}">
            <xm:f>'Budget &amp; Total'!$P$3=4</xm:f>
            <x14:dxf>
              <fill>
                <patternFill>
                  <bgColor rgb="FFFF5253"/>
                </patternFill>
              </fill>
            </x14:dxf>
          </x14:cfRule>
          <xm:sqref>G15</xm:sqref>
        </x14:conditionalFormatting>
        <x14:conditionalFormatting xmlns:xm="http://schemas.microsoft.com/office/excel/2006/main">
          <x14:cfRule type="expression" priority="30" id="{6446EB8A-9A5D-4BF3-B7EF-44CB02BB6D32}">
            <xm:f>'Budget &amp; Total'!$P$3=4</xm:f>
            <x14:dxf>
              <fill>
                <patternFill>
                  <bgColor rgb="FFFF5253"/>
                </patternFill>
              </fill>
            </x14:dxf>
          </x14:cfRule>
          <xm:sqref>I15</xm:sqref>
        </x14:conditionalFormatting>
        <x14:conditionalFormatting xmlns:xm="http://schemas.microsoft.com/office/excel/2006/main">
          <x14:cfRule type="expression" priority="3" id="{C26DD6E6-AFC8-4591-A774-542008C97789}">
            <xm:f>'Budget &amp; Total'!$P$3=4</xm:f>
            <x14:dxf>
              <fill>
                <patternFill>
                  <bgColor rgb="FFBFE5E9"/>
                </patternFill>
              </fill>
            </x14:dxf>
          </x14:cfRule>
          <xm:sqref>J16:AM17 J19:AM20 J24:AM29 J35:AM35 J39:AM39</xm:sqref>
        </x14:conditionalFormatting>
        <x14:conditionalFormatting xmlns:xm="http://schemas.microsoft.com/office/excel/2006/main">
          <x14:cfRule type="expression" priority="12" stopIfTrue="1" id="{51A7EFC0-09FA-43A1-89E3-260169290120}">
            <xm:f>'P1'!BD16&gt;0</xm:f>
            <x14:dxf>
              <font>
                <color rgb="FFFF0000"/>
              </font>
            </x14:dxf>
          </x14:cfRule>
          <xm:sqref>Y24:Y29 Y16:Y17 Y19:Y20</xm:sqref>
        </x14:conditionalFormatting>
        <x14:conditionalFormatting xmlns:xm="http://schemas.microsoft.com/office/excel/2006/main">
          <x14:cfRule type="expression" priority="10" id="{CF5F48C3-66B7-4C96-BC5D-DD3E74C08AE0}">
            <xm:f>'P1'!$J$27&lt;'Budget &amp; Total'!$J$33</xm:f>
            <x14:dxf>
              <font>
                <color rgb="FFFF0000"/>
              </font>
            </x14:dxf>
          </x14:cfRule>
          <xm:sqref>Y27</xm:sqref>
        </x14:conditionalFormatting>
        <x14:conditionalFormatting xmlns:xm="http://schemas.microsoft.com/office/excel/2006/main">
          <x14:cfRule type="expression" priority="9" id="{7D08F4C4-77B5-4777-AB14-9BC9A2EB5312}">
            <xm:f>Data!$L$9&gt;6</xm:f>
            <x14:dxf>
              <font>
                <color theme="1"/>
              </font>
              <fill>
                <patternFill>
                  <bgColor theme="0"/>
                </patternFill>
              </fill>
            </x14:dxf>
          </x14:cfRule>
          <xm:sqref>Y1:AM63</xm:sqref>
        </x14:conditionalFormatting>
        <x14:conditionalFormatting xmlns:xm="http://schemas.microsoft.com/office/excel/2006/main">
          <x14:cfRule type="expression" priority="6" id="{116994F6-1171-4DDE-92E8-D8E86F669406}">
            <xm:f>Data!$L$9&gt;6</xm:f>
            <x14:dxf>
              <border>
                <top style="thin">
                  <color auto="1"/>
                </top>
                <vertical/>
                <horizontal/>
              </border>
            </x14:dxf>
          </x14:cfRule>
          <xm:sqref>Y2:AM2 Y16:AM16 Y19:AM19 Y21:AM23 Y31:AM33 Y38:AM38 Y41:AM42 Y45:AM45 Y48:AM48</xm:sqref>
        </x14:conditionalFormatting>
        <x14:conditionalFormatting xmlns:xm="http://schemas.microsoft.com/office/excel/2006/main">
          <x14:cfRule type="expression" priority="2" id="{217B45F2-06EB-459E-90F0-EC4147590F51}">
            <xm:f>'Budget &amp; Total'!$G$102&lt;6</xm:f>
            <x14:dxf>
              <fill>
                <patternFill patternType="none">
                  <bgColor auto="1"/>
                </patternFill>
              </fill>
            </x14:dxf>
          </x14:cfRule>
          <xm:sqref>Y15:AM40</xm:sqref>
        </x14:conditionalFormatting>
        <x14:conditionalFormatting xmlns:xm="http://schemas.microsoft.com/office/excel/2006/main">
          <x14:cfRule type="expression" priority="7" id="{3A76142E-088D-4D14-8899-BA7138A31BD3}">
            <xm:f>Data!$L$9&gt;6</xm:f>
            <x14:dxf>
              <fill>
                <patternFill>
                  <bgColor rgb="FFE1EDE6"/>
                </patternFill>
              </fill>
            </x14:dxf>
          </x14:cfRule>
          <xm:sqref>Y16:AM17 Y19:AM20 Y24:AM29 Y35:AM35 Y39:AM39</xm:sqref>
        </x14:conditionalFormatting>
        <x14:conditionalFormatting xmlns:xm="http://schemas.microsoft.com/office/excel/2006/main">
          <x14:cfRule type="expression" priority="4" id="{E12E2DD5-F9BF-4E59-B32B-B2A7098A234C}">
            <xm:f>Data!$L$9&gt;6</xm:f>
            <x14:dxf>
              <fill>
                <patternFill>
                  <bgColor rgb="FFE5E5E5"/>
                </patternFill>
              </fill>
            </x14:dxf>
          </x14:cfRule>
          <xm:sqref>Y41:AM45</xm:sqref>
        </x14:conditionalFormatting>
        <x14:conditionalFormatting xmlns:xm="http://schemas.microsoft.com/office/excel/2006/main">
          <x14:cfRule type="expression" priority="1" id="{43C5806B-4C4D-44D0-B83B-25A20DC74D8C}">
            <xm:f>'Budget &amp; Total'!$G$102&lt;6</xm:f>
            <x14:dxf>
              <font>
                <color theme="1"/>
              </font>
            </x14:dxf>
          </x14:cfRule>
          <xm:sqref>Y16:BV17 Y19:BV20 Y24:BV29 Y35:BV35 Y39:BV39</xm:sqref>
        </x14:conditionalFormatting>
        <x14:conditionalFormatting xmlns:xm="http://schemas.microsoft.com/office/excel/2006/main">
          <x14:cfRule type="expression" priority="13" stopIfTrue="1" id="{AE404E65-555B-4ADF-B7B1-8D5EBC082472}">
            <xm:f>'P1'!BV16&gt;0</xm:f>
            <x14:dxf>
              <font>
                <color rgb="FFFF0000"/>
              </font>
            </x14:dxf>
          </x14:cfRule>
          <xm:sqref>Z16:AM17 Z19:AM20 Z24:AM29</xm:sqref>
        </x14:conditionalFormatting>
        <x14:conditionalFormatting xmlns:xm="http://schemas.microsoft.com/office/excel/2006/main">
          <x14:cfRule type="expression" priority="5" id="{86B6B6B9-8621-4B01-BB95-9A7F97396F43}">
            <xm:f>Data!$L$9&gt;6</xm:f>
            <x14:dxf>
              <border>
                <right style="thin">
                  <color auto="1"/>
                </right>
                <vertical/>
                <horizontal/>
              </border>
            </x14:dxf>
          </x14:cfRule>
          <xm:sqref>AM2:AM45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811B57796E394EA4614745E1247C53" ma:contentTypeVersion="0" ma:contentTypeDescription="Create a new document." ma:contentTypeScope="" ma:versionID="578441640921359eef100fb2ab2fb3e2">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CA573E-8E5F-471F-8AA8-FB9DDF9D70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0202293-F795-4FC7-8565-931EA1C71404}">
  <ds:schemaRef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6F033A22-C2B4-49AA-BBD1-42C36C924079}">
  <ds:schemaRefs>
    <ds:schemaRef ds:uri="http://schemas.microsoft.com/office/2006/metadata/longProperties"/>
  </ds:schemaRefs>
</ds:datastoreItem>
</file>

<file path=customXml/itemProps4.xml><?xml version="1.0" encoding="utf-8"?>
<ds:datastoreItem xmlns:ds="http://schemas.openxmlformats.org/officeDocument/2006/customXml" ds:itemID="{DEBCFD4B-98D3-448F-A933-215302261E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20</vt:i4>
      </vt:variant>
      <vt:variant>
        <vt:lpstr>Navngivne områder</vt:lpstr>
      </vt:variant>
      <vt:variant>
        <vt:i4>42</vt:i4>
      </vt:variant>
    </vt:vector>
  </HeadingPairs>
  <TitlesOfParts>
    <vt:vector size="62" baseType="lpstr">
      <vt:lpstr>TAS</vt:lpstr>
      <vt:lpstr>Budget &amp; Total</vt:lpstr>
      <vt:lpstr>P1</vt:lpstr>
      <vt:lpstr>P2</vt:lpstr>
      <vt:lpstr>P3</vt:lpstr>
      <vt:lpstr>P4</vt:lpstr>
      <vt:lpstr>P5</vt:lpstr>
      <vt:lpstr>P6</vt:lpstr>
      <vt:lpstr>P7</vt:lpstr>
      <vt:lpstr>P8</vt:lpstr>
      <vt:lpstr>P9</vt:lpstr>
      <vt:lpstr>P10</vt:lpstr>
      <vt:lpstr>P11</vt:lpstr>
      <vt:lpstr>P12</vt:lpstr>
      <vt:lpstr>P13</vt:lpstr>
      <vt:lpstr>P14</vt:lpstr>
      <vt:lpstr>P15</vt:lpstr>
      <vt:lpstr>Partner-period(er)</vt:lpstr>
      <vt:lpstr>Period(er)</vt:lpstr>
      <vt:lpstr>Data</vt:lpstr>
      <vt:lpstr>'Budget &amp; Total'!A</vt:lpstr>
      <vt:lpstr>'P11'!AB</vt:lpstr>
      <vt:lpstr>'Budget &amp; Total'!B</vt:lpstr>
      <vt:lpstr>'P11'!BB</vt:lpstr>
      <vt:lpstr>'P12'!CB</vt:lpstr>
      <vt:lpstr>'Budget &amp; Total'!D</vt:lpstr>
      <vt:lpstr>'P12'!DB</vt:lpstr>
      <vt:lpstr>'Budget &amp; Total'!E</vt:lpstr>
      <vt:lpstr>'P13'!EB</vt:lpstr>
      <vt:lpstr>Energistyrelsen</vt:lpstr>
      <vt:lpstr>EUDP</vt:lpstr>
      <vt:lpstr>'P1'!F</vt:lpstr>
      <vt:lpstr>'P13'!FB</vt:lpstr>
      <vt:lpstr>'P1'!G</vt:lpstr>
      <vt:lpstr>'P14'!GB</vt:lpstr>
      <vt:lpstr>'P2'!H</vt:lpstr>
      <vt:lpstr>'P14'!HB</vt:lpstr>
      <vt:lpstr>'P2'!I</vt:lpstr>
      <vt:lpstr>'P15'!IB</vt:lpstr>
      <vt:lpstr>IEA</vt:lpstr>
      <vt:lpstr>'P3'!J</vt:lpstr>
      <vt:lpstr>'P15'!JB</vt:lpstr>
      <vt:lpstr>'P3'!K</vt:lpstr>
      <vt:lpstr>'P4'!L</vt:lpstr>
      <vt:lpstr>'P4'!M</vt:lpstr>
      <vt:lpstr>'P5'!N</vt:lpstr>
      <vt:lpstr>'P5'!O</vt:lpstr>
      <vt:lpstr>'P6'!P</vt:lpstr>
      <vt:lpstr>Pyrolysepuljen</vt:lpstr>
      <vt:lpstr>'P6'!Q</vt:lpstr>
      <vt:lpstr>'P7'!S</vt:lpstr>
      <vt:lpstr>'P7'!T</vt:lpstr>
      <vt:lpstr>'P8'!U</vt:lpstr>
      <vt:lpstr>'Budget &amp; Total'!Udskriftsområde</vt:lpstr>
      <vt:lpstr>Data!Udskriftsområde</vt:lpstr>
      <vt:lpstr>'Partner-period(er)'!Udskriftsområde</vt:lpstr>
      <vt:lpstr>'Period(er)'!Udskriftsområde</vt:lpstr>
      <vt:lpstr>'P8'!V</vt:lpstr>
      <vt:lpstr>'P9'!W</vt:lpstr>
      <vt:lpstr>'P9'!X</vt:lpstr>
      <vt:lpstr>'P10'!Y</vt:lpstr>
      <vt:lpstr>'P10'!Z</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NEH@energinet.dk</dc:creator>
  <cp:lastModifiedBy>Olivia Rose Gram Thomsen</cp:lastModifiedBy>
  <cp:lastPrinted>2024-12-16T13:04:43Z</cp:lastPrinted>
  <dcterms:created xsi:type="dcterms:W3CDTF">2008-07-01T14:30:17Z</dcterms:created>
  <dcterms:modified xsi:type="dcterms:W3CDTF">2026-01-08T11:33:33Z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Dokument</vt:lpwstr>
  </property>
  <property fmtid="{D5CDD505-2E9C-101B-9397-08002B2CF9AE}" pid="3" name="ContentTypeId">
    <vt:lpwstr>0x01010018811B57796E394EA4614745E1247C53</vt:lpwstr>
  </property>
</Properties>
</file>